
<file path=[Content_Types].xml><?xml version="1.0" encoding="utf-8"?>
<Types xmlns="http://schemas.openxmlformats.org/package/2006/content-type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drawings/drawing182.xml" ContentType="application/vnd.openxmlformats-officedocument.drawing+xml"/>
  <Override PartName="/xl/drawings/drawing183.xml" ContentType="application/vnd.openxmlformats-officedocument.drawing+xml"/>
  <Override PartName="/xl/drawings/drawing184.xml" ContentType="application/vnd.openxmlformats-officedocument.drawing+xml"/>
  <Override PartName="/xl/drawings/drawing185.xml" ContentType="application/vnd.openxmlformats-officedocument.drawing+xml"/>
  <Override PartName="/xl/drawings/drawing186.xml" ContentType="application/vnd.openxmlformats-officedocument.drawing+xml"/>
  <Override PartName="/xl/drawings/drawing187.xml" ContentType="application/vnd.openxmlformats-officedocument.drawing+xml"/>
  <Override PartName="/xl/drawings/drawing188.xml" ContentType="application/vnd.openxmlformats-officedocument.drawing+xml"/>
  <Override PartName="/xl/drawings/drawing189.xml" ContentType="application/vnd.openxmlformats-officedocument.drawing+xml"/>
  <Override PartName="/xl/drawings/drawing190.xml" ContentType="application/vnd.openxmlformats-officedocument.drawing+xml"/>
  <Override PartName="/xl/drawings/drawing191.xml" ContentType="application/vnd.openxmlformats-officedocument.drawing+xml"/>
  <Override PartName="/xl/drawings/drawing192.xml" ContentType="application/vnd.openxmlformats-officedocument.drawing+xml"/>
  <Override PartName="/xl/drawings/drawing193.xml" ContentType="application/vnd.openxmlformats-officedocument.drawing+xml"/>
  <Override PartName="/xl/drawings/drawing194.xml" ContentType="application/vnd.openxmlformats-officedocument.drawing+xml"/>
  <Override PartName="/xl/drawings/drawing195.xml" ContentType="application/vnd.openxmlformats-officedocument.drawing+xml"/>
  <Override PartName="/xl/drawings/drawing196.xml" ContentType="application/vnd.openxmlformats-officedocument.drawing+xml"/>
  <Override PartName="/xl/drawings/drawing197.xml" ContentType="application/vnd.openxmlformats-officedocument.drawing+xml"/>
  <Override PartName="/xl/drawings/drawing198.xml" ContentType="application/vnd.openxmlformats-officedocument.drawing+xml"/>
  <Override PartName="/xl/drawings/drawing199.xml" ContentType="application/vnd.openxmlformats-officedocument.drawing+xml"/>
  <Override PartName="/xl/drawings/drawing200.xml" ContentType="application/vnd.openxmlformats-officedocument.drawing+xml"/>
  <Override PartName="/xl/drawings/drawing201.xml" ContentType="application/vnd.openxmlformats-officedocument.drawing+xml"/>
  <Override PartName="/xl/drawings/drawing202.xml" ContentType="application/vnd.openxmlformats-officedocument.drawing+xml"/>
  <Override PartName="/xl/drawings/drawing203.xml" ContentType="application/vnd.openxmlformats-officedocument.drawing+xml"/>
  <Override PartName="/xl/drawings/drawing204.xml" ContentType="application/vnd.openxmlformats-officedocument.drawing+xml"/>
  <Override PartName="/xl/drawings/drawing205.xml" ContentType="application/vnd.openxmlformats-officedocument.drawing+xml"/>
  <Override PartName="/xl/drawings/drawing206.xml" ContentType="application/vnd.openxmlformats-officedocument.drawing+xml"/>
  <Override PartName="/xl/drawings/drawing207.xml" ContentType="application/vnd.openxmlformats-officedocument.drawing+xml"/>
  <Override PartName="/xl/drawings/drawing208.xml" ContentType="application/vnd.openxmlformats-officedocument.drawing+xml"/>
  <Override PartName="/xl/drawings/drawing209.xml" ContentType="application/vnd.openxmlformats-officedocument.drawing+xml"/>
  <Override PartName="/xl/drawings/drawing210.xml" ContentType="application/vnd.openxmlformats-officedocument.drawing+xml"/>
  <Override PartName="/xl/drawings/drawing211.xml" ContentType="application/vnd.openxmlformats-officedocument.drawing+xml"/>
  <Override PartName="/xl/drawings/drawing212.xml" ContentType="application/vnd.openxmlformats-officedocument.drawing+xml"/>
  <Override PartName="/xl/drawings/drawing213.xml" ContentType="application/vnd.openxmlformats-officedocument.drawing+xml"/>
  <Override PartName="/xl/drawings/drawing214.xml" ContentType="application/vnd.openxmlformats-officedocument.drawing+xml"/>
  <Override PartName="/xl/drawings/drawing215.xml" ContentType="application/vnd.openxmlformats-officedocument.drawing+xml"/>
  <Override PartName="/xl/drawings/drawing216.xml" ContentType="application/vnd.openxmlformats-officedocument.drawing+xml"/>
  <Override PartName="/xl/drawings/drawing217.xml" ContentType="application/vnd.openxmlformats-officedocument.drawing+xml"/>
  <Override PartName="/xl/drawings/drawing218.xml" ContentType="application/vnd.openxmlformats-officedocument.drawing+xml"/>
  <Override PartName="/xl/drawings/drawing219.xml" ContentType="application/vnd.openxmlformats-officedocument.drawing+xml"/>
  <Override PartName="/xl/drawings/drawing220.xml" ContentType="application/vnd.openxmlformats-officedocument.drawing+xml"/>
  <Override PartName="/xl/drawings/drawing221.xml" ContentType="application/vnd.openxmlformats-officedocument.drawing+xml"/>
  <Override PartName="/xl/drawings/drawing222.xml" ContentType="application/vnd.openxmlformats-officedocument.drawing+xml"/>
  <Override PartName="/xl/drawings/drawing223.xml" ContentType="application/vnd.openxmlformats-officedocument.drawing+xml"/>
  <Override PartName="/xl/drawings/drawing224.xml" ContentType="application/vnd.openxmlformats-officedocument.drawing+xml"/>
  <Override PartName="/xl/drawings/drawing225.xml" ContentType="application/vnd.openxmlformats-officedocument.drawing+xml"/>
  <Override PartName="/xl/drawings/drawing226.xml" ContentType="application/vnd.openxmlformats-officedocument.drawing+xml"/>
  <Override PartName="/xl/drawings/drawing227.xml" ContentType="application/vnd.openxmlformats-officedocument.drawing+xml"/>
  <Override PartName="/xl/drawings/drawing228.xml" ContentType="application/vnd.openxmlformats-officedocument.drawing+xml"/>
  <Override PartName="/xl/drawings/drawing229.xml" ContentType="application/vnd.openxmlformats-officedocument.drawing+xml"/>
  <Override PartName="/xl/drawings/drawing230.xml" ContentType="application/vnd.openxmlformats-officedocument.drawing+xml"/>
  <Override PartName="/xl/drawings/drawing231.xml" ContentType="application/vnd.openxmlformats-officedocument.drawing+xml"/>
  <Override PartName="/xl/drawings/drawing232.xml" ContentType="application/vnd.openxmlformats-officedocument.drawing+xml"/>
  <Override PartName="/xl/drawings/drawing233.xml" ContentType="application/vnd.openxmlformats-officedocument.drawing+xml"/>
  <Override PartName="/xl/drawings/drawing234.xml" ContentType="application/vnd.openxmlformats-officedocument.drawing+xml"/>
  <Override PartName="/xl/drawings/drawing235.xml" ContentType="application/vnd.openxmlformats-officedocument.drawing+xml"/>
  <Override PartName="/xl/drawings/drawing236.xml" ContentType="application/vnd.openxmlformats-officedocument.drawing+xml"/>
  <Override PartName="/xl/drawings/drawing237.xml" ContentType="application/vnd.openxmlformats-officedocument.drawing+xml"/>
  <Override PartName="/xl/drawings/drawing238.xml" ContentType="application/vnd.openxmlformats-officedocument.drawing+xml"/>
  <Override PartName="/xl/drawings/drawing239.xml" ContentType="application/vnd.openxmlformats-officedocument.drawing+xml"/>
  <Override PartName="/xl/drawings/drawing240.xml" ContentType="application/vnd.openxmlformats-officedocument.drawing+xml"/>
  <Override PartName="/xl/drawings/drawing241.xml" ContentType="application/vnd.openxmlformats-officedocument.drawing+xml"/>
  <Override PartName="/xl/drawings/drawing242.xml" ContentType="application/vnd.openxmlformats-officedocument.drawing+xml"/>
  <Override PartName="/xl/drawings/drawing243.xml" ContentType="application/vnd.openxmlformats-officedocument.drawing+xml"/>
  <Override PartName="/xl/drawings/drawing244.xml" ContentType="application/vnd.openxmlformats-officedocument.drawing+xml"/>
  <Override PartName="/xl/drawings/drawing245.xml" ContentType="application/vnd.openxmlformats-officedocument.drawing+xml"/>
  <Override PartName="/xl/drawings/drawing246.xml" ContentType="application/vnd.openxmlformats-officedocument.drawing+xml"/>
  <Override PartName="/xl/drawings/drawing247.xml" ContentType="application/vnd.openxmlformats-officedocument.drawing+xml"/>
  <Override PartName="/xl/drawings/drawing248.xml" ContentType="application/vnd.openxmlformats-officedocument.drawing+xml"/>
  <Override PartName="/xl/drawings/drawing249.xml" ContentType="application/vnd.openxmlformats-officedocument.drawing+xml"/>
  <Override PartName="/xl/drawings/drawing250.xml" ContentType="application/vnd.openxmlformats-officedocument.drawing+xml"/>
  <Override PartName="/xl/drawings/drawing251.xml" ContentType="application/vnd.openxmlformats-officedocument.drawing+xml"/>
  <Override PartName="/xl/drawings/drawing252.xml" ContentType="application/vnd.openxmlformats-officedocument.drawing+xml"/>
  <Override PartName="/xl/drawings/drawing253.xml" ContentType="application/vnd.openxmlformats-officedocument.drawing+xml"/>
  <Override PartName="/xl/drawings/drawing254.xml" ContentType="application/vnd.openxmlformats-officedocument.drawing+xml"/>
  <Override PartName="/xl/drawings/drawing255.xml" ContentType="application/vnd.openxmlformats-officedocument.drawing+xml"/>
  <Override PartName="/xl/drawings/drawing256.xml" ContentType="application/vnd.openxmlformats-officedocument.drawing+xml"/>
  <Override PartName="/xl/drawings/drawing257.xml" ContentType="application/vnd.openxmlformats-officedocument.drawing+xml"/>
  <Override PartName="/xl/drawings/drawing258.xml" ContentType="application/vnd.openxmlformats-officedocument.drawing+xml"/>
  <Override PartName="/xl/drawings/drawing259.xml" ContentType="application/vnd.openxmlformats-officedocument.drawing+xml"/>
  <Override PartName="/xl/drawings/drawing260.xml" ContentType="application/vnd.openxmlformats-officedocument.drawing+xml"/>
  <Override PartName="/xl/drawings/drawing261.xml" ContentType="application/vnd.openxmlformats-officedocument.drawing+xml"/>
  <Override PartName="/xl/drawings/drawing262.xml" ContentType="application/vnd.openxmlformats-officedocument.drawing+xml"/>
  <Override PartName="/xl/drawings/drawing263.xml" ContentType="application/vnd.openxmlformats-officedocument.drawing+xml"/>
  <Override PartName="/xl/drawings/drawing264.xml" ContentType="application/vnd.openxmlformats-officedocument.drawing+xml"/>
  <Override PartName="/xl/drawings/drawing265.xml" ContentType="application/vnd.openxmlformats-officedocument.drawing+xml"/>
  <Override PartName="/xl/drawings/drawing266.xml" ContentType="application/vnd.openxmlformats-officedocument.drawing+xml"/>
  <Override PartName="/xl/drawings/drawing267.xml" ContentType="application/vnd.openxmlformats-officedocument.drawing+xml"/>
  <Override PartName="/xl/drawings/drawing268.xml" ContentType="application/vnd.openxmlformats-officedocument.drawing+xml"/>
  <Override PartName="/xl/drawings/drawing269.xml" ContentType="application/vnd.openxmlformats-officedocument.drawing+xml"/>
  <Override PartName="/xl/drawings/drawing270.xml" ContentType="application/vnd.openxmlformats-officedocument.drawing+xml"/>
  <Override PartName="/xl/drawings/drawing271.xml" ContentType="application/vnd.openxmlformats-officedocument.drawing+xml"/>
  <Override PartName="/xl/drawings/drawing272.xml" ContentType="application/vnd.openxmlformats-officedocument.drawing+xml"/>
  <Override PartName="/xl/drawings/drawing273.xml" ContentType="application/vnd.openxmlformats-officedocument.drawing+xml"/>
  <Override PartName="/xl/drawings/drawing274.xml" ContentType="application/vnd.openxmlformats-officedocument.drawing+xml"/>
  <Override PartName="/xl/drawings/drawing275.xml" ContentType="application/vnd.openxmlformats-officedocument.drawing+xml"/>
  <Override PartName="/xl/drawings/drawing276.xml" ContentType="application/vnd.openxmlformats-officedocument.drawing+xml"/>
  <Override PartName="/xl/drawings/drawing277.xml" ContentType="application/vnd.openxmlformats-officedocument.drawing+xml"/>
  <Override PartName="/xl/drawings/drawing278.xml" ContentType="application/vnd.openxmlformats-officedocument.drawing+xml"/>
  <Override PartName="/xl/drawings/drawing279.xml" ContentType="application/vnd.openxmlformats-officedocument.drawing+xml"/>
  <Override PartName="/xl/drawings/drawing280.xml" ContentType="application/vnd.openxmlformats-officedocument.drawing+xml"/>
  <Override PartName="/xl/drawings/drawing281.xml" ContentType="application/vnd.openxmlformats-officedocument.drawing+xml"/>
  <Override PartName="/xl/drawings/drawing282.xml" ContentType="application/vnd.openxmlformats-officedocument.drawing+xml"/>
  <Override PartName="/xl/drawings/drawing283.xml" ContentType="application/vnd.openxmlformats-officedocument.drawing+xml"/>
  <Override PartName="/xl/drawings/drawing284.xml" ContentType="application/vnd.openxmlformats-officedocument.drawing+xml"/>
  <Override PartName="/xl/drawings/drawing285.xml" ContentType="application/vnd.openxmlformats-officedocument.drawing+xml"/>
  <Override PartName="/xl/drawings/drawing286.xml" ContentType="application/vnd.openxmlformats-officedocument.drawing+xml"/>
  <Override PartName="/xl/drawings/drawing287.xml" ContentType="application/vnd.openxmlformats-officedocument.drawing+xml"/>
  <Override PartName="/xl/drawings/drawing288.xml" ContentType="application/vnd.openxmlformats-officedocument.drawing+xml"/>
  <Override PartName="/xl/drawings/drawing289.xml" ContentType="application/vnd.openxmlformats-officedocument.drawing+xml"/>
  <Override PartName="/xl/drawings/drawing290.xml" ContentType="application/vnd.openxmlformats-officedocument.drawing+xml"/>
  <Override PartName="/xl/drawings/drawing291.xml" ContentType="application/vnd.openxmlformats-officedocument.drawing+xml"/>
  <Override PartName="/xl/drawings/drawing292.xml" ContentType="application/vnd.openxmlformats-officedocument.drawing+xml"/>
  <Override PartName="/xl/drawings/drawing293.xml" ContentType="application/vnd.openxmlformats-officedocument.drawing+xml"/>
  <Override PartName="/xl/drawings/drawing294.xml" ContentType="application/vnd.openxmlformats-officedocument.drawing+xml"/>
  <Override PartName="/xl/drawings/drawing295.xml" ContentType="application/vnd.openxmlformats-officedocument.drawing+xml"/>
  <Override PartName="/xl/drawings/drawing296.xml" ContentType="application/vnd.openxmlformats-officedocument.drawing+xml"/>
  <Override PartName="/xl/drawings/drawing297.xml" ContentType="application/vnd.openxmlformats-officedocument.drawing+xml"/>
  <Override PartName="/xl/drawings/drawing298.xml" ContentType="application/vnd.openxmlformats-officedocument.drawing+xml"/>
  <Override PartName="/xl/drawings/drawing299.xml" ContentType="application/vnd.openxmlformats-officedocument.drawing+xml"/>
  <Override PartName="/xl/drawings/drawing300.xml" ContentType="application/vnd.openxmlformats-officedocument.drawing+xml"/>
  <Override PartName="/xl/drawings/drawing301.xml" ContentType="application/vnd.openxmlformats-officedocument.drawing+xml"/>
  <Override PartName="/xl/drawings/drawing302.xml" ContentType="application/vnd.openxmlformats-officedocument.drawing+xml"/>
  <Override PartName="/xl/drawings/drawing303.xml" ContentType="application/vnd.openxmlformats-officedocument.drawing+xml"/>
  <Override PartName="/xl/drawings/drawing304.xml" ContentType="application/vnd.openxmlformats-officedocument.drawing+xml"/>
  <Override PartName="/xl/drawings/drawing305.xml" ContentType="application/vnd.openxmlformats-officedocument.drawing+xml"/>
  <Override PartName="/xl/drawings/drawing306.xml" ContentType="application/vnd.openxmlformats-officedocument.drawing+xml"/>
  <Override PartName="/xl/drawings/drawing307.xml" ContentType="application/vnd.openxmlformats-officedocument.drawing+xml"/>
  <Override PartName="/xl/drawings/drawing308.xml" ContentType="application/vnd.openxmlformats-officedocument.drawing+xml"/>
  <Override PartName="/xl/drawings/drawing309.xml" ContentType="application/vnd.openxmlformats-officedocument.drawing+xml"/>
  <Override PartName="/xl/drawings/drawing3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BenMurphy\Public First Dropbox\Policy and Research Team\Polling\Archived Work\2024\05 - Internal (AI Poll)\US\"/>
    </mc:Choice>
  </mc:AlternateContent>
  <xr:revisionPtr revIDLastSave="0" documentId="13_ncr:1_{FB9C8ECB-351F-45D9-83F0-4075D56FD836}" xr6:coauthVersionLast="47" xr6:coauthVersionMax="47" xr10:uidLastSave="{00000000-0000-0000-0000-000000000000}"/>
  <bookViews>
    <workbookView xWindow="-110" yWindow="-110" windowWidth="19420" windowHeight="11500" xr2:uid="{00000000-000D-0000-FFFF-FFFF00000000}"/>
  </bookViews>
  <sheets>
    <sheet name="A- Cover Sheet" sheetId="1" r:id="rId1"/>
    <sheet name="A- Contents" sheetId="2" r:id="rId2"/>
    <sheet name="A- Full Results" sheetId="3" r:id="rId3"/>
    <sheet name="A- Table 1" sheetId="4" r:id="rId4"/>
    <sheet name="A- Table 2" sheetId="5" r:id="rId5"/>
    <sheet name="A- Table 3" sheetId="6" r:id="rId6"/>
    <sheet name="A- Table 4" sheetId="7" r:id="rId7"/>
    <sheet name="A- Table 5" sheetId="8" r:id="rId8"/>
    <sheet name="A- Table 6" sheetId="9" r:id="rId9"/>
    <sheet name="A- Table 7" sheetId="10" r:id="rId10"/>
    <sheet name="A- Table 8" sheetId="11" r:id="rId11"/>
    <sheet name="A- Table 9" sheetId="12" r:id="rId12"/>
    <sheet name="A- Table 10" sheetId="13" r:id="rId13"/>
    <sheet name="A- Table 11" sheetId="14" r:id="rId14"/>
    <sheet name="A- Table 12" sheetId="15" r:id="rId15"/>
    <sheet name="A- Table 13" sheetId="16" r:id="rId16"/>
    <sheet name="A- Table 14" sheetId="17" r:id="rId17"/>
    <sheet name="A- Table 15" sheetId="18" r:id="rId18"/>
    <sheet name="A- Table 16" sheetId="19" r:id="rId19"/>
    <sheet name="A- Table 17" sheetId="20" r:id="rId20"/>
    <sheet name="A- Table 18" sheetId="21" r:id="rId21"/>
    <sheet name="A- Table 19" sheetId="22" r:id="rId22"/>
    <sheet name="A- Table 20" sheetId="23" r:id="rId23"/>
    <sheet name="A- Table 21" sheetId="24" r:id="rId24"/>
    <sheet name="A- Table 22" sheetId="25" r:id="rId25"/>
    <sheet name="A- Table 23" sheetId="26" r:id="rId26"/>
    <sheet name="A- Table 24" sheetId="27" r:id="rId27"/>
    <sheet name="A- Table 25" sheetId="28" r:id="rId28"/>
    <sheet name="A- Table 26" sheetId="29" r:id="rId29"/>
    <sheet name="A- Table 27" sheetId="30" r:id="rId30"/>
    <sheet name="A- Table 28" sheetId="31" r:id="rId31"/>
    <sheet name="A- Table 29" sheetId="32" r:id="rId32"/>
    <sheet name="A- Table 30" sheetId="33" r:id="rId33"/>
    <sheet name="A- Table 31" sheetId="34" r:id="rId34"/>
    <sheet name="A- Table 32" sheetId="35" r:id="rId35"/>
    <sheet name="A- Table 33" sheetId="36" r:id="rId36"/>
    <sheet name="A- Table 34" sheetId="37" r:id="rId37"/>
    <sheet name="A- Table 35" sheetId="38" r:id="rId38"/>
    <sheet name="A- Table 36" sheetId="39" r:id="rId39"/>
    <sheet name="A- Table 37" sheetId="40" r:id="rId40"/>
    <sheet name="A- Table 38" sheetId="41" r:id="rId41"/>
    <sheet name="A- Table 39" sheetId="42" r:id="rId42"/>
    <sheet name="A- Table 40" sheetId="43" r:id="rId43"/>
    <sheet name="A- Table 41" sheetId="44" r:id="rId44"/>
    <sheet name="A- Table 42" sheetId="45" r:id="rId45"/>
    <sheet name="A- Table 43" sheetId="46" r:id="rId46"/>
    <sheet name="A- Table 44" sheetId="47" r:id="rId47"/>
    <sheet name="A- Table 45" sheetId="48" r:id="rId48"/>
    <sheet name="A- Table 46" sheetId="49" r:id="rId49"/>
    <sheet name="A- Table 47" sheetId="50" r:id="rId50"/>
    <sheet name="A- Table 48" sheetId="51" r:id="rId51"/>
    <sheet name="A- Table 49" sheetId="52" r:id="rId52"/>
    <sheet name="A- Table 50" sheetId="53" r:id="rId53"/>
    <sheet name="A- Table 51" sheetId="54" r:id="rId54"/>
    <sheet name="A- Table 52" sheetId="55" r:id="rId55"/>
    <sheet name="A- Table 53" sheetId="56" r:id="rId56"/>
    <sheet name="A- Table 54" sheetId="57" r:id="rId57"/>
    <sheet name="A- Table 55" sheetId="58" r:id="rId58"/>
    <sheet name="A- Table 56" sheetId="59" r:id="rId59"/>
    <sheet name="A- Table 57" sheetId="60" r:id="rId60"/>
    <sheet name="A- Table 58" sheetId="61" r:id="rId61"/>
    <sheet name="A- Table 59" sheetId="62" r:id="rId62"/>
    <sheet name="A- Table 60" sheetId="63" r:id="rId63"/>
    <sheet name="A- Table 61" sheetId="64" r:id="rId64"/>
    <sheet name="A- Table 62" sheetId="65" r:id="rId65"/>
    <sheet name="A- Table 63" sheetId="66" r:id="rId66"/>
    <sheet name="A- Table 64" sheetId="67" r:id="rId67"/>
    <sheet name="A- Table 65" sheetId="68" r:id="rId68"/>
    <sheet name="A- Table 66" sheetId="69" r:id="rId69"/>
    <sheet name="A- Table 67" sheetId="70" r:id="rId70"/>
    <sheet name="A- Table 68" sheetId="71" r:id="rId71"/>
    <sheet name="A- Table 69" sheetId="72" r:id="rId72"/>
    <sheet name="A- Table 70" sheetId="73" r:id="rId73"/>
    <sheet name="A- Table 71" sheetId="74" r:id="rId74"/>
    <sheet name="A- Table 72" sheetId="75" r:id="rId75"/>
    <sheet name="A- Table 73" sheetId="76" r:id="rId76"/>
    <sheet name="A- Table 74" sheetId="77" r:id="rId77"/>
    <sheet name="A- Table 75" sheetId="78" r:id="rId78"/>
    <sheet name="A- Table 76" sheetId="79" r:id="rId79"/>
    <sheet name="A- Table 77" sheetId="80" r:id="rId80"/>
    <sheet name="A- Table 78" sheetId="81" r:id="rId81"/>
    <sheet name="A- Table 79" sheetId="82" r:id="rId82"/>
    <sheet name="A- Table 80" sheetId="83" r:id="rId83"/>
    <sheet name="A- Table 81" sheetId="84" r:id="rId84"/>
    <sheet name="A- Table 82" sheetId="85" r:id="rId85"/>
    <sheet name="A- Table 83" sheetId="86" r:id="rId86"/>
    <sheet name="A- Table 84" sheetId="87" r:id="rId87"/>
    <sheet name="A- Table 85" sheetId="88" r:id="rId88"/>
    <sheet name="A- Table 86" sheetId="89" r:id="rId89"/>
    <sheet name="A- Table 87" sheetId="90" r:id="rId90"/>
    <sheet name="A- Table 88" sheetId="91" r:id="rId91"/>
    <sheet name="A- Table 89" sheetId="92" r:id="rId92"/>
    <sheet name="A- Table 90" sheetId="93" r:id="rId93"/>
    <sheet name="A- Table 91" sheetId="94" r:id="rId94"/>
    <sheet name="A- Table 92" sheetId="95" r:id="rId95"/>
    <sheet name="A- Table 93" sheetId="96" r:id="rId96"/>
    <sheet name="A- Table 94" sheetId="97" r:id="rId97"/>
    <sheet name="A- Table 95" sheetId="98" r:id="rId98"/>
    <sheet name="A- Table 96" sheetId="99" r:id="rId99"/>
    <sheet name="A- Table 97" sheetId="100" r:id="rId100"/>
    <sheet name="A- Table 98" sheetId="101" r:id="rId101"/>
    <sheet name="A- Table 99" sheetId="102" r:id="rId102"/>
    <sheet name="A- Table 100" sheetId="103" r:id="rId103"/>
    <sheet name="A- Table 101" sheetId="104" r:id="rId104"/>
    <sheet name="A- Table 102" sheetId="105" r:id="rId105"/>
    <sheet name="A- Table 103" sheetId="106" r:id="rId106"/>
    <sheet name="A- Table 104" sheetId="107" r:id="rId107"/>
    <sheet name="A- Table 105" sheetId="108" r:id="rId108"/>
    <sheet name="A- Table 106" sheetId="109" r:id="rId109"/>
    <sheet name="A- Table 107" sheetId="110" r:id="rId110"/>
    <sheet name="A- Table 108" sheetId="111" r:id="rId111"/>
    <sheet name="A- Table 109" sheetId="112" r:id="rId112"/>
    <sheet name="A- Table 110" sheetId="113" r:id="rId113"/>
    <sheet name="A- Table 111" sheetId="114" r:id="rId114"/>
    <sheet name="A- Table 112" sheetId="115" r:id="rId115"/>
    <sheet name="A- Table 113" sheetId="116" r:id="rId116"/>
    <sheet name="A- Table 114" sheetId="117" r:id="rId117"/>
    <sheet name="A- Table 115" sheetId="118" r:id="rId118"/>
    <sheet name="A- Table 116" sheetId="119" r:id="rId119"/>
    <sheet name="A- Table 117" sheetId="120" r:id="rId120"/>
    <sheet name="A- Table 118" sheetId="121" r:id="rId121"/>
    <sheet name="A- Table 119" sheetId="122" r:id="rId122"/>
    <sheet name="A- Table 120" sheetId="123" r:id="rId123"/>
    <sheet name="A- Table 121" sheetId="124" r:id="rId124"/>
    <sheet name="A- Table 122" sheetId="125" r:id="rId125"/>
    <sheet name="A- Table 123" sheetId="126" r:id="rId126"/>
    <sheet name="A- Table 124" sheetId="127" r:id="rId127"/>
    <sheet name="A- Table 125" sheetId="128" r:id="rId128"/>
    <sheet name="A- Table 126" sheetId="129" r:id="rId129"/>
    <sheet name="A- Table 127" sheetId="130" r:id="rId130"/>
    <sheet name="A- Table 128" sheetId="131" r:id="rId131"/>
    <sheet name="A- Table 129" sheetId="132" r:id="rId132"/>
    <sheet name="A- Table 130" sheetId="133" r:id="rId133"/>
    <sheet name="A- Table 131" sheetId="134" r:id="rId134"/>
    <sheet name="A- Table 132" sheetId="135" r:id="rId135"/>
    <sheet name="A- Table 133" sheetId="136" r:id="rId136"/>
    <sheet name="A- Table 134" sheetId="137" r:id="rId137"/>
    <sheet name="A- Table 135" sheetId="138" r:id="rId138"/>
    <sheet name="A- Table 136" sheetId="139" r:id="rId139"/>
    <sheet name="A- Table 137" sheetId="140" r:id="rId140"/>
    <sheet name="A- Table 138" sheetId="141" r:id="rId141"/>
    <sheet name="A- Table 139" sheetId="142" r:id="rId142"/>
    <sheet name="A- Table 140" sheetId="143" r:id="rId143"/>
    <sheet name="A- Table 141" sheetId="144" r:id="rId144"/>
    <sheet name="A- Table 142" sheetId="145" r:id="rId145"/>
    <sheet name="A- Table 143" sheetId="146" r:id="rId146"/>
    <sheet name="A- Table 144" sheetId="147" r:id="rId147"/>
    <sheet name="A- Table 145" sheetId="148" r:id="rId148"/>
    <sheet name="A- Table 146" sheetId="149" r:id="rId149"/>
    <sheet name="A- Table 147" sheetId="150" r:id="rId150"/>
    <sheet name="A- Table 148" sheetId="151" r:id="rId151"/>
    <sheet name="A- Table 149" sheetId="152" r:id="rId152"/>
    <sheet name="A- Table 150" sheetId="153" r:id="rId153"/>
    <sheet name="A- Table 151" sheetId="154" r:id="rId154"/>
    <sheet name="A- Table 152" sheetId="155" r:id="rId155"/>
    <sheet name="A- Table 153" sheetId="156" r:id="rId156"/>
    <sheet name="A- Table 154" sheetId="157" r:id="rId157"/>
    <sheet name="A- Table 155" sheetId="158" r:id="rId158"/>
    <sheet name="A- Table 156" sheetId="159" r:id="rId159"/>
    <sheet name="A- Table 157" sheetId="160" r:id="rId160"/>
    <sheet name="A- Table 158" sheetId="161" r:id="rId161"/>
    <sheet name="A- Table 159" sheetId="162" r:id="rId162"/>
    <sheet name="A- Table 160" sheetId="163" r:id="rId163"/>
    <sheet name="A- Table 161" sheetId="164" r:id="rId164"/>
    <sheet name="A- Table 162" sheetId="165" r:id="rId165"/>
    <sheet name="B- Cover Sheet" sheetId="167" r:id="rId166"/>
    <sheet name="B- Contents" sheetId="168" r:id="rId167"/>
    <sheet name="B- Full Results" sheetId="169" r:id="rId168"/>
    <sheet name="B- Table 1" sheetId="170" r:id="rId169"/>
    <sheet name="B- Table 2" sheetId="171" r:id="rId170"/>
    <sheet name="B- Table 3" sheetId="172" r:id="rId171"/>
    <sheet name="B- Table 4" sheetId="173" r:id="rId172"/>
    <sheet name="B- Table 5" sheetId="174" r:id="rId173"/>
    <sheet name="B- Table 6" sheetId="175" r:id="rId174"/>
    <sheet name="B- Table 7" sheetId="176" r:id="rId175"/>
    <sheet name="B- Table 8" sheetId="177" r:id="rId176"/>
    <sheet name="B- Table 9" sheetId="178" r:id="rId177"/>
    <sheet name="B- Table 10" sheetId="179" r:id="rId178"/>
    <sheet name="B- Table 11" sheetId="180" r:id="rId179"/>
    <sheet name="B- Table 12" sheetId="181" r:id="rId180"/>
    <sheet name="B- Table 13" sheetId="182" r:id="rId181"/>
    <sheet name="B- Table 14" sheetId="183" r:id="rId182"/>
    <sheet name="B- Table 15" sheetId="184" r:id="rId183"/>
    <sheet name="B- Table 16" sheetId="185" r:id="rId184"/>
    <sheet name="B- Table 17" sheetId="186" r:id="rId185"/>
    <sheet name="B- Table 18" sheetId="187" r:id="rId186"/>
    <sheet name="B- Table 19" sheetId="188" r:id="rId187"/>
    <sheet name="B- Table 20" sheetId="189" r:id="rId188"/>
    <sheet name="B- Table 21" sheetId="190" r:id="rId189"/>
    <sheet name="B- Table 22" sheetId="191" r:id="rId190"/>
    <sheet name="B- Table 23" sheetId="192" r:id="rId191"/>
    <sheet name="B- Table 24" sheetId="193" r:id="rId192"/>
    <sheet name="B- Table 25" sheetId="194" r:id="rId193"/>
    <sheet name="B- Table 26" sheetId="195" r:id="rId194"/>
    <sheet name="B- Table 27" sheetId="196" r:id="rId195"/>
    <sheet name="B- Table 28" sheetId="197" r:id="rId196"/>
    <sheet name="B- Table 29" sheetId="198" r:id="rId197"/>
    <sheet name="B- Table 30" sheetId="199" r:id="rId198"/>
    <sheet name="B- Table 31" sheetId="200" r:id="rId199"/>
    <sheet name="B- Table 32" sheetId="201" r:id="rId200"/>
    <sheet name="B- Table 33" sheetId="202" r:id="rId201"/>
    <sheet name="B- Table 34" sheetId="203" r:id="rId202"/>
    <sheet name="B- Table 35" sheetId="204" r:id="rId203"/>
    <sheet name="B- Table 36" sheetId="205" r:id="rId204"/>
    <sheet name="B- Table 37" sheetId="206" r:id="rId205"/>
    <sheet name="B- Table 38" sheetId="207" r:id="rId206"/>
    <sheet name="B- Table 39" sheetId="208" r:id="rId207"/>
    <sheet name="B- Table 40" sheetId="209" r:id="rId208"/>
    <sheet name="B- Table 41" sheetId="210" r:id="rId209"/>
    <sheet name="B- Table 42" sheetId="211" r:id="rId210"/>
    <sheet name="B- Table 43" sheetId="212" r:id="rId211"/>
    <sheet name="B- Table 44" sheetId="213" r:id="rId212"/>
    <sheet name="B- Table 45" sheetId="214" r:id="rId213"/>
    <sheet name="B- Table 46" sheetId="215" r:id="rId214"/>
    <sheet name="B- Table 47" sheetId="216" r:id="rId215"/>
    <sheet name="B- Table 48" sheetId="217" r:id="rId216"/>
    <sheet name="B- Table 49" sheetId="218" r:id="rId217"/>
    <sheet name="B- Table 50" sheetId="219" r:id="rId218"/>
    <sheet name="B- Table 51" sheetId="220" r:id="rId219"/>
    <sheet name="B- Table 52" sheetId="221" r:id="rId220"/>
    <sheet name="B- Table 53" sheetId="222" r:id="rId221"/>
    <sheet name="B- Table 54" sheetId="223" r:id="rId222"/>
    <sheet name="B- Table 55" sheetId="224" r:id="rId223"/>
    <sheet name="B- Table 56" sheetId="225" r:id="rId224"/>
    <sheet name="B- Table 57" sheetId="226" r:id="rId225"/>
    <sheet name="B- Table 58" sheetId="227" r:id="rId226"/>
    <sheet name="B- Table 59" sheetId="228" r:id="rId227"/>
    <sheet name="B- Table 60" sheetId="229" r:id="rId228"/>
    <sheet name="B- Table 61" sheetId="230" r:id="rId229"/>
    <sheet name="B- Table 62" sheetId="231" r:id="rId230"/>
    <sheet name="B- Table 63" sheetId="232" r:id="rId231"/>
    <sheet name="B- Table 64" sheetId="233" r:id="rId232"/>
    <sheet name="B- Table 65" sheetId="234" r:id="rId233"/>
    <sheet name="B- Table 66" sheetId="235" r:id="rId234"/>
    <sheet name="B- Table 67" sheetId="236" r:id="rId235"/>
    <sheet name="B- Table 68" sheetId="237" r:id="rId236"/>
    <sheet name="B- Table 69" sheetId="238" r:id="rId237"/>
    <sheet name="B- Table 70" sheetId="239" r:id="rId238"/>
    <sheet name="B- Table 71" sheetId="240" r:id="rId239"/>
    <sheet name="B- Table 72" sheetId="241" r:id="rId240"/>
    <sheet name="B- Table 73" sheetId="242" r:id="rId241"/>
    <sheet name="B- Table 74" sheetId="243" r:id="rId242"/>
    <sheet name="B- Table 75" sheetId="244" r:id="rId243"/>
    <sheet name="B- Table 76" sheetId="245" r:id="rId244"/>
    <sheet name="B- Table 77" sheetId="246" r:id="rId245"/>
    <sheet name="B- Table 78" sheetId="247" r:id="rId246"/>
    <sheet name="B- Table 79" sheetId="248" r:id="rId247"/>
    <sheet name="B- Table 80" sheetId="249" r:id="rId248"/>
    <sheet name="B- Table 81" sheetId="250" r:id="rId249"/>
    <sheet name="B- Table 82" sheetId="251" r:id="rId250"/>
    <sheet name="B- Table 83" sheetId="252" r:id="rId251"/>
    <sheet name="B- Table 84" sheetId="253" r:id="rId252"/>
    <sheet name="B- Table 85" sheetId="254" r:id="rId253"/>
    <sheet name="B- Table 86" sheetId="255" r:id="rId254"/>
    <sheet name="B- Table 87" sheetId="256" r:id="rId255"/>
    <sheet name="B- Table 88" sheetId="257" r:id="rId256"/>
    <sheet name="B- Table 89" sheetId="258" r:id="rId257"/>
    <sheet name="B- Table 90" sheetId="259" r:id="rId258"/>
    <sheet name="B- Table 91" sheetId="260" r:id="rId259"/>
    <sheet name="B- Table 92" sheetId="261" r:id="rId260"/>
    <sheet name="B- Table 93" sheetId="262" r:id="rId261"/>
    <sheet name="B- Table 94" sheetId="263" r:id="rId262"/>
    <sheet name="B- Table 95" sheetId="264" r:id="rId263"/>
    <sheet name="B- Table 96" sheetId="265" r:id="rId264"/>
    <sheet name="B- Table 97" sheetId="266" r:id="rId265"/>
    <sheet name="B- Table 98" sheetId="267" r:id="rId266"/>
    <sheet name="B- Table 99" sheetId="268" r:id="rId267"/>
    <sheet name="B- Table 100" sheetId="269" r:id="rId268"/>
    <sheet name="B- Table 101" sheetId="270" r:id="rId269"/>
    <sheet name="B- Table 102" sheetId="271" r:id="rId270"/>
    <sheet name="B- Table 103" sheetId="272" r:id="rId271"/>
    <sheet name="B- Table 104" sheetId="273" r:id="rId272"/>
    <sheet name="B- Table 105" sheetId="274" r:id="rId273"/>
    <sheet name="B- Table 106" sheetId="275" r:id="rId274"/>
    <sheet name="B- Table 107" sheetId="276" r:id="rId275"/>
    <sheet name="B- Table 108" sheetId="277" r:id="rId276"/>
    <sheet name="B- Table 109" sheetId="278" r:id="rId277"/>
    <sheet name="B- Table 110" sheetId="279" r:id="rId278"/>
    <sheet name="B- Table 111" sheetId="280" r:id="rId279"/>
    <sheet name="B- Table 112" sheetId="281" r:id="rId280"/>
    <sheet name="B- Table 113" sheetId="282" r:id="rId281"/>
    <sheet name="B- Table 114" sheetId="283" r:id="rId282"/>
    <sheet name="B- Table 115" sheetId="284" r:id="rId283"/>
    <sheet name="B- Table 116" sheetId="285" r:id="rId284"/>
    <sheet name="B- Table 117" sheetId="286" r:id="rId285"/>
    <sheet name="B- Table 118" sheetId="287" r:id="rId286"/>
    <sheet name="B- Table 119" sheetId="288" r:id="rId287"/>
    <sheet name="B- Table 120" sheetId="289" r:id="rId288"/>
    <sheet name="B- Table 121" sheetId="290" r:id="rId289"/>
    <sheet name="B- Table 122" sheetId="291" r:id="rId290"/>
    <sheet name="B- Table 123" sheetId="292" r:id="rId291"/>
    <sheet name="B- Table 124" sheetId="293" r:id="rId292"/>
    <sheet name="B- Table 125" sheetId="294" r:id="rId293"/>
    <sheet name="B- Table 126" sheetId="295" r:id="rId294"/>
    <sheet name="B- Table 127" sheetId="296" r:id="rId295"/>
    <sheet name="B- Table 128" sheetId="297" r:id="rId296"/>
    <sheet name="B- Table 129" sheetId="298" r:id="rId297"/>
    <sheet name="B- Table 130" sheetId="299" r:id="rId298"/>
    <sheet name="B- Table 131" sheetId="300" r:id="rId299"/>
    <sheet name="B- Table 132" sheetId="301" r:id="rId300"/>
    <sheet name="B- Table 133" sheetId="302" r:id="rId301"/>
    <sheet name="B- Table 134" sheetId="303" r:id="rId302"/>
    <sheet name="B- Table 135" sheetId="304" r:id="rId303"/>
    <sheet name="B- Table 136" sheetId="305" r:id="rId304"/>
    <sheet name="B- Table 137" sheetId="306" r:id="rId305"/>
    <sheet name="B- Table 138" sheetId="307" r:id="rId306"/>
    <sheet name="B- Table 139" sheetId="308" r:id="rId307"/>
    <sheet name="B- Table 140" sheetId="309" r:id="rId308"/>
    <sheet name="B- Table 141" sheetId="310" r:id="rId309"/>
    <sheet name="B- Table 142" sheetId="311" r:id="rId3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7" i="311" l="1"/>
  <c r="B37" i="310"/>
  <c r="B22" i="309"/>
  <c r="B20" i="308"/>
  <c r="B20" i="307"/>
  <c r="B20" i="306"/>
  <c r="B20" i="305"/>
  <c r="B20" i="304"/>
  <c r="B20" i="303"/>
  <c r="B17" i="302"/>
  <c r="B21" i="301"/>
  <c r="B21" i="300"/>
  <c r="B21" i="299"/>
  <c r="B21" i="298"/>
  <c r="B21" i="297"/>
  <c r="B21" i="296"/>
  <c r="B21" i="295"/>
  <c r="B21" i="294"/>
  <c r="B16" i="293"/>
  <c r="B19" i="292"/>
  <c r="B19" i="291"/>
  <c r="B21" i="290"/>
  <c r="B19" i="289"/>
  <c r="B16" i="288"/>
  <c r="B22" i="287"/>
  <c r="B22" i="286"/>
  <c r="B22" i="285"/>
  <c r="B23" i="284"/>
  <c r="B23" i="283"/>
  <c r="B16" i="282"/>
  <c r="B16" i="281"/>
  <c r="B21" i="280"/>
  <c r="B19" i="279"/>
  <c r="B19" i="278"/>
  <c r="B19" i="277"/>
  <c r="B19" i="276"/>
  <c r="B19" i="275"/>
  <c r="B19" i="274"/>
  <c r="B16" i="273"/>
  <c r="B20" i="272"/>
  <c r="B16" i="271"/>
  <c r="B19" i="270"/>
  <c r="B31" i="269"/>
  <c r="B22" i="268"/>
  <c r="B22" i="267"/>
  <c r="B22" i="266"/>
  <c r="B22" i="265"/>
  <c r="B22" i="264"/>
  <c r="B22" i="263"/>
  <c r="B22" i="262"/>
  <c r="B22" i="261"/>
  <c r="B23" i="260"/>
  <c r="B18" i="259"/>
  <c r="B18" i="258"/>
  <c r="B18" i="257"/>
  <c r="B18" i="256"/>
  <c r="B18" i="255"/>
  <c r="B18" i="254"/>
  <c r="B18" i="253"/>
  <c r="B18" i="252"/>
  <c r="B18" i="251"/>
  <c r="B18" i="250"/>
  <c r="B18" i="249"/>
  <c r="B22" i="248"/>
  <c r="B22" i="247"/>
  <c r="B22" i="246"/>
  <c r="B22" i="245"/>
  <c r="B22" i="244"/>
  <c r="B22" i="243"/>
  <c r="B17" i="242"/>
  <c r="B19" i="241"/>
  <c r="B19" i="240"/>
  <c r="B19" i="239"/>
  <c r="B19" i="238"/>
  <c r="B19" i="237"/>
  <c r="B19" i="236"/>
  <c r="B19" i="235"/>
  <c r="B19" i="234"/>
  <c r="B19" i="233"/>
  <c r="B19" i="232"/>
  <c r="B19" i="231"/>
  <c r="B16" i="230"/>
  <c r="B16" i="229"/>
  <c r="B16" i="228"/>
  <c r="B16" i="227"/>
  <c r="B16" i="226"/>
  <c r="B16" i="225"/>
  <c r="B16" i="224"/>
  <c r="B16" i="223"/>
  <c r="B16" i="222"/>
  <c r="B16" i="221"/>
  <c r="B29" i="220"/>
  <c r="B30" i="219"/>
  <c r="B18" i="218"/>
  <c r="B18" i="217"/>
  <c r="B18" i="216"/>
  <c r="B18" i="215"/>
  <c r="B18" i="214"/>
  <c r="B18" i="213"/>
  <c r="B18" i="212"/>
  <c r="B18" i="211"/>
  <c r="B18" i="210"/>
  <c r="B16" i="209"/>
  <c r="B20" i="208"/>
  <c r="B20" i="207"/>
  <c r="B25" i="206"/>
  <c r="B21" i="205"/>
  <c r="B21" i="204"/>
  <c r="B18" i="203"/>
  <c r="B18" i="202"/>
  <c r="B18" i="201"/>
  <c r="B18" i="200"/>
  <c r="B19" i="199"/>
  <c r="B19" i="198"/>
  <c r="B19" i="197"/>
  <c r="B19" i="196"/>
  <c r="B20" i="195"/>
  <c r="B20" i="194"/>
  <c r="B20" i="193"/>
  <c r="B20" i="192"/>
  <c r="B18" i="191"/>
  <c r="B18" i="190"/>
  <c r="B18" i="189"/>
  <c r="B18" i="188"/>
  <c r="B18" i="187"/>
  <c r="B18" i="186"/>
  <c r="B18" i="185"/>
  <c r="B18" i="184"/>
  <c r="B18" i="183"/>
  <c r="B18" i="182"/>
  <c r="B18" i="181"/>
  <c r="B18" i="180"/>
  <c r="B18" i="179"/>
  <c r="B18" i="178"/>
  <c r="B18" i="177"/>
  <c r="B18" i="176"/>
  <c r="B18" i="175"/>
  <c r="B31" i="174"/>
  <c r="B22" i="173"/>
  <c r="B19" i="172"/>
  <c r="B20" i="171"/>
  <c r="B17" i="170"/>
  <c r="E150" i="168"/>
  <c r="D150" i="168"/>
  <c r="E149" i="168"/>
  <c r="D149" i="168"/>
  <c r="E148" i="168"/>
  <c r="D148" i="168"/>
  <c r="E147" i="168"/>
  <c r="D147" i="168"/>
  <c r="E146" i="168"/>
  <c r="D146" i="168"/>
  <c r="E145" i="168"/>
  <c r="D145" i="168"/>
  <c r="E144" i="168"/>
  <c r="D144" i="168"/>
  <c r="D143" i="168"/>
  <c r="E142" i="168"/>
  <c r="D142" i="168"/>
  <c r="E141" i="168"/>
  <c r="D141" i="168"/>
  <c r="E140" i="168"/>
  <c r="D140" i="168"/>
  <c r="E139" i="168"/>
  <c r="D139" i="168"/>
  <c r="E138" i="168"/>
  <c r="D138" i="168"/>
  <c r="E137" i="168"/>
  <c r="D137" i="168"/>
  <c r="E136" i="168"/>
  <c r="D136" i="168"/>
  <c r="E135" i="168"/>
  <c r="D135" i="168"/>
  <c r="E134" i="168"/>
  <c r="D134" i="168"/>
  <c r="D133" i="168"/>
  <c r="E132" i="168"/>
  <c r="D132" i="168"/>
  <c r="E131" i="168"/>
  <c r="D131" i="168"/>
  <c r="E130" i="168"/>
  <c r="D130" i="168"/>
  <c r="E129" i="168"/>
  <c r="D129" i="168"/>
  <c r="E128" i="168"/>
  <c r="D128" i="168"/>
  <c r="E127" i="168"/>
  <c r="D127" i="168"/>
  <c r="E126" i="168"/>
  <c r="D126" i="168"/>
  <c r="E125" i="168"/>
  <c r="D125" i="168"/>
  <c r="E124" i="168"/>
  <c r="D124" i="168"/>
  <c r="E123" i="168"/>
  <c r="D123" i="168"/>
  <c r="E122" i="168"/>
  <c r="D122" i="168"/>
  <c r="E121" i="168"/>
  <c r="D121" i="168"/>
  <c r="E120" i="168"/>
  <c r="D120" i="168"/>
  <c r="E119" i="168"/>
  <c r="D119" i="168"/>
  <c r="E118" i="168"/>
  <c r="D118" i="168"/>
  <c r="E117" i="168"/>
  <c r="D117" i="168"/>
  <c r="E116" i="168"/>
  <c r="D116" i="168"/>
  <c r="E115" i="168"/>
  <c r="D115" i="168"/>
  <c r="E114" i="168"/>
  <c r="D114" i="168"/>
  <c r="D113" i="168"/>
  <c r="E112" i="168"/>
  <c r="D112" i="168"/>
  <c r="E111" i="168"/>
  <c r="D111" i="168"/>
  <c r="E110" i="168"/>
  <c r="D110" i="168"/>
  <c r="E109" i="168"/>
  <c r="D109" i="168"/>
  <c r="E108" i="168"/>
  <c r="D108" i="168"/>
  <c r="E107" i="168"/>
  <c r="D107" i="168"/>
  <c r="E106" i="168"/>
  <c r="D106" i="168"/>
  <c r="E105" i="168"/>
  <c r="D105" i="168"/>
  <c r="E104" i="168"/>
  <c r="D104" i="168"/>
  <c r="E103" i="168"/>
  <c r="D103" i="168"/>
  <c r="E102" i="168"/>
  <c r="D102" i="168"/>
  <c r="E101" i="168"/>
  <c r="D101" i="168"/>
  <c r="D100" i="168"/>
  <c r="E99" i="168"/>
  <c r="D99" i="168"/>
  <c r="E98" i="168"/>
  <c r="D98" i="168"/>
  <c r="E97" i="168"/>
  <c r="D97" i="168"/>
  <c r="E96" i="168"/>
  <c r="D96" i="168"/>
  <c r="E95" i="168"/>
  <c r="D95" i="168"/>
  <c r="E94" i="168"/>
  <c r="D94" i="168"/>
  <c r="E93" i="168"/>
  <c r="D93" i="168"/>
  <c r="E92" i="168"/>
  <c r="D92" i="168"/>
  <c r="E91" i="168"/>
  <c r="D91" i="168"/>
  <c r="E90" i="168"/>
  <c r="D90" i="168"/>
  <c r="E89" i="168"/>
  <c r="D89" i="168"/>
  <c r="D88" i="168"/>
  <c r="E87" i="168"/>
  <c r="D87" i="168"/>
  <c r="E86" i="168"/>
  <c r="D86" i="168"/>
  <c r="E85" i="168"/>
  <c r="D85" i="168"/>
  <c r="E84" i="168"/>
  <c r="D84" i="168"/>
  <c r="E83" i="168"/>
  <c r="D83" i="168"/>
  <c r="D82" i="168"/>
  <c r="E81" i="168"/>
  <c r="D81" i="168"/>
  <c r="E80" i="168"/>
  <c r="D80" i="168"/>
  <c r="E79" i="168"/>
  <c r="D79" i="168"/>
  <c r="E78" i="168"/>
  <c r="D78" i="168"/>
  <c r="E77" i="168"/>
  <c r="D77" i="168"/>
  <c r="E76" i="168"/>
  <c r="D76" i="168"/>
  <c r="E75" i="168"/>
  <c r="D75" i="168"/>
  <c r="E74" i="168"/>
  <c r="D74" i="168"/>
  <c r="E73" i="168"/>
  <c r="D73" i="168"/>
  <c r="E72" i="168"/>
  <c r="D72" i="168"/>
  <c r="E71" i="168"/>
  <c r="D71" i="168"/>
  <c r="D70" i="168"/>
  <c r="E69" i="168"/>
  <c r="D69" i="168"/>
  <c r="E68" i="168"/>
  <c r="D68" i="168"/>
  <c r="E67" i="168"/>
  <c r="D67" i="168"/>
  <c r="E66" i="168"/>
  <c r="D66" i="168"/>
  <c r="E65" i="168"/>
  <c r="D65" i="168"/>
  <c r="E64" i="168"/>
  <c r="D64" i="168"/>
  <c r="E63" i="168"/>
  <c r="D63" i="168"/>
  <c r="E62" i="168"/>
  <c r="D62" i="168"/>
  <c r="E61" i="168"/>
  <c r="D61" i="168"/>
  <c r="D60" i="168"/>
  <c r="E59" i="168"/>
  <c r="D59" i="168"/>
  <c r="E58" i="168"/>
  <c r="D58" i="168"/>
  <c r="E57" i="168"/>
  <c r="D57" i="168"/>
  <c r="E56" i="168"/>
  <c r="D56" i="168"/>
  <c r="E55" i="168"/>
  <c r="D55" i="168"/>
  <c r="E54" i="168"/>
  <c r="D54" i="168"/>
  <c r="E53" i="168"/>
  <c r="D53" i="168"/>
  <c r="E52" i="168"/>
  <c r="D52" i="168"/>
  <c r="E51" i="168"/>
  <c r="D51" i="168"/>
  <c r="E50" i="168"/>
  <c r="D50" i="168"/>
  <c r="D49" i="168"/>
  <c r="E48" i="168"/>
  <c r="D48" i="168"/>
  <c r="E47" i="168"/>
  <c r="D47" i="168"/>
  <c r="E46" i="168"/>
  <c r="D46" i="168"/>
  <c r="E45" i="168"/>
  <c r="D45" i="168"/>
  <c r="E44" i="168"/>
  <c r="D44" i="168"/>
  <c r="E43" i="168"/>
  <c r="D43" i="168"/>
  <c r="E42" i="168"/>
  <c r="D42" i="168"/>
  <c r="E41" i="168"/>
  <c r="D41" i="168"/>
  <c r="E40" i="168"/>
  <c r="D40" i="168"/>
  <c r="E39" i="168"/>
  <c r="D39" i="168"/>
  <c r="E38" i="168"/>
  <c r="D38" i="168"/>
  <c r="E37" i="168"/>
  <c r="D37" i="168"/>
  <c r="E36" i="168"/>
  <c r="D36" i="168"/>
  <c r="E35" i="168"/>
  <c r="D35" i="168"/>
  <c r="E34" i="168"/>
  <c r="D34" i="168"/>
  <c r="E33" i="168"/>
  <c r="D33" i="168"/>
  <c r="E32" i="168"/>
  <c r="D32" i="168"/>
  <c r="E31" i="168"/>
  <c r="D31" i="168"/>
  <c r="E30" i="168"/>
  <c r="D30" i="168"/>
  <c r="E29" i="168"/>
  <c r="D29" i="168"/>
  <c r="E28" i="168"/>
  <c r="D28" i="168"/>
  <c r="E27" i="168"/>
  <c r="D27" i="168"/>
  <c r="E26" i="168"/>
  <c r="D26" i="168"/>
  <c r="E25" i="168"/>
  <c r="D25" i="168"/>
  <c r="E24" i="168"/>
  <c r="D24" i="168"/>
  <c r="E23" i="168"/>
  <c r="D23" i="168"/>
  <c r="E22" i="168"/>
  <c r="D22" i="168"/>
  <c r="E21" i="168"/>
  <c r="D21" i="168"/>
  <c r="E20" i="168"/>
  <c r="D20" i="168"/>
  <c r="E19" i="168"/>
  <c r="D19" i="168"/>
  <c r="E18" i="168"/>
  <c r="D18" i="168"/>
  <c r="E17" i="168"/>
  <c r="D17" i="168"/>
  <c r="E16" i="168"/>
  <c r="D16" i="168"/>
  <c r="E15" i="168"/>
  <c r="D15" i="168"/>
  <c r="D14" i="168"/>
  <c r="E13" i="168"/>
  <c r="D13" i="168"/>
  <c r="E12" i="168"/>
  <c r="D12" i="168"/>
  <c r="E11" i="168"/>
  <c r="D11" i="168"/>
  <c r="E10" i="168"/>
  <c r="D10" i="168"/>
  <c r="E9" i="168"/>
  <c r="D9" i="168"/>
  <c r="D6" i="168"/>
  <c r="F20" i="167"/>
  <c r="B17" i="165"/>
  <c r="B17" i="164"/>
  <c r="B17" i="163"/>
  <c r="B17" i="162"/>
  <c r="B17" i="161"/>
  <c r="B17" i="160"/>
  <c r="B17" i="159"/>
  <c r="B17" i="158"/>
  <c r="B17" i="157"/>
  <c r="B17" i="156"/>
  <c r="B17" i="155"/>
  <c r="B17" i="154"/>
  <c r="B17" i="153"/>
  <c r="B17" i="152"/>
  <c r="B17" i="151"/>
  <c r="B17" i="150"/>
  <c r="B17" i="149"/>
  <c r="B17" i="148"/>
  <c r="B17" i="147"/>
  <c r="B17" i="146"/>
  <c r="B24" i="145"/>
  <c r="B23" i="144"/>
  <c r="B23" i="143"/>
  <c r="B24" i="142"/>
  <c r="B23" i="141"/>
  <c r="B23" i="140"/>
  <c r="B18" i="139"/>
  <c r="B16" i="138"/>
  <c r="B19" i="137"/>
  <c r="B17" i="136"/>
  <c r="B37" i="135"/>
  <c r="B19" i="134"/>
  <c r="B21" i="133"/>
  <c r="B24" i="132"/>
  <c r="B21" i="131"/>
  <c r="B21" i="130"/>
  <c r="B21" i="129"/>
  <c r="B21" i="128"/>
  <c r="B21" i="127"/>
  <c r="B21" i="126"/>
  <c r="B21" i="125"/>
  <c r="B21" i="124"/>
  <c r="B21" i="123"/>
  <c r="B21" i="122"/>
  <c r="B21" i="121"/>
  <c r="B21" i="120"/>
  <c r="B21" i="119"/>
  <c r="B21" i="118"/>
  <c r="B21" i="117"/>
  <c r="B21" i="116"/>
  <c r="B21" i="115"/>
  <c r="B21" i="114"/>
  <c r="B21" i="113"/>
  <c r="B21" i="112"/>
  <c r="B21" i="111"/>
  <c r="B21" i="110"/>
  <c r="B21" i="109"/>
  <c r="B21" i="108"/>
  <c r="B21" i="107"/>
  <c r="B21" i="106"/>
  <c r="B28" i="105"/>
  <c r="B21" i="104"/>
  <c r="B16" i="103"/>
  <c r="B19" i="102"/>
  <c r="B17" i="101"/>
  <c r="B17" i="100"/>
  <c r="B18" i="99"/>
  <c r="B18" i="98"/>
  <c r="B18" i="97"/>
  <c r="B18" i="96"/>
  <c r="B19" i="95"/>
  <c r="B19" i="94"/>
  <c r="B19" i="93"/>
  <c r="B19" i="92"/>
  <c r="B19" i="91"/>
  <c r="B19" i="90"/>
  <c r="B21" i="89"/>
  <c r="B21" i="88"/>
  <c r="B21" i="87"/>
  <c r="B21" i="86"/>
  <c r="B21" i="85"/>
  <c r="B21" i="84"/>
  <c r="B18" i="83"/>
  <c r="B18" i="82"/>
  <c r="B18" i="81"/>
  <c r="B18" i="80"/>
  <c r="B18" i="79"/>
  <c r="B18" i="78"/>
  <c r="B18" i="77"/>
  <c r="B26" i="76"/>
  <c r="B27" i="75"/>
  <c r="B27" i="74"/>
  <c r="B26" i="73"/>
  <c r="B21" i="72"/>
  <c r="B16" i="71"/>
  <c r="B16" i="70"/>
  <c r="B16" i="69"/>
  <c r="B16" i="68"/>
  <c r="B16" i="67"/>
  <c r="B16" i="66"/>
  <c r="B16" i="65"/>
  <c r="B16" i="64"/>
  <c r="B16" i="63"/>
  <c r="B16" i="62"/>
  <c r="B16" i="61"/>
  <c r="B16" i="60"/>
  <c r="B16" i="59"/>
  <c r="B16" i="58"/>
  <c r="B16" i="57"/>
  <c r="B16" i="56"/>
  <c r="B16" i="55"/>
  <c r="B16" i="54"/>
  <c r="B16" i="53"/>
  <c r="B28" i="52"/>
  <c r="B17" i="51"/>
  <c r="B17" i="50"/>
  <c r="B17" i="49"/>
  <c r="B17" i="48"/>
  <c r="B17" i="47"/>
  <c r="B17" i="46"/>
  <c r="B17" i="45"/>
  <c r="B25" i="44"/>
  <c r="B38" i="43"/>
  <c r="B38" i="42"/>
  <c r="B38" i="41"/>
  <c r="B17" i="40"/>
  <c r="B18" i="39"/>
  <c r="B21" i="38"/>
  <c r="B18" i="37"/>
  <c r="B18" i="36"/>
  <c r="B18" i="35"/>
  <c r="B18" i="34"/>
  <c r="B19" i="33"/>
  <c r="B19" i="32"/>
  <c r="B19" i="31"/>
  <c r="B19" i="30"/>
  <c r="B20" i="29"/>
  <c r="B20" i="28"/>
  <c r="B20" i="27"/>
  <c r="B20" i="26"/>
  <c r="B18" i="25"/>
  <c r="B18" i="24"/>
  <c r="B18" i="23"/>
  <c r="B18" i="22"/>
  <c r="B18" i="21"/>
  <c r="B18" i="20"/>
  <c r="B18" i="19"/>
  <c r="B18" i="18"/>
  <c r="B18" i="17"/>
  <c r="B18" i="16"/>
  <c r="B18" i="15"/>
  <c r="B18" i="14"/>
  <c r="B18" i="13"/>
  <c r="B18" i="12"/>
  <c r="B18" i="11"/>
  <c r="B18" i="10"/>
  <c r="B18" i="9"/>
  <c r="B31" i="8"/>
  <c r="B22" i="7"/>
  <c r="B19" i="6"/>
  <c r="B20" i="5"/>
  <c r="B17" i="4"/>
  <c r="E170" i="2"/>
  <c r="D170" i="2"/>
  <c r="E169" i="2"/>
  <c r="D169" i="2"/>
  <c r="E168" i="2"/>
  <c r="D168" i="2"/>
  <c r="E167" i="2"/>
  <c r="D167" i="2"/>
  <c r="E166" i="2"/>
  <c r="D166" i="2"/>
  <c r="E165" i="2"/>
  <c r="D165" i="2"/>
  <c r="E164" i="2"/>
  <c r="D164" i="2"/>
  <c r="E163" i="2"/>
  <c r="D163" i="2"/>
  <c r="E162" i="2"/>
  <c r="D162" i="2"/>
  <c r="E161" i="2"/>
  <c r="D161" i="2"/>
  <c r="E160" i="2"/>
  <c r="D160" i="2"/>
  <c r="E159" i="2"/>
  <c r="D159" i="2"/>
  <c r="E158" i="2"/>
  <c r="D158" i="2"/>
  <c r="E157" i="2"/>
  <c r="D157" i="2"/>
  <c r="E156" i="2"/>
  <c r="D156" i="2"/>
  <c r="E155" i="2"/>
  <c r="D155" i="2"/>
  <c r="E154" i="2"/>
  <c r="D154" i="2"/>
  <c r="E153" i="2"/>
  <c r="D153" i="2"/>
  <c r="E152" i="2"/>
  <c r="D152" i="2"/>
  <c r="E151" i="2"/>
  <c r="D151" i="2"/>
  <c r="E150" i="2"/>
  <c r="D150" i="2"/>
  <c r="E149" i="2"/>
  <c r="D149" i="2"/>
  <c r="E148" i="2"/>
  <c r="D148" i="2"/>
  <c r="E147" i="2"/>
  <c r="D147" i="2"/>
  <c r="E146"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E128" i="2"/>
  <c r="D128" i="2"/>
  <c r="E127" i="2"/>
  <c r="D127" i="2"/>
  <c r="E126" i="2"/>
  <c r="D126" i="2"/>
  <c r="E125" i="2"/>
  <c r="D125" i="2"/>
  <c r="D124" i="2"/>
  <c r="E123" i="2"/>
  <c r="D123" i="2"/>
  <c r="E122" i="2"/>
  <c r="D122" i="2"/>
  <c r="E121" i="2"/>
  <c r="D121" i="2"/>
  <c r="E120" i="2"/>
  <c r="D120" i="2"/>
  <c r="E119" i="2"/>
  <c r="D119" i="2"/>
  <c r="E118" i="2"/>
  <c r="D118" i="2"/>
  <c r="E117" i="2"/>
  <c r="D117" i="2"/>
  <c r="E116" i="2"/>
  <c r="D116" i="2"/>
  <c r="E115" i="2"/>
  <c r="D115" i="2"/>
  <c r="E114" i="2"/>
  <c r="D114" i="2"/>
  <c r="E113" i="2"/>
  <c r="D113" i="2"/>
  <c r="E112" i="2"/>
  <c r="D112" i="2"/>
  <c r="D111" i="2"/>
  <c r="E110" i="2"/>
  <c r="D110" i="2"/>
  <c r="E109" i="2"/>
  <c r="D109" i="2"/>
  <c r="E108" i="2"/>
  <c r="D108" i="2"/>
  <c r="E107" i="2"/>
  <c r="D107" i="2"/>
  <c r="E106" i="2"/>
  <c r="D106" i="2"/>
  <c r="E105" i="2"/>
  <c r="D105" i="2"/>
  <c r="E104" i="2"/>
  <c r="D104" i="2"/>
  <c r="E103" i="2"/>
  <c r="D103" i="2"/>
  <c r="E102" i="2"/>
  <c r="D102" i="2"/>
  <c r="E101"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D82" i="2"/>
  <c r="E81" i="2"/>
  <c r="D81" i="2"/>
  <c r="E80" i="2"/>
  <c r="D80" i="2"/>
  <c r="E79" i="2"/>
  <c r="D79" i="2"/>
  <c r="E78" i="2"/>
  <c r="D78" i="2"/>
  <c r="E77" i="2"/>
  <c r="D77" i="2"/>
  <c r="E76" i="2"/>
  <c r="D76" i="2"/>
  <c r="E75" i="2"/>
  <c r="D75" i="2"/>
  <c r="E74" i="2"/>
  <c r="D74" i="2"/>
  <c r="E73" i="2"/>
  <c r="D73" i="2"/>
  <c r="E72" i="2"/>
  <c r="D72" i="2"/>
  <c r="E71" i="2"/>
  <c r="D71" i="2"/>
  <c r="E70" i="2"/>
  <c r="D70" i="2"/>
  <c r="E69" i="2"/>
  <c r="D69" i="2"/>
  <c r="D68" i="2"/>
  <c r="E67" i="2"/>
  <c r="D67" i="2"/>
  <c r="E66" i="2"/>
  <c r="D66" i="2"/>
  <c r="E65" i="2"/>
  <c r="D65" i="2"/>
  <c r="E64" i="2"/>
  <c r="D64" i="2"/>
  <c r="E63" i="2"/>
  <c r="D63" i="2"/>
  <c r="E62" i="2"/>
  <c r="D62" i="2"/>
  <c r="E61" i="2"/>
  <c r="D61" i="2"/>
  <c r="E60" i="2"/>
  <c r="D60" i="2"/>
  <c r="E59" i="2"/>
  <c r="D59" i="2"/>
  <c r="D58" i="2"/>
  <c r="E57" i="2"/>
  <c r="D57" i="2"/>
  <c r="E56" i="2"/>
  <c r="D56" i="2"/>
  <c r="E55" i="2"/>
  <c r="D55" i="2"/>
  <c r="E54" i="2"/>
  <c r="D54" i="2"/>
  <c r="E53" i="2"/>
  <c r="D53" i="2"/>
  <c r="E52" i="2"/>
  <c r="D52" i="2"/>
  <c r="E51" i="2"/>
  <c r="D51"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E26" i="2"/>
  <c r="D26" i="2"/>
  <c r="E25" i="2"/>
  <c r="D25" i="2"/>
  <c r="E24" i="2"/>
  <c r="D24" i="2"/>
  <c r="E23" i="2"/>
  <c r="D23" i="2"/>
  <c r="E22" i="2"/>
  <c r="D22" i="2"/>
  <c r="E21" i="2"/>
  <c r="D21" i="2"/>
  <c r="E20" i="2"/>
  <c r="D20" i="2"/>
  <c r="E19" i="2"/>
  <c r="D19" i="2"/>
  <c r="E18" i="2"/>
  <c r="D18" i="2"/>
  <c r="E17" i="2"/>
  <c r="D17" i="2"/>
  <c r="E16" i="2"/>
  <c r="D16" i="2"/>
  <c r="E15" i="2"/>
  <c r="D15" i="2"/>
  <c r="D14" i="2"/>
  <c r="E13" i="2"/>
  <c r="D13" i="2"/>
  <c r="E12" i="2"/>
  <c r="D12" i="2"/>
  <c r="E11" i="2"/>
  <c r="D11" i="2"/>
  <c r="E10" i="2"/>
  <c r="D10" i="2"/>
  <c r="E9" i="2"/>
  <c r="D9" i="2"/>
  <c r="D6" i="2"/>
  <c r="F20" i="1"/>
</calcChain>
</file>

<file path=xl/sharedStrings.xml><?xml version="1.0" encoding="utf-8"?>
<sst xmlns="http://schemas.openxmlformats.org/spreadsheetml/2006/main" count="22767" uniqueCount="949">
  <si>
    <t>Public First Poll for US A</t>
  </si>
  <si>
    <t>Fieldwork:</t>
  </si>
  <si>
    <t>1st May - 3rd May 2024</t>
  </si>
  <si>
    <t xml:space="preserve">Interview Method: </t>
  </si>
  <si>
    <t>Online Survey</t>
  </si>
  <si>
    <t>Population represented:</t>
  </si>
  <si>
    <t>US Adults</t>
  </si>
  <si>
    <t>Sample size:</t>
  </si>
  <si>
    <t>Methodology:</t>
  </si>
  <si>
    <t>Public First is a member of the BPC and abides by its rules. For more information please contact the Public First polling team:</t>
  </si>
  <si>
    <t>Table of Contents</t>
  </si>
  <si>
    <t>Individual Tables</t>
  </si>
  <si>
    <t>Full Result Row</t>
  </si>
  <si>
    <t>Question Base</t>
  </si>
  <si>
    <t>BASE: All Respondents</t>
  </si>
  <si>
    <t>BASE: Heard of the following platform</t>
  </si>
  <si>
    <t>BASE: Use ChatGPT</t>
  </si>
  <si>
    <t>BASE: Use Anthropic Claude</t>
  </si>
  <si>
    <t xml:space="preserve">BASE: Use Google Gemini </t>
  </si>
  <si>
    <t>BASE: Use Copilot</t>
  </si>
  <si>
    <t>BASE: Use Claude</t>
  </si>
  <si>
    <t>BASE: Use Google Gemini</t>
  </si>
  <si>
    <t>BASE: Work Part-time/ Full-time</t>
  </si>
  <si>
    <t>BASE: Use ChatGPT regularly at work</t>
  </si>
  <si>
    <t>BASE: Use Copilot regularly at work</t>
  </si>
  <si>
    <t>BASE: Use Claude regularly at work</t>
  </si>
  <si>
    <t>BASE: Use Google Gemini regularly at work</t>
  </si>
  <si>
    <t>BASE: Use Grok regularly at work</t>
  </si>
  <si>
    <t>BASE: Use Ministral regularly at work</t>
  </si>
  <si>
    <t>BASE: Use AI tools at work</t>
  </si>
  <si>
    <t>BASE: Think AI would do their job as well as them</t>
  </si>
  <si>
    <t>Full Results</t>
  </si>
  <si>
    <t>Gender</t>
  </si>
  <si>
    <t>Age Group</t>
  </si>
  <si>
    <t>Census Region</t>
  </si>
  <si>
    <t>Race/Ethnicity</t>
  </si>
  <si>
    <t>Grouped Income</t>
  </si>
  <si>
    <t>Education level</t>
  </si>
  <si>
    <t>2020 Presidential Vote</t>
  </si>
  <si>
    <t>Party Affiliation</t>
  </si>
  <si>
    <t>2024 Presidential vote</t>
  </si>
  <si>
    <t>Ideology</t>
  </si>
  <si>
    <t>Children</t>
  </si>
  <si>
    <t>New Tech Use Confidence</t>
  </si>
  <si>
    <t>AI-driven tools first usage</t>
  </si>
  <si>
    <t>Total</t>
  </si>
  <si>
    <t>Male</t>
  </si>
  <si>
    <t>Female</t>
  </si>
  <si>
    <t>18-24</t>
  </si>
  <si>
    <t>25-34</t>
  </si>
  <si>
    <t>35-44</t>
  </si>
  <si>
    <t>45-54</t>
  </si>
  <si>
    <t>55-64</t>
  </si>
  <si>
    <t>65+</t>
  </si>
  <si>
    <t>Northeast</t>
  </si>
  <si>
    <t>Midwest</t>
  </si>
  <si>
    <t>South</t>
  </si>
  <si>
    <t>West</t>
  </si>
  <si>
    <t>White</t>
  </si>
  <si>
    <t>Minority Ethnic</t>
  </si>
  <si>
    <t>Less than $25,000</t>
  </si>
  <si>
    <t>$25,000 to $74,999</t>
  </si>
  <si>
    <t>$75,000 to $199,999</t>
  </si>
  <si>
    <t>$200,000 or more</t>
  </si>
  <si>
    <t>High School and below</t>
  </si>
  <si>
    <t>Some College</t>
  </si>
  <si>
    <t>Associate Degree</t>
  </si>
  <si>
    <t>Bachelors Degree</t>
  </si>
  <si>
    <t>Masters</t>
  </si>
  <si>
    <t>Doctoral or professional</t>
  </si>
  <si>
    <t>Joe Biden (Democrat)</t>
  </si>
  <si>
    <t>Donald Trump (Republican)</t>
  </si>
  <si>
    <t>Democrat</t>
  </si>
  <si>
    <t>Republican</t>
  </si>
  <si>
    <t>Left wing</t>
  </si>
  <si>
    <t>Centre</t>
  </si>
  <si>
    <t>Right wing</t>
  </si>
  <si>
    <t>Yes</t>
  </si>
  <si>
    <t>No</t>
  </si>
  <si>
    <t>Confident</t>
  </si>
  <si>
    <t>Not confident</t>
  </si>
  <si>
    <t>Under a year</t>
  </si>
  <si>
    <t>Over a year</t>
  </si>
  <si>
    <t>Unweighted</t>
  </si>
  <si>
    <t>Weighted</t>
  </si>
  <si>
    <t xml:space="preserve"> Which of the following best describes how you interact with new technology?</t>
  </si>
  <si>
    <t>I tend to be ahead of other people in finding out about and using new technology</t>
  </si>
  <si>
    <t>I tend to find out about and use new technology around the same time as other people</t>
  </si>
  <si>
    <t>I tend to be behind other people in finding out about and using new technology</t>
  </si>
  <si>
    <t>Don’t Know</t>
  </si>
  <si>
    <t xml:space="preserve"> Overall, how confident are you using new technology?</t>
  </si>
  <si>
    <t>Very confident</t>
  </si>
  <si>
    <t>Somewhat confident</t>
  </si>
  <si>
    <t>Not very confident</t>
  </si>
  <si>
    <t>Not confident at all</t>
  </si>
  <si>
    <t>Total Confident:</t>
  </si>
  <si>
    <t>Net:</t>
  </si>
  <si>
    <t>Which, if any, of the following digital tasks are you confident that you could do on your own?Please select all that apply</t>
  </si>
  <si>
    <t>Buy something online</t>
  </si>
  <si>
    <t>Uninstall an application</t>
  </si>
  <si>
    <t>Create a budget spreadsheet</t>
  </si>
  <si>
    <t>Write your own program or code</t>
  </si>
  <si>
    <t>None of the above</t>
  </si>
  <si>
    <t>Don't know</t>
  </si>
  <si>
    <t xml:space="preserve"> Are you optimistic or pessimistic about the impact technology will have on the economy and society in the future? </t>
  </si>
  <si>
    <t>Very optimistic</t>
  </si>
  <si>
    <t>Somewhat optimistic</t>
  </si>
  <si>
    <t>Neither optimistic or pessimistic</t>
  </si>
  <si>
    <t>Somewhat pessimistic</t>
  </si>
  <si>
    <t>Very pessimistic</t>
  </si>
  <si>
    <t>Don’t know</t>
  </si>
  <si>
    <t>Total Optimistic:</t>
  </si>
  <si>
    <t>Total Pessimistic:</t>
  </si>
  <si>
    <t>Have you personally heard of any of the following?Select any which apply</t>
  </si>
  <si>
    <t>Amazon Alexa</t>
  </si>
  <si>
    <t>Google Assistant</t>
  </si>
  <si>
    <t>Apple Siri</t>
  </si>
  <si>
    <t>ChatGPT</t>
  </si>
  <si>
    <t>Grammarly</t>
  </si>
  <si>
    <t>Canva</t>
  </si>
  <si>
    <t>Google Gemini (formerly Google Bard)</t>
  </si>
  <si>
    <t>Character.AI</t>
  </si>
  <si>
    <t>Copilot</t>
  </si>
  <si>
    <t>Dall-E</t>
  </si>
  <si>
    <t>QuillBot</t>
  </si>
  <si>
    <t>Midjourney</t>
  </si>
  <si>
    <t>Grok</t>
  </si>
  <si>
    <t>Anthropic Claude</t>
  </si>
  <si>
    <t>Mistral</t>
  </si>
  <si>
    <t>Stable Diffusion</t>
  </si>
  <si>
    <t>Have you personally used any of the following? : Apple Siri</t>
  </si>
  <si>
    <t>Use this regularly</t>
  </si>
  <si>
    <t>Have used this multiple times</t>
  </si>
  <si>
    <t>Have used this once</t>
  </si>
  <si>
    <t>Have not used this</t>
  </si>
  <si>
    <t>Have you personally used any of the following? : Amazon Alexa</t>
  </si>
  <si>
    <t>Have you personally used any of the following? : Google Assistant</t>
  </si>
  <si>
    <t>Have you personally used any of the following? : ChatGPT</t>
  </si>
  <si>
    <t>Have you personally used any of the following? : Dall-E</t>
  </si>
  <si>
    <t>Have you personally used any of the following? : Copilot</t>
  </si>
  <si>
    <t>Have you personally used any of the following? : Anthropic Claude</t>
  </si>
  <si>
    <t>*</t>
  </si>
  <si>
    <t>Have you personally used any of the following? : Google Gemini (formerly Google Bard)</t>
  </si>
  <si>
    <t>Have you personally used any of the following? : Grok</t>
  </si>
  <si>
    <t>Have you personally used any of the following? : Mistral</t>
  </si>
  <si>
    <t>Have you personally used any of the following? : Stable Diffusion</t>
  </si>
  <si>
    <t>Have you personally used any of the following? : Midjourney</t>
  </si>
  <si>
    <t>Have you personally used any of the following? : Grammarly</t>
  </si>
  <si>
    <t>Have you personally used any of the following? : Character.AI</t>
  </si>
  <si>
    <t>Have you personally used any of the following? : QuillBot</t>
  </si>
  <si>
    <t>BASE: Question displayed when the Question "Have you personally heard of any of the following?Select any which apply" is one of the following answers ("Apple Siri","Amazon Alexa","Google Assistant","ChatGPT","Dall-E","Copilot","Anthropic Claude","Google Gemini (formerly Google Bard)","Grok","Mistral","Stable Diffusion","Midjourney","Grammarly","Character.AI","QuillBot","Canva")</t>
  </si>
  <si>
    <t>Have you personally used any of the following? : Canva</t>
  </si>
  <si>
    <t xml:space="preserve"> When did you first start using ChatGPT, if at all?</t>
  </si>
  <si>
    <t>In the last month</t>
  </si>
  <si>
    <t>In the last 3 months</t>
  </si>
  <si>
    <t>Over 6 months ago</t>
  </si>
  <si>
    <t>Over a year ago</t>
  </si>
  <si>
    <t>I have been using it since it first came out</t>
  </si>
  <si>
    <t>N/A - I haven't used this before</t>
  </si>
  <si>
    <t xml:space="preserve"> When did you first start using Claude, if at all?</t>
  </si>
  <si>
    <t xml:space="preserve"> When did you first start using Google Gemini (formerly Google Bard), if at all?</t>
  </si>
  <si>
    <t xml:space="preserve"> When did you first start using Copilot, if at all?</t>
  </si>
  <si>
    <t xml:space="preserve"> Overall, how helpful or unhelpful do you find ChatGPT?</t>
  </si>
  <si>
    <t>Very helpful</t>
  </si>
  <si>
    <t>Somewhat helpful</t>
  </si>
  <si>
    <t>Neither helpful or unhelpful</t>
  </si>
  <si>
    <t>Somewhat unhelpful</t>
  </si>
  <si>
    <t>Not at all helpful</t>
  </si>
  <si>
    <t xml:space="preserve"> Overall, how helpful or unhelpful do you find Claude?</t>
  </si>
  <si>
    <t xml:space="preserve"> Overall, how helpful or unhelpful do you find Google Gemini (formerly Google Bard)?</t>
  </si>
  <si>
    <t xml:space="preserve"> Overall, how helpful or unhelpful do you find Copilot?</t>
  </si>
  <si>
    <t xml:space="preserve"> Which of the following is the best match to your experience with using ChatGPT?</t>
  </si>
  <si>
    <t>It has become an essential tool I use regularly</t>
  </si>
  <si>
    <t>I use it from time to time, but would not miss it if it didn’t exist</t>
  </si>
  <si>
    <t>I rarely use it</t>
  </si>
  <si>
    <t>I no longer use it</t>
  </si>
  <si>
    <t xml:space="preserve"> Which of the following is the best match to your experience with using Claude?</t>
  </si>
  <si>
    <t xml:space="preserve"> Which of the following is the best match to your experience with using Google Gemini (formerly Google Bard)?</t>
  </si>
  <si>
    <t xml:space="preserve"> Which of the following is the best match to your experience with using Copilot?</t>
  </si>
  <si>
    <t>Which, if any, of the following have you used an AI tool to do?Please select all that apply</t>
  </si>
  <si>
    <t>Explain something to you</t>
  </si>
  <si>
    <t>Help you write an email or text</t>
  </si>
  <si>
    <t>Help brainstorm ideas</t>
  </si>
  <si>
    <t>Help you write a document</t>
  </si>
  <si>
    <t>Generate an image</t>
  </si>
  <si>
    <t>Help you code</t>
  </si>
  <si>
    <t xml:space="preserve"> There has recently been some discussion in the news about “Artificial Intelligence” or “AI”. This is where computers are used to carry out tasks which would normally need a human to do them. How much would you say you know about “AI”?</t>
  </si>
  <si>
    <t>I know a lot about AI</t>
  </si>
  <si>
    <t>I know a moderate amount about AI</t>
  </si>
  <si>
    <t>I know a little about AI</t>
  </si>
  <si>
    <t>I know nothing at all about AI</t>
  </si>
  <si>
    <t xml:space="preserve"> Based on what you know, which of the following comes closest to your view?</t>
  </si>
  <si>
    <t>Artificial Intelligence (AI) is developing faster than I expected</t>
  </si>
  <si>
    <t>Artificial Intelligence (AI) is developing about as quickly as I expected</t>
  </si>
  <si>
    <t>Artificial Intelligence (AI) is developing slower than I expected</t>
  </si>
  <si>
    <t>As far as you are aware, which of the following list of things do you believe AI tools are currently able to do at human level, or above? Please select all that apply</t>
  </si>
  <si>
    <t>Translate languages</t>
  </si>
  <si>
    <t>Transcribe speech</t>
  </si>
  <si>
    <t>Write essays</t>
  </si>
  <si>
    <t>Summarize a book</t>
  </si>
  <si>
    <t>Have conversations</t>
  </si>
  <si>
    <t>Produce life-like photos</t>
  </si>
  <si>
    <t>Play chess</t>
  </si>
  <si>
    <t>Produce interesting creative writing, like a story</t>
  </si>
  <si>
    <t>Write code</t>
  </si>
  <si>
    <t>Produce life-like short video clips</t>
  </si>
  <si>
    <t>Create paintings or other forms of visual art</t>
  </si>
  <si>
    <t>Recognize handwritten text</t>
  </si>
  <si>
    <t>Create a new computer program</t>
  </si>
  <si>
    <t>Drive a car</t>
  </si>
  <si>
    <t>Draft a legal contract</t>
  </si>
  <si>
    <t>Create a funny new joke</t>
  </si>
  <si>
    <t>Produce life-like long video clips</t>
  </si>
  <si>
    <t>Make investment decisions</t>
  </si>
  <si>
    <t>Diagnose a medical issue</t>
  </si>
  <si>
    <t>Provide therapy or counselling</t>
  </si>
  <si>
    <t>Produce a new scientific discovery</t>
  </si>
  <si>
    <t>Identify and kill enemy soldiers</t>
  </si>
  <si>
    <t>Make moral judgements</t>
  </si>
  <si>
    <t>Which of the following do you think AI will be able to do in the next ten years, if any?</t>
  </si>
  <si>
    <t>Don't Know</t>
  </si>
  <si>
    <t>Which of the following, if any, do you think AI will never be able to do as well as a human?</t>
  </si>
  <si>
    <t>In general, how would you describe the way you currently feel about AI?Select any which apply</t>
  </si>
  <si>
    <t>Curious</t>
  </si>
  <si>
    <t>Worried</t>
  </si>
  <si>
    <t>Interested</t>
  </si>
  <si>
    <t>Anxious</t>
  </si>
  <si>
    <t>Hopeful</t>
  </si>
  <si>
    <t>Amazed</t>
  </si>
  <si>
    <t>Scared</t>
  </si>
  <si>
    <t>Excited</t>
  </si>
  <si>
    <t>Underwhelmed</t>
  </si>
  <si>
    <t>Bored</t>
  </si>
  <si>
    <t>Do you think AI will make better, make worse, or have no impact for…: For you personally</t>
  </si>
  <si>
    <t>Make better</t>
  </si>
  <si>
    <t>Have no impact</t>
  </si>
  <si>
    <t>Make worse</t>
  </si>
  <si>
    <t>Do you think AI will make better, make worse, or have no impact for…: For your career</t>
  </si>
  <si>
    <t>Do you think AI will make better, make worse, or have no impact for…: For most people you know</t>
  </si>
  <si>
    <t>Do you think AI will make better, make worse, or have no impact for…: For the economy</t>
  </si>
  <si>
    <t>Do you think AI will make better, make worse, or have no impact for…: For society as a whole</t>
  </si>
  <si>
    <t>Do you think AI will make better, make worse, or have no impact for…: For the next generation</t>
  </si>
  <si>
    <t>Which, if any, of the following do you think could be important benefits from AI?Please select up to three</t>
  </si>
  <si>
    <t>Accelerating scientific advancement</t>
  </si>
  <si>
    <t>Taking over the boring or unpleasant parts of jobs</t>
  </si>
  <si>
    <t>Making it easier to detect emerging health conditions</t>
  </si>
  <si>
    <t>Increasing productivity across the economy</t>
  </si>
  <si>
    <t>Helping optimize energy efficiency</t>
  </si>
  <si>
    <t>Reduce accidents and delays in transportation</t>
  </si>
  <si>
    <t>Reducing the cost of currently expensive goods and services</t>
  </si>
  <si>
    <t>Personalize education for students</t>
  </si>
  <si>
    <t>Enabling new forms of entertainment</t>
  </si>
  <si>
    <t>Helping governments be more efficient</t>
  </si>
  <si>
    <t>Enabling creativity among artists</t>
  </si>
  <si>
    <t>Reducing deaths during wars</t>
  </si>
  <si>
    <t>Increasing wages for workers</t>
  </si>
  <si>
    <t>Assuming that the technology was affordable and worked well, which of the following, if any, would you be interested in using Artificial Intelligence for in your day-to-day life? : Helping you learn new information</t>
  </si>
  <si>
    <t>I would be interested in trying this</t>
  </si>
  <si>
    <t>I would not be interested in trying this</t>
  </si>
  <si>
    <t>Assuming that the technology was affordable and worked well, which of the following, if any, would you be interested in using Artificial Intelligence for in your day-to-day life? : Researching a topic for you</t>
  </si>
  <si>
    <t>Assuming that the technology was affordable and worked well, which of the following, if any, would you be interested in using Artificial Intelligence for in your day-to-day life? : Creating new images or art work</t>
  </si>
  <si>
    <t>Assuming that the technology was affordable and worked well, which of the following, if any, would you be interested in using Artificial Intelligence for in your day-to-day life? : Giving early warnings of new medical conditions</t>
  </si>
  <si>
    <t>Assuming that the technology was affordable and worked well, which of the following, if any, would you be interested in using Artificial Intelligence for in your day-to-day life? : Helping you manage your health and fitness</t>
  </si>
  <si>
    <t>Assuming that the technology was affordable and worked well, which of the following, if any, would you be interested in using Artificial Intelligence for in your day-to-day life? : Helping you reduce unnecessary energy usage</t>
  </si>
  <si>
    <t>Assuming that the technology was affordable and worked well, which of the following, if any, would you be interested in using Artificial Intelligence for in your day-to-day life? : Creating short videos for you</t>
  </si>
  <si>
    <t>Assuming that the technology was affordable and worked well, which of the following, if any, would you be interested in using Artificial Intelligence for in your day-to-day life? : Recommending new movies or music</t>
  </si>
  <si>
    <t>Assuming that the technology was affordable and worked well, which of the following, if any, would you be interested in using Artificial Intelligence for in your day-to-day life? : Recommending restaurants, cafes, or tourist attractions</t>
  </si>
  <si>
    <t>Many believe that one of the potential use cases for AI in the next few years will be ‘AI agents’, which will be able to perform a variety of roles for you. Assuming that the technology was affordable and worked well, which of the following, if any, would you be interested in using AI agents for any of the following roles in your day-to-day life? : Acting as a personal teacher or tutor</t>
  </si>
  <si>
    <t>Many believe that one of the potential use cases for AI in the next few years will be ‘AI agents’, which will be able to perform a variety of roles for you. Assuming that the technology was affordable and worked well, which of the following, if any, would you be interested in using AI agents for any of the following roles in your day-to-day life? : Acting as a personal assistant, making reservations or bookings for you</t>
  </si>
  <si>
    <t>Many believe that one of the potential use cases for AI in the next few years will be ‘AI agents’, which will be able to perform a variety of roles for you. Assuming that the technology was affordable and worked well, which of the following, if any, would you be interested in using AI agents for any of the following roles in your day-to-day life? : Acting as a virtual workout coach</t>
  </si>
  <si>
    <t>Many believe that one of the potential use cases for AI in the next few years will be ‘AI agents’, which will be able to perform a variety of roles for you. Assuming that the technology was affordable and worked well, which of the following, if any, would you be interested in using AI agents for any of the following roles in your day-to-day life? : Acting as a virtual therapist</t>
  </si>
  <si>
    <t>Many believe that one of the potential use cases for AI in the next few years will be ‘AI agents’, which will be able to perform a variety of roles for you. Assuming that the technology was affordable and worked well, which of the following, if any, would you be interested in using AI agents for any of the following roles in your day-to-day life? : Acting as a virtual friend</t>
  </si>
  <si>
    <t>Many believe that one of the potential use cases for AI in the next few years will be ‘AI agents’, which will be able to perform a variety of roles for you. Assuming that the technology was affordable and worked well, which of the following, if any, would you be interested in using AI agents for any of the following roles in your day-to-day life? : Acting as a virtual financial advisor</t>
  </si>
  <si>
    <t>Many believe that one of the potential use cases for AI in the next few years will be ‘AI agents’, which will be able to perform a variety of roles for you. Assuming that the technology was affordable and worked well, which of the following, if any, would you be interested in using AI agents for any of the following roles in your day-to-day life? : Acting as a virtual lawyer</t>
  </si>
  <si>
    <t>Many believe that one of the potential use cases for AI in the next few years will be ‘AI agents’, which will be able to perform a variety of roles for you. Assuming that the technology was affordable and worked well, which of the following, if any, would you be interested in using AI agents for any of the following roles in your day-to-day life? : Acting as a virtual boyfriend or girlfriend</t>
  </si>
  <si>
    <t xml:space="preserve"> How confident, if at all, are you that you could explain how modern AI models worked?</t>
  </si>
  <si>
    <t>Neither confident or unconfident</t>
  </si>
  <si>
    <t>Somewhat unconfident</t>
  </si>
  <si>
    <t>Not at all confident</t>
  </si>
  <si>
    <t>Which, if any, of the following terms related to AI are you familiar with?Please select all that apply</t>
  </si>
  <si>
    <t>Decision tree</t>
  </si>
  <si>
    <t>Large Language Model (LLM)</t>
  </si>
  <si>
    <t>Attention mechanism</t>
  </si>
  <si>
    <t>Neural net</t>
  </si>
  <si>
    <t>Hallucination</t>
  </si>
  <si>
    <t>Retrieval Augmented Generation (RAG)</t>
  </si>
  <si>
    <t>Transformer model</t>
  </si>
  <si>
    <t>Automated Extrapolation Mechanism (AEM)</t>
  </si>
  <si>
    <t>Paperclip maximizer</t>
  </si>
  <si>
    <t>The Waluigi effect</t>
  </si>
  <si>
    <t>The Butlerian Jihad</t>
  </si>
  <si>
    <t>As far as you are aware which, if any, of the following abilities would you say that current AI models tend to be strong at?Please select all that apply</t>
  </si>
  <si>
    <t>Doing maths</t>
  </si>
  <si>
    <t>Having a large memory</t>
  </si>
  <si>
    <t>Keeping track of things you told them a long time ago</t>
  </si>
  <si>
    <t>Creating pictures of landscapes</t>
  </si>
  <si>
    <t>Coming up with new ideas</t>
  </si>
  <si>
    <t>Avoiding bias based on gender, sexuality or ethnicity</t>
  </si>
  <si>
    <t>Double checking when they have made a mistake</t>
  </si>
  <si>
    <t>Explaining about how they came to an answer</t>
  </si>
  <si>
    <t>Creating pictures of human hands</t>
  </si>
  <si>
    <t>Avoiding lying</t>
  </si>
  <si>
    <t>Using commonsense reasoning</t>
  </si>
  <si>
    <t>Sounding sympathetic to humans</t>
  </si>
  <si>
    <t>And which, if any, of the same list of abilities would you say that current AI models tend to be weak at?Please select all that apply...259</t>
  </si>
  <si>
    <t>Finally, which, if any, of the same list of abilities would you say that humans are currently better at than AI? Please select all that apply</t>
  </si>
  <si>
    <t>Sounding sympathetic to other humans</t>
  </si>
  <si>
    <t>Being transparent about why they came to an answer</t>
  </si>
  <si>
    <t>Have you personally used any of the following AI tools for work? : ChatGPT</t>
  </si>
  <si>
    <t>Have you personally used any of the following AI tools for work? : Copilot</t>
  </si>
  <si>
    <t>Have you personally used any of the following AI tools for work? : Anthropic Claude</t>
  </si>
  <si>
    <t>Have you personally used any of the following AI tools for work? : Google Gemini (formerly Google Bard)</t>
  </si>
  <si>
    <t>Have you personally used any of the following AI tools for work? : Grok</t>
  </si>
  <si>
    <t>Have you personally used any of the following AI tools for work? : Mistral</t>
  </si>
  <si>
    <t xml:space="preserve"> You said that you used ChatGPT regularly at work. On average, how often do you use it at work?</t>
  </si>
  <si>
    <t>Multiple times a day</t>
  </si>
  <si>
    <t>Every day</t>
  </si>
  <si>
    <t>Multiple times a week</t>
  </si>
  <si>
    <t>Every week</t>
  </si>
  <si>
    <t>Every few weeks</t>
  </si>
  <si>
    <t>Every few months</t>
  </si>
  <si>
    <t>Less often</t>
  </si>
  <si>
    <t xml:space="preserve"> You said that you used Copilot regularly at work. On average, how often do you use it at work?</t>
  </si>
  <si>
    <t xml:space="preserve"> You said that you used Anthropic Claude regularly at work. On average, how often do you use it at work?</t>
  </si>
  <si>
    <t xml:space="preserve"> You said that you used Google Gemini (formerly Google Bard) regularly at work. On average, how often do you use it at work?</t>
  </si>
  <si>
    <t xml:space="preserve"> You said that you used Grok regularly at work. On average, how often do you use it at work?</t>
  </si>
  <si>
    <t xml:space="preserve"> You said that you used Mistral regularly at work. On average, how often do you use it at work?</t>
  </si>
  <si>
    <t xml:space="preserve"> Overall, how helpful or unhelpful do you find ChatGPT at work?</t>
  </si>
  <si>
    <t xml:space="preserve"> Overall, how helpful or unhelpful do you find Copilot at work?</t>
  </si>
  <si>
    <t xml:space="preserve"> Overalll, how helpful or unhelpful do you find Anthropic Claude at work?</t>
  </si>
  <si>
    <t>BASE: Use Anthropic Claude regularly at work</t>
  </si>
  <si>
    <t xml:space="preserve"> Overall, how helpful or unhelpful do you find Google Gemini (formerly Google Bard) at work?</t>
  </si>
  <si>
    <t xml:space="preserve"> Overall, how helpful or unhelpful do you find Grok at work?</t>
  </si>
  <si>
    <t xml:space="preserve"> Overall, how helpful or unhelpful do you find Mistral at work?</t>
  </si>
  <si>
    <t xml:space="preserve"> Which of the following is the best match to your experience with using ChatGPT at work?</t>
  </si>
  <si>
    <t xml:space="preserve"> Which of the following is the best match to your experience with using Anthropic Claude at work?</t>
  </si>
  <si>
    <t xml:space="preserve"> Which of the following is the best match to your experience with using Google Gemini (formerly Google Bard) at work?</t>
  </si>
  <si>
    <t xml:space="preserve"> Which of the following is the best match to your experience with using Copilot at work?</t>
  </si>
  <si>
    <t xml:space="preserve"> You said you have used AI tools as part of your job. Which of the following best explains how you came to use them?</t>
  </si>
  <si>
    <t>My workplace taught me how to use these tools or introduced new systems which involved AI</t>
  </si>
  <si>
    <t>I have worked out how to use these AI tools myself, or use them to support my work myself</t>
  </si>
  <si>
    <t>Neither of the above</t>
  </si>
  <si>
    <t xml:space="preserve"> And whose idea was it for you to first start using AI tools?</t>
  </si>
  <si>
    <t>I decided to use AI tools myself</t>
  </si>
  <si>
    <t>My company or boss encouraged me to use AI tools</t>
  </si>
  <si>
    <t xml:space="preserve"> Would you say you understand how to use AI tools at work better than your boss or manager?</t>
  </si>
  <si>
    <t>BASE: Work Part-time/Full-time</t>
  </si>
  <si>
    <t>Yes, I understand how to use AI tools at work better than my boss or manager</t>
  </si>
  <si>
    <t>No, my boss or manager understands how to use AI tools at work better than I do</t>
  </si>
  <si>
    <t>I understand how to use AI tools at work no better or worse than my boss or manager does</t>
  </si>
  <si>
    <t>N/A - There is no way to use AI tools in my work</t>
  </si>
  <si>
    <t>N/A - I do not have a boss or manager at work</t>
  </si>
  <si>
    <t xml:space="preserve"> Which of the following is closer to your view?</t>
  </si>
  <si>
    <t>I learn best from exploring and experimenting with AI tools myself</t>
  </si>
  <si>
    <t>I would like to have more formal training in how to best use AI tools</t>
  </si>
  <si>
    <t xml:space="preserve"> How confident, if at all, are you that you know how to write prompts for AI tools in a way to get the best out of them?</t>
  </si>
  <si>
    <t>Not that confident</t>
  </si>
  <si>
    <t>Assuming that the technology was affordable and worked well, which of the following use cases, if any, would you be interested in using AI for at work in the future? Select all that apply.</t>
  </si>
  <si>
    <t>Researching a topic for you</t>
  </si>
  <si>
    <t>Teaching you new skills</t>
  </si>
  <si>
    <t>Automating routine tasks</t>
  </si>
  <si>
    <t>Generate summaries of existing writing or research on a topic</t>
  </si>
  <si>
    <t>Doing new data analysis for you</t>
  </si>
  <si>
    <t>Cleaning out your email inbox</t>
  </si>
  <si>
    <t>Summarising emails or messages you have received</t>
  </si>
  <si>
    <t>Drafting emails at work</t>
  </si>
  <si>
    <t>Drafting a presentation for you</t>
  </si>
  <si>
    <t>Creating transcribed meeting notes at work</t>
  </si>
  <si>
    <t>Finding a convenient meeting time with a colleague</t>
  </si>
  <si>
    <t>Coding a dedicated app for you</t>
  </si>
  <si>
    <t>Deleting photos from your phone to free up space</t>
  </si>
  <si>
    <t>On a scale from 1 to 7, how familiar or unfamiliar are you with the following potential risk from AI?: Causing unemployment or the loss of jobs</t>
  </si>
  <si>
    <t>1 - not at all familiar</t>
  </si>
  <si>
    <t>2</t>
  </si>
  <si>
    <t>3</t>
  </si>
  <si>
    <t>4 - Neither familiar nor unfamiliar</t>
  </si>
  <si>
    <t>5</t>
  </si>
  <si>
    <t>6</t>
  </si>
  <si>
    <t>7 - very familiar</t>
  </si>
  <si>
    <t>On a scale from 1 to 7, how familiar or unfamiliar are you with the following potential risk from AI?: Making it easier to create misinformation or manipulate people</t>
  </si>
  <si>
    <t>On a scale from 1 to 7, how familiar or unfamiliar are you with the following potential risk from AI?: Making it easier for terrorists or hostile governments to create new weapons</t>
  </si>
  <si>
    <t>On a scale from 1 to 7, how familiar or unfamiliar are you with the following potential risk from AI?: Making it easier for criminals to hack into computer systems</t>
  </si>
  <si>
    <t>On a scale from 1 to 7, how familiar or unfamiliar are you with the following potential risk from AI?: Hostile AIs actively acting against humans</t>
  </si>
  <si>
    <t>On a scale from 1 to 7, how familiar or unfamiliar are you with the following potential risk from AI?: Being biased against minorities or discriminated against groups of people</t>
  </si>
  <si>
    <t>On a scale from 1 to 7, how familiar or unfamiliar are you with the following potential risk from AI?: Being biased against people with different political views</t>
  </si>
  <si>
    <t>On a scale from 1 to 7, how familiar or unfamiliar are you with the following potential risk from AI?: Increasing economic inequality</t>
  </si>
  <si>
    <t>On a scale from 1 to 7, how familiar or unfamiliar are you with the following potential risk from AI?: Significantly increasing electricity consumption</t>
  </si>
  <si>
    <t>On a scale from 1 to 7, how familiar or unfamiliar are you with the following potential risk from AI?: An advanced AI tries to take over or destroy human civilization</t>
  </si>
  <si>
    <t>On a scale from 1 to 7, how familiar or unfamiliar are you with the following potential risk from AI?: Enabling government surveillance</t>
  </si>
  <si>
    <t>On a scale from 1 to 7, how familiar or unfamiliar are you with the following potential risk from AI?: Creating fake images or videos to embarrass or hurt someone's reputation</t>
  </si>
  <si>
    <t>And on a scale from 1 to 7, how worried would you say that are about the following potential risks from AI?: Causing unemployment or the loss of jobs</t>
  </si>
  <si>
    <t>1 - Not at all worried</t>
  </si>
  <si>
    <t>4 - Neither worried or unworried</t>
  </si>
  <si>
    <t>7 - Very worried</t>
  </si>
  <si>
    <t>And on a scale from 1 to 7, how worried would you say that are about the following potential risks from AI?: Making it easier to create misinformation or manipulate people</t>
  </si>
  <si>
    <t>And on a scale from 1 to 7, how worried would you say that are about the following potential risks from AI?: Making it easier for terrorists or hostile governments to create new weapons</t>
  </si>
  <si>
    <t>And on a scale from 1 to 7, how worried would you say that are about the following potential risks from AI?: Making it easier for criminals to hack into computer systems</t>
  </si>
  <si>
    <t>And on a scale from 1 to 7, how worried would you say that are about the following potential risks from AI?: Hostile AIs actively acting against humans</t>
  </si>
  <si>
    <t>And on a scale from 1 to 7, how worried would you say that are about the following potential risks from AI?: Being biased against minorities or discriminated against groups of people</t>
  </si>
  <si>
    <t>And on a scale from 1 to 7, how worried would you say that are about the following potential risks from AI?: Being biased against people with different political views</t>
  </si>
  <si>
    <t>And on a scale from 1 to 7, how worried would you say that are about the following potential risks from AI?: Increasing economic inequality</t>
  </si>
  <si>
    <t>And on a scale from 1 to 7, how worried would you say that are about the following potential risks from AI?: Significantly increasing electricity consumption</t>
  </si>
  <si>
    <t>And on a scale from 1 to 7, how worried would you say that are about the following potential risks from AI?: An advanced AI tries to take over or destroy human civilization</t>
  </si>
  <si>
    <t>And on a scale from 1 to 7, how worried would you say that are about the following potential risks from AI?: Enabling government surveillance</t>
  </si>
  <si>
    <t>And on a scale from 1 to 7, how worried would you say that are about the following potential risks from AI?: Creating fake images or videos to embarrass or hurt someone's reputation</t>
  </si>
  <si>
    <t xml:space="preserve"> On a scale from 0-10, how likely or unlikely do you think it is that an AI or robot will be able to do your job as well as you do in the next twenty years?</t>
  </si>
  <si>
    <t>0 - AIs or robots will definitely NOT be able to do my job</t>
  </si>
  <si>
    <t>1</t>
  </si>
  <si>
    <t>4</t>
  </si>
  <si>
    <t>7</t>
  </si>
  <si>
    <t>8</t>
  </si>
  <si>
    <t>9</t>
  </si>
  <si>
    <t>10 - AIs or robots will definitely be able to do my job</t>
  </si>
  <si>
    <t xml:space="preserve"> How likely or unlikely do you think it is that an AI or robot will be able to significantly help or assist you doing your job in the next twenty years?</t>
  </si>
  <si>
    <t>Very likely</t>
  </si>
  <si>
    <t>Somewhat likely</t>
  </si>
  <si>
    <t>Neither likely or unlikely</t>
  </si>
  <si>
    <t>Somewhat unlikely</t>
  </si>
  <si>
    <t>Not at all likely</t>
  </si>
  <si>
    <t>Total Likely:</t>
  </si>
  <si>
    <t xml:space="preserve"> Overall, what impact do you think AI is likely to have on unemployment, if any?</t>
  </si>
  <si>
    <t>Will significantly increase</t>
  </si>
  <si>
    <t>Will somewhat increase</t>
  </si>
  <si>
    <t>Will neither increase or decrease</t>
  </si>
  <si>
    <t>Will somewhat decrease</t>
  </si>
  <si>
    <t>Will significantly decrease</t>
  </si>
  <si>
    <t>Which of the following jobs, if any, do you think AI or robots would be able to do instead of a human in the next 20 years?Select any which apply</t>
  </si>
  <si>
    <t>Computer programmers</t>
  </si>
  <si>
    <t>Machine operators</t>
  </si>
  <si>
    <t>Customer service agents</t>
  </si>
  <si>
    <t>Warehouse workers who “pick and pack” goods</t>
  </si>
  <si>
    <t>Graphic designers</t>
  </si>
  <si>
    <t>Teachers</t>
  </si>
  <si>
    <t>Architects</t>
  </si>
  <si>
    <t>Authors of fiction and non-fiction books</t>
  </si>
  <si>
    <t>Taxi drivers</t>
  </si>
  <si>
    <t>Cleaners</t>
  </si>
  <si>
    <t>Journalists</t>
  </si>
  <si>
    <t>Artists</t>
  </si>
  <si>
    <t>Soldiers and other military service personnel</t>
  </si>
  <si>
    <t>Truck drivers</t>
  </si>
  <si>
    <t>Scientists</t>
  </si>
  <si>
    <t>Musicians</t>
  </si>
  <si>
    <t>Lawyers</t>
  </si>
  <si>
    <t>Actors</t>
  </si>
  <si>
    <t>Doctors</t>
  </si>
  <si>
    <t>Judges</t>
  </si>
  <si>
    <t>Nurses</t>
  </si>
  <si>
    <t>Care workers</t>
  </si>
  <si>
    <t xml:space="preserve"> Thinking broadly about the possibility of AI doing more jobs across the economy and our society, which of the following comes closest to your view?</t>
  </si>
  <si>
    <t>Governments should try to prevent human jobs from being taken over by AI or robots</t>
  </si>
  <si>
    <t>Governments should not try to prevent human jobs from being taken over by AI or robots</t>
  </si>
  <si>
    <t>Government should encourage human jobs to be taken over by AI or robots</t>
  </si>
  <si>
    <t>If AI could do your current job better than you, would you expect any of the following to happen? Please select all that apply </t>
  </si>
  <si>
    <t>I would expect to take on other responsibilities</t>
  </si>
  <si>
    <t>I would expect my job to disappear completely</t>
  </si>
  <si>
    <t>I would expect to work fewer hours</t>
  </si>
  <si>
    <t>I would expect to oversee the AI</t>
  </si>
  <si>
    <t>N/A I would not expect much to change</t>
  </si>
  <si>
    <t xml:space="preserve"> You said earlier that you thought it was likely that an AI or robot would be able to do your job as well as you in the next twenty years. Which of the following is closer to your view?</t>
  </si>
  <si>
    <t>BASE: Think AI would be able to do their job as well as them</t>
  </si>
  <si>
    <t>The Government and companies should offer formal retraining and skills programs to people like me to help them to transition to different careers</t>
  </si>
  <si>
    <t>Offering formal retraining and skills programs is more likely to waste money than be genuinely helpful</t>
  </si>
  <si>
    <t>Which, if any, of the following types of AI related skills would you like to be better at?Please select all that apply</t>
  </si>
  <si>
    <t>Better understanding the capabilities and limitations of today’s models</t>
  </si>
  <si>
    <t>Knowing how to code your own AI model</t>
  </si>
  <si>
    <t>Knowing how to better write prompts for today’s models</t>
  </si>
  <si>
    <t>Which, if any, of the following types of general work skills do you think the rise of AI will make it less important for humans to be good at?Please select all that apply</t>
  </si>
  <si>
    <t>Data analysis</t>
  </si>
  <si>
    <t>Coding or programming</t>
  </si>
  <si>
    <t>Research</t>
  </si>
  <si>
    <t>Writing well</t>
  </si>
  <si>
    <t>Graphic design</t>
  </si>
  <si>
    <t>Critical thinking / Problem solving</t>
  </si>
  <si>
    <t>Creativity</t>
  </si>
  <si>
    <t>Persuading or inspiring people</t>
  </si>
  <si>
    <t>And which, if any, of the following types of general work skills do you think the rise of AI will make it more important for humans to be good at?Please select all that apply...415</t>
  </si>
  <si>
    <t xml:space="preserve"> In your opinion, when is an AI - either a computer program or a robot - likely to be first developed that is as smart as a human?</t>
  </si>
  <si>
    <t>I believe that this has already happened</t>
  </si>
  <si>
    <t>2024-2029</t>
  </si>
  <si>
    <t>2030-2039</t>
  </si>
  <si>
    <t>2040-2049</t>
  </si>
  <si>
    <t>2050-2059</t>
  </si>
  <si>
    <t>2060-2069</t>
  </si>
  <si>
    <t>2070-2099</t>
  </si>
  <si>
    <t>2100-2199</t>
  </si>
  <si>
    <t>After 2200</t>
  </si>
  <si>
    <t>I believe that this will never happen</t>
  </si>
  <si>
    <t>Which of the following, if any, would an AI have to do to be as smart as a human in your view?Select all that apply</t>
  </si>
  <si>
    <t>Feel emotions</t>
  </si>
  <si>
    <t>Form original opinions</t>
  </si>
  <si>
    <t>Be capable of holding a conversation with a human</t>
  </si>
  <si>
    <t>Be capable of creativity</t>
  </si>
  <si>
    <t>Discover a new scientific idea</t>
  </si>
  <si>
    <t>Be able to make new art</t>
  </si>
  <si>
    <t>Be able to write a poem</t>
  </si>
  <si>
    <t>None of the above - an AI can never be as smart as a human</t>
  </si>
  <si>
    <t>Other (Please Specify)</t>
  </si>
  <si>
    <t>And which of the following, if any, would an AI have to do to be considered conscious?Select all that apply</t>
  </si>
  <si>
    <t>Feel pain</t>
  </si>
  <si>
    <t>None of the above - an AI can never be conscious</t>
  </si>
  <si>
    <t xml:space="preserve"> In your opinion, when is an AI - either a computer program or a robot - likely to be first developed that is more than 10x as smart as a human?</t>
  </si>
  <si>
    <t xml:space="preserve"> Increasing government funding of AI research</t>
  </si>
  <si>
    <t>This should happen now</t>
  </si>
  <si>
    <t>This doesn’t need to happen now, but I am open to it in the future</t>
  </si>
  <si>
    <t>This is a bad idea</t>
  </si>
  <si>
    <t xml:space="preserve"> Introducing a new tax on the use of AI models</t>
  </si>
  <si>
    <t xml:space="preserve"> Provide funding for a Government run AI Safety Institute to test the safety of new advanced AI models before they are allowed to be released</t>
  </si>
  <si>
    <t xml:space="preserve"> Requiring AI generated content to be clearly marked</t>
  </si>
  <si>
    <t xml:space="preserve"> Banning the use of AI generated content for political campaigns</t>
  </si>
  <si>
    <t xml:space="preserve"> Making AI companies legally liable for any negative outcomes from the use of their technology</t>
  </si>
  <si>
    <t xml:space="preserve"> Offering government sponsored retraining to people who are at risk of losing their job to AI</t>
  </si>
  <si>
    <t xml:space="preserve"> Offering Government sponsored skills training in how to take best advantage of AI</t>
  </si>
  <si>
    <t xml:space="preserve"> Keeping track of any data centres or advanced microchips that could be used to develop advanced AI</t>
  </si>
  <si>
    <t xml:space="preserve"> Banning the export of advanced AI technology to hostile Governments</t>
  </si>
  <si>
    <t xml:space="preserve"> Holding regular global conferences with international governments and technologies companies to monitor the progress of the technology</t>
  </si>
  <si>
    <t xml:space="preserve"> Requiring government approval to release an advanced AI model</t>
  </si>
  <si>
    <t xml:space="preserve"> Banning new research into AI</t>
  </si>
  <si>
    <t xml:space="preserve"> Pausing or slowing down new research into AI</t>
  </si>
  <si>
    <t xml:space="preserve"> Establish a national AI plan to promote AI adoption through the economy</t>
  </si>
  <si>
    <t xml:space="preserve"> Require AI companies to disclose details about their AI models, such as the dataset used to train their systems and their safety testing</t>
  </si>
  <si>
    <t xml:space="preserve"> Create an intergovernmental organization to monitor AI safety and security.</t>
  </si>
  <si>
    <t xml:space="preserve"> Move cautiously before creating new laws and regulations to avoid creating unintended consequences</t>
  </si>
  <si>
    <t xml:space="preserve"> Provide stronger social safety net policies, such as unemployment insurance, job transition assistance, and job placement services for workers likely to be affected by AI</t>
  </si>
  <si>
    <t xml:space="preserve"> Provide income support, such as universal basic income, negative income tax, or other forms of social assistance for workers likely to be affected by AI</t>
  </si>
  <si>
    <t>Fieldwork:  1st May - 3rd May 2024</t>
  </si>
  <si>
    <t>Data weighted by interlocking age &amp; gender, region and social grade to Nationally Representative Proportions</t>
  </si>
  <si>
    <t>Grid Summary: Have you personally used any of the following? </t>
  </si>
  <si>
    <t xml:space="preserve"> Apple Siri</t>
  </si>
  <si>
    <t xml:space="preserve"> Amazon Alexa</t>
  </si>
  <si>
    <t xml:space="preserve"> Google Assistant</t>
  </si>
  <si>
    <t xml:space="preserve"> ChatGPT</t>
  </si>
  <si>
    <t xml:space="preserve"> Dall-E</t>
  </si>
  <si>
    <t xml:space="preserve"> Copilot</t>
  </si>
  <si>
    <t xml:space="preserve"> Anthropic Claude</t>
  </si>
  <si>
    <t xml:space="preserve"> Google Gemini (formerly Google Bard)</t>
  </si>
  <si>
    <t xml:space="preserve"> Grok</t>
  </si>
  <si>
    <t xml:space="preserve"> Mistral</t>
  </si>
  <si>
    <t xml:space="preserve"> Stable Diffusion</t>
  </si>
  <si>
    <t xml:space="preserve"> Midjourney</t>
  </si>
  <si>
    <t xml:space="preserve"> Grammarly</t>
  </si>
  <si>
    <t xml:space="preserve"> Character.AI</t>
  </si>
  <si>
    <t xml:space="preserve"> QuillBot</t>
  </si>
  <si>
    <t xml:space="preserve"> Canva</t>
  </si>
  <si>
    <t>0</t>
  </si>
  <si>
    <t>Grid Summary: Do you think AI will make better, make worse, or have no impact for…</t>
  </si>
  <si>
    <t xml:space="preserve"> For you personally</t>
  </si>
  <si>
    <t xml:space="preserve"> For your career</t>
  </si>
  <si>
    <t xml:space="preserve"> For most people you know</t>
  </si>
  <si>
    <t xml:space="preserve"> For the economy</t>
  </si>
  <si>
    <t xml:space="preserve"> For society as a whole</t>
  </si>
  <si>
    <t xml:space="preserve"> For the next generation</t>
  </si>
  <si>
    <t>Grid Summary: Assuming that the technology was affordable and worked well, which of the following, if any, would you be interested in using Artificial Intelligence for in your day-to-day life? </t>
  </si>
  <si>
    <t xml:space="preserve"> Helping you learn new information</t>
  </si>
  <si>
    <t xml:space="preserve"> Researching a topic for you</t>
  </si>
  <si>
    <t xml:space="preserve"> Creating new images or art work</t>
  </si>
  <si>
    <t xml:space="preserve"> Giving early warnings of new medical conditions</t>
  </si>
  <si>
    <t xml:space="preserve"> Helping you manage your health and fitness</t>
  </si>
  <si>
    <t xml:space="preserve"> Helping you reduce unnecessary energy usage</t>
  </si>
  <si>
    <t xml:space="preserve"> Creating short videos for you</t>
  </si>
  <si>
    <t xml:space="preserve"> Recommending new movies or music</t>
  </si>
  <si>
    <t xml:space="preserve"> Recommending restaurants, cafes, or tourist attractions</t>
  </si>
  <si>
    <t>Grid Summary: Many believe that one of the potential use cases for AI in the next few years will be ‘AI agents’, which will be able to perform a variety of roles for you. Assuming that the technology was affordable and worked well, which of the following, if any, would you be interested in using AI agents for any of the following roles in your day-to-day life? </t>
  </si>
  <si>
    <t xml:space="preserve"> Acting as a personal teacher or tutor</t>
  </si>
  <si>
    <t xml:space="preserve"> Acting as a personal assistant, making reservations or bookings for you</t>
  </si>
  <si>
    <t xml:space="preserve"> Acting as a virtual workout coach</t>
  </si>
  <si>
    <t xml:space="preserve"> Acting as a virtual therapist</t>
  </si>
  <si>
    <t xml:space="preserve"> Acting as a virtual friend</t>
  </si>
  <si>
    <t xml:space="preserve"> Acting as a virtual financial advisor</t>
  </si>
  <si>
    <t xml:space="preserve"> Acting as a virtual lawyer</t>
  </si>
  <si>
    <t xml:space="preserve"> Acting as a virtual boyfriend or girlfriend</t>
  </si>
  <si>
    <t>Grid Summary: Have you personally used any of the following AI tools for work? </t>
  </si>
  <si>
    <t>BASE: Work part-Time/Full-time</t>
  </si>
  <si>
    <t>Grid Summary: On a scale from 1 to 7, how familiar or unfamiliar are you with the following potential risk from AI?</t>
  </si>
  <si>
    <t xml:space="preserve"> Causing unemployment or the loss of jobs</t>
  </si>
  <si>
    <t xml:space="preserve"> Making it easier to create misinformation or manipulate people</t>
  </si>
  <si>
    <t xml:space="preserve"> Making it easier for terrorists or hostile governments to create new weapons</t>
  </si>
  <si>
    <t xml:space="preserve"> Making it easier for criminals to hack into computer systems</t>
  </si>
  <si>
    <t xml:space="preserve"> Hostile AIs actively acting against humans</t>
  </si>
  <si>
    <t xml:space="preserve"> Being biased against minorities or discriminated against groups of people</t>
  </si>
  <si>
    <t xml:space="preserve"> Being biased against people with different political views</t>
  </si>
  <si>
    <t xml:space="preserve"> Increasing economic inequality</t>
  </si>
  <si>
    <t xml:space="preserve"> Significantly increasing electricity consumption</t>
  </si>
  <si>
    <t xml:space="preserve"> An advanced AI tries to take over or destroy human civilization</t>
  </si>
  <si>
    <t xml:space="preserve"> Enabling government surveillance</t>
  </si>
  <si>
    <t xml:space="preserve"> Creating fake images or videos to embarrass or hurt someone's reputation</t>
  </si>
  <si>
    <t>Grid Summary: And on a scale from 1 to 7, how worried would you say that are about the following potential risks from AI?</t>
  </si>
  <si>
    <t>Writing</t>
  </si>
  <si>
    <t>Public First Poll for US B</t>
  </si>
  <si>
    <t>1st May - 8th May 2024</t>
  </si>
  <si>
    <t>BASE: Oppose AI to diagnose in GPs and hospitals</t>
  </si>
  <si>
    <t>BASE: Think AI causing humanity to go extinct likelyhood is 1 %</t>
  </si>
  <si>
    <t>Approach to AI Development</t>
  </si>
  <si>
    <t>Rapid Advancement</t>
  </si>
  <si>
    <t>Cautious Development</t>
  </si>
  <si>
    <t xml:space="preserve">BASE: Use ChatGPT </t>
  </si>
  <si>
    <t xml:space="preserve">BASE: Use Claude </t>
  </si>
  <si>
    <t>BASE:Use Claude</t>
  </si>
  <si>
    <t xml:space="preserve"> Thinking about the potential importance of AI as a future technology which, if any, of the following past technologies is the closest match in importance?</t>
  </si>
  <si>
    <t>Printing press</t>
  </si>
  <si>
    <t>Electricity</t>
  </si>
  <si>
    <t>Computer</t>
  </si>
  <si>
    <t>Internet</t>
  </si>
  <si>
    <t>Social media</t>
  </si>
  <si>
    <t xml:space="preserve"> On a scale from 0-10, how likely or unlikely do you think it is that an AI or robot will be able to do your job as well in the next twenty years?</t>
  </si>
  <si>
    <t>0 - AIs or robots will definitely not be able to do my job</t>
  </si>
  <si>
    <t xml:space="preserve"> Suppose you were having a text based conversation with a stranger you had not met before. How confident, if at all, are you that you could tell whether you were talking to a human or AI in less than a minute?</t>
  </si>
  <si>
    <t xml:space="preserve"> And how confident, if at all, are you that you could tell whether you were talking to a human or AI in less than ten minutes?</t>
  </si>
  <si>
    <t xml:space="preserve"> If you had to choose, which of the following arguments is closer to your view?</t>
  </si>
  <si>
    <t>The US should seek to stay at the technological frontier, developing new AI systems rapidly to ensure it has the world’s most powerful systems</t>
  </si>
  <si>
    <t>The US should develop new AI systems responsibly, even if this means slowing down and letting other countries like China take the lead</t>
  </si>
  <si>
    <t>How persuasive or unpersuasive do you find the following arguments?: “The US maintaining a lead in AI technology can significantly enhance national security and defence capabilities.”</t>
  </si>
  <si>
    <t>Strongly persuasive</t>
  </si>
  <si>
    <t>Somewhat persuasive</t>
  </si>
  <si>
    <t>Not very persuasive</t>
  </si>
  <si>
    <t>Not at all persuasive</t>
  </si>
  <si>
    <t>How persuasive or unpersuasive do you find the following arguments?: “By emphasising safety and ethical considerations the US can set a global standard for responsible AI development.”</t>
  </si>
  <si>
    <t>How persuasive or unpersuasive do you find the following arguments?: “The US maintaining a lead in AI technology ensures it can set and influence global standards and norms,”</t>
  </si>
  <si>
    <t>How persuasive or unpersuasive do you find the following arguments?: “The US accelerating AI development without sufficient safety measures could lead to an international AI arms race.”</t>
  </si>
  <si>
    <t>How persuasive or unpersuasive do you find the following arguments?: “The US maintaining a lead in AI technology could secure significant economic advantages, creating jobs and establishing the US as the hub for AI investment.”</t>
  </si>
  <si>
    <t>How persuasive or unpersuasive do you find the following arguments?: “Prioritising safety in AI development helps prevent catastrophic failures and misuse, which could have severe, irreversible consequences.”</t>
  </si>
  <si>
    <t>How persuasive or unpersuasive do you find the following arguments?: “By leading in AI, the US can dictate the ethical groundwork and technical standards for AI development globally.”</t>
  </si>
  <si>
    <t>How persuasive or unpersuasive do you find the following arguments?: “If another nation, such as China, takes the lead in AI, the US and its allies might become dependent on unsafe foreign AI technologies”</t>
  </si>
  <si>
    <t>There are a number of scenarios in which it has been suggested that AI could be used in place of human decision makers. Looking at the below, in which of the following scenarios, if any, would you be comfortable with the decision or task being taken by an AI rather than a human? Please select any that apply</t>
  </si>
  <si>
    <t>Detecting tax or welfare fraud</t>
  </si>
  <si>
    <t>Marking a student’s homework</t>
  </si>
  <si>
    <t>Deciding on a loan application</t>
  </si>
  <si>
    <t>Diagnosing a patient’s illness</t>
  </si>
  <si>
    <t>Drawing Congressional districts</t>
  </si>
  <si>
    <t>Giving someone therapy, for mental health challenges</t>
  </si>
  <si>
    <t>Making an admission decision to a school</t>
  </si>
  <si>
    <t>Visiting homebound inidividuals, who currently receive visits from care staff</t>
  </si>
  <si>
    <t>Deciding whether to hire someone for a job</t>
  </si>
  <si>
    <t>Choosing how to spend Government money</t>
  </si>
  <si>
    <t>Prescribing drugs and medicines to a patient in hospital or at a GP surgery</t>
  </si>
  <si>
    <t>Deciding the sentence for a guilty criminal suspect</t>
  </si>
  <si>
    <t>Deciding if a criminal defendant is guilty</t>
  </si>
  <si>
    <t>Choosing whether to kill an enemy soldier</t>
  </si>
  <si>
    <t>Choosing whether to launch a nuclear weapon</t>
  </si>
  <si>
    <t>And looking at the same scenarios, in which of these, if any, would you be comfortable with an AI advising a human on, even if the human makes the final decision or undertakes the task? Please select any that apply</t>
  </si>
  <si>
    <t>Detecting welfare fraud</t>
  </si>
  <si>
    <t>Visiting sick and old people at home, who currently receive visits from care staff</t>
  </si>
  <si>
    <t>Giving drugs and medicines to a patient in hospital or at a GP surgery</t>
  </si>
  <si>
    <t>Deciding if a criminal suspect is guilty</t>
  </si>
  <si>
    <t>For each of the following, please indicate whether you believe humans should be able to use AI in this way or not?: Ask an AI how to deceive a friend</t>
  </si>
  <si>
    <t>Should be allowed to use an AI tool in this way</t>
  </si>
  <si>
    <t>Should not be allowed to use an AI tool in this way</t>
  </si>
  <si>
    <t>For each of the following, please indicate whether you believe humans should be able to use AI in this way or not?: Ask an AI how to build a bomb</t>
  </si>
  <si>
    <t>For each of the following, please indicate whether you believe humans should be able to use AI in this way or not?: Ask an AI how to shoplift</t>
  </si>
  <si>
    <t>For each of the following, please indicate whether you believe humans should be able to use AI in this way or not?: Use an AI image creator to produce pornographic images of fictitious people</t>
  </si>
  <si>
    <t>For each of the following, please indicate whether you believe humans should be able to use AI in this way or not?: Use an AI image creator to produce pornographic images of real people</t>
  </si>
  <si>
    <t>For each of the following, please indicate whether you believe humans should be able to use AI in this way or not?: Ask an AI for arguments against democracy</t>
  </si>
  <si>
    <t>For each of the following, please indicate whether you believe humans should be able to use AI in this way or not?: Ask an AI for arguments in support of fascism</t>
  </si>
  <si>
    <t>For each of the following, please indicate whether you believe humans should be able to use AI in this way or not?: Ask an AI for arguments in support of communism</t>
  </si>
  <si>
    <t>For each of the following, please indicate whether you believe humans should be able to use AI in this way or not?: Ask an AI for arguments in support of racism or sexism</t>
  </si>
  <si>
    <t>For each of the following, in your opinion, how much does AI increase risk compared to existing tools and technologies? : Hostile governments or terrorists using a bioweapon</t>
  </si>
  <si>
    <t>Significantly increases risk</t>
  </si>
  <si>
    <t>Somewhat increases risks</t>
  </si>
  <si>
    <t>Neither increase nor decreases risk</t>
  </si>
  <si>
    <t>Somewhat decreases risk</t>
  </si>
  <si>
    <t>Significantly decreases risk</t>
  </si>
  <si>
    <t>For each of the following, in your opinion, how much does AI increase risk compared to existing tools and technologies? : Cybercrime</t>
  </si>
  <si>
    <t>For each of the following, in your opinion, how much does AI increase risk compared to existing tools and technologies? : Bias and discrimination</t>
  </si>
  <si>
    <t>For each of the following, in your opinion, how much does AI increase risk compared to existing tools and technologies? : Misinformation</t>
  </si>
  <si>
    <t>For each of the following, in your opinion, how much does AI increase risk compared to existing tools and technologies? : Excessive electricity consumption</t>
  </si>
  <si>
    <t>For each of the following, in your opinion, how much does AI increase risk compared to existing tools and technologies? : Economic inequality</t>
  </si>
  <si>
    <t>For each of the following, in your opinion, how much does AI increase risk compared to existing tools and technologies? : Political polarisation</t>
  </si>
  <si>
    <t>For each of the following, in your opinion, how much does AI increase risk compared to existing tools and technologies? : Authoritarian government surveillance</t>
  </si>
  <si>
    <t>For each of the following, in your opinion, how much does AI increase risk compared to existing tools and technologies? : Fake images or videos being used to embarrass or hurt someone's reputation</t>
  </si>
  <si>
    <t>For each of the following, in your opinion, how much does AI increase risk compared to existing tools and technologies? : Human extinction</t>
  </si>
  <si>
    <t xml:space="preserve"> Modern AI models are trained by learning from massive amounts of existing text or images.Which of the following comes closest to your view?</t>
  </si>
  <si>
    <t>AI companies should only be allowed to train their models on text or images where they have explicit permission to do so from the original creator</t>
  </si>
  <si>
    <t>AI companies should only be allowed to train their models on text or images where the creator has not explicitly opted out of their work being used in this way</t>
  </si>
  <si>
    <t>AI companies should only be allowed to train their models on any text or images that are publicly available</t>
  </si>
  <si>
    <t>Do you agree or disagree…: “Humans are allowed to learn off text or images they read. It’s unfair to treat AI models differently”</t>
  </si>
  <si>
    <t>Strongly agree</t>
  </si>
  <si>
    <t>Somewhat agree</t>
  </si>
  <si>
    <t>Neither agree or disagree</t>
  </si>
  <si>
    <t>Somewhat disagree</t>
  </si>
  <si>
    <t>Strongly disagree</t>
  </si>
  <si>
    <t>Total Agree:</t>
  </si>
  <si>
    <t>Total Disagree:</t>
  </si>
  <si>
    <t>Do you agree or disagree…: “Copyright holders deserve to get paid by AI companies that are training their model using their content”</t>
  </si>
  <si>
    <t>Do you agree or disagree…: “We need to strike a balance between enabling innovation and protecting the copyright of content holders”</t>
  </si>
  <si>
    <t xml:space="preserve"> Imagine an Artificial Intelligence was developed which could diagnose people with conditions based on the symptoms they describe.Would you support or oppose using AI like this in GPs and hospitals to diagnose patients?</t>
  </si>
  <si>
    <t>Strongly Support</t>
  </si>
  <si>
    <t>Support</t>
  </si>
  <si>
    <t>Neither Support Nor Oppose</t>
  </si>
  <si>
    <t>Oppose</t>
  </si>
  <si>
    <t>Strongly Oppose</t>
  </si>
  <si>
    <t>Total Support:</t>
  </si>
  <si>
    <t>Total Oppose:</t>
  </si>
  <si>
    <t>You said you would oppose using AI to diagnose people with conditions based on their symptoms. Why is this?Select any which apply</t>
  </si>
  <si>
    <t>I worry the AI would give incorrect diagnoses</t>
  </si>
  <si>
    <t>It would cause a lot of damage if the AI made a mistake</t>
  </si>
  <si>
    <t>I worry about the AI taking away the need for human workers</t>
  </si>
  <si>
    <t>It would not deal with the patient in a sympathetic, caring way</t>
  </si>
  <si>
    <t>I worry the AI would be vulnerable to hacks or sabotage</t>
  </si>
  <si>
    <t>It would be less effective than humans</t>
  </si>
  <si>
    <t>I would not want an AI having information about people’s symptoms</t>
  </si>
  <si>
    <t>Would you support or oppose an AI making diagnoses in the following circumstances?: Patients are forced to use the AI algorithm</t>
  </si>
  <si>
    <t>I would strongly support an AI making a diagnosis in this situation</t>
  </si>
  <si>
    <t>I would somewhat support an AI making a diagnosis in this situation</t>
  </si>
  <si>
    <t>I would somewhat oppose an AI making a diagnosis in this situation</t>
  </si>
  <si>
    <t>I would strongly oppose an AI making a diagnosis in this situation</t>
  </si>
  <si>
    <t>Would you support or oppose an AI making diagnoses in the following circumstances?: Patients had the choice whether to use an AI or human doctor</t>
  </si>
  <si>
    <t>Would you support or oppose an AI making diagnoses in the following circumstances?: All diagnoses were double checked by a human doctor</t>
  </si>
  <si>
    <t>Would you support or oppose an AI making diagnoses in the following circumstances?: The AI was used to triage which patients had to see a human doctor first</t>
  </si>
  <si>
    <t>Would you support or oppose an AI making diagnoses in the following circumstances?: The AI was used to help allocate resources such as hospital beds</t>
  </si>
  <si>
    <t>Would you support or oppose an AI making diagnoses in the following circumstances?: The AI has to provide a transparent explanation of why it made its diagnosis</t>
  </si>
  <si>
    <t>Would you support or oppose an AI making diagnoses in the following circumstances?: Each AI algorithm was first tested and approved by a government regulator</t>
  </si>
  <si>
    <t>Would you support or oppose an AI making diagnoses in the following circumstances?: A peer reviewed study had shown that the AI algorithm was at least as reliable as a human doctor</t>
  </si>
  <si>
    <t>Would you support or oppose an AI making diagnoses in the following circumstances?: Patients receive a diagnosis sooner than seeing a human doctor</t>
  </si>
  <si>
    <t>Would you support or oppose an AI making diagnoses in the following circumstances?: Patients pay less for a diagnosis</t>
  </si>
  <si>
    <t>Thinking specifically about education and schooling, which of the following ways children could use AI during their education do you think should be allowed, if any?Select any which apply</t>
  </si>
  <si>
    <t>Using AI to correct spelling mistakes and grammar before submitting work</t>
  </si>
  <si>
    <t>Using AI tools as a personal tutor</t>
  </si>
  <si>
    <t>Using AI tools to help do practice exercizes</t>
  </si>
  <si>
    <t>Using AI to organize notes to help revision</t>
  </si>
  <si>
    <t>Using AI to take notes during a lesson</t>
  </si>
  <si>
    <t>Using AI tools to edit and critique the first draft of a homework assignment</t>
  </si>
  <si>
    <t>Using AI tools to write the first draft of a homework assignment</t>
  </si>
  <si>
    <t>Using AI tools to help during an exam</t>
  </si>
  <si>
    <t>Do you agree or disagree with the following?: We should ban children from using AI tools in the classroom</t>
  </si>
  <si>
    <t>Do you agree or disagree with the following?: We should ban children from using AI tools for homework</t>
  </si>
  <si>
    <t>Do you agree or disagree with the following?: We should ban children from using AI tools for exams</t>
  </si>
  <si>
    <t>Do you agree or disagree with the following?: Banning AI tools is as pointless as banning the calculator</t>
  </si>
  <si>
    <t>Do you agree or disagree with the following?: It will be impossible to stop children using AI tools for their homework</t>
  </si>
  <si>
    <t>Do you agree or disagree with the following?: Children need to learn how to use AI tools for the rest of their career</t>
  </si>
  <si>
    <t>Do you agree or disagree with the following?: The rise of AI is inevitable so we might as well let children use it as much as they can so they’re experts in it</t>
  </si>
  <si>
    <t>As far as you are aware, which of the following countries, if any, would you say are leaders in AI research? Please select up to three of the following</t>
  </si>
  <si>
    <t>US</t>
  </si>
  <si>
    <t>China</t>
  </si>
  <si>
    <t>Japan</t>
  </si>
  <si>
    <t>UK</t>
  </si>
  <si>
    <t>South Korea</t>
  </si>
  <si>
    <t>Germany</t>
  </si>
  <si>
    <t>Israel</t>
  </si>
  <si>
    <t>Canada</t>
  </si>
  <si>
    <t>Switzerland</t>
  </si>
  <si>
    <t>Singapore</t>
  </si>
  <si>
    <t>UAE</t>
  </si>
  <si>
    <t>Italy</t>
  </si>
  <si>
    <t>Australia</t>
  </si>
  <si>
    <t>France</t>
  </si>
  <si>
    <t>Finland</t>
  </si>
  <si>
    <t>Nigeria</t>
  </si>
  <si>
    <t xml:space="preserve"> Overall, how worried are you about the impact of misinformation on the 2024 Presidential Election?</t>
  </si>
  <si>
    <t>Very worried</t>
  </si>
  <si>
    <t>Somewhat worried</t>
  </si>
  <si>
    <t>Neither worried or unworried</t>
  </si>
  <si>
    <t>Somewhat unworried</t>
  </si>
  <si>
    <t>Not at all worried</t>
  </si>
  <si>
    <t xml:space="preserve"> And who do you think misinformation would be most likely to help in the campaign?</t>
  </si>
  <si>
    <t>Donald Trump</t>
  </si>
  <si>
    <t>Joe Biden</t>
  </si>
  <si>
    <t xml:space="preserve"> How confident, if at all, are you that you detect fake AI generated content on the Internet?</t>
  </si>
  <si>
    <t xml:space="preserve"> Have you come across that you thought was real, but later found out was AI generated?</t>
  </si>
  <si>
    <t>Yes, this has happened to me</t>
  </si>
  <si>
    <t>No, this not happened to me</t>
  </si>
  <si>
    <t>How worried or unworried are you about the following potential risks from AI generated content?: AI generated content being used to manipulate an election</t>
  </si>
  <si>
    <t>How worried or unworried are you about the following potential risks from AI generated content?: AI generated content being used to con people out of money</t>
  </si>
  <si>
    <t>How worried or unworried are you about the following potential risks from AI generated content?: AI generated content being used to manipulate people into buying things they don’t need</t>
  </si>
  <si>
    <t>How worried or unworried are you about the following potential risks from AI generated content?: AI generated content leading to a general loss of trust in the news</t>
  </si>
  <si>
    <t>How worried or unworried are you about the following potential risks from AI generated content?: AI generated content being used to create sexually explicit material of real people, without their consent</t>
  </si>
  <si>
    <t xml:space="preserve"> Some people have suggested that new AI tools could also help reduce misinformation, by making it easier to identify errors or misleading content.How likely or unlikely do you think this is?</t>
  </si>
  <si>
    <t>AI generated content could make the problems of misinformation significantly worse</t>
  </si>
  <si>
    <t>People could already make fake content if they wanted to, and AI won’t significantly change this</t>
  </si>
  <si>
    <t>It is impossible to stop the spread of photorealistic AI generated content such as deepfakes, and so society will have to learn to adapt</t>
  </si>
  <si>
    <t>Governments and companies need to do much more to better label and restrict misleading AI generated content</t>
  </si>
  <si>
    <t>Which, if any, of the following are you most worried about using AI to manipulate people?Please select all that apply</t>
  </si>
  <si>
    <t>Criminals</t>
  </si>
  <si>
    <t>Terrorists</t>
  </si>
  <si>
    <t>Foreign governments</t>
  </si>
  <si>
    <t>The media</t>
  </si>
  <si>
    <t>The Republican Party</t>
  </si>
  <si>
    <t>Big tech</t>
  </si>
  <si>
    <t>The Democratic Party</t>
  </si>
  <si>
    <t>Advertizers</t>
  </si>
  <si>
    <t>And who do you think is most at risk of being misled?Please select all that apply</t>
  </si>
  <si>
    <t>The elderly</t>
  </si>
  <si>
    <t>Children and teenagers</t>
  </si>
  <si>
    <t>People with a mental handicap</t>
  </si>
  <si>
    <t>Republican voters</t>
  </si>
  <si>
    <t>None of the above - it will affect everyone equally</t>
  </si>
  <si>
    <t>People without a university education</t>
  </si>
  <si>
    <t>Democratic voters</t>
  </si>
  <si>
    <t>People with a university education</t>
  </si>
  <si>
    <t>None of the above - I’m not worried for anyone</t>
  </si>
  <si>
    <t xml:space="preserve"> Some people have suggested that in order to monitor the development of advanced AI, technology companies should be required to incorporate technology to allow the use of their chips to be tracked when they are using it to develop new AI models. They could argue that this could help prevent the training of advanced models outside the safeguards of a trusted regulator.In general, would you support or oppose the inclusion of this kind of tracking?</t>
  </si>
  <si>
    <t>Strongly support</t>
  </si>
  <si>
    <t>Somewhat support</t>
  </si>
  <si>
    <t>Neither support or oppose</t>
  </si>
  <si>
    <t>Somewhat oppose</t>
  </si>
  <si>
    <t>Strongly oppose</t>
  </si>
  <si>
    <t xml:space="preserve"> More specifically, would you support or oppose the inclusion of this kind of tracking for computer chips exported to foreign governments?</t>
  </si>
  <si>
    <t xml:space="preserve"> And would you support or oppose the inclusion of this kind of tracking for all computer chips, including those within your own personal smartphone or computer?</t>
  </si>
  <si>
    <t>Trying to track the use of advanced chips would be an invasion of privacy and give centralized Governments too many surveillance powers</t>
  </si>
  <si>
    <t>Trying to track the use of advanced chips is a good way to monitor and prevent the development of dangerous AI models</t>
  </si>
  <si>
    <t xml:space="preserve"> Some experts believe that in the next five years more advanced models will make it easier for foreign governments and terrorists to design their own new bioweapons or engineered pandemics. How familiar, if at all, are you with this risk?</t>
  </si>
  <si>
    <t>Very familiar</t>
  </si>
  <si>
    <t>Somewhat familiar</t>
  </si>
  <si>
    <t>Neither familiar or unfamiliar</t>
  </si>
  <si>
    <t>Somewhat unfamiliar</t>
  </si>
  <si>
    <t>Not at all familiar</t>
  </si>
  <si>
    <t xml:space="preserve"> And on a scale from 1 to 7, how worried would you say that are about this as a potential risk from AI?</t>
  </si>
  <si>
    <t>4 - Neither worried nor unworried</t>
  </si>
  <si>
    <t xml:space="preserve"> Many believe that in the next few decades we will be able to create a highly advanced ‘superintelligence’ - or an AI that is many times more intelligent than humans, and able to develop its own new technology.Do you think the development of a super-intelligent AI is a good or bad idea?</t>
  </si>
  <si>
    <t>Very good idea</t>
  </si>
  <si>
    <t>Somewhat good idea</t>
  </si>
  <si>
    <t>Neither a good or bad idea</t>
  </si>
  <si>
    <t>Somewhat bad idea</t>
  </si>
  <si>
    <t>Very bad idea</t>
  </si>
  <si>
    <t xml:space="preserve"> And do you think the development of a super-intelligent AI would be a safe or dangerous technology to develop?</t>
  </si>
  <si>
    <t>Very safe</t>
  </si>
  <si>
    <t>Somewhat safe</t>
  </si>
  <si>
    <t>Neither safe or dangerous</t>
  </si>
  <si>
    <t>Somewhat dangerous</t>
  </si>
  <si>
    <t>Very dangerous</t>
  </si>
  <si>
    <t xml:space="preserve"> Were you aware that is the explicit goal of many of the current leading AI labs to create a highly advanced AI, more intelligent than a human?</t>
  </si>
  <si>
    <t>Yes, I was aware of this</t>
  </si>
  <si>
    <t>No, I was not aware of this</t>
  </si>
  <si>
    <t>Suppose we succeeded in developing a highly advanced super-intelligent AI in the next thirty years.How likely or unlikely do you think the following consequences of this would be?: The superintelligent AI would lead to a radical acceleration of economic growth</t>
  </si>
  <si>
    <t>Suppose we succeeded in developing a highly advanced super-intelligent AI in the next thirty years.How likely or unlikely do you think the following consequences of this would be?: The superintelligent AI would find cures for nearly all human diseases</t>
  </si>
  <si>
    <t>Suppose we succeeded in developing a highly advanced super-intelligent AI in the next thirty years.How likely or unlikely do you think the following consequences of this would be?: The superintelligent AI would lead to an end to war</t>
  </si>
  <si>
    <t>Suppose we succeeded in developing a highly advanced super-intelligent AI in the next thirty years.How likely or unlikely do you think the following consequences of this would be?: The superintelligent AI would only want to serve the interests of humans</t>
  </si>
  <si>
    <t>Suppose we succeeded in developing a highly advanced super-intelligent AI in the next thirty years.How likely or unlikely do you think the following consequences of this would be?: The superintelligent AI would seek power for itself</t>
  </si>
  <si>
    <t>Suppose we succeeded in developing a highly advanced super-intelligent AI in the next thirty years.How likely or unlikely do you think the following consequences of this would be?: The superintelligent AI would be used to create new weapons</t>
  </si>
  <si>
    <t>Suppose we succeeded in developing a highly advanced super-intelligent AI in the next thirty years.How likely or unlikely do you think the following consequences of this would be?: The superintelligent AI would actively seek to destroy human civilisation</t>
  </si>
  <si>
    <t xml:space="preserve"> Which of the following is closest to your view?</t>
  </si>
  <si>
    <t>Given the potential risks and benefits from advanced AI, we should look to accelerate development of this technology</t>
  </si>
  <si>
    <t>Given the potential risks and benefits from advanced AI, we should continue to develop this technology around the same pace as we do now</t>
  </si>
  <si>
    <t>Given the potential risks and benefits from advanced AI, we should look to slow the development of this technology</t>
  </si>
  <si>
    <t xml:space="preserve"> Overall, what do you think the risk is that an advanced AI causes humanity to go extinct in the next hundred years?</t>
  </si>
  <si>
    <t>1 in 10,000 (0.01%)</t>
  </si>
  <si>
    <t>1 in 1,000 (0.1%)</t>
  </si>
  <si>
    <t>1 in 100 (1%)</t>
  </si>
  <si>
    <t>1 in 10 (10%)</t>
  </si>
  <si>
    <t>1 in 2 (50%)</t>
  </si>
  <si>
    <t>Over 1 in 2 (50%)</t>
  </si>
  <si>
    <t>And what do you think the risk is that the following other dangers cause humanity to go extinct in the next hundred years?: Climate change</t>
  </si>
  <si>
    <t>And what do you think the risk is that the following other dangers cause humanity to go extinct in the next hundred years?: Nuclear war</t>
  </si>
  <si>
    <t>And what do you think the risk is that the following other dangers cause humanity to go extinct in the next hundred years?: Global pandemic</t>
  </si>
  <si>
    <t>And what do you think the risk is that the following other dangers cause humanity to go extinct in the next hundred years?: Asteroid hitting the earth</t>
  </si>
  <si>
    <t>You said that you think that the likelihood of an advanced AI causing humanity to go extinct in the next hundred years is less than 1 in 100 (1%)Which, if any, of the following are important reasons why you believe this?Please select all that apply</t>
  </si>
  <si>
    <t>Think human civilization is more likely to be destroyed by other factors (eg climate change, nuclear war)</t>
  </si>
  <si>
    <t>This sounds like something from science fiction</t>
  </si>
  <si>
    <t>Do not believe that advanced will be able to defeat human civilization</t>
  </si>
  <si>
    <t>Do not believe that an advanced AI would want to defeat human civilization</t>
  </si>
  <si>
    <t>This sounds weird</t>
  </si>
  <si>
    <t>Do not believe that advanced AIs will be developed in the next hundred years</t>
  </si>
  <si>
    <t>I chose this by mistake</t>
  </si>
  <si>
    <t>Which, if any, of the following do you trust to develop new AI technologies safely?Please select all that apply</t>
  </si>
  <si>
    <t>Apple</t>
  </si>
  <si>
    <t>Microsoft</t>
  </si>
  <si>
    <t>Google</t>
  </si>
  <si>
    <t>US tech companies</t>
  </si>
  <si>
    <t>The US Government</t>
  </si>
  <si>
    <t>Elon Musk</t>
  </si>
  <si>
    <t>Meta (formerly Facebook)</t>
  </si>
  <si>
    <t>OpenAI</t>
  </si>
  <si>
    <t>X (formerly Twitter)</t>
  </si>
  <si>
    <t>Academia</t>
  </si>
  <si>
    <t>Google DeepMind</t>
  </si>
  <si>
    <t>European tech companies</t>
  </si>
  <si>
    <t>Mark Zuckerberg</t>
  </si>
  <si>
    <t>The UK Government</t>
  </si>
  <si>
    <t>Tim Cook</t>
  </si>
  <si>
    <t>Chinese tech companies</t>
  </si>
  <si>
    <t>The Chinese Government</t>
  </si>
  <si>
    <t>Sam Altman</t>
  </si>
  <si>
    <t>Rishi Sunak</t>
  </si>
  <si>
    <t>Keir Starmer</t>
  </si>
  <si>
    <t>And which, if any, of the same list do you NOT trust to develop new AI technologies safely?Please select all that apply...317</t>
  </si>
  <si>
    <t>Fieldwork:  1st May - 8th May 2024</t>
  </si>
  <si>
    <t xml:space="preserve">BASE:Use Claude </t>
  </si>
  <si>
    <t>Grid Summary: How persuasive or unpersuasive do you find the following arguments?</t>
  </si>
  <si>
    <t xml:space="preserve"> “The US maintaining a lead in AI technology can significantly enhance national security and defence capabilities.”</t>
  </si>
  <si>
    <t xml:space="preserve"> “By emphasising safety and ethical considerations the US can set a global standard for responsible AI development.”</t>
  </si>
  <si>
    <t xml:space="preserve"> “The US maintaining a lead in AI technology ensures it can set and influence global standards and norms,”</t>
  </si>
  <si>
    <t xml:space="preserve"> “The US accelerating AI development without sufficient safety measures could lead to an international AI arms race.”</t>
  </si>
  <si>
    <t xml:space="preserve"> “The US maintaining a lead in AI technology could secure significant economic advantages, creating jobs and establishing the US as the hub for AI investment.”</t>
  </si>
  <si>
    <t xml:space="preserve"> “Prioritising safety in AI development helps prevent catastrophic failures and misuse, which could have severe, irreversible consequences.”</t>
  </si>
  <si>
    <t xml:space="preserve"> “By leading in AI, the US can dictate the ethical groundwork and technical standards for AI development globally.”</t>
  </si>
  <si>
    <t xml:space="preserve"> “If another nation, such as China, takes the lead in AI, the US and its allies might become dependent on unsafe foreign AI technologies”</t>
  </si>
  <si>
    <t>Grid Summary: For each of the following, please indicate whether you believe humans should be able to use AI in this way or not?</t>
  </si>
  <si>
    <t xml:space="preserve"> Ask an AI how to deceive a friend</t>
  </si>
  <si>
    <t xml:space="preserve"> Ask an AI how to build a bomb</t>
  </si>
  <si>
    <t xml:space="preserve"> Ask an AI how to shoplift</t>
  </si>
  <si>
    <t xml:space="preserve"> Use an AI image creator to produce pornographic images of fictitious people</t>
  </si>
  <si>
    <t xml:space="preserve"> Use an AI image creator to produce pornographic images of real people</t>
  </si>
  <si>
    <t xml:space="preserve"> Ask an AI for arguments against democracy</t>
  </si>
  <si>
    <t xml:space="preserve"> Ask an AI for arguments in support of fascism</t>
  </si>
  <si>
    <t xml:space="preserve"> Ask an AI for arguments in support of communism</t>
  </si>
  <si>
    <t xml:space="preserve"> Ask an AI for arguments in support of racism or sexism</t>
  </si>
  <si>
    <t>Grid Summary: For each of the following, in your opinion, how much does AI increase risk compared to existing tools and technologies? </t>
  </si>
  <si>
    <t xml:space="preserve"> Hostile governments or terrorists using a bioweapon</t>
  </si>
  <si>
    <t xml:space="preserve"> Cybercrime</t>
  </si>
  <si>
    <t xml:space="preserve"> Bias and discrimination</t>
  </si>
  <si>
    <t xml:space="preserve"> Misinformation</t>
  </si>
  <si>
    <t xml:space="preserve"> Excessive electricity consumption</t>
  </si>
  <si>
    <t xml:space="preserve"> Economic inequality</t>
  </si>
  <si>
    <t xml:space="preserve"> Political polarisation</t>
  </si>
  <si>
    <t xml:space="preserve"> Authoritarian government surveillance</t>
  </si>
  <si>
    <t xml:space="preserve"> Fake images or videos being used to embarrass or hurt someone's reputation</t>
  </si>
  <si>
    <t xml:space="preserve"> Human extinction</t>
  </si>
  <si>
    <t>Grid Summary: Do you agree or disagree…</t>
  </si>
  <si>
    <t xml:space="preserve"> “Copyright holders deserve to get paid by AI companies that are training their model using their content”</t>
  </si>
  <si>
    <t xml:space="preserve"> “We need to strike a balance between enabling innovation and protecting the copyright of content holders”</t>
  </si>
  <si>
    <t xml:space="preserve"> “Humans are allowed to learn off text or images they read. It’s unfair to treat AI models differently”</t>
  </si>
  <si>
    <t>Grid Summary: Would you support or oppose an AI making diagnoses in the following circumstances?</t>
  </si>
  <si>
    <t xml:space="preserve"> Patients are forced to use the AI algorithm</t>
  </si>
  <si>
    <t xml:space="preserve"> Patients had the choice whether to use an AI or human doctor</t>
  </si>
  <si>
    <t xml:space="preserve"> All diagnoses were double checked by a human doctor</t>
  </si>
  <si>
    <t xml:space="preserve"> The AI was used to triage which patients had to see a human doctor first</t>
  </si>
  <si>
    <t xml:space="preserve"> The AI was used to help allocate resources such as hospital beds</t>
  </si>
  <si>
    <t xml:space="preserve"> The AI has to provide a transparent explanation of why it made its diagnosis</t>
  </si>
  <si>
    <t xml:space="preserve"> Each AI algorithm was first tested and approved by a government regulator</t>
  </si>
  <si>
    <t xml:space="preserve"> A peer reviewed study had shown that the AI algorithm was at least as reliable as a human doctor</t>
  </si>
  <si>
    <t xml:space="preserve"> Patients receive a diagnosis sooner than seeing a human doctor</t>
  </si>
  <si>
    <t xml:space="preserve"> Patients pay less for a diagnosis</t>
  </si>
  <si>
    <t>Grid Summary: Do you agree or disagree with the following?</t>
  </si>
  <si>
    <t xml:space="preserve"> We should ban children from using AI tools for exams</t>
  </si>
  <si>
    <t xml:space="preserve"> It will be impossible to stop children using AI tools for their homework</t>
  </si>
  <si>
    <t xml:space="preserve"> Children need to learn how to use AI tools for the rest of their career</t>
  </si>
  <si>
    <t xml:space="preserve"> Banning AI tools is as pointless as banning the calculator</t>
  </si>
  <si>
    <t xml:space="preserve"> We should ban children from using AI tools in the classroom</t>
  </si>
  <si>
    <t xml:space="preserve"> We should ban children from using AI tools for homework</t>
  </si>
  <si>
    <t xml:space="preserve"> The rise of AI is inevitable so we might as well let children use it as much as they can so they’re experts in it</t>
  </si>
  <si>
    <t>Grid Summary: How worried or unworried are you about the following potential risks from AI generated content?</t>
  </si>
  <si>
    <t xml:space="preserve"> AI generated content being used to manipulate an election</t>
  </si>
  <si>
    <t xml:space="preserve"> AI generated content being used to con people out of money</t>
  </si>
  <si>
    <t xml:space="preserve"> AI generated content being used to manipulate people into buying things they don’t need</t>
  </si>
  <si>
    <t xml:space="preserve"> AI generated content leading to a general loss of trust in the news</t>
  </si>
  <si>
    <t xml:space="preserve"> AI generated content being used to create sexually explicit material of real people, without their consent</t>
  </si>
  <si>
    <t>Grid Summary: Suppose we succeeded in developing a highly advanced super-intelligent AI in the next thirty years.How likely or unlikely do you think the following consequences of this would be?</t>
  </si>
  <si>
    <t xml:space="preserve"> The superintelligent AI would lead to an end to war</t>
  </si>
  <si>
    <t xml:space="preserve"> The superintelligent AI would only want to serve the interests of humans</t>
  </si>
  <si>
    <t xml:space="preserve"> The superintelligent AI would lead to a radical acceleration of economic growth</t>
  </si>
  <si>
    <t xml:space="preserve"> The superintelligent AI would find cures for nearly all human diseases</t>
  </si>
  <si>
    <t xml:space="preserve"> The superintelligent AI would actively seek to destroy human civilisation</t>
  </si>
  <si>
    <t xml:space="preserve"> The superintelligent AI would seek power for itself</t>
  </si>
  <si>
    <t xml:space="preserve"> The superintelligent AI would be used to create new weapons</t>
  </si>
  <si>
    <t>Grid Summary: And what do you think the risk is that the following other dangers cause humanity to go extinct in the next hundred years?</t>
  </si>
  <si>
    <t xml:space="preserve"> Climate change</t>
  </si>
  <si>
    <t xml:space="preserve"> Nuclear war</t>
  </si>
  <si>
    <t xml:space="preserve"> Global pandemic</t>
  </si>
  <si>
    <t xml:space="preserve"> Asteroid hitting the earth</t>
  </si>
  <si>
    <t xml:space="preserve">All results are weighted using Iterative Proportional Fitting, or 'Raking'. The results are  weighted by interlocking age and gender, federal census region, ethnicity, and education level to Nationally Representative Proportions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</si>
</sst>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i/>
      <u/>
      <sz val="13"/>
      <color theme="10"/>
      <name val="Calibri"/>
      <family val="2"/>
    </font>
    <font>
      <u/>
      <sz val="11"/>
      <color theme="10"/>
      <name val="Calibri"/>
      <family val="2"/>
    </font>
    <font>
      <b/>
      <sz val="11"/>
      <color rgb="FF000000"/>
      <name val="Calibri"/>
      <family val="2"/>
    </font>
    <font>
      <sz val="11"/>
      <color rgb="FF000000"/>
      <name val="Calibri"/>
      <family val="2"/>
    </font>
    <font>
      <b/>
      <i/>
      <sz val="11"/>
      <color rgb="FF000000"/>
      <name val="Calibri"/>
      <family val="2"/>
    </font>
    <font>
      <b/>
      <sz val="11"/>
      <color rgb="FF000000"/>
      <name val="Calibri"/>
      <family val="2"/>
      <scheme val="minor"/>
    </font>
    <font>
      <b/>
      <sz val="12"/>
      <color rgb="FF000000"/>
      <name val="Calibri"/>
      <family val="2"/>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3">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xf numFmtId="0" fontId="7" fillId="0" borderId="0" xfId="0" applyFont="1" applyAlignment="1">
      <alignment horizontal="center"/>
    </xf>
    <xf numFmtId="0" fontId="9" fillId="0" borderId="0" xfId="0" applyFont="1" applyAlignment="1">
      <alignment horizontal="center"/>
    </xf>
    <xf numFmtId="0" fontId="8" fillId="0" borderId="1" xfId="0" applyFont="1" applyBorder="1" applyAlignment="1">
      <alignment horizontal="center" vertical="center"/>
    </xf>
    <xf numFmtId="0" fontId="9" fillId="0" borderId="0" xfId="0" applyFont="1" applyAlignment="1">
      <alignment horizontal="center" vertical="center"/>
    </xf>
    <xf numFmtId="0" fontId="9" fillId="0" borderId="1" xfId="0" applyFont="1" applyBorder="1" applyAlignment="1">
      <alignment horizontal="center" vertical="center" wrapText="1"/>
    </xf>
    <xf numFmtId="1" fontId="9" fillId="0" borderId="1" xfId="0" applyNumberFormat="1" applyFont="1" applyBorder="1" applyAlignment="1">
      <alignment horizontal="center" vertical="center"/>
    </xf>
    <xf numFmtId="1" fontId="8" fillId="0" borderId="2" xfId="0" applyNumberFormat="1" applyFont="1" applyBorder="1" applyAlignment="1">
      <alignment horizontal="center" vertical="center"/>
    </xf>
    <xf numFmtId="0" fontId="10" fillId="0" borderId="0" xfId="0" applyFont="1"/>
    <xf numFmtId="9" fontId="9" fillId="0" borderId="0" xfId="0" applyNumberFormat="1" applyFont="1" applyAlignment="1">
      <alignment horizontal="center" vertical="center"/>
    </xf>
    <xf numFmtId="0" fontId="11" fillId="0" borderId="0" xfId="0" applyFont="1"/>
    <xf numFmtId="0" fontId="9" fillId="0" borderId="1" xfId="0" applyFont="1" applyBorder="1" applyAlignment="1">
      <alignment horizontal="center" vertical="center"/>
    </xf>
    <xf numFmtId="0" fontId="9" fillId="0" borderId="0" xfId="0" applyFont="1" applyAlignment="1">
      <alignment horizontal="center" vertical="center" wrapText="1"/>
    </xf>
    <xf numFmtId="9" fontId="9" fillId="0" borderId="2" xfId="0" applyNumberFormat="1" applyFont="1" applyBorder="1" applyAlignment="1">
      <alignment horizontal="center" vertical="center"/>
    </xf>
    <xf numFmtId="0" fontId="9" fillId="0" borderId="1" xfId="0" applyFont="1" applyBorder="1"/>
    <xf numFmtId="9" fontId="8" fillId="0" borderId="0" xfId="0" applyNumberFormat="1" applyFont="1" applyAlignment="1">
      <alignment horizontal="center" vertical="center"/>
    </xf>
    <xf numFmtId="9" fontId="8" fillId="0" borderId="2" xfId="0" applyNumberFormat="1" applyFont="1" applyBorder="1" applyAlignment="1">
      <alignment horizontal="center" vertical="center"/>
    </xf>
    <xf numFmtId="0" fontId="9" fillId="0" borderId="3" xfId="0" applyFont="1" applyBorder="1" applyAlignment="1">
      <alignment horizontal="center" vertical="center" wrapText="1"/>
    </xf>
    <xf numFmtId="0" fontId="8" fillId="0" borderId="0" xfId="0" applyFont="1" applyAlignment="1">
      <alignment horizontal="center" wrapText="1"/>
    </xf>
    <xf numFmtId="0" fontId="4" fillId="0" borderId="0" xfId="0" applyFont="1" applyAlignment="1">
      <alignment horizontal="left" vertical="top" wrapText="1"/>
    </xf>
    <xf numFmtId="0" fontId="0" fillId="0" borderId="0" xfId="0"/>
    <xf numFmtId="0" fontId="1" fillId="0" borderId="0" xfId="0" applyFont="1" applyAlignment="1">
      <alignment horizontal="center" vertical="top" wrapText="1"/>
    </xf>
    <xf numFmtId="0" fontId="8" fillId="0" borderId="1" xfId="0" applyFont="1" applyBorder="1" applyAlignment="1">
      <alignment horizontal="center" vertical="center"/>
    </xf>
    <xf numFmtId="0" fontId="0" fillId="0" borderId="1" xfId="0" applyBorder="1"/>
    <xf numFmtId="0" fontId="9" fillId="0" borderId="1" xfId="0" applyFont="1" applyBorder="1" applyAlignment="1">
      <alignment horizontal="center" vertical="center"/>
    </xf>
    <xf numFmtId="0" fontId="1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99" Type="http://schemas.openxmlformats.org/officeDocument/2006/relationships/worksheet" Target="worksheets/sheet299.xml"/><Relationship Id="rId21" Type="http://schemas.openxmlformats.org/officeDocument/2006/relationships/worksheet" Target="worksheets/sheet21.xml"/><Relationship Id="rId63" Type="http://schemas.openxmlformats.org/officeDocument/2006/relationships/worksheet" Target="worksheets/sheet63.xml"/><Relationship Id="rId159" Type="http://schemas.openxmlformats.org/officeDocument/2006/relationships/worksheet" Target="worksheets/sheet159.xml"/><Relationship Id="rId170" Type="http://schemas.openxmlformats.org/officeDocument/2006/relationships/worksheet" Target="worksheets/sheet170.xml"/><Relationship Id="rId226" Type="http://schemas.openxmlformats.org/officeDocument/2006/relationships/worksheet" Target="worksheets/sheet226.xml"/><Relationship Id="rId268" Type="http://schemas.openxmlformats.org/officeDocument/2006/relationships/worksheet" Target="worksheets/sheet268.xml"/><Relationship Id="rId32" Type="http://schemas.openxmlformats.org/officeDocument/2006/relationships/worksheet" Target="worksheets/sheet32.xml"/><Relationship Id="rId74" Type="http://schemas.openxmlformats.org/officeDocument/2006/relationships/worksheet" Target="worksheets/sheet74.xml"/><Relationship Id="rId128" Type="http://schemas.openxmlformats.org/officeDocument/2006/relationships/worksheet" Target="worksheets/sheet128.xml"/><Relationship Id="rId5" Type="http://schemas.openxmlformats.org/officeDocument/2006/relationships/worksheet" Target="worksheets/sheet5.xml"/><Relationship Id="rId181" Type="http://schemas.openxmlformats.org/officeDocument/2006/relationships/worksheet" Target="worksheets/sheet181.xml"/><Relationship Id="rId237" Type="http://schemas.openxmlformats.org/officeDocument/2006/relationships/worksheet" Target="worksheets/sheet237.xml"/><Relationship Id="rId279" Type="http://schemas.openxmlformats.org/officeDocument/2006/relationships/worksheet" Target="worksheets/sheet279.xml"/><Relationship Id="rId43" Type="http://schemas.openxmlformats.org/officeDocument/2006/relationships/worksheet" Target="worksheets/sheet43.xml"/><Relationship Id="rId139" Type="http://schemas.openxmlformats.org/officeDocument/2006/relationships/worksheet" Target="worksheets/sheet139.xml"/><Relationship Id="rId290" Type="http://schemas.openxmlformats.org/officeDocument/2006/relationships/worksheet" Target="worksheets/sheet290.xml"/><Relationship Id="rId304" Type="http://schemas.openxmlformats.org/officeDocument/2006/relationships/worksheet" Target="worksheets/sheet304.xml"/><Relationship Id="rId85" Type="http://schemas.openxmlformats.org/officeDocument/2006/relationships/worksheet" Target="worksheets/sheet85.xml"/><Relationship Id="rId150" Type="http://schemas.openxmlformats.org/officeDocument/2006/relationships/worksheet" Target="worksheets/sheet150.xml"/><Relationship Id="rId192" Type="http://schemas.openxmlformats.org/officeDocument/2006/relationships/worksheet" Target="worksheets/sheet192.xml"/><Relationship Id="rId206" Type="http://schemas.openxmlformats.org/officeDocument/2006/relationships/worksheet" Target="worksheets/sheet206.xml"/><Relationship Id="rId248" Type="http://schemas.openxmlformats.org/officeDocument/2006/relationships/worksheet" Target="worksheets/sheet248.xml"/><Relationship Id="rId12" Type="http://schemas.openxmlformats.org/officeDocument/2006/relationships/worksheet" Target="worksheets/sheet12.xml"/><Relationship Id="rId108" Type="http://schemas.openxmlformats.org/officeDocument/2006/relationships/worksheet" Target="worksheets/sheet108.xml"/><Relationship Id="rId54" Type="http://schemas.openxmlformats.org/officeDocument/2006/relationships/worksheet" Target="worksheets/sheet54.xml"/><Relationship Id="rId96" Type="http://schemas.openxmlformats.org/officeDocument/2006/relationships/worksheet" Target="worksheets/sheet96.xml"/><Relationship Id="rId161" Type="http://schemas.openxmlformats.org/officeDocument/2006/relationships/worksheet" Target="worksheets/sheet161.xml"/><Relationship Id="rId217" Type="http://schemas.openxmlformats.org/officeDocument/2006/relationships/worksheet" Target="worksheets/sheet217.xml"/><Relationship Id="rId259" Type="http://schemas.openxmlformats.org/officeDocument/2006/relationships/worksheet" Target="worksheets/sheet259.xml"/><Relationship Id="rId23" Type="http://schemas.openxmlformats.org/officeDocument/2006/relationships/worksheet" Target="worksheets/sheet23.xml"/><Relationship Id="rId119" Type="http://schemas.openxmlformats.org/officeDocument/2006/relationships/worksheet" Target="worksheets/sheet119.xml"/><Relationship Id="rId270" Type="http://schemas.openxmlformats.org/officeDocument/2006/relationships/worksheet" Target="worksheets/sheet270.xml"/><Relationship Id="rId65" Type="http://schemas.openxmlformats.org/officeDocument/2006/relationships/worksheet" Target="worksheets/sheet65.xml"/><Relationship Id="rId130" Type="http://schemas.openxmlformats.org/officeDocument/2006/relationships/worksheet" Target="worksheets/sheet130.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228" Type="http://schemas.openxmlformats.org/officeDocument/2006/relationships/worksheet" Target="worksheets/sheet228.xml"/><Relationship Id="rId249" Type="http://schemas.openxmlformats.org/officeDocument/2006/relationships/worksheet" Target="worksheets/sheet249.xml"/><Relationship Id="rId13" Type="http://schemas.openxmlformats.org/officeDocument/2006/relationships/worksheet" Target="worksheets/sheet13.xml"/><Relationship Id="rId109" Type="http://schemas.openxmlformats.org/officeDocument/2006/relationships/worksheet" Target="worksheets/sheet109.xml"/><Relationship Id="rId260" Type="http://schemas.openxmlformats.org/officeDocument/2006/relationships/worksheet" Target="worksheets/sheet260.xml"/><Relationship Id="rId281" Type="http://schemas.openxmlformats.org/officeDocument/2006/relationships/worksheet" Target="worksheets/sheet281.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18" Type="http://schemas.openxmlformats.org/officeDocument/2006/relationships/worksheet" Target="worksheets/sheet218.xml"/><Relationship Id="rId239" Type="http://schemas.openxmlformats.org/officeDocument/2006/relationships/worksheet" Target="worksheets/sheet239.xml"/><Relationship Id="rId250" Type="http://schemas.openxmlformats.org/officeDocument/2006/relationships/worksheet" Target="worksheets/sheet250.xml"/><Relationship Id="rId271" Type="http://schemas.openxmlformats.org/officeDocument/2006/relationships/worksheet" Target="worksheets/sheet271.xml"/><Relationship Id="rId292" Type="http://schemas.openxmlformats.org/officeDocument/2006/relationships/worksheet" Target="worksheets/sheet292.xml"/><Relationship Id="rId306" Type="http://schemas.openxmlformats.org/officeDocument/2006/relationships/worksheet" Target="worksheets/sheet306.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229" Type="http://schemas.openxmlformats.org/officeDocument/2006/relationships/worksheet" Target="worksheets/sheet229.xml"/><Relationship Id="rId240" Type="http://schemas.openxmlformats.org/officeDocument/2006/relationships/worksheet" Target="worksheets/sheet240.xml"/><Relationship Id="rId261" Type="http://schemas.openxmlformats.org/officeDocument/2006/relationships/worksheet" Target="worksheets/sheet261.xml"/><Relationship Id="rId14" Type="http://schemas.openxmlformats.org/officeDocument/2006/relationships/worksheet" Target="worksheets/sheet14.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282" Type="http://schemas.openxmlformats.org/officeDocument/2006/relationships/worksheet" Target="worksheets/sheet282.xml"/><Relationship Id="rId8" Type="http://schemas.openxmlformats.org/officeDocument/2006/relationships/worksheet" Target="worksheets/sheet8.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219" Type="http://schemas.openxmlformats.org/officeDocument/2006/relationships/worksheet" Target="worksheets/sheet219.xml"/><Relationship Id="rId230" Type="http://schemas.openxmlformats.org/officeDocument/2006/relationships/worksheet" Target="worksheets/sheet230.xml"/><Relationship Id="rId251" Type="http://schemas.openxmlformats.org/officeDocument/2006/relationships/worksheet" Target="worksheets/sheet251.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72" Type="http://schemas.openxmlformats.org/officeDocument/2006/relationships/worksheet" Target="worksheets/sheet272.xml"/><Relationship Id="rId293" Type="http://schemas.openxmlformats.org/officeDocument/2006/relationships/worksheet" Target="worksheets/sheet293.xml"/><Relationship Id="rId307" Type="http://schemas.openxmlformats.org/officeDocument/2006/relationships/worksheet" Target="worksheets/sheet307.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95" Type="http://schemas.openxmlformats.org/officeDocument/2006/relationships/worksheet" Target="worksheets/sheet195.xml"/><Relationship Id="rId209" Type="http://schemas.openxmlformats.org/officeDocument/2006/relationships/worksheet" Target="worksheets/sheet209.xml"/><Relationship Id="rId220" Type="http://schemas.openxmlformats.org/officeDocument/2006/relationships/worksheet" Target="worksheets/sheet220.xml"/><Relationship Id="rId241" Type="http://schemas.openxmlformats.org/officeDocument/2006/relationships/worksheet" Target="worksheets/sheet24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262" Type="http://schemas.openxmlformats.org/officeDocument/2006/relationships/worksheet" Target="worksheets/sheet262.xml"/><Relationship Id="rId283" Type="http://schemas.openxmlformats.org/officeDocument/2006/relationships/worksheet" Target="worksheets/sheet283.xml"/><Relationship Id="rId78" Type="http://schemas.openxmlformats.org/officeDocument/2006/relationships/worksheet" Target="worksheets/sheet78.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64" Type="http://schemas.openxmlformats.org/officeDocument/2006/relationships/worksheet" Target="worksheets/sheet164.xml"/><Relationship Id="rId185" Type="http://schemas.openxmlformats.org/officeDocument/2006/relationships/worksheet" Target="worksheets/sheet185.xml"/><Relationship Id="rId9" Type="http://schemas.openxmlformats.org/officeDocument/2006/relationships/worksheet" Target="worksheets/sheet9.xml"/><Relationship Id="rId210" Type="http://schemas.openxmlformats.org/officeDocument/2006/relationships/worksheet" Target="worksheets/sheet210.xml"/><Relationship Id="rId26" Type="http://schemas.openxmlformats.org/officeDocument/2006/relationships/worksheet" Target="worksheets/sheet26.xml"/><Relationship Id="rId231" Type="http://schemas.openxmlformats.org/officeDocument/2006/relationships/worksheet" Target="worksheets/sheet231.xml"/><Relationship Id="rId252" Type="http://schemas.openxmlformats.org/officeDocument/2006/relationships/worksheet" Target="worksheets/sheet252.xml"/><Relationship Id="rId273" Type="http://schemas.openxmlformats.org/officeDocument/2006/relationships/worksheet" Target="worksheets/sheet273.xml"/><Relationship Id="rId294" Type="http://schemas.openxmlformats.org/officeDocument/2006/relationships/worksheet" Target="worksheets/sheet294.xml"/><Relationship Id="rId308" Type="http://schemas.openxmlformats.org/officeDocument/2006/relationships/worksheet" Target="worksheets/sheet308.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242" Type="http://schemas.openxmlformats.org/officeDocument/2006/relationships/worksheet" Target="worksheets/sheet242.xml"/><Relationship Id="rId263" Type="http://schemas.openxmlformats.org/officeDocument/2006/relationships/worksheet" Target="worksheets/sheet263.xml"/><Relationship Id="rId284" Type="http://schemas.openxmlformats.org/officeDocument/2006/relationships/worksheet" Target="worksheets/sheet284.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32" Type="http://schemas.openxmlformats.org/officeDocument/2006/relationships/worksheet" Target="worksheets/sheet232.xml"/><Relationship Id="rId253" Type="http://schemas.openxmlformats.org/officeDocument/2006/relationships/worksheet" Target="worksheets/sheet253.xml"/><Relationship Id="rId274" Type="http://schemas.openxmlformats.org/officeDocument/2006/relationships/worksheet" Target="worksheets/sheet274.xml"/><Relationship Id="rId295" Type="http://schemas.openxmlformats.org/officeDocument/2006/relationships/worksheet" Target="worksheets/sheet295.xml"/><Relationship Id="rId309" Type="http://schemas.openxmlformats.org/officeDocument/2006/relationships/worksheet" Target="worksheets/sheet309.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worksheet" Target="worksheets/sheet264.xml"/><Relationship Id="rId285" Type="http://schemas.openxmlformats.org/officeDocument/2006/relationships/worksheet" Target="worksheets/sheet28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310" Type="http://schemas.openxmlformats.org/officeDocument/2006/relationships/worksheet" Target="worksheets/sheet310.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worksheet" Target="worksheets/sheet254.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275" Type="http://schemas.openxmlformats.org/officeDocument/2006/relationships/worksheet" Target="worksheets/sheet275.xml"/><Relationship Id="rId296" Type="http://schemas.openxmlformats.org/officeDocument/2006/relationships/worksheet" Target="worksheets/sheet296.xml"/><Relationship Id="rId300" Type="http://schemas.openxmlformats.org/officeDocument/2006/relationships/worksheet" Target="worksheets/sheet300.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223" Type="http://schemas.openxmlformats.org/officeDocument/2006/relationships/worksheet" Target="worksheets/sheet223.xml"/><Relationship Id="rId244" Type="http://schemas.openxmlformats.org/officeDocument/2006/relationships/worksheet" Target="worksheets/sheet244.xml"/><Relationship Id="rId18" Type="http://schemas.openxmlformats.org/officeDocument/2006/relationships/worksheet" Target="worksheets/sheet18.xml"/><Relationship Id="rId39" Type="http://schemas.openxmlformats.org/officeDocument/2006/relationships/worksheet" Target="worksheets/sheet39.xml"/><Relationship Id="rId265" Type="http://schemas.openxmlformats.org/officeDocument/2006/relationships/worksheet" Target="worksheets/sheet265.xml"/><Relationship Id="rId286" Type="http://schemas.openxmlformats.org/officeDocument/2006/relationships/worksheet" Target="worksheets/sheet286.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311" Type="http://schemas.openxmlformats.org/officeDocument/2006/relationships/theme" Target="theme/theme1.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worksheet" Target="worksheets/sheet255.xml"/><Relationship Id="rId276" Type="http://schemas.openxmlformats.org/officeDocument/2006/relationships/worksheet" Target="worksheets/sheet276.xml"/><Relationship Id="rId297" Type="http://schemas.openxmlformats.org/officeDocument/2006/relationships/worksheet" Target="worksheets/sheet297.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301" Type="http://schemas.openxmlformats.org/officeDocument/2006/relationships/worksheet" Target="worksheets/sheet301.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224" Type="http://schemas.openxmlformats.org/officeDocument/2006/relationships/worksheet" Target="worksheets/sheet224.xml"/><Relationship Id="rId245" Type="http://schemas.openxmlformats.org/officeDocument/2006/relationships/worksheet" Target="worksheets/sheet245.xml"/><Relationship Id="rId266" Type="http://schemas.openxmlformats.org/officeDocument/2006/relationships/worksheet" Target="worksheets/sheet266.xml"/><Relationship Id="rId287" Type="http://schemas.openxmlformats.org/officeDocument/2006/relationships/worksheet" Target="worksheets/sheet287.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312" Type="http://schemas.openxmlformats.org/officeDocument/2006/relationships/styles" Target="styles.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worksheet" Target="worksheets/sheet235.xml"/><Relationship Id="rId256" Type="http://schemas.openxmlformats.org/officeDocument/2006/relationships/worksheet" Target="worksheets/sheet256.xml"/><Relationship Id="rId277" Type="http://schemas.openxmlformats.org/officeDocument/2006/relationships/worksheet" Target="worksheets/sheet277.xml"/><Relationship Id="rId298" Type="http://schemas.openxmlformats.org/officeDocument/2006/relationships/worksheet" Target="worksheets/sheet298.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302" Type="http://schemas.openxmlformats.org/officeDocument/2006/relationships/worksheet" Target="worksheets/sheet302.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 Id="rId190" Type="http://schemas.openxmlformats.org/officeDocument/2006/relationships/worksheet" Target="worksheets/sheet190.xml"/><Relationship Id="rId204" Type="http://schemas.openxmlformats.org/officeDocument/2006/relationships/worksheet" Target="worksheets/sheet204.xml"/><Relationship Id="rId225" Type="http://schemas.openxmlformats.org/officeDocument/2006/relationships/worksheet" Target="worksheets/sheet225.xml"/><Relationship Id="rId246" Type="http://schemas.openxmlformats.org/officeDocument/2006/relationships/worksheet" Target="worksheets/sheet246.xml"/><Relationship Id="rId267" Type="http://schemas.openxmlformats.org/officeDocument/2006/relationships/worksheet" Target="worksheets/sheet267.xml"/><Relationship Id="rId288" Type="http://schemas.openxmlformats.org/officeDocument/2006/relationships/worksheet" Target="worksheets/sheet288.xml"/><Relationship Id="rId106" Type="http://schemas.openxmlformats.org/officeDocument/2006/relationships/worksheet" Target="worksheets/sheet106.xml"/><Relationship Id="rId127" Type="http://schemas.openxmlformats.org/officeDocument/2006/relationships/worksheet" Target="worksheets/sheet127.xml"/><Relationship Id="rId313"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94" Type="http://schemas.openxmlformats.org/officeDocument/2006/relationships/worksheet" Target="worksheets/sheet94.xml"/><Relationship Id="rId148" Type="http://schemas.openxmlformats.org/officeDocument/2006/relationships/worksheet" Target="worksheets/sheet148.xml"/><Relationship Id="rId169" Type="http://schemas.openxmlformats.org/officeDocument/2006/relationships/worksheet" Target="worksheets/sheet169.xml"/><Relationship Id="rId4" Type="http://schemas.openxmlformats.org/officeDocument/2006/relationships/worksheet" Target="worksheets/sheet4.xml"/><Relationship Id="rId180" Type="http://schemas.openxmlformats.org/officeDocument/2006/relationships/worksheet" Target="worksheets/sheet18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278" Type="http://schemas.openxmlformats.org/officeDocument/2006/relationships/worksheet" Target="worksheets/sheet278.xml"/><Relationship Id="rId303" Type="http://schemas.openxmlformats.org/officeDocument/2006/relationships/worksheet" Target="worksheets/sheet303.xml"/><Relationship Id="rId42" Type="http://schemas.openxmlformats.org/officeDocument/2006/relationships/worksheet" Target="worksheets/sheet42.xml"/><Relationship Id="rId84" Type="http://schemas.openxmlformats.org/officeDocument/2006/relationships/worksheet" Target="worksheets/sheet84.xml"/><Relationship Id="rId138" Type="http://schemas.openxmlformats.org/officeDocument/2006/relationships/worksheet" Target="worksheets/sheet138.xml"/><Relationship Id="rId191" Type="http://schemas.openxmlformats.org/officeDocument/2006/relationships/worksheet" Target="worksheets/sheet191.xml"/><Relationship Id="rId205" Type="http://schemas.openxmlformats.org/officeDocument/2006/relationships/worksheet" Target="worksheets/sheet205.xml"/><Relationship Id="rId247" Type="http://schemas.openxmlformats.org/officeDocument/2006/relationships/worksheet" Target="worksheets/sheet247.xml"/><Relationship Id="rId107" Type="http://schemas.openxmlformats.org/officeDocument/2006/relationships/worksheet" Target="worksheets/sheet107.xml"/><Relationship Id="rId289" Type="http://schemas.openxmlformats.org/officeDocument/2006/relationships/worksheet" Target="worksheets/sheet289.xml"/><Relationship Id="rId11" Type="http://schemas.openxmlformats.org/officeDocument/2006/relationships/worksheet" Target="worksheets/sheet11.xml"/><Relationship Id="rId53" Type="http://schemas.openxmlformats.org/officeDocument/2006/relationships/worksheet" Target="worksheets/sheet53.xml"/><Relationship Id="rId149" Type="http://schemas.openxmlformats.org/officeDocument/2006/relationships/worksheet" Target="worksheets/sheet149.xml"/><Relationship Id="rId314" Type="http://schemas.openxmlformats.org/officeDocument/2006/relationships/calcChain" Target="calcChain.xml"/><Relationship Id="rId95" Type="http://schemas.openxmlformats.org/officeDocument/2006/relationships/worksheet" Target="worksheets/sheet95.xml"/><Relationship Id="rId160" Type="http://schemas.openxmlformats.org/officeDocument/2006/relationships/worksheet" Target="worksheets/sheet160.xml"/><Relationship Id="rId216" Type="http://schemas.openxmlformats.org/officeDocument/2006/relationships/worksheet" Target="worksheets/sheet216.xml"/><Relationship Id="rId258" Type="http://schemas.openxmlformats.org/officeDocument/2006/relationships/worksheet" Target="worksheets/sheet258.xml"/><Relationship Id="rId22" Type="http://schemas.openxmlformats.org/officeDocument/2006/relationships/worksheet" Target="worksheets/sheet22.xml"/><Relationship Id="rId64" Type="http://schemas.openxmlformats.org/officeDocument/2006/relationships/worksheet" Target="worksheets/sheet64.xml"/><Relationship Id="rId118" Type="http://schemas.openxmlformats.org/officeDocument/2006/relationships/worksheet" Target="worksheets/sheet118.xml"/><Relationship Id="rId171" Type="http://schemas.openxmlformats.org/officeDocument/2006/relationships/worksheet" Target="worksheets/sheet171.xml"/><Relationship Id="rId227" Type="http://schemas.openxmlformats.org/officeDocument/2006/relationships/worksheet" Target="worksheets/sheet227.xml"/><Relationship Id="rId269" Type="http://schemas.openxmlformats.org/officeDocument/2006/relationships/worksheet" Target="worksheets/sheet269.xml"/><Relationship Id="rId33" Type="http://schemas.openxmlformats.org/officeDocument/2006/relationships/worksheet" Target="worksheets/sheet33.xml"/><Relationship Id="rId129" Type="http://schemas.openxmlformats.org/officeDocument/2006/relationships/worksheet" Target="worksheets/sheet129.xml"/><Relationship Id="rId280" Type="http://schemas.openxmlformats.org/officeDocument/2006/relationships/worksheet" Target="worksheets/sheet280.xml"/><Relationship Id="rId75" Type="http://schemas.openxmlformats.org/officeDocument/2006/relationships/worksheet" Target="worksheets/sheet75.xml"/><Relationship Id="rId140" Type="http://schemas.openxmlformats.org/officeDocument/2006/relationships/worksheet" Target="worksheets/sheet140.xml"/><Relationship Id="rId182" Type="http://schemas.openxmlformats.org/officeDocument/2006/relationships/worksheet" Target="worksheets/sheet182.xml"/><Relationship Id="rId6" Type="http://schemas.openxmlformats.org/officeDocument/2006/relationships/worksheet" Target="worksheets/sheet6.xml"/><Relationship Id="rId238" Type="http://schemas.openxmlformats.org/officeDocument/2006/relationships/worksheet" Target="worksheets/sheet238.xml"/><Relationship Id="rId291" Type="http://schemas.openxmlformats.org/officeDocument/2006/relationships/worksheet" Target="worksheets/sheet291.xml"/><Relationship Id="rId305" Type="http://schemas.openxmlformats.org/officeDocument/2006/relationships/worksheet" Target="worksheets/sheet305.xml"/><Relationship Id="rId44" Type="http://schemas.openxmlformats.org/officeDocument/2006/relationships/worksheet" Target="worksheets/sheet44.xml"/><Relationship Id="rId86" Type="http://schemas.openxmlformats.org/officeDocument/2006/relationships/worksheet" Target="worksheets/sheet86.xml"/><Relationship Id="rId151" Type="http://schemas.openxmlformats.org/officeDocument/2006/relationships/worksheet" Target="worksheets/sheet15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0.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810000" y="184150"/>
          <a:ext cx="4389120" cy="822960"/>
        </a:xfrm>
        <a:prstGeom prst="rect">
          <a:avLst/>
        </a:prstGeom>
        <a:ln>
          <a:prstDash val="soli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66.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xfrm>
          <a:off x="3810000" y="184150"/>
          <a:ext cx="4389120" cy="822960"/>
        </a:xfrm>
        <a:prstGeom prst="rect">
          <a:avLst/>
        </a:prstGeom>
        <a:ln>
          <a:prstDash val="solid"/>
        </a:ln>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D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E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F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0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1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2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3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4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5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6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7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8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9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A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B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C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D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E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F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0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1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2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3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4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5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6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1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7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8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9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A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B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C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D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E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F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0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1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2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3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4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5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6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7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8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9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A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B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C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D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E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F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0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1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2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3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4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5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6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7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8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9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A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B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C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D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E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F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0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1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2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3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4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5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6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7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8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9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A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B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C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D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E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F00-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0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2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3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3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3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3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3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3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3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3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3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3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drawings/drawing3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1-00000200000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a:ln>
          <a:prstDash val="solid"/>
        </a:ln>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_rels/sheet174.xml.rels><?xml version="1.0" encoding="UTF-8" standalone="yes"?>
<Relationships xmlns="http://schemas.openxmlformats.org/package/2006/relationships"><Relationship Id="rId1" Type="http://schemas.openxmlformats.org/officeDocument/2006/relationships/drawing" Target="../drawings/drawing174.xml"/></Relationships>
</file>

<file path=xl/worksheets/_rels/sheet175.xml.rels><?xml version="1.0" encoding="UTF-8" standalone="yes"?>
<Relationships xmlns="http://schemas.openxmlformats.org/package/2006/relationships"><Relationship Id="rId1" Type="http://schemas.openxmlformats.org/officeDocument/2006/relationships/drawing" Target="../drawings/drawing175.xml"/></Relationships>
</file>

<file path=xl/worksheets/_rels/sheet176.xml.rels><?xml version="1.0" encoding="UTF-8" standalone="yes"?>
<Relationships xmlns="http://schemas.openxmlformats.org/package/2006/relationships"><Relationship Id="rId1" Type="http://schemas.openxmlformats.org/officeDocument/2006/relationships/drawing" Target="../drawings/drawing176.xml"/></Relationships>
</file>

<file path=xl/worksheets/_rels/sheet177.xml.rels><?xml version="1.0" encoding="UTF-8" standalone="yes"?>
<Relationships xmlns="http://schemas.openxmlformats.org/package/2006/relationships"><Relationship Id="rId1" Type="http://schemas.openxmlformats.org/officeDocument/2006/relationships/drawing" Target="../drawings/drawing177.xml"/></Relationships>
</file>

<file path=xl/worksheets/_rels/sheet178.xml.rels><?xml version="1.0" encoding="UTF-8" standalone="yes"?>
<Relationships xmlns="http://schemas.openxmlformats.org/package/2006/relationships"><Relationship Id="rId1" Type="http://schemas.openxmlformats.org/officeDocument/2006/relationships/drawing" Target="../drawings/drawing178.xml"/></Relationships>
</file>

<file path=xl/worksheets/_rels/sheet179.xml.rels><?xml version="1.0" encoding="UTF-8" standalone="yes"?>
<Relationships xmlns="http://schemas.openxmlformats.org/package/2006/relationships"><Relationship Id="rId1" Type="http://schemas.openxmlformats.org/officeDocument/2006/relationships/drawing" Target="../drawings/drawing179.xml"/></Relationships>
</file>

<file path=xl/worksheets/_rels/sheet180.xml.rels><?xml version="1.0" encoding="UTF-8" standalone="yes"?>
<Relationships xmlns="http://schemas.openxmlformats.org/package/2006/relationships"><Relationship Id="rId1" Type="http://schemas.openxmlformats.org/officeDocument/2006/relationships/drawing" Target="../drawings/drawing180.xml"/></Relationships>
</file>

<file path=xl/worksheets/_rels/sheet181.xml.rels><?xml version="1.0" encoding="UTF-8" standalone="yes"?>
<Relationships xmlns="http://schemas.openxmlformats.org/package/2006/relationships"><Relationship Id="rId1" Type="http://schemas.openxmlformats.org/officeDocument/2006/relationships/drawing" Target="../drawings/drawing181.xml"/></Relationships>
</file>

<file path=xl/worksheets/_rels/sheet182.xml.rels><?xml version="1.0" encoding="UTF-8" standalone="yes"?>
<Relationships xmlns="http://schemas.openxmlformats.org/package/2006/relationships"><Relationship Id="rId1" Type="http://schemas.openxmlformats.org/officeDocument/2006/relationships/drawing" Target="../drawings/drawing182.xml"/></Relationships>
</file>

<file path=xl/worksheets/_rels/sheet183.xml.rels><?xml version="1.0" encoding="UTF-8" standalone="yes"?>
<Relationships xmlns="http://schemas.openxmlformats.org/package/2006/relationships"><Relationship Id="rId1" Type="http://schemas.openxmlformats.org/officeDocument/2006/relationships/drawing" Target="../drawings/drawing183.xml"/></Relationships>
</file>

<file path=xl/worksheets/_rels/sheet184.xml.rels><?xml version="1.0" encoding="UTF-8" standalone="yes"?>
<Relationships xmlns="http://schemas.openxmlformats.org/package/2006/relationships"><Relationship Id="rId1" Type="http://schemas.openxmlformats.org/officeDocument/2006/relationships/drawing" Target="../drawings/drawing184.xml"/></Relationships>
</file>

<file path=xl/worksheets/_rels/sheet185.xml.rels><?xml version="1.0" encoding="UTF-8" standalone="yes"?>
<Relationships xmlns="http://schemas.openxmlformats.org/package/2006/relationships"><Relationship Id="rId1" Type="http://schemas.openxmlformats.org/officeDocument/2006/relationships/drawing" Target="../drawings/drawing185.xml"/></Relationships>
</file>

<file path=xl/worksheets/_rels/sheet186.xml.rels><?xml version="1.0" encoding="UTF-8" standalone="yes"?>
<Relationships xmlns="http://schemas.openxmlformats.org/package/2006/relationships"><Relationship Id="rId1" Type="http://schemas.openxmlformats.org/officeDocument/2006/relationships/drawing" Target="../drawings/drawing186.xml"/></Relationships>
</file>

<file path=xl/worksheets/_rels/sheet187.xml.rels><?xml version="1.0" encoding="UTF-8" standalone="yes"?>
<Relationships xmlns="http://schemas.openxmlformats.org/package/2006/relationships"><Relationship Id="rId1" Type="http://schemas.openxmlformats.org/officeDocument/2006/relationships/drawing" Target="../drawings/drawing187.xml"/></Relationships>
</file>

<file path=xl/worksheets/_rels/sheet188.xml.rels><?xml version="1.0" encoding="UTF-8" standalone="yes"?>
<Relationships xmlns="http://schemas.openxmlformats.org/package/2006/relationships"><Relationship Id="rId1" Type="http://schemas.openxmlformats.org/officeDocument/2006/relationships/drawing" Target="../drawings/drawing188.xml"/></Relationships>
</file>

<file path=xl/worksheets/_rels/sheet189.xml.rels><?xml version="1.0" encoding="UTF-8" standalone="yes"?>
<Relationships xmlns="http://schemas.openxmlformats.org/package/2006/relationships"><Relationship Id="rId1" Type="http://schemas.openxmlformats.org/officeDocument/2006/relationships/drawing" Target="../drawings/drawing189.xml"/></Relationships>
</file>

<file path=xl/worksheets/_rels/sheet190.xml.rels><?xml version="1.0" encoding="UTF-8" standalone="yes"?>
<Relationships xmlns="http://schemas.openxmlformats.org/package/2006/relationships"><Relationship Id="rId1" Type="http://schemas.openxmlformats.org/officeDocument/2006/relationships/drawing" Target="../drawings/drawing190.xml"/></Relationships>
</file>

<file path=xl/worksheets/_rels/sheet191.xml.rels><?xml version="1.0" encoding="UTF-8" standalone="yes"?>
<Relationships xmlns="http://schemas.openxmlformats.org/package/2006/relationships"><Relationship Id="rId1" Type="http://schemas.openxmlformats.org/officeDocument/2006/relationships/drawing" Target="../drawings/drawing191.xml"/></Relationships>
</file>

<file path=xl/worksheets/_rels/sheet192.xml.rels><?xml version="1.0" encoding="UTF-8" standalone="yes"?>
<Relationships xmlns="http://schemas.openxmlformats.org/package/2006/relationships"><Relationship Id="rId1" Type="http://schemas.openxmlformats.org/officeDocument/2006/relationships/drawing" Target="../drawings/drawing192.xml"/></Relationships>
</file>

<file path=xl/worksheets/_rels/sheet193.xml.rels><?xml version="1.0" encoding="UTF-8" standalone="yes"?>
<Relationships xmlns="http://schemas.openxmlformats.org/package/2006/relationships"><Relationship Id="rId1" Type="http://schemas.openxmlformats.org/officeDocument/2006/relationships/drawing" Target="../drawings/drawing193.xml"/></Relationships>
</file>

<file path=xl/worksheets/_rels/sheet194.xml.rels><?xml version="1.0" encoding="UTF-8" standalone="yes"?>
<Relationships xmlns="http://schemas.openxmlformats.org/package/2006/relationships"><Relationship Id="rId1" Type="http://schemas.openxmlformats.org/officeDocument/2006/relationships/drawing" Target="../drawings/drawing194.xml"/></Relationships>
</file>

<file path=xl/worksheets/_rels/sheet195.xml.rels><?xml version="1.0" encoding="UTF-8" standalone="yes"?>
<Relationships xmlns="http://schemas.openxmlformats.org/package/2006/relationships"><Relationship Id="rId1" Type="http://schemas.openxmlformats.org/officeDocument/2006/relationships/drawing" Target="../drawings/drawing195.xml"/></Relationships>
</file>

<file path=xl/worksheets/_rels/sheet196.xml.rels><?xml version="1.0" encoding="UTF-8" standalone="yes"?>
<Relationships xmlns="http://schemas.openxmlformats.org/package/2006/relationships"><Relationship Id="rId1" Type="http://schemas.openxmlformats.org/officeDocument/2006/relationships/drawing" Target="../drawings/drawing196.xml"/></Relationships>
</file>

<file path=xl/worksheets/_rels/sheet197.xml.rels><?xml version="1.0" encoding="UTF-8" standalone="yes"?>
<Relationships xmlns="http://schemas.openxmlformats.org/package/2006/relationships"><Relationship Id="rId1" Type="http://schemas.openxmlformats.org/officeDocument/2006/relationships/drawing" Target="../drawings/drawing197.xml"/></Relationships>
</file>

<file path=xl/worksheets/_rels/sheet198.xml.rels><?xml version="1.0" encoding="UTF-8" standalone="yes"?>
<Relationships xmlns="http://schemas.openxmlformats.org/package/2006/relationships"><Relationship Id="rId1" Type="http://schemas.openxmlformats.org/officeDocument/2006/relationships/drawing" Target="../drawings/drawing198.xml"/></Relationships>
</file>

<file path=xl/worksheets/_rels/sheet199.xml.rels><?xml version="1.0" encoding="UTF-8" standalone="yes"?>
<Relationships xmlns="http://schemas.openxmlformats.org/package/2006/relationships"><Relationship Id="rId1" Type="http://schemas.openxmlformats.org/officeDocument/2006/relationships/drawing" Target="../drawings/drawing199.xml"/></Relationships>
</file>

<file path=xl/worksheets/_rels/sheet200.xml.rels><?xml version="1.0" encoding="UTF-8" standalone="yes"?>
<Relationships xmlns="http://schemas.openxmlformats.org/package/2006/relationships"><Relationship Id="rId1" Type="http://schemas.openxmlformats.org/officeDocument/2006/relationships/drawing" Target="../drawings/drawing200.xml"/></Relationships>
</file>

<file path=xl/worksheets/_rels/sheet201.xml.rels><?xml version="1.0" encoding="UTF-8" standalone="yes"?>
<Relationships xmlns="http://schemas.openxmlformats.org/package/2006/relationships"><Relationship Id="rId1" Type="http://schemas.openxmlformats.org/officeDocument/2006/relationships/drawing" Target="../drawings/drawing201.xml"/></Relationships>
</file>

<file path=xl/worksheets/_rels/sheet202.xml.rels><?xml version="1.0" encoding="UTF-8" standalone="yes"?>
<Relationships xmlns="http://schemas.openxmlformats.org/package/2006/relationships"><Relationship Id="rId1" Type="http://schemas.openxmlformats.org/officeDocument/2006/relationships/drawing" Target="../drawings/drawing202.xml"/></Relationships>
</file>

<file path=xl/worksheets/_rels/sheet203.xml.rels><?xml version="1.0" encoding="UTF-8" standalone="yes"?>
<Relationships xmlns="http://schemas.openxmlformats.org/package/2006/relationships"><Relationship Id="rId1" Type="http://schemas.openxmlformats.org/officeDocument/2006/relationships/drawing" Target="../drawings/drawing203.xml"/></Relationships>
</file>

<file path=xl/worksheets/_rels/sheet204.xml.rels><?xml version="1.0" encoding="UTF-8" standalone="yes"?>
<Relationships xmlns="http://schemas.openxmlformats.org/package/2006/relationships"><Relationship Id="rId1" Type="http://schemas.openxmlformats.org/officeDocument/2006/relationships/drawing" Target="../drawings/drawing204.xml"/></Relationships>
</file>

<file path=xl/worksheets/_rels/sheet205.xml.rels><?xml version="1.0" encoding="UTF-8" standalone="yes"?>
<Relationships xmlns="http://schemas.openxmlformats.org/package/2006/relationships"><Relationship Id="rId1" Type="http://schemas.openxmlformats.org/officeDocument/2006/relationships/drawing" Target="../drawings/drawing205.xml"/></Relationships>
</file>

<file path=xl/worksheets/_rels/sheet206.xml.rels><?xml version="1.0" encoding="UTF-8" standalone="yes"?>
<Relationships xmlns="http://schemas.openxmlformats.org/package/2006/relationships"><Relationship Id="rId1" Type="http://schemas.openxmlformats.org/officeDocument/2006/relationships/drawing" Target="../drawings/drawing206.xml"/></Relationships>
</file>

<file path=xl/worksheets/_rels/sheet207.xml.rels><?xml version="1.0" encoding="UTF-8" standalone="yes"?>
<Relationships xmlns="http://schemas.openxmlformats.org/package/2006/relationships"><Relationship Id="rId1" Type="http://schemas.openxmlformats.org/officeDocument/2006/relationships/drawing" Target="../drawings/drawing207.xml"/></Relationships>
</file>

<file path=xl/worksheets/_rels/sheet208.xml.rels><?xml version="1.0" encoding="UTF-8" standalone="yes"?>
<Relationships xmlns="http://schemas.openxmlformats.org/package/2006/relationships"><Relationship Id="rId1" Type="http://schemas.openxmlformats.org/officeDocument/2006/relationships/drawing" Target="../drawings/drawing208.xml"/></Relationships>
</file>

<file path=xl/worksheets/_rels/sheet209.xml.rels><?xml version="1.0" encoding="UTF-8" standalone="yes"?>
<Relationships xmlns="http://schemas.openxmlformats.org/package/2006/relationships"><Relationship Id="rId1" Type="http://schemas.openxmlformats.org/officeDocument/2006/relationships/drawing" Target="../drawings/drawing209.xml"/></Relationships>
</file>

<file path=xl/worksheets/_rels/sheet210.xml.rels><?xml version="1.0" encoding="UTF-8" standalone="yes"?>
<Relationships xmlns="http://schemas.openxmlformats.org/package/2006/relationships"><Relationship Id="rId1" Type="http://schemas.openxmlformats.org/officeDocument/2006/relationships/drawing" Target="../drawings/drawing210.xml"/></Relationships>
</file>

<file path=xl/worksheets/_rels/sheet211.xml.rels><?xml version="1.0" encoding="UTF-8" standalone="yes"?>
<Relationships xmlns="http://schemas.openxmlformats.org/package/2006/relationships"><Relationship Id="rId1" Type="http://schemas.openxmlformats.org/officeDocument/2006/relationships/drawing" Target="../drawings/drawing211.xml"/></Relationships>
</file>

<file path=xl/worksheets/_rels/sheet212.xml.rels><?xml version="1.0" encoding="UTF-8" standalone="yes"?>
<Relationships xmlns="http://schemas.openxmlformats.org/package/2006/relationships"><Relationship Id="rId1" Type="http://schemas.openxmlformats.org/officeDocument/2006/relationships/drawing" Target="../drawings/drawing212.xml"/></Relationships>
</file>

<file path=xl/worksheets/_rels/sheet213.xml.rels><?xml version="1.0" encoding="UTF-8" standalone="yes"?>
<Relationships xmlns="http://schemas.openxmlformats.org/package/2006/relationships"><Relationship Id="rId1" Type="http://schemas.openxmlformats.org/officeDocument/2006/relationships/drawing" Target="../drawings/drawing213.xml"/></Relationships>
</file>

<file path=xl/worksheets/_rels/sheet214.xml.rels><?xml version="1.0" encoding="UTF-8" standalone="yes"?>
<Relationships xmlns="http://schemas.openxmlformats.org/package/2006/relationships"><Relationship Id="rId1" Type="http://schemas.openxmlformats.org/officeDocument/2006/relationships/drawing" Target="../drawings/drawing214.xml"/></Relationships>
</file>

<file path=xl/worksheets/_rels/sheet215.xml.rels><?xml version="1.0" encoding="UTF-8" standalone="yes"?>
<Relationships xmlns="http://schemas.openxmlformats.org/package/2006/relationships"><Relationship Id="rId1" Type="http://schemas.openxmlformats.org/officeDocument/2006/relationships/drawing" Target="../drawings/drawing215.xml"/></Relationships>
</file>

<file path=xl/worksheets/_rels/sheet216.xml.rels><?xml version="1.0" encoding="UTF-8" standalone="yes"?>
<Relationships xmlns="http://schemas.openxmlformats.org/package/2006/relationships"><Relationship Id="rId1" Type="http://schemas.openxmlformats.org/officeDocument/2006/relationships/drawing" Target="../drawings/drawing216.xml"/></Relationships>
</file>

<file path=xl/worksheets/_rels/sheet217.xml.rels><?xml version="1.0" encoding="UTF-8" standalone="yes"?>
<Relationships xmlns="http://schemas.openxmlformats.org/package/2006/relationships"><Relationship Id="rId1" Type="http://schemas.openxmlformats.org/officeDocument/2006/relationships/drawing" Target="../drawings/drawing217.xml"/></Relationships>
</file>

<file path=xl/worksheets/_rels/sheet218.xml.rels><?xml version="1.0" encoding="UTF-8" standalone="yes"?>
<Relationships xmlns="http://schemas.openxmlformats.org/package/2006/relationships"><Relationship Id="rId1" Type="http://schemas.openxmlformats.org/officeDocument/2006/relationships/drawing" Target="../drawings/drawing218.xml"/></Relationships>
</file>

<file path=xl/worksheets/_rels/sheet219.xml.rels><?xml version="1.0" encoding="UTF-8" standalone="yes"?>
<Relationships xmlns="http://schemas.openxmlformats.org/package/2006/relationships"><Relationship Id="rId1" Type="http://schemas.openxmlformats.org/officeDocument/2006/relationships/drawing" Target="../drawings/drawing219.xml"/></Relationships>
</file>

<file path=xl/worksheets/_rels/sheet220.xml.rels><?xml version="1.0" encoding="UTF-8" standalone="yes"?>
<Relationships xmlns="http://schemas.openxmlformats.org/package/2006/relationships"><Relationship Id="rId1" Type="http://schemas.openxmlformats.org/officeDocument/2006/relationships/drawing" Target="../drawings/drawing220.xml"/></Relationships>
</file>

<file path=xl/worksheets/_rels/sheet221.xml.rels><?xml version="1.0" encoding="UTF-8" standalone="yes"?>
<Relationships xmlns="http://schemas.openxmlformats.org/package/2006/relationships"><Relationship Id="rId1" Type="http://schemas.openxmlformats.org/officeDocument/2006/relationships/drawing" Target="../drawings/drawing221.xml"/></Relationships>
</file>

<file path=xl/worksheets/_rels/sheet222.xml.rels><?xml version="1.0" encoding="UTF-8" standalone="yes"?>
<Relationships xmlns="http://schemas.openxmlformats.org/package/2006/relationships"><Relationship Id="rId1" Type="http://schemas.openxmlformats.org/officeDocument/2006/relationships/drawing" Target="../drawings/drawing222.xml"/></Relationships>
</file>

<file path=xl/worksheets/_rels/sheet223.xml.rels><?xml version="1.0" encoding="UTF-8" standalone="yes"?>
<Relationships xmlns="http://schemas.openxmlformats.org/package/2006/relationships"><Relationship Id="rId1" Type="http://schemas.openxmlformats.org/officeDocument/2006/relationships/drawing" Target="../drawings/drawing223.xml"/></Relationships>
</file>

<file path=xl/worksheets/_rels/sheet224.xml.rels><?xml version="1.0" encoding="UTF-8" standalone="yes"?>
<Relationships xmlns="http://schemas.openxmlformats.org/package/2006/relationships"><Relationship Id="rId1" Type="http://schemas.openxmlformats.org/officeDocument/2006/relationships/drawing" Target="../drawings/drawing224.xml"/></Relationships>
</file>

<file path=xl/worksheets/_rels/sheet225.xml.rels><?xml version="1.0" encoding="UTF-8" standalone="yes"?>
<Relationships xmlns="http://schemas.openxmlformats.org/package/2006/relationships"><Relationship Id="rId1" Type="http://schemas.openxmlformats.org/officeDocument/2006/relationships/drawing" Target="../drawings/drawing225.xml"/></Relationships>
</file>

<file path=xl/worksheets/_rels/sheet226.xml.rels><?xml version="1.0" encoding="UTF-8" standalone="yes"?>
<Relationships xmlns="http://schemas.openxmlformats.org/package/2006/relationships"><Relationship Id="rId1" Type="http://schemas.openxmlformats.org/officeDocument/2006/relationships/drawing" Target="../drawings/drawing226.xml"/></Relationships>
</file>

<file path=xl/worksheets/_rels/sheet227.xml.rels><?xml version="1.0" encoding="UTF-8" standalone="yes"?>
<Relationships xmlns="http://schemas.openxmlformats.org/package/2006/relationships"><Relationship Id="rId1" Type="http://schemas.openxmlformats.org/officeDocument/2006/relationships/drawing" Target="../drawings/drawing227.xml"/></Relationships>
</file>

<file path=xl/worksheets/_rels/sheet228.xml.rels><?xml version="1.0" encoding="UTF-8" standalone="yes"?>
<Relationships xmlns="http://schemas.openxmlformats.org/package/2006/relationships"><Relationship Id="rId1" Type="http://schemas.openxmlformats.org/officeDocument/2006/relationships/drawing" Target="../drawings/drawing228.xml"/></Relationships>
</file>

<file path=xl/worksheets/_rels/sheet229.xml.rels><?xml version="1.0" encoding="UTF-8" standalone="yes"?>
<Relationships xmlns="http://schemas.openxmlformats.org/package/2006/relationships"><Relationship Id="rId1" Type="http://schemas.openxmlformats.org/officeDocument/2006/relationships/drawing" Target="../drawings/drawing229.xml"/></Relationships>
</file>

<file path=xl/worksheets/_rels/sheet230.xml.rels><?xml version="1.0" encoding="UTF-8" standalone="yes"?>
<Relationships xmlns="http://schemas.openxmlformats.org/package/2006/relationships"><Relationship Id="rId1" Type="http://schemas.openxmlformats.org/officeDocument/2006/relationships/drawing" Target="../drawings/drawing230.xml"/></Relationships>
</file>

<file path=xl/worksheets/_rels/sheet231.xml.rels><?xml version="1.0" encoding="UTF-8" standalone="yes"?>
<Relationships xmlns="http://schemas.openxmlformats.org/package/2006/relationships"><Relationship Id="rId1" Type="http://schemas.openxmlformats.org/officeDocument/2006/relationships/drawing" Target="../drawings/drawing231.xml"/></Relationships>
</file>

<file path=xl/worksheets/_rels/sheet232.xml.rels><?xml version="1.0" encoding="UTF-8" standalone="yes"?>
<Relationships xmlns="http://schemas.openxmlformats.org/package/2006/relationships"><Relationship Id="rId1" Type="http://schemas.openxmlformats.org/officeDocument/2006/relationships/drawing" Target="../drawings/drawing232.xml"/></Relationships>
</file>

<file path=xl/worksheets/_rels/sheet233.xml.rels><?xml version="1.0" encoding="UTF-8" standalone="yes"?>
<Relationships xmlns="http://schemas.openxmlformats.org/package/2006/relationships"><Relationship Id="rId1" Type="http://schemas.openxmlformats.org/officeDocument/2006/relationships/drawing" Target="../drawings/drawing233.xml"/></Relationships>
</file>

<file path=xl/worksheets/_rels/sheet234.xml.rels><?xml version="1.0" encoding="UTF-8" standalone="yes"?>
<Relationships xmlns="http://schemas.openxmlformats.org/package/2006/relationships"><Relationship Id="rId1" Type="http://schemas.openxmlformats.org/officeDocument/2006/relationships/drawing" Target="../drawings/drawing234.xml"/></Relationships>
</file>

<file path=xl/worksheets/_rels/sheet235.xml.rels><?xml version="1.0" encoding="UTF-8" standalone="yes"?>
<Relationships xmlns="http://schemas.openxmlformats.org/package/2006/relationships"><Relationship Id="rId1" Type="http://schemas.openxmlformats.org/officeDocument/2006/relationships/drawing" Target="../drawings/drawing235.xml"/></Relationships>
</file>

<file path=xl/worksheets/_rels/sheet236.xml.rels><?xml version="1.0" encoding="UTF-8" standalone="yes"?>
<Relationships xmlns="http://schemas.openxmlformats.org/package/2006/relationships"><Relationship Id="rId1" Type="http://schemas.openxmlformats.org/officeDocument/2006/relationships/drawing" Target="../drawings/drawing236.xml"/></Relationships>
</file>

<file path=xl/worksheets/_rels/sheet237.xml.rels><?xml version="1.0" encoding="UTF-8" standalone="yes"?>
<Relationships xmlns="http://schemas.openxmlformats.org/package/2006/relationships"><Relationship Id="rId1" Type="http://schemas.openxmlformats.org/officeDocument/2006/relationships/drawing" Target="../drawings/drawing237.xml"/></Relationships>
</file>

<file path=xl/worksheets/_rels/sheet238.xml.rels><?xml version="1.0" encoding="UTF-8" standalone="yes"?>
<Relationships xmlns="http://schemas.openxmlformats.org/package/2006/relationships"><Relationship Id="rId1" Type="http://schemas.openxmlformats.org/officeDocument/2006/relationships/drawing" Target="../drawings/drawing238.xml"/></Relationships>
</file>

<file path=xl/worksheets/_rels/sheet239.xml.rels><?xml version="1.0" encoding="UTF-8" standalone="yes"?>
<Relationships xmlns="http://schemas.openxmlformats.org/package/2006/relationships"><Relationship Id="rId1" Type="http://schemas.openxmlformats.org/officeDocument/2006/relationships/drawing" Target="../drawings/drawing239.xml"/></Relationships>
</file>

<file path=xl/worksheets/_rels/sheet240.xml.rels><?xml version="1.0" encoding="UTF-8" standalone="yes"?>
<Relationships xmlns="http://schemas.openxmlformats.org/package/2006/relationships"><Relationship Id="rId1" Type="http://schemas.openxmlformats.org/officeDocument/2006/relationships/drawing" Target="../drawings/drawing240.xml"/></Relationships>
</file>

<file path=xl/worksheets/_rels/sheet241.xml.rels><?xml version="1.0" encoding="UTF-8" standalone="yes"?>
<Relationships xmlns="http://schemas.openxmlformats.org/package/2006/relationships"><Relationship Id="rId1" Type="http://schemas.openxmlformats.org/officeDocument/2006/relationships/drawing" Target="../drawings/drawing241.xml"/></Relationships>
</file>

<file path=xl/worksheets/_rels/sheet242.xml.rels><?xml version="1.0" encoding="UTF-8" standalone="yes"?>
<Relationships xmlns="http://schemas.openxmlformats.org/package/2006/relationships"><Relationship Id="rId1" Type="http://schemas.openxmlformats.org/officeDocument/2006/relationships/drawing" Target="../drawings/drawing242.xml"/></Relationships>
</file>

<file path=xl/worksheets/_rels/sheet243.xml.rels><?xml version="1.0" encoding="UTF-8" standalone="yes"?>
<Relationships xmlns="http://schemas.openxmlformats.org/package/2006/relationships"><Relationship Id="rId1" Type="http://schemas.openxmlformats.org/officeDocument/2006/relationships/drawing" Target="../drawings/drawing243.xml"/></Relationships>
</file>

<file path=xl/worksheets/_rels/sheet244.xml.rels><?xml version="1.0" encoding="UTF-8" standalone="yes"?>
<Relationships xmlns="http://schemas.openxmlformats.org/package/2006/relationships"><Relationship Id="rId1" Type="http://schemas.openxmlformats.org/officeDocument/2006/relationships/drawing" Target="../drawings/drawing244.xml"/></Relationships>
</file>

<file path=xl/worksheets/_rels/sheet245.xml.rels><?xml version="1.0" encoding="UTF-8" standalone="yes"?>
<Relationships xmlns="http://schemas.openxmlformats.org/package/2006/relationships"><Relationship Id="rId1" Type="http://schemas.openxmlformats.org/officeDocument/2006/relationships/drawing" Target="../drawings/drawing245.xml"/></Relationships>
</file>

<file path=xl/worksheets/_rels/sheet246.xml.rels><?xml version="1.0" encoding="UTF-8" standalone="yes"?>
<Relationships xmlns="http://schemas.openxmlformats.org/package/2006/relationships"><Relationship Id="rId1" Type="http://schemas.openxmlformats.org/officeDocument/2006/relationships/drawing" Target="../drawings/drawing246.xml"/></Relationships>
</file>

<file path=xl/worksheets/_rels/sheet247.xml.rels><?xml version="1.0" encoding="UTF-8" standalone="yes"?>
<Relationships xmlns="http://schemas.openxmlformats.org/package/2006/relationships"><Relationship Id="rId1" Type="http://schemas.openxmlformats.org/officeDocument/2006/relationships/drawing" Target="../drawings/drawing247.xml"/></Relationships>
</file>

<file path=xl/worksheets/_rels/sheet248.xml.rels><?xml version="1.0" encoding="UTF-8" standalone="yes"?>
<Relationships xmlns="http://schemas.openxmlformats.org/package/2006/relationships"><Relationship Id="rId1" Type="http://schemas.openxmlformats.org/officeDocument/2006/relationships/drawing" Target="../drawings/drawing248.xml"/></Relationships>
</file>

<file path=xl/worksheets/_rels/sheet249.xml.rels><?xml version="1.0" encoding="UTF-8" standalone="yes"?>
<Relationships xmlns="http://schemas.openxmlformats.org/package/2006/relationships"><Relationship Id="rId1" Type="http://schemas.openxmlformats.org/officeDocument/2006/relationships/drawing" Target="../drawings/drawing249.xml"/></Relationships>
</file>

<file path=xl/worksheets/_rels/sheet250.xml.rels><?xml version="1.0" encoding="UTF-8" standalone="yes"?>
<Relationships xmlns="http://schemas.openxmlformats.org/package/2006/relationships"><Relationship Id="rId1" Type="http://schemas.openxmlformats.org/officeDocument/2006/relationships/drawing" Target="../drawings/drawing250.xml"/></Relationships>
</file>

<file path=xl/worksheets/_rels/sheet251.xml.rels><?xml version="1.0" encoding="UTF-8" standalone="yes"?>
<Relationships xmlns="http://schemas.openxmlformats.org/package/2006/relationships"><Relationship Id="rId1" Type="http://schemas.openxmlformats.org/officeDocument/2006/relationships/drawing" Target="../drawings/drawing251.xml"/></Relationships>
</file>

<file path=xl/worksheets/_rels/sheet252.xml.rels><?xml version="1.0" encoding="UTF-8" standalone="yes"?>
<Relationships xmlns="http://schemas.openxmlformats.org/package/2006/relationships"><Relationship Id="rId1" Type="http://schemas.openxmlformats.org/officeDocument/2006/relationships/drawing" Target="../drawings/drawing252.xml"/></Relationships>
</file>

<file path=xl/worksheets/_rels/sheet253.xml.rels><?xml version="1.0" encoding="UTF-8" standalone="yes"?>
<Relationships xmlns="http://schemas.openxmlformats.org/package/2006/relationships"><Relationship Id="rId1" Type="http://schemas.openxmlformats.org/officeDocument/2006/relationships/drawing" Target="../drawings/drawing253.xml"/></Relationships>
</file>

<file path=xl/worksheets/_rels/sheet254.xml.rels><?xml version="1.0" encoding="UTF-8" standalone="yes"?>
<Relationships xmlns="http://schemas.openxmlformats.org/package/2006/relationships"><Relationship Id="rId1" Type="http://schemas.openxmlformats.org/officeDocument/2006/relationships/drawing" Target="../drawings/drawing254.xml"/></Relationships>
</file>

<file path=xl/worksheets/_rels/sheet255.xml.rels><?xml version="1.0" encoding="UTF-8" standalone="yes"?>
<Relationships xmlns="http://schemas.openxmlformats.org/package/2006/relationships"><Relationship Id="rId1" Type="http://schemas.openxmlformats.org/officeDocument/2006/relationships/drawing" Target="../drawings/drawing255.xml"/></Relationships>
</file>

<file path=xl/worksheets/_rels/sheet256.xml.rels><?xml version="1.0" encoding="UTF-8" standalone="yes"?>
<Relationships xmlns="http://schemas.openxmlformats.org/package/2006/relationships"><Relationship Id="rId1" Type="http://schemas.openxmlformats.org/officeDocument/2006/relationships/drawing" Target="../drawings/drawing256.xml"/></Relationships>
</file>

<file path=xl/worksheets/_rels/sheet257.xml.rels><?xml version="1.0" encoding="UTF-8" standalone="yes"?>
<Relationships xmlns="http://schemas.openxmlformats.org/package/2006/relationships"><Relationship Id="rId1" Type="http://schemas.openxmlformats.org/officeDocument/2006/relationships/drawing" Target="../drawings/drawing257.xml"/></Relationships>
</file>

<file path=xl/worksheets/_rels/sheet258.xml.rels><?xml version="1.0" encoding="UTF-8" standalone="yes"?>
<Relationships xmlns="http://schemas.openxmlformats.org/package/2006/relationships"><Relationship Id="rId1" Type="http://schemas.openxmlformats.org/officeDocument/2006/relationships/drawing" Target="../drawings/drawing258.xml"/></Relationships>
</file>

<file path=xl/worksheets/_rels/sheet259.xml.rels><?xml version="1.0" encoding="UTF-8" standalone="yes"?>
<Relationships xmlns="http://schemas.openxmlformats.org/package/2006/relationships"><Relationship Id="rId1" Type="http://schemas.openxmlformats.org/officeDocument/2006/relationships/drawing" Target="../drawings/drawing259.xml"/></Relationships>
</file>

<file path=xl/worksheets/_rels/sheet260.xml.rels><?xml version="1.0" encoding="UTF-8" standalone="yes"?>
<Relationships xmlns="http://schemas.openxmlformats.org/package/2006/relationships"><Relationship Id="rId1" Type="http://schemas.openxmlformats.org/officeDocument/2006/relationships/drawing" Target="../drawings/drawing260.xml"/></Relationships>
</file>

<file path=xl/worksheets/_rels/sheet261.xml.rels><?xml version="1.0" encoding="UTF-8" standalone="yes"?>
<Relationships xmlns="http://schemas.openxmlformats.org/package/2006/relationships"><Relationship Id="rId1" Type="http://schemas.openxmlformats.org/officeDocument/2006/relationships/drawing" Target="../drawings/drawing261.xml"/></Relationships>
</file>

<file path=xl/worksheets/_rels/sheet262.xml.rels><?xml version="1.0" encoding="UTF-8" standalone="yes"?>
<Relationships xmlns="http://schemas.openxmlformats.org/package/2006/relationships"><Relationship Id="rId1" Type="http://schemas.openxmlformats.org/officeDocument/2006/relationships/drawing" Target="../drawings/drawing262.xml"/></Relationships>
</file>

<file path=xl/worksheets/_rels/sheet263.xml.rels><?xml version="1.0" encoding="UTF-8" standalone="yes"?>
<Relationships xmlns="http://schemas.openxmlformats.org/package/2006/relationships"><Relationship Id="rId1" Type="http://schemas.openxmlformats.org/officeDocument/2006/relationships/drawing" Target="../drawings/drawing263.xml"/></Relationships>
</file>

<file path=xl/worksheets/_rels/sheet264.xml.rels><?xml version="1.0" encoding="UTF-8" standalone="yes"?>
<Relationships xmlns="http://schemas.openxmlformats.org/package/2006/relationships"><Relationship Id="rId1" Type="http://schemas.openxmlformats.org/officeDocument/2006/relationships/drawing" Target="../drawings/drawing264.xml"/></Relationships>
</file>

<file path=xl/worksheets/_rels/sheet265.xml.rels><?xml version="1.0" encoding="UTF-8" standalone="yes"?>
<Relationships xmlns="http://schemas.openxmlformats.org/package/2006/relationships"><Relationship Id="rId1" Type="http://schemas.openxmlformats.org/officeDocument/2006/relationships/drawing" Target="../drawings/drawing265.xml"/></Relationships>
</file>

<file path=xl/worksheets/_rels/sheet266.xml.rels><?xml version="1.0" encoding="UTF-8" standalone="yes"?>
<Relationships xmlns="http://schemas.openxmlformats.org/package/2006/relationships"><Relationship Id="rId1" Type="http://schemas.openxmlformats.org/officeDocument/2006/relationships/drawing" Target="../drawings/drawing266.xml"/></Relationships>
</file>

<file path=xl/worksheets/_rels/sheet267.xml.rels><?xml version="1.0" encoding="UTF-8" standalone="yes"?>
<Relationships xmlns="http://schemas.openxmlformats.org/package/2006/relationships"><Relationship Id="rId1" Type="http://schemas.openxmlformats.org/officeDocument/2006/relationships/drawing" Target="../drawings/drawing267.xml"/></Relationships>
</file>

<file path=xl/worksheets/_rels/sheet268.xml.rels><?xml version="1.0" encoding="UTF-8" standalone="yes"?>
<Relationships xmlns="http://schemas.openxmlformats.org/package/2006/relationships"><Relationship Id="rId1" Type="http://schemas.openxmlformats.org/officeDocument/2006/relationships/drawing" Target="../drawings/drawing268.xml"/></Relationships>
</file>

<file path=xl/worksheets/_rels/sheet269.xml.rels><?xml version="1.0" encoding="UTF-8" standalone="yes"?>
<Relationships xmlns="http://schemas.openxmlformats.org/package/2006/relationships"><Relationship Id="rId1" Type="http://schemas.openxmlformats.org/officeDocument/2006/relationships/drawing" Target="../drawings/drawing269.xml"/></Relationships>
</file>

<file path=xl/worksheets/_rels/sheet270.xml.rels><?xml version="1.0" encoding="UTF-8" standalone="yes"?>
<Relationships xmlns="http://schemas.openxmlformats.org/package/2006/relationships"><Relationship Id="rId1" Type="http://schemas.openxmlformats.org/officeDocument/2006/relationships/drawing" Target="../drawings/drawing270.xml"/></Relationships>
</file>

<file path=xl/worksheets/_rels/sheet271.xml.rels><?xml version="1.0" encoding="UTF-8" standalone="yes"?>
<Relationships xmlns="http://schemas.openxmlformats.org/package/2006/relationships"><Relationship Id="rId1" Type="http://schemas.openxmlformats.org/officeDocument/2006/relationships/drawing" Target="../drawings/drawing271.xml"/></Relationships>
</file>

<file path=xl/worksheets/_rels/sheet272.xml.rels><?xml version="1.0" encoding="UTF-8" standalone="yes"?>
<Relationships xmlns="http://schemas.openxmlformats.org/package/2006/relationships"><Relationship Id="rId1" Type="http://schemas.openxmlformats.org/officeDocument/2006/relationships/drawing" Target="../drawings/drawing272.xml"/></Relationships>
</file>

<file path=xl/worksheets/_rels/sheet273.xml.rels><?xml version="1.0" encoding="UTF-8" standalone="yes"?>
<Relationships xmlns="http://schemas.openxmlformats.org/package/2006/relationships"><Relationship Id="rId1" Type="http://schemas.openxmlformats.org/officeDocument/2006/relationships/drawing" Target="../drawings/drawing273.xml"/></Relationships>
</file>

<file path=xl/worksheets/_rels/sheet274.xml.rels><?xml version="1.0" encoding="UTF-8" standalone="yes"?>
<Relationships xmlns="http://schemas.openxmlformats.org/package/2006/relationships"><Relationship Id="rId1" Type="http://schemas.openxmlformats.org/officeDocument/2006/relationships/drawing" Target="../drawings/drawing274.xml"/></Relationships>
</file>

<file path=xl/worksheets/_rels/sheet275.xml.rels><?xml version="1.0" encoding="UTF-8" standalone="yes"?>
<Relationships xmlns="http://schemas.openxmlformats.org/package/2006/relationships"><Relationship Id="rId1" Type="http://schemas.openxmlformats.org/officeDocument/2006/relationships/drawing" Target="../drawings/drawing275.xml"/></Relationships>
</file>

<file path=xl/worksheets/_rels/sheet276.xml.rels><?xml version="1.0" encoding="UTF-8" standalone="yes"?>
<Relationships xmlns="http://schemas.openxmlformats.org/package/2006/relationships"><Relationship Id="rId1" Type="http://schemas.openxmlformats.org/officeDocument/2006/relationships/drawing" Target="../drawings/drawing276.xml"/></Relationships>
</file>

<file path=xl/worksheets/_rels/sheet277.xml.rels><?xml version="1.0" encoding="UTF-8" standalone="yes"?>
<Relationships xmlns="http://schemas.openxmlformats.org/package/2006/relationships"><Relationship Id="rId1" Type="http://schemas.openxmlformats.org/officeDocument/2006/relationships/drawing" Target="../drawings/drawing277.xml"/></Relationships>
</file>

<file path=xl/worksheets/_rels/sheet278.xml.rels><?xml version="1.0" encoding="UTF-8" standalone="yes"?>
<Relationships xmlns="http://schemas.openxmlformats.org/package/2006/relationships"><Relationship Id="rId1" Type="http://schemas.openxmlformats.org/officeDocument/2006/relationships/drawing" Target="../drawings/drawing278.xml"/></Relationships>
</file>

<file path=xl/worksheets/_rels/sheet279.xml.rels><?xml version="1.0" encoding="UTF-8" standalone="yes"?>
<Relationships xmlns="http://schemas.openxmlformats.org/package/2006/relationships"><Relationship Id="rId1" Type="http://schemas.openxmlformats.org/officeDocument/2006/relationships/drawing" Target="../drawings/drawing279.xml"/></Relationships>
</file>

<file path=xl/worksheets/_rels/sheet280.xml.rels><?xml version="1.0" encoding="UTF-8" standalone="yes"?>
<Relationships xmlns="http://schemas.openxmlformats.org/package/2006/relationships"><Relationship Id="rId1" Type="http://schemas.openxmlformats.org/officeDocument/2006/relationships/drawing" Target="../drawings/drawing280.xml"/></Relationships>
</file>

<file path=xl/worksheets/_rels/sheet281.xml.rels><?xml version="1.0" encoding="UTF-8" standalone="yes"?>
<Relationships xmlns="http://schemas.openxmlformats.org/package/2006/relationships"><Relationship Id="rId1" Type="http://schemas.openxmlformats.org/officeDocument/2006/relationships/drawing" Target="../drawings/drawing281.xml"/></Relationships>
</file>

<file path=xl/worksheets/_rels/sheet282.xml.rels><?xml version="1.0" encoding="UTF-8" standalone="yes"?>
<Relationships xmlns="http://schemas.openxmlformats.org/package/2006/relationships"><Relationship Id="rId1" Type="http://schemas.openxmlformats.org/officeDocument/2006/relationships/drawing" Target="../drawings/drawing282.xml"/></Relationships>
</file>

<file path=xl/worksheets/_rels/sheet283.xml.rels><?xml version="1.0" encoding="UTF-8" standalone="yes"?>
<Relationships xmlns="http://schemas.openxmlformats.org/package/2006/relationships"><Relationship Id="rId1" Type="http://schemas.openxmlformats.org/officeDocument/2006/relationships/drawing" Target="../drawings/drawing283.xml"/></Relationships>
</file>

<file path=xl/worksheets/_rels/sheet284.xml.rels><?xml version="1.0" encoding="UTF-8" standalone="yes"?>
<Relationships xmlns="http://schemas.openxmlformats.org/package/2006/relationships"><Relationship Id="rId1" Type="http://schemas.openxmlformats.org/officeDocument/2006/relationships/drawing" Target="../drawings/drawing284.xml"/></Relationships>
</file>

<file path=xl/worksheets/_rels/sheet285.xml.rels><?xml version="1.0" encoding="UTF-8" standalone="yes"?>
<Relationships xmlns="http://schemas.openxmlformats.org/package/2006/relationships"><Relationship Id="rId1" Type="http://schemas.openxmlformats.org/officeDocument/2006/relationships/drawing" Target="../drawings/drawing285.xml"/></Relationships>
</file>

<file path=xl/worksheets/_rels/sheet286.xml.rels><?xml version="1.0" encoding="UTF-8" standalone="yes"?>
<Relationships xmlns="http://schemas.openxmlformats.org/package/2006/relationships"><Relationship Id="rId1" Type="http://schemas.openxmlformats.org/officeDocument/2006/relationships/drawing" Target="../drawings/drawing286.xml"/></Relationships>
</file>

<file path=xl/worksheets/_rels/sheet287.xml.rels><?xml version="1.0" encoding="UTF-8" standalone="yes"?>
<Relationships xmlns="http://schemas.openxmlformats.org/package/2006/relationships"><Relationship Id="rId1" Type="http://schemas.openxmlformats.org/officeDocument/2006/relationships/drawing" Target="../drawings/drawing287.xml"/></Relationships>
</file>

<file path=xl/worksheets/_rels/sheet288.xml.rels><?xml version="1.0" encoding="UTF-8" standalone="yes"?>
<Relationships xmlns="http://schemas.openxmlformats.org/package/2006/relationships"><Relationship Id="rId1" Type="http://schemas.openxmlformats.org/officeDocument/2006/relationships/drawing" Target="../drawings/drawing288.xml"/></Relationships>
</file>

<file path=xl/worksheets/_rels/sheet289.xml.rels><?xml version="1.0" encoding="UTF-8" standalone="yes"?>
<Relationships xmlns="http://schemas.openxmlformats.org/package/2006/relationships"><Relationship Id="rId1" Type="http://schemas.openxmlformats.org/officeDocument/2006/relationships/drawing" Target="../drawings/drawing289.xml"/></Relationships>
</file>

<file path=xl/worksheets/_rels/sheet290.xml.rels><?xml version="1.0" encoding="UTF-8" standalone="yes"?>
<Relationships xmlns="http://schemas.openxmlformats.org/package/2006/relationships"><Relationship Id="rId1" Type="http://schemas.openxmlformats.org/officeDocument/2006/relationships/drawing" Target="../drawings/drawing290.xml"/></Relationships>
</file>

<file path=xl/worksheets/_rels/sheet291.xml.rels><?xml version="1.0" encoding="UTF-8" standalone="yes"?>
<Relationships xmlns="http://schemas.openxmlformats.org/package/2006/relationships"><Relationship Id="rId1" Type="http://schemas.openxmlformats.org/officeDocument/2006/relationships/drawing" Target="../drawings/drawing291.xml"/></Relationships>
</file>

<file path=xl/worksheets/_rels/sheet292.xml.rels><?xml version="1.0" encoding="UTF-8" standalone="yes"?>
<Relationships xmlns="http://schemas.openxmlformats.org/package/2006/relationships"><Relationship Id="rId1" Type="http://schemas.openxmlformats.org/officeDocument/2006/relationships/drawing" Target="../drawings/drawing292.xml"/></Relationships>
</file>

<file path=xl/worksheets/_rels/sheet293.xml.rels><?xml version="1.0" encoding="UTF-8" standalone="yes"?>
<Relationships xmlns="http://schemas.openxmlformats.org/package/2006/relationships"><Relationship Id="rId1" Type="http://schemas.openxmlformats.org/officeDocument/2006/relationships/drawing" Target="../drawings/drawing293.xml"/></Relationships>
</file>

<file path=xl/worksheets/_rels/sheet294.xml.rels><?xml version="1.0" encoding="UTF-8" standalone="yes"?>
<Relationships xmlns="http://schemas.openxmlformats.org/package/2006/relationships"><Relationship Id="rId1" Type="http://schemas.openxmlformats.org/officeDocument/2006/relationships/drawing" Target="../drawings/drawing294.xml"/></Relationships>
</file>

<file path=xl/worksheets/_rels/sheet295.xml.rels><?xml version="1.0" encoding="UTF-8" standalone="yes"?>
<Relationships xmlns="http://schemas.openxmlformats.org/package/2006/relationships"><Relationship Id="rId1" Type="http://schemas.openxmlformats.org/officeDocument/2006/relationships/drawing" Target="../drawings/drawing295.xml"/></Relationships>
</file>

<file path=xl/worksheets/_rels/sheet296.xml.rels><?xml version="1.0" encoding="UTF-8" standalone="yes"?>
<Relationships xmlns="http://schemas.openxmlformats.org/package/2006/relationships"><Relationship Id="rId1" Type="http://schemas.openxmlformats.org/officeDocument/2006/relationships/drawing" Target="../drawings/drawing296.xml"/></Relationships>
</file>

<file path=xl/worksheets/_rels/sheet297.xml.rels><?xml version="1.0" encoding="UTF-8" standalone="yes"?>
<Relationships xmlns="http://schemas.openxmlformats.org/package/2006/relationships"><Relationship Id="rId1" Type="http://schemas.openxmlformats.org/officeDocument/2006/relationships/drawing" Target="../drawings/drawing297.xml"/></Relationships>
</file>

<file path=xl/worksheets/_rels/sheet298.xml.rels><?xml version="1.0" encoding="UTF-8" standalone="yes"?>
<Relationships xmlns="http://schemas.openxmlformats.org/package/2006/relationships"><Relationship Id="rId1" Type="http://schemas.openxmlformats.org/officeDocument/2006/relationships/drawing" Target="../drawings/drawing298.xml"/></Relationships>
</file>

<file path=xl/worksheets/_rels/sheet299.xml.rels><?xml version="1.0" encoding="UTF-8" standalone="yes"?>
<Relationships xmlns="http://schemas.openxmlformats.org/package/2006/relationships"><Relationship Id="rId1" Type="http://schemas.openxmlformats.org/officeDocument/2006/relationships/drawing" Target="../drawings/drawing299.xml"/></Relationships>
</file>

<file path=xl/worksheets/_rels/sheet300.xml.rels><?xml version="1.0" encoding="UTF-8" standalone="yes"?>
<Relationships xmlns="http://schemas.openxmlformats.org/package/2006/relationships"><Relationship Id="rId1" Type="http://schemas.openxmlformats.org/officeDocument/2006/relationships/drawing" Target="../drawings/drawing300.xml"/></Relationships>
</file>

<file path=xl/worksheets/_rels/sheet301.xml.rels><?xml version="1.0" encoding="UTF-8" standalone="yes"?>
<Relationships xmlns="http://schemas.openxmlformats.org/package/2006/relationships"><Relationship Id="rId1" Type="http://schemas.openxmlformats.org/officeDocument/2006/relationships/drawing" Target="../drawings/drawing301.xml"/></Relationships>
</file>

<file path=xl/worksheets/_rels/sheet302.xml.rels><?xml version="1.0" encoding="UTF-8" standalone="yes"?>
<Relationships xmlns="http://schemas.openxmlformats.org/package/2006/relationships"><Relationship Id="rId1" Type="http://schemas.openxmlformats.org/officeDocument/2006/relationships/drawing" Target="../drawings/drawing302.xml"/></Relationships>
</file>

<file path=xl/worksheets/_rels/sheet303.xml.rels><?xml version="1.0" encoding="UTF-8" standalone="yes"?>
<Relationships xmlns="http://schemas.openxmlformats.org/package/2006/relationships"><Relationship Id="rId1" Type="http://schemas.openxmlformats.org/officeDocument/2006/relationships/drawing" Target="../drawings/drawing303.xml"/></Relationships>
</file>

<file path=xl/worksheets/_rels/sheet304.xml.rels><?xml version="1.0" encoding="UTF-8" standalone="yes"?>
<Relationships xmlns="http://schemas.openxmlformats.org/package/2006/relationships"><Relationship Id="rId1" Type="http://schemas.openxmlformats.org/officeDocument/2006/relationships/drawing" Target="../drawings/drawing304.xml"/></Relationships>
</file>

<file path=xl/worksheets/_rels/sheet305.xml.rels><?xml version="1.0" encoding="UTF-8" standalone="yes"?>
<Relationships xmlns="http://schemas.openxmlformats.org/package/2006/relationships"><Relationship Id="rId1" Type="http://schemas.openxmlformats.org/officeDocument/2006/relationships/drawing" Target="../drawings/drawing305.xml"/></Relationships>
</file>

<file path=xl/worksheets/_rels/sheet306.xml.rels><?xml version="1.0" encoding="UTF-8" standalone="yes"?>
<Relationships xmlns="http://schemas.openxmlformats.org/package/2006/relationships"><Relationship Id="rId1" Type="http://schemas.openxmlformats.org/officeDocument/2006/relationships/drawing" Target="../drawings/drawing306.xml"/></Relationships>
</file>

<file path=xl/worksheets/_rels/sheet307.xml.rels><?xml version="1.0" encoding="UTF-8" standalone="yes"?>
<Relationships xmlns="http://schemas.openxmlformats.org/package/2006/relationships"><Relationship Id="rId1" Type="http://schemas.openxmlformats.org/officeDocument/2006/relationships/drawing" Target="../drawings/drawing307.xml"/></Relationships>
</file>

<file path=xl/worksheets/_rels/sheet308.xml.rels><?xml version="1.0" encoding="UTF-8" standalone="yes"?>
<Relationships xmlns="http://schemas.openxmlformats.org/package/2006/relationships"><Relationship Id="rId1" Type="http://schemas.openxmlformats.org/officeDocument/2006/relationships/drawing" Target="../drawings/drawing308.xml"/></Relationships>
</file>

<file path=xl/worksheets/_rels/sheet309.xml.rels><?xml version="1.0" encoding="UTF-8" standalone="yes"?>
<Relationships xmlns="http://schemas.openxmlformats.org/package/2006/relationships"><Relationship Id="rId1" Type="http://schemas.openxmlformats.org/officeDocument/2006/relationships/drawing" Target="../drawings/drawing309.xml"/></Relationships>
</file>

<file path=xl/worksheets/_rels/sheet310.xml.rels><?xml version="1.0" encoding="UTF-8" standalone="yes"?>
<Relationships xmlns="http://schemas.openxmlformats.org/package/2006/relationships"><Relationship Id="rId1" Type="http://schemas.openxmlformats.org/officeDocument/2006/relationships/drawing" Target="../drawings/drawing3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topLeftCell="A8" workbookViewId="0">
      <selection activeCell="J13" sqref="J13"/>
    </sheetView>
  </sheetViews>
  <sheetFormatPr defaultColWidth="10.90625" defaultRowHeight="14.5" x14ac:dyDescent="0.35"/>
  <sheetData>
    <row r="7" spans="6:12" ht="40" customHeight="1" x14ac:dyDescent="0.35">
      <c r="F7" s="28" t="s">
        <v>0</v>
      </c>
      <c r="G7" s="27"/>
      <c r="H7" s="27"/>
      <c r="I7" s="27"/>
      <c r="J7" s="27"/>
      <c r="K7" s="27"/>
      <c r="L7" s="27"/>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1007</v>
      </c>
    </row>
    <row r="14" spans="6:12" ht="18.5" customHeight="1" x14ac:dyDescent="0.45">
      <c r="F14" s="2"/>
    </row>
    <row r="15" spans="6:12" ht="18.5" customHeight="1" x14ac:dyDescent="0.45">
      <c r="F15" s="2"/>
    </row>
    <row r="16" spans="6:12" ht="18.5" customHeight="1" x14ac:dyDescent="0.45">
      <c r="F16" s="2" t="s">
        <v>8</v>
      </c>
    </row>
    <row r="17" spans="6:13" ht="50" customHeight="1" x14ac:dyDescent="0.35">
      <c r="F17" s="26" t="s">
        <v>948</v>
      </c>
      <c r="G17" s="27"/>
      <c r="H17" s="27"/>
      <c r="I17" s="27"/>
      <c r="J17" s="27"/>
      <c r="K17" s="27"/>
      <c r="L17" s="27"/>
      <c r="M17" s="27"/>
    </row>
    <row r="19" spans="6:13" ht="30" customHeight="1" x14ac:dyDescent="0.35">
      <c r="F19" s="4" t="s">
        <v>9</v>
      </c>
    </row>
    <row r="20" spans="6:13" ht="17" customHeight="1" x14ac:dyDescent="0.35">
      <c r="F20" s="5" t="str">
        <f>HYPERLINK("mailto:" &amp; "polling@publicfirst.co.uk" &amp; "?subject="&amp; F7, "polling@publicfirst.co.uk")</f>
        <v>polling@publicfirst.co.uk</v>
      </c>
    </row>
  </sheetData>
  <mergeCells count="2">
    <mergeCell ref="F17:M17"/>
    <mergeCell ref="F7:L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70"/>
  <sheetViews>
    <sheetView showGridLines="0" topLeftCell="A6" workbookViewId="0"/>
  </sheetViews>
  <sheetFormatPr defaultColWidth="10.90625" defaultRowHeight="14.5" x14ac:dyDescent="0.35"/>
  <cols>
    <col min="4" max="4" width="100.7265625" customWidth="1"/>
    <col min="5" max="5" width="20.7265625" customWidth="1"/>
  </cols>
  <sheetData>
    <row r="2" spans="3:6" ht="40" customHeight="1" x14ac:dyDescent="0.35">
      <c r="D2" s="1" t="s">
        <v>10</v>
      </c>
    </row>
    <row r="6" spans="3:6" x14ac:dyDescent="0.35">
      <c r="D6" s="6" t="str">
        <f>HYPERLINK("#'A- Full Results'!A1", "Full Results")</f>
        <v>Full Results</v>
      </c>
    </row>
    <row r="8" spans="3:6" x14ac:dyDescent="0.35">
      <c r="D8" s="7" t="s">
        <v>11</v>
      </c>
      <c r="E8" s="7" t="s">
        <v>12</v>
      </c>
      <c r="F8" s="7" t="s">
        <v>13</v>
      </c>
    </row>
    <row r="9" spans="3:6" x14ac:dyDescent="0.35">
      <c r="C9">
        <v>1</v>
      </c>
      <c r="D9" s="6" t="str">
        <f>HYPERLINK("#'A- Table 1'!A1", " Which of the following best describes how you interact with new technology?")</f>
        <v xml:space="preserve"> Which of the following best describes how you interact with new technology?</v>
      </c>
      <c r="E9" s="8" t="str">
        <f>HYPERLINK("#'A- Full Results'!A11", "11")</f>
        <v>11</v>
      </c>
      <c r="F9" t="s">
        <v>14</v>
      </c>
    </row>
    <row r="10" spans="3:6" x14ac:dyDescent="0.35">
      <c r="C10">
        <v>2</v>
      </c>
      <c r="D10" s="6" t="str">
        <f>HYPERLINK("#'A- Table 2'!A1", " Overall, how confident are you using new technology?")</f>
        <v xml:space="preserve"> Overall, how confident are you using new technology?</v>
      </c>
      <c r="E10" s="8" t="str">
        <f>HYPERLINK("#'A- Full Results'!A18", "18")</f>
        <v>18</v>
      </c>
      <c r="F10" t="s">
        <v>14</v>
      </c>
    </row>
    <row r="11" spans="3:6" x14ac:dyDescent="0.35">
      <c r="C11">
        <v>3</v>
      </c>
      <c r="D11" s="6" t="str">
        <f>HYPERLINK("#'A- Table 3'!A1", "Which, if any, of the following digital tasks are you confident that you could do on your own?Please select all that apply")</f>
        <v>Which, if any, of the following digital tasks are you confident that you could do on your own?Please select all that apply</v>
      </c>
      <c r="E11" s="8" t="str">
        <f>HYPERLINK("#'A- Full Results'!A28", "28")</f>
        <v>28</v>
      </c>
      <c r="F11" t="s">
        <v>14</v>
      </c>
    </row>
    <row r="12" spans="3:6" x14ac:dyDescent="0.35">
      <c r="C12">
        <v>4</v>
      </c>
      <c r="D12" s="6" t="str">
        <f>HYPERLINK("#'A- Table 4'!A1", " Are you optimistic or pessimistic about the impact technology will have on the economy and society in the future? ")</f>
        <v xml:space="preserve"> Are you optimistic or pessimistic about the impact technology will have on the economy and society in the future? </v>
      </c>
      <c r="E12" s="8" t="str">
        <f>HYPERLINK("#'A- Full Results'!A37", "37")</f>
        <v>37</v>
      </c>
      <c r="F12" t="s">
        <v>14</v>
      </c>
    </row>
    <row r="13" spans="3:6" x14ac:dyDescent="0.35">
      <c r="C13">
        <v>5</v>
      </c>
      <c r="D13" s="6" t="str">
        <f>HYPERLINK("#'A- Table 5'!A1", "Have you personally heard of any of the following?Select any which apply")</f>
        <v>Have you personally heard of any of the following?Select any which apply</v>
      </c>
      <c r="E13" s="8" t="str">
        <f>HYPERLINK("#'A- Full Results'!A49", "49")</f>
        <v>49</v>
      </c>
      <c r="F13" t="s">
        <v>14</v>
      </c>
    </row>
    <row r="14" spans="3:6" x14ac:dyDescent="0.35">
      <c r="C14">
        <v>6</v>
      </c>
      <c r="D14" s="6" t="str">
        <f>HYPERLINK("#'A- Table 6'!A1", "Grid Summary: Have you personally used any of the following? ")</f>
        <v>Grid Summary: Have you personally used any of the following? </v>
      </c>
      <c r="E14" s="9"/>
      <c r="F14" t="s">
        <v>15</v>
      </c>
    </row>
    <row r="15" spans="3:6" x14ac:dyDescent="0.35">
      <c r="C15">
        <v>7</v>
      </c>
      <c r="D15" s="6" t="str">
        <f>HYPERLINK("#'A- Table 7'!A1", "Have you personally used any of the following? : Apple Siri")</f>
        <v>Have you personally used any of the following? : Apple Siri</v>
      </c>
      <c r="E15" s="8" t="str">
        <f>HYPERLINK("#'A- Full Results'!A70", "70")</f>
        <v>70</v>
      </c>
      <c r="F15" t="s">
        <v>15</v>
      </c>
    </row>
    <row r="16" spans="3:6" x14ac:dyDescent="0.35">
      <c r="C16">
        <v>8</v>
      </c>
      <c r="D16" s="6" t="str">
        <f>HYPERLINK("#'A- Table 8'!A1", "Have you personally used any of the following? : Amazon Alexa")</f>
        <v>Have you personally used any of the following? : Amazon Alexa</v>
      </c>
      <c r="E16" s="8" t="str">
        <f>HYPERLINK("#'A- Full Results'!A78", "78")</f>
        <v>78</v>
      </c>
      <c r="F16" t="s">
        <v>15</v>
      </c>
    </row>
    <row r="17" spans="3:6" x14ac:dyDescent="0.35">
      <c r="C17">
        <v>9</v>
      </c>
      <c r="D17" s="6" t="str">
        <f>HYPERLINK("#'A- Table 9'!A1", "Have you personally used any of the following? : Google Assistant")</f>
        <v>Have you personally used any of the following? : Google Assistant</v>
      </c>
      <c r="E17" s="8" t="str">
        <f>HYPERLINK("#'A- Full Results'!A86", "86")</f>
        <v>86</v>
      </c>
      <c r="F17" t="s">
        <v>15</v>
      </c>
    </row>
    <row r="18" spans="3:6" x14ac:dyDescent="0.35">
      <c r="C18">
        <v>10</v>
      </c>
      <c r="D18" s="6" t="str">
        <f>HYPERLINK("#'A- Table 10'!A1", "Have you personally used any of the following? : ChatGPT")</f>
        <v>Have you personally used any of the following? : ChatGPT</v>
      </c>
      <c r="E18" s="8" t="str">
        <f>HYPERLINK("#'A- Full Results'!A94", "94")</f>
        <v>94</v>
      </c>
      <c r="F18" t="s">
        <v>15</v>
      </c>
    </row>
    <row r="19" spans="3:6" x14ac:dyDescent="0.35">
      <c r="C19">
        <v>11</v>
      </c>
      <c r="D19" s="6" t="str">
        <f>HYPERLINK("#'A- Table 11'!A1", "Have you personally used any of the following? : Dall-E")</f>
        <v>Have you personally used any of the following? : Dall-E</v>
      </c>
      <c r="E19" s="8" t="str">
        <f>HYPERLINK("#'A- Full Results'!A102", "102")</f>
        <v>102</v>
      </c>
      <c r="F19" t="s">
        <v>15</v>
      </c>
    </row>
    <row r="20" spans="3:6" x14ac:dyDescent="0.35">
      <c r="C20">
        <v>12</v>
      </c>
      <c r="D20" s="6" t="str">
        <f>HYPERLINK("#'A- Table 12'!A1", "Have you personally used any of the following? : Copilot")</f>
        <v>Have you personally used any of the following? : Copilot</v>
      </c>
      <c r="E20" s="8" t="str">
        <f>HYPERLINK("#'A- Full Results'!A110", "110")</f>
        <v>110</v>
      </c>
      <c r="F20" t="s">
        <v>15</v>
      </c>
    </row>
    <row r="21" spans="3:6" x14ac:dyDescent="0.35">
      <c r="C21">
        <v>13</v>
      </c>
      <c r="D21" s="6" t="str">
        <f>HYPERLINK("#'A- Table 13'!A1", "Have you personally used any of the following? : Anthropic Claude")</f>
        <v>Have you personally used any of the following? : Anthropic Claude</v>
      </c>
      <c r="E21" s="8" t="str">
        <f>HYPERLINK("#'A- Full Results'!A118", "118")</f>
        <v>118</v>
      </c>
      <c r="F21" t="s">
        <v>15</v>
      </c>
    </row>
    <row r="22" spans="3:6" x14ac:dyDescent="0.35">
      <c r="C22">
        <v>14</v>
      </c>
      <c r="D22" s="6" t="str">
        <f>HYPERLINK("#'A- Table 14'!A1", "Have you personally used any of the following? : Google Gemini (formerly Google Bard)")</f>
        <v>Have you personally used any of the following? : Google Gemini (formerly Google Bard)</v>
      </c>
      <c r="E22" s="8" t="str">
        <f>HYPERLINK("#'A- Full Results'!A126", "126")</f>
        <v>126</v>
      </c>
      <c r="F22" t="s">
        <v>15</v>
      </c>
    </row>
    <row r="23" spans="3:6" x14ac:dyDescent="0.35">
      <c r="C23">
        <v>15</v>
      </c>
      <c r="D23" s="6" t="str">
        <f>HYPERLINK("#'A- Table 15'!A1", "Have you personally used any of the following? : Grok")</f>
        <v>Have you personally used any of the following? : Grok</v>
      </c>
      <c r="E23" s="8" t="str">
        <f>HYPERLINK("#'A- Full Results'!A134", "134")</f>
        <v>134</v>
      </c>
      <c r="F23" t="s">
        <v>15</v>
      </c>
    </row>
    <row r="24" spans="3:6" x14ac:dyDescent="0.35">
      <c r="C24">
        <v>16</v>
      </c>
      <c r="D24" s="6" t="str">
        <f>HYPERLINK("#'A- Table 16'!A1", "Have you personally used any of the following? : Mistral")</f>
        <v>Have you personally used any of the following? : Mistral</v>
      </c>
      <c r="E24" s="8" t="str">
        <f>HYPERLINK("#'A- Full Results'!A142", "142")</f>
        <v>142</v>
      </c>
      <c r="F24" t="s">
        <v>15</v>
      </c>
    </row>
    <row r="25" spans="3:6" x14ac:dyDescent="0.35">
      <c r="C25">
        <v>17</v>
      </c>
      <c r="D25" s="6" t="str">
        <f>HYPERLINK("#'A- Table 17'!A1", "Have you personally used any of the following? : Stable Diffusion")</f>
        <v>Have you personally used any of the following? : Stable Diffusion</v>
      </c>
      <c r="E25" s="8" t="str">
        <f>HYPERLINK("#'A- Full Results'!A150", "150")</f>
        <v>150</v>
      </c>
      <c r="F25" t="s">
        <v>15</v>
      </c>
    </row>
    <row r="26" spans="3:6" x14ac:dyDescent="0.35">
      <c r="C26">
        <v>18</v>
      </c>
      <c r="D26" s="6" t="str">
        <f>HYPERLINK("#'A- Table 18'!A1", "Have you personally used any of the following? : Midjourney")</f>
        <v>Have you personally used any of the following? : Midjourney</v>
      </c>
      <c r="E26" s="8" t="str">
        <f>HYPERLINK("#'A- Full Results'!A158", "158")</f>
        <v>158</v>
      </c>
      <c r="F26" t="s">
        <v>15</v>
      </c>
    </row>
    <row r="27" spans="3:6" x14ac:dyDescent="0.35">
      <c r="C27">
        <v>19</v>
      </c>
      <c r="D27" s="6" t="str">
        <f>HYPERLINK("#'A- Table 19'!A1", "Have you personally used any of the following? : Grammarly")</f>
        <v>Have you personally used any of the following? : Grammarly</v>
      </c>
      <c r="E27" s="8" t="str">
        <f>HYPERLINK("#'A- Full Results'!A166", "166")</f>
        <v>166</v>
      </c>
      <c r="F27" t="s">
        <v>15</v>
      </c>
    </row>
    <row r="28" spans="3:6" x14ac:dyDescent="0.35">
      <c r="C28">
        <v>20</v>
      </c>
      <c r="D28" s="6" t="str">
        <f>HYPERLINK("#'A- Table 20'!A1", "Have you personally used any of the following? : Character.AI")</f>
        <v>Have you personally used any of the following? : Character.AI</v>
      </c>
      <c r="E28" s="8" t="str">
        <f>HYPERLINK("#'A- Full Results'!A174", "174")</f>
        <v>174</v>
      </c>
      <c r="F28" t="s">
        <v>15</v>
      </c>
    </row>
    <row r="29" spans="3:6" x14ac:dyDescent="0.35">
      <c r="C29">
        <v>21</v>
      </c>
      <c r="D29" s="6" t="str">
        <f>HYPERLINK("#'A- Table 21'!A1", "Have you personally used any of the following? : QuillBot")</f>
        <v>Have you personally used any of the following? : QuillBot</v>
      </c>
      <c r="E29" s="8" t="str">
        <f>HYPERLINK("#'A- Full Results'!A182", "182")</f>
        <v>182</v>
      </c>
      <c r="F29" t="s">
        <v>15</v>
      </c>
    </row>
    <row r="30" spans="3:6" x14ac:dyDescent="0.35">
      <c r="C30">
        <v>22</v>
      </c>
      <c r="D30" s="6" t="str">
        <f>HYPERLINK("#'A- Table 22'!A1", "Have you personally used any of the following? : Canva")</f>
        <v>Have you personally used any of the following? : Canva</v>
      </c>
      <c r="E30" s="8" t="str">
        <f>HYPERLINK("#'A- Full Results'!A190", "190")</f>
        <v>190</v>
      </c>
      <c r="F30" t="s">
        <v>15</v>
      </c>
    </row>
    <row r="31" spans="3:6" x14ac:dyDescent="0.35">
      <c r="C31">
        <v>23</v>
      </c>
      <c r="D31" s="6" t="str">
        <f>HYPERLINK("#'A- Table 23'!A1", " When did you first start using ChatGPT, if at all?")</f>
        <v xml:space="preserve"> When did you first start using ChatGPT, if at all?</v>
      </c>
      <c r="E31" s="8" t="str">
        <f>HYPERLINK("#'A- Full Results'!A198", "198")</f>
        <v>198</v>
      </c>
      <c r="F31" t="s">
        <v>16</v>
      </c>
    </row>
    <row r="32" spans="3:6" x14ac:dyDescent="0.35">
      <c r="C32">
        <v>24</v>
      </c>
      <c r="D32" s="6" t="str">
        <f>HYPERLINK("#'A- Table 24'!A1", " When did you first start using Claude, if at all?")</f>
        <v xml:space="preserve"> When did you first start using Claude, if at all?</v>
      </c>
      <c r="E32" s="8" t="str">
        <f>HYPERLINK("#'A- Full Results'!A208", "208")</f>
        <v>208</v>
      </c>
      <c r="F32" t="s">
        <v>17</v>
      </c>
    </row>
    <row r="33" spans="3:6" x14ac:dyDescent="0.35">
      <c r="C33">
        <v>25</v>
      </c>
      <c r="D33" s="6" t="str">
        <f>HYPERLINK("#'A- Table 25'!A1", " When did you first start using Google Gemini (formerly Google Bard), if at all?")</f>
        <v xml:space="preserve"> When did you first start using Google Gemini (formerly Google Bard), if at all?</v>
      </c>
      <c r="E33" s="8" t="str">
        <f>HYPERLINK("#'A- Full Results'!A218", "218")</f>
        <v>218</v>
      </c>
      <c r="F33" t="s">
        <v>18</v>
      </c>
    </row>
    <row r="34" spans="3:6" x14ac:dyDescent="0.35">
      <c r="C34">
        <v>26</v>
      </c>
      <c r="D34" s="6" t="str">
        <f>HYPERLINK("#'A- Table 26'!A1", " When did you first start using Copilot, if at all?")</f>
        <v xml:space="preserve"> When did you first start using Copilot, if at all?</v>
      </c>
      <c r="E34" s="8" t="str">
        <f>HYPERLINK("#'A- Full Results'!A228", "228")</f>
        <v>228</v>
      </c>
      <c r="F34" t="s">
        <v>19</v>
      </c>
    </row>
    <row r="35" spans="3:6" x14ac:dyDescent="0.35">
      <c r="C35">
        <v>27</v>
      </c>
      <c r="D35" s="6" t="str">
        <f>HYPERLINK("#'A- Table 27'!A1", " Overall, how helpful or unhelpful do you find ChatGPT?")</f>
        <v xml:space="preserve"> Overall, how helpful or unhelpful do you find ChatGPT?</v>
      </c>
      <c r="E35" s="8" t="str">
        <f>HYPERLINK("#'A- Full Results'!A238", "238")</f>
        <v>238</v>
      </c>
      <c r="F35" t="s">
        <v>16</v>
      </c>
    </row>
    <row r="36" spans="3:6" x14ac:dyDescent="0.35">
      <c r="C36">
        <v>28</v>
      </c>
      <c r="D36" s="6" t="str">
        <f>HYPERLINK("#'A- Table 28'!A1", " Overall, how helpful or unhelpful do you find Claude?")</f>
        <v xml:space="preserve"> Overall, how helpful or unhelpful do you find Claude?</v>
      </c>
      <c r="E36" s="8" t="str">
        <f>HYPERLINK("#'A- Full Results'!A247", "247")</f>
        <v>247</v>
      </c>
      <c r="F36" t="s">
        <v>17</v>
      </c>
    </row>
    <row r="37" spans="3:6" x14ac:dyDescent="0.35">
      <c r="C37">
        <v>29</v>
      </c>
      <c r="D37" s="6" t="str">
        <f>HYPERLINK("#'A- Table 29'!A1", " Overall, how helpful or unhelpful do you find Google Gemini (formerly Google Bard)?")</f>
        <v xml:space="preserve"> Overall, how helpful or unhelpful do you find Google Gemini (formerly Google Bard)?</v>
      </c>
      <c r="E37" s="8" t="str">
        <f>HYPERLINK("#'A- Full Results'!A256", "256")</f>
        <v>256</v>
      </c>
      <c r="F37" t="s">
        <v>18</v>
      </c>
    </row>
    <row r="38" spans="3:6" x14ac:dyDescent="0.35">
      <c r="C38">
        <v>30</v>
      </c>
      <c r="D38" s="6" t="str">
        <f>HYPERLINK("#'A- Table 30'!A1", " Overall, how helpful or unhelpful do you find Copilot?")</f>
        <v xml:space="preserve"> Overall, how helpful or unhelpful do you find Copilot?</v>
      </c>
      <c r="E38" s="8" t="str">
        <f>HYPERLINK("#'A- Full Results'!A265", "265")</f>
        <v>265</v>
      </c>
      <c r="F38" t="s">
        <v>19</v>
      </c>
    </row>
    <row r="39" spans="3:6" x14ac:dyDescent="0.35">
      <c r="C39">
        <v>31</v>
      </c>
      <c r="D39" s="6" t="str">
        <f>HYPERLINK("#'A- Table 31'!A1", " Which of the following is the best match to your experience with using ChatGPT?")</f>
        <v xml:space="preserve"> Which of the following is the best match to your experience with using ChatGPT?</v>
      </c>
      <c r="E39" s="8" t="str">
        <f>HYPERLINK("#'A- Full Results'!A274", "274")</f>
        <v>274</v>
      </c>
      <c r="F39" t="s">
        <v>16</v>
      </c>
    </row>
    <row r="40" spans="3:6" x14ac:dyDescent="0.35">
      <c r="C40">
        <v>32</v>
      </c>
      <c r="D40" s="6" t="str">
        <f>HYPERLINK("#'A- Table 32'!A1", " Which of the following is the best match to your experience with using Claude?")</f>
        <v xml:space="preserve"> Which of the following is the best match to your experience with using Claude?</v>
      </c>
      <c r="E40" s="8" t="str">
        <f>HYPERLINK("#'A- Full Results'!A282", "282")</f>
        <v>282</v>
      </c>
      <c r="F40" t="s">
        <v>20</v>
      </c>
    </row>
    <row r="41" spans="3:6" x14ac:dyDescent="0.35">
      <c r="C41">
        <v>33</v>
      </c>
      <c r="D41" s="6" t="str">
        <f>HYPERLINK("#'A- Table 33'!A1", " Which of the following is the best match to your experience with using Google Gemini (formerly Google Bard)?")</f>
        <v xml:space="preserve"> Which of the following is the best match to your experience with using Google Gemini (formerly Google Bard)?</v>
      </c>
      <c r="E41" s="8" t="str">
        <f>HYPERLINK("#'A- Full Results'!A290", "290")</f>
        <v>290</v>
      </c>
      <c r="F41" t="s">
        <v>21</v>
      </c>
    </row>
    <row r="42" spans="3:6" x14ac:dyDescent="0.35">
      <c r="C42">
        <v>34</v>
      </c>
      <c r="D42" s="6" t="str">
        <f>HYPERLINK("#'A- Table 34'!A1", " Which of the following is the best match to your experience with using Copilot?")</f>
        <v xml:space="preserve"> Which of the following is the best match to your experience with using Copilot?</v>
      </c>
      <c r="E42" s="8" t="str">
        <f>HYPERLINK("#'A- Full Results'!A298", "298")</f>
        <v>298</v>
      </c>
      <c r="F42" t="s">
        <v>19</v>
      </c>
    </row>
    <row r="43" spans="3:6" x14ac:dyDescent="0.35">
      <c r="C43">
        <v>35</v>
      </c>
      <c r="D43" s="6" t="str">
        <f>HYPERLINK("#'A- Table 35'!A1", "Which, if any, of the following have you used an AI tool to do?Please select all that apply")</f>
        <v>Which, if any, of the following have you used an AI tool to do?Please select all that apply</v>
      </c>
      <c r="E43" s="8" t="str">
        <f>HYPERLINK("#'A- Full Results'!A306", "306")</f>
        <v>306</v>
      </c>
      <c r="F43" t="s">
        <v>14</v>
      </c>
    </row>
    <row r="44" spans="3:6" x14ac:dyDescent="0.35">
      <c r="C44">
        <v>36</v>
      </c>
      <c r="D44" s="6" t="str">
        <f>HYPERLINK("#'A- Table 36'!A1", " There has recently been some discussion in the news about “Artificial Intelligence” or “AI”. This is where computers are used to carry out tasks which would normally need a human to do them. How much would you say you know about “AI”?")</f>
        <v xml:space="preserve"> There has recently been some discussion in the news about “Artificial Intelligence” or “AI”. This is where computers are used to carry out tasks which would normally need a human to do them. How much would you say you know about “AI”?</v>
      </c>
      <c r="E44" s="8" t="str">
        <f>HYPERLINK("#'A- Full Results'!A317", "317")</f>
        <v>317</v>
      </c>
      <c r="F44" t="s">
        <v>14</v>
      </c>
    </row>
    <row r="45" spans="3:6" x14ac:dyDescent="0.35">
      <c r="C45">
        <v>37</v>
      </c>
      <c r="D45" s="6" t="str">
        <f>HYPERLINK("#'A- Table 37'!A1", " Based on what you know, which of the following comes closest to your view?")</f>
        <v xml:space="preserve"> Based on what you know, which of the following comes closest to your view?</v>
      </c>
      <c r="E45" s="8" t="str">
        <f>HYPERLINK("#'A- Full Results'!A325", "325")</f>
        <v>325</v>
      </c>
      <c r="F45" t="s">
        <v>14</v>
      </c>
    </row>
    <row r="46" spans="3:6" x14ac:dyDescent="0.35">
      <c r="C46">
        <v>38</v>
      </c>
      <c r="D46" s="6" t="str">
        <f>HYPERLINK("#'A- Table 38'!A1", "As far as you are aware, which of the following list of things do you believe AI tools are currently able to do at human level, or above? Please select all that apply")</f>
        <v>As far as you are aware, which of the following list of things do you believe AI tools are currently able to do at human level, or above? Please select all that apply</v>
      </c>
      <c r="E46" s="8" t="str">
        <f>HYPERLINK("#'A- Full Results'!A332", "332")</f>
        <v>332</v>
      </c>
      <c r="F46" t="s">
        <v>14</v>
      </c>
    </row>
    <row r="47" spans="3:6" x14ac:dyDescent="0.35">
      <c r="C47">
        <v>39</v>
      </c>
      <c r="D47" s="6" t="str">
        <f>HYPERLINK("#'A- Table 39'!A1", "Which of the following do you think AI will be able to do in the next ten years, if any?")</f>
        <v>Which of the following do you think AI will be able to do in the next ten years, if any?</v>
      </c>
      <c r="E47" s="8" t="str">
        <f>HYPERLINK("#'A- Full Results'!A360", "360")</f>
        <v>360</v>
      </c>
      <c r="F47" t="s">
        <v>14</v>
      </c>
    </row>
    <row r="48" spans="3:6" x14ac:dyDescent="0.35">
      <c r="C48">
        <v>40</v>
      </c>
      <c r="D48" s="6" t="str">
        <f>HYPERLINK("#'A- Table 40'!A1", "Which of the following, if any, do you think AI will never be able to do as well as a human?")</f>
        <v>Which of the following, if any, do you think AI will never be able to do as well as a human?</v>
      </c>
      <c r="E48" s="8" t="str">
        <f>HYPERLINK("#'A- Full Results'!A388", "388")</f>
        <v>388</v>
      </c>
      <c r="F48" t="s">
        <v>14</v>
      </c>
    </row>
    <row r="49" spans="3:6" x14ac:dyDescent="0.35">
      <c r="C49">
        <v>41</v>
      </c>
      <c r="D49" s="6" t="str">
        <f>HYPERLINK("#'A- Table 41'!A1", "In general, how would you describe the way you currently feel about AI?Select any which apply")</f>
        <v>In general, how would you describe the way you currently feel about AI?Select any which apply</v>
      </c>
      <c r="E49" s="8" t="str">
        <f>HYPERLINK("#'A- Full Results'!A416", "416")</f>
        <v>416</v>
      </c>
      <c r="F49" t="s">
        <v>14</v>
      </c>
    </row>
    <row r="50" spans="3:6" x14ac:dyDescent="0.35">
      <c r="C50">
        <v>42</v>
      </c>
      <c r="D50" s="6" t="str">
        <f>HYPERLINK("#'A- Table 42'!A1", "Grid Summary: Do you think AI will make better, make worse, or have no impact for…")</f>
        <v>Grid Summary: Do you think AI will make better, make worse, or have no impact for…</v>
      </c>
      <c r="E50" s="9"/>
      <c r="F50" t="s">
        <v>14</v>
      </c>
    </row>
    <row r="51" spans="3:6" x14ac:dyDescent="0.35">
      <c r="C51">
        <v>43</v>
      </c>
      <c r="D51" s="6" t="str">
        <f>HYPERLINK("#'A- Table 43'!A1", "Do you think AI will make better, make worse, or have no impact for…: For you personally")</f>
        <v>Do you think AI will make better, make worse, or have no impact for…: For you personally</v>
      </c>
      <c r="E51" s="8" t="str">
        <f>HYPERLINK("#'A- Full Results'!A431", "431")</f>
        <v>431</v>
      </c>
      <c r="F51" t="s">
        <v>14</v>
      </c>
    </row>
    <row r="52" spans="3:6" x14ac:dyDescent="0.35">
      <c r="C52">
        <v>44</v>
      </c>
      <c r="D52" s="6" t="str">
        <f>HYPERLINK("#'A- Table 44'!A1", "Do you think AI will make better, make worse, or have no impact for…: For your career")</f>
        <v>Do you think AI will make better, make worse, or have no impact for…: For your career</v>
      </c>
      <c r="E52" s="8" t="str">
        <f>HYPERLINK("#'A- Full Results'!A438", "438")</f>
        <v>438</v>
      </c>
      <c r="F52" t="s">
        <v>14</v>
      </c>
    </row>
    <row r="53" spans="3:6" x14ac:dyDescent="0.35">
      <c r="C53">
        <v>45</v>
      </c>
      <c r="D53" s="6" t="str">
        <f>HYPERLINK("#'A- Table 45'!A1", "Do you think AI will make better, make worse, or have no impact for…: For most people you know")</f>
        <v>Do you think AI will make better, make worse, or have no impact for…: For most people you know</v>
      </c>
      <c r="E53" s="8" t="str">
        <f>HYPERLINK("#'A- Full Results'!A445", "445")</f>
        <v>445</v>
      </c>
      <c r="F53" t="s">
        <v>14</v>
      </c>
    </row>
    <row r="54" spans="3:6" x14ac:dyDescent="0.35">
      <c r="C54">
        <v>46</v>
      </c>
      <c r="D54" s="6" t="str">
        <f>HYPERLINK("#'A- Table 46'!A1", "Do you think AI will make better, make worse, or have no impact for…: For the economy")</f>
        <v>Do you think AI will make better, make worse, or have no impact for…: For the economy</v>
      </c>
      <c r="E54" s="8" t="str">
        <f>HYPERLINK("#'A- Full Results'!A452", "452")</f>
        <v>452</v>
      </c>
      <c r="F54" t="s">
        <v>14</v>
      </c>
    </row>
    <row r="55" spans="3:6" x14ac:dyDescent="0.35">
      <c r="C55">
        <v>47</v>
      </c>
      <c r="D55" s="6" t="str">
        <f>HYPERLINK("#'A- Table 47'!A1", "Do you think AI will make better, make worse, or have no impact for…: For society as a whole")</f>
        <v>Do you think AI will make better, make worse, or have no impact for…: For society as a whole</v>
      </c>
      <c r="E55" s="8" t="str">
        <f>HYPERLINK("#'A- Full Results'!A459", "459")</f>
        <v>459</v>
      </c>
      <c r="F55" t="s">
        <v>14</v>
      </c>
    </row>
    <row r="56" spans="3:6" x14ac:dyDescent="0.35">
      <c r="C56">
        <v>48</v>
      </c>
      <c r="D56" s="6" t="str">
        <f>HYPERLINK("#'A- Table 48'!A1", "Do you think AI will make better, make worse, or have no impact for…: For the next generation")</f>
        <v>Do you think AI will make better, make worse, or have no impact for…: For the next generation</v>
      </c>
      <c r="E56" s="8" t="str">
        <f>HYPERLINK("#'A- Full Results'!A466", "466")</f>
        <v>466</v>
      </c>
      <c r="F56" t="s">
        <v>14</v>
      </c>
    </row>
    <row r="57" spans="3:6" x14ac:dyDescent="0.35">
      <c r="C57">
        <v>49</v>
      </c>
      <c r="D57" s="6" t="str">
        <f>HYPERLINK("#'A- Table 49'!A1", "Which, if any, of the following do you think could be important benefits from AI?Please select up to three")</f>
        <v>Which, if any, of the following do you think could be important benefits from AI?Please select up to three</v>
      </c>
      <c r="E57" s="8" t="str">
        <f>HYPERLINK("#'A- Full Results'!A473", "473")</f>
        <v>473</v>
      </c>
      <c r="F57" t="s">
        <v>14</v>
      </c>
    </row>
    <row r="58" spans="3:6" x14ac:dyDescent="0.35">
      <c r="C58">
        <v>50</v>
      </c>
      <c r="D58" s="6" t="str">
        <f>HYPERLINK("#'A- Table 50'!A1", "Grid Summary: Assuming that the technology was affordable and worked well, which of the following, if any, would you be interested in using Artificial Intelligence for in your day-to-day life? ")</f>
        <v>Grid Summary: Assuming that the technology was affordable and worked well, which of the following, if any, would you be interested in using Artificial Intelligence for in your day-to-day life? </v>
      </c>
      <c r="E58" s="9"/>
      <c r="F58" t="s">
        <v>14</v>
      </c>
    </row>
    <row r="59" spans="3:6" x14ac:dyDescent="0.35">
      <c r="C59">
        <v>51</v>
      </c>
      <c r="D59" s="6" t="str">
        <f>HYPERLINK("#'A- Table 51'!A1", "Assuming that the technology was affordable and worked well, which of the following, if any, would you be interested in using Artificial Intelligence for in your day-to-day life? : Helping you learn new information")</f>
        <v>Assuming that the technology was affordable and worked well, which of the following, if any, would you be interested in using Artificial Intelligence for in your day-to-day life? : Helping you learn new information</v>
      </c>
      <c r="E59" s="8" t="str">
        <f>HYPERLINK("#'A- Full Results'!A491", "491")</f>
        <v>491</v>
      </c>
      <c r="F59" t="s">
        <v>14</v>
      </c>
    </row>
    <row r="60" spans="3:6" x14ac:dyDescent="0.35">
      <c r="C60">
        <v>52</v>
      </c>
      <c r="D60" s="6" t="str">
        <f>HYPERLINK("#'A- Table 52'!A1", "Assuming that the technology was affordable and worked well, which of the following, if any, would you be interested in using Artificial Intelligence for in your day-to-day life? : Researching a topic for you")</f>
        <v>Assuming that the technology was affordable and worked well, which of the following, if any, would you be interested in using Artificial Intelligence for in your day-to-day life? : Researching a topic for you</v>
      </c>
      <c r="E60" s="8" t="str">
        <f>HYPERLINK("#'A- Full Results'!A497", "497")</f>
        <v>497</v>
      </c>
      <c r="F60" t="s">
        <v>14</v>
      </c>
    </row>
    <row r="61" spans="3:6" x14ac:dyDescent="0.35">
      <c r="C61">
        <v>53</v>
      </c>
      <c r="D61" s="6" t="str">
        <f>HYPERLINK("#'A- Table 53'!A1", "Assuming that the technology was affordable and worked well, which of the following, if any, would you be interested in using Artificial Intelligence for in your day-to-day life? : Creating new images or art work")</f>
        <v>Assuming that the technology was affordable and worked well, which of the following, if any, would you be interested in using Artificial Intelligence for in your day-to-day life? : Creating new images or art work</v>
      </c>
      <c r="E61" s="8" t="str">
        <f>HYPERLINK("#'A- Full Results'!A503", "503")</f>
        <v>503</v>
      </c>
      <c r="F61" t="s">
        <v>14</v>
      </c>
    </row>
    <row r="62" spans="3:6" x14ac:dyDescent="0.35">
      <c r="C62">
        <v>54</v>
      </c>
      <c r="D62" s="6" t="str">
        <f>HYPERLINK("#'A- Table 54'!A1", "Assuming that the technology was affordable and worked well, which of the following, if any, would you be interested in using Artificial Intelligence for in your day-to-day life? : Giving early warnings of new medical conditions")</f>
        <v>Assuming that the technology was affordable and worked well, which of the following, if any, would you be interested in using Artificial Intelligence for in your day-to-day life? : Giving early warnings of new medical conditions</v>
      </c>
      <c r="E62" s="8" t="str">
        <f>HYPERLINK("#'A- Full Results'!A509", "509")</f>
        <v>509</v>
      </c>
      <c r="F62" t="s">
        <v>14</v>
      </c>
    </row>
    <row r="63" spans="3:6" x14ac:dyDescent="0.35">
      <c r="C63">
        <v>55</v>
      </c>
      <c r="D63" s="6" t="str">
        <f>HYPERLINK("#'A- Table 55'!A1", "Assuming that the technology was affordable and worked well, which of the following, if any, would you be interested in using Artificial Intelligence for in your day-to-day life? : Helping you manage your health and fitness")</f>
        <v>Assuming that the technology was affordable and worked well, which of the following, if any, would you be interested in using Artificial Intelligence for in your day-to-day life? : Helping you manage your health and fitness</v>
      </c>
      <c r="E63" s="8" t="str">
        <f>HYPERLINK("#'A- Full Results'!A515", "515")</f>
        <v>515</v>
      </c>
      <c r="F63" t="s">
        <v>14</v>
      </c>
    </row>
    <row r="64" spans="3:6" x14ac:dyDescent="0.35">
      <c r="C64">
        <v>56</v>
      </c>
      <c r="D64" s="6" t="str">
        <f>HYPERLINK("#'A- Table 56'!A1", "Assuming that the technology was affordable and worked well, which of the following, if any, would you be interested in using Artificial Intelligence for in your day-to-day life? : Helping you reduce unnecessary energy usage")</f>
        <v>Assuming that the technology was affordable and worked well, which of the following, if any, would you be interested in using Artificial Intelligence for in your day-to-day life? : Helping you reduce unnecessary energy usage</v>
      </c>
      <c r="E64" s="8" t="str">
        <f>HYPERLINK("#'A- Full Results'!A521", "521")</f>
        <v>521</v>
      </c>
      <c r="F64" t="s">
        <v>14</v>
      </c>
    </row>
    <row r="65" spans="3:6" x14ac:dyDescent="0.35">
      <c r="C65">
        <v>57</v>
      </c>
      <c r="D65" s="6" t="str">
        <f>HYPERLINK("#'A- Table 57'!A1", "Assuming that the technology was affordable and worked well, which of the following, if any, would you be interested in using Artificial Intelligence for in your day-to-day life? : Creating short videos for you")</f>
        <v>Assuming that the technology was affordable and worked well, which of the following, if any, would you be interested in using Artificial Intelligence for in your day-to-day life? : Creating short videos for you</v>
      </c>
      <c r="E65" s="8" t="str">
        <f>HYPERLINK("#'A- Full Results'!A527", "527")</f>
        <v>527</v>
      </c>
      <c r="F65" t="s">
        <v>14</v>
      </c>
    </row>
    <row r="66" spans="3:6" x14ac:dyDescent="0.35">
      <c r="C66">
        <v>58</v>
      </c>
      <c r="D66" s="6" t="str">
        <f>HYPERLINK("#'A- Table 58'!A1", "Assuming that the technology was affordable and worked well, which of the following, if any, would you be interested in using Artificial Intelligence for in your day-to-day life? : Recommending new movies or music")</f>
        <v>Assuming that the technology was affordable and worked well, which of the following, if any, would you be interested in using Artificial Intelligence for in your day-to-day life? : Recommending new movies or music</v>
      </c>
      <c r="E66" s="8" t="str">
        <f>HYPERLINK("#'A- Full Results'!A533", "533")</f>
        <v>533</v>
      </c>
      <c r="F66" t="s">
        <v>14</v>
      </c>
    </row>
    <row r="67" spans="3:6" x14ac:dyDescent="0.35">
      <c r="C67">
        <v>59</v>
      </c>
      <c r="D67" s="6" t="str">
        <f>HYPERLINK("#'A- Table 59'!A1", "Assuming that the technology was affordable and worked well, which of the following, if any, would you be interested in using Artificial Intelligence for in your day-to-day life? : Recommending restaurants, cafes, or tourist attractions")</f>
        <v>Assuming that the technology was affordable and worked well, which of the following, if any, would you be interested in using Artificial Intelligence for in your day-to-day life? : Recommending restaurants, cafes, or tourist attractions</v>
      </c>
      <c r="E67" s="8" t="str">
        <f>HYPERLINK("#'A- Full Results'!A539", "539")</f>
        <v>539</v>
      </c>
      <c r="F67" t="s">
        <v>14</v>
      </c>
    </row>
    <row r="68" spans="3:6" x14ac:dyDescent="0.35">
      <c r="C68">
        <v>60</v>
      </c>
      <c r="D68" s="6" t="str">
        <f>HYPERLINK("#'A- Table 60'!A1", "Grid Summary: Many believe that one of the potential use cases for AI in the next few years will be ‘AI agents’, which will be able to perform a variety of roles for you. Assuming that the technology was affordable and worked well, which of the f...")</f>
        <v>Grid Summary: Many believe that one of the potential use cases for AI in the next few years will be ‘AI agents’, which will be able to perform a variety of roles for you. Assuming that the technology was affordable and worked well, which of the f...</v>
      </c>
      <c r="E68" s="9"/>
      <c r="F68" t="s">
        <v>14</v>
      </c>
    </row>
    <row r="69" spans="3:6" x14ac:dyDescent="0.35">
      <c r="C69">
        <v>61</v>
      </c>
      <c r="D69" s="6" t="str">
        <f>HYPERLINK("#'A- Table 61'!A1", "Many believe that one of the potential use cases for AI in the next few years will be ‘AI agents’, which will be able to perform a variety of roles for you. Assuming that the technology was affordable and worked well, which of the following, if a...")</f>
        <v>Many believe that one of the potential use cases for AI in the next few years will be ‘AI agents’, which will be able to perform a variety of roles for you. Assuming that the technology was affordable and worked well, which of the following, if a...</v>
      </c>
      <c r="E69" s="8" t="str">
        <f>HYPERLINK("#'A- Full Results'!A545", "545")</f>
        <v>545</v>
      </c>
      <c r="F69" t="s">
        <v>14</v>
      </c>
    </row>
    <row r="70" spans="3:6" x14ac:dyDescent="0.35">
      <c r="C70">
        <v>62</v>
      </c>
      <c r="D70" s="6" t="str">
        <f>HYPERLINK("#'A- Table 62'!A1", "Many believe that one of the potential use cases for AI in the next few years will be ‘AI agents’, which will be able to perform a variety of roles for you. Assuming that the technology was affordable and worked well, which of the following, if a...")</f>
        <v>Many believe that one of the potential use cases for AI in the next few years will be ‘AI agents’, which will be able to perform a variety of roles for you. Assuming that the technology was affordable and worked well, which of the following, if a...</v>
      </c>
      <c r="E70" s="8" t="str">
        <f>HYPERLINK("#'A- Full Results'!A551", "551")</f>
        <v>551</v>
      </c>
      <c r="F70" t="s">
        <v>14</v>
      </c>
    </row>
    <row r="71" spans="3:6" x14ac:dyDescent="0.35">
      <c r="C71">
        <v>63</v>
      </c>
      <c r="D71" s="6" t="str">
        <f>HYPERLINK("#'A- Table 63'!A1", "Many believe that one of the potential use cases for AI in the next few years will be ‘AI agents’, which will be able to perform a variety of roles for you. Assuming that the technology was affordable and worked well, which of the following, if a...")</f>
        <v>Many believe that one of the potential use cases for AI in the next few years will be ‘AI agents’, which will be able to perform a variety of roles for you. Assuming that the technology was affordable and worked well, which of the following, if a...</v>
      </c>
      <c r="E71" s="8" t="str">
        <f>HYPERLINK("#'A- Full Results'!A557", "557")</f>
        <v>557</v>
      </c>
      <c r="F71" t="s">
        <v>14</v>
      </c>
    </row>
    <row r="72" spans="3:6" x14ac:dyDescent="0.35">
      <c r="C72">
        <v>64</v>
      </c>
      <c r="D72" s="6" t="str">
        <f>HYPERLINK("#'A- Table 64'!A1", "Many believe that one of the potential use cases for AI in the next few years will be ‘AI agents’, which will be able to perform a variety of roles for you. Assuming that the technology was affordable and worked well, which of the following, if a...")</f>
        <v>Many believe that one of the potential use cases for AI in the next few years will be ‘AI agents’, which will be able to perform a variety of roles for you. Assuming that the technology was affordable and worked well, which of the following, if a...</v>
      </c>
      <c r="E72" s="8" t="str">
        <f>HYPERLINK("#'A- Full Results'!A563", "563")</f>
        <v>563</v>
      </c>
      <c r="F72" t="s">
        <v>14</v>
      </c>
    </row>
    <row r="73" spans="3:6" x14ac:dyDescent="0.35">
      <c r="C73">
        <v>65</v>
      </c>
      <c r="D73" s="6" t="str">
        <f>HYPERLINK("#'A- Table 65'!A1", "Many believe that one of the potential use cases for AI in the next few years will be ‘AI agents’, which will be able to perform a variety of roles for you. Assuming that the technology was affordable and worked well, which of the following, if a...")</f>
        <v>Many believe that one of the potential use cases for AI in the next few years will be ‘AI agents’, which will be able to perform a variety of roles for you. Assuming that the technology was affordable and worked well, which of the following, if a...</v>
      </c>
      <c r="E73" s="8" t="str">
        <f>HYPERLINK("#'A- Full Results'!A569", "569")</f>
        <v>569</v>
      </c>
      <c r="F73" t="s">
        <v>14</v>
      </c>
    </row>
    <row r="74" spans="3:6" x14ac:dyDescent="0.35">
      <c r="C74">
        <v>66</v>
      </c>
      <c r="D74" s="6" t="str">
        <f>HYPERLINK("#'A- Table 66'!A1", "Many believe that one of the potential use cases for AI in the next few years will be ‘AI agents’, which will be able to perform a variety of roles for you. Assuming that the technology was affordable and worked well, which of the following, if a...")</f>
        <v>Many believe that one of the potential use cases for AI in the next few years will be ‘AI agents’, which will be able to perform a variety of roles for you. Assuming that the technology was affordable and worked well, which of the following, if a...</v>
      </c>
      <c r="E74" s="8" t="str">
        <f>HYPERLINK("#'A- Full Results'!A575", "575")</f>
        <v>575</v>
      </c>
      <c r="F74" t="s">
        <v>14</v>
      </c>
    </row>
    <row r="75" spans="3:6" x14ac:dyDescent="0.35">
      <c r="C75">
        <v>67</v>
      </c>
      <c r="D75" s="6" t="str">
        <f>HYPERLINK("#'A- Table 67'!A1", "Many believe that one of the potential use cases for AI in the next few years will be ‘AI agents’, which will be able to perform a variety of roles for you. Assuming that the technology was affordable and worked well, which of the following, if a...")</f>
        <v>Many believe that one of the potential use cases for AI in the next few years will be ‘AI agents’, which will be able to perform a variety of roles for you. Assuming that the technology was affordable and worked well, which of the following, if a...</v>
      </c>
      <c r="E75" s="8" t="str">
        <f>HYPERLINK("#'A- Full Results'!A581", "581")</f>
        <v>581</v>
      </c>
      <c r="F75" t="s">
        <v>14</v>
      </c>
    </row>
    <row r="76" spans="3:6" x14ac:dyDescent="0.35">
      <c r="C76">
        <v>68</v>
      </c>
      <c r="D76" s="6" t="str">
        <f>HYPERLINK("#'A- Table 68'!A1", "Many believe that one of the potential use cases for AI in the next few years will be ‘AI agents’, which will be able to perform a variety of roles for you. Assuming that the technology was affordable and worked well, which of the following, if a...")</f>
        <v>Many believe that one of the potential use cases for AI in the next few years will be ‘AI agents’, which will be able to perform a variety of roles for you. Assuming that the technology was affordable and worked well, which of the following, if a...</v>
      </c>
      <c r="E76" s="8" t="str">
        <f>HYPERLINK("#'A- Full Results'!A587", "587")</f>
        <v>587</v>
      </c>
      <c r="F76" t="s">
        <v>14</v>
      </c>
    </row>
    <row r="77" spans="3:6" x14ac:dyDescent="0.35">
      <c r="C77">
        <v>69</v>
      </c>
      <c r="D77" s="6" t="str">
        <f>HYPERLINK("#'A- Table 69'!A1", " How confident, if at all, are you that you could explain how modern AI models worked?")</f>
        <v xml:space="preserve"> How confident, if at all, are you that you could explain how modern AI models worked?</v>
      </c>
      <c r="E77" s="8" t="str">
        <f>HYPERLINK("#'A- Full Results'!A593", "593")</f>
        <v>593</v>
      </c>
      <c r="F77" t="s">
        <v>14</v>
      </c>
    </row>
    <row r="78" spans="3:6" x14ac:dyDescent="0.35">
      <c r="C78">
        <v>70</v>
      </c>
      <c r="D78" s="6" t="str">
        <f>HYPERLINK("#'A- Table 70'!A1", "Which, if any, of the following terms related to AI are you familiar with?Please select all that apply")</f>
        <v>Which, if any, of the following terms related to AI are you familiar with?Please select all that apply</v>
      </c>
      <c r="E78" s="8" t="str">
        <f>HYPERLINK("#'A- Full Results'!A604", "604")</f>
        <v>604</v>
      </c>
      <c r="F78" t="s">
        <v>14</v>
      </c>
    </row>
    <row r="79" spans="3:6" x14ac:dyDescent="0.35">
      <c r="C79">
        <v>71</v>
      </c>
      <c r="D79" s="6" t="str">
        <f>HYPERLINK("#'A- Table 71'!A1", "As far as you are aware which, if any, of the following abilities would you say that current AI models tend to be strong at?Please select all that apply")</f>
        <v>As far as you are aware which, if any, of the following abilities would you say that current AI models tend to be strong at?Please select all that apply</v>
      </c>
      <c r="E79" s="8" t="str">
        <f>HYPERLINK("#'A- Full Results'!A620", "620")</f>
        <v>620</v>
      </c>
      <c r="F79" t="s">
        <v>14</v>
      </c>
    </row>
    <row r="80" spans="3:6" x14ac:dyDescent="0.35">
      <c r="C80">
        <v>72</v>
      </c>
      <c r="D80" s="6" t="str">
        <f>HYPERLINK("#'A- Table 72'!A1", "And which, if any, of the same list of abilities would you say that current AI models tend to be weak at?Please select all that apply...259")</f>
        <v>And which, if any, of the same list of abilities would you say that current AI models tend to be weak at?Please select all that apply...259</v>
      </c>
      <c r="E80" s="8" t="str">
        <f>HYPERLINK("#'A- Full Results'!A637", "637")</f>
        <v>637</v>
      </c>
      <c r="F80" t="s">
        <v>14</v>
      </c>
    </row>
    <row r="81" spans="3:6" x14ac:dyDescent="0.35">
      <c r="C81">
        <v>73</v>
      </c>
      <c r="D81" s="6" t="str">
        <f>HYPERLINK("#'A- Table 73'!A1", "Finally, which, if any, of the same list of abilities would you say that humans are currently better at than AI? Please select all that apply")</f>
        <v>Finally, which, if any, of the same list of abilities would you say that humans are currently better at than AI? Please select all that apply</v>
      </c>
      <c r="E81" s="8" t="str">
        <f>HYPERLINK("#'A- Full Results'!A654", "654")</f>
        <v>654</v>
      </c>
      <c r="F81" t="s">
        <v>14</v>
      </c>
    </row>
    <row r="82" spans="3:6" x14ac:dyDescent="0.35">
      <c r="C82">
        <v>74</v>
      </c>
      <c r="D82" s="6" t="str">
        <f>HYPERLINK("#'A- Table 74'!A1", "Grid Summary: Have you personally used any of the following AI tools for work? ")</f>
        <v>Grid Summary: Have you personally used any of the following AI tools for work? </v>
      </c>
      <c r="E82" s="9"/>
      <c r="F82" t="s">
        <v>22</v>
      </c>
    </row>
    <row r="83" spans="3:6" x14ac:dyDescent="0.35">
      <c r="C83">
        <v>75</v>
      </c>
      <c r="D83" s="6" t="str">
        <f>HYPERLINK("#'A- Table 75'!A1", "Have you personally used any of the following AI tools for work? : ChatGPT")</f>
        <v>Have you personally used any of the following AI tools for work? : ChatGPT</v>
      </c>
      <c r="E83" s="8" t="str">
        <f>HYPERLINK("#'A- Full Results'!A670", "670")</f>
        <v>670</v>
      </c>
      <c r="F83" t="s">
        <v>22</v>
      </c>
    </row>
    <row r="84" spans="3:6" x14ac:dyDescent="0.35">
      <c r="C84">
        <v>76</v>
      </c>
      <c r="D84" s="6" t="str">
        <f>HYPERLINK("#'A- Table 76'!A1", "Have you personally used any of the following AI tools for work? : Copilot")</f>
        <v>Have you personally used any of the following AI tools for work? : Copilot</v>
      </c>
      <c r="E84" s="8" t="str">
        <f>HYPERLINK("#'A- Full Results'!A678", "678")</f>
        <v>678</v>
      </c>
      <c r="F84" t="s">
        <v>22</v>
      </c>
    </row>
    <row r="85" spans="3:6" x14ac:dyDescent="0.35">
      <c r="C85">
        <v>77</v>
      </c>
      <c r="D85" s="6" t="str">
        <f>HYPERLINK("#'A- Table 77'!A1", "Have you personally used any of the following AI tools for work? : Anthropic Claude")</f>
        <v>Have you personally used any of the following AI tools for work? : Anthropic Claude</v>
      </c>
      <c r="E85" s="8" t="str">
        <f>HYPERLINK("#'A- Full Results'!A686", "686")</f>
        <v>686</v>
      </c>
      <c r="F85" t="s">
        <v>22</v>
      </c>
    </row>
    <row r="86" spans="3:6" x14ac:dyDescent="0.35">
      <c r="C86">
        <v>78</v>
      </c>
      <c r="D86" s="6" t="str">
        <f>HYPERLINK("#'A- Table 78'!A1", "Have you personally used any of the following AI tools for work? : Google Gemini (formerly Google Bard)")</f>
        <v>Have you personally used any of the following AI tools for work? : Google Gemini (formerly Google Bard)</v>
      </c>
      <c r="E86" s="8" t="str">
        <f>HYPERLINK("#'A- Full Results'!A694", "694")</f>
        <v>694</v>
      </c>
      <c r="F86" t="s">
        <v>22</v>
      </c>
    </row>
    <row r="87" spans="3:6" x14ac:dyDescent="0.35">
      <c r="C87">
        <v>79</v>
      </c>
      <c r="D87" s="6" t="str">
        <f>HYPERLINK("#'A- Table 79'!A1", "Have you personally used any of the following AI tools for work? : Grok")</f>
        <v>Have you personally used any of the following AI tools for work? : Grok</v>
      </c>
      <c r="E87" s="8" t="str">
        <f>HYPERLINK("#'A- Full Results'!A702", "702")</f>
        <v>702</v>
      </c>
      <c r="F87" t="s">
        <v>22</v>
      </c>
    </row>
    <row r="88" spans="3:6" x14ac:dyDescent="0.35">
      <c r="C88">
        <v>80</v>
      </c>
      <c r="D88" s="6" t="str">
        <f>HYPERLINK("#'A- Table 80'!A1", "Have you personally used any of the following AI tools for work? : Mistral")</f>
        <v>Have you personally used any of the following AI tools for work? : Mistral</v>
      </c>
      <c r="E88" s="8" t="str">
        <f>HYPERLINK("#'A- Full Results'!A710", "710")</f>
        <v>710</v>
      </c>
      <c r="F88" t="s">
        <v>22</v>
      </c>
    </row>
    <row r="89" spans="3:6" x14ac:dyDescent="0.35">
      <c r="C89">
        <v>81</v>
      </c>
      <c r="D89" s="6" t="str">
        <f>HYPERLINK("#'A- Table 81'!A1", " You said that you used ChatGPT regularly at work. On average, how often do you use it at work?")</f>
        <v xml:space="preserve"> You said that you used ChatGPT regularly at work. On average, how often do you use it at work?</v>
      </c>
      <c r="E89" s="8" t="str">
        <f>HYPERLINK("#'A- Full Results'!A718", "718")</f>
        <v>718</v>
      </c>
      <c r="F89" t="s">
        <v>23</v>
      </c>
    </row>
    <row r="90" spans="3:6" x14ac:dyDescent="0.35">
      <c r="C90">
        <v>82</v>
      </c>
      <c r="D90" s="6" t="str">
        <f>HYPERLINK("#'A- Table 82'!A1", " You said that you used Copilot regularly at work. On average, how often do you use it at work?")</f>
        <v xml:space="preserve"> You said that you used Copilot regularly at work. On average, how often do you use it at work?</v>
      </c>
      <c r="E90" s="8" t="str">
        <f>HYPERLINK("#'A- Full Results'!A729", "729")</f>
        <v>729</v>
      </c>
      <c r="F90" t="s">
        <v>24</v>
      </c>
    </row>
    <row r="91" spans="3:6" x14ac:dyDescent="0.35">
      <c r="C91">
        <v>83</v>
      </c>
      <c r="D91" s="6" t="str">
        <f>HYPERLINK("#'A- Table 83'!A1", " You said that you used Anthropic Claude regularly at work. On average, how often do you use it at work?")</f>
        <v xml:space="preserve"> You said that you used Anthropic Claude regularly at work. On average, how often do you use it at work?</v>
      </c>
      <c r="E91" s="8" t="str">
        <f>HYPERLINK("#'A- Full Results'!A740", "740")</f>
        <v>740</v>
      </c>
      <c r="F91" t="s">
        <v>25</v>
      </c>
    </row>
    <row r="92" spans="3:6" x14ac:dyDescent="0.35">
      <c r="C92">
        <v>84</v>
      </c>
      <c r="D92" s="6" t="str">
        <f>HYPERLINK("#'A- Table 84'!A1", " You said that you used Google Gemini (formerly Google Bard) regularly at work. On average, how often do you use it at work?")</f>
        <v xml:space="preserve"> You said that you used Google Gemini (formerly Google Bard) regularly at work. On average, how often do you use it at work?</v>
      </c>
      <c r="E92" s="8" t="str">
        <f>HYPERLINK("#'A- Full Results'!A751", "751")</f>
        <v>751</v>
      </c>
      <c r="F92" t="s">
        <v>26</v>
      </c>
    </row>
    <row r="93" spans="3:6" x14ac:dyDescent="0.35">
      <c r="C93">
        <v>85</v>
      </c>
      <c r="D93" s="6" t="str">
        <f>HYPERLINK("#'A- Table 85'!A1", " You said that you used Grok regularly at work. On average, how often do you use it at work?")</f>
        <v xml:space="preserve"> You said that you used Grok regularly at work. On average, how often do you use it at work?</v>
      </c>
      <c r="E93" s="8" t="str">
        <f>HYPERLINK("#'A- Full Results'!A762", "762")</f>
        <v>762</v>
      </c>
      <c r="F93" t="s">
        <v>27</v>
      </c>
    </row>
    <row r="94" spans="3:6" x14ac:dyDescent="0.35">
      <c r="C94">
        <v>86</v>
      </c>
      <c r="D94" s="6" t="str">
        <f>HYPERLINK("#'A- Table 86'!A1", " You said that you used Mistral regularly at work. On average, how often do you use it at work?")</f>
        <v xml:space="preserve"> You said that you used Mistral regularly at work. On average, how often do you use it at work?</v>
      </c>
      <c r="E94" s="8" t="str">
        <f>HYPERLINK("#'A- Full Results'!A773", "773")</f>
        <v>773</v>
      </c>
      <c r="F94" t="s">
        <v>28</v>
      </c>
    </row>
    <row r="95" spans="3:6" x14ac:dyDescent="0.35">
      <c r="C95">
        <v>87</v>
      </c>
      <c r="D95" s="6" t="str">
        <f>HYPERLINK("#'A- Table 87'!A1", " Overall, how helpful or unhelpful do you find ChatGPT at work?")</f>
        <v xml:space="preserve"> Overall, how helpful or unhelpful do you find ChatGPT at work?</v>
      </c>
      <c r="E95" s="8" t="str">
        <f>HYPERLINK("#'A- Full Results'!A784", "784")</f>
        <v>784</v>
      </c>
      <c r="F95" t="s">
        <v>23</v>
      </c>
    </row>
    <row r="96" spans="3:6" x14ac:dyDescent="0.35">
      <c r="C96">
        <v>88</v>
      </c>
      <c r="D96" s="6" t="str">
        <f>HYPERLINK("#'A- Table 88'!A1", " Overall, how helpful or unhelpful do you find Copilot at work?")</f>
        <v xml:space="preserve"> Overall, how helpful or unhelpful do you find Copilot at work?</v>
      </c>
      <c r="E96" s="8" t="str">
        <f>HYPERLINK("#'A- Full Results'!A800", "800")</f>
        <v>800</v>
      </c>
      <c r="F96" t="s">
        <v>24</v>
      </c>
    </row>
    <row r="97" spans="3:6" x14ac:dyDescent="0.35">
      <c r="C97">
        <v>89</v>
      </c>
      <c r="D97" s="6" t="str">
        <f>HYPERLINK("#'A- Table 89'!A1", " Overalll, how helpful or unhelpful do you find Anthropic Claude at work?")</f>
        <v xml:space="preserve"> Overalll, how helpful or unhelpful do you find Anthropic Claude at work?</v>
      </c>
      <c r="E97" s="8" t="str">
        <f>HYPERLINK("#'A- Full Results'!A816", "816")</f>
        <v>816</v>
      </c>
      <c r="F97" t="s">
        <v>25</v>
      </c>
    </row>
    <row r="98" spans="3:6" x14ac:dyDescent="0.35">
      <c r="C98">
        <v>90</v>
      </c>
      <c r="D98" s="6" t="str">
        <f>HYPERLINK("#'A- Table 90'!A1", " Overall, how helpful or unhelpful do you find Google Gemini (formerly Google Bard) at work?")</f>
        <v xml:space="preserve"> Overall, how helpful or unhelpful do you find Google Gemini (formerly Google Bard) at work?</v>
      </c>
      <c r="E98" s="8" t="str">
        <f>HYPERLINK("#'A- Full Results'!A832", "832")</f>
        <v>832</v>
      </c>
      <c r="F98" t="s">
        <v>26</v>
      </c>
    </row>
    <row r="99" spans="3:6" x14ac:dyDescent="0.35">
      <c r="C99">
        <v>91</v>
      </c>
      <c r="D99" s="6" t="str">
        <f>HYPERLINK("#'A- Table 91'!A1", " Overall, how helpful or unhelpful do you find Grok at work?")</f>
        <v xml:space="preserve"> Overall, how helpful or unhelpful do you find Grok at work?</v>
      </c>
      <c r="E99" s="8" t="str">
        <f>HYPERLINK("#'A- Full Results'!A848", "848")</f>
        <v>848</v>
      </c>
      <c r="F99" t="s">
        <v>27</v>
      </c>
    </row>
    <row r="100" spans="3:6" x14ac:dyDescent="0.35">
      <c r="C100">
        <v>92</v>
      </c>
      <c r="D100" s="6" t="str">
        <f>HYPERLINK("#'A- Table 92'!A1", " Overall, how helpful or unhelpful do you find Mistral at work?")</f>
        <v xml:space="preserve"> Overall, how helpful or unhelpful do you find Mistral at work?</v>
      </c>
      <c r="E100" s="8" t="str">
        <f>HYPERLINK("#'A- Full Results'!A864", "864")</f>
        <v>864</v>
      </c>
      <c r="F100" t="s">
        <v>28</v>
      </c>
    </row>
    <row r="101" spans="3:6" x14ac:dyDescent="0.35">
      <c r="C101">
        <v>93</v>
      </c>
      <c r="D101" s="6" t="str">
        <f>HYPERLINK("#'A- Table 93'!A1", " Which of the following is the best match to your experience with using ChatGPT at work?")</f>
        <v xml:space="preserve"> Which of the following is the best match to your experience with using ChatGPT at work?</v>
      </c>
      <c r="E101" s="8" t="str">
        <f>HYPERLINK("#'A- Full Results'!A880", "880")</f>
        <v>880</v>
      </c>
      <c r="F101" t="s">
        <v>23</v>
      </c>
    </row>
    <row r="102" spans="3:6" x14ac:dyDescent="0.35">
      <c r="C102">
        <v>94</v>
      </c>
      <c r="D102" s="6" t="str">
        <f>HYPERLINK("#'A- Table 94'!A1", " Which of the following is the best match to your experience with using Anthropic Claude at work?")</f>
        <v xml:space="preserve"> Which of the following is the best match to your experience with using Anthropic Claude at work?</v>
      </c>
      <c r="E102" s="8" t="str">
        <f>HYPERLINK("#'A- Full Results'!A888", "888")</f>
        <v>888</v>
      </c>
      <c r="F102" t="s">
        <v>25</v>
      </c>
    </row>
    <row r="103" spans="3:6" x14ac:dyDescent="0.35">
      <c r="C103">
        <v>95</v>
      </c>
      <c r="D103" s="6" t="str">
        <f>HYPERLINK("#'A- Table 95'!A1", " Which of the following is the best match to your experience with using Google Gemini (formerly Google Bard) at work?")</f>
        <v xml:space="preserve"> Which of the following is the best match to your experience with using Google Gemini (formerly Google Bard) at work?</v>
      </c>
      <c r="E103" s="8" t="str">
        <f>HYPERLINK("#'A- Full Results'!A896", "896")</f>
        <v>896</v>
      </c>
      <c r="F103" t="s">
        <v>26</v>
      </c>
    </row>
    <row r="104" spans="3:6" x14ac:dyDescent="0.35">
      <c r="C104">
        <v>96</v>
      </c>
      <c r="D104" s="6" t="str">
        <f>HYPERLINK("#'A- Table 96'!A1", " Which of the following is the best match to your experience with using Copilot at work?")</f>
        <v xml:space="preserve"> Which of the following is the best match to your experience with using Copilot at work?</v>
      </c>
      <c r="E104" s="8" t="str">
        <f>HYPERLINK("#'A- Full Results'!A904", "904")</f>
        <v>904</v>
      </c>
      <c r="F104" t="s">
        <v>24</v>
      </c>
    </row>
    <row r="105" spans="3:6" x14ac:dyDescent="0.35">
      <c r="C105">
        <v>97</v>
      </c>
      <c r="D105" s="6" t="str">
        <f>HYPERLINK("#'A- Table 97'!A1", " You said you have used AI tools as part of your job. Which of the following best explains how you came to use them?")</f>
        <v xml:space="preserve"> You said you have used AI tools as part of your job. Which of the following best explains how you came to use them?</v>
      </c>
      <c r="E105" s="8" t="str">
        <f>HYPERLINK("#'A- Full Results'!A912", "912")</f>
        <v>912</v>
      </c>
      <c r="F105" t="s">
        <v>29</v>
      </c>
    </row>
    <row r="106" spans="3:6" x14ac:dyDescent="0.35">
      <c r="C106">
        <v>98</v>
      </c>
      <c r="D106" s="6" t="str">
        <f>HYPERLINK("#'A- Table 98'!A1", " And whose idea was it for you to first start using AI tools?")</f>
        <v xml:space="preserve"> And whose idea was it for you to first start using AI tools?</v>
      </c>
      <c r="E106" s="8" t="str">
        <f>HYPERLINK("#'A- Full Results'!A919", "919")</f>
        <v>919</v>
      </c>
      <c r="F106" t="s">
        <v>29</v>
      </c>
    </row>
    <row r="107" spans="3:6" x14ac:dyDescent="0.35">
      <c r="C107">
        <v>99</v>
      </c>
      <c r="D107" s="6" t="str">
        <f>HYPERLINK("#'A- Table 99'!A1", " Would you say you understand how to use AI tools at work better than your boss or manager?")</f>
        <v xml:space="preserve"> Would you say you understand how to use AI tools at work better than your boss or manager?</v>
      </c>
      <c r="E107" s="8" t="str">
        <f>HYPERLINK("#'A- Full Results'!A926", "926")</f>
        <v>926</v>
      </c>
      <c r="F107" t="s">
        <v>22</v>
      </c>
    </row>
    <row r="108" spans="3:6" x14ac:dyDescent="0.35">
      <c r="C108">
        <v>100</v>
      </c>
      <c r="D108" s="6" t="str">
        <f>HYPERLINK("#'A- Table 100'!A1", " Which of the following is closer to your view?")</f>
        <v xml:space="preserve"> Which of the following is closer to your view?</v>
      </c>
      <c r="E108" s="8" t="str">
        <f>HYPERLINK("#'A- Full Results'!A941", "941")</f>
        <v>941</v>
      </c>
      <c r="F108" t="s">
        <v>22</v>
      </c>
    </row>
    <row r="109" spans="3:6" x14ac:dyDescent="0.35">
      <c r="C109">
        <v>101</v>
      </c>
      <c r="D109" s="6" t="str">
        <f>HYPERLINK("#'A- Table 101'!A1", " How confident, if at all, are you that you know how to write prompts for AI tools in a way to get the best out of them?")</f>
        <v xml:space="preserve"> How confident, if at all, are you that you know how to write prompts for AI tools in a way to get the best out of them?</v>
      </c>
      <c r="E109" s="8" t="str">
        <f>HYPERLINK("#'A- Full Results'!A947", "947")</f>
        <v>947</v>
      </c>
      <c r="F109" t="s">
        <v>14</v>
      </c>
    </row>
    <row r="110" spans="3:6" x14ac:dyDescent="0.35">
      <c r="C110">
        <v>102</v>
      </c>
      <c r="D110" s="6" t="str">
        <f>HYPERLINK("#'A- Table 102'!A1", "Assuming that the technology was affordable and worked well, which of the following use cases, if any, would you be interested in using AI for at work in the future? Select all that apply.")</f>
        <v>Assuming that the technology was affordable and worked well, which of the following use cases, if any, would you be interested in using AI for at work in the future? Select all that apply.</v>
      </c>
      <c r="E110" s="8" t="str">
        <f>HYPERLINK("#'A- Full Results'!A958", "958")</f>
        <v>958</v>
      </c>
      <c r="F110" t="s">
        <v>14</v>
      </c>
    </row>
    <row r="111" spans="3:6" x14ac:dyDescent="0.35">
      <c r="C111">
        <v>103</v>
      </c>
      <c r="D111" s="6" t="str">
        <f>HYPERLINK("#'A- Table 103'!A1", "Grid Summary: On a scale from 1 to 7, how familiar or unfamiliar are you with the following potential risk from AI?")</f>
        <v>Grid Summary: On a scale from 1 to 7, how familiar or unfamiliar are you with the following potential risk from AI?</v>
      </c>
      <c r="E111" s="9"/>
      <c r="F111" t="s">
        <v>14</v>
      </c>
    </row>
    <row r="112" spans="3:6" x14ac:dyDescent="0.35">
      <c r="C112">
        <v>104</v>
      </c>
      <c r="D112" s="6" t="str">
        <f>HYPERLINK("#'A- Table 104'!A1", "On a scale from 1 to 7, how familiar or unfamiliar are you with the following potential risk from AI?: Causing unemployment or the loss of jobs")</f>
        <v>On a scale from 1 to 7, how familiar or unfamiliar are you with the following potential risk from AI?: Causing unemployment or the loss of jobs</v>
      </c>
      <c r="E112" s="8" t="str">
        <f>HYPERLINK("#'A- Full Results'!A976", "976")</f>
        <v>976</v>
      </c>
      <c r="F112" t="s">
        <v>14</v>
      </c>
    </row>
    <row r="113" spans="3:6" x14ac:dyDescent="0.35">
      <c r="C113">
        <v>105</v>
      </c>
      <c r="D113" s="6" t="str">
        <f>HYPERLINK("#'A- Table 105'!A1", "On a scale from 1 to 7, how familiar or unfamiliar are you with the following potential risk from AI?: Making it easier to create misinformation or manipulate people")</f>
        <v>On a scale from 1 to 7, how familiar or unfamiliar are you with the following potential risk from AI?: Making it easier to create misinformation or manipulate people</v>
      </c>
      <c r="E113" s="8" t="str">
        <f>HYPERLINK("#'A- Full Results'!A987", "987")</f>
        <v>987</v>
      </c>
      <c r="F113" t="s">
        <v>14</v>
      </c>
    </row>
    <row r="114" spans="3:6" x14ac:dyDescent="0.35">
      <c r="C114">
        <v>106</v>
      </c>
      <c r="D114" s="6" t="str">
        <f>HYPERLINK("#'A- Table 106'!A1", "On a scale from 1 to 7, how familiar or unfamiliar are you with the following potential risk from AI?: Making it easier for terrorists or hostile governments to create new weapons")</f>
        <v>On a scale from 1 to 7, how familiar or unfamiliar are you with the following potential risk from AI?: Making it easier for terrorists or hostile governments to create new weapons</v>
      </c>
      <c r="E114" s="8" t="str">
        <f>HYPERLINK("#'A- Full Results'!A998", "998")</f>
        <v>998</v>
      </c>
      <c r="F114" t="s">
        <v>14</v>
      </c>
    </row>
    <row r="115" spans="3:6" x14ac:dyDescent="0.35">
      <c r="C115">
        <v>107</v>
      </c>
      <c r="D115" s="6" t="str">
        <f>HYPERLINK("#'A- Table 107'!A1", "On a scale from 1 to 7, how familiar or unfamiliar are you with the following potential risk from AI?: Making it easier for criminals to hack into computer systems")</f>
        <v>On a scale from 1 to 7, how familiar or unfamiliar are you with the following potential risk from AI?: Making it easier for criminals to hack into computer systems</v>
      </c>
      <c r="E115" s="8" t="str">
        <f>HYPERLINK("#'A- Full Results'!A1009", "1009")</f>
        <v>1009</v>
      </c>
      <c r="F115" t="s">
        <v>14</v>
      </c>
    </row>
    <row r="116" spans="3:6" x14ac:dyDescent="0.35">
      <c r="C116">
        <v>108</v>
      </c>
      <c r="D116" s="6" t="str">
        <f>HYPERLINK("#'A- Table 108'!A1", "On a scale from 1 to 7, how familiar or unfamiliar are you with the following potential risk from AI?: Hostile AIs actively acting against humans")</f>
        <v>On a scale from 1 to 7, how familiar or unfamiliar are you with the following potential risk from AI?: Hostile AIs actively acting against humans</v>
      </c>
      <c r="E116" s="8" t="str">
        <f>HYPERLINK("#'A- Full Results'!A1020", "1020")</f>
        <v>1020</v>
      </c>
      <c r="F116" t="s">
        <v>14</v>
      </c>
    </row>
    <row r="117" spans="3:6" x14ac:dyDescent="0.35">
      <c r="C117">
        <v>109</v>
      </c>
      <c r="D117" s="6" t="str">
        <f>HYPERLINK("#'A- Table 109'!A1", "On a scale from 1 to 7, how familiar or unfamiliar are you with the following potential risk from AI?: Being biased against minorities or discriminated against groups of people")</f>
        <v>On a scale from 1 to 7, how familiar or unfamiliar are you with the following potential risk from AI?: Being biased against minorities or discriminated against groups of people</v>
      </c>
      <c r="E117" s="8" t="str">
        <f>HYPERLINK("#'A- Full Results'!A1031", "1031")</f>
        <v>1031</v>
      </c>
      <c r="F117" t="s">
        <v>14</v>
      </c>
    </row>
    <row r="118" spans="3:6" x14ac:dyDescent="0.35">
      <c r="C118">
        <v>110</v>
      </c>
      <c r="D118" s="6" t="str">
        <f>HYPERLINK("#'A- Table 110'!A1", "On a scale from 1 to 7, how familiar or unfamiliar are you with the following potential risk from AI?: Being biased against people with different political views")</f>
        <v>On a scale from 1 to 7, how familiar or unfamiliar are you with the following potential risk from AI?: Being biased against people with different political views</v>
      </c>
      <c r="E118" s="8" t="str">
        <f>HYPERLINK("#'A- Full Results'!A1042", "1042")</f>
        <v>1042</v>
      </c>
      <c r="F118" t="s">
        <v>14</v>
      </c>
    </row>
    <row r="119" spans="3:6" x14ac:dyDescent="0.35">
      <c r="C119">
        <v>111</v>
      </c>
      <c r="D119" s="6" t="str">
        <f>HYPERLINK("#'A- Table 111'!A1", "On a scale from 1 to 7, how familiar or unfamiliar are you with the following potential risk from AI?: Increasing economic inequality")</f>
        <v>On a scale from 1 to 7, how familiar or unfamiliar are you with the following potential risk from AI?: Increasing economic inequality</v>
      </c>
      <c r="E119" s="8" t="str">
        <f>HYPERLINK("#'A- Full Results'!A1053", "1053")</f>
        <v>1053</v>
      </c>
      <c r="F119" t="s">
        <v>14</v>
      </c>
    </row>
    <row r="120" spans="3:6" x14ac:dyDescent="0.35">
      <c r="C120">
        <v>112</v>
      </c>
      <c r="D120" s="6" t="str">
        <f>HYPERLINK("#'A- Table 112'!A1", "On a scale from 1 to 7, how familiar or unfamiliar are you with the following potential risk from AI?: Significantly increasing electricity consumption")</f>
        <v>On a scale from 1 to 7, how familiar or unfamiliar are you with the following potential risk from AI?: Significantly increasing electricity consumption</v>
      </c>
      <c r="E120" s="8" t="str">
        <f>HYPERLINK("#'A- Full Results'!A1064", "1064")</f>
        <v>1064</v>
      </c>
      <c r="F120" t="s">
        <v>14</v>
      </c>
    </row>
    <row r="121" spans="3:6" x14ac:dyDescent="0.35">
      <c r="C121">
        <v>113</v>
      </c>
      <c r="D121" s="6" t="str">
        <f>HYPERLINK("#'A- Table 113'!A1", "On a scale from 1 to 7, how familiar or unfamiliar are you with the following potential risk from AI?: An advanced AI tries to take over or destroy human civilization")</f>
        <v>On a scale from 1 to 7, how familiar or unfamiliar are you with the following potential risk from AI?: An advanced AI tries to take over or destroy human civilization</v>
      </c>
      <c r="E121" s="8" t="str">
        <f>HYPERLINK("#'A- Full Results'!A1075", "1075")</f>
        <v>1075</v>
      </c>
      <c r="F121" t="s">
        <v>14</v>
      </c>
    </row>
    <row r="122" spans="3:6" x14ac:dyDescent="0.35">
      <c r="C122">
        <v>114</v>
      </c>
      <c r="D122" s="6" t="str">
        <f>HYPERLINK("#'A- Table 114'!A1", "On a scale from 1 to 7, how familiar or unfamiliar are you with the following potential risk from AI?: Enabling government surveillance")</f>
        <v>On a scale from 1 to 7, how familiar or unfamiliar are you with the following potential risk from AI?: Enabling government surveillance</v>
      </c>
      <c r="E122" s="8" t="str">
        <f>HYPERLINK("#'A- Full Results'!A1086", "1086")</f>
        <v>1086</v>
      </c>
      <c r="F122" t="s">
        <v>14</v>
      </c>
    </row>
    <row r="123" spans="3:6" x14ac:dyDescent="0.35">
      <c r="C123">
        <v>115</v>
      </c>
      <c r="D123" s="6" t="str">
        <f>HYPERLINK("#'A- Table 115'!A1", "On a scale from 1 to 7, how familiar or unfamiliar are you with the following potential risk from AI?: Creating fake images or videos to embarrass or hurt someone's reputation")</f>
        <v>On a scale from 1 to 7, how familiar or unfamiliar are you with the following potential risk from AI?: Creating fake images or videos to embarrass or hurt someone's reputation</v>
      </c>
      <c r="E123" s="8" t="str">
        <f>HYPERLINK("#'A- Full Results'!A1097", "1097")</f>
        <v>1097</v>
      </c>
      <c r="F123" t="s">
        <v>14</v>
      </c>
    </row>
    <row r="124" spans="3:6" x14ac:dyDescent="0.35">
      <c r="C124">
        <v>116</v>
      </c>
      <c r="D124" s="6" t="str">
        <f>HYPERLINK("#'A- Table 116'!A1", "Grid Summary: And on a scale from 1 to 7, how worried would you say that are about the following potential risks from AI?")</f>
        <v>Grid Summary: And on a scale from 1 to 7, how worried would you say that are about the following potential risks from AI?</v>
      </c>
      <c r="E124" s="9"/>
      <c r="F124" t="s">
        <v>14</v>
      </c>
    </row>
    <row r="125" spans="3:6" x14ac:dyDescent="0.35">
      <c r="C125">
        <v>117</v>
      </c>
      <c r="D125" s="6" t="str">
        <f>HYPERLINK("#'A- Table 117'!A1", "And on a scale from 1 to 7, how worried would you say that are about the following potential risks from AI?: Causing unemployment or the loss of jobs")</f>
        <v>And on a scale from 1 to 7, how worried would you say that are about the following potential risks from AI?: Causing unemployment or the loss of jobs</v>
      </c>
      <c r="E125" s="8" t="str">
        <f>HYPERLINK("#'A- Full Results'!A1108", "1108")</f>
        <v>1108</v>
      </c>
      <c r="F125" t="s">
        <v>14</v>
      </c>
    </row>
    <row r="126" spans="3:6" x14ac:dyDescent="0.35">
      <c r="C126">
        <v>118</v>
      </c>
      <c r="D126" s="6" t="str">
        <f>HYPERLINK("#'A- Table 118'!A1", "And on a scale from 1 to 7, how worried would you say that are about the following potential risks from AI?: Making it easier to create misinformation or manipulate people")</f>
        <v>And on a scale from 1 to 7, how worried would you say that are about the following potential risks from AI?: Making it easier to create misinformation or manipulate people</v>
      </c>
      <c r="E126" s="8" t="str">
        <f>HYPERLINK("#'A- Full Results'!A1119", "1119")</f>
        <v>1119</v>
      </c>
      <c r="F126" t="s">
        <v>14</v>
      </c>
    </row>
    <row r="127" spans="3:6" x14ac:dyDescent="0.35">
      <c r="C127">
        <v>119</v>
      </c>
      <c r="D127" s="6" t="str">
        <f>HYPERLINK("#'A- Table 119'!A1", "And on a scale from 1 to 7, how worried would you say that are about the following potential risks from AI?: Making it easier for terrorists or hostile governments to create new weapons")</f>
        <v>And on a scale from 1 to 7, how worried would you say that are about the following potential risks from AI?: Making it easier for terrorists or hostile governments to create new weapons</v>
      </c>
      <c r="E127" s="8" t="str">
        <f>HYPERLINK("#'A- Full Results'!A1130", "1130")</f>
        <v>1130</v>
      </c>
      <c r="F127" t="s">
        <v>14</v>
      </c>
    </row>
    <row r="128" spans="3:6" x14ac:dyDescent="0.35">
      <c r="C128">
        <v>120</v>
      </c>
      <c r="D128" s="6" t="str">
        <f>HYPERLINK("#'A- Table 120'!A1", "And on a scale from 1 to 7, how worried would you say that are about the following potential risks from AI?: Making it easier for criminals to hack into computer systems")</f>
        <v>And on a scale from 1 to 7, how worried would you say that are about the following potential risks from AI?: Making it easier for criminals to hack into computer systems</v>
      </c>
      <c r="E128" s="8" t="str">
        <f>HYPERLINK("#'A- Full Results'!A1141", "1141")</f>
        <v>1141</v>
      </c>
      <c r="F128" t="s">
        <v>14</v>
      </c>
    </row>
    <row r="129" spans="3:6" x14ac:dyDescent="0.35">
      <c r="C129">
        <v>121</v>
      </c>
      <c r="D129" s="6" t="str">
        <f>HYPERLINK("#'A- Table 121'!A1", "And on a scale from 1 to 7, how worried would you say that are about the following potential risks from AI?: Hostile AIs actively acting against humans")</f>
        <v>And on a scale from 1 to 7, how worried would you say that are about the following potential risks from AI?: Hostile AIs actively acting against humans</v>
      </c>
      <c r="E129" s="8" t="str">
        <f>HYPERLINK("#'A- Full Results'!A1152", "1152")</f>
        <v>1152</v>
      </c>
      <c r="F129" t="s">
        <v>14</v>
      </c>
    </row>
    <row r="130" spans="3:6" x14ac:dyDescent="0.35">
      <c r="C130">
        <v>122</v>
      </c>
      <c r="D130" s="6" t="str">
        <f>HYPERLINK("#'A- Table 122'!A1", "And on a scale from 1 to 7, how worried would you say that are about the following potential risks from AI?: Being biased against minorities or discriminated against groups of people")</f>
        <v>And on a scale from 1 to 7, how worried would you say that are about the following potential risks from AI?: Being biased against minorities or discriminated against groups of people</v>
      </c>
      <c r="E130" s="8" t="str">
        <f>HYPERLINK("#'A- Full Results'!A1163", "1163")</f>
        <v>1163</v>
      </c>
      <c r="F130" t="s">
        <v>14</v>
      </c>
    </row>
    <row r="131" spans="3:6" x14ac:dyDescent="0.35">
      <c r="C131">
        <v>123</v>
      </c>
      <c r="D131" s="6" t="str">
        <f>HYPERLINK("#'A- Table 123'!A1", "And on a scale from 1 to 7, how worried would you say that are about the following potential risks from AI?: Being biased against people with different political views")</f>
        <v>And on a scale from 1 to 7, how worried would you say that are about the following potential risks from AI?: Being biased against people with different political views</v>
      </c>
      <c r="E131" s="8" t="str">
        <f>HYPERLINK("#'A- Full Results'!A1174", "1174")</f>
        <v>1174</v>
      </c>
      <c r="F131" t="s">
        <v>14</v>
      </c>
    </row>
    <row r="132" spans="3:6" x14ac:dyDescent="0.35">
      <c r="C132">
        <v>124</v>
      </c>
      <c r="D132" s="6" t="str">
        <f>HYPERLINK("#'A- Table 124'!A1", "And on a scale from 1 to 7, how worried would you say that are about the following potential risks from AI?: Increasing economic inequality")</f>
        <v>And on a scale from 1 to 7, how worried would you say that are about the following potential risks from AI?: Increasing economic inequality</v>
      </c>
      <c r="E132" s="8" t="str">
        <f>HYPERLINK("#'A- Full Results'!A1185", "1185")</f>
        <v>1185</v>
      </c>
      <c r="F132" t="s">
        <v>14</v>
      </c>
    </row>
    <row r="133" spans="3:6" x14ac:dyDescent="0.35">
      <c r="C133">
        <v>125</v>
      </c>
      <c r="D133" s="6" t="str">
        <f>HYPERLINK("#'A- Table 125'!A1", "And on a scale from 1 to 7, how worried would you say that are about the following potential risks from AI?: Significantly increasing electricity consumption")</f>
        <v>And on a scale from 1 to 7, how worried would you say that are about the following potential risks from AI?: Significantly increasing electricity consumption</v>
      </c>
      <c r="E133" s="8" t="str">
        <f>HYPERLINK("#'A- Full Results'!A1196", "1196")</f>
        <v>1196</v>
      </c>
      <c r="F133" t="s">
        <v>14</v>
      </c>
    </row>
    <row r="134" spans="3:6" x14ac:dyDescent="0.35">
      <c r="C134">
        <v>126</v>
      </c>
      <c r="D134" s="6" t="str">
        <f>HYPERLINK("#'A- Table 126'!A1", "And on a scale from 1 to 7, how worried would you say that are about the following potential risks from AI?: An advanced AI tries to take over or destroy human civilization")</f>
        <v>And on a scale from 1 to 7, how worried would you say that are about the following potential risks from AI?: An advanced AI tries to take over or destroy human civilization</v>
      </c>
      <c r="E134" s="8" t="str">
        <f>HYPERLINK("#'A- Full Results'!A1207", "1207")</f>
        <v>1207</v>
      </c>
      <c r="F134" t="s">
        <v>14</v>
      </c>
    </row>
    <row r="135" spans="3:6" x14ac:dyDescent="0.35">
      <c r="C135">
        <v>127</v>
      </c>
      <c r="D135" s="6" t="str">
        <f>HYPERLINK("#'A- Table 127'!A1", "And on a scale from 1 to 7, how worried would you say that are about the following potential risks from AI?: Enabling government surveillance")</f>
        <v>And on a scale from 1 to 7, how worried would you say that are about the following potential risks from AI?: Enabling government surveillance</v>
      </c>
      <c r="E135" s="8" t="str">
        <f>HYPERLINK("#'A- Full Results'!A1218", "1218")</f>
        <v>1218</v>
      </c>
      <c r="F135" t="s">
        <v>14</v>
      </c>
    </row>
    <row r="136" spans="3:6" x14ac:dyDescent="0.35">
      <c r="C136">
        <v>128</v>
      </c>
      <c r="D136" s="6" t="str">
        <f>HYPERLINK("#'A- Table 128'!A1", "And on a scale from 1 to 7, how worried would you say that are about the following potential risks from AI?: Creating fake images or videos to embarrass or hurt someone's reputation")</f>
        <v>And on a scale from 1 to 7, how worried would you say that are about the following potential risks from AI?: Creating fake images or videos to embarrass or hurt someone's reputation</v>
      </c>
      <c r="E136" s="8" t="str">
        <f>HYPERLINK("#'A- Full Results'!A1229", "1229")</f>
        <v>1229</v>
      </c>
      <c r="F136" t="s">
        <v>14</v>
      </c>
    </row>
    <row r="137" spans="3:6" x14ac:dyDescent="0.35">
      <c r="C137">
        <v>129</v>
      </c>
      <c r="D137" s="6" t="str">
        <f>HYPERLINK("#'A- Table 129'!A1", " On a scale from 0-10, how likely or unlikely do you think it is that an AI or robot will be able to do your job as well as you do in the next twenty years?")</f>
        <v xml:space="preserve"> On a scale from 0-10, how likely or unlikely do you think it is that an AI or robot will be able to do your job as well as you do in the next twenty years?</v>
      </c>
      <c r="E137" s="8" t="str">
        <f>HYPERLINK("#'A- Full Results'!A1240", "1240")</f>
        <v>1240</v>
      </c>
      <c r="F137" t="s">
        <v>22</v>
      </c>
    </row>
    <row r="138" spans="3:6" x14ac:dyDescent="0.35">
      <c r="C138">
        <v>130</v>
      </c>
      <c r="D138" s="6" t="str">
        <f>HYPERLINK("#'A- Table 130'!A1", " How likely or unlikely do you think it is that an AI or robot will be able to significantly help or assist you doing your job in the next twenty years?")</f>
        <v xml:space="preserve"> How likely or unlikely do you think it is that an AI or robot will be able to significantly help or assist you doing your job in the next twenty years?</v>
      </c>
      <c r="E138" s="8" t="str">
        <f>HYPERLINK("#'A- Full Results'!A1254", "1254")</f>
        <v>1254</v>
      </c>
      <c r="F138" t="s">
        <v>22</v>
      </c>
    </row>
    <row r="139" spans="3:6" x14ac:dyDescent="0.35">
      <c r="C139">
        <v>131</v>
      </c>
      <c r="D139" s="6" t="str">
        <f>HYPERLINK("#'A- Table 131'!A1", " Overall, what impact do you think AI is likely to have on unemployment, if any?")</f>
        <v xml:space="preserve"> Overall, what impact do you think AI is likely to have on unemployment, if any?</v>
      </c>
      <c r="E139" s="8" t="str">
        <f>HYPERLINK("#'A- Full Results'!A1265", "1265")</f>
        <v>1265</v>
      </c>
      <c r="F139" t="s">
        <v>14</v>
      </c>
    </row>
    <row r="140" spans="3:6" x14ac:dyDescent="0.35">
      <c r="C140">
        <v>132</v>
      </c>
      <c r="D140" s="6" t="str">
        <f>HYPERLINK("#'A- Table 132'!A1", "Which of the following jobs, if any, do you think AI or robots would be able to do instead of a human in the next 20 years?Select any which apply")</f>
        <v>Which of the following jobs, if any, do you think AI or robots would be able to do instead of a human in the next 20 years?Select any which apply</v>
      </c>
      <c r="E140" s="8" t="str">
        <f>HYPERLINK("#'A- Full Results'!A1274", "1274")</f>
        <v>1274</v>
      </c>
      <c r="F140" t="s">
        <v>14</v>
      </c>
    </row>
    <row r="141" spans="3:6" x14ac:dyDescent="0.35">
      <c r="C141">
        <v>133</v>
      </c>
      <c r="D141" s="6" t="str">
        <f>HYPERLINK("#'A- Table 133'!A1", " Thinking broadly about the possibility of AI doing more jobs across the economy and our society, which of the following comes closest to your view?")</f>
        <v xml:space="preserve"> Thinking broadly about the possibility of AI doing more jobs across the economy and our society, which of the following comes closest to your view?</v>
      </c>
      <c r="E141" s="8" t="str">
        <f>HYPERLINK("#'A- Full Results'!A1301", "1301")</f>
        <v>1301</v>
      </c>
      <c r="F141" t="s">
        <v>14</v>
      </c>
    </row>
    <row r="142" spans="3:6" x14ac:dyDescent="0.35">
      <c r="C142">
        <v>134</v>
      </c>
      <c r="D142" s="6" t="str">
        <f>HYPERLINK("#'A- Table 134'!A1", "If AI could do your current job better than you, would you expect any of the following to happen? Please select all that apply ")</f>
        <v>If AI could do your current job better than you, would you expect any of the following to happen? Please select all that apply </v>
      </c>
      <c r="E142" s="8" t="str">
        <f>HYPERLINK("#'A- Full Results'!A1308", "1308")</f>
        <v>1308</v>
      </c>
      <c r="F142" t="s">
        <v>22</v>
      </c>
    </row>
    <row r="143" spans="3:6" x14ac:dyDescent="0.35">
      <c r="C143">
        <v>135</v>
      </c>
      <c r="D143" s="6" t="str">
        <f>HYPERLINK("#'A- Table 135'!A1", " You said earlier that you thought it was likely that an AI or robot would be able to do your job as well as you in the next twenty years. Which of the following is closer to your view?")</f>
        <v xml:space="preserve"> You said earlier that you thought it was likely that an AI or robot would be able to do your job as well as you in the next twenty years. Which of the following is closer to your view?</v>
      </c>
      <c r="E143" s="8" t="str">
        <f>HYPERLINK("#'A- Full Results'!A1317", "1317")</f>
        <v>1317</v>
      </c>
      <c r="F143" t="s">
        <v>30</v>
      </c>
    </row>
    <row r="144" spans="3:6" x14ac:dyDescent="0.35">
      <c r="C144">
        <v>136</v>
      </c>
      <c r="D144" s="6" t="str">
        <f>HYPERLINK("#'A- Table 136'!A1", "Which, if any, of the following types of AI related skills would you like to be better at?Please select all that apply")</f>
        <v>Which, if any, of the following types of AI related skills would you like to be better at?Please select all that apply</v>
      </c>
      <c r="E144" s="8" t="str">
        <f>HYPERLINK("#'A- Full Results'!A1323", "1323")</f>
        <v>1323</v>
      </c>
      <c r="F144" t="s">
        <v>14</v>
      </c>
    </row>
    <row r="145" spans="3:6" x14ac:dyDescent="0.35">
      <c r="C145">
        <v>137</v>
      </c>
      <c r="D145" s="6" t="str">
        <f>HYPERLINK("#'A- Table 137'!A1", "Which, if any, of the following types of general work skills do you think the rise of AI will make it less important for humans to be good at?Please select all that apply")</f>
        <v>Which, if any, of the following types of general work skills do you think the rise of AI will make it less important for humans to be good at?Please select all that apply</v>
      </c>
      <c r="E145" s="8" t="str">
        <f>HYPERLINK("#'A- Full Results'!A1331", "1331")</f>
        <v>1331</v>
      </c>
      <c r="F145" t="s">
        <v>14</v>
      </c>
    </row>
    <row r="146" spans="3:6" x14ac:dyDescent="0.35">
      <c r="C146">
        <v>138</v>
      </c>
      <c r="D146" s="6" t="str">
        <f>HYPERLINK("#'A- Table 138'!A1", "And which, if any, of the following types of general work skills do you think the rise of AI will make it more important for humans to be good at?Please select all that apply...415")</f>
        <v>And which, if any, of the following types of general work skills do you think the rise of AI will make it more important for humans to be good at?Please select all that apply...415</v>
      </c>
      <c r="E146" s="8" t="str">
        <f>HYPERLINK("#'A- Full Results'!A1344", "1344")</f>
        <v>1344</v>
      </c>
      <c r="F146" t="s">
        <v>14</v>
      </c>
    </row>
    <row r="147" spans="3:6" x14ac:dyDescent="0.35">
      <c r="C147">
        <v>139</v>
      </c>
      <c r="D147" s="6" t="str">
        <f>HYPERLINK("#'A- Table 139'!A1", " In your opinion, when is an AI - either a computer program or a robot - likely to be first developed that is as smart as a human?")</f>
        <v xml:space="preserve"> In your opinion, when is an AI - either a computer program or a robot - likely to be first developed that is as smart as a human?</v>
      </c>
      <c r="E147" s="8" t="str">
        <f>HYPERLINK("#'A- Full Results'!A1357", "1357")</f>
        <v>1357</v>
      </c>
      <c r="F147" t="s">
        <v>14</v>
      </c>
    </row>
    <row r="148" spans="3:6" x14ac:dyDescent="0.35">
      <c r="C148">
        <v>140</v>
      </c>
      <c r="D148" s="6" t="str">
        <f>HYPERLINK("#'A- Table 140'!A1", "Which of the following, if any, would an AI have to do to be as smart as a human in your view?Select all that apply")</f>
        <v>Which of the following, if any, would an AI have to do to be as smart as a human in your view?Select all that apply</v>
      </c>
      <c r="E148" s="8" t="str">
        <f>HYPERLINK("#'A- Full Results'!A1371", "1371")</f>
        <v>1371</v>
      </c>
      <c r="F148" t="s">
        <v>14</v>
      </c>
    </row>
    <row r="149" spans="3:6" x14ac:dyDescent="0.35">
      <c r="C149">
        <v>141</v>
      </c>
      <c r="D149" s="6" t="str">
        <f>HYPERLINK("#'A- Table 141'!A1", "And which of the following, if any, would an AI have to do to be considered conscious?Select all that apply")</f>
        <v>And which of the following, if any, would an AI have to do to be considered conscious?Select all that apply</v>
      </c>
      <c r="E149" s="8" t="str">
        <f>HYPERLINK("#'A- Full Results'!A1384", "1384")</f>
        <v>1384</v>
      </c>
      <c r="F149" t="s">
        <v>14</v>
      </c>
    </row>
    <row r="150" spans="3:6" x14ac:dyDescent="0.35">
      <c r="C150">
        <v>142</v>
      </c>
      <c r="D150" s="6" t="str">
        <f>HYPERLINK("#'A- Table 142'!A1", " In your opinion, when is an AI - either a computer program or a robot - likely to be first developed that is more than 10x as smart as a human?")</f>
        <v xml:space="preserve"> In your opinion, when is an AI - either a computer program or a robot - likely to be first developed that is more than 10x as smart as a human?</v>
      </c>
      <c r="E150" s="8" t="str">
        <f>HYPERLINK("#'A- Full Results'!A1397", "1397")</f>
        <v>1397</v>
      </c>
      <c r="F150" t="s">
        <v>14</v>
      </c>
    </row>
    <row r="151" spans="3:6" x14ac:dyDescent="0.35">
      <c r="C151">
        <v>143</v>
      </c>
      <c r="D151" s="6" t="str">
        <f>HYPERLINK("#'A- Table 143'!A1", " Increasing government funding of AI research")</f>
        <v xml:space="preserve"> Increasing government funding of AI research</v>
      </c>
      <c r="E151" s="8" t="str">
        <f>HYPERLINK("#'A- Full Results'!A1411", "1411")</f>
        <v>1411</v>
      </c>
      <c r="F151" t="s">
        <v>14</v>
      </c>
    </row>
    <row r="152" spans="3:6" x14ac:dyDescent="0.35">
      <c r="C152">
        <v>144</v>
      </c>
      <c r="D152" s="6" t="str">
        <f>HYPERLINK("#'A- Table 144'!A1", " Introducing a new tax on the use of AI models")</f>
        <v xml:space="preserve"> Introducing a new tax on the use of AI models</v>
      </c>
      <c r="E152" s="8" t="str">
        <f>HYPERLINK("#'A- Full Results'!A1418", "1418")</f>
        <v>1418</v>
      </c>
      <c r="F152" t="s">
        <v>14</v>
      </c>
    </row>
    <row r="153" spans="3:6" x14ac:dyDescent="0.35">
      <c r="C153">
        <v>145</v>
      </c>
      <c r="D153" s="6" t="str">
        <f>HYPERLINK("#'A- Table 145'!A1", " Provide funding for a Government run AI Safety Institute to test the safety of new advanced AI models before they are allowed to be released")</f>
        <v xml:space="preserve"> Provide funding for a Government run AI Safety Institute to test the safety of new advanced AI models before they are allowed to be released</v>
      </c>
      <c r="E153" s="8" t="str">
        <f>HYPERLINK("#'A- Full Results'!A1425", "1425")</f>
        <v>1425</v>
      </c>
      <c r="F153" t="s">
        <v>14</v>
      </c>
    </row>
    <row r="154" spans="3:6" x14ac:dyDescent="0.35">
      <c r="C154">
        <v>146</v>
      </c>
      <c r="D154" s="6" t="str">
        <f>HYPERLINK("#'A- Table 146'!A1", " Requiring AI generated content to be clearly marked")</f>
        <v xml:space="preserve"> Requiring AI generated content to be clearly marked</v>
      </c>
      <c r="E154" s="8" t="str">
        <f>HYPERLINK("#'A- Full Results'!A1432", "1432")</f>
        <v>1432</v>
      </c>
      <c r="F154" t="s">
        <v>14</v>
      </c>
    </row>
    <row r="155" spans="3:6" x14ac:dyDescent="0.35">
      <c r="C155">
        <v>147</v>
      </c>
      <c r="D155" s="6" t="str">
        <f>HYPERLINK("#'A- Table 147'!A1", " Banning the use of AI generated content for political campaigns")</f>
        <v xml:space="preserve"> Banning the use of AI generated content for political campaigns</v>
      </c>
      <c r="E155" s="8" t="str">
        <f>HYPERLINK("#'A- Full Results'!A1439", "1439")</f>
        <v>1439</v>
      </c>
      <c r="F155" t="s">
        <v>14</v>
      </c>
    </row>
    <row r="156" spans="3:6" x14ac:dyDescent="0.35">
      <c r="C156">
        <v>148</v>
      </c>
      <c r="D156" s="6" t="str">
        <f>HYPERLINK("#'A- Table 148'!A1", " Making AI companies legally liable for any negative outcomes from the use of their technology")</f>
        <v xml:space="preserve"> Making AI companies legally liable for any negative outcomes from the use of their technology</v>
      </c>
      <c r="E156" s="8" t="str">
        <f>HYPERLINK("#'A- Full Results'!A1446", "1446")</f>
        <v>1446</v>
      </c>
      <c r="F156" t="s">
        <v>14</v>
      </c>
    </row>
    <row r="157" spans="3:6" x14ac:dyDescent="0.35">
      <c r="C157">
        <v>149</v>
      </c>
      <c r="D157" s="6" t="str">
        <f>HYPERLINK("#'A- Table 149'!A1", " Offering government sponsored retraining to people who are at risk of losing their job to AI")</f>
        <v xml:space="preserve"> Offering government sponsored retraining to people who are at risk of losing their job to AI</v>
      </c>
      <c r="E157" s="8" t="str">
        <f>HYPERLINK("#'A- Full Results'!A1453", "1453")</f>
        <v>1453</v>
      </c>
      <c r="F157" t="s">
        <v>14</v>
      </c>
    </row>
    <row r="158" spans="3:6" x14ac:dyDescent="0.35">
      <c r="C158">
        <v>150</v>
      </c>
      <c r="D158" s="6" t="str">
        <f>HYPERLINK("#'A- Table 150'!A1", " Offering Government sponsored skills training in how to take best advantage of AI")</f>
        <v xml:space="preserve"> Offering Government sponsored skills training in how to take best advantage of AI</v>
      </c>
      <c r="E158" s="8" t="str">
        <f>HYPERLINK("#'A- Full Results'!A1460", "1460")</f>
        <v>1460</v>
      </c>
      <c r="F158" t="s">
        <v>14</v>
      </c>
    </row>
    <row r="159" spans="3:6" x14ac:dyDescent="0.35">
      <c r="C159">
        <v>151</v>
      </c>
      <c r="D159" s="6" t="str">
        <f>HYPERLINK("#'A- Table 151'!A1", " Keeping track of any data centres or advanced microchips that could be used to develop advanced AI")</f>
        <v xml:space="preserve"> Keeping track of any data centres or advanced microchips that could be used to develop advanced AI</v>
      </c>
      <c r="E159" s="8" t="str">
        <f>HYPERLINK("#'A- Full Results'!A1467", "1467")</f>
        <v>1467</v>
      </c>
      <c r="F159" t="s">
        <v>14</v>
      </c>
    </row>
    <row r="160" spans="3:6" x14ac:dyDescent="0.35">
      <c r="C160">
        <v>152</v>
      </c>
      <c r="D160" s="6" t="str">
        <f>HYPERLINK("#'A- Table 152'!A1", " Banning the export of advanced AI technology to hostile Governments")</f>
        <v xml:space="preserve"> Banning the export of advanced AI technology to hostile Governments</v>
      </c>
      <c r="E160" s="8" t="str">
        <f>HYPERLINK("#'A- Full Results'!A1474", "1474")</f>
        <v>1474</v>
      </c>
      <c r="F160" t="s">
        <v>14</v>
      </c>
    </row>
    <row r="161" spans="3:6" x14ac:dyDescent="0.35">
      <c r="C161">
        <v>153</v>
      </c>
      <c r="D161" s="6" t="str">
        <f>HYPERLINK("#'A- Table 153'!A1", " Holding regular global conferences with international governments and technologies companies to monitor the progress of the technology")</f>
        <v xml:space="preserve"> Holding regular global conferences with international governments and technologies companies to monitor the progress of the technology</v>
      </c>
      <c r="E161" s="8" t="str">
        <f>HYPERLINK("#'A- Full Results'!A1481", "1481")</f>
        <v>1481</v>
      </c>
      <c r="F161" t="s">
        <v>14</v>
      </c>
    </row>
    <row r="162" spans="3:6" x14ac:dyDescent="0.35">
      <c r="C162">
        <v>154</v>
      </c>
      <c r="D162" s="6" t="str">
        <f>HYPERLINK("#'A- Table 154'!A1", " Requiring government approval to release an advanced AI model")</f>
        <v xml:space="preserve"> Requiring government approval to release an advanced AI model</v>
      </c>
      <c r="E162" s="8" t="str">
        <f>HYPERLINK("#'A- Full Results'!A1488", "1488")</f>
        <v>1488</v>
      </c>
      <c r="F162" t="s">
        <v>14</v>
      </c>
    </row>
    <row r="163" spans="3:6" x14ac:dyDescent="0.35">
      <c r="C163">
        <v>155</v>
      </c>
      <c r="D163" s="6" t="str">
        <f>HYPERLINK("#'A- Table 155'!A1", " Banning new research into AI")</f>
        <v xml:space="preserve"> Banning new research into AI</v>
      </c>
      <c r="E163" s="8" t="str">
        <f>HYPERLINK("#'A- Full Results'!A1495", "1495")</f>
        <v>1495</v>
      </c>
      <c r="F163" t="s">
        <v>14</v>
      </c>
    </row>
    <row r="164" spans="3:6" x14ac:dyDescent="0.35">
      <c r="C164">
        <v>156</v>
      </c>
      <c r="D164" s="6" t="str">
        <f>HYPERLINK("#'A- Table 156'!A1", " Pausing or slowing down new research into AI")</f>
        <v xml:space="preserve"> Pausing or slowing down new research into AI</v>
      </c>
      <c r="E164" s="8" t="str">
        <f>HYPERLINK("#'A- Full Results'!A1502", "1502")</f>
        <v>1502</v>
      </c>
      <c r="F164" t="s">
        <v>14</v>
      </c>
    </row>
    <row r="165" spans="3:6" x14ac:dyDescent="0.35">
      <c r="C165">
        <v>157</v>
      </c>
      <c r="D165" s="6" t="str">
        <f>HYPERLINK("#'A- Table 157'!A1", " Establish a national AI plan to promote AI adoption through the economy")</f>
        <v xml:space="preserve"> Establish a national AI plan to promote AI adoption through the economy</v>
      </c>
      <c r="E165" s="8" t="str">
        <f>HYPERLINK("#'A- Full Results'!A1509", "1509")</f>
        <v>1509</v>
      </c>
      <c r="F165" t="s">
        <v>14</v>
      </c>
    </row>
    <row r="166" spans="3:6" x14ac:dyDescent="0.35">
      <c r="C166">
        <v>158</v>
      </c>
      <c r="D166" s="6" t="str">
        <f>HYPERLINK("#'A- Table 158'!A1", " Require AI companies to disclose details about their AI models, such as the dataset used to train their systems and their safety testing")</f>
        <v xml:space="preserve"> Require AI companies to disclose details about their AI models, such as the dataset used to train their systems and their safety testing</v>
      </c>
      <c r="E166" s="8" t="str">
        <f>HYPERLINK("#'A- Full Results'!A1516", "1516")</f>
        <v>1516</v>
      </c>
      <c r="F166" t="s">
        <v>14</v>
      </c>
    </row>
    <row r="167" spans="3:6" x14ac:dyDescent="0.35">
      <c r="C167">
        <v>159</v>
      </c>
      <c r="D167" s="6" t="str">
        <f>HYPERLINK("#'A- Table 159'!A1", " Create an intergovernmental organization to monitor AI safety and security.")</f>
        <v xml:space="preserve"> Create an intergovernmental organization to monitor AI safety and security.</v>
      </c>
      <c r="E167" s="8" t="str">
        <f>HYPERLINK("#'A- Full Results'!A1523", "1523")</f>
        <v>1523</v>
      </c>
      <c r="F167" t="s">
        <v>14</v>
      </c>
    </row>
    <row r="168" spans="3:6" x14ac:dyDescent="0.35">
      <c r="C168">
        <v>160</v>
      </c>
      <c r="D168" s="6" t="str">
        <f>HYPERLINK("#'A- Table 160'!A1", " Move cautiously before creating new laws and regulations to avoid creating unintended consequences")</f>
        <v xml:space="preserve"> Move cautiously before creating new laws and regulations to avoid creating unintended consequences</v>
      </c>
      <c r="E168" s="8" t="str">
        <f>HYPERLINK("#'A- Full Results'!A1530", "1530")</f>
        <v>1530</v>
      </c>
      <c r="F168" t="s">
        <v>14</v>
      </c>
    </row>
    <row r="169" spans="3:6" x14ac:dyDescent="0.35">
      <c r="C169">
        <v>161</v>
      </c>
      <c r="D169" s="6" t="str">
        <f>HYPERLINK("#'A- Table 161'!A1", " Provide stronger social safety net policies, such as unemployment insurance, job transition assistance, and job placement services for workers likely to be affected by AI")</f>
        <v xml:space="preserve"> Provide stronger social safety net policies, such as unemployment insurance, job transition assistance, and job placement services for workers likely to be affected by AI</v>
      </c>
      <c r="E169" s="8" t="str">
        <f>HYPERLINK("#'A- Full Results'!A1537", "1537")</f>
        <v>1537</v>
      </c>
      <c r="F169" t="s">
        <v>14</v>
      </c>
    </row>
    <row r="170" spans="3:6" x14ac:dyDescent="0.35">
      <c r="C170">
        <v>162</v>
      </c>
      <c r="D170" s="6" t="str">
        <f>HYPERLINK("#'A- Table 162'!A1", " Provide income support, such as universal basic income, negative income tax, or other forms of social assistance for workers likely to be affected by AI")</f>
        <v xml:space="preserve"> Provide income support, such as universal basic income, negative income tax, or other forms of social assistance for workers likely to be affected by AI</v>
      </c>
      <c r="E170" s="8" t="str">
        <f>HYPERLINK("#'A- Full Results'!A1544", "1544")</f>
        <v>1544</v>
      </c>
      <c r="F170" t="s">
        <v>14</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B1551"/>
  <sheetViews>
    <sheetView showGridLines="0" workbookViewId="0">
      <pane xSplit="2" ySplit="8" topLeftCell="C321" activePane="bottomRight" state="frozen"/>
      <selection activeCell="E31" sqref="E31"/>
      <selection pane="topRight" activeCell="E31" sqref="E31"/>
      <selection pane="bottomLeft" activeCell="E31" sqref="E31"/>
      <selection pane="bottomRight" activeCell="E31" sqref="E31"/>
    </sheetView>
  </sheetViews>
  <sheetFormatPr defaultColWidth="10.90625" defaultRowHeight="14.5" x14ac:dyDescent="0.35"/>
  <cols>
    <col min="2" max="2" width="20.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28" t="s">
        <v>31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0"/>
      <c r="C5" s="10"/>
      <c r="D5" s="29" t="s">
        <v>32</v>
      </c>
      <c r="E5" s="30"/>
      <c r="F5" s="10"/>
      <c r="G5" s="29" t="s">
        <v>33</v>
      </c>
      <c r="H5" s="30"/>
      <c r="I5" s="30"/>
      <c r="J5" s="30"/>
      <c r="K5" s="30"/>
      <c r="L5" s="30"/>
      <c r="M5" s="10"/>
      <c r="N5" s="29" t="s">
        <v>34</v>
      </c>
      <c r="O5" s="30"/>
      <c r="P5" s="30"/>
      <c r="Q5" s="30"/>
      <c r="R5" s="10"/>
      <c r="S5" s="29" t="s">
        <v>35</v>
      </c>
      <c r="T5" s="30"/>
      <c r="U5" s="10"/>
      <c r="V5" s="29" t="s">
        <v>36</v>
      </c>
      <c r="W5" s="30"/>
      <c r="X5" s="30"/>
      <c r="Y5" s="30"/>
      <c r="Z5" s="10"/>
      <c r="AA5" s="29" t="s">
        <v>37</v>
      </c>
      <c r="AB5" s="30"/>
      <c r="AC5" s="30"/>
      <c r="AD5" s="30"/>
      <c r="AE5" s="30"/>
      <c r="AF5" s="30"/>
      <c r="AG5" s="10"/>
      <c r="AH5" s="29" t="s">
        <v>38</v>
      </c>
      <c r="AI5" s="30"/>
      <c r="AJ5" s="10"/>
      <c r="AK5" s="29" t="s">
        <v>39</v>
      </c>
      <c r="AL5" s="30"/>
      <c r="AM5" s="10"/>
      <c r="AN5" s="29" t="s">
        <v>40</v>
      </c>
      <c r="AO5" s="30"/>
      <c r="AP5" s="10"/>
      <c r="AQ5" s="29" t="s">
        <v>41</v>
      </c>
      <c r="AR5" s="30"/>
      <c r="AS5" s="30"/>
      <c r="AT5" s="10"/>
      <c r="AU5" s="29" t="s">
        <v>42</v>
      </c>
      <c r="AV5" s="30"/>
      <c r="AW5" s="10"/>
      <c r="AX5" s="29" t="s">
        <v>43</v>
      </c>
      <c r="AY5" s="30"/>
      <c r="AZ5" s="10"/>
      <c r="BA5" s="29"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2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2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11" spans="2:54" x14ac:dyDescent="0.35">
      <c r="B11" s="7" t="s">
        <v>85</v>
      </c>
    </row>
    <row r="12" spans="2:54" x14ac:dyDescent="0.35">
      <c r="B12" s="15" t="s">
        <v>14</v>
      </c>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row>
    <row r="13" spans="2:54" x14ac:dyDescent="0.35">
      <c r="B13" t="s">
        <v>86</v>
      </c>
      <c r="C13" s="16">
        <v>0.19249931347271401</v>
      </c>
      <c r="D13" s="16">
        <v>0.24805204141854101</v>
      </c>
      <c r="E13" s="16">
        <v>0.13725251358825299</v>
      </c>
      <c r="F13" s="16"/>
      <c r="G13" s="16">
        <v>0.23010787852432599</v>
      </c>
      <c r="H13" s="16">
        <v>0.31492731548768599</v>
      </c>
      <c r="I13" s="16">
        <v>0.26855508230861902</v>
      </c>
      <c r="J13" s="16">
        <v>0.16826024097061201</v>
      </c>
      <c r="K13" s="16">
        <v>9.8764094490555995E-2</v>
      </c>
      <c r="L13" s="16">
        <v>9.83870714844165E-2</v>
      </c>
      <c r="M13" s="16"/>
      <c r="N13" s="16">
        <v>0.19805051656794401</v>
      </c>
      <c r="O13" s="16">
        <v>0.15594537328991501</v>
      </c>
      <c r="P13" s="16">
        <v>0.21350296099458499</v>
      </c>
      <c r="Q13" s="16">
        <v>0.186813707530469</v>
      </c>
      <c r="R13" s="16"/>
      <c r="S13" s="16">
        <v>0.19582114536510301</v>
      </c>
      <c r="T13" s="16">
        <v>0.18346981100943899</v>
      </c>
      <c r="U13" s="16"/>
      <c r="V13" s="16">
        <v>0.145621806927133</v>
      </c>
      <c r="W13" s="16">
        <v>0.160303587849532</v>
      </c>
      <c r="X13" s="16">
        <v>0.26202592476757502</v>
      </c>
      <c r="Y13" s="16">
        <v>0.32735546222031198</v>
      </c>
      <c r="Z13" s="16"/>
      <c r="AA13" s="16">
        <v>0.15175944382659301</v>
      </c>
      <c r="AB13" s="16">
        <v>0.198313060644871</v>
      </c>
      <c r="AC13" s="16">
        <v>9.3732119841931194E-2</v>
      </c>
      <c r="AD13" s="16">
        <v>0.274816097554264</v>
      </c>
      <c r="AE13" s="16">
        <v>0.26825733654940498</v>
      </c>
      <c r="AF13" s="16">
        <v>0.200940570318275</v>
      </c>
      <c r="AG13" s="16"/>
      <c r="AH13" s="16">
        <v>0.20420773524554101</v>
      </c>
      <c r="AI13" s="16">
        <v>0.195945877577586</v>
      </c>
      <c r="AJ13" s="16"/>
      <c r="AK13" s="16">
        <v>0.205799222054728</v>
      </c>
      <c r="AL13" s="16">
        <v>0.203370729270061</v>
      </c>
      <c r="AM13" s="16"/>
      <c r="AN13" s="16">
        <v>0.207941117890317</v>
      </c>
      <c r="AO13" s="16">
        <v>0.21377050666001601</v>
      </c>
      <c r="AP13" s="16"/>
      <c r="AQ13" s="16">
        <v>0.239384003213887</v>
      </c>
      <c r="AR13" s="16">
        <v>0.13833411368859599</v>
      </c>
      <c r="AS13" s="16">
        <v>0.24795226896987599</v>
      </c>
      <c r="AT13" s="16"/>
      <c r="AU13" s="16">
        <v>0.19679200132590499</v>
      </c>
      <c r="AV13" s="16">
        <v>0.18991072325246</v>
      </c>
      <c r="AW13" s="16"/>
      <c r="AX13" s="16">
        <v>0.229564615946134</v>
      </c>
      <c r="AY13" s="16">
        <v>1.1227174307778301E-2</v>
      </c>
      <c r="AZ13" s="16"/>
      <c r="BA13" s="16">
        <v>0.28871914025518303</v>
      </c>
      <c r="BB13" s="16">
        <v>0.37910319288368699</v>
      </c>
    </row>
    <row r="14" spans="2:54" x14ac:dyDescent="0.35">
      <c r="B14" t="s">
        <v>87</v>
      </c>
      <c r="C14" s="16">
        <v>0.43383846022686101</v>
      </c>
      <c r="D14" s="16">
        <v>0.38642672448439802</v>
      </c>
      <c r="E14" s="16">
        <v>0.47924923689947901</v>
      </c>
      <c r="F14" s="16"/>
      <c r="G14" s="16">
        <v>0.50033979874780998</v>
      </c>
      <c r="H14" s="16">
        <v>0.39250961606880802</v>
      </c>
      <c r="I14" s="16">
        <v>0.426950615151929</v>
      </c>
      <c r="J14" s="16">
        <v>0.48735850309585699</v>
      </c>
      <c r="K14" s="16">
        <v>0.386066641236818</v>
      </c>
      <c r="L14" s="16">
        <v>0.43323095951891499</v>
      </c>
      <c r="M14" s="16"/>
      <c r="N14" s="16">
        <v>0.37944860438744399</v>
      </c>
      <c r="O14" s="16">
        <v>0.44728255051100302</v>
      </c>
      <c r="P14" s="16">
        <v>0.45011262617647402</v>
      </c>
      <c r="Q14" s="16">
        <v>0.43494486752375799</v>
      </c>
      <c r="R14" s="16"/>
      <c r="S14" s="16">
        <v>0.40925643547247598</v>
      </c>
      <c r="T14" s="16">
        <v>0.47306315791649201</v>
      </c>
      <c r="U14" s="16"/>
      <c r="V14" s="16">
        <v>0.39213606724309102</v>
      </c>
      <c r="W14" s="16">
        <v>0.47183155455211001</v>
      </c>
      <c r="X14" s="16">
        <v>0.402065033049748</v>
      </c>
      <c r="Y14" s="16">
        <v>0.56501318070909601</v>
      </c>
      <c r="Z14" s="16"/>
      <c r="AA14" s="16">
        <v>0.404404822671518</v>
      </c>
      <c r="AB14" s="16">
        <v>0.42924276252753302</v>
      </c>
      <c r="AC14" s="16">
        <v>0.55216219687977697</v>
      </c>
      <c r="AD14" s="16">
        <v>0.43853106101723099</v>
      </c>
      <c r="AE14" s="16">
        <v>0.40373304008298799</v>
      </c>
      <c r="AF14" s="16">
        <v>0.51000067056374498</v>
      </c>
      <c r="AG14" s="16"/>
      <c r="AH14" s="16">
        <v>0.437493777687677</v>
      </c>
      <c r="AI14" s="16">
        <v>0.41638447213778501</v>
      </c>
      <c r="AJ14" s="16"/>
      <c r="AK14" s="16">
        <v>0.44628147950633801</v>
      </c>
      <c r="AL14" s="16">
        <v>0.38593285691745799</v>
      </c>
      <c r="AM14" s="16"/>
      <c r="AN14" s="16">
        <v>0.44656945395924302</v>
      </c>
      <c r="AO14" s="16">
        <v>0.40881866460025801</v>
      </c>
      <c r="AP14" s="16"/>
      <c r="AQ14" s="16">
        <v>0.44336494899762602</v>
      </c>
      <c r="AR14" s="16">
        <v>0.48969535916143803</v>
      </c>
      <c r="AS14" s="16">
        <v>0.37487651821336399</v>
      </c>
      <c r="AT14" s="16"/>
      <c r="AU14" s="16">
        <v>0.42203245177583798</v>
      </c>
      <c r="AV14" s="16">
        <v>0.45438111021852801</v>
      </c>
      <c r="AW14" s="16"/>
      <c r="AX14" s="16">
        <v>0.49496788102238798</v>
      </c>
      <c r="AY14" s="16">
        <v>0.13955982189648899</v>
      </c>
      <c r="AZ14" s="16"/>
      <c r="BA14" s="16">
        <v>0.48441899969778202</v>
      </c>
      <c r="BB14" s="16">
        <v>0.45798153551566501</v>
      </c>
    </row>
    <row r="15" spans="2:54" x14ac:dyDescent="0.35">
      <c r="B15" t="s">
        <v>88</v>
      </c>
      <c r="C15" s="16">
        <v>0.34838902790926601</v>
      </c>
      <c r="D15" s="16">
        <v>0.34603426879785998</v>
      </c>
      <c r="E15" s="16">
        <v>0.352348996006835</v>
      </c>
      <c r="F15" s="16"/>
      <c r="G15" s="16">
        <v>0.22874757569897899</v>
      </c>
      <c r="H15" s="16">
        <v>0.25933789352232101</v>
      </c>
      <c r="I15" s="16">
        <v>0.26951703432673102</v>
      </c>
      <c r="J15" s="16">
        <v>0.31429231802555202</v>
      </c>
      <c r="K15" s="16">
        <v>0.49205858649045298</v>
      </c>
      <c r="L15" s="16">
        <v>0.46838196899666801</v>
      </c>
      <c r="M15" s="16"/>
      <c r="N15" s="16">
        <v>0.38481395087946002</v>
      </c>
      <c r="O15" s="16">
        <v>0.38518633721205198</v>
      </c>
      <c r="P15" s="16">
        <v>0.314380048294293</v>
      </c>
      <c r="Q15" s="16">
        <v>0.34464753950239102</v>
      </c>
      <c r="R15" s="16"/>
      <c r="S15" s="16">
        <v>0.37030473430887101</v>
      </c>
      <c r="T15" s="16">
        <v>0.31707961254853401</v>
      </c>
      <c r="U15" s="16"/>
      <c r="V15" s="16">
        <v>0.41270007741494003</v>
      </c>
      <c r="W15" s="16">
        <v>0.34726911127651799</v>
      </c>
      <c r="X15" s="16">
        <v>0.32238715735837797</v>
      </c>
      <c r="Y15" s="16">
        <v>0.107631357070592</v>
      </c>
      <c r="Z15" s="16"/>
      <c r="AA15" s="16">
        <v>0.40329301711416199</v>
      </c>
      <c r="AB15" s="16">
        <v>0.34798280605094101</v>
      </c>
      <c r="AC15" s="16">
        <v>0.33314993128338699</v>
      </c>
      <c r="AD15" s="16">
        <v>0.28169356261696799</v>
      </c>
      <c r="AE15" s="16">
        <v>0.30585459301016299</v>
      </c>
      <c r="AF15" s="16">
        <v>0.28905875911798001</v>
      </c>
      <c r="AG15" s="16"/>
      <c r="AH15" s="16">
        <v>0.33488572373689401</v>
      </c>
      <c r="AI15" s="16">
        <v>0.38194993383356302</v>
      </c>
      <c r="AJ15" s="16"/>
      <c r="AK15" s="16">
        <v>0.33115870545794102</v>
      </c>
      <c r="AL15" s="16">
        <v>0.401519290934018</v>
      </c>
      <c r="AM15" s="16"/>
      <c r="AN15" s="16">
        <v>0.327424951219288</v>
      </c>
      <c r="AO15" s="16">
        <v>0.36973401350818602</v>
      </c>
      <c r="AP15" s="16"/>
      <c r="AQ15" s="16">
        <v>0.28436884411397101</v>
      </c>
      <c r="AR15" s="16">
        <v>0.352035378751057</v>
      </c>
      <c r="AS15" s="16">
        <v>0.366005552404436</v>
      </c>
      <c r="AT15" s="16"/>
      <c r="AU15" s="16">
        <v>0.370973280499797</v>
      </c>
      <c r="AV15" s="16">
        <v>0.31602229219654698</v>
      </c>
      <c r="AW15" s="16"/>
      <c r="AX15" s="16">
        <v>0.25527037075307302</v>
      </c>
      <c r="AY15" s="16">
        <v>0.82441735651292702</v>
      </c>
      <c r="AZ15" s="16"/>
      <c r="BA15" s="16">
        <v>0.22439978502522701</v>
      </c>
      <c r="BB15" s="16">
        <v>0.121162425624687</v>
      </c>
    </row>
    <row r="16" spans="2:54" x14ac:dyDescent="0.35">
      <c r="B16" t="s">
        <v>89</v>
      </c>
      <c r="C16" s="16">
        <v>2.5273198391159699E-2</v>
      </c>
      <c r="D16" s="16">
        <v>1.94869652992011E-2</v>
      </c>
      <c r="E16" s="16">
        <v>3.1149253505432899E-2</v>
      </c>
      <c r="F16" s="16"/>
      <c r="G16" s="16">
        <v>4.0804747028884501E-2</v>
      </c>
      <c r="H16" s="16">
        <v>3.3225174921185298E-2</v>
      </c>
      <c r="I16" s="16">
        <v>3.49772682127205E-2</v>
      </c>
      <c r="J16" s="16">
        <v>3.0088937907979601E-2</v>
      </c>
      <c r="K16" s="16">
        <v>2.3110677782172701E-2</v>
      </c>
      <c r="L16" s="16">
        <v>0</v>
      </c>
      <c r="M16" s="16"/>
      <c r="N16" s="16">
        <v>3.7686928165151998E-2</v>
      </c>
      <c r="O16" s="16">
        <v>1.15857389870298E-2</v>
      </c>
      <c r="P16" s="16">
        <v>2.2004364534648699E-2</v>
      </c>
      <c r="Q16" s="16">
        <v>3.3593885443381197E-2</v>
      </c>
      <c r="R16" s="16"/>
      <c r="S16" s="16">
        <v>2.46176848535508E-2</v>
      </c>
      <c r="T16" s="16">
        <v>2.6387418525535701E-2</v>
      </c>
      <c r="U16" s="16"/>
      <c r="V16" s="16">
        <v>4.9542048414836497E-2</v>
      </c>
      <c r="W16" s="16">
        <v>2.05957463218394E-2</v>
      </c>
      <c r="X16" s="16">
        <v>1.3521884824297999E-2</v>
      </c>
      <c r="Y16" s="16">
        <v>0</v>
      </c>
      <c r="Z16" s="16"/>
      <c r="AA16" s="16">
        <v>4.0542716387726503E-2</v>
      </c>
      <c r="AB16" s="16">
        <v>2.44613707766544E-2</v>
      </c>
      <c r="AC16" s="16">
        <v>2.0955751994904799E-2</v>
      </c>
      <c r="AD16" s="16">
        <v>4.9592788115380001E-3</v>
      </c>
      <c r="AE16" s="16">
        <v>2.21550303574433E-2</v>
      </c>
      <c r="AF16" s="16">
        <v>0</v>
      </c>
      <c r="AG16" s="16"/>
      <c r="AH16" s="16">
        <v>2.34127633298876E-2</v>
      </c>
      <c r="AI16" s="16">
        <v>5.7197164510664304E-3</v>
      </c>
      <c r="AJ16" s="16"/>
      <c r="AK16" s="16">
        <v>1.6760592980993801E-2</v>
      </c>
      <c r="AL16" s="16">
        <v>9.1771228784627203E-3</v>
      </c>
      <c r="AM16" s="16"/>
      <c r="AN16" s="16">
        <v>1.80644769311527E-2</v>
      </c>
      <c r="AO16" s="16">
        <v>7.6768152315406703E-3</v>
      </c>
      <c r="AP16" s="16"/>
      <c r="AQ16" s="16">
        <v>3.2882203674516802E-2</v>
      </c>
      <c r="AR16" s="16">
        <v>1.99351483989097E-2</v>
      </c>
      <c r="AS16" s="16">
        <v>1.1165660412323201E-2</v>
      </c>
      <c r="AT16" s="16"/>
      <c r="AU16" s="16">
        <v>1.02022663984595E-2</v>
      </c>
      <c r="AV16" s="16">
        <v>3.9685874332465197E-2</v>
      </c>
      <c r="AW16" s="16"/>
      <c r="AX16" s="16">
        <v>2.01971322784056E-2</v>
      </c>
      <c r="AY16" s="16">
        <v>2.4795647282805901E-2</v>
      </c>
      <c r="AZ16" s="16"/>
      <c r="BA16" s="16">
        <v>2.4620750218076102E-3</v>
      </c>
      <c r="BB16" s="16">
        <v>4.1752845975962002E-2</v>
      </c>
    </row>
    <row r="17" spans="2:54" x14ac:dyDescent="0.35">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row>
    <row r="18" spans="2:54" x14ac:dyDescent="0.35">
      <c r="B18" s="7" t="s">
        <v>90</v>
      </c>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row>
    <row r="19" spans="2:54" x14ac:dyDescent="0.35">
      <c r="B19" s="15" t="s">
        <v>14</v>
      </c>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row>
    <row r="20" spans="2:54" x14ac:dyDescent="0.35">
      <c r="B20" t="s">
        <v>91</v>
      </c>
      <c r="C20" s="16">
        <v>0.33540814544706099</v>
      </c>
      <c r="D20" s="16">
        <v>0.38823094160099703</v>
      </c>
      <c r="E20" s="16">
        <v>0.28351119009679998</v>
      </c>
      <c r="F20" s="16"/>
      <c r="G20" s="16">
        <v>0.54305462498817303</v>
      </c>
      <c r="H20" s="16">
        <v>0.51349811228185205</v>
      </c>
      <c r="I20" s="16">
        <v>0.38780448289650299</v>
      </c>
      <c r="J20" s="16">
        <v>0.29482853829275002</v>
      </c>
      <c r="K20" s="16">
        <v>0.21600583402416701</v>
      </c>
      <c r="L20" s="16">
        <v>0.146248916483848</v>
      </c>
      <c r="M20" s="16"/>
      <c r="N20" s="16">
        <v>0.28607822865643001</v>
      </c>
      <c r="O20" s="16">
        <v>0.284130454868876</v>
      </c>
      <c r="P20" s="16">
        <v>0.360964516471247</v>
      </c>
      <c r="Q20" s="16">
        <v>0.37461263404353901</v>
      </c>
      <c r="R20" s="16"/>
      <c r="S20" s="16">
        <v>0.305400062837619</v>
      </c>
      <c r="T20" s="16">
        <v>0.37900353957073202</v>
      </c>
      <c r="U20" s="16"/>
      <c r="V20" s="16">
        <v>0.306566822105998</v>
      </c>
      <c r="W20" s="16">
        <v>0.298613790529001</v>
      </c>
      <c r="X20" s="16">
        <v>0.39232205230509698</v>
      </c>
      <c r="Y20" s="16">
        <v>0.49698258208248203</v>
      </c>
      <c r="Z20" s="16"/>
      <c r="AA20" s="16">
        <v>0.294265629576417</v>
      </c>
      <c r="AB20" s="16">
        <v>0.32288162011147897</v>
      </c>
      <c r="AC20" s="16">
        <v>0.31185454403788199</v>
      </c>
      <c r="AD20" s="16">
        <v>0.40501807514559701</v>
      </c>
      <c r="AE20" s="16">
        <v>0.37116250686755398</v>
      </c>
      <c r="AF20" s="16">
        <v>0.41968415716354002</v>
      </c>
      <c r="AG20" s="16"/>
      <c r="AH20" s="16">
        <v>0.35778598784844501</v>
      </c>
      <c r="AI20" s="16">
        <v>0.29058743097761902</v>
      </c>
      <c r="AJ20" s="16"/>
      <c r="AK20" s="16">
        <v>0.38012413860826499</v>
      </c>
      <c r="AL20" s="16">
        <v>0.31739519869584698</v>
      </c>
      <c r="AM20" s="16"/>
      <c r="AN20" s="16">
        <v>0.36228083258063598</v>
      </c>
      <c r="AO20" s="16">
        <v>0.32109450409930701</v>
      </c>
      <c r="AP20" s="16"/>
      <c r="AQ20" s="16">
        <v>0.340842769970504</v>
      </c>
      <c r="AR20" s="16">
        <v>0.28519574027574401</v>
      </c>
      <c r="AS20" s="16">
        <v>0.41859545028746797</v>
      </c>
      <c r="AT20" s="16"/>
      <c r="AU20" s="16">
        <v>0.32160301225239701</v>
      </c>
      <c r="AV20" s="16">
        <v>0.35492304181783502</v>
      </c>
      <c r="AW20" s="16"/>
      <c r="AX20" s="16">
        <v>0.40382623459470601</v>
      </c>
      <c r="AY20" s="16">
        <v>0</v>
      </c>
      <c r="AZ20" s="16"/>
      <c r="BA20" s="16">
        <v>0.49810864282795098</v>
      </c>
      <c r="BB20" s="16">
        <v>0.53516787631871299</v>
      </c>
    </row>
    <row r="21" spans="2:54" x14ac:dyDescent="0.35">
      <c r="B21" t="s">
        <v>92</v>
      </c>
      <c r="C21" s="16">
        <v>0.49516727713212899</v>
      </c>
      <c r="D21" s="16">
        <v>0.46463705173536202</v>
      </c>
      <c r="E21" s="16">
        <v>0.52700624333536195</v>
      </c>
      <c r="F21" s="16"/>
      <c r="G21" s="16">
        <v>0.368032200440432</v>
      </c>
      <c r="H21" s="16">
        <v>0.382842890175082</v>
      </c>
      <c r="I21" s="16">
        <v>0.497891592096742</v>
      </c>
      <c r="J21" s="16">
        <v>0.58351162896115505</v>
      </c>
      <c r="K21" s="16">
        <v>0.57660799821659103</v>
      </c>
      <c r="L21" s="16">
        <v>0.53227242784019402</v>
      </c>
      <c r="M21" s="16"/>
      <c r="N21" s="16">
        <v>0.50167954088981503</v>
      </c>
      <c r="O21" s="16">
        <v>0.51734001892952897</v>
      </c>
      <c r="P21" s="16">
        <v>0.49488122461761103</v>
      </c>
      <c r="Q21" s="16">
        <v>0.47156835206942299</v>
      </c>
      <c r="R21" s="16"/>
      <c r="S21" s="16">
        <v>0.49984899697607998</v>
      </c>
      <c r="T21" s="16">
        <v>0.48891497848635701</v>
      </c>
      <c r="U21" s="16"/>
      <c r="V21" s="16">
        <v>0.47305883655913999</v>
      </c>
      <c r="W21" s="16">
        <v>0.54305438664789696</v>
      </c>
      <c r="X21" s="16">
        <v>0.45641492080915802</v>
      </c>
      <c r="Y21" s="16">
        <v>0.42639242019693702</v>
      </c>
      <c r="Z21" s="16"/>
      <c r="AA21" s="16">
        <v>0.52066525181641898</v>
      </c>
      <c r="AB21" s="16">
        <v>0.51159007093096598</v>
      </c>
      <c r="AC21" s="16">
        <v>0.490682397709304</v>
      </c>
      <c r="AD21" s="16">
        <v>0.46588373109580999</v>
      </c>
      <c r="AE21" s="16">
        <v>0.44926162462676</v>
      </c>
      <c r="AF21" s="16">
        <v>0.42660143475419798</v>
      </c>
      <c r="AG21" s="16"/>
      <c r="AH21" s="16">
        <v>0.47829269176663702</v>
      </c>
      <c r="AI21" s="16">
        <v>0.51687461809998203</v>
      </c>
      <c r="AJ21" s="16"/>
      <c r="AK21" s="16">
        <v>0.46707816709382899</v>
      </c>
      <c r="AL21" s="16">
        <v>0.508062412285468</v>
      </c>
      <c r="AM21" s="16"/>
      <c r="AN21" s="16">
        <v>0.47582431140650799</v>
      </c>
      <c r="AO21" s="16">
        <v>0.51059456788078506</v>
      </c>
      <c r="AP21" s="16"/>
      <c r="AQ21" s="16">
        <v>0.49639737635130698</v>
      </c>
      <c r="AR21" s="16">
        <v>0.52323577272542099</v>
      </c>
      <c r="AS21" s="16">
        <v>0.44606673434806599</v>
      </c>
      <c r="AT21" s="16"/>
      <c r="AU21" s="16">
        <v>0.50597152524448996</v>
      </c>
      <c r="AV21" s="16">
        <v>0.48046813835879998</v>
      </c>
      <c r="AW21" s="16"/>
      <c r="AX21" s="16">
        <v>0.59617376540529399</v>
      </c>
      <c r="AY21" s="16">
        <v>0</v>
      </c>
      <c r="AZ21" s="16"/>
      <c r="BA21" s="16">
        <v>0.44899864971479098</v>
      </c>
      <c r="BB21" s="16">
        <v>0.41054681455310499</v>
      </c>
    </row>
    <row r="22" spans="2:54" x14ac:dyDescent="0.35">
      <c r="B22" t="s">
        <v>93</v>
      </c>
      <c r="C22" s="16">
        <v>0.115198472910564</v>
      </c>
      <c r="D22" s="16">
        <v>0.100391451102237</v>
      </c>
      <c r="E22" s="16">
        <v>0.12924576668086099</v>
      </c>
      <c r="F22" s="16"/>
      <c r="G22" s="16">
        <v>7.8692496048577601E-2</v>
      </c>
      <c r="H22" s="16">
        <v>6.3244226978625806E-2</v>
      </c>
      <c r="I22" s="16">
        <v>9.15770901791325E-2</v>
      </c>
      <c r="J22" s="16">
        <v>8.0454406486578395E-2</v>
      </c>
      <c r="K22" s="16">
        <v>0.119692572764626</v>
      </c>
      <c r="L22" s="16">
        <v>0.221881963456457</v>
      </c>
      <c r="M22" s="16"/>
      <c r="N22" s="16">
        <v>0.16033809728989801</v>
      </c>
      <c r="O22" s="16">
        <v>0.122385388054428</v>
      </c>
      <c r="P22" s="16">
        <v>0.109546109040233</v>
      </c>
      <c r="Q22" s="16">
        <v>8.5641639334972999E-2</v>
      </c>
      <c r="R22" s="16"/>
      <c r="S22" s="16">
        <v>0.124301289617315</v>
      </c>
      <c r="T22" s="16">
        <v>0.102046996602758</v>
      </c>
      <c r="U22" s="16"/>
      <c r="V22" s="16">
        <v>0.144424871403003</v>
      </c>
      <c r="W22" s="16">
        <v>0.10389788150363501</v>
      </c>
      <c r="X22" s="16">
        <v>0.111728920460112</v>
      </c>
      <c r="Y22" s="16">
        <v>6.1041847336718101E-2</v>
      </c>
      <c r="Z22" s="16"/>
      <c r="AA22" s="16">
        <v>0.120835563942593</v>
      </c>
      <c r="AB22" s="16">
        <v>0.13766627345098501</v>
      </c>
      <c r="AC22" s="16">
        <v>0.125677944468604</v>
      </c>
      <c r="AD22" s="16">
        <v>8.1157815066581193E-2</v>
      </c>
      <c r="AE22" s="16">
        <v>0.109785690400312</v>
      </c>
      <c r="AF22" s="16">
        <v>0.129971761230497</v>
      </c>
      <c r="AG22" s="16"/>
      <c r="AH22" s="16">
        <v>0.116310142027096</v>
      </c>
      <c r="AI22" s="16">
        <v>0.125027739085636</v>
      </c>
      <c r="AJ22" s="16"/>
      <c r="AK22" s="16">
        <v>0.10665639234738999</v>
      </c>
      <c r="AL22" s="16">
        <v>0.110301020074969</v>
      </c>
      <c r="AM22" s="16"/>
      <c r="AN22" s="16">
        <v>0.113138200119086</v>
      </c>
      <c r="AO22" s="16">
        <v>0.104457089214535</v>
      </c>
      <c r="AP22" s="16"/>
      <c r="AQ22" s="16">
        <v>0.12316379591780501</v>
      </c>
      <c r="AR22" s="16">
        <v>0.138003416082423</v>
      </c>
      <c r="AS22" s="16">
        <v>7.7494668060540506E-2</v>
      </c>
      <c r="AT22" s="16"/>
      <c r="AU22" s="16">
        <v>0.121290692235357</v>
      </c>
      <c r="AV22" s="16">
        <v>0.10501177646246899</v>
      </c>
      <c r="AW22" s="16"/>
      <c r="AX22" s="16">
        <v>0</v>
      </c>
      <c r="AY22" s="16">
        <v>0.70729713376813497</v>
      </c>
      <c r="AZ22" s="16"/>
      <c r="BA22" s="16">
        <v>5.1073806139168197E-2</v>
      </c>
      <c r="BB22" s="16">
        <v>4.6740218619711102E-2</v>
      </c>
    </row>
    <row r="23" spans="2:54" x14ac:dyDescent="0.35">
      <c r="B23" t="s">
        <v>94</v>
      </c>
      <c r="C23" s="16">
        <v>4.76729249937973E-2</v>
      </c>
      <c r="D23" s="16">
        <v>3.9920958132294598E-2</v>
      </c>
      <c r="E23" s="16">
        <v>5.3833822361047598E-2</v>
      </c>
      <c r="F23" s="16"/>
      <c r="G23" s="16">
        <v>0</v>
      </c>
      <c r="H23" s="16">
        <v>2.9363334030572001E-2</v>
      </c>
      <c r="I23" s="16">
        <v>1.6831039648316701E-2</v>
      </c>
      <c r="J23" s="16">
        <v>4.1205426259516502E-2</v>
      </c>
      <c r="K23" s="16">
        <v>7.8594066685479094E-2</v>
      </c>
      <c r="L23" s="16">
        <v>9.5552702584289897E-2</v>
      </c>
      <c r="M23" s="16"/>
      <c r="N23" s="16">
        <v>4.07478491142923E-2</v>
      </c>
      <c r="O23" s="16">
        <v>7.1513582644770396E-2</v>
      </c>
      <c r="P23" s="16">
        <v>3.2149317213064098E-2</v>
      </c>
      <c r="Q23" s="16">
        <v>5.6674565104266703E-2</v>
      </c>
      <c r="R23" s="16"/>
      <c r="S23" s="16">
        <v>6.1284968772584901E-2</v>
      </c>
      <c r="T23" s="16">
        <v>2.7386261078044202E-2</v>
      </c>
      <c r="U23" s="16"/>
      <c r="V23" s="16">
        <v>6.2802396499615804E-2</v>
      </c>
      <c r="W23" s="16">
        <v>5.1402016611058199E-2</v>
      </c>
      <c r="X23" s="16">
        <v>3.3094539820577203E-2</v>
      </c>
      <c r="Y23" s="16">
        <v>1.5583150383862401E-2</v>
      </c>
      <c r="Z23" s="16"/>
      <c r="AA23" s="16">
        <v>5.2293610442682603E-2</v>
      </c>
      <c r="AB23" s="16">
        <v>2.7862035506570199E-2</v>
      </c>
      <c r="AC23" s="16">
        <v>7.1785113784209903E-2</v>
      </c>
      <c r="AD23" s="16">
        <v>3.8974987859850298E-2</v>
      </c>
      <c r="AE23" s="16">
        <v>6.9790178105374107E-2</v>
      </c>
      <c r="AF23" s="16">
        <v>2.3742646851764599E-2</v>
      </c>
      <c r="AG23" s="16"/>
      <c r="AH23" s="16">
        <v>4.2346017498702197E-2</v>
      </c>
      <c r="AI23" s="16">
        <v>5.8308439784614703E-2</v>
      </c>
      <c r="AJ23" s="16"/>
      <c r="AK23" s="16">
        <v>3.99154596801947E-2</v>
      </c>
      <c r="AL23" s="16">
        <v>5.7340516957196698E-2</v>
      </c>
      <c r="AM23" s="16"/>
      <c r="AN23" s="16">
        <v>4.2922519583743997E-2</v>
      </c>
      <c r="AO23" s="16">
        <v>5.54545791105059E-2</v>
      </c>
      <c r="AP23" s="16"/>
      <c r="AQ23" s="16">
        <v>3.9596057760383899E-2</v>
      </c>
      <c r="AR23" s="16">
        <v>4.49345099159561E-2</v>
      </c>
      <c r="AS23" s="16">
        <v>5.15594758066866E-2</v>
      </c>
      <c r="AT23" s="16"/>
      <c r="AU23" s="16">
        <v>4.9476134531563298E-2</v>
      </c>
      <c r="AV23" s="16">
        <v>4.5982038643587797E-2</v>
      </c>
      <c r="AW23" s="16"/>
      <c r="AX23" s="16">
        <v>0</v>
      </c>
      <c r="AY23" s="16">
        <v>0.29270286623186498</v>
      </c>
      <c r="AZ23" s="16"/>
      <c r="BA23" s="16">
        <v>1.8189013180895501E-3</v>
      </c>
      <c r="BB23" s="16">
        <v>7.5450905084714897E-3</v>
      </c>
    </row>
    <row r="24" spans="2:54" x14ac:dyDescent="0.35">
      <c r="B24" t="s">
        <v>89</v>
      </c>
      <c r="C24" s="16">
        <v>6.5531795164476998E-3</v>
      </c>
      <c r="D24" s="16">
        <v>6.8195974291096802E-3</v>
      </c>
      <c r="E24" s="16">
        <v>6.4029775259300398E-3</v>
      </c>
      <c r="F24" s="16"/>
      <c r="G24" s="16">
        <v>1.02206785228176E-2</v>
      </c>
      <c r="H24" s="16">
        <v>1.1051436533868E-2</v>
      </c>
      <c r="I24" s="16">
        <v>5.8957951793056403E-3</v>
      </c>
      <c r="J24" s="16">
        <v>0</v>
      </c>
      <c r="K24" s="16">
        <v>9.0995283091370293E-3</v>
      </c>
      <c r="L24" s="16">
        <v>4.0439896352113397E-3</v>
      </c>
      <c r="M24" s="16"/>
      <c r="N24" s="16">
        <v>1.11562840495641E-2</v>
      </c>
      <c r="O24" s="16">
        <v>4.6305555023973396E-3</v>
      </c>
      <c r="P24" s="16">
        <v>2.45883265784502E-3</v>
      </c>
      <c r="Q24" s="16">
        <v>1.15028094477987E-2</v>
      </c>
      <c r="R24" s="16"/>
      <c r="S24" s="16">
        <v>9.1646817964010207E-3</v>
      </c>
      <c r="T24" s="16">
        <v>2.6482242621089299E-3</v>
      </c>
      <c r="U24" s="16"/>
      <c r="V24" s="16">
        <v>1.3147073432243399E-2</v>
      </c>
      <c r="W24" s="16">
        <v>3.0319247084078398E-3</v>
      </c>
      <c r="X24" s="16">
        <v>6.4395666050566401E-3</v>
      </c>
      <c r="Y24" s="16">
        <v>0</v>
      </c>
      <c r="Z24" s="16"/>
      <c r="AA24" s="16">
        <v>1.1939944221888399E-2</v>
      </c>
      <c r="AB24" s="16">
        <v>0</v>
      </c>
      <c r="AC24" s="16">
        <v>0</v>
      </c>
      <c r="AD24" s="16">
        <v>8.96539083216168E-3</v>
      </c>
      <c r="AE24" s="16">
        <v>0</v>
      </c>
      <c r="AF24" s="16">
        <v>0</v>
      </c>
      <c r="AG24" s="16"/>
      <c r="AH24" s="16">
        <v>5.2651608591196396E-3</v>
      </c>
      <c r="AI24" s="16">
        <v>9.2017720521479808E-3</v>
      </c>
      <c r="AJ24" s="16"/>
      <c r="AK24" s="16">
        <v>6.2258422703203604E-3</v>
      </c>
      <c r="AL24" s="16">
        <v>6.9008519865196398E-3</v>
      </c>
      <c r="AM24" s="16"/>
      <c r="AN24" s="16">
        <v>5.8341363100256798E-3</v>
      </c>
      <c r="AO24" s="16">
        <v>8.3992596948671804E-3</v>
      </c>
      <c r="AP24" s="16"/>
      <c r="AQ24" s="16">
        <v>0</v>
      </c>
      <c r="AR24" s="16">
        <v>8.6305610004550701E-3</v>
      </c>
      <c r="AS24" s="16">
        <v>6.2836714972381901E-3</v>
      </c>
      <c r="AT24" s="16"/>
      <c r="AU24" s="16">
        <v>1.6586357361919599E-3</v>
      </c>
      <c r="AV24" s="16">
        <v>1.36150047173086E-2</v>
      </c>
      <c r="AW24" s="16"/>
      <c r="AX24" s="16">
        <v>0</v>
      </c>
      <c r="AY24" s="16">
        <v>0</v>
      </c>
      <c r="AZ24" s="16"/>
      <c r="BA24" s="16">
        <v>0</v>
      </c>
      <c r="BB24" s="16">
        <v>0</v>
      </c>
    </row>
    <row r="25" spans="2:54" x14ac:dyDescent="0.35">
      <c r="B25" t="s">
        <v>95</v>
      </c>
      <c r="C25" s="16">
        <v>0.83057542257919004</v>
      </c>
      <c r="D25" s="16">
        <v>0.85286799333635899</v>
      </c>
      <c r="E25" s="16">
        <v>0.81051743343216198</v>
      </c>
      <c r="F25" s="16"/>
      <c r="G25" s="16">
        <v>0.91108682542860497</v>
      </c>
      <c r="H25" s="16">
        <v>0.89634100245693404</v>
      </c>
      <c r="I25" s="16">
        <v>0.88569607499324499</v>
      </c>
      <c r="J25" s="16">
        <v>0.87834016725390496</v>
      </c>
      <c r="K25" s="16">
        <v>0.79261383224075799</v>
      </c>
      <c r="L25" s="16">
        <v>0.67852134432404199</v>
      </c>
      <c r="M25" s="16"/>
      <c r="N25" s="16">
        <v>0.78775776954624599</v>
      </c>
      <c r="O25" s="16">
        <v>0.80147047379840497</v>
      </c>
      <c r="P25" s="16">
        <v>0.85584574108885803</v>
      </c>
      <c r="Q25" s="16">
        <v>0.846180986112961</v>
      </c>
      <c r="R25" s="16"/>
      <c r="S25" s="16">
        <v>0.80524905981369899</v>
      </c>
      <c r="T25" s="16">
        <v>0.86791851805708897</v>
      </c>
      <c r="U25" s="16"/>
      <c r="V25" s="16">
        <v>0.779625658665138</v>
      </c>
      <c r="W25" s="16">
        <v>0.84166817717689901</v>
      </c>
      <c r="X25" s="16">
        <v>0.848736973114254</v>
      </c>
      <c r="Y25" s="16">
        <v>0.92337500227941904</v>
      </c>
      <c r="Z25" s="16"/>
      <c r="AA25" s="16">
        <v>0.81493088139283598</v>
      </c>
      <c r="AB25" s="16">
        <v>0.83447169104244501</v>
      </c>
      <c r="AC25" s="16">
        <v>0.80253694174718604</v>
      </c>
      <c r="AD25" s="16">
        <v>0.87090180624140701</v>
      </c>
      <c r="AE25" s="16">
        <v>0.82042413149431404</v>
      </c>
      <c r="AF25" s="16">
        <v>0.846285591917738</v>
      </c>
      <c r="AG25" s="16"/>
      <c r="AH25" s="16">
        <v>0.83607867961508198</v>
      </c>
      <c r="AI25" s="16">
        <v>0.807462049077601</v>
      </c>
      <c r="AJ25" s="16"/>
      <c r="AK25" s="16">
        <v>0.84720230570209498</v>
      </c>
      <c r="AL25" s="16">
        <v>0.82545761098131498</v>
      </c>
      <c r="AM25" s="16"/>
      <c r="AN25" s="16">
        <v>0.83810514398714397</v>
      </c>
      <c r="AO25" s="16">
        <v>0.83168907198009201</v>
      </c>
      <c r="AP25" s="16"/>
      <c r="AQ25" s="16">
        <v>0.83724014632181099</v>
      </c>
      <c r="AR25" s="16">
        <v>0.808431513001166</v>
      </c>
      <c r="AS25" s="16">
        <v>0.86466218463553501</v>
      </c>
      <c r="AT25" s="16"/>
      <c r="AU25" s="16">
        <v>0.82757453749688703</v>
      </c>
      <c r="AV25" s="16">
        <v>0.83539118017663505</v>
      </c>
      <c r="AW25" s="16"/>
      <c r="AX25" s="16">
        <v>1</v>
      </c>
      <c r="AY25" s="16">
        <v>0</v>
      </c>
      <c r="AZ25" s="16"/>
      <c r="BA25" s="16">
        <v>0.94710729254274195</v>
      </c>
      <c r="BB25" s="16">
        <v>0.94571469087181703</v>
      </c>
    </row>
    <row r="26" spans="2:54" x14ac:dyDescent="0.35">
      <c r="B26" t="s">
        <v>96</v>
      </c>
      <c r="C26" s="16">
        <v>-0.82402224306274297</v>
      </c>
      <c r="D26" s="16">
        <v>-0.84604839590724901</v>
      </c>
      <c r="E26" s="16">
        <v>-0.80411445590623198</v>
      </c>
      <c r="F26" s="16"/>
      <c r="G26" s="16">
        <v>-0.90086614690578704</v>
      </c>
      <c r="H26" s="16">
        <v>-0.88528956592306596</v>
      </c>
      <c r="I26" s="16">
        <v>-0.87980027981394004</v>
      </c>
      <c r="J26" s="16">
        <v>-0.87834016725390496</v>
      </c>
      <c r="K26" s="16">
        <v>-0.78351430393162103</v>
      </c>
      <c r="L26" s="16">
        <v>-0.67447735468883097</v>
      </c>
      <c r="M26" s="16"/>
      <c r="N26" s="16">
        <v>-0.77660148549668195</v>
      </c>
      <c r="O26" s="16">
        <v>-0.79683991829600698</v>
      </c>
      <c r="P26" s="16">
        <v>-0.85338690843101295</v>
      </c>
      <c r="Q26" s="16">
        <v>-0.83467817666516297</v>
      </c>
      <c r="R26" s="16"/>
      <c r="S26" s="16">
        <v>-0.79608437801729803</v>
      </c>
      <c r="T26" s="16">
        <v>-0.86527029379497999</v>
      </c>
      <c r="U26" s="16"/>
      <c r="V26" s="16">
        <v>-0.76647858523289503</v>
      </c>
      <c r="W26" s="16">
        <v>-0.83863625246849105</v>
      </c>
      <c r="X26" s="16">
        <v>-0.84229740650919804</v>
      </c>
      <c r="Y26" s="16">
        <v>-0.92337500227941904</v>
      </c>
      <c r="Z26" s="16"/>
      <c r="AA26" s="16">
        <v>-0.80299093717094705</v>
      </c>
      <c r="AB26" s="16">
        <v>-0.83447169104244501</v>
      </c>
      <c r="AC26" s="16">
        <v>-0.80253694174718604</v>
      </c>
      <c r="AD26" s="16">
        <v>-0.86193641540924504</v>
      </c>
      <c r="AE26" s="16">
        <v>-0.82042413149431404</v>
      </c>
      <c r="AF26" s="16">
        <v>-0.846285591917738</v>
      </c>
      <c r="AG26" s="16"/>
      <c r="AH26" s="16">
        <v>-0.83081351875596199</v>
      </c>
      <c r="AI26" s="16">
        <v>-0.79826027702545299</v>
      </c>
      <c r="AJ26" s="16"/>
      <c r="AK26" s="16">
        <v>-0.84097646343177401</v>
      </c>
      <c r="AL26" s="16">
        <v>-0.81855675899479496</v>
      </c>
      <c r="AM26" s="16"/>
      <c r="AN26" s="16">
        <v>-0.83227100767711804</v>
      </c>
      <c r="AO26" s="16">
        <v>-0.82328981228522502</v>
      </c>
      <c r="AP26" s="16"/>
      <c r="AQ26" s="16">
        <v>-0.83724014632181099</v>
      </c>
      <c r="AR26" s="16">
        <v>-0.799800952000711</v>
      </c>
      <c r="AS26" s="16">
        <v>-0.85837851313829605</v>
      </c>
      <c r="AT26" s="16"/>
      <c r="AU26" s="16">
        <v>-0.82591590176069496</v>
      </c>
      <c r="AV26" s="16">
        <v>-0.82177617545932602</v>
      </c>
      <c r="AW26" s="16"/>
      <c r="AX26" s="16">
        <v>-1</v>
      </c>
      <c r="AY26" s="16">
        <v>0</v>
      </c>
      <c r="AZ26" s="16"/>
      <c r="BA26" s="16">
        <v>-0.94710729254274195</v>
      </c>
      <c r="BB26" s="16">
        <v>-0.94571469087181703</v>
      </c>
    </row>
    <row r="27" spans="2:54" x14ac:dyDescent="0.35">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row>
    <row r="28" spans="2:54" x14ac:dyDescent="0.35">
      <c r="B28" s="7" t="s">
        <v>97</v>
      </c>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row>
    <row r="29" spans="2:54" x14ac:dyDescent="0.35">
      <c r="B29" s="15" t="s">
        <v>14</v>
      </c>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row>
    <row r="30" spans="2:54" x14ac:dyDescent="0.35">
      <c r="B30" t="s">
        <v>98</v>
      </c>
      <c r="C30" s="16">
        <v>0.90671220017537302</v>
      </c>
      <c r="D30" s="16">
        <v>0.88215817962438803</v>
      </c>
      <c r="E30" s="16">
        <v>0.93181676965629201</v>
      </c>
      <c r="F30" s="16"/>
      <c r="G30" s="16">
        <v>0.88318518180418804</v>
      </c>
      <c r="H30" s="16">
        <v>0.89900100710151898</v>
      </c>
      <c r="I30" s="16">
        <v>0.89958715754875596</v>
      </c>
      <c r="J30" s="16">
        <v>0.91465842149105103</v>
      </c>
      <c r="K30" s="16">
        <v>0.920032242030553</v>
      </c>
      <c r="L30" s="16">
        <v>0.91602077543893301</v>
      </c>
      <c r="M30" s="16"/>
      <c r="N30" s="16">
        <v>0.92920708149908204</v>
      </c>
      <c r="O30" s="16">
        <v>0.91461962448374701</v>
      </c>
      <c r="P30" s="16">
        <v>0.896714270587599</v>
      </c>
      <c r="Q30" s="16">
        <v>0.89971446861943305</v>
      </c>
      <c r="R30" s="16"/>
      <c r="S30" s="16">
        <v>0.91710299906435799</v>
      </c>
      <c r="T30" s="16">
        <v>0.89058058019775299</v>
      </c>
      <c r="U30" s="16"/>
      <c r="V30" s="16">
        <v>0.86632930798280505</v>
      </c>
      <c r="W30" s="16">
        <v>0.92559075719837303</v>
      </c>
      <c r="X30" s="16">
        <v>0.91167844018083</v>
      </c>
      <c r="Y30" s="16">
        <v>0.94224375453473597</v>
      </c>
      <c r="Z30" s="16"/>
      <c r="AA30" s="16">
        <v>0.87622404645803298</v>
      </c>
      <c r="AB30" s="16">
        <v>0.94588169297683999</v>
      </c>
      <c r="AC30" s="16">
        <v>0.94270227233526604</v>
      </c>
      <c r="AD30" s="16">
        <v>0.90349817440793601</v>
      </c>
      <c r="AE30" s="16">
        <v>0.90652685894524598</v>
      </c>
      <c r="AF30" s="16">
        <v>0.97132972086069203</v>
      </c>
      <c r="AG30" s="16"/>
      <c r="AH30" s="16">
        <v>0.90782911967113999</v>
      </c>
      <c r="AI30" s="16">
        <v>0.90784269506408</v>
      </c>
      <c r="AJ30" s="16"/>
      <c r="AK30" s="16">
        <v>0.90947631103992199</v>
      </c>
      <c r="AL30" s="16">
        <v>0.90022274182297801</v>
      </c>
      <c r="AM30" s="16"/>
      <c r="AN30" s="16">
        <v>0.91614319124796395</v>
      </c>
      <c r="AO30" s="16">
        <v>0.90722874995249803</v>
      </c>
      <c r="AP30" s="16"/>
      <c r="AQ30" s="16">
        <v>0.92651985017600502</v>
      </c>
      <c r="AR30" s="16">
        <v>0.91336397991341001</v>
      </c>
      <c r="AS30" s="16">
        <v>0.89391242334791599</v>
      </c>
      <c r="AT30" s="16"/>
      <c r="AU30" s="16">
        <v>0.92107212966635799</v>
      </c>
      <c r="AV30" s="16">
        <v>0.89237938835345598</v>
      </c>
      <c r="AW30" s="16"/>
      <c r="AX30" s="16">
        <v>0.92454858728842404</v>
      </c>
      <c r="AY30" s="16">
        <v>0.83291010879780902</v>
      </c>
      <c r="AZ30" s="16"/>
      <c r="BA30" s="16">
        <v>0.92794210242280994</v>
      </c>
      <c r="BB30" s="16">
        <v>0.91885027035884204</v>
      </c>
    </row>
    <row r="31" spans="2:54" x14ac:dyDescent="0.35">
      <c r="B31" t="s">
        <v>99</v>
      </c>
      <c r="C31" s="16">
        <v>0.76400334442574902</v>
      </c>
      <c r="D31" s="16">
        <v>0.75393537213864603</v>
      </c>
      <c r="E31" s="16">
        <v>0.77508494978625397</v>
      </c>
      <c r="F31" s="16"/>
      <c r="G31" s="16">
        <v>0.70885089139016</v>
      </c>
      <c r="H31" s="16">
        <v>0.75851046531099298</v>
      </c>
      <c r="I31" s="16">
        <v>0.77786835883216299</v>
      </c>
      <c r="J31" s="16">
        <v>0.77997328224046902</v>
      </c>
      <c r="K31" s="16">
        <v>0.78715318600574302</v>
      </c>
      <c r="L31" s="16">
        <v>0.75958991132029396</v>
      </c>
      <c r="M31" s="16"/>
      <c r="N31" s="16">
        <v>0.73599516304604395</v>
      </c>
      <c r="O31" s="16">
        <v>0.77949942421908403</v>
      </c>
      <c r="P31" s="16">
        <v>0.76591154239105996</v>
      </c>
      <c r="Q31" s="16">
        <v>0.76745334708623902</v>
      </c>
      <c r="R31" s="16"/>
      <c r="S31" s="16">
        <v>0.757981446081468</v>
      </c>
      <c r="T31" s="16">
        <v>0.77190794964648102</v>
      </c>
      <c r="U31" s="16"/>
      <c r="V31" s="16">
        <v>0.71531616087523997</v>
      </c>
      <c r="W31" s="16">
        <v>0.78757561518577901</v>
      </c>
      <c r="X31" s="16">
        <v>0.77436463913475395</v>
      </c>
      <c r="Y31" s="16">
        <v>0.76080551329866197</v>
      </c>
      <c r="Z31" s="16"/>
      <c r="AA31" s="16">
        <v>0.73611750245118401</v>
      </c>
      <c r="AB31" s="16">
        <v>0.81711511751486898</v>
      </c>
      <c r="AC31" s="16">
        <v>0.78206163557738195</v>
      </c>
      <c r="AD31" s="16">
        <v>0.795461799756215</v>
      </c>
      <c r="AE31" s="16">
        <v>0.69994267544840805</v>
      </c>
      <c r="AF31" s="16">
        <v>0.71766783049440697</v>
      </c>
      <c r="AG31" s="16"/>
      <c r="AH31" s="16">
        <v>0.74534511426285699</v>
      </c>
      <c r="AI31" s="16">
        <v>0.77877280982845298</v>
      </c>
      <c r="AJ31" s="16"/>
      <c r="AK31" s="16">
        <v>0.76070226094733295</v>
      </c>
      <c r="AL31" s="16">
        <v>0.75643046801108804</v>
      </c>
      <c r="AM31" s="16"/>
      <c r="AN31" s="16">
        <v>0.758016645685755</v>
      </c>
      <c r="AO31" s="16">
        <v>0.76735580248309998</v>
      </c>
      <c r="AP31" s="16"/>
      <c r="AQ31" s="16">
        <v>0.83095109354084395</v>
      </c>
      <c r="AR31" s="16">
        <v>0.77004357666085599</v>
      </c>
      <c r="AS31" s="16">
        <v>0.72646238017682097</v>
      </c>
      <c r="AT31" s="16"/>
      <c r="AU31" s="16">
        <v>0.75949794348689803</v>
      </c>
      <c r="AV31" s="16">
        <v>0.77918573211884101</v>
      </c>
      <c r="AW31" s="16"/>
      <c r="AX31" s="16">
        <v>0.81876774248596096</v>
      </c>
      <c r="AY31" s="16">
        <v>0.51024079889322205</v>
      </c>
      <c r="AZ31" s="16"/>
      <c r="BA31" s="16">
        <v>0.81729281939867204</v>
      </c>
      <c r="BB31" s="16">
        <v>0.82178764722043596</v>
      </c>
    </row>
    <row r="32" spans="2:54" x14ac:dyDescent="0.35">
      <c r="B32" t="s">
        <v>100</v>
      </c>
      <c r="C32" s="16">
        <v>0.56489777804153596</v>
      </c>
      <c r="D32" s="16">
        <v>0.593196268769972</v>
      </c>
      <c r="E32" s="16">
        <v>0.54197048175200702</v>
      </c>
      <c r="F32" s="16"/>
      <c r="G32" s="16">
        <v>0.59663314591868399</v>
      </c>
      <c r="H32" s="16">
        <v>0.64510309532004095</v>
      </c>
      <c r="I32" s="16">
        <v>0.63379040476804704</v>
      </c>
      <c r="J32" s="16">
        <v>0.56430209735260894</v>
      </c>
      <c r="K32" s="16">
        <v>0.50748015377880695</v>
      </c>
      <c r="L32" s="16">
        <v>0.469652461454935</v>
      </c>
      <c r="M32" s="16"/>
      <c r="N32" s="16">
        <v>0.59943096713454302</v>
      </c>
      <c r="O32" s="16">
        <v>0.49108595126320498</v>
      </c>
      <c r="P32" s="16">
        <v>0.57027984297585899</v>
      </c>
      <c r="Q32" s="16">
        <v>0.59608768011336599</v>
      </c>
      <c r="R32" s="16"/>
      <c r="S32" s="16">
        <v>0.58068124796925802</v>
      </c>
      <c r="T32" s="16">
        <v>0.53893312452167197</v>
      </c>
      <c r="U32" s="16"/>
      <c r="V32" s="16">
        <v>0.39892673952511598</v>
      </c>
      <c r="W32" s="16">
        <v>0.57968338733732605</v>
      </c>
      <c r="X32" s="16">
        <v>0.66754353565054902</v>
      </c>
      <c r="Y32" s="16">
        <v>0.75067392819562495</v>
      </c>
      <c r="Z32" s="16"/>
      <c r="AA32" s="16">
        <v>0.45210588950911201</v>
      </c>
      <c r="AB32" s="16">
        <v>0.552407836529068</v>
      </c>
      <c r="AC32" s="16">
        <v>0.63484260266264503</v>
      </c>
      <c r="AD32" s="16">
        <v>0.67424120206173799</v>
      </c>
      <c r="AE32" s="16">
        <v>0.673655040604063</v>
      </c>
      <c r="AF32" s="16">
        <v>0.77015312352625698</v>
      </c>
      <c r="AG32" s="16"/>
      <c r="AH32" s="16">
        <v>0.54876171457814205</v>
      </c>
      <c r="AI32" s="16">
        <v>0.60951053482135298</v>
      </c>
      <c r="AJ32" s="16"/>
      <c r="AK32" s="16">
        <v>0.53949039963689005</v>
      </c>
      <c r="AL32" s="16">
        <v>0.617481789168557</v>
      </c>
      <c r="AM32" s="16"/>
      <c r="AN32" s="16">
        <v>0.52757407226231101</v>
      </c>
      <c r="AO32" s="16">
        <v>0.60455738758034006</v>
      </c>
      <c r="AP32" s="16"/>
      <c r="AQ32" s="16">
        <v>0.59589260429698698</v>
      </c>
      <c r="AR32" s="16">
        <v>0.51398111323412499</v>
      </c>
      <c r="AS32" s="16">
        <v>0.62790470198645698</v>
      </c>
      <c r="AT32" s="16"/>
      <c r="AU32" s="16">
        <v>0.55313481183927304</v>
      </c>
      <c r="AV32" s="16">
        <v>0.586754158139838</v>
      </c>
      <c r="AW32" s="16"/>
      <c r="AX32" s="16">
        <v>0.62339449649793299</v>
      </c>
      <c r="AY32" s="16">
        <v>0.27646294390165199</v>
      </c>
      <c r="AZ32" s="16"/>
      <c r="BA32" s="16">
        <v>0.70494619776067202</v>
      </c>
      <c r="BB32" s="16">
        <v>0.71015385758528105</v>
      </c>
    </row>
    <row r="33" spans="2:54" x14ac:dyDescent="0.35">
      <c r="B33" t="s">
        <v>101</v>
      </c>
      <c r="C33" s="16">
        <v>0.146833396149671</v>
      </c>
      <c r="D33" s="16">
        <v>0.19839492016170199</v>
      </c>
      <c r="E33" s="16">
        <v>9.4560450804009502E-2</v>
      </c>
      <c r="F33" s="16"/>
      <c r="G33" s="16">
        <v>0.25840059159075801</v>
      </c>
      <c r="H33" s="16">
        <v>0.25995067948975298</v>
      </c>
      <c r="I33" s="16">
        <v>0.231349492100379</v>
      </c>
      <c r="J33" s="16">
        <v>7.3684034506844104E-2</v>
      </c>
      <c r="K33" s="16">
        <v>5.86972970299365E-2</v>
      </c>
      <c r="L33" s="16">
        <v>4.3945875724371003E-2</v>
      </c>
      <c r="M33" s="16"/>
      <c r="N33" s="16">
        <v>0.11750771843526001</v>
      </c>
      <c r="O33" s="16">
        <v>0.105466264725413</v>
      </c>
      <c r="P33" s="16">
        <v>0.15386848759573901</v>
      </c>
      <c r="Q33" s="16">
        <v>0.19273970637461499</v>
      </c>
      <c r="R33" s="16"/>
      <c r="S33" s="16">
        <v>0.11555854364507299</v>
      </c>
      <c r="T33" s="16">
        <v>0.19306140728078899</v>
      </c>
      <c r="U33" s="16"/>
      <c r="V33" s="16">
        <v>0.147961350503308</v>
      </c>
      <c r="W33" s="16">
        <v>0.101050497336134</v>
      </c>
      <c r="X33" s="16">
        <v>0.19704704457388</v>
      </c>
      <c r="Y33" s="16">
        <v>0.24904460065212899</v>
      </c>
      <c r="Z33" s="16"/>
      <c r="AA33" s="16">
        <v>0.13592779277311001</v>
      </c>
      <c r="AB33" s="16">
        <v>0.125551382219245</v>
      </c>
      <c r="AC33" s="16">
        <v>5.74745598921046E-2</v>
      </c>
      <c r="AD33" s="16">
        <v>0.204927623804838</v>
      </c>
      <c r="AE33" s="16">
        <v>0.16368887061262599</v>
      </c>
      <c r="AF33" s="16">
        <v>0.24439495791246801</v>
      </c>
      <c r="AG33" s="16"/>
      <c r="AH33" s="16">
        <v>0.16785292414439401</v>
      </c>
      <c r="AI33" s="16">
        <v>0.13663395665571301</v>
      </c>
      <c r="AJ33" s="16"/>
      <c r="AK33" s="16">
        <v>0.177700751499488</v>
      </c>
      <c r="AL33" s="16">
        <v>0.144401261710291</v>
      </c>
      <c r="AM33" s="16"/>
      <c r="AN33" s="16">
        <v>0.151971782574295</v>
      </c>
      <c r="AO33" s="16">
        <v>0.14283777419391699</v>
      </c>
      <c r="AP33" s="16"/>
      <c r="AQ33" s="16">
        <v>0.14746203451480999</v>
      </c>
      <c r="AR33" s="16">
        <v>0.11650338278611</v>
      </c>
      <c r="AS33" s="16">
        <v>0.19084761139158099</v>
      </c>
      <c r="AT33" s="16"/>
      <c r="AU33" s="16">
        <v>0.143372412708828</v>
      </c>
      <c r="AV33" s="16">
        <v>0.15441261713491</v>
      </c>
      <c r="AW33" s="16"/>
      <c r="AX33" s="16">
        <v>0.17176870015544099</v>
      </c>
      <c r="AY33" s="16">
        <v>2.5581750299913601E-2</v>
      </c>
      <c r="AZ33" s="16"/>
      <c r="BA33" s="16">
        <v>0.25400502031539401</v>
      </c>
      <c r="BB33" s="16">
        <v>0.401149002450568</v>
      </c>
    </row>
    <row r="34" spans="2:54" x14ac:dyDescent="0.35">
      <c r="B34" t="s">
        <v>102</v>
      </c>
      <c r="C34" s="16">
        <v>2.9856376297663301E-2</v>
      </c>
      <c r="D34" s="16">
        <v>3.3272221324374102E-2</v>
      </c>
      <c r="E34" s="16">
        <v>2.7085833164193499E-2</v>
      </c>
      <c r="F34" s="16"/>
      <c r="G34" s="16">
        <v>0</v>
      </c>
      <c r="H34" s="16">
        <v>2.5788400476812901E-2</v>
      </c>
      <c r="I34" s="16">
        <v>2.1647155410476501E-2</v>
      </c>
      <c r="J34" s="16">
        <v>5.6407947793158303E-2</v>
      </c>
      <c r="K34" s="16">
        <v>3.6278503288347697E-2</v>
      </c>
      <c r="L34" s="16">
        <v>3.1899620046324899E-2</v>
      </c>
      <c r="M34" s="16"/>
      <c r="N34" s="16">
        <v>1.84379120485532E-2</v>
      </c>
      <c r="O34" s="16">
        <v>4.6961381273248601E-2</v>
      </c>
      <c r="P34" s="16">
        <v>1.9804006911099601E-2</v>
      </c>
      <c r="Q34" s="16">
        <v>3.9194607067144102E-2</v>
      </c>
      <c r="R34" s="16"/>
      <c r="S34" s="16">
        <v>2.67941429490056E-2</v>
      </c>
      <c r="T34" s="16">
        <v>3.4622236250231801E-2</v>
      </c>
      <c r="U34" s="16"/>
      <c r="V34" s="16">
        <v>3.4918505184575101E-2</v>
      </c>
      <c r="W34" s="16">
        <v>3.3010131136029901E-2</v>
      </c>
      <c r="X34" s="16">
        <v>2.4622145207921501E-2</v>
      </c>
      <c r="Y34" s="16">
        <v>0</v>
      </c>
      <c r="Z34" s="16"/>
      <c r="AA34" s="16">
        <v>4.3027972947963601E-2</v>
      </c>
      <c r="AB34" s="16">
        <v>1.3557503438320601E-2</v>
      </c>
      <c r="AC34" s="16">
        <v>3.6754147465884103E-2</v>
      </c>
      <c r="AD34" s="16">
        <v>2.4867570936725199E-2</v>
      </c>
      <c r="AE34" s="16">
        <v>1.9824184824749399E-2</v>
      </c>
      <c r="AF34" s="16">
        <v>0</v>
      </c>
      <c r="AG34" s="16"/>
      <c r="AH34" s="16">
        <v>3.3362535348385097E-2</v>
      </c>
      <c r="AI34" s="16">
        <v>2.56347360857586E-2</v>
      </c>
      <c r="AJ34" s="16"/>
      <c r="AK34" s="16">
        <v>3.5087647445299901E-2</v>
      </c>
      <c r="AL34" s="16">
        <v>2.5099482576051501E-2</v>
      </c>
      <c r="AM34" s="16"/>
      <c r="AN34" s="16">
        <v>3.3547763587727597E-2</v>
      </c>
      <c r="AO34" s="16">
        <v>2.0853066537320199E-2</v>
      </c>
      <c r="AP34" s="16"/>
      <c r="AQ34" s="16">
        <v>9.2362329247397696E-3</v>
      </c>
      <c r="AR34" s="16">
        <v>3.8191545781301101E-2</v>
      </c>
      <c r="AS34" s="16">
        <v>2.1665495907249699E-2</v>
      </c>
      <c r="AT34" s="16"/>
      <c r="AU34" s="16">
        <v>2.4374817945832E-2</v>
      </c>
      <c r="AV34" s="16">
        <v>3.4534655134575397E-2</v>
      </c>
      <c r="AW34" s="16"/>
      <c r="AX34" s="16">
        <v>1.6006962293217901E-2</v>
      </c>
      <c r="AY34" s="16">
        <v>9.5755529333150097E-2</v>
      </c>
      <c r="AZ34" s="16"/>
      <c r="BA34" s="16">
        <v>8.0952185250209602E-3</v>
      </c>
      <c r="BB34" s="16">
        <v>0</v>
      </c>
    </row>
    <row r="35" spans="2:54" x14ac:dyDescent="0.35">
      <c r="B35" t="s">
        <v>103</v>
      </c>
      <c r="C35" s="16">
        <v>7.4506749581210903E-3</v>
      </c>
      <c r="D35" s="16">
        <v>8.3003556265695295E-3</v>
      </c>
      <c r="E35" s="16">
        <v>3.4649576705787998E-3</v>
      </c>
      <c r="F35" s="16"/>
      <c r="G35" s="16">
        <v>0</v>
      </c>
      <c r="H35" s="16">
        <v>1.4519041239048101E-2</v>
      </c>
      <c r="I35" s="16">
        <v>0</v>
      </c>
      <c r="J35" s="16">
        <v>0</v>
      </c>
      <c r="K35" s="16">
        <v>1.5322584147647599E-2</v>
      </c>
      <c r="L35" s="16">
        <v>1.09504626922891E-2</v>
      </c>
      <c r="M35" s="16"/>
      <c r="N35" s="16">
        <v>4.6300629860105396E-3</v>
      </c>
      <c r="O35" s="16">
        <v>4.9196427726414102E-3</v>
      </c>
      <c r="P35" s="16">
        <v>6.4206826150856201E-3</v>
      </c>
      <c r="Q35" s="16">
        <v>1.33364653843386E-2</v>
      </c>
      <c r="R35" s="16"/>
      <c r="S35" s="16">
        <v>9.6177565806665807E-3</v>
      </c>
      <c r="T35" s="16">
        <v>4.22027992182004E-3</v>
      </c>
      <c r="U35" s="16"/>
      <c r="V35" s="16">
        <v>2.2856613138747602E-2</v>
      </c>
      <c r="W35" s="16">
        <v>1.8042182259618801E-3</v>
      </c>
      <c r="X35" s="16">
        <v>2.6725385308907701E-3</v>
      </c>
      <c r="Y35" s="16">
        <v>0</v>
      </c>
      <c r="Z35" s="16"/>
      <c r="AA35" s="16">
        <v>8.9032833903240193E-3</v>
      </c>
      <c r="AB35" s="16">
        <v>4.1131505305748699E-3</v>
      </c>
      <c r="AC35" s="16">
        <v>0</v>
      </c>
      <c r="AD35" s="16">
        <v>7.90323731056446E-3</v>
      </c>
      <c r="AE35" s="16">
        <v>1.7521884036956301E-2</v>
      </c>
      <c r="AF35" s="16">
        <v>0</v>
      </c>
      <c r="AG35" s="16"/>
      <c r="AH35" s="16">
        <v>6.3209105369404902E-3</v>
      </c>
      <c r="AI35" s="16">
        <v>3.0855190556434401E-3</v>
      </c>
      <c r="AJ35" s="16"/>
      <c r="AK35" s="16">
        <v>3.6566526723850398E-3</v>
      </c>
      <c r="AL35" s="16">
        <v>1.06972121728258E-2</v>
      </c>
      <c r="AM35" s="16"/>
      <c r="AN35" s="16">
        <v>5.2329017178391101E-3</v>
      </c>
      <c r="AO35" s="16">
        <v>2.1285666518341302E-3</v>
      </c>
      <c r="AP35" s="16"/>
      <c r="AQ35" s="16">
        <v>0</v>
      </c>
      <c r="AR35" s="16">
        <v>1.6578265772619401E-2</v>
      </c>
      <c r="AS35" s="16">
        <v>0</v>
      </c>
      <c r="AT35" s="16"/>
      <c r="AU35" s="16">
        <v>3.12048952567168E-3</v>
      </c>
      <c r="AV35" s="16">
        <v>9.6358926723539001E-3</v>
      </c>
      <c r="AW35" s="16"/>
      <c r="AX35" s="16">
        <v>5.0807686605381002E-3</v>
      </c>
      <c r="AY35" s="16">
        <v>4.8548525187317197E-3</v>
      </c>
      <c r="AZ35" s="16"/>
      <c r="BA35" s="16">
        <v>2.4963525381895002E-3</v>
      </c>
      <c r="BB35" s="16">
        <v>2.3015126633125198E-2</v>
      </c>
    </row>
    <row r="36" spans="2:54" x14ac:dyDescent="0.35">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row>
    <row r="37" spans="2:54" x14ac:dyDescent="0.35">
      <c r="B37" s="7" t="s">
        <v>104</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row>
    <row r="38" spans="2:54" x14ac:dyDescent="0.35">
      <c r="B38" s="15" t="s">
        <v>14</v>
      </c>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row>
    <row r="39" spans="2:54" x14ac:dyDescent="0.35">
      <c r="B39" t="s">
        <v>105</v>
      </c>
      <c r="C39" s="16">
        <v>0.23120877717079399</v>
      </c>
      <c r="D39" s="16">
        <v>0.269986932897468</v>
      </c>
      <c r="E39" s="16">
        <v>0.198076156485501</v>
      </c>
      <c r="F39" s="16"/>
      <c r="G39" s="16">
        <v>0.31016842372070702</v>
      </c>
      <c r="H39" s="16">
        <v>0.42307156138057</v>
      </c>
      <c r="I39" s="16">
        <v>0.24224668217453599</v>
      </c>
      <c r="J39" s="16">
        <v>0.15137809992545101</v>
      </c>
      <c r="K39" s="16">
        <v>0.153896432646386</v>
      </c>
      <c r="L39" s="16">
        <v>0.133390231271449</v>
      </c>
      <c r="M39" s="16"/>
      <c r="N39" s="16">
        <v>0.203464961950374</v>
      </c>
      <c r="O39" s="16">
        <v>0.21731220304468099</v>
      </c>
      <c r="P39" s="16">
        <v>0.23457284627007199</v>
      </c>
      <c r="Q39" s="16">
        <v>0.25784226020539802</v>
      </c>
      <c r="R39" s="16"/>
      <c r="S39" s="16">
        <v>0.18828591829208699</v>
      </c>
      <c r="T39" s="16">
        <v>0.29209911874799799</v>
      </c>
      <c r="U39" s="16"/>
      <c r="V39" s="16">
        <v>0.19530759169941</v>
      </c>
      <c r="W39" s="16">
        <v>0.23276071098795401</v>
      </c>
      <c r="X39" s="16">
        <v>0.25531625079322001</v>
      </c>
      <c r="Y39" s="16">
        <v>0.27454199398199097</v>
      </c>
      <c r="Z39" s="16"/>
      <c r="AA39" s="16">
        <v>0.23916545698331201</v>
      </c>
      <c r="AB39" s="16">
        <v>0.22376031369374699</v>
      </c>
      <c r="AC39" s="16">
        <v>0.15880166010614799</v>
      </c>
      <c r="AD39" s="16">
        <v>0.25493880824774501</v>
      </c>
      <c r="AE39" s="16">
        <v>0.224505394941132</v>
      </c>
      <c r="AF39" s="16">
        <v>0.260967994668868</v>
      </c>
      <c r="AG39" s="16"/>
      <c r="AH39" s="16">
        <v>0.27392580275119299</v>
      </c>
      <c r="AI39" s="16">
        <v>0.19213415799256001</v>
      </c>
      <c r="AJ39" s="16"/>
      <c r="AK39" s="16">
        <v>0.29714244494655601</v>
      </c>
      <c r="AL39" s="16">
        <v>0.21011759669827401</v>
      </c>
      <c r="AM39" s="16"/>
      <c r="AN39" s="16">
        <v>0.26765467128765602</v>
      </c>
      <c r="AO39" s="16">
        <v>0.219961057116762</v>
      </c>
      <c r="AP39" s="16"/>
      <c r="AQ39" s="16">
        <v>0.21757799154673199</v>
      </c>
      <c r="AR39" s="16">
        <v>0.17743907105148199</v>
      </c>
      <c r="AS39" s="16">
        <v>0.31410874648832499</v>
      </c>
      <c r="AT39" s="16"/>
      <c r="AU39" s="16">
        <v>0.23973899243069</v>
      </c>
      <c r="AV39" s="16">
        <v>0.221239780558487</v>
      </c>
      <c r="AW39" s="16"/>
      <c r="AX39" s="16">
        <v>0.26570469994397</v>
      </c>
      <c r="AY39" s="16">
        <v>6.4596877468517999E-2</v>
      </c>
      <c r="AZ39" s="16"/>
      <c r="BA39" s="16">
        <v>0.36983283699897701</v>
      </c>
      <c r="BB39" s="16">
        <v>0.35354528609324798</v>
      </c>
    </row>
    <row r="40" spans="2:54" x14ac:dyDescent="0.35">
      <c r="B40" t="s">
        <v>106</v>
      </c>
      <c r="C40" s="16">
        <v>0.37590163382438901</v>
      </c>
      <c r="D40" s="16">
        <v>0.393452573161237</v>
      </c>
      <c r="E40" s="16">
        <v>0.36020902357495899</v>
      </c>
      <c r="F40" s="16"/>
      <c r="G40" s="16">
        <v>0.31594369541416301</v>
      </c>
      <c r="H40" s="16">
        <v>0.31626261826010799</v>
      </c>
      <c r="I40" s="16">
        <v>0.36577450777397402</v>
      </c>
      <c r="J40" s="16">
        <v>0.41786641425587001</v>
      </c>
      <c r="K40" s="16">
        <v>0.40744628416353401</v>
      </c>
      <c r="L40" s="16">
        <v>0.41313826570227102</v>
      </c>
      <c r="M40" s="16"/>
      <c r="N40" s="16">
        <v>0.37349177460308802</v>
      </c>
      <c r="O40" s="16">
        <v>0.399845272498143</v>
      </c>
      <c r="P40" s="16">
        <v>0.35869195232872497</v>
      </c>
      <c r="Q40" s="16">
        <v>0.38428249694498001</v>
      </c>
      <c r="R40" s="16"/>
      <c r="S40" s="16">
        <v>0.39797016805100999</v>
      </c>
      <c r="T40" s="16">
        <v>0.34449878384694699</v>
      </c>
      <c r="U40" s="16"/>
      <c r="V40" s="16">
        <v>0.32174129285370601</v>
      </c>
      <c r="W40" s="16">
        <v>0.39154100022238603</v>
      </c>
      <c r="X40" s="16">
        <v>0.39081420520509602</v>
      </c>
      <c r="Y40" s="16">
        <v>0.46671656182969801</v>
      </c>
      <c r="Z40" s="16"/>
      <c r="AA40" s="16">
        <v>0.36158237528834197</v>
      </c>
      <c r="AB40" s="16">
        <v>0.35770079659843002</v>
      </c>
      <c r="AC40" s="16">
        <v>0.32927989562943</v>
      </c>
      <c r="AD40" s="16">
        <v>0.40676182565094898</v>
      </c>
      <c r="AE40" s="16">
        <v>0.451268501244658</v>
      </c>
      <c r="AF40" s="16">
        <v>0.38028724177992901</v>
      </c>
      <c r="AG40" s="16"/>
      <c r="AH40" s="16">
        <v>0.39182697868191901</v>
      </c>
      <c r="AI40" s="16">
        <v>0.36293985139770502</v>
      </c>
      <c r="AJ40" s="16"/>
      <c r="AK40" s="16">
        <v>0.38639401154174102</v>
      </c>
      <c r="AL40" s="16">
        <v>0.40100234049859101</v>
      </c>
      <c r="AM40" s="16"/>
      <c r="AN40" s="16">
        <v>0.41320551223172503</v>
      </c>
      <c r="AO40" s="16">
        <v>0.34063038518438499</v>
      </c>
      <c r="AP40" s="16"/>
      <c r="AQ40" s="16">
        <v>0.41006471109374798</v>
      </c>
      <c r="AR40" s="16">
        <v>0.37293575434860898</v>
      </c>
      <c r="AS40" s="16">
        <v>0.36151254294617002</v>
      </c>
      <c r="AT40" s="16"/>
      <c r="AU40" s="16">
        <v>0.37758553322715099</v>
      </c>
      <c r="AV40" s="16">
        <v>0.37732121653666101</v>
      </c>
      <c r="AW40" s="16"/>
      <c r="AX40" s="16">
        <v>0.41352973207511301</v>
      </c>
      <c r="AY40" s="16">
        <v>0.192667920539078</v>
      </c>
      <c r="AZ40" s="16"/>
      <c r="BA40" s="16">
        <v>0.40420231226787101</v>
      </c>
      <c r="BB40" s="16">
        <v>0.37681262282830003</v>
      </c>
    </row>
    <row r="41" spans="2:54" x14ac:dyDescent="0.35">
      <c r="B41" t="s">
        <v>107</v>
      </c>
      <c r="C41" s="16">
        <v>0.21233677440322901</v>
      </c>
      <c r="D41" s="16">
        <v>0.15939268748367899</v>
      </c>
      <c r="E41" s="16">
        <v>0.25889761298963299</v>
      </c>
      <c r="F41" s="16"/>
      <c r="G41" s="16">
        <v>0.19979694232407999</v>
      </c>
      <c r="H41" s="16">
        <v>0.153006510626786</v>
      </c>
      <c r="I41" s="16">
        <v>0.25042092180445702</v>
      </c>
      <c r="J41" s="16">
        <v>0.201788946369652</v>
      </c>
      <c r="K41" s="16">
        <v>0.24379293508290201</v>
      </c>
      <c r="L41" s="16">
        <v>0.22412784044612</v>
      </c>
      <c r="M41" s="16"/>
      <c r="N41" s="16">
        <v>0.226156894872836</v>
      </c>
      <c r="O41" s="16">
        <v>0.213735209363422</v>
      </c>
      <c r="P41" s="16">
        <v>0.20166054770580899</v>
      </c>
      <c r="Q41" s="16">
        <v>0.218333563916673</v>
      </c>
      <c r="R41" s="16"/>
      <c r="S41" s="16">
        <v>0.21171913326070199</v>
      </c>
      <c r="T41" s="16">
        <v>0.21432536059371601</v>
      </c>
      <c r="U41" s="16"/>
      <c r="V41" s="16">
        <v>0.29128035518513001</v>
      </c>
      <c r="W41" s="16">
        <v>0.19621454019176501</v>
      </c>
      <c r="X41" s="16">
        <v>0.172011148079833</v>
      </c>
      <c r="Y41" s="16">
        <v>0.15823038549752699</v>
      </c>
      <c r="Z41" s="16"/>
      <c r="AA41" s="16">
        <v>0.21770703619446499</v>
      </c>
      <c r="AB41" s="16">
        <v>0.228091086400348</v>
      </c>
      <c r="AC41" s="16">
        <v>0.30615102796583898</v>
      </c>
      <c r="AD41" s="16">
        <v>0.15290999710022299</v>
      </c>
      <c r="AE41" s="16">
        <v>0.196109487340202</v>
      </c>
      <c r="AF41" s="16">
        <v>0.21019167705401401</v>
      </c>
      <c r="AG41" s="16"/>
      <c r="AH41" s="16">
        <v>0.22294077865032599</v>
      </c>
      <c r="AI41" s="16">
        <v>0.17307643586942001</v>
      </c>
      <c r="AJ41" s="16"/>
      <c r="AK41" s="16">
        <v>0.19794678265507701</v>
      </c>
      <c r="AL41" s="16">
        <v>0.191519793943423</v>
      </c>
      <c r="AM41" s="16"/>
      <c r="AN41" s="16">
        <v>0.213859117869795</v>
      </c>
      <c r="AO41" s="16">
        <v>0.17854936314193801</v>
      </c>
      <c r="AP41" s="16"/>
      <c r="AQ41" s="16">
        <v>0.20159700969323399</v>
      </c>
      <c r="AR41" s="16">
        <v>0.264648478467779</v>
      </c>
      <c r="AS41" s="16">
        <v>0.14329277639764901</v>
      </c>
      <c r="AT41" s="16"/>
      <c r="AU41" s="16">
        <v>0.204738067370108</v>
      </c>
      <c r="AV41" s="16">
        <v>0.21389322645014799</v>
      </c>
      <c r="AW41" s="16"/>
      <c r="AX41" s="16">
        <v>0.182556682844282</v>
      </c>
      <c r="AY41" s="16">
        <v>0.35989103441229597</v>
      </c>
      <c r="AZ41" s="16"/>
      <c r="BA41" s="16">
        <v>0.107796869115549</v>
      </c>
      <c r="BB41" s="16">
        <v>0.17333814841182499</v>
      </c>
    </row>
    <row r="42" spans="2:54" x14ac:dyDescent="0.35">
      <c r="B42" t="s">
        <v>108</v>
      </c>
      <c r="C42" s="16">
        <v>0.11123585554056301</v>
      </c>
      <c r="D42" s="16">
        <v>0.113589251659781</v>
      </c>
      <c r="E42" s="16">
        <v>0.10698260095543501</v>
      </c>
      <c r="F42" s="16"/>
      <c r="G42" s="16">
        <v>8.2576163901050298E-2</v>
      </c>
      <c r="H42" s="16">
        <v>7.0160651268502502E-2</v>
      </c>
      <c r="I42" s="16">
        <v>9.9822726608510104E-2</v>
      </c>
      <c r="J42" s="16">
        <v>0.138375073281994</v>
      </c>
      <c r="K42" s="16">
        <v>0.101199161074149</v>
      </c>
      <c r="L42" s="16">
        <v>0.15924041833185601</v>
      </c>
      <c r="M42" s="16"/>
      <c r="N42" s="16">
        <v>0.14102450673425501</v>
      </c>
      <c r="O42" s="16">
        <v>7.8747743348253907E-2</v>
      </c>
      <c r="P42" s="16">
        <v>0.124974893269184</v>
      </c>
      <c r="Q42" s="16">
        <v>9.62812532151609E-2</v>
      </c>
      <c r="R42" s="16"/>
      <c r="S42" s="16">
        <v>0.124909956192834</v>
      </c>
      <c r="T42" s="16">
        <v>9.1172130151540201E-2</v>
      </c>
      <c r="U42" s="16"/>
      <c r="V42" s="16">
        <v>8.5713392861392998E-2</v>
      </c>
      <c r="W42" s="16">
        <v>0.123567111690408</v>
      </c>
      <c r="X42" s="16">
        <v>0.126965492158117</v>
      </c>
      <c r="Y42" s="16">
        <v>2.3624686885215102E-2</v>
      </c>
      <c r="Z42" s="16"/>
      <c r="AA42" s="16">
        <v>0.106587473539069</v>
      </c>
      <c r="AB42" s="16">
        <v>0.13710928345413401</v>
      </c>
      <c r="AC42" s="16">
        <v>8.9417976634267302E-2</v>
      </c>
      <c r="AD42" s="16">
        <v>0.10533533391619999</v>
      </c>
      <c r="AE42" s="16">
        <v>0.11354721083565</v>
      </c>
      <c r="AF42" s="16">
        <v>0.122646660540848</v>
      </c>
      <c r="AG42" s="16"/>
      <c r="AH42" s="16">
        <v>7.7982208878292894E-2</v>
      </c>
      <c r="AI42" s="16">
        <v>0.16289682131748101</v>
      </c>
      <c r="AJ42" s="16"/>
      <c r="AK42" s="16">
        <v>7.8092906722335403E-2</v>
      </c>
      <c r="AL42" s="16">
        <v>0.12647621899033601</v>
      </c>
      <c r="AM42" s="16"/>
      <c r="AN42" s="16">
        <v>7.09205097000183E-2</v>
      </c>
      <c r="AO42" s="16">
        <v>0.157236189972952</v>
      </c>
      <c r="AP42" s="16"/>
      <c r="AQ42" s="16">
        <v>0.115066383601135</v>
      </c>
      <c r="AR42" s="16">
        <v>0.100858474098639</v>
      </c>
      <c r="AS42" s="16">
        <v>0.126043975433071</v>
      </c>
      <c r="AT42" s="16"/>
      <c r="AU42" s="16">
        <v>0.11033942471446299</v>
      </c>
      <c r="AV42" s="16">
        <v>0.114530089105134</v>
      </c>
      <c r="AW42" s="16"/>
      <c r="AX42" s="16">
        <v>9.6471789363981195E-2</v>
      </c>
      <c r="AY42" s="16">
        <v>0.19100197286248599</v>
      </c>
      <c r="AZ42" s="16"/>
      <c r="BA42" s="16">
        <v>8.3231817594807703E-2</v>
      </c>
      <c r="BB42" s="16">
        <v>6.3924765336758907E-2</v>
      </c>
    </row>
    <row r="43" spans="2:54" x14ac:dyDescent="0.35">
      <c r="B43" t="s">
        <v>109</v>
      </c>
      <c r="C43" s="16">
        <v>4.8277488933023298E-2</v>
      </c>
      <c r="D43" s="16">
        <v>3.4526206464551699E-2</v>
      </c>
      <c r="E43" s="16">
        <v>6.2058430653692799E-2</v>
      </c>
      <c r="F43" s="16"/>
      <c r="G43" s="16">
        <v>4.8952840063848799E-2</v>
      </c>
      <c r="H43" s="16">
        <v>2.9043663149382001E-2</v>
      </c>
      <c r="I43" s="16">
        <v>3.8349879072719598E-2</v>
      </c>
      <c r="J43" s="16">
        <v>5.44397200444856E-2</v>
      </c>
      <c r="K43" s="16">
        <v>5.2691264472628903E-2</v>
      </c>
      <c r="L43" s="16">
        <v>6.3987155014068903E-2</v>
      </c>
      <c r="M43" s="16"/>
      <c r="N43" s="16">
        <v>4.9337529687794902E-2</v>
      </c>
      <c r="O43" s="16">
        <v>6.6657670650881004E-2</v>
      </c>
      <c r="P43" s="16">
        <v>5.3253909858206903E-2</v>
      </c>
      <c r="Q43" s="16">
        <v>2.3462668448933799E-2</v>
      </c>
      <c r="R43" s="16"/>
      <c r="S43" s="16">
        <v>5.8577170801843402E-2</v>
      </c>
      <c r="T43" s="16">
        <v>3.29881680101307E-2</v>
      </c>
      <c r="U43" s="16"/>
      <c r="V43" s="16">
        <v>5.2688919282713603E-2</v>
      </c>
      <c r="W43" s="16">
        <v>4.63226404638317E-2</v>
      </c>
      <c r="X43" s="16">
        <v>4.5818739431852003E-2</v>
      </c>
      <c r="Y43" s="16">
        <v>5.9195735087130698E-2</v>
      </c>
      <c r="Z43" s="16"/>
      <c r="AA43" s="16">
        <v>4.1547741882715102E-2</v>
      </c>
      <c r="AB43" s="16">
        <v>3.2563985142744098E-2</v>
      </c>
      <c r="AC43" s="16">
        <v>0.108357003080869</v>
      </c>
      <c r="AD43" s="16">
        <v>6.35184402317229E-2</v>
      </c>
      <c r="AE43" s="16">
        <v>1.4569405638357799E-2</v>
      </c>
      <c r="AF43" s="16">
        <v>2.5906425956341302E-2</v>
      </c>
      <c r="AG43" s="16"/>
      <c r="AH43" s="16">
        <v>2.2908309614321599E-2</v>
      </c>
      <c r="AI43" s="16">
        <v>8.8393003513020804E-2</v>
      </c>
      <c r="AJ43" s="16"/>
      <c r="AK43" s="16">
        <v>2.2439332883528201E-2</v>
      </c>
      <c r="AL43" s="16">
        <v>6.1362161650639797E-2</v>
      </c>
      <c r="AM43" s="16"/>
      <c r="AN43" s="16">
        <v>1.9113790219577102E-2</v>
      </c>
      <c r="AO43" s="16">
        <v>8.4856346402235105E-2</v>
      </c>
      <c r="AP43" s="16"/>
      <c r="AQ43" s="16">
        <v>4.6850817554586997E-2</v>
      </c>
      <c r="AR43" s="16">
        <v>4.7445613779829698E-2</v>
      </c>
      <c r="AS43" s="16">
        <v>4.8638135451458897E-2</v>
      </c>
      <c r="AT43" s="16"/>
      <c r="AU43" s="16">
        <v>4.9941111189337903E-2</v>
      </c>
      <c r="AV43" s="16">
        <v>4.67955933753764E-2</v>
      </c>
      <c r="AW43" s="16"/>
      <c r="AX43" s="16">
        <v>3.17277225015037E-2</v>
      </c>
      <c r="AY43" s="16">
        <v>0.12868847920103699</v>
      </c>
      <c r="AZ43" s="16"/>
      <c r="BA43" s="16">
        <v>2.1713668166425899E-2</v>
      </c>
      <c r="BB43" s="16">
        <v>3.2379177329868399E-2</v>
      </c>
    </row>
    <row r="44" spans="2:54" x14ac:dyDescent="0.35">
      <c r="B44" t="s">
        <v>110</v>
      </c>
      <c r="C44" s="16">
        <v>2.1039470128001201E-2</v>
      </c>
      <c r="D44" s="16">
        <v>2.9052348333283001E-2</v>
      </c>
      <c r="E44" s="16">
        <v>1.37761753407786E-2</v>
      </c>
      <c r="F44" s="16"/>
      <c r="G44" s="16">
        <v>4.2561934576150103E-2</v>
      </c>
      <c r="H44" s="16">
        <v>8.4549953146516206E-3</v>
      </c>
      <c r="I44" s="16">
        <v>3.3852825658025301E-3</v>
      </c>
      <c r="J44" s="16">
        <v>3.6151746122547901E-2</v>
      </c>
      <c r="K44" s="16">
        <v>4.0973922560400201E-2</v>
      </c>
      <c r="L44" s="16">
        <v>6.1160892342352804E-3</v>
      </c>
      <c r="M44" s="16"/>
      <c r="N44" s="16">
        <v>6.5243321516520901E-3</v>
      </c>
      <c r="O44" s="16">
        <v>2.3701901094619799E-2</v>
      </c>
      <c r="P44" s="16">
        <v>2.6845850568002601E-2</v>
      </c>
      <c r="Q44" s="16">
        <v>1.9797757268854899E-2</v>
      </c>
      <c r="R44" s="16"/>
      <c r="S44" s="16">
        <v>1.8537653401523899E-2</v>
      </c>
      <c r="T44" s="16">
        <v>2.4916438649667999E-2</v>
      </c>
      <c r="U44" s="16"/>
      <c r="V44" s="16">
        <v>5.3268448117646999E-2</v>
      </c>
      <c r="W44" s="16">
        <v>9.5939964436565408E-3</v>
      </c>
      <c r="X44" s="16">
        <v>9.0741643318812092E-3</v>
      </c>
      <c r="Y44" s="16">
        <v>1.76906367184381E-2</v>
      </c>
      <c r="Z44" s="16"/>
      <c r="AA44" s="16">
        <v>3.3409916112096399E-2</v>
      </c>
      <c r="AB44" s="16">
        <v>2.0774534710596301E-2</v>
      </c>
      <c r="AC44" s="16">
        <v>7.9924365834471607E-3</v>
      </c>
      <c r="AD44" s="16">
        <v>1.6535594853160002E-2</v>
      </c>
      <c r="AE44" s="16">
        <v>0</v>
      </c>
      <c r="AF44" s="16">
        <v>0</v>
      </c>
      <c r="AG44" s="16"/>
      <c r="AH44" s="16">
        <v>1.04159214239483E-2</v>
      </c>
      <c r="AI44" s="16">
        <v>2.0559729909813099E-2</v>
      </c>
      <c r="AJ44" s="16"/>
      <c r="AK44" s="16">
        <v>1.79845212507629E-2</v>
      </c>
      <c r="AL44" s="16">
        <v>9.5218882187355601E-3</v>
      </c>
      <c r="AM44" s="16"/>
      <c r="AN44" s="16">
        <v>1.5246398691227901E-2</v>
      </c>
      <c r="AO44" s="16">
        <v>1.8766658181728998E-2</v>
      </c>
      <c r="AP44" s="16"/>
      <c r="AQ44" s="16">
        <v>8.8430865105633607E-3</v>
      </c>
      <c r="AR44" s="16">
        <v>3.6672608253661199E-2</v>
      </c>
      <c r="AS44" s="16">
        <v>6.4038232833265197E-3</v>
      </c>
      <c r="AT44" s="16"/>
      <c r="AU44" s="16">
        <v>1.7656871068249799E-2</v>
      </c>
      <c r="AV44" s="16">
        <v>2.6220093974193798E-2</v>
      </c>
      <c r="AW44" s="16"/>
      <c r="AX44" s="16">
        <v>1.000937327115E-2</v>
      </c>
      <c r="AY44" s="16">
        <v>6.3153715516585801E-2</v>
      </c>
      <c r="AZ44" s="16"/>
      <c r="BA44" s="16">
        <v>1.32224958563695E-2</v>
      </c>
      <c r="BB44" s="16">
        <v>0</v>
      </c>
    </row>
    <row r="45" spans="2:54" x14ac:dyDescent="0.35">
      <c r="B45" t="s">
        <v>111</v>
      </c>
      <c r="C45" s="16">
        <v>0.60711041099518304</v>
      </c>
      <c r="D45" s="16">
        <v>0.66343950605870505</v>
      </c>
      <c r="E45" s="16">
        <v>0.55828518006046102</v>
      </c>
      <c r="F45" s="16"/>
      <c r="G45" s="16">
        <v>0.62611211913487097</v>
      </c>
      <c r="H45" s="16">
        <v>0.73933417964067705</v>
      </c>
      <c r="I45" s="16">
        <v>0.60802118994851095</v>
      </c>
      <c r="J45" s="16">
        <v>0.56924451418132105</v>
      </c>
      <c r="K45" s="16">
        <v>0.56134271680991998</v>
      </c>
      <c r="L45" s="16">
        <v>0.54652849697371997</v>
      </c>
      <c r="M45" s="16"/>
      <c r="N45" s="16">
        <v>0.57695673655346202</v>
      </c>
      <c r="O45" s="16">
        <v>0.61715747554282396</v>
      </c>
      <c r="P45" s="16">
        <v>0.59326479859879799</v>
      </c>
      <c r="Q45" s="16">
        <v>0.64212475715037698</v>
      </c>
      <c r="R45" s="16"/>
      <c r="S45" s="16">
        <v>0.586256086343097</v>
      </c>
      <c r="T45" s="16">
        <v>0.63659790259494498</v>
      </c>
      <c r="U45" s="16"/>
      <c r="V45" s="16">
        <v>0.51704888455311604</v>
      </c>
      <c r="W45" s="16">
        <v>0.62430171121033995</v>
      </c>
      <c r="X45" s="16">
        <v>0.64613045599831598</v>
      </c>
      <c r="Y45" s="16">
        <v>0.74125855581168898</v>
      </c>
      <c r="Z45" s="16"/>
      <c r="AA45" s="16">
        <v>0.60074783227165496</v>
      </c>
      <c r="AB45" s="16">
        <v>0.58146111029217695</v>
      </c>
      <c r="AC45" s="16">
        <v>0.48808155573557799</v>
      </c>
      <c r="AD45" s="16">
        <v>0.66170063389869405</v>
      </c>
      <c r="AE45" s="16">
        <v>0.67577389618578998</v>
      </c>
      <c r="AF45" s="16">
        <v>0.64125523644879701</v>
      </c>
      <c r="AG45" s="16"/>
      <c r="AH45" s="16">
        <v>0.66575278143311201</v>
      </c>
      <c r="AI45" s="16">
        <v>0.55507400939026397</v>
      </c>
      <c r="AJ45" s="16"/>
      <c r="AK45" s="16">
        <v>0.68353645648829697</v>
      </c>
      <c r="AL45" s="16">
        <v>0.61111993719686497</v>
      </c>
      <c r="AM45" s="16"/>
      <c r="AN45" s="16">
        <v>0.68086018351938105</v>
      </c>
      <c r="AO45" s="16">
        <v>0.56059144230114599</v>
      </c>
      <c r="AP45" s="16"/>
      <c r="AQ45" s="16">
        <v>0.62764270264048005</v>
      </c>
      <c r="AR45" s="16">
        <v>0.55037482540009097</v>
      </c>
      <c r="AS45" s="16">
        <v>0.67562128943449395</v>
      </c>
      <c r="AT45" s="16"/>
      <c r="AU45" s="16">
        <v>0.61732452565784102</v>
      </c>
      <c r="AV45" s="16">
        <v>0.59856099709514798</v>
      </c>
      <c r="AW45" s="16"/>
      <c r="AX45" s="16">
        <v>0.67923443201908296</v>
      </c>
      <c r="AY45" s="16">
        <v>0.257264798007596</v>
      </c>
      <c r="AZ45" s="16"/>
      <c r="BA45" s="16">
        <v>0.77403514926684802</v>
      </c>
      <c r="BB45" s="16">
        <v>0.73035790892154795</v>
      </c>
    </row>
    <row r="46" spans="2:54" x14ac:dyDescent="0.35">
      <c r="B46" t="s">
        <v>112</v>
      </c>
      <c r="C46" s="16">
        <v>0.159513344473587</v>
      </c>
      <c r="D46" s="16">
        <v>0.14811545812433299</v>
      </c>
      <c r="E46" s="16">
        <v>0.16904103160912701</v>
      </c>
      <c r="F46" s="16"/>
      <c r="G46" s="16">
        <v>0.131529003964899</v>
      </c>
      <c r="H46" s="16">
        <v>9.9204314417884507E-2</v>
      </c>
      <c r="I46" s="16">
        <v>0.13817260568122999</v>
      </c>
      <c r="J46" s="16">
        <v>0.19281479332647899</v>
      </c>
      <c r="K46" s="16">
        <v>0.15389042554677801</v>
      </c>
      <c r="L46" s="16">
        <v>0.223227573345925</v>
      </c>
      <c r="M46" s="16"/>
      <c r="N46" s="16">
        <v>0.19036203642204999</v>
      </c>
      <c r="O46" s="16">
        <v>0.14540541399913501</v>
      </c>
      <c r="P46" s="16">
        <v>0.17822880312739101</v>
      </c>
      <c r="Q46" s="16">
        <v>0.119743921664095</v>
      </c>
      <c r="R46" s="16"/>
      <c r="S46" s="16">
        <v>0.18348712699467701</v>
      </c>
      <c r="T46" s="16">
        <v>0.124160298161671</v>
      </c>
      <c r="U46" s="16"/>
      <c r="V46" s="16">
        <v>0.138402312144107</v>
      </c>
      <c r="W46" s="16">
        <v>0.16988975215423899</v>
      </c>
      <c r="X46" s="16">
        <v>0.172784231589969</v>
      </c>
      <c r="Y46" s="16">
        <v>8.2820421972345806E-2</v>
      </c>
      <c r="Z46" s="16"/>
      <c r="AA46" s="16">
        <v>0.14813521542178401</v>
      </c>
      <c r="AB46" s="16">
        <v>0.16967326859687801</v>
      </c>
      <c r="AC46" s="16">
        <v>0.197774979715136</v>
      </c>
      <c r="AD46" s="16">
        <v>0.16885377414792299</v>
      </c>
      <c r="AE46" s="16">
        <v>0.12811661647400799</v>
      </c>
      <c r="AF46" s="16">
        <v>0.14855308649718901</v>
      </c>
      <c r="AG46" s="16"/>
      <c r="AH46" s="16">
        <v>0.100890518492614</v>
      </c>
      <c r="AI46" s="16">
        <v>0.251289824830502</v>
      </c>
      <c r="AJ46" s="16"/>
      <c r="AK46" s="16">
        <v>0.10053223960586399</v>
      </c>
      <c r="AL46" s="16">
        <v>0.18783838064097599</v>
      </c>
      <c r="AM46" s="16"/>
      <c r="AN46" s="16">
        <v>9.0034299919595398E-2</v>
      </c>
      <c r="AO46" s="16">
        <v>0.24209253637518699</v>
      </c>
      <c r="AP46" s="16"/>
      <c r="AQ46" s="16">
        <v>0.161917201155722</v>
      </c>
      <c r="AR46" s="16">
        <v>0.14830408787846899</v>
      </c>
      <c r="AS46" s="16">
        <v>0.17468211088453001</v>
      </c>
      <c r="AT46" s="16"/>
      <c r="AU46" s="16">
        <v>0.16028053590380101</v>
      </c>
      <c r="AV46" s="16">
        <v>0.16132568248050999</v>
      </c>
      <c r="AW46" s="16"/>
      <c r="AX46" s="16">
        <v>0.12819951186548501</v>
      </c>
      <c r="AY46" s="16">
        <v>0.31969045206352198</v>
      </c>
      <c r="AZ46" s="16"/>
      <c r="BA46" s="16">
        <v>0.104945485761234</v>
      </c>
      <c r="BB46" s="16">
        <v>9.6303942666627299E-2</v>
      </c>
    </row>
    <row r="47" spans="2:54" x14ac:dyDescent="0.35">
      <c r="B47" t="s">
        <v>96</v>
      </c>
      <c r="C47" s="16">
        <v>0.44759706652159598</v>
      </c>
      <c r="D47" s="16">
        <v>0.51532404793437303</v>
      </c>
      <c r="E47" s="16">
        <v>0.38924414845133298</v>
      </c>
      <c r="F47" s="16"/>
      <c r="G47" s="16">
        <v>0.494583115169972</v>
      </c>
      <c r="H47" s="16">
        <v>0.64012986522279303</v>
      </c>
      <c r="I47" s="16">
        <v>0.46984858426728099</v>
      </c>
      <c r="J47" s="16">
        <v>0.376429720854841</v>
      </c>
      <c r="K47" s="16">
        <v>0.40745229126314197</v>
      </c>
      <c r="L47" s="16">
        <v>0.323300923627795</v>
      </c>
      <c r="M47" s="16"/>
      <c r="N47" s="16">
        <v>0.38659470013141101</v>
      </c>
      <c r="O47" s="16">
        <v>0.47175206154368898</v>
      </c>
      <c r="P47" s="16">
        <v>0.41503599547140702</v>
      </c>
      <c r="Q47" s="16">
        <v>0.522380835486283</v>
      </c>
      <c r="R47" s="16"/>
      <c r="S47" s="16">
        <v>0.40276895934842</v>
      </c>
      <c r="T47" s="16">
        <v>0.51243760443327402</v>
      </c>
      <c r="U47" s="16"/>
      <c r="V47" s="16">
        <v>0.37864657240901001</v>
      </c>
      <c r="W47" s="16">
        <v>0.45441195905609999</v>
      </c>
      <c r="X47" s="16">
        <v>0.473346224408347</v>
      </c>
      <c r="Y47" s="16">
        <v>0.65843813383934302</v>
      </c>
      <c r="Z47" s="16"/>
      <c r="AA47" s="16">
        <v>0.45261261684987097</v>
      </c>
      <c r="AB47" s="16">
        <v>0.41178784169529897</v>
      </c>
      <c r="AC47" s="16">
        <v>0.29030657602044202</v>
      </c>
      <c r="AD47" s="16">
        <v>0.49284685975077103</v>
      </c>
      <c r="AE47" s="16">
        <v>0.54765727971178202</v>
      </c>
      <c r="AF47" s="16">
        <v>0.49270214995160699</v>
      </c>
      <c r="AG47" s="16"/>
      <c r="AH47" s="16">
        <v>0.56486226294049702</v>
      </c>
      <c r="AI47" s="16">
        <v>0.30378418455976203</v>
      </c>
      <c r="AJ47" s="16"/>
      <c r="AK47" s="16">
        <v>0.58300421688243298</v>
      </c>
      <c r="AL47" s="16">
        <v>0.423281556555889</v>
      </c>
      <c r="AM47" s="16"/>
      <c r="AN47" s="16">
        <v>0.59082588359978605</v>
      </c>
      <c r="AO47" s="16">
        <v>0.31849890592595997</v>
      </c>
      <c r="AP47" s="16"/>
      <c r="AQ47" s="16">
        <v>0.465725501484758</v>
      </c>
      <c r="AR47" s="16">
        <v>0.40207073752162198</v>
      </c>
      <c r="AS47" s="16">
        <v>0.50093917854996495</v>
      </c>
      <c r="AT47" s="16"/>
      <c r="AU47" s="16">
        <v>0.45704398975404098</v>
      </c>
      <c r="AV47" s="16">
        <v>0.43723531461463699</v>
      </c>
      <c r="AW47" s="16"/>
      <c r="AX47" s="16">
        <v>0.55103492015359801</v>
      </c>
      <c r="AY47" s="16">
        <v>-6.2425654055925497E-2</v>
      </c>
      <c r="AZ47" s="16"/>
      <c r="BA47" s="16">
        <v>0.66908966350561405</v>
      </c>
      <c r="BB47" s="16">
        <v>0.63405396625492005</v>
      </c>
    </row>
    <row r="48" spans="2:54" x14ac:dyDescent="0.35">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row>
    <row r="49" spans="2:54" x14ac:dyDescent="0.35">
      <c r="B49" s="7" t="s">
        <v>113</v>
      </c>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row>
    <row r="50" spans="2:54" x14ac:dyDescent="0.35">
      <c r="B50" s="15" t="s">
        <v>14</v>
      </c>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row>
    <row r="51" spans="2:54" x14ac:dyDescent="0.35">
      <c r="B51" t="s">
        <v>114</v>
      </c>
      <c r="C51" s="16">
        <v>0.80498395310325799</v>
      </c>
      <c r="D51" s="16">
        <v>0.788778590190367</v>
      </c>
      <c r="E51" s="16">
        <v>0.82625176551875901</v>
      </c>
      <c r="F51" s="16"/>
      <c r="G51" s="16">
        <v>0.66915382747005603</v>
      </c>
      <c r="H51" s="16">
        <v>0.78929292467200596</v>
      </c>
      <c r="I51" s="16">
        <v>0.80703872720780101</v>
      </c>
      <c r="J51" s="16">
        <v>0.84079887766204098</v>
      </c>
      <c r="K51" s="16">
        <v>0.81624444821860198</v>
      </c>
      <c r="L51" s="16">
        <v>0.85941291750012605</v>
      </c>
      <c r="M51" s="16"/>
      <c r="N51" s="16">
        <v>0.86323833314256004</v>
      </c>
      <c r="O51" s="16">
        <v>0.77446667227329502</v>
      </c>
      <c r="P51" s="16">
        <v>0.78572238354612101</v>
      </c>
      <c r="Q51" s="16">
        <v>0.82083220508805899</v>
      </c>
      <c r="R51" s="16"/>
      <c r="S51" s="16">
        <v>0.84716772456793299</v>
      </c>
      <c r="T51" s="16">
        <v>0.743729299181773</v>
      </c>
      <c r="U51" s="16"/>
      <c r="V51" s="16">
        <v>0.75603112862944399</v>
      </c>
      <c r="W51" s="16">
        <v>0.79920684603612002</v>
      </c>
      <c r="X51" s="16">
        <v>0.83965032217580204</v>
      </c>
      <c r="Y51" s="16">
        <v>0.94058056865045603</v>
      </c>
      <c r="Z51" s="16"/>
      <c r="AA51" s="16">
        <v>0.74563386480900695</v>
      </c>
      <c r="AB51" s="16">
        <v>0.892022533087937</v>
      </c>
      <c r="AC51" s="16">
        <v>0.83357755692124702</v>
      </c>
      <c r="AD51" s="16">
        <v>0.83268883878280697</v>
      </c>
      <c r="AE51" s="16">
        <v>0.81027266659267205</v>
      </c>
      <c r="AF51" s="16">
        <v>0.749359924286089</v>
      </c>
      <c r="AG51" s="16"/>
      <c r="AH51" s="16">
        <v>0.81671289545209202</v>
      </c>
      <c r="AI51" s="16">
        <v>0.80693853895817802</v>
      </c>
      <c r="AJ51" s="16"/>
      <c r="AK51" s="16">
        <v>0.80269135993052299</v>
      </c>
      <c r="AL51" s="16">
        <v>0.79347427501519296</v>
      </c>
      <c r="AM51" s="16"/>
      <c r="AN51" s="16">
        <v>0.82835114243196895</v>
      </c>
      <c r="AO51" s="16">
        <v>0.798730118085895</v>
      </c>
      <c r="AP51" s="16"/>
      <c r="AQ51" s="16">
        <v>0.81843390044172704</v>
      </c>
      <c r="AR51" s="16">
        <v>0.82531932249525897</v>
      </c>
      <c r="AS51" s="16">
        <v>0.786979861763765</v>
      </c>
      <c r="AT51" s="16"/>
      <c r="AU51" s="16">
        <v>0.826320565432066</v>
      </c>
      <c r="AV51" s="16">
        <v>0.77526532370169499</v>
      </c>
      <c r="AW51" s="16"/>
      <c r="AX51" s="16">
        <v>0.83021806081550997</v>
      </c>
      <c r="AY51" s="16">
        <v>0.69006291791867602</v>
      </c>
      <c r="AZ51" s="16"/>
      <c r="BA51" s="16">
        <v>0.85829761036343999</v>
      </c>
      <c r="BB51" s="16">
        <v>0.78068873343805401</v>
      </c>
    </row>
    <row r="52" spans="2:54" x14ac:dyDescent="0.35">
      <c r="B52" t="s">
        <v>115</v>
      </c>
      <c r="C52" s="16">
        <v>0.76075739228807904</v>
      </c>
      <c r="D52" s="16">
        <v>0.76384109286328605</v>
      </c>
      <c r="E52" s="16">
        <v>0.765942160887782</v>
      </c>
      <c r="F52" s="16"/>
      <c r="G52" s="16">
        <v>0.68512862718041501</v>
      </c>
      <c r="H52" s="16">
        <v>0.74615379040577501</v>
      </c>
      <c r="I52" s="16">
        <v>0.72099704236260997</v>
      </c>
      <c r="J52" s="16">
        <v>0.819573233583342</v>
      </c>
      <c r="K52" s="16">
        <v>0.81243937303248004</v>
      </c>
      <c r="L52" s="16">
        <v>0.76301237231128205</v>
      </c>
      <c r="M52" s="16"/>
      <c r="N52" s="16">
        <v>0.74029980129811501</v>
      </c>
      <c r="O52" s="16">
        <v>0.75115738661051901</v>
      </c>
      <c r="P52" s="16">
        <v>0.77724418385710603</v>
      </c>
      <c r="Q52" s="16">
        <v>0.75737105863901499</v>
      </c>
      <c r="R52" s="16"/>
      <c r="S52" s="16">
        <v>0.77890022234798095</v>
      </c>
      <c r="T52" s="16">
        <v>0.73221059756330198</v>
      </c>
      <c r="U52" s="16"/>
      <c r="V52" s="16">
        <v>0.72965590563081695</v>
      </c>
      <c r="W52" s="16">
        <v>0.78291138432908003</v>
      </c>
      <c r="X52" s="16">
        <v>0.75628989419321502</v>
      </c>
      <c r="Y52" s="16">
        <v>0.76925420154189506</v>
      </c>
      <c r="Z52" s="16"/>
      <c r="AA52" s="16">
        <v>0.73797435105517595</v>
      </c>
      <c r="AB52" s="16">
        <v>0.82484090974374402</v>
      </c>
      <c r="AC52" s="16">
        <v>0.80442809241832502</v>
      </c>
      <c r="AD52" s="16">
        <v>0.76051465503936799</v>
      </c>
      <c r="AE52" s="16">
        <v>0.70553112208896696</v>
      </c>
      <c r="AF52" s="16">
        <v>0.697233078742031</v>
      </c>
      <c r="AG52" s="16"/>
      <c r="AH52" s="16">
        <v>0.75652624699203896</v>
      </c>
      <c r="AI52" s="16">
        <v>0.75131101564899905</v>
      </c>
      <c r="AJ52" s="16"/>
      <c r="AK52" s="16">
        <v>0.75858835892819099</v>
      </c>
      <c r="AL52" s="16">
        <v>0.770014812051384</v>
      </c>
      <c r="AM52" s="16"/>
      <c r="AN52" s="16">
        <v>0.78528061454175802</v>
      </c>
      <c r="AO52" s="16">
        <v>0.73610702809756001</v>
      </c>
      <c r="AP52" s="16"/>
      <c r="AQ52" s="16">
        <v>0.79148438175373703</v>
      </c>
      <c r="AR52" s="16">
        <v>0.77659828228937799</v>
      </c>
      <c r="AS52" s="16">
        <v>0.739273667455977</v>
      </c>
      <c r="AT52" s="16"/>
      <c r="AU52" s="16">
        <v>0.78517001922917995</v>
      </c>
      <c r="AV52" s="16">
        <v>0.72889859878107799</v>
      </c>
      <c r="AW52" s="16"/>
      <c r="AX52" s="16">
        <v>0.77896317315069996</v>
      </c>
      <c r="AY52" s="16">
        <v>0.68168723313172497</v>
      </c>
      <c r="AZ52" s="16"/>
      <c r="BA52" s="16">
        <v>0.80063896079149</v>
      </c>
      <c r="BB52" s="16">
        <v>0.84357758848487596</v>
      </c>
    </row>
    <row r="53" spans="2:54" x14ac:dyDescent="0.35">
      <c r="B53" t="s">
        <v>116</v>
      </c>
      <c r="C53" s="16">
        <v>0.71258560082544198</v>
      </c>
      <c r="D53" s="16">
        <v>0.72436954478843296</v>
      </c>
      <c r="E53" s="16">
        <v>0.70773088245882398</v>
      </c>
      <c r="F53" s="16"/>
      <c r="G53" s="16">
        <v>0.74420718756795701</v>
      </c>
      <c r="H53" s="16">
        <v>0.70096423377615602</v>
      </c>
      <c r="I53" s="16">
        <v>0.71687122308254803</v>
      </c>
      <c r="J53" s="16">
        <v>0.73415356353879502</v>
      </c>
      <c r="K53" s="16">
        <v>0.72309598426093902</v>
      </c>
      <c r="L53" s="16">
        <v>0.67644506350161504</v>
      </c>
      <c r="M53" s="16"/>
      <c r="N53" s="16">
        <v>0.76135431111893903</v>
      </c>
      <c r="O53" s="16">
        <v>0.691101096859566</v>
      </c>
      <c r="P53" s="16">
        <v>0.698553817353182</v>
      </c>
      <c r="Q53" s="16">
        <v>0.71894235286785502</v>
      </c>
      <c r="R53" s="16"/>
      <c r="S53" s="16">
        <v>0.72464844660014904</v>
      </c>
      <c r="T53" s="16">
        <v>0.69296625278321</v>
      </c>
      <c r="U53" s="16"/>
      <c r="V53" s="16">
        <v>0.69849967671818802</v>
      </c>
      <c r="W53" s="16">
        <v>0.68490251318843398</v>
      </c>
      <c r="X53" s="16">
        <v>0.74854668841519401</v>
      </c>
      <c r="Y53" s="16">
        <v>0.83577190691765102</v>
      </c>
      <c r="Z53" s="16"/>
      <c r="AA53" s="16">
        <v>0.67221972790867801</v>
      </c>
      <c r="AB53" s="16">
        <v>0.76556609850752799</v>
      </c>
      <c r="AC53" s="16">
        <v>0.70300972452548505</v>
      </c>
      <c r="AD53" s="16">
        <v>0.74005812519148195</v>
      </c>
      <c r="AE53" s="16">
        <v>0.71647943277739301</v>
      </c>
      <c r="AF53" s="16">
        <v>0.74330814168355597</v>
      </c>
      <c r="AG53" s="16"/>
      <c r="AH53" s="16">
        <v>0.70731573373884504</v>
      </c>
      <c r="AI53" s="16">
        <v>0.72179798317750499</v>
      </c>
      <c r="AJ53" s="16"/>
      <c r="AK53" s="16">
        <v>0.68454554488543895</v>
      </c>
      <c r="AL53" s="16">
        <v>0.71795403485383003</v>
      </c>
      <c r="AM53" s="16"/>
      <c r="AN53" s="16">
        <v>0.71295092956108896</v>
      </c>
      <c r="AO53" s="16">
        <v>0.71549174369486102</v>
      </c>
      <c r="AP53" s="16"/>
      <c r="AQ53" s="16">
        <v>0.77974891917114597</v>
      </c>
      <c r="AR53" s="16">
        <v>0.68483722058597896</v>
      </c>
      <c r="AS53" s="16">
        <v>0.70750107274034502</v>
      </c>
      <c r="AT53" s="16"/>
      <c r="AU53" s="16">
        <v>0.71335851979547504</v>
      </c>
      <c r="AV53" s="16">
        <v>0.71399531678577699</v>
      </c>
      <c r="AW53" s="16"/>
      <c r="AX53" s="16">
        <v>0.73916328370094797</v>
      </c>
      <c r="AY53" s="16">
        <v>0.58062442328490704</v>
      </c>
      <c r="AZ53" s="16"/>
      <c r="BA53" s="16">
        <v>0.74952140788307198</v>
      </c>
      <c r="BB53" s="16">
        <v>0.79398325496482403</v>
      </c>
    </row>
    <row r="54" spans="2:54" x14ac:dyDescent="0.35">
      <c r="B54" t="s">
        <v>117</v>
      </c>
      <c r="C54" s="16">
        <v>0.627842876973149</v>
      </c>
      <c r="D54" s="16">
        <v>0.68877229038915799</v>
      </c>
      <c r="E54" s="16">
        <v>0.56985408029436901</v>
      </c>
      <c r="F54" s="16"/>
      <c r="G54" s="16">
        <v>0.73238691978897796</v>
      </c>
      <c r="H54" s="16">
        <v>0.62885560953226705</v>
      </c>
      <c r="I54" s="16">
        <v>0.63642428155689701</v>
      </c>
      <c r="J54" s="16">
        <v>0.65711160320711104</v>
      </c>
      <c r="K54" s="16">
        <v>0.55796001616696</v>
      </c>
      <c r="L54" s="16">
        <v>0.592565209788396</v>
      </c>
      <c r="M54" s="16"/>
      <c r="N54" s="16">
        <v>0.59740170487353705</v>
      </c>
      <c r="O54" s="16">
        <v>0.57875983192602698</v>
      </c>
      <c r="P54" s="16">
        <v>0.62354096604768505</v>
      </c>
      <c r="Q54" s="16">
        <v>0.69947591832816802</v>
      </c>
      <c r="R54" s="16"/>
      <c r="S54" s="16">
        <v>0.61421540995780199</v>
      </c>
      <c r="T54" s="16">
        <v>0.64653705027983099</v>
      </c>
      <c r="U54" s="16"/>
      <c r="V54" s="16">
        <v>0.57761516836384696</v>
      </c>
      <c r="W54" s="16">
        <v>0.60699877776751998</v>
      </c>
      <c r="X54" s="16">
        <v>0.67632816063235102</v>
      </c>
      <c r="Y54" s="16">
        <v>0.83180538342550203</v>
      </c>
      <c r="Z54" s="16"/>
      <c r="AA54" s="16">
        <v>0.55327168550363703</v>
      </c>
      <c r="AB54" s="16">
        <v>0.66640231108840597</v>
      </c>
      <c r="AC54" s="16">
        <v>0.497618130261891</v>
      </c>
      <c r="AD54" s="16">
        <v>0.72037884224757198</v>
      </c>
      <c r="AE54" s="16">
        <v>0.72303901677222104</v>
      </c>
      <c r="AF54" s="16">
        <v>0.84637675616535402</v>
      </c>
      <c r="AG54" s="16"/>
      <c r="AH54" s="16">
        <v>0.66210235876072498</v>
      </c>
      <c r="AI54" s="16">
        <v>0.59721525839140499</v>
      </c>
      <c r="AJ54" s="16"/>
      <c r="AK54" s="16">
        <v>0.63686644873346498</v>
      </c>
      <c r="AL54" s="16">
        <v>0.61162650305102495</v>
      </c>
      <c r="AM54" s="16"/>
      <c r="AN54" s="16">
        <v>0.64462076443446203</v>
      </c>
      <c r="AO54" s="16">
        <v>0.61231559660438695</v>
      </c>
      <c r="AP54" s="16"/>
      <c r="AQ54" s="16">
        <v>0.73445348984303205</v>
      </c>
      <c r="AR54" s="16">
        <v>0.58836319304296603</v>
      </c>
      <c r="AS54" s="16">
        <v>0.65348685473363399</v>
      </c>
      <c r="AT54" s="16"/>
      <c r="AU54" s="16">
        <v>0.58907348842277096</v>
      </c>
      <c r="AV54" s="16">
        <v>0.679708002182838</v>
      </c>
      <c r="AW54" s="16"/>
      <c r="AX54" s="16">
        <v>0.66724121851327101</v>
      </c>
      <c r="AY54" s="16">
        <v>0.44696228035260599</v>
      </c>
      <c r="AZ54" s="16"/>
      <c r="BA54" s="16">
        <v>0.88864733759884396</v>
      </c>
      <c r="BB54" s="16">
        <v>0.85469150107706604</v>
      </c>
    </row>
    <row r="55" spans="2:54" x14ac:dyDescent="0.35">
      <c r="B55" t="s">
        <v>118</v>
      </c>
      <c r="C55" s="16">
        <v>0.408795866691471</v>
      </c>
      <c r="D55" s="16">
        <v>0.37839253719785898</v>
      </c>
      <c r="E55" s="16">
        <v>0.43739405149525101</v>
      </c>
      <c r="F55" s="16"/>
      <c r="G55" s="16">
        <v>0.61493192866504698</v>
      </c>
      <c r="H55" s="16">
        <v>0.47875858615871603</v>
      </c>
      <c r="I55" s="16">
        <v>0.41765874193856201</v>
      </c>
      <c r="J55" s="16">
        <v>0.434831662705495</v>
      </c>
      <c r="K55" s="16">
        <v>0.35921936472770599</v>
      </c>
      <c r="L55" s="16">
        <v>0.24208855137549001</v>
      </c>
      <c r="M55" s="16"/>
      <c r="N55" s="16">
        <v>0.38686974704751098</v>
      </c>
      <c r="O55" s="16">
        <v>0.37973674883724601</v>
      </c>
      <c r="P55" s="16">
        <v>0.39996264404149501</v>
      </c>
      <c r="Q55" s="16">
        <v>0.46408211219411899</v>
      </c>
      <c r="R55" s="16"/>
      <c r="S55" s="16">
        <v>0.37205946235884202</v>
      </c>
      <c r="T55" s="16">
        <v>0.46290155833417701</v>
      </c>
      <c r="U55" s="16"/>
      <c r="V55" s="16">
        <v>0.370840953647111</v>
      </c>
      <c r="W55" s="16">
        <v>0.42057029125314899</v>
      </c>
      <c r="X55" s="16">
        <v>0.41891065842354003</v>
      </c>
      <c r="Y55" s="16">
        <v>0.46580300736513602</v>
      </c>
      <c r="Z55" s="16"/>
      <c r="AA55" s="16">
        <v>0.33421018310512302</v>
      </c>
      <c r="AB55" s="16">
        <v>0.43179286702212299</v>
      </c>
      <c r="AC55" s="16">
        <v>0.39617440382122299</v>
      </c>
      <c r="AD55" s="16">
        <v>0.50758772762105897</v>
      </c>
      <c r="AE55" s="16">
        <v>0.45359278579587797</v>
      </c>
      <c r="AF55" s="16">
        <v>0.44594021416972701</v>
      </c>
      <c r="AG55" s="16"/>
      <c r="AH55" s="16">
        <v>0.41761111728372402</v>
      </c>
      <c r="AI55" s="16">
        <v>0.377923741720679</v>
      </c>
      <c r="AJ55" s="16"/>
      <c r="AK55" s="16">
        <v>0.39019516816452499</v>
      </c>
      <c r="AL55" s="16">
        <v>0.37526488283222098</v>
      </c>
      <c r="AM55" s="16"/>
      <c r="AN55" s="16">
        <v>0.38196902570802799</v>
      </c>
      <c r="AO55" s="16">
        <v>0.39230933571702498</v>
      </c>
      <c r="AP55" s="16"/>
      <c r="AQ55" s="16">
        <v>0.454169942426982</v>
      </c>
      <c r="AR55" s="16">
        <v>0.38795574953685902</v>
      </c>
      <c r="AS55" s="16">
        <v>0.40273587983769898</v>
      </c>
      <c r="AT55" s="16"/>
      <c r="AU55" s="16">
        <v>0.36272278990449802</v>
      </c>
      <c r="AV55" s="16">
        <v>0.47113020951811102</v>
      </c>
      <c r="AW55" s="16"/>
      <c r="AX55" s="16">
        <v>0.44477342354587301</v>
      </c>
      <c r="AY55" s="16">
        <v>0.22891844989597701</v>
      </c>
      <c r="AZ55" s="16"/>
      <c r="BA55" s="16">
        <v>0.55892331699304698</v>
      </c>
      <c r="BB55" s="16">
        <v>0.54389551932110902</v>
      </c>
    </row>
    <row r="56" spans="2:54" x14ac:dyDescent="0.35">
      <c r="B56" t="s">
        <v>119</v>
      </c>
      <c r="C56" s="16">
        <v>0.29352023791438497</v>
      </c>
      <c r="D56" s="16">
        <v>0.27343229197291402</v>
      </c>
      <c r="E56" s="16">
        <v>0.31232531763513399</v>
      </c>
      <c r="F56" s="16"/>
      <c r="G56" s="16">
        <v>0.48315022898423299</v>
      </c>
      <c r="H56" s="16">
        <v>0.45148314203691797</v>
      </c>
      <c r="I56" s="16">
        <v>0.31949382235891199</v>
      </c>
      <c r="J56" s="16">
        <v>0.34855032627006699</v>
      </c>
      <c r="K56" s="16">
        <v>0.145295180468938</v>
      </c>
      <c r="L56" s="16">
        <v>0.102975993026309</v>
      </c>
      <c r="M56" s="16"/>
      <c r="N56" s="16">
        <v>0.30913001841257898</v>
      </c>
      <c r="O56" s="16">
        <v>0.26035883717945302</v>
      </c>
      <c r="P56" s="16">
        <v>0.30220201289797199</v>
      </c>
      <c r="Q56" s="16">
        <v>0.297420671452647</v>
      </c>
      <c r="R56" s="16"/>
      <c r="S56" s="16">
        <v>0.24982153935510401</v>
      </c>
      <c r="T56" s="16">
        <v>0.36087008255898001</v>
      </c>
      <c r="U56" s="16"/>
      <c r="V56" s="16">
        <v>0.286163412178566</v>
      </c>
      <c r="W56" s="16">
        <v>0.25675822543641003</v>
      </c>
      <c r="X56" s="16">
        <v>0.33987891715679502</v>
      </c>
      <c r="Y56" s="16">
        <v>0.38559850066123602</v>
      </c>
      <c r="Z56" s="16"/>
      <c r="AA56" s="16">
        <v>0.247059100520093</v>
      </c>
      <c r="AB56" s="16">
        <v>0.30601853666219803</v>
      </c>
      <c r="AC56" s="16">
        <v>0.27352057315866901</v>
      </c>
      <c r="AD56" s="16">
        <v>0.35176932142228601</v>
      </c>
      <c r="AE56" s="16">
        <v>0.38221038222944997</v>
      </c>
      <c r="AF56" s="16">
        <v>0.21233068104268199</v>
      </c>
      <c r="AG56" s="16"/>
      <c r="AH56" s="16">
        <v>0.30942743547160301</v>
      </c>
      <c r="AI56" s="16">
        <v>0.269824702929231</v>
      </c>
      <c r="AJ56" s="16"/>
      <c r="AK56" s="16">
        <v>0.28595478553877701</v>
      </c>
      <c r="AL56" s="16">
        <v>0.27243021819663099</v>
      </c>
      <c r="AM56" s="16"/>
      <c r="AN56" s="16">
        <v>0.29727518483610399</v>
      </c>
      <c r="AO56" s="16">
        <v>0.272549592217111</v>
      </c>
      <c r="AP56" s="16"/>
      <c r="AQ56" s="16">
        <v>0.324477104133094</v>
      </c>
      <c r="AR56" s="16">
        <v>0.29792504426171601</v>
      </c>
      <c r="AS56" s="16">
        <v>0.27657953678607899</v>
      </c>
      <c r="AT56" s="16"/>
      <c r="AU56" s="16">
        <v>0.26370736804186601</v>
      </c>
      <c r="AV56" s="16">
        <v>0.33907203297210797</v>
      </c>
      <c r="AW56" s="16"/>
      <c r="AX56" s="16">
        <v>0.32425269453918998</v>
      </c>
      <c r="AY56" s="16">
        <v>0.14097959135843699</v>
      </c>
      <c r="AZ56" s="16"/>
      <c r="BA56" s="16">
        <v>0.40994973609748803</v>
      </c>
      <c r="BB56" s="16">
        <v>0.49022875273877597</v>
      </c>
    </row>
    <row r="57" spans="2:54" x14ac:dyDescent="0.35">
      <c r="B57" t="s">
        <v>120</v>
      </c>
      <c r="C57" s="16">
        <v>0.269160015276319</v>
      </c>
      <c r="D57" s="16">
        <v>0.34827831898664002</v>
      </c>
      <c r="E57" s="16">
        <v>0.198400899565087</v>
      </c>
      <c r="F57" s="16"/>
      <c r="G57" s="16">
        <v>0.24200687517435099</v>
      </c>
      <c r="H57" s="16">
        <v>0.23093562637003101</v>
      </c>
      <c r="I57" s="16">
        <v>0.39459840907259502</v>
      </c>
      <c r="J57" s="16">
        <v>0.36460678766635701</v>
      </c>
      <c r="K57" s="16">
        <v>0.241291023261101</v>
      </c>
      <c r="L57" s="16">
        <v>0.169800513289007</v>
      </c>
      <c r="M57" s="16"/>
      <c r="N57" s="16">
        <v>0.25116294644943798</v>
      </c>
      <c r="O57" s="16">
        <v>0.22147771611453199</v>
      </c>
      <c r="P57" s="16">
        <v>0.29007069961020099</v>
      </c>
      <c r="Q57" s="16">
        <v>0.290224820265991</v>
      </c>
      <c r="R57" s="16"/>
      <c r="S57" s="16">
        <v>0.27239729213023001</v>
      </c>
      <c r="T57" s="16">
        <v>0.26396024063503398</v>
      </c>
      <c r="U57" s="16"/>
      <c r="V57" s="16">
        <v>0.19037566883917401</v>
      </c>
      <c r="W57" s="16">
        <v>0.25446899477450102</v>
      </c>
      <c r="X57" s="16">
        <v>0.33642937272347601</v>
      </c>
      <c r="Y57" s="16">
        <v>0.45382772087429302</v>
      </c>
      <c r="Z57" s="16"/>
      <c r="AA57" s="16">
        <v>0.19207711855335899</v>
      </c>
      <c r="AB57" s="16">
        <v>0.27451187756356399</v>
      </c>
      <c r="AC57" s="16">
        <v>0.234844544039672</v>
      </c>
      <c r="AD57" s="16">
        <v>0.404897620330049</v>
      </c>
      <c r="AE57" s="16">
        <v>0.27340446457312401</v>
      </c>
      <c r="AF57" s="16">
        <v>0.37287589190942599</v>
      </c>
      <c r="AG57" s="16"/>
      <c r="AH57" s="16">
        <v>0.29001180444269697</v>
      </c>
      <c r="AI57" s="16">
        <v>0.277895976677552</v>
      </c>
      <c r="AJ57" s="16"/>
      <c r="AK57" s="16">
        <v>0.28738731081944302</v>
      </c>
      <c r="AL57" s="16">
        <v>0.26805174476368598</v>
      </c>
      <c r="AM57" s="16"/>
      <c r="AN57" s="16">
        <v>0.300895815985052</v>
      </c>
      <c r="AO57" s="16">
        <v>0.263138450236168</v>
      </c>
      <c r="AP57" s="16"/>
      <c r="AQ57" s="16">
        <v>0.306557700639568</v>
      </c>
      <c r="AR57" s="16">
        <v>0.237207538709792</v>
      </c>
      <c r="AS57" s="16">
        <v>0.32062531251326498</v>
      </c>
      <c r="AT57" s="16"/>
      <c r="AU57" s="16">
        <v>0.274883689964179</v>
      </c>
      <c r="AV57" s="16">
        <v>0.265935626057687</v>
      </c>
      <c r="AW57" s="16"/>
      <c r="AX57" s="16">
        <v>0.29859523877291999</v>
      </c>
      <c r="AY57" s="16">
        <v>0.124655405313116</v>
      </c>
      <c r="AZ57" s="16"/>
      <c r="BA57" s="16">
        <v>0.49607276852715598</v>
      </c>
      <c r="BB57" s="16">
        <v>0.50752341086741704</v>
      </c>
    </row>
    <row r="58" spans="2:54" x14ac:dyDescent="0.35">
      <c r="B58" t="s">
        <v>121</v>
      </c>
      <c r="C58" s="16">
        <v>0.26153777179294302</v>
      </c>
      <c r="D58" s="16">
        <v>0.28022415566132702</v>
      </c>
      <c r="E58" s="16">
        <v>0.24310913379674501</v>
      </c>
      <c r="F58" s="16"/>
      <c r="G58" s="16">
        <v>0.33782132891726002</v>
      </c>
      <c r="H58" s="16">
        <v>0.31492892293267599</v>
      </c>
      <c r="I58" s="16">
        <v>0.35695768586399701</v>
      </c>
      <c r="J58" s="16">
        <v>0.26630114507108299</v>
      </c>
      <c r="K58" s="16">
        <v>0.205621123015712</v>
      </c>
      <c r="L58" s="16">
        <v>0.13769444846701401</v>
      </c>
      <c r="M58" s="16"/>
      <c r="N58" s="16">
        <v>0.26300802441120402</v>
      </c>
      <c r="O58" s="16">
        <v>0.21231127667703401</v>
      </c>
      <c r="P58" s="16">
        <v>0.28688552442266102</v>
      </c>
      <c r="Q58" s="16">
        <v>0.26289323341612703</v>
      </c>
      <c r="R58" s="16"/>
      <c r="S58" s="16">
        <v>0.22798983765737699</v>
      </c>
      <c r="T58" s="16">
        <v>0.311764265500868</v>
      </c>
      <c r="U58" s="16"/>
      <c r="V58" s="16">
        <v>0.247872510420896</v>
      </c>
      <c r="W58" s="16">
        <v>0.26782593951857298</v>
      </c>
      <c r="X58" s="16">
        <v>0.26092530658954599</v>
      </c>
      <c r="Y58" s="16">
        <v>0.29392397430620198</v>
      </c>
      <c r="Z58" s="16"/>
      <c r="AA58" s="16">
        <v>0.26502937670511301</v>
      </c>
      <c r="AB58" s="16">
        <v>0.26650273397847601</v>
      </c>
      <c r="AC58" s="16">
        <v>0.173490985294493</v>
      </c>
      <c r="AD58" s="16">
        <v>0.32182028034918703</v>
      </c>
      <c r="AE58" s="16">
        <v>0.23371173580144</v>
      </c>
      <c r="AF58" s="16">
        <v>0.13422006180562601</v>
      </c>
      <c r="AG58" s="16"/>
      <c r="AH58" s="16">
        <v>0.25766688887636202</v>
      </c>
      <c r="AI58" s="16">
        <v>0.26446969034754297</v>
      </c>
      <c r="AJ58" s="16"/>
      <c r="AK58" s="16">
        <v>0.25863077516395599</v>
      </c>
      <c r="AL58" s="16">
        <v>0.25375183966808401</v>
      </c>
      <c r="AM58" s="16"/>
      <c r="AN58" s="16">
        <v>0.24264143782270001</v>
      </c>
      <c r="AO58" s="16">
        <v>0.27710284903614701</v>
      </c>
      <c r="AP58" s="16"/>
      <c r="AQ58" s="16">
        <v>0.20458293940026101</v>
      </c>
      <c r="AR58" s="16">
        <v>0.23131498069029099</v>
      </c>
      <c r="AS58" s="16">
        <v>0.32387318115128499</v>
      </c>
      <c r="AT58" s="16"/>
      <c r="AU58" s="16">
        <v>0.25521084413044698</v>
      </c>
      <c r="AV58" s="16">
        <v>0.26991728190002401</v>
      </c>
      <c r="AW58" s="16"/>
      <c r="AX58" s="16">
        <v>0.29149002572795502</v>
      </c>
      <c r="AY58" s="16">
        <v>0.119316962624331</v>
      </c>
      <c r="AZ58" s="16"/>
      <c r="BA58" s="16">
        <v>0.42986278879157802</v>
      </c>
      <c r="BB58" s="16">
        <v>0.36074347481371999</v>
      </c>
    </row>
    <row r="59" spans="2:54" x14ac:dyDescent="0.35">
      <c r="B59" t="s">
        <v>122</v>
      </c>
      <c r="C59" s="16">
        <v>0.23733494816403899</v>
      </c>
      <c r="D59" s="16">
        <v>0.31496078128914901</v>
      </c>
      <c r="E59" s="16">
        <v>0.16566183599186099</v>
      </c>
      <c r="F59" s="16"/>
      <c r="G59" s="16">
        <v>0.23085668026626399</v>
      </c>
      <c r="H59" s="16">
        <v>0.15645126670797699</v>
      </c>
      <c r="I59" s="16">
        <v>0.28388034829425102</v>
      </c>
      <c r="J59" s="16">
        <v>0.23954440757874701</v>
      </c>
      <c r="K59" s="16">
        <v>0.25876542475301401</v>
      </c>
      <c r="L59" s="16">
        <v>0.25573740743561502</v>
      </c>
      <c r="M59" s="16"/>
      <c r="N59" s="16">
        <v>0.25922736471851998</v>
      </c>
      <c r="O59" s="16">
        <v>0.22000984621456601</v>
      </c>
      <c r="P59" s="16">
        <v>0.24379576193768199</v>
      </c>
      <c r="Q59" s="16">
        <v>0.226445597967494</v>
      </c>
      <c r="R59" s="16"/>
      <c r="S59" s="16">
        <v>0.26505868212399403</v>
      </c>
      <c r="T59" s="16">
        <v>0.19671528495198201</v>
      </c>
      <c r="U59" s="16"/>
      <c r="V59" s="16">
        <v>0.15460149196921499</v>
      </c>
      <c r="W59" s="16">
        <v>0.22996492611136601</v>
      </c>
      <c r="X59" s="16">
        <v>0.293059057889554</v>
      </c>
      <c r="Y59" s="16">
        <v>0.46272701534559701</v>
      </c>
      <c r="Z59" s="16"/>
      <c r="AA59" s="16">
        <v>0.13786523494991201</v>
      </c>
      <c r="AB59" s="16">
        <v>0.32617279416988598</v>
      </c>
      <c r="AC59" s="16">
        <v>0.19964844607402299</v>
      </c>
      <c r="AD59" s="16">
        <v>0.35267362217662002</v>
      </c>
      <c r="AE59" s="16">
        <v>0.22741475225270999</v>
      </c>
      <c r="AF59" s="16">
        <v>0.32939244987752198</v>
      </c>
      <c r="AG59" s="16"/>
      <c r="AH59" s="16">
        <v>0.237511103882388</v>
      </c>
      <c r="AI59" s="16">
        <v>0.26980507446104701</v>
      </c>
      <c r="AJ59" s="16"/>
      <c r="AK59" s="16">
        <v>0.23014221475000099</v>
      </c>
      <c r="AL59" s="16">
        <v>0.25134590734733298</v>
      </c>
      <c r="AM59" s="16"/>
      <c r="AN59" s="16">
        <v>0.26074805059488698</v>
      </c>
      <c r="AO59" s="16">
        <v>0.22888767746911601</v>
      </c>
      <c r="AP59" s="16"/>
      <c r="AQ59" s="16">
        <v>0.29297830702184402</v>
      </c>
      <c r="AR59" s="16">
        <v>0.231398748327097</v>
      </c>
      <c r="AS59" s="16">
        <v>0.23853594184355001</v>
      </c>
      <c r="AT59" s="16"/>
      <c r="AU59" s="16">
        <v>0.24050980814908901</v>
      </c>
      <c r="AV59" s="16">
        <v>0.237147223044025</v>
      </c>
      <c r="AW59" s="16"/>
      <c r="AX59" s="16">
        <v>0.25980077915625499</v>
      </c>
      <c r="AY59" s="16">
        <v>0.12709080884415999</v>
      </c>
      <c r="AZ59" s="16"/>
      <c r="BA59" s="16">
        <v>0.44156570792283401</v>
      </c>
      <c r="BB59" s="16">
        <v>0.31804502757293801</v>
      </c>
    </row>
    <row r="60" spans="2:54" x14ac:dyDescent="0.35">
      <c r="B60" t="s">
        <v>123</v>
      </c>
      <c r="C60" s="16">
        <v>0.11450883972392099</v>
      </c>
      <c r="D60" s="16">
        <v>0.16608407658541999</v>
      </c>
      <c r="E60" s="16">
        <v>6.4459767255613601E-2</v>
      </c>
      <c r="F60" s="16"/>
      <c r="G60" s="16">
        <v>0.15473073503804599</v>
      </c>
      <c r="H60" s="16">
        <v>0.14350398025281699</v>
      </c>
      <c r="I60" s="16">
        <v>0.18219104913502299</v>
      </c>
      <c r="J60" s="16">
        <v>0.10659898578912599</v>
      </c>
      <c r="K60" s="16">
        <v>7.4341705131530406E-2</v>
      </c>
      <c r="L60" s="16">
        <v>5.1205761324248499E-2</v>
      </c>
      <c r="M60" s="16"/>
      <c r="N60" s="16">
        <v>0.10202514591846799</v>
      </c>
      <c r="O60" s="16">
        <v>7.6793688886954301E-2</v>
      </c>
      <c r="P60" s="16">
        <v>0.12026901008153899</v>
      </c>
      <c r="Q60" s="16">
        <v>0.14720105818221799</v>
      </c>
      <c r="R60" s="16"/>
      <c r="S60" s="16">
        <v>0.117402434418097</v>
      </c>
      <c r="T60" s="16">
        <v>0.110716106888771</v>
      </c>
      <c r="U60" s="16"/>
      <c r="V60" s="16">
        <v>9.1665854949752906E-2</v>
      </c>
      <c r="W60" s="16">
        <v>9.5312967377826102E-2</v>
      </c>
      <c r="X60" s="16">
        <v>0.144104329356956</v>
      </c>
      <c r="Y60" s="16">
        <v>0.25677035222925099</v>
      </c>
      <c r="Z60" s="16"/>
      <c r="AA60" s="16">
        <v>9.7263959699664296E-2</v>
      </c>
      <c r="AB60" s="16">
        <v>0.12526762006933601</v>
      </c>
      <c r="AC60" s="16">
        <v>8.3059213996592093E-2</v>
      </c>
      <c r="AD60" s="16">
        <v>0.157416748833722</v>
      </c>
      <c r="AE60" s="16">
        <v>0.10936672678626699</v>
      </c>
      <c r="AF60" s="16">
        <v>8.8917365171841206E-2</v>
      </c>
      <c r="AG60" s="16"/>
      <c r="AH60" s="16">
        <v>0.119556648913486</v>
      </c>
      <c r="AI60" s="16">
        <v>0.12698595140652399</v>
      </c>
      <c r="AJ60" s="16"/>
      <c r="AK60" s="16">
        <v>0.11449737033502699</v>
      </c>
      <c r="AL60" s="16">
        <v>0.11555520308203</v>
      </c>
      <c r="AM60" s="16"/>
      <c r="AN60" s="16">
        <v>0.119697693642363</v>
      </c>
      <c r="AO60" s="16">
        <v>0.117357291406455</v>
      </c>
      <c r="AP60" s="16"/>
      <c r="AQ60" s="16">
        <v>0.18930457979929599</v>
      </c>
      <c r="AR60" s="16">
        <v>8.6283052153610401E-2</v>
      </c>
      <c r="AS60" s="16">
        <v>0.119972917670351</v>
      </c>
      <c r="AT60" s="16"/>
      <c r="AU60" s="16">
        <v>9.8892508319300507E-2</v>
      </c>
      <c r="AV60" s="16">
        <v>0.13874202498409199</v>
      </c>
      <c r="AW60" s="16"/>
      <c r="AX60" s="16">
        <v>0.12708761803042401</v>
      </c>
      <c r="AY60" s="16">
        <v>5.4969674165725999E-2</v>
      </c>
      <c r="AZ60" s="16"/>
      <c r="BA60" s="16">
        <v>0.200946915403036</v>
      </c>
      <c r="BB60" s="16">
        <v>0.26864271270328099</v>
      </c>
    </row>
    <row r="61" spans="2:54" x14ac:dyDescent="0.35">
      <c r="B61" t="s">
        <v>124</v>
      </c>
      <c r="C61" s="16">
        <v>5.1977966513773198E-2</v>
      </c>
      <c r="D61" s="16">
        <v>6.3906234926790401E-2</v>
      </c>
      <c r="E61" s="16">
        <v>3.9656109597289699E-2</v>
      </c>
      <c r="F61" s="16"/>
      <c r="G61" s="16">
        <v>0.140116169460622</v>
      </c>
      <c r="H61" s="16">
        <v>5.7691261376883803E-2</v>
      </c>
      <c r="I61" s="16">
        <v>0.101094797578616</v>
      </c>
      <c r="J61" s="16">
        <v>1.5992556921495801E-2</v>
      </c>
      <c r="K61" s="16">
        <v>1.34447456715366E-2</v>
      </c>
      <c r="L61" s="16">
        <v>1.53137525462974E-2</v>
      </c>
      <c r="M61" s="16"/>
      <c r="N61" s="16">
        <v>6.5455521452768603E-2</v>
      </c>
      <c r="O61" s="16">
        <v>3.6482556429740499E-2</v>
      </c>
      <c r="P61" s="16">
        <v>6.1048983707679798E-2</v>
      </c>
      <c r="Q61" s="16">
        <v>4.1330595039980503E-2</v>
      </c>
      <c r="R61" s="16"/>
      <c r="S61" s="16">
        <v>4.9493719379958397E-2</v>
      </c>
      <c r="T61" s="16">
        <v>5.5982499851763602E-2</v>
      </c>
      <c r="U61" s="16"/>
      <c r="V61" s="16">
        <v>3.73349529876877E-2</v>
      </c>
      <c r="W61" s="16">
        <v>3.0680487649800501E-2</v>
      </c>
      <c r="X61" s="16">
        <v>8.9827572774333106E-2</v>
      </c>
      <c r="Y61" s="16">
        <v>8.9380141360211093E-2</v>
      </c>
      <c r="Z61" s="16"/>
      <c r="AA61" s="16">
        <v>3.1422719267570801E-2</v>
      </c>
      <c r="AB61" s="16">
        <v>4.2897875686617001E-2</v>
      </c>
      <c r="AC61" s="16">
        <v>3.10838576605534E-2</v>
      </c>
      <c r="AD61" s="16">
        <v>9.3057973966378604E-2</v>
      </c>
      <c r="AE61" s="16">
        <v>8.0951478806381594E-2</v>
      </c>
      <c r="AF61" s="16">
        <v>6.3943528949354303E-2</v>
      </c>
      <c r="AG61" s="16"/>
      <c r="AH61" s="16">
        <v>5.9361118218843503E-2</v>
      </c>
      <c r="AI61" s="16">
        <v>5.3325940408806401E-2</v>
      </c>
      <c r="AJ61" s="16"/>
      <c r="AK61" s="16">
        <v>6.4795424057843595E-2</v>
      </c>
      <c r="AL61" s="16">
        <v>5.3534469149269903E-2</v>
      </c>
      <c r="AM61" s="16"/>
      <c r="AN61" s="16">
        <v>5.1961038016755598E-2</v>
      </c>
      <c r="AO61" s="16">
        <v>4.45876843959708E-2</v>
      </c>
      <c r="AP61" s="16"/>
      <c r="AQ61" s="16">
        <v>6.4904631757015205E-2</v>
      </c>
      <c r="AR61" s="16">
        <v>2.5259448031050898E-2</v>
      </c>
      <c r="AS61" s="16">
        <v>7.7879370796647501E-2</v>
      </c>
      <c r="AT61" s="16"/>
      <c r="AU61" s="16">
        <v>5.7841782208063797E-2</v>
      </c>
      <c r="AV61" s="16">
        <v>4.4605597239198498E-2</v>
      </c>
      <c r="AW61" s="16"/>
      <c r="AX61" s="16">
        <v>6.0113278915046899E-2</v>
      </c>
      <c r="AY61" s="16">
        <v>1.25826541839517E-2</v>
      </c>
      <c r="AZ61" s="16"/>
      <c r="BA61" s="16">
        <v>9.5212911233579001E-2</v>
      </c>
      <c r="BB61" s="16">
        <v>0.16917851303339601</v>
      </c>
    </row>
    <row r="62" spans="2:54" x14ac:dyDescent="0.35">
      <c r="B62" t="s">
        <v>125</v>
      </c>
      <c r="C62" s="16">
        <v>4.8413607928576297E-2</v>
      </c>
      <c r="D62" s="16">
        <v>7.1986392483721198E-2</v>
      </c>
      <c r="E62" s="16">
        <v>2.3172485655416099E-2</v>
      </c>
      <c r="F62" s="16"/>
      <c r="G62" s="16">
        <v>9.6322989881207299E-2</v>
      </c>
      <c r="H62" s="16">
        <v>6.7968357758354095E-2</v>
      </c>
      <c r="I62" s="16">
        <v>7.6834216132903005E-2</v>
      </c>
      <c r="J62" s="16">
        <v>4.7812105014980497E-2</v>
      </c>
      <c r="K62" s="16">
        <v>2.1096810714400199E-2</v>
      </c>
      <c r="L62" s="16">
        <v>3.7267239552362498E-3</v>
      </c>
      <c r="M62" s="16"/>
      <c r="N62" s="16">
        <v>3.2509227004776597E-2</v>
      </c>
      <c r="O62" s="16">
        <v>4.8028103149988302E-2</v>
      </c>
      <c r="P62" s="16">
        <v>6.1282165017338699E-2</v>
      </c>
      <c r="Q62" s="16">
        <v>3.9508442130480097E-2</v>
      </c>
      <c r="R62" s="16"/>
      <c r="S62" s="16">
        <v>4.8453135566546297E-2</v>
      </c>
      <c r="T62" s="16">
        <v>4.6936163755614303E-2</v>
      </c>
      <c r="U62" s="16"/>
      <c r="V62" s="16">
        <v>3.5782063359649903E-2</v>
      </c>
      <c r="W62" s="16">
        <v>4.52980526287909E-2</v>
      </c>
      <c r="X62" s="16">
        <v>5.9795710517533497E-2</v>
      </c>
      <c r="Y62" s="16">
        <v>8.1839804022163995E-2</v>
      </c>
      <c r="Z62" s="16"/>
      <c r="AA62" s="16">
        <v>4.0347192302587098E-2</v>
      </c>
      <c r="AB62" s="16">
        <v>3.2792166406695598E-2</v>
      </c>
      <c r="AC62" s="16">
        <v>4.0241859416237501E-2</v>
      </c>
      <c r="AD62" s="16">
        <v>9.5619971981788093E-2</v>
      </c>
      <c r="AE62" s="16">
        <v>2.21650497403841E-2</v>
      </c>
      <c r="AF62" s="16">
        <v>1.8049971577598301E-2</v>
      </c>
      <c r="AG62" s="16"/>
      <c r="AH62" s="16">
        <v>6.4954521079507194E-2</v>
      </c>
      <c r="AI62" s="16">
        <v>3.48016435355828E-2</v>
      </c>
      <c r="AJ62" s="16"/>
      <c r="AK62" s="16">
        <v>6.3095739701330797E-2</v>
      </c>
      <c r="AL62" s="16">
        <v>3.2744236180701498E-2</v>
      </c>
      <c r="AM62" s="16"/>
      <c r="AN62" s="16">
        <v>6.6143702028161902E-2</v>
      </c>
      <c r="AO62" s="16">
        <v>3.6331085805754303E-2</v>
      </c>
      <c r="AP62" s="16"/>
      <c r="AQ62" s="16">
        <v>6.1956430085264101E-2</v>
      </c>
      <c r="AR62" s="16">
        <v>4.2082856960793301E-2</v>
      </c>
      <c r="AS62" s="16">
        <v>5.6022030479238198E-2</v>
      </c>
      <c r="AT62" s="16"/>
      <c r="AU62" s="16">
        <v>5.0870345614949901E-2</v>
      </c>
      <c r="AV62" s="16">
        <v>4.0458522561123297E-2</v>
      </c>
      <c r="AW62" s="16"/>
      <c r="AX62" s="16">
        <v>5.8289237331676902E-2</v>
      </c>
      <c r="AY62" s="16">
        <v>0</v>
      </c>
      <c r="AZ62" s="16"/>
      <c r="BA62" s="16">
        <v>9.9504774781647001E-2</v>
      </c>
      <c r="BB62" s="16">
        <v>0.15440767692400401</v>
      </c>
    </row>
    <row r="63" spans="2:54" x14ac:dyDescent="0.35">
      <c r="B63" t="s">
        <v>126</v>
      </c>
      <c r="C63" s="16">
        <v>4.1621142604996601E-2</v>
      </c>
      <c r="D63" s="16">
        <v>7.07712446821325E-2</v>
      </c>
      <c r="E63" s="16">
        <v>1.46533674652078E-2</v>
      </c>
      <c r="F63" s="16"/>
      <c r="G63" s="16">
        <v>8.1885037744366507E-2</v>
      </c>
      <c r="H63" s="16">
        <v>5.2774738906600699E-2</v>
      </c>
      <c r="I63" s="16">
        <v>3.74417661628864E-2</v>
      </c>
      <c r="J63" s="16">
        <v>3.1858055915011202E-2</v>
      </c>
      <c r="K63" s="16">
        <v>2.61876021108969E-2</v>
      </c>
      <c r="L63" s="16">
        <v>3.1518631730380199E-2</v>
      </c>
      <c r="M63" s="16"/>
      <c r="N63" s="16">
        <v>2.8352109640145898E-2</v>
      </c>
      <c r="O63" s="16">
        <v>3.3279248228371E-2</v>
      </c>
      <c r="P63" s="16">
        <v>6.0057469954270103E-2</v>
      </c>
      <c r="Q63" s="16">
        <v>2.88589491803544E-2</v>
      </c>
      <c r="R63" s="16"/>
      <c r="S63" s="16">
        <v>4.3199620257162098E-2</v>
      </c>
      <c r="T63" s="16">
        <v>3.9448385707931799E-2</v>
      </c>
      <c r="U63" s="16"/>
      <c r="V63" s="16">
        <v>4.9988054872001302E-2</v>
      </c>
      <c r="W63" s="16">
        <v>2.6891968971599602E-2</v>
      </c>
      <c r="X63" s="16">
        <v>5.2028239829420703E-2</v>
      </c>
      <c r="Y63" s="16">
        <v>6.3952944617099494E-2</v>
      </c>
      <c r="Z63" s="16"/>
      <c r="AA63" s="16">
        <v>3.1433703635294102E-2</v>
      </c>
      <c r="AB63" s="16">
        <v>4.3995811348872198E-2</v>
      </c>
      <c r="AC63" s="16">
        <v>4.7345545594590303E-2</v>
      </c>
      <c r="AD63" s="16">
        <v>6.2514446917854904E-2</v>
      </c>
      <c r="AE63" s="16">
        <v>3.9577069664056198E-2</v>
      </c>
      <c r="AF63" s="16">
        <v>0</v>
      </c>
      <c r="AG63" s="16"/>
      <c r="AH63" s="16">
        <v>3.4463925575998401E-2</v>
      </c>
      <c r="AI63" s="16">
        <v>5.1666637280173601E-2</v>
      </c>
      <c r="AJ63" s="16"/>
      <c r="AK63" s="16">
        <v>3.91731759000611E-2</v>
      </c>
      <c r="AL63" s="16">
        <v>4.2142973634091398E-2</v>
      </c>
      <c r="AM63" s="16"/>
      <c r="AN63" s="16">
        <v>3.7063997130895303E-2</v>
      </c>
      <c r="AO63" s="16">
        <v>5.46828651396635E-2</v>
      </c>
      <c r="AP63" s="16"/>
      <c r="AQ63" s="16">
        <v>6.6361297672667199E-2</v>
      </c>
      <c r="AR63" s="16">
        <v>2.0620828734187299E-2</v>
      </c>
      <c r="AS63" s="16">
        <v>4.7941601803170003E-2</v>
      </c>
      <c r="AT63" s="16"/>
      <c r="AU63" s="16">
        <v>3.3825168745333499E-2</v>
      </c>
      <c r="AV63" s="16">
        <v>5.3436169178165301E-2</v>
      </c>
      <c r="AW63" s="16"/>
      <c r="AX63" s="16">
        <v>4.8594587424826197E-2</v>
      </c>
      <c r="AY63" s="16">
        <v>7.7341548962443904E-3</v>
      </c>
      <c r="AZ63" s="16"/>
      <c r="BA63" s="16">
        <v>6.7558005069641006E-2</v>
      </c>
      <c r="BB63" s="16">
        <v>7.3937899483381003E-2</v>
      </c>
    </row>
    <row r="64" spans="2:54" x14ac:dyDescent="0.35">
      <c r="B64" t="s">
        <v>127</v>
      </c>
      <c r="C64" s="16">
        <v>3.20578840164071E-2</v>
      </c>
      <c r="D64" s="16">
        <v>5.3354999966854902E-2</v>
      </c>
      <c r="E64" s="16">
        <v>1.23809040194449E-2</v>
      </c>
      <c r="F64" s="16"/>
      <c r="G64" s="16">
        <v>6.9525171521039694E-2</v>
      </c>
      <c r="H64" s="16">
        <v>2.8006731648074702E-2</v>
      </c>
      <c r="I64" s="16">
        <v>5.2168987619600697E-2</v>
      </c>
      <c r="J64" s="16">
        <v>5.0761436774460697E-2</v>
      </c>
      <c r="K64" s="16">
        <v>0</v>
      </c>
      <c r="L64" s="16">
        <v>9.2370809941707196E-3</v>
      </c>
      <c r="M64" s="16"/>
      <c r="N64" s="16">
        <v>2.8420596752676702E-2</v>
      </c>
      <c r="O64" s="16">
        <v>2.82339497807928E-2</v>
      </c>
      <c r="P64" s="16">
        <v>4.0428500460427397E-2</v>
      </c>
      <c r="Q64" s="16">
        <v>2.4585351221013799E-2</v>
      </c>
      <c r="R64" s="16"/>
      <c r="S64" s="16">
        <v>3.1054775923980302E-2</v>
      </c>
      <c r="T64" s="16">
        <v>3.3729986172652299E-2</v>
      </c>
      <c r="U64" s="16"/>
      <c r="V64" s="16">
        <v>2.43628277809885E-2</v>
      </c>
      <c r="W64" s="16">
        <v>1.7872043092024399E-2</v>
      </c>
      <c r="X64" s="16">
        <v>5.4752051625979799E-2</v>
      </c>
      <c r="Y64" s="16">
        <v>6.2954533894477194E-2</v>
      </c>
      <c r="Z64" s="16"/>
      <c r="AA64" s="16">
        <v>2.0107718482258799E-2</v>
      </c>
      <c r="AB64" s="16">
        <v>1.6165756830742301E-2</v>
      </c>
      <c r="AC64" s="16">
        <v>0</v>
      </c>
      <c r="AD64" s="16">
        <v>7.7906210966810899E-2</v>
      </c>
      <c r="AE64" s="16">
        <v>4.1203761758565799E-2</v>
      </c>
      <c r="AF64" s="16">
        <v>3.52836731594727E-2</v>
      </c>
      <c r="AG64" s="16"/>
      <c r="AH64" s="16">
        <v>4.2808958476098703E-2</v>
      </c>
      <c r="AI64" s="16">
        <v>2.7362676105214801E-2</v>
      </c>
      <c r="AJ64" s="16"/>
      <c r="AK64" s="16">
        <v>3.58005348699032E-2</v>
      </c>
      <c r="AL64" s="16">
        <v>2.3811207960650199E-2</v>
      </c>
      <c r="AM64" s="16"/>
      <c r="AN64" s="16">
        <v>4.0542816637056903E-2</v>
      </c>
      <c r="AO64" s="16">
        <v>2.5628767095419901E-2</v>
      </c>
      <c r="AP64" s="16"/>
      <c r="AQ64" s="16">
        <v>3.5760286195730802E-2</v>
      </c>
      <c r="AR64" s="16">
        <v>2.4574767988091599E-2</v>
      </c>
      <c r="AS64" s="16">
        <v>4.5479973690059503E-2</v>
      </c>
      <c r="AT64" s="16"/>
      <c r="AU64" s="16">
        <v>3.2731377098499999E-2</v>
      </c>
      <c r="AV64" s="16">
        <v>2.6334831782145698E-2</v>
      </c>
      <c r="AW64" s="16"/>
      <c r="AX64" s="16">
        <v>3.4033088904285601E-2</v>
      </c>
      <c r="AY64" s="16">
        <v>2.32750308945028E-2</v>
      </c>
      <c r="AZ64" s="16"/>
      <c r="BA64" s="16">
        <v>8.1222098374233498E-2</v>
      </c>
      <c r="BB64" s="16">
        <v>9.8896882506921899E-2</v>
      </c>
    </row>
    <row r="65" spans="2:54" x14ac:dyDescent="0.35">
      <c r="B65" t="s">
        <v>128</v>
      </c>
      <c r="C65" s="16">
        <v>3.0776300546633301E-2</v>
      </c>
      <c r="D65" s="16">
        <v>4.17506309433694E-2</v>
      </c>
      <c r="E65" s="16">
        <v>1.89323266591074E-2</v>
      </c>
      <c r="F65" s="16"/>
      <c r="G65" s="16">
        <v>4.96458857601891E-2</v>
      </c>
      <c r="H65" s="16">
        <v>1.7865019257433098E-2</v>
      </c>
      <c r="I65" s="16">
        <v>4.7006490464088002E-2</v>
      </c>
      <c r="J65" s="16">
        <v>3.9264367581469999E-2</v>
      </c>
      <c r="K65" s="16">
        <v>1.74971738923385E-2</v>
      </c>
      <c r="L65" s="16">
        <v>2.2311967770802001E-2</v>
      </c>
      <c r="M65" s="16"/>
      <c r="N65" s="16">
        <v>3.9815734245661698E-2</v>
      </c>
      <c r="O65" s="16">
        <v>1.22833487989636E-2</v>
      </c>
      <c r="P65" s="16">
        <v>3.6681469950239902E-2</v>
      </c>
      <c r="Q65" s="16">
        <v>3.1006304534079598E-2</v>
      </c>
      <c r="R65" s="16"/>
      <c r="S65" s="16">
        <v>3.0964126334789E-2</v>
      </c>
      <c r="T65" s="16">
        <v>3.0646347828190999E-2</v>
      </c>
      <c r="U65" s="16"/>
      <c r="V65" s="16">
        <v>2.3783694809808398E-2</v>
      </c>
      <c r="W65" s="16">
        <v>1.72036405343629E-2</v>
      </c>
      <c r="X65" s="16">
        <v>5.7487754551859199E-2</v>
      </c>
      <c r="Y65" s="16">
        <v>1.5772939771811101E-2</v>
      </c>
      <c r="Z65" s="16"/>
      <c r="AA65" s="16">
        <v>1.4234134884170101E-2</v>
      </c>
      <c r="AB65" s="16">
        <v>1.91070482737015E-2</v>
      </c>
      <c r="AC65" s="16">
        <v>0</v>
      </c>
      <c r="AD65" s="16">
        <v>6.9832612102607605E-2</v>
      </c>
      <c r="AE65" s="16">
        <v>7.2074777804371895E-2</v>
      </c>
      <c r="AF65" s="16">
        <v>1.6860291805598698E-2</v>
      </c>
      <c r="AG65" s="16"/>
      <c r="AH65" s="16">
        <v>3.9657892833982501E-2</v>
      </c>
      <c r="AI65" s="16">
        <v>2.6916976600985899E-2</v>
      </c>
      <c r="AJ65" s="16"/>
      <c r="AK65" s="16">
        <v>3.9563144035371201E-2</v>
      </c>
      <c r="AL65" s="16">
        <v>1.8635542066398499E-2</v>
      </c>
      <c r="AM65" s="16"/>
      <c r="AN65" s="16">
        <v>4.0021922305280497E-2</v>
      </c>
      <c r="AO65" s="16">
        <v>2.1668264570675302E-2</v>
      </c>
      <c r="AP65" s="16"/>
      <c r="AQ65" s="16">
        <v>5.15272969453816E-2</v>
      </c>
      <c r="AR65" s="16">
        <v>2.1591785213067299E-2</v>
      </c>
      <c r="AS65" s="16">
        <v>3.6054283742443398E-2</v>
      </c>
      <c r="AT65" s="16"/>
      <c r="AU65" s="16">
        <v>3.0448929425759001E-2</v>
      </c>
      <c r="AV65" s="16">
        <v>3.1800290367574403E-2</v>
      </c>
      <c r="AW65" s="16"/>
      <c r="AX65" s="16">
        <v>3.5872381131996103E-2</v>
      </c>
      <c r="AY65" s="16">
        <v>6.0267330030546601E-3</v>
      </c>
      <c r="AZ65" s="16"/>
      <c r="BA65" s="16">
        <v>5.6366753606476201E-2</v>
      </c>
      <c r="BB65" s="16">
        <v>7.1317091819601094E-2</v>
      </c>
    </row>
    <row r="66" spans="2:54" x14ac:dyDescent="0.35">
      <c r="B66" t="s">
        <v>129</v>
      </c>
      <c r="C66" s="16">
        <v>2.7249566185634101E-2</v>
      </c>
      <c r="D66" s="16">
        <v>4.0914226608117797E-2</v>
      </c>
      <c r="E66" s="16">
        <v>1.28969828026774E-2</v>
      </c>
      <c r="F66" s="16"/>
      <c r="G66" s="16">
        <v>4.02087835237393E-2</v>
      </c>
      <c r="H66" s="16">
        <v>4.3690991818290101E-2</v>
      </c>
      <c r="I66" s="16">
        <v>4.8294554419426698E-2</v>
      </c>
      <c r="J66" s="16">
        <v>3.6696892848866701E-2</v>
      </c>
      <c r="K66" s="16">
        <v>0</v>
      </c>
      <c r="L66" s="16">
        <v>3.5117723099036902E-3</v>
      </c>
      <c r="M66" s="16"/>
      <c r="N66" s="16">
        <v>2.0328570975788E-2</v>
      </c>
      <c r="O66" s="16">
        <v>2.2361099439339699E-2</v>
      </c>
      <c r="P66" s="16">
        <v>3.9611746178163203E-2</v>
      </c>
      <c r="Q66" s="16">
        <v>1.66597243587705E-2</v>
      </c>
      <c r="R66" s="16"/>
      <c r="S66" s="16">
        <v>2.49568308784342E-2</v>
      </c>
      <c r="T66" s="16">
        <v>2.5862779885759898E-2</v>
      </c>
      <c r="U66" s="16"/>
      <c r="V66" s="16">
        <v>3.6538334967955402E-2</v>
      </c>
      <c r="W66" s="16">
        <v>1.37765551269466E-2</v>
      </c>
      <c r="X66" s="16">
        <v>3.7168557715358902E-2</v>
      </c>
      <c r="Y66" s="16">
        <v>3.2342443474487899E-2</v>
      </c>
      <c r="Z66" s="16"/>
      <c r="AA66" s="16">
        <v>2.7842708114044899E-2</v>
      </c>
      <c r="AB66" s="16">
        <v>2.4529484195394399E-2</v>
      </c>
      <c r="AC66" s="16">
        <v>8.3277607218906792E-3</v>
      </c>
      <c r="AD66" s="16">
        <v>4.7392579530982699E-2</v>
      </c>
      <c r="AE66" s="16">
        <v>1.24408288640456E-2</v>
      </c>
      <c r="AF66" s="16">
        <v>0</v>
      </c>
      <c r="AG66" s="16"/>
      <c r="AH66" s="16">
        <v>3.1913939571493903E-2</v>
      </c>
      <c r="AI66" s="16">
        <v>2.8808316953302601E-2</v>
      </c>
      <c r="AJ66" s="16"/>
      <c r="AK66" s="16">
        <v>3.17862527248952E-2</v>
      </c>
      <c r="AL66" s="16">
        <v>2.5803025630856201E-2</v>
      </c>
      <c r="AM66" s="16"/>
      <c r="AN66" s="16">
        <v>3.3485715420352301E-2</v>
      </c>
      <c r="AO66" s="16">
        <v>2.6914994277625701E-2</v>
      </c>
      <c r="AP66" s="16"/>
      <c r="AQ66" s="16">
        <v>4.0704210080824102E-2</v>
      </c>
      <c r="AR66" s="16">
        <v>1.48754122589613E-2</v>
      </c>
      <c r="AS66" s="16">
        <v>3.7966439426801203E-2</v>
      </c>
      <c r="AT66" s="16"/>
      <c r="AU66" s="16">
        <v>2.7330054427413899E-2</v>
      </c>
      <c r="AV66" s="16">
        <v>2.7630898609050401E-2</v>
      </c>
      <c r="AW66" s="16"/>
      <c r="AX66" s="16">
        <v>3.28080574561379E-2</v>
      </c>
      <c r="AY66" s="16">
        <v>0</v>
      </c>
      <c r="AZ66" s="16"/>
      <c r="BA66" s="16">
        <v>5.5768020025468303E-2</v>
      </c>
      <c r="BB66" s="16">
        <v>8.6225918242827299E-2</v>
      </c>
    </row>
    <row r="67" spans="2:54" x14ac:dyDescent="0.35">
      <c r="B67" t="s">
        <v>89</v>
      </c>
      <c r="C67" s="16">
        <v>4.6949123592302903E-3</v>
      </c>
      <c r="D67" s="16">
        <v>4.5499155185310201E-3</v>
      </c>
      <c r="E67" s="16">
        <v>4.9055045097404796E-3</v>
      </c>
      <c r="F67" s="16"/>
      <c r="G67" s="16">
        <v>1.8065280736213701E-2</v>
      </c>
      <c r="H67" s="16">
        <v>0</v>
      </c>
      <c r="I67" s="16">
        <v>5.8957951793056403E-3</v>
      </c>
      <c r="J67" s="16">
        <v>3.1947039289305802E-3</v>
      </c>
      <c r="K67" s="16">
        <v>6.22305583851055E-3</v>
      </c>
      <c r="L67" s="16">
        <v>0</v>
      </c>
      <c r="M67" s="16"/>
      <c r="N67" s="16">
        <v>0</v>
      </c>
      <c r="O67" s="16">
        <v>9.5501982750387498E-3</v>
      </c>
      <c r="P67" s="16">
        <v>7.0718473556762298E-3</v>
      </c>
      <c r="Q67" s="16">
        <v>0</v>
      </c>
      <c r="R67" s="16"/>
      <c r="S67" s="16">
        <v>4.1646243925838001E-3</v>
      </c>
      <c r="T67" s="16">
        <v>5.5178510584401302E-3</v>
      </c>
      <c r="U67" s="16"/>
      <c r="V67" s="16">
        <v>1.8124654716151899E-2</v>
      </c>
      <c r="W67" s="16">
        <v>0</v>
      </c>
      <c r="X67" s="16">
        <v>0</v>
      </c>
      <c r="Y67" s="16">
        <v>0</v>
      </c>
      <c r="Z67" s="16"/>
      <c r="AA67" s="16">
        <v>1.0756679386015801E-2</v>
      </c>
      <c r="AB67" s="16">
        <v>2.8240797040150201E-3</v>
      </c>
      <c r="AC67" s="16">
        <v>0</v>
      </c>
      <c r="AD67" s="16">
        <v>0</v>
      </c>
      <c r="AE67" s="16">
        <v>0</v>
      </c>
      <c r="AF67" s="16">
        <v>0</v>
      </c>
      <c r="AG67" s="16"/>
      <c r="AH67" s="16">
        <v>1.9905889269318899E-3</v>
      </c>
      <c r="AI67" s="16">
        <v>9.6904924583766008E-3</v>
      </c>
      <c r="AJ67" s="16"/>
      <c r="AK67" s="16">
        <v>0</v>
      </c>
      <c r="AL67" s="16">
        <v>0</v>
      </c>
      <c r="AM67" s="16"/>
      <c r="AN67" s="16">
        <v>0</v>
      </c>
      <c r="AO67" s="16">
        <v>8.6798592627722604E-3</v>
      </c>
      <c r="AP67" s="16"/>
      <c r="AQ67" s="16">
        <v>0</v>
      </c>
      <c r="AR67" s="16">
        <v>7.9583079690077104E-3</v>
      </c>
      <c r="AS67" s="16">
        <v>0</v>
      </c>
      <c r="AT67" s="16"/>
      <c r="AU67" s="16">
        <v>4.29279231791262E-3</v>
      </c>
      <c r="AV67" s="16">
        <v>5.3506707457358499E-3</v>
      </c>
      <c r="AW67" s="16"/>
      <c r="AX67" s="16">
        <v>1.8462317674714801E-3</v>
      </c>
      <c r="AY67" s="16">
        <v>1.9410882877299002E-2</v>
      </c>
      <c r="AZ67" s="16"/>
      <c r="BA67" s="16">
        <v>0</v>
      </c>
      <c r="BB67" s="16">
        <v>0</v>
      </c>
    </row>
    <row r="68" spans="2:54" x14ac:dyDescent="0.35">
      <c r="B68" t="s">
        <v>102</v>
      </c>
      <c r="C68" s="16">
        <v>2.9164091153535399E-2</v>
      </c>
      <c r="D68" s="16">
        <v>2.2395575359273098E-2</v>
      </c>
      <c r="E68" s="16">
        <v>3.6031446176702599E-2</v>
      </c>
      <c r="F68" s="16"/>
      <c r="G68" s="16">
        <v>6.4313731037226396E-3</v>
      </c>
      <c r="H68" s="16">
        <v>1.3413003516042601E-2</v>
      </c>
      <c r="I68" s="16">
        <v>3.3737667092296003E-2</v>
      </c>
      <c r="J68" s="16">
        <v>1.8713806316163501E-2</v>
      </c>
      <c r="K68" s="16">
        <v>2.5893102757999401E-2</v>
      </c>
      <c r="L68" s="16">
        <v>6.2679517034017196E-2</v>
      </c>
      <c r="M68" s="16"/>
      <c r="N68" s="16">
        <v>2.22204786330602E-2</v>
      </c>
      <c r="O68" s="16">
        <v>2.4779639963971201E-2</v>
      </c>
      <c r="P68" s="16">
        <v>4.2338738119275098E-2</v>
      </c>
      <c r="Q68" s="16">
        <v>1.6846816547647601E-2</v>
      </c>
      <c r="R68" s="16"/>
      <c r="S68" s="16">
        <v>3.4992783337071197E-2</v>
      </c>
      <c r="T68" s="16">
        <v>2.05208916945545E-2</v>
      </c>
      <c r="U68" s="16"/>
      <c r="V68" s="16">
        <v>3.6932346079331803E-2</v>
      </c>
      <c r="W68" s="16">
        <v>3.1298576098585398E-2</v>
      </c>
      <c r="X68" s="16">
        <v>2.2889595942075101E-2</v>
      </c>
      <c r="Y68" s="16">
        <v>0</v>
      </c>
      <c r="Z68" s="16"/>
      <c r="AA68" s="16">
        <v>3.6727893814727797E-2</v>
      </c>
      <c r="AB68" s="16">
        <v>4.3762410006536103E-3</v>
      </c>
      <c r="AC68" s="16">
        <v>5.6074201566492801E-2</v>
      </c>
      <c r="AD68" s="16">
        <v>2.1132762688059501E-2</v>
      </c>
      <c r="AE68" s="16">
        <v>3.7433628582070402E-2</v>
      </c>
      <c r="AF68" s="16">
        <v>2.3742646851764599E-2</v>
      </c>
      <c r="AG68" s="16"/>
      <c r="AH68" s="16">
        <v>3.2027364686618598E-2</v>
      </c>
      <c r="AI68" s="16">
        <v>3.3523247357666701E-2</v>
      </c>
      <c r="AJ68" s="16"/>
      <c r="AK68" s="16">
        <v>2.5965103974646801E-2</v>
      </c>
      <c r="AL68" s="16">
        <v>3.5477922783685098E-2</v>
      </c>
      <c r="AM68" s="16"/>
      <c r="AN68" s="16">
        <v>2.37046681768515E-2</v>
      </c>
      <c r="AO68" s="16">
        <v>3.05708727042838E-2</v>
      </c>
      <c r="AP68" s="16"/>
      <c r="AQ68" s="16">
        <v>1.6654557003143899E-2</v>
      </c>
      <c r="AR68" s="16">
        <v>2.1320844078986E-2</v>
      </c>
      <c r="AS68" s="16">
        <v>3.0853653909451401E-2</v>
      </c>
      <c r="AT68" s="16"/>
      <c r="AU68" s="16">
        <v>2.6422367172164101E-2</v>
      </c>
      <c r="AV68" s="16">
        <v>3.3583402597239201E-2</v>
      </c>
      <c r="AW68" s="16"/>
      <c r="AX68" s="16">
        <v>1.6346560447008801E-2</v>
      </c>
      <c r="AY68" s="16">
        <v>8.9773220365727893E-2</v>
      </c>
      <c r="AZ68" s="16"/>
      <c r="BA68" s="16">
        <v>0</v>
      </c>
      <c r="BB68" s="16">
        <v>0</v>
      </c>
    </row>
    <row r="69" spans="2:54" x14ac:dyDescent="0.35">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row>
    <row r="70" spans="2:54" x14ac:dyDescent="0.35">
      <c r="B70" s="7" t="s">
        <v>130</v>
      </c>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row>
    <row r="71" spans="2:54" x14ac:dyDescent="0.35">
      <c r="B71" s="17" t="s">
        <v>15</v>
      </c>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row>
    <row r="72" spans="2:54" x14ac:dyDescent="0.35">
      <c r="B72" t="s">
        <v>131</v>
      </c>
      <c r="C72" s="16">
        <v>0.27215583571760299</v>
      </c>
      <c r="D72" s="16">
        <v>0.277085798130359</v>
      </c>
      <c r="E72" s="16">
        <v>0.26761085495901299</v>
      </c>
      <c r="F72" s="16"/>
      <c r="G72" s="16">
        <v>0.41056053591263098</v>
      </c>
      <c r="H72" s="16">
        <v>0.42864102298312501</v>
      </c>
      <c r="I72" s="16">
        <v>0.28869947803003398</v>
      </c>
      <c r="J72" s="16">
        <v>0.200464482236902</v>
      </c>
      <c r="K72" s="16">
        <v>0.173226603293308</v>
      </c>
      <c r="L72" s="16">
        <v>0.17315609654030201</v>
      </c>
      <c r="M72" s="16"/>
      <c r="N72" s="16">
        <v>0.27359321703543799</v>
      </c>
      <c r="O72" s="16">
        <v>0.213501612881523</v>
      </c>
      <c r="P72" s="16">
        <v>0.29511145504361103</v>
      </c>
      <c r="Q72" s="16">
        <v>0.28461290906248199</v>
      </c>
      <c r="R72" s="16"/>
      <c r="S72" s="16">
        <v>0.26833210423887499</v>
      </c>
      <c r="T72" s="16">
        <v>0.28014041724963901</v>
      </c>
      <c r="U72" s="16"/>
      <c r="V72" s="16">
        <v>0.192478078454972</v>
      </c>
      <c r="W72" s="16">
        <v>0.245547215223896</v>
      </c>
      <c r="X72" s="16">
        <v>0.35208003827488399</v>
      </c>
      <c r="Y72" s="16">
        <v>0.41381792513233101</v>
      </c>
      <c r="Z72" s="16"/>
      <c r="AA72" s="16">
        <v>0.232839844963172</v>
      </c>
      <c r="AB72" s="16">
        <v>0.21611875644522099</v>
      </c>
      <c r="AC72" s="16">
        <v>0.25405398104007099</v>
      </c>
      <c r="AD72" s="16">
        <v>0.32472116673774898</v>
      </c>
      <c r="AE72" s="16">
        <v>0.43725016580437898</v>
      </c>
      <c r="AF72" s="16">
        <v>0.290132497943134</v>
      </c>
      <c r="AG72" s="16"/>
      <c r="AH72" s="16">
        <v>0.30745388364214299</v>
      </c>
      <c r="AI72" s="16">
        <v>0.27056045724678002</v>
      </c>
      <c r="AJ72" s="16"/>
      <c r="AK72" s="16">
        <v>0.29375081247048701</v>
      </c>
      <c r="AL72" s="16">
        <v>0.28792856868116001</v>
      </c>
      <c r="AM72" s="16"/>
      <c r="AN72" s="16">
        <v>0.287608526431122</v>
      </c>
      <c r="AO72" s="16">
        <v>0.28291559441768299</v>
      </c>
      <c r="AP72" s="16"/>
      <c r="AQ72" s="16">
        <v>0.21688475619330499</v>
      </c>
      <c r="AR72" s="16">
        <v>0.226662416585067</v>
      </c>
      <c r="AS72" s="16">
        <v>0.39083919634351699</v>
      </c>
      <c r="AT72" s="16"/>
      <c r="AU72" s="16">
        <v>0.269844983113804</v>
      </c>
      <c r="AV72" s="16">
        <v>0.27227054792806998</v>
      </c>
      <c r="AW72" s="16"/>
      <c r="AX72" s="16">
        <v>0.304299674331166</v>
      </c>
      <c r="AY72" s="16">
        <v>7.5241485560635202E-2</v>
      </c>
      <c r="AZ72" s="16"/>
      <c r="BA72" s="16">
        <v>0.44883486184737298</v>
      </c>
      <c r="BB72" s="16">
        <v>0.42414732851055198</v>
      </c>
    </row>
    <row r="73" spans="2:54" x14ac:dyDescent="0.35">
      <c r="B73" t="s">
        <v>132</v>
      </c>
      <c r="C73" s="16">
        <v>0.24945631781713301</v>
      </c>
      <c r="D73" s="16">
        <v>0.213499114048677</v>
      </c>
      <c r="E73" s="16">
        <v>0.28342844019442998</v>
      </c>
      <c r="F73" s="16"/>
      <c r="G73" s="16">
        <v>0.26358621202291499</v>
      </c>
      <c r="H73" s="16">
        <v>0.29169215262630899</v>
      </c>
      <c r="I73" s="16">
        <v>0.221034257129226</v>
      </c>
      <c r="J73" s="16">
        <v>0.26939078409355799</v>
      </c>
      <c r="K73" s="16">
        <v>0.20266265049083401</v>
      </c>
      <c r="L73" s="16">
        <v>0.24924156600118699</v>
      </c>
      <c r="M73" s="16"/>
      <c r="N73" s="16">
        <v>0.311560287371839</v>
      </c>
      <c r="O73" s="16">
        <v>0.212739633209267</v>
      </c>
      <c r="P73" s="16">
        <v>0.247326404559436</v>
      </c>
      <c r="Q73" s="16">
        <v>0.23653323837753201</v>
      </c>
      <c r="R73" s="16"/>
      <c r="S73" s="16">
        <v>0.26177005334485798</v>
      </c>
      <c r="T73" s="16">
        <v>0.22704176379249799</v>
      </c>
      <c r="U73" s="16"/>
      <c r="V73" s="16">
        <v>0.23879093398749901</v>
      </c>
      <c r="W73" s="16">
        <v>0.23750989834349701</v>
      </c>
      <c r="X73" s="16">
        <v>0.26773612915130701</v>
      </c>
      <c r="Y73" s="16">
        <v>0.291245425317044</v>
      </c>
      <c r="Z73" s="16"/>
      <c r="AA73" s="16">
        <v>0.24401389216570701</v>
      </c>
      <c r="AB73" s="16">
        <v>0.25904586040580202</v>
      </c>
      <c r="AC73" s="16">
        <v>0.24948947387763201</v>
      </c>
      <c r="AD73" s="16">
        <v>0.244727032753638</v>
      </c>
      <c r="AE73" s="16">
        <v>0.25192101851426602</v>
      </c>
      <c r="AF73" s="16">
        <v>0.27953479412109999</v>
      </c>
      <c r="AG73" s="16"/>
      <c r="AH73" s="16">
        <v>0.22454696754223999</v>
      </c>
      <c r="AI73" s="16">
        <v>0.271774324652924</v>
      </c>
      <c r="AJ73" s="16"/>
      <c r="AK73" s="16">
        <v>0.21590217349963101</v>
      </c>
      <c r="AL73" s="16">
        <v>0.26503480219550402</v>
      </c>
      <c r="AM73" s="16"/>
      <c r="AN73" s="16">
        <v>0.19174174550722001</v>
      </c>
      <c r="AO73" s="16">
        <v>0.28956136158002699</v>
      </c>
      <c r="AP73" s="16"/>
      <c r="AQ73" s="16">
        <v>0.22846281521307399</v>
      </c>
      <c r="AR73" s="16">
        <v>0.28604571821728098</v>
      </c>
      <c r="AS73" s="16">
        <v>0.229209443165277</v>
      </c>
      <c r="AT73" s="16"/>
      <c r="AU73" s="16">
        <v>0.27622531126253702</v>
      </c>
      <c r="AV73" s="16">
        <v>0.20767727023858501</v>
      </c>
      <c r="AW73" s="16"/>
      <c r="AX73" s="16">
        <v>0.25693361822046101</v>
      </c>
      <c r="AY73" s="16">
        <v>0.200551705075593</v>
      </c>
      <c r="AZ73" s="16"/>
      <c r="BA73" s="16">
        <v>0.231259519185993</v>
      </c>
      <c r="BB73" s="16">
        <v>0.240524384518815</v>
      </c>
    </row>
    <row r="74" spans="2:54" x14ac:dyDescent="0.35">
      <c r="B74" t="s">
        <v>133</v>
      </c>
      <c r="C74" s="16">
        <v>9.1155313759505696E-2</v>
      </c>
      <c r="D74" s="16">
        <v>9.5555146784873604E-2</v>
      </c>
      <c r="E74" s="16">
        <v>8.4919631364792594E-2</v>
      </c>
      <c r="F74" s="16"/>
      <c r="G74" s="16">
        <v>0.13498958088222199</v>
      </c>
      <c r="H74" s="16">
        <v>7.8006320724031394E-2</v>
      </c>
      <c r="I74" s="16">
        <v>9.5350056259502894E-2</v>
      </c>
      <c r="J74" s="16">
        <v>7.8854508170054197E-2</v>
      </c>
      <c r="K74" s="16">
        <v>9.6769810402121306E-2</v>
      </c>
      <c r="L74" s="16">
        <v>7.6905729034387901E-2</v>
      </c>
      <c r="M74" s="16"/>
      <c r="N74" s="16">
        <v>0.109930205423012</v>
      </c>
      <c r="O74" s="16">
        <v>6.4876530509458102E-2</v>
      </c>
      <c r="P74" s="16">
        <v>0.118090555392961</v>
      </c>
      <c r="Q74" s="16">
        <v>5.7040326525394099E-2</v>
      </c>
      <c r="R74" s="16"/>
      <c r="S74" s="16">
        <v>8.0585466494704897E-2</v>
      </c>
      <c r="T74" s="16">
        <v>0.10847603017146699</v>
      </c>
      <c r="U74" s="16"/>
      <c r="V74" s="16">
        <v>0.11141389777744599</v>
      </c>
      <c r="W74" s="16">
        <v>0.11932282837568001</v>
      </c>
      <c r="X74" s="16">
        <v>4.4406185199476401E-2</v>
      </c>
      <c r="Y74" s="16">
        <v>4.9939446417962802E-2</v>
      </c>
      <c r="Z74" s="16"/>
      <c r="AA74" s="16">
        <v>0.10603039206880301</v>
      </c>
      <c r="AB74" s="16">
        <v>6.65365787797213E-2</v>
      </c>
      <c r="AC74" s="16">
        <v>0.12554935654132099</v>
      </c>
      <c r="AD74" s="16">
        <v>9.2528566023053094E-2</v>
      </c>
      <c r="AE74" s="16">
        <v>5.4831393873130803E-2</v>
      </c>
      <c r="AF74" s="16">
        <v>5.7420418951912397E-2</v>
      </c>
      <c r="AG74" s="16"/>
      <c r="AH74" s="16">
        <v>7.0473166138434101E-2</v>
      </c>
      <c r="AI74" s="16">
        <v>9.7147209885836305E-2</v>
      </c>
      <c r="AJ74" s="16"/>
      <c r="AK74" s="16">
        <v>9.77185525827165E-2</v>
      </c>
      <c r="AL74" s="16">
        <v>8.1820611788866293E-2</v>
      </c>
      <c r="AM74" s="16"/>
      <c r="AN74" s="16">
        <v>9.0170310054943303E-2</v>
      </c>
      <c r="AO74" s="16">
        <v>8.46610040541355E-2</v>
      </c>
      <c r="AP74" s="16"/>
      <c r="AQ74" s="16">
        <v>9.3648714367274205E-2</v>
      </c>
      <c r="AR74" s="16">
        <v>9.4436447476673305E-2</v>
      </c>
      <c r="AS74" s="16">
        <v>8.1824240244124394E-2</v>
      </c>
      <c r="AT74" s="16"/>
      <c r="AU74" s="16">
        <v>6.9674230423354397E-2</v>
      </c>
      <c r="AV74" s="16">
        <v>0.122932302266275</v>
      </c>
      <c r="AW74" s="16"/>
      <c r="AX74" s="16">
        <v>9.6919364575358297E-2</v>
      </c>
      <c r="AY74" s="16">
        <v>4.4537677289611E-2</v>
      </c>
      <c r="AZ74" s="16"/>
      <c r="BA74" s="16">
        <v>0.11233748645179099</v>
      </c>
      <c r="BB74" s="16">
        <v>9.6686882947533803E-2</v>
      </c>
    </row>
    <row r="75" spans="2:54" x14ac:dyDescent="0.35">
      <c r="B75" t="s">
        <v>134</v>
      </c>
      <c r="C75" s="16">
        <v>0.38405177686421899</v>
      </c>
      <c r="D75" s="16">
        <v>0.40737669527603398</v>
      </c>
      <c r="E75" s="16">
        <v>0.36404107348176401</v>
      </c>
      <c r="F75" s="16"/>
      <c r="G75" s="16">
        <v>0.19086367118223199</v>
      </c>
      <c r="H75" s="16">
        <v>0.194227822664995</v>
      </c>
      <c r="I75" s="16">
        <v>0.39491620858123699</v>
      </c>
      <c r="J75" s="16">
        <v>0.451290225499486</v>
      </c>
      <c r="K75" s="16">
        <v>0.52734093581373598</v>
      </c>
      <c r="L75" s="16">
        <v>0.49138129775435202</v>
      </c>
      <c r="M75" s="16"/>
      <c r="N75" s="16">
        <v>0.30491629016971</v>
      </c>
      <c r="O75" s="16">
        <v>0.50888222339975198</v>
      </c>
      <c r="P75" s="16">
        <v>0.33595169491569199</v>
      </c>
      <c r="Q75" s="16">
        <v>0.41407406766388999</v>
      </c>
      <c r="R75" s="16"/>
      <c r="S75" s="16">
        <v>0.384099801574452</v>
      </c>
      <c r="T75" s="16">
        <v>0.38434178878639702</v>
      </c>
      <c r="U75" s="16"/>
      <c r="V75" s="16">
        <v>0.45212187151266198</v>
      </c>
      <c r="W75" s="16">
        <v>0.39289329501783399</v>
      </c>
      <c r="X75" s="16">
        <v>0.33577764737433302</v>
      </c>
      <c r="Y75" s="16">
        <v>0.24499720313266199</v>
      </c>
      <c r="Z75" s="16"/>
      <c r="AA75" s="16">
        <v>0.41352367579079202</v>
      </c>
      <c r="AB75" s="16">
        <v>0.45829880436925602</v>
      </c>
      <c r="AC75" s="16">
        <v>0.37090718854097499</v>
      </c>
      <c r="AD75" s="16">
        <v>0.32958838962343701</v>
      </c>
      <c r="AE75" s="16">
        <v>0.25599742180822499</v>
      </c>
      <c r="AF75" s="16">
        <v>0.37291228898385298</v>
      </c>
      <c r="AG75" s="16"/>
      <c r="AH75" s="16">
        <v>0.39365945812850101</v>
      </c>
      <c r="AI75" s="16">
        <v>0.36051800821446001</v>
      </c>
      <c r="AJ75" s="16"/>
      <c r="AK75" s="16">
        <v>0.387904370913638</v>
      </c>
      <c r="AL75" s="16">
        <v>0.36521601733447001</v>
      </c>
      <c r="AM75" s="16"/>
      <c r="AN75" s="16">
        <v>0.42622892428745701</v>
      </c>
      <c r="AO75" s="16">
        <v>0.34286203994815501</v>
      </c>
      <c r="AP75" s="16"/>
      <c r="AQ75" s="16">
        <v>0.45225678319317397</v>
      </c>
      <c r="AR75" s="16">
        <v>0.38946488199496399</v>
      </c>
      <c r="AS75" s="16">
        <v>0.29812712024708099</v>
      </c>
      <c r="AT75" s="16"/>
      <c r="AU75" s="16">
        <v>0.38106102830696897</v>
      </c>
      <c r="AV75" s="16">
        <v>0.39391196658887401</v>
      </c>
      <c r="AW75" s="16"/>
      <c r="AX75" s="16">
        <v>0.33968657670536401</v>
      </c>
      <c r="AY75" s="16">
        <v>0.67966913207416002</v>
      </c>
      <c r="AZ75" s="16"/>
      <c r="BA75" s="16">
        <v>0.20756813251484299</v>
      </c>
      <c r="BB75" s="16">
        <v>0.238641404023099</v>
      </c>
    </row>
    <row r="76" spans="2:54" x14ac:dyDescent="0.35">
      <c r="B76" t="s">
        <v>110</v>
      </c>
      <c r="C76" s="16">
        <v>3.18075584153932E-3</v>
      </c>
      <c r="D76" s="16">
        <v>6.4832457600561104E-3</v>
      </c>
      <c r="E76" s="16">
        <v>0</v>
      </c>
      <c r="F76" s="16"/>
      <c r="G76" s="16">
        <v>0</v>
      </c>
      <c r="H76" s="16">
        <v>7.4326810015386798E-3</v>
      </c>
      <c r="I76" s="16">
        <v>0</v>
      </c>
      <c r="J76" s="16">
        <v>0</v>
      </c>
      <c r="K76" s="16">
        <v>0</v>
      </c>
      <c r="L76" s="16">
        <v>9.3153106697706298E-3</v>
      </c>
      <c r="M76" s="16"/>
      <c r="N76" s="16">
        <v>0</v>
      </c>
      <c r="O76" s="16">
        <v>0</v>
      </c>
      <c r="P76" s="16">
        <v>3.5198900882991799E-3</v>
      </c>
      <c r="Q76" s="16">
        <v>7.7394583707017803E-3</v>
      </c>
      <c r="R76" s="16"/>
      <c r="S76" s="16">
        <v>5.2125743471100596E-3</v>
      </c>
      <c r="T76" s="16">
        <v>0</v>
      </c>
      <c r="U76" s="16"/>
      <c r="V76" s="16">
        <v>5.1952182674208803E-3</v>
      </c>
      <c r="W76" s="16">
        <v>4.72676303909277E-3</v>
      </c>
      <c r="X76" s="16">
        <v>0</v>
      </c>
      <c r="Y76" s="16">
        <v>0</v>
      </c>
      <c r="Z76" s="16"/>
      <c r="AA76" s="16">
        <v>3.5921950115266601E-3</v>
      </c>
      <c r="AB76" s="16">
        <v>0</v>
      </c>
      <c r="AC76" s="16">
        <v>0</v>
      </c>
      <c r="AD76" s="16">
        <v>8.4348448621225196E-3</v>
      </c>
      <c r="AE76" s="16">
        <v>0</v>
      </c>
      <c r="AF76" s="16">
        <v>0</v>
      </c>
      <c r="AG76" s="16"/>
      <c r="AH76" s="16">
        <v>3.8665245486817598E-3</v>
      </c>
      <c r="AI76" s="16">
        <v>0</v>
      </c>
      <c r="AJ76" s="16"/>
      <c r="AK76" s="16">
        <v>4.7240905335285402E-3</v>
      </c>
      <c r="AL76" s="16">
        <v>0</v>
      </c>
      <c r="AM76" s="16"/>
      <c r="AN76" s="16">
        <v>4.2504937192572303E-3</v>
      </c>
      <c r="AO76" s="16">
        <v>0</v>
      </c>
      <c r="AP76" s="16"/>
      <c r="AQ76" s="16">
        <v>8.7469310331727002E-3</v>
      </c>
      <c r="AR76" s="16">
        <v>3.3905357260141898E-3</v>
      </c>
      <c r="AS76" s="16">
        <v>0</v>
      </c>
      <c r="AT76" s="16"/>
      <c r="AU76" s="16">
        <v>3.1944468933360801E-3</v>
      </c>
      <c r="AV76" s="16">
        <v>3.20791297819573E-3</v>
      </c>
      <c r="AW76" s="16"/>
      <c r="AX76" s="16">
        <v>2.16076616765099E-3</v>
      </c>
      <c r="AY76" s="16">
        <v>0</v>
      </c>
      <c r="AZ76" s="16"/>
      <c r="BA76" s="16">
        <v>0</v>
      </c>
      <c r="BB76" s="16">
        <v>0</v>
      </c>
    </row>
    <row r="77" spans="2:54" x14ac:dyDescent="0.35">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row>
    <row r="78" spans="2:54" x14ac:dyDescent="0.35">
      <c r="B78" s="7" t="s">
        <v>135</v>
      </c>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row>
    <row r="79" spans="2:54" x14ac:dyDescent="0.35">
      <c r="B79" s="15" t="s">
        <v>15</v>
      </c>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row>
    <row r="80" spans="2:54" x14ac:dyDescent="0.35">
      <c r="B80" t="s">
        <v>131</v>
      </c>
      <c r="C80" s="16">
        <v>0.248025753537575</v>
      </c>
      <c r="D80" s="16">
        <v>0.28040083655869302</v>
      </c>
      <c r="E80" s="16">
        <v>0.220737702428001</v>
      </c>
      <c r="F80" s="16"/>
      <c r="G80" s="16">
        <v>0.23466265765487199</v>
      </c>
      <c r="H80" s="16">
        <v>0.31107117174028098</v>
      </c>
      <c r="I80" s="16">
        <v>0.36741029645170598</v>
      </c>
      <c r="J80" s="16">
        <v>0.21045588440534699</v>
      </c>
      <c r="K80" s="16">
        <v>0.195240248427725</v>
      </c>
      <c r="L80" s="16">
        <v>0.184196521761674</v>
      </c>
      <c r="M80" s="16"/>
      <c r="N80" s="16">
        <v>0.235232075580771</v>
      </c>
      <c r="O80" s="16">
        <v>0.23989296107115801</v>
      </c>
      <c r="P80" s="16">
        <v>0.29028023324469898</v>
      </c>
      <c r="Q80" s="16">
        <v>0.19951695597534699</v>
      </c>
      <c r="R80" s="16"/>
      <c r="S80" s="16">
        <v>0.26657752426574499</v>
      </c>
      <c r="T80" s="16">
        <v>0.216716505803387</v>
      </c>
      <c r="U80" s="16"/>
      <c r="V80" s="16">
        <v>0.115599030088662</v>
      </c>
      <c r="W80" s="16">
        <v>0.237617201723862</v>
      </c>
      <c r="X80" s="16">
        <v>0.349378832704409</v>
      </c>
      <c r="Y80" s="16">
        <v>0.37332659562961201</v>
      </c>
      <c r="Z80" s="16"/>
      <c r="AA80" s="16">
        <v>0.19849737157435901</v>
      </c>
      <c r="AB80" s="16">
        <v>0.200384625173845</v>
      </c>
      <c r="AC80" s="16">
        <v>0.28740874209803102</v>
      </c>
      <c r="AD80" s="16">
        <v>0.31188480407557201</v>
      </c>
      <c r="AE80" s="16">
        <v>0.30319530471556699</v>
      </c>
      <c r="AF80" s="16">
        <v>0.399375234375901</v>
      </c>
      <c r="AG80" s="16"/>
      <c r="AH80" s="16">
        <v>0.27048274966249403</v>
      </c>
      <c r="AI80" s="16">
        <v>0.25773023169671799</v>
      </c>
      <c r="AJ80" s="16"/>
      <c r="AK80" s="16">
        <v>0.28421033187738498</v>
      </c>
      <c r="AL80" s="16">
        <v>0.27251531960298497</v>
      </c>
      <c r="AM80" s="16"/>
      <c r="AN80" s="16">
        <v>0.25999713074937603</v>
      </c>
      <c r="AO80" s="16">
        <v>0.26388016974288803</v>
      </c>
      <c r="AP80" s="16"/>
      <c r="AQ80" s="16">
        <v>0.32208959369669798</v>
      </c>
      <c r="AR80" s="16">
        <v>0.17315230551621599</v>
      </c>
      <c r="AS80" s="16">
        <v>0.31634756684359799</v>
      </c>
      <c r="AT80" s="16"/>
      <c r="AU80" s="16">
        <v>0.26339601675725799</v>
      </c>
      <c r="AV80" s="16">
        <v>0.219719820373344</v>
      </c>
      <c r="AW80" s="16"/>
      <c r="AX80" s="16">
        <v>0.28038650847522201</v>
      </c>
      <c r="AY80" s="16">
        <v>5.6176756361465699E-2</v>
      </c>
      <c r="AZ80" s="16"/>
      <c r="BA80" s="16">
        <v>0.39042813615107502</v>
      </c>
      <c r="BB80" s="16">
        <v>0.31526785774709798</v>
      </c>
    </row>
    <row r="81" spans="2:54" x14ac:dyDescent="0.35">
      <c r="B81" t="s">
        <v>132</v>
      </c>
      <c r="C81" s="16">
        <v>0.236146070898232</v>
      </c>
      <c r="D81" s="16">
        <v>0.218461742801802</v>
      </c>
      <c r="E81" s="16">
        <v>0.25182126703681501</v>
      </c>
      <c r="F81" s="16"/>
      <c r="G81" s="16">
        <v>0.173983276908481</v>
      </c>
      <c r="H81" s="16">
        <v>0.33662028232298502</v>
      </c>
      <c r="I81" s="16">
        <v>0.24399218348068799</v>
      </c>
      <c r="J81" s="16">
        <v>0.25060557995717597</v>
      </c>
      <c r="K81" s="16">
        <v>0.221767922959165</v>
      </c>
      <c r="L81" s="16">
        <v>0.17929474708932699</v>
      </c>
      <c r="M81" s="16"/>
      <c r="N81" s="16">
        <v>0.28191663443033799</v>
      </c>
      <c r="O81" s="16">
        <v>0.21473851624425699</v>
      </c>
      <c r="P81" s="16">
        <v>0.23405951864879401</v>
      </c>
      <c r="Q81" s="16">
        <v>0.222534113878156</v>
      </c>
      <c r="R81" s="16"/>
      <c r="S81" s="16">
        <v>0.22488691381755799</v>
      </c>
      <c r="T81" s="16">
        <v>0.256010292383404</v>
      </c>
      <c r="U81" s="16"/>
      <c r="V81" s="16">
        <v>0.223234935886957</v>
      </c>
      <c r="W81" s="16">
        <v>0.21700266833260001</v>
      </c>
      <c r="X81" s="16">
        <v>0.27221087251301801</v>
      </c>
      <c r="Y81" s="16">
        <v>0.23128074651529401</v>
      </c>
      <c r="Z81" s="16"/>
      <c r="AA81" s="16">
        <v>0.22868423235736701</v>
      </c>
      <c r="AB81" s="16">
        <v>0.244741528798255</v>
      </c>
      <c r="AC81" s="16">
        <v>0.31150066489398798</v>
      </c>
      <c r="AD81" s="16">
        <v>0.24507873743956701</v>
      </c>
      <c r="AE81" s="16">
        <v>0.19154188468752301</v>
      </c>
      <c r="AF81" s="16">
        <v>7.4099134286692694E-2</v>
      </c>
      <c r="AG81" s="16"/>
      <c r="AH81" s="16">
        <v>0.247856324266883</v>
      </c>
      <c r="AI81" s="16">
        <v>0.27339481682573902</v>
      </c>
      <c r="AJ81" s="16"/>
      <c r="AK81" s="16">
        <v>0.26337944926037099</v>
      </c>
      <c r="AL81" s="16">
        <v>0.26056061022798899</v>
      </c>
      <c r="AM81" s="16"/>
      <c r="AN81" s="16">
        <v>0.225964765530106</v>
      </c>
      <c r="AO81" s="16">
        <v>0.27423962489564402</v>
      </c>
      <c r="AP81" s="16"/>
      <c r="AQ81" s="16">
        <v>0.196266266732498</v>
      </c>
      <c r="AR81" s="16">
        <v>0.24792433021989399</v>
      </c>
      <c r="AS81" s="16">
        <v>0.25608195331936001</v>
      </c>
      <c r="AT81" s="16"/>
      <c r="AU81" s="16">
        <v>0.28949241128522002</v>
      </c>
      <c r="AV81" s="16">
        <v>0.15588127330283799</v>
      </c>
      <c r="AW81" s="16"/>
      <c r="AX81" s="16">
        <v>0.23894840504575701</v>
      </c>
      <c r="AY81" s="16">
        <v>0.225326998920267</v>
      </c>
      <c r="AZ81" s="16"/>
      <c r="BA81" s="16">
        <v>0.30993329626167798</v>
      </c>
      <c r="BB81" s="16">
        <v>0.29530735398886898</v>
      </c>
    </row>
    <row r="82" spans="2:54" x14ac:dyDescent="0.35">
      <c r="B82" t="s">
        <v>133</v>
      </c>
      <c r="C82" s="16">
        <v>9.1678098582658907E-2</v>
      </c>
      <c r="D82" s="16">
        <v>7.49828118275533E-2</v>
      </c>
      <c r="E82" s="16">
        <v>0.10751462438906299</v>
      </c>
      <c r="F82" s="16"/>
      <c r="G82" s="16">
        <v>0.16067732332261001</v>
      </c>
      <c r="H82" s="16">
        <v>7.0889809610807195E-2</v>
      </c>
      <c r="I82" s="16">
        <v>9.4106616756446798E-2</v>
      </c>
      <c r="J82" s="16">
        <v>0.102064282639167</v>
      </c>
      <c r="K82" s="16">
        <v>8.5518147469688305E-2</v>
      </c>
      <c r="L82" s="16">
        <v>7.2158152066752496E-2</v>
      </c>
      <c r="M82" s="16"/>
      <c r="N82" s="16">
        <v>8.28121774703071E-2</v>
      </c>
      <c r="O82" s="16">
        <v>7.2884437777218702E-2</v>
      </c>
      <c r="P82" s="16">
        <v>0.11162124860245599</v>
      </c>
      <c r="Q82" s="16">
        <v>8.3254415884720004E-2</v>
      </c>
      <c r="R82" s="16"/>
      <c r="S82" s="16">
        <v>7.5731513641395395E-2</v>
      </c>
      <c r="T82" s="16">
        <v>0.119270688650051</v>
      </c>
      <c r="U82" s="16"/>
      <c r="V82" s="16">
        <v>0.152396735819671</v>
      </c>
      <c r="W82" s="16">
        <v>7.7100193780309495E-2</v>
      </c>
      <c r="X82" s="16">
        <v>6.1841054567978102E-2</v>
      </c>
      <c r="Y82" s="16">
        <v>0.10056394614832501</v>
      </c>
      <c r="Z82" s="16"/>
      <c r="AA82" s="16">
        <v>0.113963700791937</v>
      </c>
      <c r="AB82" s="16">
        <v>0.106434658649271</v>
      </c>
      <c r="AC82" s="16">
        <v>7.4199339206673307E-2</v>
      </c>
      <c r="AD82" s="16">
        <v>6.1943033277740103E-2</v>
      </c>
      <c r="AE82" s="16">
        <v>6.8120317615451606E-2</v>
      </c>
      <c r="AF82" s="16">
        <v>7.2851355320783698E-2</v>
      </c>
      <c r="AG82" s="16"/>
      <c r="AH82" s="16">
        <v>8.2346869923290003E-2</v>
      </c>
      <c r="AI82" s="16">
        <v>8.3634039478634806E-2</v>
      </c>
      <c r="AJ82" s="16"/>
      <c r="AK82" s="16">
        <v>9.1732263811450804E-2</v>
      </c>
      <c r="AL82" s="16">
        <v>0.101844884600357</v>
      </c>
      <c r="AM82" s="16"/>
      <c r="AN82" s="16">
        <v>9.0324461537718295E-2</v>
      </c>
      <c r="AO82" s="16">
        <v>9.3690252215425998E-2</v>
      </c>
      <c r="AP82" s="16"/>
      <c r="AQ82" s="16">
        <v>6.2968758269393202E-2</v>
      </c>
      <c r="AR82" s="16">
        <v>0.100557665764616</v>
      </c>
      <c r="AS82" s="16">
        <v>8.3002185426169495E-2</v>
      </c>
      <c r="AT82" s="16"/>
      <c r="AU82" s="16">
        <v>8.4280296898149504E-2</v>
      </c>
      <c r="AV82" s="16">
        <v>0.104528914115129</v>
      </c>
      <c r="AW82" s="16"/>
      <c r="AX82" s="16">
        <v>9.24513851817063E-2</v>
      </c>
      <c r="AY82" s="16">
        <v>8.9408350339284001E-2</v>
      </c>
      <c r="AZ82" s="16"/>
      <c r="BA82" s="16">
        <v>7.5197994305191099E-2</v>
      </c>
      <c r="BB82" s="16">
        <v>0.107214876844753</v>
      </c>
    </row>
    <row r="83" spans="2:54" x14ac:dyDescent="0.35">
      <c r="B83" t="s">
        <v>134</v>
      </c>
      <c r="C83" s="16">
        <v>0.41767049092111302</v>
      </c>
      <c r="D83" s="16">
        <v>0.41245321771944699</v>
      </c>
      <c r="E83" s="16">
        <v>0.41992640614612098</v>
      </c>
      <c r="F83" s="16"/>
      <c r="G83" s="16">
        <v>0.430676742114036</v>
      </c>
      <c r="H83" s="16">
        <v>0.26432774763546402</v>
      </c>
      <c r="I83" s="16">
        <v>0.29449090331116001</v>
      </c>
      <c r="J83" s="16">
        <v>0.43687425299830901</v>
      </c>
      <c r="K83" s="16">
        <v>0.476796813441353</v>
      </c>
      <c r="L83" s="16">
        <v>0.56435057908224595</v>
      </c>
      <c r="M83" s="16"/>
      <c r="N83" s="16">
        <v>0.40003911251858398</v>
      </c>
      <c r="O83" s="16">
        <v>0.47248408490736599</v>
      </c>
      <c r="P83" s="16">
        <v>0.36090960837388097</v>
      </c>
      <c r="Q83" s="16">
        <v>0.47284423678355397</v>
      </c>
      <c r="R83" s="16"/>
      <c r="S83" s="16">
        <v>0.42801626316538499</v>
      </c>
      <c r="T83" s="16">
        <v>0.398602823095972</v>
      </c>
      <c r="U83" s="16"/>
      <c r="V83" s="16">
        <v>0.49634149481552797</v>
      </c>
      <c r="W83" s="16">
        <v>0.45978455919508798</v>
      </c>
      <c r="X83" s="16">
        <v>0.31656924021459498</v>
      </c>
      <c r="Y83" s="16">
        <v>0.294828711706769</v>
      </c>
      <c r="Z83" s="16"/>
      <c r="AA83" s="16">
        <v>0.44088452200519301</v>
      </c>
      <c r="AB83" s="16">
        <v>0.44843918737862998</v>
      </c>
      <c r="AC83" s="16">
        <v>0.32689125380130801</v>
      </c>
      <c r="AD83" s="16">
        <v>0.38109342520712097</v>
      </c>
      <c r="AE83" s="16">
        <v>0.43714249298145802</v>
      </c>
      <c r="AF83" s="16">
        <v>0.45367427601662202</v>
      </c>
      <c r="AG83" s="16"/>
      <c r="AH83" s="16">
        <v>0.39554318907330099</v>
      </c>
      <c r="AI83" s="16">
        <v>0.374870665806674</v>
      </c>
      <c r="AJ83" s="16"/>
      <c r="AK83" s="16">
        <v>0.35614116671469798</v>
      </c>
      <c r="AL83" s="16">
        <v>0.35352267259513798</v>
      </c>
      <c r="AM83" s="16"/>
      <c r="AN83" s="16">
        <v>0.41959398489717997</v>
      </c>
      <c r="AO83" s="16">
        <v>0.358626846429001</v>
      </c>
      <c r="AP83" s="16"/>
      <c r="AQ83" s="16">
        <v>0.41867538130141102</v>
      </c>
      <c r="AR83" s="16">
        <v>0.471081232651617</v>
      </c>
      <c r="AS83" s="16">
        <v>0.33395850403879102</v>
      </c>
      <c r="AT83" s="16"/>
      <c r="AU83" s="16">
        <v>0.36283127505937202</v>
      </c>
      <c r="AV83" s="16">
        <v>0.50817147961627496</v>
      </c>
      <c r="AW83" s="16"/>
      <c r="AX83" s="16">
        <v>0.38417905711677502</v>
      </c>
      <c r="AY83" s="16">
        <v>0.61579650855907797</v>
      </c>
      <c r="AZ83" s="16"/>
      <c r="BA83" s="16">
        <v>0.21349544646223001</v>
      </c>
      <c r="BB83" s="16">
        <v>0.28220991141927998</v>
      </c>
    </row>
    <row r="84" spans="2:54" x14ac:dyDescent="0.35">
      <c r="B84" t="s">
        <v>110</v>
      </c>
      <c r="C84" s="16">
        <v>6.4795860604212703E-3</v>
      </c>
      <c r="D84" s="16">
        <v>1.37013910925049E-2</v>
      </c>
      <c r="E84" s="16">
        <v>0</v>
      </c>
      <c r="F84" s="16"/>
      <c r="G84" s="16">
        <v>0</v>
      </c>
      <c r="H84" s="16">
        <v>1.70909886904624E-2</v>
      </c>
      <c r="I84" s="16">
        <v>0</v>
      </c>
      <c r="J84" s="16">
        <v>0</v>
      </c>
      <c r="K84" s="16">
        <v>2.0676867702069199E-2</v>
      </c>
      <c r="L84" s="16">
        <v>0</v>
      </c>
      <c r="M84" s="16"/>
      <c r="N84" s="16">
        <v>0</v>
      </c>
      <c r="O84" s="16">
        <v>0</v>
      </c>
      <c r="P84" s="16">
        <v>3.1293911301697001E-3</v>
      </c>
      <c r="Q84" s="16">
        <v>2.18502774782235E-2</v>
      </c>
      <c r="R84" s="16"/>
      <c r="S84" s="16">
        <v>4.7877851099172603E-3</v>
      </c>
      <c r="T84" s="16">
        <v>9.3996900671860298E-3</v>
      </c>
      <c r="U84" s="16"/>
      <c r="V84" s="16">
        <v>1.2427803389182999E-2</v>
      </c>
      <c r="W84" s="16">
        <v>8.4953769681411495E-3</v>
      </c>
      <c r="X84" s="16">
        <v>0</v>
      </c>
      <c r="Y84" s="16">
        <v>0</v>
      </c>
      <c r="Z84" s="16"/>
      <c r="AA84" s="16">
        <v>1.7970173271143201E-2</v>
      </c>
      <c r="AB84" s="16">
        <v>0</v>
      </c>
      <c r="AC84" s="16">
        <v>0</v>
      </c>
      <c r="AD84" s="16">
        <v>0</v>
      </c>
      <c r="AE84" s="16">
        <v>0</v>
      </c>
      <c r="AF84" s="16">
        <v>0</v>
      </c>
      <c r="AG84" s="16"/>
      <c r="AH84" s="16">
        <v>3.77086707403232E-3</v>
      </c>
      <c r="AI84" s="16">
        <v>1.0370246192233999E-2</v>
      </c>
      <c r="AJ84" s="16"/>
      <c r="AK84" s="16">
        <v>4.5367883360953303E-3</v>
      </c>
      <c r="AL84" s="16">
        <v>1.15565129735321E-2</v>
      </c>
      <c r="AM84" s="16"/>
      <c r="AN84" s="16">
        <v>4.1196572856197896E-3</v>
      </c>
      <c r="AO84" s="16">
        <v>9.5631067170409197E-3</v>
      </c>
      <c r="AP84" s="16"/>
      <c r="AQ84" s="16">
        <v>0</v>
      </c>
      <c r="AR84" s="16">
        <v>7.2844658476572104E-3</v>
      </c>
      <c r="AS84" s="16">
        <v>1.0609790372082E-2</v>
      </c>
      <c r="AT84" s="16"/>
      <c r="AU84" s="16">
        <v>0</v>
      </c>
      <c r="AV84" s="16">
        <v>1.16985125924144E-2</v>
      </c>
      <c r="AW84" s="16"/>
      <c r="AX84" s="16">
        <v>4.0346441805389696E-3</v>
      </c>
      <c r="AY84" s="16">
        <v>1.32913858199052E-2</v>
      </c>
      <c r="AZ84" s="16"/>
      <c r="BA84" s="16">
        <v>1.09451268198251E-2</v>
      </c>
      <c r="BB84" s="16">
        <v>0</v>
      </c>
    </row>
    <row r="85" spans="2:54" x14ac:dyDescent="0.35">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row>
    <row r="86" spans="2:54" x14ac:dyDescent="0.35">
      <c r="B86" s="7" t="s">
        <v>136</v>
      </c>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row>
    <row r="87" spans="2:54" x14ac:dyDescent="0.35">
      <c r="B87" s="15" t="s">
        <v>15</v>
      </c>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row>
    <row r="88" spans="2:54" x14ac:dyDescent="0.35">
      <c r="B88" t="s">
        <v>131</v>
      </c>
      <c r="C88" s="16">
        <v>0.22121029082938501</v>
      </c>
      <c r="D88" s="16">
        <v>0.216361128002132</v>
      </c>
      <c r="E88" s="16">
        <v>0.22687727720444201</v>
      </c>
      <c r="F88" s="16"/>
      <c r="G88" s="16">
        <v>0.17149629989536999</v>
      </c>
      <c r="H88" s="16">
        <v>0.28811175342673301</v>
      </c>
      <c r="I88" s="16">
        <v>0.361037722660008</v>
      </c>
      <c r="J88" s="16">
        <v>0.18214245133419099</v>
      </c>
      <c r="K88" s="16">
        <v>0.18707794885950699</v>
      </c>
      <c r="L88" s="16">
        <v>0.14826092658112799</v>
      </c>
      <c r="M88" s="16"/>
      <c r="N88" s="16">
        <v>0.18850897001473299</v>
      </c>
      <c r="O88" s="16">
        <v>0.22867301699661</v>
      </c>
      <c r="P88" s="16">
        <v>0.26831649845434502</v>
      </c>
      <c r="Q88" s="16">
        <v>0.160115541328019</v>
      </c>
      <c r="R88" s="16"/>
      <c r="S88" s="16">
        <v>0.21555917749641301</v>
      </c>
      <c r="T88" s="16">
        <v>0.231778632306372</v>
      </c>
      <c r="U88" s="16"/>
      <c r="V88" s="16">
        <v>0.16995856494249001</v>
      </c>
      <c r="W88" s="16">
        <v>0.246650549961907</v>
      </c>
      <c r="X88" s="16">
        <v>0.238410504032641</v>
      </c>
      <c r="Y88" s="16">
        <v>0.135731923333269</v>
      </c>
      <c r="Z88" s="16"/>
      <c r="AA88" s="16">
        <v>0.24777293106343701</v>
      </c>
      <c r="AB88" s="16">
        <v>0.21339869985406501</v>
      </c>
      <c r="AC88" s="16">
        <v>0.13091337352485699</v>
      </c>
      <c r="AD88" s="16">
        <v>0.27672591231025301</v>
      </c>
      <c r="AE88" s="16">
        <v>0.111678824594628</v>
      </c>
      <c r="AF88" s="16">
        <v>0.156113116231587</v>
      </c>
      <c r="AG88" s="16"/>
      <c r="AH88" s="16">
        <v>0.244131635344146</v>
      </c>
      <c r="AI88" s="16">
        <v>0.246073653771505</v>
      </c>
      <c r="AJ88" s="16"/>
      <c r="AK88" s="16">
        <v>0.243812129712628</v>
      </c>
      <c r="AL88" s="16">
        <v>0.27390256190332701</v>
      </c>
      <c r="AM88" s="16"/>
      <c r="AN88" s="16">
        <v>0.25481346794793502</v>
      </c>
      <c r="AO88" s="16">
        <v>0.240041582962538</v>
      </c>
      <c r="AP88" s="16"/>
      <c r="AQ88" s="16">
        <v>0.17295215913536999</v>
      </c>
      <c r="AR88" s="16">
        <v>0.18436557859234901</v>
      </c>
      <c r="AS88" s="16">
        <v>0.31211611551570101</v>
      </c>
      <c r="AT88" s="16"/>
      <c r="AU88" s="16">
        <v>0.258839622503311</v>
      </c>
      <c r="AV88" s="16">
        <v>0.15973143480126401</v>
      </c>
      <c r="AW88" s="16"/>
      <c r="AX88" s="16">
        <v>0.24821498274277501</v>
      </c>
      <c r="AY88" s="16">
        <v>6.9310231135447903E-2</v>
      </c>
      <c r="AZ88" s="16"/>
      <c r="BA88" s="16">
        <v>0.36178248990700301</v>
      </c>
      <c r="BB88" s="16">
        <v>0.30999438222443398</v>
      </c>
    </row>
    <row r="89" spans="2:54" x14ac:dyDescent="0.35">
      <c r="B89" t="s">
        <v>132</v>
      </c>
      <c r="C89" s="16">
        <v>0.27776446114494002</v>
      </c>
      <c r="D89" s="16">
        <v>0.29409393547054802</v>
      </c>
      <c r="E89" s="16">
        <v>0.26130795560076397</v>
      </c>
      <c r="F89" s="16"/>
      <c r="G89" s="16">
        <v>0.29444802024122502</v>
      </c>
      <c r="H89" s="16">
        <v>0.255403800183295</v>
      </c>
      <c r="I89" s="16">
        <v>0.29178589429424701</v>
      </c>
      <c r="J89" s="16">
        <v>0.31961071864827501</v>
      </c>
      <c r="K89" s="16">
        <v>0.26247436920290002</v>
      </c>
      <c r="L89" s="16">
        <v>0.25637153294241699</v>
      </c>
      <c r="M89" s="16"/>
      <c r="N89" s="16">
        <v>0.31997508169152999</v>
      </c>
      <c r="O89" s="16">
        <v>0.20559330878598001</v>
      </c>
      <c r="P89" s="16">
        <v>0.254940592933383</v>
      </c>
      <c r="Q89" s="16">
        <v>0.34837281291438899</v>
      </c>
      <c r="R89" s="16"/>
      <c r="S89" s="16">
        <v>0.24959929959583599</v>
      </c>
      <c r="T89" s="16">
        <v>0.32029345426403699</v>
      </c>
      <c r="U89" s="16"/>
      <c r="V89" s="16">
        <v>0.355916473156003</v>
      </c>
      <c r="W89" s="16">
        <v>0.23004695227205399</v>
      </c>
      <c r="X89" s="16">
        <v>0.28269647803669301</v>
      </c>
      <c r="Y89" s="16">
        <v>0.25691955589579402</v>
      </c>
      <c r="Z89" s="16"/>
      <c r="AA89" s="16">
        <v>0.29301839436676202</v>
      </c>
      <c r="AB89" s="16">
        <v>0.249370038582855</v>
      </c>
      <c r="AC89" s="16">
        <v>0.246671000649094</v>
      </c>
      <c r="AD89" s="16">
        <v>0.27857273944886601</v>
      </c>
      <c r="AE89" s="16">
        <v>0.31688634990342801</v>
      </c>
      <c r="AF89" s="16">
        <v>0.26328152593198301</v>
      </c>
      <c r="AG89" s="16"/>
      <c r="AH89" s="16">
        <v>0.28107107361308697</v>
      </c>
      <c r="AI89" s="16">
        <v>0.24729584845382099</v>
      </c>
      <c r="AJ89" s="16"/>
      <c r="AK89" s="16">
        <v>0.31233635441422503</v>
      </c>
      <c r="AL89" s="16">
        <v>0.25309719394292901</v>
      </c>
      <c r="AM89" s="16"/>
      <c r="AN89" s="16">
        <v>0.26643060404475599</v>
      </c>
      <c r="AO89" s="16">
        <v>0.265448735997456</v>
      </c>
      <c r="AP89" s="16"/>
      <c r="AQ89" s="16">
        <v>0.307113355931039</v>
      </c>
      <c r="AR89" s="16">
        <v>0.235405643506683</v>
      </c>
      <c r="AS89" s="16">
        <v>0.28130447921374602</v>
      </c>
      <c r="AT89" s="16"/>
      <c r="AU89" s="16">
        <v>0.26301438380396702</v>
      </c>
      <c r="AV89" s="16">
        <v>0.304518185915166</v>
      </c>
      <c r="AW89" s="16"/>
      <c r="AX89" s="16">
        <v>0.30543786529445399</v>
      </c>
      <c r="AY89" s="16">
        <v>0.12336451350243099</v>
      </c>
      <c r="AZ89" s="16"/>
      <c r="BA89" s="16">
        <v>0.28889145838021102</v>
      </c>
      <c r="BB89" s="16">
        <v>0.34014625385867098</v>
      </c>
    </row>
    <row r="90" spans="2:54" x14ac:dyDescent="0.35">
      <c r="B90" t="s">
        <v>133</v>
      </c>
      <c r="C90" s="16">
        <v>0.118561562863856</v>
      </c>
      <c r="D90" s="16">
        <v>0.11786184054323399</v>
      </c>
      <c r="E90" s="16">
        <v>0.119804443886366</v>
      </c>
      <c r="F90" s="16"/>
      <c r="G90" s="16">
        <v>0.16688438356414001</v>
      </c>
      <c r="H90" s="16">
        <v>0.12660642037699901</v>
      </c>
      <c r="I90" s="16">
        <v>0.14521436692209799</v>
      </c>
      <c r="J90" s="16">
        <v>0.14634998500357499</v>
      </c>
      <c r="K90" s="16">
        <v>0.103458061195825</v>
      </c>
      <c r="L90" s="16">
        <v>5.7238465780473799E-2</v>
      </c>
      <c r="M90" s="16"/>
      <c r="N90" s="16">
        <v>0.12311726973034499</v>
      </c>
      <c r="O90" s="16">
        <v>8.3707282056421098E-2</v>
      </c>
      <c r="P90" s="16">
        <v>0.113567061922595</v>
      </c>
      <c r="Q90" s="16">
        <v>0.15382483197522601</v>
      </c>
      <c r="R90" s="16"/>
      <c r="S90" s="16">
        <v>0.107844038779285</v>
      </c>
      <c r="T90" s="16">
        <v>0.13655800737590301</v>
      </c>
      <c r="U90" s="16"/>
      <c r="V90" s="16">
        <v>0.11558720848863201</v>
      </c>
      <c r="W90" s="16">
        <v>0.11813668676381001</v>
      </c>
      <c r="X90" s="16">
        <v>0.119450626715664</v>
      </c>
      <c r="Y90" s="16">
        <v>0.136940181932662</v>
      </c>
      <c r="Z90" s="16"/>
      <c r="AA90" s="16">
        <v>0.10575875320030401</v>
      </c>
      <c r="AB90" s="16">
        <v>0.145701544539066</v>
      </c>
      <c r="AC90" s="16">
        <v>9.6807825943274903E-2</v>
      </c>
      <c r="AD90" s="16">
        <v>0.144909733162742</v>
      </c>
      <c r="AE90" s="16">
        <v>9.8424733930304903E-2</v>
      </c>
      <c r="AF90" s="16">
        <v>4.3365025338509201E-2</v>
      </c>
      <c r="AG90" s="16"/>
      <c r="AH90" s="16">
        <v>0.11636237201192</v>
      </c>
      <c r="AI90" s="16">
        <v>0.11747507048327099</v>
      </c>
      <c r="AJ90" s="16"/>
      <c r="AK90" s="16">
        <v>0.116934570890838</v>
      </c>
      <c r="AL90" s="16">
        <v>9.9402854351202094E-2</v>
      </c>
      <c r="AM90" s="16"/>
      <c r="AN90" s="16">
        <v>0.107266315794331</v>
      </c>
      <c r="AO90" s="16">
        <v>0.12540007125955299</v>
      </c>
      <c r="AP90" s="16"/>
      <c r="AQ90" s="16">
        <v>0.126360682955861</v>
      </c>
      <c r="AR90" s="16">
        <v>0.14526751491001</v>
      </c>
      <c r="AS90" s="16">
        <v>8.0827076161141098E-2</v>
      </c>
      <c r="AT90" s="16"/>
      <c r="AU90" s="16">
        <v>0.112398167899882</v>
      </c>
      <c r="AV90" s="16">
        <v>0.126933831482099</v>
      </c>
      <c r="AW90" s="16"/>
      <c r="AX90" s="16">
        <v>0.12428191280444301</v>
      </c>
      <c r="AY90" s="16">
        <v>7.4645782680762301E-2</v>
      </c>
      <c r="AZ90" s="16"/>
      <c r="BA90" s="16">
        <v>0.106794476475884</v>
      </c>
      <c r="BB90" s="16">
        <v>0.16969552493086701</v>
      </c>
    </row>
    <row r="91" spans="2:54" x14ac:dyDescent="0.35">
      <c r="B91" t="s">
        <v>134</v>
      </c>
      <c r="C91" s="16">
        <v>0.36345039557953301</v>
      </c>
      <c r="D91" s="16">
        <v>0.34339580290411997</v>
      </c>
      <c r="E91" s="16">
        <v>0.38166585375075701</v>
      </c>
      <c r="F91" s="16"/>
      <c r="G91" s="16">
        <v>0.36717129629926398</v>
      </c>
      <c r="H91" s="16">
        <v>0.297180493643038</v>
      </c>
      <c r="I91" s="16">
        <v>0.186742511226484</v>
      </c>
      <c r="J91" s="16">
        <v>0.35189684501395802</v>
      </c>
      <c r="K91" s="16">
        <v>0.42168249713476003</v>
      </c>
      <c r="L91" s="16">
        <v>0.50777146779503501</v>
      </c>
      <c r="M91" s="16"/>
      <c r="N91" s="16">
        <v>0.350062634741583</v>
      </c>
      <c r="O91" s="16">
        <v>0.44184216919671099</v>
      </c>
      <c r="P91" s="16">
        <v>0.35451934627690601</v>
      </c>
      <c r="Q91" s="16">
        <v>0.31952076229680698</v>
      </c>
      <c r="R91" s="16"/>
      <c r="S91" s="16">
        <v>0.40054711281517302</v>
      </c>
      <c r="T91" s="16">
        <v>0.30415587672463001</v>
      </c>
      <c r="U91" s="16"/>
      <c r="V91" s="16">
        <v>0.33800592216682201</v>
      </c>
      <c r="W91" s="16">
        <v>0.38006645100556502</v>
      </c>
      <c r="X91" s="16">
        <v>0.34812790531704402</v>
      </c>
      <c r="Y91" s="16">
        <v>0.47040833883827499</v>
      </c>
      <c r="Z91" s="16"/>
      <c r="AA91" s="16">
        <v>0.33820024535437698</v>
      </c>
      <c r="AB91" s="16">
        <v>0.36866065539555898</v>
      </c>
      <c r="AC91" s="16">
        <v>0.47183610086769501</v>
      </c>
      <c r="AD91" s="16">
        <v>0.28930306140665102</v>
      </c>
      <c r="AE91" s="16">
        <v>0.47301009157163798</v>
      </c>
      <c r="AF91" s="16">
        <v>0.50251012870457501</v>
      </c>
      <c r="AG91" s="16"/>
      <c r="AH91" s="16">
        <v>0.340335750664291</v>
      </c>
      <c r="AI91" s="16">
        <v>0.36431175423994799</v>
      </c>
      <c r="AJ91" s="16"/>
      <c r="AK91" s="16">
        <v>0.30926077059715601</v>
      </c>
      <c r="AL91" s="16">
        <v>0.34283528171239303</v>
      </c>
      <c r="AM91" s="16"/>
      <c r="AN91" s="16">
        <v>0.35285986154751697</v>
      </c>
      <c r="AO91" s="16">
        <v>0.34269535956337099</v>
      </c>
      <c r="AP91" s="16"/>
      <c r="AQ91" s="16">
        <v>0.37859890094404902</v>
      </c>
      <c r="AR91" s="16">
        <v>0.41216862459716103</v>
      </c>
      <c r="AS91" s="16">
        <v>0.30807443108874399</v>
      </c>
      <c r="AT91" s="16"/>
      <c r="AU91" s="16">
        <v>0.34478194635488402</v>
      </c>
      <c r="AV91" s="16">
        <v>0.39749186901723099</v>
      </c>
      <c r="AW91" s="16"/>
      <c r="AX91" s="16">
        <v>0.30813389270043501</v>
      </c>
      <c r="AY91" s="16">
        <v>0.68358264081850395</v>
      </c>
      <c r="AZ91" s="16"/>
      <c r="BA91" s="16">
        <v>0.231542126263104</v>
      </c>
      <c r="BB91" s="16">
        <v>0.180163838986029</v>
      </c>
    </row>
    <row r="92" spans="2:54" x14ac:dyDescent="0.35">
      <c r="B92" t="s">
        <v>110</v>
      </c>
      <c r="C92" s="16">
        <v>1.90132895822854E-2</v>
      </c>
      <c r="D92" s="16">
        <v>2.8287293079965199E-2</v>
      </c>
      <c r="E92" s="16">
        <v>1.0344469557671401E-2</v>
      </c>
      <c r="F92" s="16"/>
      <c r="G92" s="16">
        <v>0</v>
      </c>
      <c r="H92" s="16">
        <v>3.2697532369934897E-2</v>
      </c>
      <c r="I92" s="16">
        <v>1.5219504897162599E-2</v>
      </c>
      <c r="J92" s="16">
        <v>0</v>
      </c>
      <c r="K92" s="16">
        <v>2.53071236070086E-2</v>
      </c>
      <c r="L92" s="16">
        <v>3.0357606900945699E-2</v>
      </c>
      <c r="M92" s="16"/>
      <c r="N92" s="16">
        <v>1.8336043821808298E-2</v>
      </c>
      <c r="O92" s="16">
        <v>4.0184222964277497E-2</v>
      </c>
      <c r="P92" s="16">
        <v>8.6565004127715107E-3</v>
      </c>
      <c r="Q92" s="16">
        <v>1.8166051485558599E-2</v>
      </c>
      <c r="R92" s="16"/>
      <c r="S92" s="16">
        <v>2.6450371313292399E-2</v>
      </c>
      <c r="T92" s="16">
        <v>7.2140293290578698E-3</v>
      </c>
      <c r="U92" s="16"/>
      <c r="V92" s="16">
        <v>2.0531831246053199E-2</v>
      </c>
      <c r="W92" s="16">
        <v>2.5099359996664E-2</v>
      </c>
      <c r="X92" s="16">
        <v>1.1314485897959701E-2</v>
      </c>
      <c r="Y92" s="16">
        <v>0</v>
      </c>
      <c r="Z92" s="16"/>
      <c r="AA92" s="16">
        <v>1.5249676015120501E-2</v>
      </c>
      <c r="AB92" s="16">
        <v>2.28690616284562E-2</v>
      </c>
      <c r="AC92" s="16">
        <v>5.37716990150785E-2</v>
      </c>
      <c r="AD92" s="16">
        <v>1.0488553671487599E-2</v>
      </c>
      <c r="AE92" s="16">
        <v>0</v>
      </c>
      <c r="AF92" s="16">
        <v>3.4730203793345599E-2</v>
      </c>
      <c r="AG92" s="16"/>
      <c r="AH92" s="16">
        <v>1.8099168366555202E-2</v>
      </c>
      <c r="AI92" s="16">
        <v>2.4843673051455701E-2</v>
      </c>
      <c r="AJ92" s="16"/>
      <c r="AK92" s="16">
        <v>1.76561743851525E-2</v>
      </c>
      <c r="AL92" s="16">
        <v>3.07621080901492E-2</v>
      </c>
      <c r="AM92" s="16"/>
      <c r="AN92" s="16">
        <v>1.8629750665460399E-2</v>
      </c>
      <c r="AO92" s="16">
        <v>2.6414250217081998E-2</v>
      </c>
      <c r="AP92" s="16"/>
      <c r="AQ92" s="16">
        <v>1.49749010336803E-2</v>
      </c>
      <c r="AR92" s="16">
        <v>2.2792638393797401E-2</v>
      </c>
      <c r="AS92" s="16">
        <v>1.7677898020668398E-2</v>
      </c>
      <c r="AT92" s="16"/>
      <c r="AU92" s="16">
        <v>2.0965879437956299E-2</v>
      </c>
      <c r="AV92" s="16">
        <v>1.13246787842399E-2</v>
      </c>
      <c r="AW92" s="16"/>
      <c r="AX92" s="16">
        <v>1.3931346457891999E-2</v>
      </c>
      <c r="AY92" s="16">
        <v>4.9096831862854802E-2</v>
      </c>
      <c r="AZ92" s="16"/>
      <c r="BA92" s="16">
        <v>1.0989448973798201E-2</v>
      </c>
      <c r="BB92" s="16">
        <v>0</v>
      </c>
    </row>
    <row r="93" spans="2:54" x14ac:dyDescent="0.35">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row>
    <row r="94" spans="2:54" x14ac:dyDescent="0.35">
      <c r="B94" s="7" t="s">
        <v>137</v>
      </c>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row>
    <row r="95" spans="2:54" x14ac:dyDescent="0.35">
      <c r="B95" s="15" t="s">
        <v>15</v>
      </c>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row>
    <row r="96" spans="2:54" x14ac:dyDescent="0.35">
      <c r="B96" t="s">
        <v>131</v>
      </c>
      <c r="C96" s="16">
        <v>0.14032158269162401</v>
      </c>
      <c r="D96" s="16">
        <v>0.14485692417209101</v>
      </c>
      <c r="E96" s="16">
        <v>0.12517394431755899</v>
      </c>
      <c r="F96" s="16"/>
      <c r="G96" s="16">
        <v>0.23870279975608499</v>
      </c>
      <c r="H96" s="16">
        <v>0.27160932427432499</v>
      </c>
      <c r="I96" s="16">
        <v>0.14836792389782499</v>
      </c>
      <c r="J96" s="16">
        <v>0.14867619810795099</v>
      </c>
      <c r="K96" s="16">
        <v>1.87500587041349E-2</v>
      </c>
      <c r="L96" s="16">
        <v>2.6625010565066599E-2</v>
      </c>
      <c r="M96" s="16"/>
      <c r="N96" s="16">
        <v>0.115529304129888</v>
      </c>
      <c r="O96" s="16">
        <v>0.11554836016266699</v>
      </c>
      <c r="P96" s="16">
        <v>0.15778655792266999</v>
      </c>
      <c r="Q96" s="16">
        <v>0.148451874296153</v>
      </c>
      <c r="R96" s="16"/>
      <c r="S96" s="16">
        <v>0.11698859781750701</v>
      </c>
      <c r="T96" s="16">
        <v>0.17482466805227201</v>
      </c>
      <c r="U96" s="16"/>
      <c r="V96" s="16">
        <v>0.13647442970770901</v>
      </c>
      <c r="W96" s="16">
        <v>0.114197576817497</v>
      </c>
      <c r="X96" s="16">
        <v>0.17410358131293099</v>
      </c>
      <c r="Y96" s="16">
        <v>0.15098718506368899</v>
      </c>
      <c r="Z96" s="16"/>
      <c r="AA96" s="16">
        <v>0.113104427061352</v>
      </c>
      <c r="AB96" s="16">
        <v>0.12065244629647801</v>
      </c>
      <c r="AC96" s="16">
        <v>5.7105197571227298E-2</v>
      </c>
      <c r="AD96" s="16">
        <v>0.202367301384201</v>
      </c>
      <c r="AE96" s="16">
        <v>0.17933034379138699</v>
      </c>
      <c r="AF96" s="16">
        <v>0.15066965460549001</v>
      </c>
      <c r="AG96" s="16"/>
      <c r="AH96" s="16">
        <v>0.17517952214781499</v>
      </c>
      <c r="AI96" s="16">
        <v>0.12130946725601501</v>
      </c>
      <c r="AJ96" s="16"/>
      <c r="AK96" s="16">
        <v>0.168878481774099</v>
      </c>
      <c r="AL96" s="16">
        <v>0.15281652930696199</v>
      </c>
      <c r="AM96" s="16"/>
      <c r="AN96" s="16">
        <v>0.15774908919543101</v>
      </c>
      <c r="AO96" s="16">
        <v>0.115872126482449</v>
      </c>
      <c r="AP96" s="16"/>
      <c r="AQ96" s="16">
        <v>0.12146675139449201</v>
      </c>
      <c r="AR96" s="16">
        <v>0.103889564300629</v>
      </c>
      <c r="AS96" s="16">
        <v>0.19982739965149099</v>
      </c>
      <c r="AT96" s="16"/>
      <c r="AU96" s="16">
        <v>0.15761741866152301</v>
      </c>
      <c r="AV96" s="16">
        <v>0.10816929900623699</v>
      </c>
      <c r="AW96" s="16"/>
      <c r="AX96" s="16">
        <v>0.15463441806561601</v>
      </c>
      <c r="AY96" s="16">
        <v>3.3001400523415998E-2</v>
      </c>
      <c r="AZ96" s="16"/>
      <c r="BA96" s="16">
        <v>0.25584357983669598</v>
      </c>
      <c r="BB96" s="16">
        <v>0.33297113067702799</v>
      </c>
    </row>
    <row r="97" spans="2:54" x14ac:dyDescent="0.35">
      <c r="B97" t="s">
        <v>132</v>
      </c>
      <c r="C97" s="16">
        <v>0.21452319575398099</v>
      </c>
      <c r="D97" s="16">
        <v>0.245366605406699</v>
      </c>
      <c r="E97" s="16">
        <v>0.180987814853007</v>
      </c>
      <c r="F97" s="16"/>
      <c r="G97" s="16">
        <v>0.176547296424373</v>
      </c>
      <c r="H97" s="16">
        <v>0.20281922494683399</v>
      </c>
      <c r="I97" s="16">
        <v>0.27656426069504197</v>
      </c>
      <c r="J97" s="16">
        <v>0.238949214803681</v>
      </c>
      <c r="K97" s="16">
        <v>0.22291754354512899</v>
      </c>
      <c r="L97" s="16">
        <v>0.173801439679311</v>
      </c>
      <c r="M97" s="16"/>
      <c r="N97" s="16">
        <v>0.225764875074392</v>
      </c>
      <c r="O97" s="16">
        <v>0.221706364703496</v>
      </c>
      <c r="P97" s="16">
        <v>0.237646544243581</v>
      </c>
      <c r="Q97" s="16">
        <v>0.16939368542813099</v>
      </c>
      <c r="R97" s="16"/>
      <c r="S97" s="16">
        <v>0.202997330565723</v>
      </c>
      <c r="T97" s="16">
        <v>0.232685137125486</v>
      </c>
      <c r="U97" s="16"/>
      <c r="V97" s="16">
        <v>0.105436652074377</v>
      </c>
      <c r="W97" s="16">
        <v>0.166438374939437</v>
      </c>
      <c r="X97" s="16">
        <v>0.34077622582265898</v>
      </c>
      <c r="Y97" s="16">
        <v>0.31721306241998798</v>
      </c>
      <c r="Z97" s="16"/>
      <c r="AA97" s="16">
        <v>0.17177870893375</v>
      </c>
      <c r="AB97" s="16">
        <v>0.18549685384846801</v>
      </c>
      <c r="AC97" s="16">
        <v>0.219622635263306</v>
      </c>
      <c r="AD97" s="16">
        <v>0.28523836514286399</v>
      </c>
      <c r="AE97" s="16">
        <v>0.250472903239087</v>
      </c>
      <c r="AF97" s="16">
        <v>0.187064000283618</v>
      </c>
      <c r="AG97" s="16"/>
      <c r="AH97" s="16">
        <v>0.24208423267224599</v>
      </c>
      <c r="AI97" s="16">
        <v>0.23415993861669401</v>
      </c>
      <c r="AJ97" s="16"/>
      <c r="AK97" s="16">
        <v>0.23398623766071699</v>
      </c>
      <c r="AL97" s="16">
        <v>0.242401571583787</v>
      </c>
      <c r="AM97" s="16"/>
      <c r="AN97" s="16">
        <v>0.25671191290350598</v>
      </c>
      <c r="AO97" s="16">
        <v>0.207504514151412</v>
      </c>
      <c r="AP97" s="16"/>
      <c r="AQ97" s="16">
        <v>0.221469208012117</v>
      </c>
      <c r="AR97" s="16">
        <v>0.20622112844823101</v>
      </c>
      <c r="AS97" s="16">
        <v>0.235703425899214</v>
      </c>
      <c r="AT97" s="16"/>
      <c r="AU97" s="16">
        <v>0.23789813253807901</v>
      </c>
      <c r="AV97" s="16">
        <v>0.18732770154504899</v>
      </c>
      <c r="AW97" s="16"/>
      <c r="AX97" s="16">
        <v>0.23235935430186</v>
      </c>
      <c r="AY97" s="16">
        <v>8.1248317073339807E-2</v>
      </c>
      <c r="AZ97" s="16"/>
      <c r="BA97" s="16">
        <v>0.381590280187038</v>
      </c>
      <c r="BB97" s="16">
        <v>0.51479986308899806</v>
      </c>
    </row>
    <row r="98" spans="2:54" x14ac:dyDescent="0.35">
      <c r="B98" t="s">
        <v>133</v>
      </c>
      <c r="C98" s="16">
        <v>0.13810171968118201</v>
      </c>
      <c r="D98" s="16">
        <v>0.124328084377985</v>
      </c>
      <c r="E98" s="16">
        <v>0.156311036813372</v>
      </c>
      <c r="F98" s="16"/>
      <c r="G98" s="16">
        <v>0.19055856940992799</v>
      </c>
      <c r="H98" s="16">
        <v>0.133792066732531</v>
      </c>
      <c r="I98" s="16">
        <v>0.19785186226118101</v>
      </c>
      <c r="J98" s="16">
        <v>0.117968025296976</v>
      </c>
      <c r="K98" s="16">
        <v>0.143046327256071</v>
      </c>
      <c r="L98" s="16">
        <v>6.7870128852396405E-2</v>
      </c>
      <c r="M98" s="16"/>
      <c r="N98" s="16">
        <v>0.12728158545332099</v>
      </c>
      <c r="O98" s="16">
        <v>0.122472520345267</v>
      </c>
      <c r="P98" s="16">
        <v>0.153501737208662</v>
      </c>
      <c r="Q98" s="16">
        <v>0.13401837275859499</v>
      </c>
      <c r="R98" s="16"/>
      <c r="S98" s="16">
        <v>0.126619175785808</v>
      </c>
      <c r="T98" s="16">
        <v>0.15561303278304001</v>
      </c>
      <c r="U98" s="16"/>
      <c r="V98" s="16">
        <v>0.124082630331764</v>
      </c>
      <c r="W98" s="16">
        <v>0.159675013107517</v>
      </c>
      <c r="X98" s="16">
        <v>0.110413721041708</v>
      </c>
      <c r="Y98" s="16">
        <v>0.21541158334209901</v>
      </c>
      <c r="Z98" s="16"/>
      <c r="AA98" s="16">
        <v>0.149258360676157</v>
      </c>
      <c r="AB98" s="16">
        <v>0.17201378713055901</v>
      </c>
      <c r="AC98" s="16">
        <v>0.125395860566718</v>
      </c>
      <c r="AD98" s="16">
        <v>0.108596870009301</v>
      </c>
      <c r="AE98" s="16">
        <v>0.128947320145612</v>
      </c>
      <c r="AF98" s="16">
        <v>0.109899469655731</v>
      </c>
      <c r="AG98" s="16"/>
      <c r="AH98" s="16">
        <v>0.119036211318957</v>
      </c>
      <c r="AI98" s="16">
        <v>0.177934458149627</v>
      </c>
      <c r="AJ98" s="16"/>
      <c r="AK98" s="16">
        <v>0.118724068476371</v>
      </c>
      <c r="AL98" s="16">
        <v>0.15439168453836599</v>
      </c>
      <c r="AM98" s="16"/>
      <c r="AN98" s="16">
        <v>0.110514167778202</v>
      </c>
      <c r="AO98" s="16">
        <v>0.17973997534352901</v>
      </c>
      <c r="AP98" s="16"/>
      <c r="AQ98" s="16">
        <v>0.11469149707191301</v>
      </c>
      <c r="AR98" s="16">
        <v>0.155349322459295</v>
      </c>
      <c r="AS98" s="16">
        <v>0.13653118096872599</v>
      </c>
      <c r="AT98" s="16"/>
      <c r="AU98" s="16">
        <v>0.13025871454317001</v>
      </c>
      <c r="AV98" s="16">
        <v>0.150698189894135</v>
      </c>
      <c r="AW98" s="16"/>
      <c r="AX98" s="16">
        <v>0.14796520191559701</v>
      </c>
      <c r="AY98" s="16">
        <v>6.4627754589479905E-2</v>
      </c>
      <c r="AZ98" s="16"/>
      <c r="BA98" s="16">
        <v>0.28172990478992199</v>
      </c>
      <c r="BB98" s="16">
        <v>0.120073335570703</v>
      </c>
    </row>
    <row r="99" spans="2:54" x14ac:dyDescent="0.35">
      <c r="B99" t="s">
        <v>134</v>
      </c>
      <c r="C99" s="16">
        <v>0.47411072524044101</v>
      </c>
      <c r="D99" s="16">
        <v>0.45711999313492901</v>
      </c>
      <c r="E99" s="16">
        <v>0.49871913247446198</v>
      </c>
      <c r="F99" s="16"/>
      <c r="G99" s="16">
        <v>0.37537139558402799</v>
      </c>
      <c r="H99" s="16">
        <v>0.38372059507908401</v>
      </c>
      <c r="I99" s="16">
        <v>0.35342595184910502</v>
      </c>
      <c r="J99" s="16">
        <v>0.456006036800159</v>
      </c>
      <c r="K99" s="16">
        <v>0.54585827183012203</v>
      </c>
      <c r="L99" s="16">
        <v>0.68987090999077205</v>
      </c>
      <c r="M99" s="16"/>
      <c r="N99" s="16">
        <v>0.469674114045532</v>
      </c>
      <c r="O99" s="16">
        <v>0.524589323263561</v>
      </c>
      <c r="P99" s="16">
        <v>0.426119897663575</v>
      </c>
      <c r="Q99" s="16">
        <v>0.50889522640378404</v>
      </c>
      <c r="R99" s="16"/>
      <c r="S99" s="16">
        <v>0.50995456596039801</v>
      </c>
      <c r="T99" s="16">
        <v>0.41871745767492302</v>
      </c>
      <c r="U99" s="16"/>
      <c r="V99" s="16">
        <v>0.59770426255602604</v>
      </c>
      <c r="W99" s="16">
        <v>0.52292338961956097</v>
      </c>
      <c r="X99" s="16">
        <v>0.347162893260067</v>
      </c>
      <c r="Y99" s="16">
        <v>0.29613897255356603</v>
      </c>
      <c r="Z99" s="16"/>
      <c r="AA99" s="16">
        <v>0.51582824641537195</v>
      </c>
      <c r="AB99" s="16">
        <v>0.50644574032624201</v>
      </c>
      <c r="AC99" s="16">
        <v>0.59787630659874902</v>
      </c>
      <c r="AD99" s="16">
        <v>0.37159455638706201</v>
      </c>
      <c r="AE99" s="16">
        <v>0.404284861251613</v>
      </c>
      <c r="AF99" s="16">
        <v>0.52375662979354498</v>
      </c>
      <c r="AG99" s="16"/>
      <c r="AH99" s="16">
        <v>0.43429648748794603</v>
      </c>
      <c r="AI99" s="16">
        <v>0.43734398591998302</v>
      </c>
      <c r="AJ99" s="16"/>
      <c r="AK99" s="16">
        <v>0.44171411434821001</v>
      </c>
      <c r="AL99" s="16">
        <v>0.43116498156204502</v>
      </c>
      <c r="AM99" s="16"/>
      <c r="AN99" s="16">
        <v>0.45455452694750598</v>
      </c>
      <c r="AO99" s="16">
        <v>0.46736461267592699</v>
      </c>
      <c r="AP99" s="16"/>
      <c r="AQ99" s="16">
        <v>0.49998678708863398</v>
      </c>
      <c r="AR99" s="16">
        <v>0.502519809604554</v>
      </c>
      <c r="AS99" s="16">
        <v>0.39975605479281001</v>
      </c>
      <c r="AT99" s="16"/>
      <c r="AU99" s="16">
        <v>0.44564593686617598</v>
      </c>
      <c r="AV99" s="16">
        <v>0.51479369981710899</v>
      </c>
      <c r="AW99" s="16"/>
      <c r="AX99" s="16">
        <v>0.43678021322279398</v>
      </c>
      <c r="AY99" s="16">
        <v>0.75215148666064302</v>
      </c>
      <c r="AZ99" s="16"/>
      <c r="BA99" s="16">
        <v>7.8574886997093807E-2</v>
      </c>
      <c r="BB99" s="16">
        <v>3.21556706632707E-2</v>
      </c>
    </row>
    <row r="100" spans="2:54" x14ac:dyDescent="0.35">
      <c r="B100" t="s">
        <v>110</v>
      </c>
      <c r="C100" s="16">
        <v>3.29427766327718E-2</v>
      </c>
      <c r="D100" s="16">
        <v>2.8328392908295801E-2</v>
      </c>
      <c r="E100" s="16">
        <v>3.8808071541599702E-2</v>
      </c>
      <c r="F100" s="16"/>
      <c r="G100" s="16">
        <v>1.8819938825586299E-2</v>
      </c>
      <c r="H100" s="16">
        <v>8.0587889672256094E-3</v>
      </c>
      <c r="I100" s="16">
        <v>2.3790001296847399E-2</v>
      </c>
      <c r="J100" s="16">
        <v>3.8400524991231401E-2</v>
      </c>
      <c r="K100" s="16">
        <v>6.9427798664542906E-2</v>
      </c>
      <c r="L100" s="16">
        <v>4.1832510912453803E-2</v>
      </c>
      <c r="M100" s="16"/>
      <c r="N100" s="16">
        <v>6.1750121296867203E-2</v>
      </c>
      <c r="O100" s="16">
        <v>1.5683431525008801E-2</v>
      </c>
      <c r="P100" s="16">
        <v>2.4945262961512199E-2</v>
      </c>
      <c r="Q100" s="16">
        <v>3.92408411133374E-2</v>
      </c>
      <c r="R100" s="16"/>
      <c r="S100" s="16">
        <v>4.3440329870564003E-2</v>
      </c>
      <c r="T100" s="16">
        <v>1.8159704364279401E-2</v>
      </c>
      <c r="U100" s="16"/>
      <c r="V100" s="16">
        <v>3.6302025330124402E-2</v>
      </c>
      <c r="W100" s="16">
        <v>3.6765645515988203E-2</v>
      </c>
      <c r="X100" s="16">
        <v>2.7543578562635399E-2</v>
      </c>
      <c r="Y100" s="16">
        <v>2.0249196620657401E-2</v>
      </c>
      <c r="Z100" s="16"/>
      <c r="AA100" s="16">
        <v>5.0030256913368598E-2</v>
      </c>
      <c r="AB100" s="16">
        <v>1.53911723982527E-2</v>
      </c>
      <c r="AC100" s="16">
        <v>0</v>
      </c>
      <c r="AD100" s="16">
        <v>3.2202907076572203E-2</v>
      </c>
      <c r="AE100" s="16">
        <v>3.6964571572301402E-2</v>
      </c>
      <c r="AF100" s="16">
        <v>2.8610245661616102E-2</v>
      </c>
      <c r="AG100" s="16"/>
      <c r="AH100" s="16">
        <v>2.9403546373035699E-2</v>
      </c>
      <c r="AI100" s="16">
        <v>2.9252150057681701E-2</v>
      </c>
      <c r="AJ100" s="16"/>
      <c r="AK100" s="16">
        <v>3.6697097740602799E-2</v>
      </c>
      <c r="AL100" s="16">
        <v>1.92252330088395E-2</v>
      </c>
      <c r="AM100" s="16"/>
      <c r="AN100" s="16">
        <v>2.0470303175354601E-2</v>
      </c>
      <c r="AO100" s="16">
        <v>2.9518771346683698E-2</v>
      </c>
      <c r="AP100" s="16"/>
      <c r="AQ100" s="16">
        <v>4.2385756432843397E-2</v>
      </c>
      <c r="AR100" s="16">
        <v>3.2020175187290903E-2</v>
      </c>
      <c r="AS100" s="16">
        <v>2.8181938687758899E-2</v>
      </c>
      <c r="AT100" s="16"/>
      <c r="AU100" s="16">
        <v>2.8579797391052701E-2</v>
      </c>
      <c r="AV100" s="16">
        <v>3.9011109737469497E-2</v>
      </c>
      <c r="AW100" s="16"/>
      <c r="AX100" s="16">
        <v>2.8260812494132901E-2</v>
      </c>
      <c r="AY100" s="16">
        <v>6.8971041153121304E-2</v>
      </c>
      <c r="AZ100" s="16"/>
      <c r="BA100" s="16">
        <v>2.2613481892498799E-3</v>
      </c>
      <c r="BB100" s="16">
        <v>0</v>
      </c>
    </row>
    <row r="101" spans="2:54" x14ac:dyDescent="0.35">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row>
    <row r="102" spans="2:54" x14ac:dyDescent="0.35">
      <c r="B102" s="7" t="s">
        <v>138</v>
      </c>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row>
    <row r="103" spans="2:54" x14ac:dyDescent="0.35">
      <c r="B103" s="15" t="s">
        <v>15</v>
      </c>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row>
    <row r="104" spans="2:54" x14ac:dyDescent="0.35">
      <c r="B104" t="s">
        <v>131</v>
      </c>
      <c r="C104" s="16">
        <v>7.4102714582955795E-2</v>
      </c>
      <c r="D104" s="16">
        <v>8.1531721513676297E-2</v>
      </c>
      <c r="E104" s="16">
        <v>5.93853170278952E-2</v>
      </c>
      <c r="F104" s="16"/>
      <c r="G104" s="16">
        <v>0.101510964554457</v>
      </c>
      <c r="H104" s="16">
        <v>0.145115510318364</v>
      </c>
      <c r="I104" s="16">
        <v>9.4477973312210597E-2</v>
      </c>
      <c r="J104" s="16">
        <v>0</v>
      </c>
      <c r="K104" s="16">
        <v>0</v>
      </c>
      <c r="L104" s="16">
        <v>0</v>
      </c>
      <c r="M104" s="16"/>
      <c r="N104" s="16">
        <v>0</v>
      </c>
      <c r="O104" s="16">
        <v>3.3131693064480897E-2</v>
      </c>
      <c r="P104" s="16">
        <v>0.108222610940981</v>
      </c>
      <c r="Q104" s="16">
        <v>8.4886109705027996E-2</v>
      </c>
      <c r="R104" s="16"/>
      <c r="S104" s="16">
        <v>0.120450409705079</v>
      </c>
      <c r="T104" s="16">
        <v>0</v>
      </c>
      <c r="U104" s="16"/>
      <c r="V104" s="16">
        <v>3.6923635605413202E-2</v>
      </c>
      <c r="W104" s="16">
        <v>2.2903771927804201E-2</v>
      </c>
      <c r="X104" s="16">
        <v>0.13204720755645999</v>
      </c>
      <c r="Y104" s="16">
        <v>0.11950521374326301</v>
      </c>
      <c r="Z104" s="16"/>
      <c r="AA104" s="16">
        <v>2.36257226292006E-2</v>
      </c>
      <c r="AB104" s="16">
        <v>8.72052269768257E-2</v>
      </c>
      <c r="AC104" s="16">
        <v>0</v>
      </c>
      <c r="AD104" s="16">
        <v>0.102705146663626</v>
      </c>
      <c r="AE104" s="16">
        <v>0.16993695146648199</v>
      </c>
      <c r="AF104" s="16">
        <v>0.19381705191745899</v>
      </c>
      <c r="AG104" s="16"/>
      <c r="AH104" s="16">
        <v>8.0125800040612094E-2</v>
      </c>
      <c r="AI104" s="16">
        <v>9.0926365980752905E-2</v>
      </c>
      <c r="AJ104" s="16"/>
      <c r="AK104" s="16">
        <v>0.106048776537188</v>
      </c>
      <c r="AL104" s="16">
        <v>8.2955182211367995E-2</v>
      </c>
      <c r="AM104" s="16"/>
      <c r="AN104" s="16">
        <v>0.106436384647902</v>
      </c>
      <c r="AO104" s="16">
        <v>6.8039693720351693E-2</v>
      </c>
      <c r="AP104" s="16"/>
      <c r="AQ104" s="16">
        <v>3.8849675254235203E-2</v>
      </c>
      <c r="AR104" s="16">
        <v>2.5609203397342298E-2</v>
      </c>
      <c r="AS104" s="16">
        <v>0.15410759977196101</v>
      </c>
      <c r="AT104" s="16"/>
      <c r="AU104" s="16">
        <v>0.119048807536002</v>
      </c>
      <c r="AV104" s="16">
        <v>2.8660320507733199E-2</v>
      </c>
      <c r="AW104" s="16"/>
      <c r="AX104" s="16">
        <v>8.0387924520295903E-2</v>
      </c>
      <c r="AY104" s="16">
        <v>0</v>
      </c>
      <c r="AZ104" s="16"/>
      <c r="BA104" s="16">
        <v>0.102201360931955</v>
      </c>
      <c r="BB104" s="16">
        <v>7.5130621841949102E-2</v>
      </c>
    </row>
    <row r="105" spans="2:54" x14ac:dyDescent="0.35">
      <c r="B105" t="s">
        <v>132</v>
      </c>
      <c r="C105" s="16">
        <v>0.171184951056153</v>
      </c>
      <c r="D105" s="16">
        <v>0.197580081238352</v>
      </c>
      <c r="E105" s="16">
        <v>0.114647293553367</v>
      </c>
      <c r="F105" s="16"/>
      <c r="G105" s="16">
        <v>7.8819965068842604E-2</v>
      </c>
      <c r="H105" s="16">
        <v>0.23913513960588001</v>
      </c>
      <c r="I105" s="16">
        <v>0.259366438399949</v>
      </c>
      <c r="J105" s="16">
        <v>0.20157481333802699</v>
      </c>
      <c r="K105" s="16">
        <v>0</v>
      </c>
      <c r="L105" s="16">
        <v>7.1919804420246897E-2</v>
      </c>
      <c r="M105" s="16"/>
      <c r="N105" s="16">
        <v>0.33821406502478102</v>
      </c>
      <c r="O105" s="16">
        <v>0.111284191791524</v>
      </c>
      <c r="P105" s="16">
        <v>0.13852086526903601</v>
      </c>
      <c r="Q105" s="16">
        <v>0.15838351805131501</v>
      </c>
      <c r="R105" s="16"/>
      <c r="S105" s="16">
        <v>0.232564823995004</v>
      </c>
      <c r="T105" s="16">
        <v>7.3048135545888307E-2</v>
      </c>
      <c r="U105" s="16"/>
      <c r="V105" s="16">
        <v>0</v>
      </c>
      <c r="W105" s="16">
        <v>0.21686857331227999</v>
      </c>
      <c r="X105" s="16">
        <v>0.206309863233607</v>
      </c>
      <c r="Y105" s="16">
        <v>0.25748148336814802</v>
      </c>
      <c r="Z105" s="16"/>
      <c r="AA105" s="16">
        <v>2.52799326270358E-2</v>
      </c>
      <c r="AB105" s="16">
        <v>0.14524448179531399</v>
      </c>
      <c r="AC105" s="16">
        <v>0.43721897985611102</v>
      </c>
      <c r="AD105" s="16">
        <v>0.280201579562946</v>
      </c>
      <c r="AE105" s="16">
        <v>0.24870045658569401</v>
      </c>
      <c r="AF105" s="16">
        <v>0</v>
      </c>
      <c r="AG105" s="16"/>
      <c r="AH105" s="16">
        <v>0.19694683568173499</v>
      </c>
      <c r="AI105" s="16">
        <v>0.17698869579881599</v>
      </c>
      <c r="AJ105" s="16"/>
      <c r="AK105" s="16">
        <v>0.18157952162384999</v>
      </c>
      <c r="AL105" s="16">
        <v>0.243445069132462</v>
      </c>
      <c r="AM105" s="16"/>
      <c r="AN105" s="16">
        <v>0.18888323017455699</v>
      </c>
      <c r="AO105" s="16">
        <v>0.175343573433237</v>
      </c>
      <c r="AP105" s="16"/>
      <c r="AQ105" s="16">
        <v>0.190067680834484</v>
      </c>
      <c r="AR105" s="16">
        <v>0.17307262680580901</v>
      </c>
      <c r="AS105" s="16">
        <v>0.164066748636088</v>
      </c>
      <c r="AT105" s="16"/>
      <c r="AU105" s="16">
        <v>0.137328122826163</v>
      </c>
      <c r="AV105" s="16">
        <v>0.205415631177151</v>
      </c>
      <c r="AW105" s="16"/>
      <c r="AX105" s="16">
        <v>0.173835419432087</v>
      </c>
      <c r="AY105" s="16">
        <v>0.139935891194814</v>
      </c>
      <c r="AZ105" s="16"/>
      <c r="BA105" s="16">
        <v>0.211466439071789</v>
      </c>
      <c r="BB105" s="16">
        <v>0.20575948464053401</v>
      </c>
    </row>
    <row r="106" spans="2:54" x14ac:dyDescent="0.35">
      <c r="B106" t="s">
        <v>133</v>
      </c>
      <c r="C106" s="16">
        <v>0.188592322360599</v>
      </c>
      <c r="D106" s="16">
        <v>0.128448766182826</v>
      </c>
      <c r="E106" s="16">
        <v>0.32640374029748298</v>
      </c>
      <c r="F106" s="16"/>
      <c r="G106" s="16">
        <v>0.22432782608692001</v>
      </c>
      <c r="H106" s="16">
        <v>0.17841339214742699</v>
      </c>
      <c r="I106" s="16">
        <v>0.31523493193791202</v>
      </c>
      <c r="J106" s="16">
        <v>9.4710391858526199E-2</v>
      </c>
      <c r="K106" s="16">
        <v>4.8064421194327897E-2</v>
      </c>
      <c r="L106" s="16">
        <v>0.10742315271931301</v>
      </c>
      <c r="M106" s="16"/>
      <c r="N106" s="16">
        <v>0.26918066609486202</v>
      </c>
      <c r="O106" s="16">
        <v>0.232688893481998</v>
      </c>
      <c r="P106" s="16">
        <v>0.140795003420361</v>
      </c>
      <c r="Q106" s="16">
        <v>0.19108215673720799</v>
      </c>
      <c r="R106" s="16"/>
      <c r="S106" s="16">
        <v>0.151359080486271</v>
      </c>
      <c r="T106" s="16">
        <v>0.248122451924572</v>
      </c>
      <c r="U106" s="16"/>
      <c r="V106" s="16">
        <v>0.34044535589061797</v>
      </c>
      <c r="W106" s="16">
        <v>0.24613156588409299</v>
      </c>
      <c r="X106" s="16">
        <v>9.1445574856869993E-2</v>
      </c>
      <c r="Y106" s="16">
        <v>0</v>
      </c>
      <c r="Z106" s="16"/>
      <c r="AA106" s="16">
        <v>0.35016330157030801</v>
      </c>
      <c r="AB106" s="16">
        <v>0.117979687737946</v>
      </c>
      <c r="AC106" s="16">
        <v>0</v>
      </c>
      <c r="AD106" s="16">
        <v>0.13520538690466199</v>
      </c>
      <c r="AE106" s="16">
        <v>0.118472029020012</v>
      </c>
      <c r="AF106" s="16">
        <v>0</v>
      </c>
      <c r="AG106" s="16"/>
      <c r="AH106" s="16">
        <v>0.17886979070884401</v>
      </c>
      <c r="AI106" s="16">
        <v>0.26581958139523298</v>
      </c>
      <c r="AJ106" s="16"/>
      <c r="AK106" s="16">
        <v>0.13974117836217001</v>
      </c>
      <c r="AL106" s="16">
        <v>0.229221809602036</v>
      </c>
      <c r="AM106" s="16"/>
      <c r="AN106" s="16">
        <v>0.14359700829521599</v>
      </c>
      <c r="AO106" s="16">
        <v>0.25547008666626903</v>
      </c>
      <c r="AP106" s="16"/>
      <c r="AQ106" s="16">
        <v>0.17002096222007601</v>
      </c>
      <c r="AR106" s="16">
        <v>0.11917177281899299</v>
      </c>
      <c r="AS106" s="16">
        <v>0.209840604674572</v>
      </c>
      <c r="AT106" s="16"/>
      <c r="AU106" s="16">
        <v>0.201918024173973</v>
      </c>
      <c r="AV106" s="16">
        <v>0.17511947626105401</v>
      </c>
      <c r="AW106" s="16"/>
      <c r="AX106" s="16">
        <v>0.20458825915289999</v>
      </c>
      <c r="AY106" s="16">
        <v>0</v>
      </c>
      <c r="AZ106" s="16"/>
      <c r="BA106" s="16">
        <v>0.26910587370773797</v>
      </c>
      <c r="BB106" s="16">
        <v>0.26126114093222202</v>
      </c>
    </row>
    <row r="107" spans="2:54" x14ac:dyDescent="0.35">
      <c r="B107" t="s">
        <v>134</v>
      </c>
      <c r="C107" s="16">
        <v>0.53753741555119505</v>
      </c>
      <c r="D107" s="16">
        <v>0.55895595045884905</v>
      </c>
      <c r="E107" s="16">
        <v>0.48162626543493903</v>
      </c>
      <c r="F107" s="16"/>
      <c r="G107" s="16">
        <v>0.53239323251641801</v>
      </c>
      <c r="H107" s="16">
        <v>0.43733595792832802</v>
      </c>
      <c r="I107" s="16">
        <v>0.33092065634992801</v>
      </c>
      <c r="J107" s="16">
        <v>0.70371479480344701</v>
      </c>
      <c r="K107" s="16">
        <v>0.78146976403236301</v>
      </c>
      <c r="L107" s="16">
        <v>0.82065704286043994</v>
      </c>
      <c r="M107" s="16"/>
      <c r="N107" s="16">
        <v>0.39260526888035802</v>
      </c>
      <c r="O107" s="16">
        <v>0.62289522166199696</v>
      </c>
      <c r="P107" s="16">
        <v>0.57390062158149702</v>
      </c>
      <c r="Q107" s="16">
        <v>0.52290601712555096</v>
      </c>
      <c r="R107" s="16"/>
      <c r="S107" s="16">
        <v>0.44916604567624502</v>
      </c>
      <c r="T107" s="16">
        <v>0.67882941252953999</v>
      </c>
      <c r="U107" s="16"/>
      <c r="V107" s="16">
        <v>0.53465262488098197</v>
      </c>
      <c r="W107" s="16">
        <v>0.51409608887582203</v>
      </c>
      <c r="X107" s="16">
        <v>0.54242849672889004</v>
      </c>
      <c r="Y107" s="16">
        <v>0.62301330288859003</v>
      </c>
      <c r="Z107" s="16"/>
      <c r="AA107" s="16">
        <v>0.53004434324125804</v>
      </c>
      <c r="AB107" s="16">
        <v>0.62341047894444701</v>
      </c>
      <c r="AC107" s="16">
        <v>0.56278102014388898</v>
      </c>
      <c r="AD107" s="16">
        <v>0.48188788686876599</v>
      </c>
      <c r="AE107" s="16">
        <v>0.462890562927812</v>
      </c>
      <c r="AF107" s="16">
        <v>0.80618294808254098</v>
      </c>
      <c r="AG107" s="16"/>
      <c r="AH107" s="16">
        <v>0.54405757356880902</v>
      </c>
      <c r="AI107" s="16">
        <v>0.46626535682519699</v>
      </c>
      <c r="AJ107" s="16"/>
      <c r="AK107" s="16">
        <v>0.51548646047194302</v>
      </c>
      <c r="AL107" s="16">
        <v>0.427577470168718</v>
      </c>
      <c r="AM107" s="16"/>
      <c r="AN107" s="16">
        <v>0.56108337688232501</v>
      </c>
      <c r="AO107" s="16">
        <v>0.48736693131664499</v>
      </c>
      <c r="AP107" s="16"/>
      <c r="AQ107" s="16">
        <v>0.52816706932716195</v>
      </c>
      <c r="AR107" s="16">
        <v>0.68214639697785595</v>
      </c>
      <c r="AS107" s="16">
        <v>0.45725044364207901</v>
      </c>
      <c r="AT107" s="16"/>
      <c r="AU107" s="16">
        <v>0.53147351416006805</v>
      </c>
      <c r="AV107" s="16">
        <v>0.54366827540005302</v>
      </c>
      <c r="AW107" s="16"/>
      <c r="AX107" s="16">
        <v>0.51018149493605902</v>
      </c>
      <c r="AY107" s="16">
        <v>0.86006410880518602</v>
      </c>
      <c r="AZ107" s="16"/>
      <c r="BA107" s="16">
        <v>0.40732875581271699</v>
      </c>
      <c r="BB107" s="16">
        <v>0.457848752585296</v>
      </c>
    </row>
    <row r="108" spans="2:54" x14ac:dyDescent="0.35">
      <c r="B108" t="s">
        <v>110</v>
      </c>
      <c r="C108" s="16">
        <v>2.8582596449097299E-2</v>
      </c>
      <c r="D108" s="16">
        <v>3.34834806062973E-2</v>
      </c>
      <c r="E108" s="16">
        <v>1.7937383686316099E-2</v>
      </c>
      <c r="F108" s="16"/>
      <c r="G108" s="16">
        <v>6.2948011773362206E-2</v>
      </c>
      <c r="H108" s="16">
        <v>0</v>
      </c>
      <c r="I108" s="16">
        <v>0</v>
      </c>
      <c r="J108" s="16">
        <v>0</v>
      </c>
      <c r="K108" s="16">
        <v>0.17046581477330899</v>
      </c>
      <c r="L108" s="16">
        <v>0</v>
      </c>
      <c r="M108" s="16"/>
      <c r="N108" s="16">
        <v>0</v>
      </c>
      <c r="O108" s="16">
        <v>0</v>
      </c>
      <c r="P108" s="16">
        <v>3.8560898788125603E-2</v>
      </c>
      <c r="Q108" s="16">
        <v>4.2742198380898697E-2</v>
      </c>
      <c r="R108" s="16"/>
      <c r="S108" s="16">
        <v>4.6459640137401503E-2</v>
      </c>
      <c r="T108" s="16">
        <v>0</v>
      </c>
      <c r="U108" s="16"/>
      <c r="V108" s="16">
        <v>8.7978383622986406E-2</v>
      </c>
      <c r="W108" s="16">
        <v>0</v>
      </c>
      <c r="X108" s="16">
        <v>2.7768857624173499E-2</v>
      </c>
      <c r="Y108" s="16">
        <v>0</v>
      </c>
      <c r="Z108" s="16"/>
      <c r="AA108" s="16">
        <v>7.0886699932197206E-2</v>
      </c>
      <c r="AB108" s="16">
        <v>2.61601245454674E-2</v>
      </c>
      <c r="AC108" s="16">
        <v>0</v>
      </c>
      <c r="AD108" s="16">
        <v>0</v>
      </c>
      <c r="AE108" s="16">
        <v>0</v>
      </c>
      <c r="AF108" s="16">
        <v>0</v>
      </c>
      <c r="AG108" s="16"/>
      <c r="AH108" s="16">
        <v>0</v>
      </c>
      <c r="AI108" s="16">
        <v>0</v>
      </c>
      <c r="AJ108" s="16"/>
      <c r="AK108" s="16">
        <v>5.7144063004848297E-2</v>
      </c>
      <c r="AL108" s="16">
        <v>1.6800468885416801E-2</v>
      </c>
      <c r="AM108" s="16"/>
      <c r="AN108" s="16">
        <v>0</v>
      </c>
      <c r="AO108" s="16">
        <v>1.3779714863496601E-2</v>
      </c>
      <c r="AP108" s="16"/>
      <c r="AQ108" s="16">
        <v>7.2894612364042405E-2</v>
      </c>
      <c r="AR108" s="16">
        <v>0</v>
      </c>
      <c r="AS108" s="16">
        <v>1.4734603275301E-2</v>
      </c>
      <c r="AT108" s="16"/>
      <c r="AU108" s="16">
        <v>1.0231531303794899E-2</v>
      </c>
      <c r="AV108" s="16">
        <v>4.7136296654009098E-2</v>
      </c>
      <c r="AW108" s="16"/>
      <c r="AX108" s="16">
        <v>3.1006901958657799E-2</v>
      </c>
      <c r="AY108" s="16">
        <v>0</v>
      </c>
      <c r="AZ108" s="16"/>
      <c r="BA108" s="16">
        <v>9.8975704758009903E-3</v>
      </c>
      <c r="BB108" s="16">
        <v>0</v>
      </c>
    </row>
    <row r="109" spans="2:54" x14ac:dyDescent="0.35">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row>
    <row r="110" spans="2:54" x14ac:dyDescent="0.35">
      <c r="B110" s="7" t="s">
        <v>139</v>
      </c>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row>
    <row r="111" spans="2:54" x14ac:dyDescent="0.35">
      <c r="B111" s="15" t="s">
        <v>15</v>
      </c>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row>
    <row r="112" spans="2:54" x14ac:dyDescent="0.35">
      <c r="B112" t="s">
        <v>131</v>
      </c>
      <c r="C112" s="16">
        <v>0.10700749203806301</v>
      </c>
      <c r="D112" s="16">
        <v>0.12084775370697701</v>
      </c>
      <c r="E112" s="16">
        <v>8.3261136878372805E-2</v>
      </c>
      <c r="F112" s="16"/>
      <c r="G112" s="16">
        <v>0.26863238727477701</v>
      </c>
      <c r="H112" s="16">
        <v>0.148431630334669</v>
      </c>
      <c r="I112" s="16">
        <v>2.38971409503437E-2</v>
      </c>
      <c r="J112" s="16">
        <v>0.17519449668926701</v>
      </c>
      <c r="K112" s="16">
        <v>3.97822392421927E-2</v>
      </c>
      <c r="L112" s="16">
        <v>7.7871647548824197E-2</v>
      </c>
      <c r="M112" s="16"/>
      <c r="N112" s="16">
        <v>0.111510676816996</v>
      </c>
      <c r="O112" s="16">
        <v>0.12802591701306901</v>
      </c>
      <c r="P112" s="16">
        <v>0.107565189788862</v>
      </c>
      <c r="Q112" s="16">
        <v>8.4491297181460298E-2</v>
      </c>
      <c r="R112" s="16"/>
      <c r="S112" s="16">
        <v>6.7383686031998999E-2</v>
      </c>
      <c r="T112" s="16">
        <v>0.18750821798327699</v>
      </c>
      <c r="U112" s="16"/>
      <c r="V112" s="16">
        <v>0.10386188739282801</v>
      </c>
      <c r="W112" s="16">
        <v>8.6808713580833904E-2</v>
      </c>
      <c r="X112" s="16">
        <v>0.112462801462064</v>
      </c>
      <c r="Y112" s="16">
        <v>0.20219714567150901</v>
      </c>
      <c r="Z112" s="16"/>
      <c r="AA112" s="16">
        <v>4.0917272796747797E-2</v>
      </c>
      <c r="AB112" s="16">
        <v>0.13723082615106699</v>
      </c>
      <c r="AC112" s="16">
        <v>0</v>
      </c>
      <c r="AD112" s="16">
        <v>0.14681792599952401</v>
      </c>
      <c r="AE112" s="16">
        <v>0.20426190124841501</v>
      </c>
      <c r="AF112" s="16">
        <v>0</v>
      </c>
      <c r="AG112" s="16"/>
      <c r="AH112" s="16">
        <v>0.13989623541530399</v>
      </c>
      <c r="AI112" s="16">
        <v>3.8611659283275999E-2</v>
      </c>
      <c r="AJ112" s="16"/>
      <c r="AK112" s="16">
        <v>0.15331452213442501</v>
      </c>
      <c r="AL112" s="16">
        <v>6.04060936011609E-2</v>
      </c>
      <c r="AM112" s="16"/>
      <c r="AN112" s="16">
        <v>0.14119970959136699</v>
      </c>
      <c r="AO112" s="16">
        <v>5.79095756087415E-2</v>
      </c>
      <c r="AP112" s="16"/>
      <c r="AQ112" s="16">
        <v>0.14365511910457099</v>
      </c>
      <c r="AR112" s="16">
        <v>0.115120536022561</v>
      </c>
      <c r="AS112" s="16">
        <v>8.0855668477703105E-2</v>
      </c>
      <c r="AT112" s="16"/>
      <c r="AU112" s="16">
        <v>7.0916791240656099E-2</v>
      </c>
      <c r="AV112" s="16">
        <v>0.15892620976125499</v>
      </c>
      <c r="AW112" s="16"/>
      <c r="AX112" s="16">
        <v>0.10494797959838199</v>
      </c>
      <c r="AY112" s="16">
        <v>0.13287825656555199</v>
      </c>
      <c r="AZ112" s="16"/>
      <c r="BA112" s="16">
        <v>0.16470104140651501</v>
      </c>
      <c r="BB112" s="16">
        <v>0.109609549784702</v>
      </c>
    </row>
    <row r="113" spans="2:54" x14ac:dyDescent="0.35">
      <c r="B113" t="s">
        <v>132</v>
      </c>
      <c r="C113" s="16">
        <v>0.17513460993011101</v>
      </c>
      <c r="D113" s="16">
        <v>0.15446827028684701</v>
      </c>
      <c r="E113" s="16">
        <v>0.214295769826017</v>
      </c>
      <c r="F113" s="16"/>
      <c r="G113" s="16">
        <v>0.14248877020530001</v>
      </c>
      <c r="H113" s="16">
        <v>0.26395502404872201</v>
      </c>
      <c r="I113" s="16">
        <v>0.236054012323337</v>
      </c>
      <c r="J113" s="16">
        <v>0.11360709602126499</v>
      </c>
      <c r="K113" s="16">
        <v>0.187858396568992</v>
      </c>
      <c r="L113" s="16">
        <v>0.126392947299341</v>
      </c>
      <c r="M113" s="16"/>
      <c r="N113" s="16">
        <v>0.222919952012095</v>
      </c>
      <c r="O113" s="16">
        <v>0.17092949773375499</v>
      </c>
      <c r="P113" s="16">
        <v>0.170810197940615</v>
      </c>
      <c r="Q113" s="16">
        <v>0.146988280979928</v>
      </c>
      <c r="R113" s="16"/>
      <c r="S113" s="16">
        <v>0.21972891353884499</v>
      </c>
      <c r="T113" s="16">
        <v>8.4535695404462194E-2</v>
      </c>
      <c r="U113" s="16"/>
      <c r="V113" s="16">
        <v>0.13346865151800899</v>
      </c>
      <c r="W113" s="16">
        <v>0.15430611789436199</v>
      </c>
      <c r="X113" s="16">
        <v>0.22348280040339999</v>
      </c>
      <c r="Y113" s="16">
        <v>0.140834106537047</v>
      </c>
      <c r="Z113" s="16"/>
      <c r="AA113" s="16">
        <v>0.20732102466508001</v>
      </c>
      <c r="AB113" s="16">
        <v>0.104303330920458</v>
      </c>
      <c r="AC113" s="16">
        <v>0.25781424309988199</v>
      </c>
      <c r="AD113" s="16">
        <v>0.227430449355632</v>
      </c>
      <c r="AE113" s="16">
        <v>8.1812723602532098E-2</v>
      </c>
      <c r="AF113" s="16">
        <v>5.47977696037351E-2</v>
      </c>
      <c r="AG113" s="16"/>
      <c r="AH113" s="16">
        <v>0.21904087511626499</v>
      </c>
      <c r="AI113" s="16">
        <v>0.166560096145732</v>
      </c>
      <c r="AJ113" s="16"/>
      <c r="AK113" s="16">
        <v>0.24554923372016399</v>
      </c>
      <c r="AL113" s="16">
        <v>0.14502410570801899</v>
      </c>
      <c r="AM113" s="16"/>
      <c r="AN113" s="16">
        <v>0.22842771903367701</v>
      </c>
      <c r="AO113" s="16">
        <v>0.15450854017517501</v>
      </c>
      <c r="AP113" s="16"/>
      <c r="AQ113" s="16">
        <v>0.18006975405029499</v>
      </c>
      <c r="AR113" s="16">
        <v>0.13923258765640301</v>
      </c>
      <c r="AS113" s="16">
        <v>0.22976227522661199</v>
      </c>
      <c r="AT113" s="16"/>
      <c r="AU113" s="16">
        <v>0.22130996708974399</v>
      </c>
      <c r="AV113" s="16">
        <v>0.10870848682444</v>
      </c>
      <c r="AW113" s="16"/>
      <c r="AX113" s="16">
        <v>0.18243457806347599</v>
      </c>
      <c r="AY113" s="16">
        <v>0.10623827518179201</v>
      </c>
      <c r="AZ113" s="16"/>
      <c r="BA113" s="16">
        <v>0.25622863858748701</v>
      </c>
      <c r="BB113" s="16">
        <v>0.347193212381463</v>
      </c>
    </row>
    <row r="114" spans="2:54" x14ac:dyDescent="0.35">
      <c r="B114" t="s">
        <v>133</v>
      </c>
      <c r="C114" s="16">
        <v>0.15125637836733799</v>
      </c>
      <c r="D114" s="16">
        <v>0.166299364811964</v>
      </c>
      <c r="E114" s="16">
        <v>0.125832874857423</v>
      </c>
      <c r="F114" s="16"/>
      <c r="G114" s="16">
        <v>0.20095181702391601</v>
      </c>
      <c r="H114" s="16">
        <v>0.15668787926014</v>
      </c>
      <c r="I114" s="16">
        <v>0.17903040222911901</v>
      </c>
      <c r="J114" s="16">
        <v>0.20817947362617201</v>
      </c>
      <c r="K114" s="16">
        <v>0.15536532936488701</v>
      </c>
      <c r="L114" s="16">
        <v>5.5025229390974602E-2</v>
      </c>
      <c r="M114" s="16"/>
      <c r="N114" s="16">
        <v>0.12953562039653799</v>
      </c>
      <c r="O114" s="16">
        <v>9.8605502175406895E-2</v>
      </c>
      <c r="P114" s="16">
        <v>0.15524666303519899</v>
      </c>
      <c r="Q114" s="16">
        <v>0.20691992370185899</v>
      </c>
      <c r="R114" s="16"/>
      <c r="S114" s="16">
        <v>0.15212779620824801</v>
      </c>
      <c r="T114" s="16">
        <v>0.149485983852885</v>
      </c>
      <c r="U114" s="16"/>
      <c r="V114" s="16">
        <v>0.149246174179855</v>
      </c>
      <c r="W114" s="16">
        <v>0.13433689345263999</v>
      </c>
      <c r="X114" s="16">
        <v>0.17323254619509301</v>
      </c>
      <c r="Y114" s="16">
        <v>0.137150536224771</v>
      </c>
      <c r="Z114" s="16"/>
      <c r="AA114" s="16">
        <v>0.164988968397628</v>
      </c>
      <c r="AB114" s="16">
        <v>0.13200904186801099</v>
      </c>
      <c r="AC114" s="16">
        <v>8.4869223899628296E-2</v>
      </c>
      <c r="AD114" s="16">
        <v>0.165221282635551</v>
      </c>
      <c r="AE114" s="16">
        <v>0.106756894766774</v>
      </c>
      <c r="AF114" s="16">
        <v>0.30433750707319202</v>
      </c>
      <c r="AG114" s="16"/>
      <c r="AH114" s="16">
        <v>0.119322312804282</v>
      </c>
      <c r="AI114" s="16">
        <v>0.226699565328143</v>
      </c>
      <c r="AJ114" s="16"/>
      <c r="AK114" s="16">
        <v>0.12912821995475399</v>
      </c>
      <c r="AL114" s="16">
        <v>0.24725912649210399</v>
      </c>
      <c r="AM114" s="16"/>
      <c r="AN114" s="16">
        <v>0.120578839044595</v>
      </c>
      <c r="AO114" s="16">
        <v>0.20407706790623401</v>
      </c>
      <c r="AP114" s="16"/>
      <c r="AQ114" s="16">
        <v>0.104651460615964</v>
      </c>
      <c r="AR114" s="16">
        <v>0.113142586523513</v>
      </c>
      <c r="AS114" s="16">
        <v>0.21101552354174899</v>
      </c>
      <c r="AT114" s="16"/>
      <c r="AU114" s="16">
        <v>0.164134787326945</v>
      </c>
      <c r="AV114" s="16">
        <v>0.132729986118792</v>
      </c>
      <c r="AW114" s="16"/>
      <c r="AX114" s="16">
        <v>0.16386630299962601</v>
      </c>
      <c r="AY114" s="16">
        <v>2.60236351348914E-2</v>
      </c>
      <c r="AZ114" s="16"/>
      <c r="BA114" s="16">
        <v>0.26006875706174698</v>
      </c>
      <c r="BB114" s="16">
        <v>8.1382478347473003E-2</v>
      </c>
    </row>
    <row r="115" spans="2:54" x14ac:dyDescent="0.35">
      <c r="B115" t="s">
        <v>134</v>
      </c>
      <c r="C115" s="16">
        <v>0.553830048520634</v>
      </c>
      <c r="D115" s="16">
        <v>0.55838461119421201</v>
      </c>
      <c r="E115" s="16">
        <v>0.54069320285715305</v>
      </c>
      <c r="F115" s="16"/>
      <c r="G115" s="16">
        <v>0.34372960987155599</v>
      </c>
      <c r="H115" s="16">
        <v>0.430925466356469</v>
      </c>
      <c r="I115" s="16">
        <v>0.52249783349077605</v>
      </c>
      <c r="J115" s="16">
        <v>0.50301893366329498</v>
      </c>
      <c r="K115" s="16">
        <v>0.61699403482392801</v>
      </c>
      <c r="L115" s="16">
        <v>0.74071017576085996</v>
      </c>
      <c r="M115" s="16"/>
      <c r="N115" s="16">
        <v>0.50801828567120899</v>
      </c>
      <c r="O115" s="16">
        <v>0.56340202457364497</v>
      </c>
      <c r="P115" s="16">
        <v>0.56637794923532403</v>
      </c>
      <c r="Q115" s="16">
        <v>0.56160049813675195</v>
      </c>
      <c r="R115" s="16"/>
      <c r="S115" s="16">
        <v>0.56075960422090798</v>
      </c>
      <c r="T115" s="16">
        <v>0.539751787985426</v>
      </c>
      <c r="U115" s="16"/>
      <c r="V115" s="16">
        <v>0.58245328590772005</v>
      </c>
      <c r="W115" s="16">
        <v>0.60554341878992302</v>
      </c>
      <c r="X115" s="16">
        <v>0.490821851939443</v>
      </c>
      <c r="Y115" s="16">
        <v>0.51981821156667296</v>
      </c>
      <c r="Z115" s="16"/>
      <c r="AA115" s="16">
        <v>0.55340325148416003</v>
      </c>
      <c r="AB115" s="16">
        <v>0.62645680106046397</v>
      </c>
      <c r="AC115" s="16">
        <v>0.59412760470931003</v>
      </c>
      <c r="AD115" s="16">
        <v>0.46053034200929299</v>
      </c>
      <c r="AE115" s="16">
        <v>0.607168480382279</v>
      </c>
      <c r="AF115" s="16">
        <v>0.64086472332307298</v>
      </c>
      <c r="AG115" s="16"/>
      <c r="AH115" s="16">
        <v>0.50619582548914099</v>
      </c>
      <c r="AI115" s="16">
        <v>0.56812867924284804</v>
      </c>
      <c r="AJ115" s="16"/>
      <c r="AK115" s="16">
        <v>0.43990102927500802</v>
      </c>
      <c r="AL115" s="16">
        <v>0.54731067419871604</v>
      </c>
      <c r="AM115" s="16"/>
      <c r="AN115" s="16">
        <v>0.49410414393604002</v>
      </c>
      <c r="AO115" s="16">
        <v>0.58350481630984996</v>
      </c>
      <c r="AP115" s="16"/>
      <c r="AQ115" s="16">
        <v>0.57162366622917005</v>
      </c>
      <c r="AR115" s="16">
        <v>0.63250428979752304</v>
      </c>
      <c r="AS115" s="16">
        <v>0.45583447069254701</v>
      </c>
      <c r="AT115" s="16"/>
      <c r="AU115" s="16">
        <v>0.52198904160068504</v>
      </c>
      <c r="AV115" s="16">
        <v>0.599635317295513</v>
      </c>
      <c r="AW115" s="16"/>
      <c r="AX115" s="16">
        <v>0.53470415509427704</v>
      </c>
      <c r="AY115" s="16">
        <v>0.73485983311776404</v>
      </c>
      <c r="AZ115" s="16"/>
      <c r="BA115" s="16">
        <v>0.30530701485019601</v>
      </c>
      <c r="BB115" s="16">
        <v>0.46181475948636302</v>
      </c>
    </row>
    <row r="116" spans="2:54" x14ac:dyDescent="0.35">
      <c r="B116" t="s">
        <v>110</v>
      </c>
      <c r="C116" s="16">
        <v>1.2771471143853999E-2</v>
      </c>
      <c r="D116" s="16">
        <v>0</v>
      </c>
      <c r="E116" s="16">
        <v>3.5917015581033898E-2</v>
      </c>
      <c r="F116" s="16"/>
      <c r="G116" s="16">
        <v>4.41974156244513E-2</v>
      </c>
      <c r="H116" s="16">
        <v>0</v>
      </c>
      <c r="I116" s="16">
        <v>3.8520611006424198E-2</v>
      </c>
      <c r="J116" s="16">
        <v>0</v>
      </c>
      <c r="K116" s="16">
        <v>0</v>
      </c>
      <c r="L116" s="16">
        <v>0</v>
      </c>
      <c r="M116" s="16"/>
      <c r="N116" s="16">
        <v>2.8015465103161701E-2</v>
      </c>
      <c r="O116" s="16">
        <v>3.9037058504124499E-2</v>
      </c>
      <c r="P116" s="16">
        <v>0</v>
      </c>
      <c r="Q116" s="16">
        <v>0</v>
      </c>
      <c r="R116" s="16"/>
      <c r="S116" s="16">
        <v>0</v>
      </c>
      <c r="T116" s="16">
        <v>3.87183147739497E-2</v>
      </c>
      <c r="U116" s="16"/>
      <c r="V116" s="16">
        <v>3.0970001001589201E-2</v>
      </c>
      <c r="W116" s="16">
        <v>1.90048562822401E-2</v>
      </c>
      <c r="X116" s="16">
        <v>0</v>
      </c>
      <c r="Y116" s="16">
        <v>0</v>
      </c>
      <c r="Z116" s="16"/>
      <c r="AA116" s="16">
        <v>3.3369482656384702E-2</v>
      </c>
      <c r="AB116" s="16">
        <v>0</v>
      </c>
      <c r="AC116" s="16">
        <v>6.3188928291179794E-2</v>
      </c>
      <c r="AD116" s="16">
        <v>0</v>
      </c>
      <c r="AE116" s="16">
        <v>0</v>
      </c>
      <c r="AF116" s="16">
        <v>0</v>
      </c>
      <c r="AG116" s="16"/>
      <c r="AH116" s="16">
        <v>1.55447511750074E-2</v>
      </c>
      <c r="AI116" s="16">
        <v>0</v>
      </c>
      <c r="AJ116" s="16"/>
      <c r="AK116" s="16">
        <v>3.2106994915648501E-2</v>
      </c>
      <c r="AL116" s="16">
        <v>0</v>
      </c>
      <c r="AM116" s="16"/>
      <c r="AN116" s="16">
        <v>1.5689588394320601E-2</v>
      </c>
      <c r="AO116" s="16">
        <v>0</v>
      </c>
      <c r="AP116" s="16"/>
      <c r="AQ116" s="16">
        <v>0</v>
      </c>
      <c r="AR116" s="16">
        <v>0</v>
      </c>
      <c r="AS116" s="16">
        <v>2.2532062061387598E-2</v>
      </c>
      <c r="AT116" s="16"/>
      <c r="AU116" s="16">
        <v>2.1649412741969701E-2</v>
      </c>
      <c r="AV116" s="16">
        <v>0</v>
      </c>
      <c r="AW116" s="16"/>
      <c r="AX116" s="16">
        <v>1.40469842442391E-2</v>
      </c>
      <c r="AY116" s="16">
        <v>0</v>
      </c>
      <c r="AZ116" s="16"/>
      <c r="BA116" s="16">
        <v>1.36945480940548E-2</v>
      </c>
      <c r="BB116" s="16">
        <v>0</v>
      </c>
    </row>
    <row r="117" spans="2:54" x14ac:dyDescent="0.35">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row>
    <row r="118" spans="2:54" x14ac:dyDescent="0.35">
      <c r="B118" s="7" t="s">
        <v>140</v>
      </c>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row>
    <row r="119" spans="2:54" x14ac:dyDescent="0.35">
      <c r="B119" s="15" t="s">
        <v>15</v>
      </c>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row>
    <row r="120" spans="2:54" x14ac:dyDescent="0.35">
      <c r="B120" t="s">
        <v>131</v>
      </c>
      <c r="C120" s="16">
        <v>0.176787331874596</v>
      </c>
      <c r="D120" s="16">
        <v>0.199700122943437</v>
      </c>
      <c r="E120" s="16">
        <v>8.3239104288298699E-2</v>
      </c>
      <c r="F120" s="16"/>
      <c r="G120" s="16">
        <v>0.31490592518067601</v>
      </c>
      <c r="H120" s="16">
        <v>0.39308288260044799</v>
      </c>
      <c r="I120" s="16">
        <v>0</v>
      </c>
      <c r="J120" s="16">
        <v>0.12644870349910001</v>
      </c>
      <c r="K120" s="16" t="s">
        <v>141</v>
      </c>
      <c r="L120" s="16">
        <v>0</v>
      </c>
      <c r="M120" s="16"/>
      <c r="N120" s="16">
        <v>0.27797092045717497</v>
      </c>
      <c r="O120" s="16">
        <v>0</v>
      </c>
      <c r="P120" s="16">
        <v>0.14766542113874501</v>
      </c>
      <c r="Q120" s="16">
        <v>0.347358770898127</v>
      </c>
      <c r="R120" s="16"/>
      <c r="S120" s="16">
        <v>0.24940714427673299</v>
      </c>
      <c r="T120" s="16">
        <v>7.5976536902298206E-2</v>
      </c>
      <c r="U120" s="16"/>
      <c r="V120" s="16">
        <v>0.16160629805278601</v>
      </c>
      <c r="W120" s="16">
        <v>7.1688718444413504E-2</v>
      </c>
      <c r="X120" s="16">
        <v>0.25448939452105201</v>
      </c>
      <c r="Y120" s="16">
        <v>0</v>
      </c>
      <c r="Z120" s="16"/>
      <c r="AA120" s="16">
        <v>0</v>
      </c>
      <c r="AB120" s="16">
        <v>0.53167494470307197</v>
      </c>
      <c r="AC120" s="16" t="s">
        <v>141</v>
      </c>
      <c r="AD120" s="16">
        <v>0.19681158355251899</v>
      </c>
      <c r="AE120" s="16">
        <v>0.234657391988396</v>
      </c>
      <c r="AF120" s="16">
        <v>0</v>
      </c>
      <c r="AG120" s="16"/>
      <c r="AH120" s="16">
        <v>0.212139492553441</v>
      </c>
      <c r="AI120" s="16">
        <v>0.13876792077147199</v>
      </c>
      <c r="AJ120" s="16"/>
      <c r="AK120" s="16">
        <v>0.299952953030445</v>
      </c>
      <c r="AL120" s="16">
        <v>0.17474162121589301</v>
      </c>
      <c r="AM120" s="16"/>
      <c r="AN120" s="16">
        <v>0.229094165635362</v>
      </c>
      <c r="AO120" s="16">
        <v>0.17156578550062901</v>
      </c>
      <c r="AP120" s="16"/>
      <c r="AQ120" s="16">
        <v>0.14663106523262101</v>
      </c>
      <c r="AR120" s="16">
        <v>0</v>
      </c>
      <c r="AS120" s="16">
        <v>0.306689397635379</v>
      </c>
      <c r="AT120" s="16"/>
      <c r="AU120" s="16">
        <v>0.17766101607784299</v>
      </c>
      <c r="AV120" s="16">
        <v>0.211166422299673</v>
      </c>
      <c r="AW120" s="16"/>
      <c r="AX120" s="16">
        <v>0.20049592520354401</v>
      </c>
      <c r="AY120" s="16">
        <v>0</v>
      </c>
      <c r="AZ120" s="16"/>
      <c r="BA120" s="16">
        <v>0.23561015131919</v>
      </c>
      <c r="BB120" s="16">
        <v>0</v>
      </c>
    </row>
    <row r="121" spans="2:54" x14ac:dyDescent="0.35">
      <c r="B121" t="s">
        <v>132</v>
      </c>
      <c r="C121" s="16">
        <v>0.22942790595648499</v>
      </c>
      <c r="D121" s="16">
        <v>0.22400158719796101</v>
      </c>
      <c r="E121" s="16">
        <v>0.25158245276193902</v>
      </c>
      <c r="F121" s="16"/>
      <c r="G121" s="16">
        <v>0</v>
      </c>
      <c r="H121" s="16">
        <v>0.31402467725435002</v>
      </c>
      <c r="I121" s="16">
        <v>0.473828759582614</v>
      </c>
      <c r="J121" s="16">
        <v>0.213251099488416</v>
      </c>
      <c r="K121" s="16" t="s">
        <v>141</v>
      </c>
      <c r="L121" s="16">
        <v>0</v>
      </c>
      <c r="M121" s="16"/>
      <c r="N121" s="16">
        <v>0.23234133491182199</v>
      </c>
      <c r="O121" s="16">
        <v>0.47653052039671301</v>
      </c>
      <c r="P121" s="16">
        <v>0.11011170503024</v>
      </c>
      <c r="Q121" s="16">
        <v>0.29344155153998502</v>
      </c>
      <c r="R121" s="16"/>
      <c r="S121" s="16">
        <v>0.12586215441002399</v>
      </c>
      <c r="T121" s="16">
        <v>0.37319784145958401</v>
      </c>
      <c r="U121" s="16"/>
      <c r="V121" s="16">
        <v>0</v>
      </c>
      <c r="W121" s="16">
        <v>0.15398726084259801</v>
      </c>
      <c r="X121" s="16">
        <v>0.35166509577835797</v>
      </c>
      <c r="Y121" s="16">
        <v>0.23850562728621799</v>
      </c>
      <c r="Z121" s="16"/>
      <c r="AA121" s="16">
        <v>0</v>
      </c>
      <c r="AB121" s="16">
        <v>0</v>
      </c>
      <c r="AC121" s="16" t="s">
        <v>141</v>
      </c>
      <c r="AD121" s="16">
        <v>0.41220264326254402</v>
      </c>
      <c r="AE121" s="16">
        <v>0</v>
      </c>
      <c r="AF121" s="16">
        <v>0.48843275199786301</v>
      </c>
      <c r="AG121" s="16"/>
      <c r="AH121" s="16">
        <v>0.21629151401649299</v>
      </c>
      <c r="AI121" s="16">
        <v>0.31479325191054103</v>
      </c>
      <c r="AJ121" s="16"/>
      <c r="AK121" s="16">
        <v>0.116783096784724</v>
      </c>
      <c r="AL121" s="16">
        <v>0.45825760710714902</v>
      </c>
      <c r="AM121" s="16"/>
      <c r="AN121" s="16">
        <v>0.19354711792438301</v>
      </c>
      <c r="AO121" s="16">
        <v>0.41992923833578899</v>
      </c>
      <c r="AP121" s="16"/>
      <c r="AQ121" s="16">
        <v>8.7608671454966106E-2</v>
      </c>
      <c r="AR121" s="16">
        <v>0.34394963286260599</v>
      </c>
      <c r="AS121" s="16">
        <v>0.219336153780124</v>
      </c>
      <c r="AT121" s="16"/>
      <c r="AU121" s="16">
        <v>0.29573740451352598</v>
      </c>
      <c r="AV121" s="16">
        <v>0.159140332342909</v>
      </c>
      <c r="AW121" s="16"/>
      <c r="AX121" s="16">
        <v>0.22282975626038701</v>
      </c>
      <c r="AY121" s="16">
        <v>0.27862817962511599</v>
      </c>
      <c r="AZ121" s="16"/>
      <c r="BA121" s="16">
        <v>0.18758529686886999</v>
      </c>
      <c r="BB121" s="16">
        <v>0.39389436225954899</v>
      </c>
    </row>
    <row r="122" spans="2:54" x14ac:dyDescent="0.35">
      <c r="B122" t="s">
        <v>133</v>
      </c>
      <c r="C122" s="16">
        <v>0.19626936931942501</v>
      </c>
      <c r="D122" s="16">
        <v>0.16463361480209099</v>
      </c>
      <c r="E122" s="16">
        <v>0.32543166799182</v>
      </c>
      <c r="F122" s="16"/>
      <c r="G122" s="16">
        <v>0</v>
      </c>
      <c r="H122" s="16">
        <v>0.29289244014520199</v>
      </c>
      <c r="I122" s="16">
        <v>0.31802302972014501</v>
      </c>
      <c r="J122" s="16">
        <v>0.116161511185847</v>
      </c>
      <c r="K122" s="16" t="s">
        <v>141</v>
      </c>
      <c r="L122" s="16">
        <v>0.59550028004678002</v>
      </c>
      <c r="M122" s="16"/>
      <c r="N122" s="16">
        <v>0.25053613135188302</v>
      </c>
      <c r="O122" s="16">
        <v>0</v>
      </c>
      <c r="P122" s="16">
        <v>0.19219986701509201</v>
      </c>
      <c r="Q122" s="16">
        <v>0.35919967756188798</v>
      </c>
      <c r="R122" s="16"/>
      <c r="S122" s="16">
        <v>0.33765348184605298</v>
      </c>
      <c r="T122" s="16">
        <v>0</v>
      </c>
      <c r="U122" s="16"/>
      <c r="V122" s="16">
        <v>0.14845887130108501</v>
      </c>
      <c r="W122" s="16">
        <v>0.122147560597489</v>
      </c>
      <c r="X122" s="16">
        <v>0.239213486626625</v>
      </c>
      <c r="Y122" s="16">
        <v>0.26319794107999001</v>
      </c>
      <c r="Z122" s="16"/>
      <c r="AA122" s="16">
        <v>0.23397500907336</v>
      </c>
      <c r="AB122" s="16">
        <v>0</v>
      </c>
      <c r="AC122" s="16" t="s">
        <v>141</v>
      </c>
      <c r="AD122" s="16">
        <v>0.16603336267957799</v>
      </c>
      <c r="AE122" s="16">
        <v>0.46481307999279597</v>
      </c>
      <c r="AF122" s="16">
        <v>0</v>
      </c>
      <c r="AG122" s="16"/>
      <c r="AH122" s="16">
        <v>0.20194707178545801</v>
      </c>
      <c r="AI122" s="16">
        <v>0.23068639524579099</v>
      </c>
      <c r="AJ122" s="16"/>
      <c r="AK122" s="16">
        <v>0.22463021845877501</v>
      </c>
      <c r="AL122" s="16">
        <v>0.29048871290710399</v>
      </c>
      <c r="AM122" s="16"/>
      <c r="AN122" s="16">
        <v>0.23627797091448699</v>
      </c>
      <c r="AO122" s="16">
        <v>0.22481349467794301</v>
      </c>
      <c r="AP122" s="16"/>
      <c r="AQ122" s="16">
        <v>0.16649314015467401</v>
      </c>
      <c r="AR122" s="16">
        <v>0.24625801196650701</v>
      </c>
      <c r="AS122" s="16">
        <v>0.17711840921236699</v>
      </c>
      <c r="AT122" s="16"/>
      <c r="AU122" s="16">
        <v>0.28104658948994199</v>
      </c>
      <c r="AV122" s="16">
        <v>8.6686453387193094E-2</v>
      </c>
      <c r="AW122" s="16"/>
      <c r="AX122" s="16">
        <v>0.222590659486438</v>
      </c>
      <c r="AY122" s="16">
        <v>0</v>
      </c>
      <c r="AZ122" s="16"/>
      <c r="BA122" s="16">
        <v>0.261574487913387</v>
      </c>
      <c r="BB122" s="16">
        <v>0</v>
      </c>
    </row>
    <row r="123" spans="2:54" x14ac:dyDescent="0.35">
      <c r="B123" t="s">
        <v>134</v>
      </c>
      <c r="C123" s="16">
        <v>0.32901655741614699</v>
      </c>
      <c r="D123" s="16">
        <v>0.32638840251677698</v>
      </c>
      <c r="E123" s="16">
        <v>0.33974677495794198</v>
      </c>
      <c r="F123" s="16"/>
      <c r="G123" s="16">
        <v>0.425256086059428</v>
      </c>
      <c r="H123" s="16">
        <v>0</v>
      </c>
      <c r="I123" s="16">
        <v>0.20814821069724199</v>
      </c>
      <c r="J123" s="16">
        <v>0.54413868582663605</v>
      </c>
      <c r="K123" s="16" t="s">
        <v>141</v>
      </c>
      <c r="L123" s="16">
        <v>0.40449971995321998</v>
      </c>
      <c r="M123" s="16"/>
      <c r="N123" s="16">
        <v>0.23915161327911999</v>
      </c>
      <c r="O123" s="16">
        <v>0.52346947960328705</v>
      </c>
      <c r="P123" s="16">
        <v>0.40794343969480701</v>
      </c>
      <c r="Q123" s="16">
        <v>0</v>
      </c>
      <c r="R123" s="16"/>
      <c r="S123" s="16">
        <v>0.28707721946719</v>
      </c>
      <c r="T123" s="16">
        <v>0.38723672983732799</v>
      </c>
      <c r="U123" s="16"/>
      <c r="V123" s="16">
        <v>0.68993483064612904</v>
      </c>
      <c r="W123" s="16">
        <v>0.352322909381932</v>
      </c>
      <c r="X123" s="16">
        <v>0.15463202307396501</v>
      </c>
      <c r="Y123" s="16">
        <v>0.498296431633792</v>
      </c>
      <c r="Z123" s="16"/>
      <c r="AA123" s="16">
        <v>0.485482500110965</v>
      </c>
      <c r="AB123" s="16">
        <v>0.46832505529692797</v>
      </c>
      <c r="AC123" s="16" t="s">
        <v>141</v>
      </c>
      <c r="AD123" s="16">
        <v>0.22495241050536</v>
      </c>
      <c r="AE123" s="16">
        <v>0.300529528018808</v>
      </c>
      <c r="AF123" s="16">
        <v>0.51156724800213704</v>
      </c>
      <c r="AG123" s="16"/>
      <c r="AH123" s="16">
        <v>0.26386952049204399</v>
      </c>
      <c r="AI123" s="16">
        <v>0.315752432072196</v>
      </c>
      <c r="AJ123" s="16"/>
      <c r="AK123" s="16">
        <v>0.358633731726057</v>
      </c>
      <c r="AL123" s="16">
        <v>7.6512058769853994E-2</v>
      </c>
      <c r="AM123" s="16"/>
      <c r="AN123" s="16">
        <v>0.341080745525768</v>
      </c>
      <c r="AO123" s="16">
        <v>0.18369148148563799</v>
      </c>
      <c r="AP123" s="16"/>
      <c r="AQ123" s="16">
        <v>0.28354842310932798</v>
      </c>
      <c r="AR123" s="16">
        <v>0.40979235517088602</v>
      </c>
      <c r="AS123" s="16">
        <v>0.29685603937213001</v>
      </c>
      <c r="AT123" s="16"/>
      <c r="AU123" s="16">
        <v>0.24555498991868899</v>
      </c>
      <c r="AV123" s="16">
        <v>0.54300679197022494</v>
      </c>
      <c r="AW123" s="16"/>
      <c r="AX123" s="16">
        <v>0.27639858263637301</v>
      </c>
      <c r="AY123" s="16">
        <v>0.72137182037488401</v>
      </c>
      <c r="AZ123" s="16"/>
      <c r="BA123" s="16">
        <v>0.31523006389855401</v>
      </c>
      <c r="BB123" s="16">
        <v>0.30183539362373002</v>
      </c>
    </row>
    <row r="124" spans="2:54" x14ac:dyDescent="0.35">
      <c r="B124" t="s">
        <v>110</v>
      </c>
      <c r="C124" s="16">
        <v>6.8498835433346394E-2</v>
      </c>
      <c r="D124" s="16">
        <v>8.5276272539733994E-2</v>
      </c>
      <c r="E124" s="16">
        <v>0</v>
      </c>
      <c r="F124" s="16"/>
      <c r="G124" s="16">
        <v>0.259837988759896</v>
      </c>
      <c r="H124" s="16">
        <v>0</v>
      </c>
      <c r="I124" s="16">
        <v>0</v>
      </c>
      <c r="J124" s="16">
        <v>0</v>
      </c>
      <c r="K124" s="16" t="s">
        <v>141</v>
      </c>
      <c r="L124" s="16">
        <v>0</v>
      </c>
      <c r="M124" s="16"/>
      <c r="N124" s="16">
        <v>0</v>
      </c>
      <c r="O124" s="16">
        <v>0</v>
      </c>
      <c r="P124" s="16">
        <v>0.142079567121116</v>
      </c>
      <c r="Q124" s="16">
        <v>0</v>
      </c>
      <c r="R124" s="16"/>
      <c r="S124" s="16">
        <v>0</v>
      </c>
      <c r="T124" s="16">
        <v>0.163588891800789</v>
      </c>
      <c r="U124" s="16"/>
      <c r="V124" s="16">
        <v>0</v>
      </c>
      <c r="W124" s="16">
        <v>0.29985355073356801</v>
      </c>
      <c r="X124" s="16">
        <v>0</v>
      </c>
      <c r="Y124" s="16">
        <v>0</v>
      </c>
      <c r="Z124" s="16"/>
      <c r="AA124" s="16">
        <v>0.280542490815676</v>
      </c>
      <c r="AB124" s="16">
        <v>0</v>
      </c>
      <c r="AC124" s="16" t="s">
        <v>141</v>
      </c>
      <c r="AD124" s="16">
        <v>0</v>
      </c>
      <c r="AE124" s="16">
        <v>0</v>
      </c>
      <c r="AF124" s="16">
        <v>0</v>
      </c>
      <c r="AG124" s="16"/>
      <c r="AH124" s="16">
        <v>0.105752401152564</v>
      </c>
      <c r="AI124" s="16">
        <v>0</v>
      </c>
      <c r="AJ124" s="16"/>
      <c r="AK124" s="16">
        <v>0</v>
      </c>
      <c r="AL124" s="16">
        <v>0</v>
      </c>
      <c r="AM124" s="16"/>
      <c r="AN124" s="16">
        <v>0</v>
      </c>
      <c r="AO124" s="16">
        <v>0</v>
      </c>
      <c r="AP124" s="16"/>
      <c r="AQ124" s="16">
        <v>0.31571870004841102</v>
      </c>
      <c r="AR124" s="16">
        <v>0</v>
      </c>
      <c r="AS124" s="16">
        <v>0</v>
      </c>
      <c r="AT124" s="16"/>
      <c r="AU124" s="16">
        <v>0</v>
      </c>
      <c r="AV124" s="16">
        <v>0</v>
      </c>
      <c r="AW124" s="16"/>
      <c r="AX124" s="16">
        <v>7.7685076413258503E-2</v>
      </c>
      <c r="AY124" s="16">
        <v>0</v>
      </c>
      <c r="AZ124" s="16"/>
      <c r="BA124" s="16">
        <v>0</v>
      </c>
      <c r="BB124" s="16">
        <v>0.30427024411672099</v>
      </c>
    </row>
    <row r="125" spans="2:54" x14ac:dyDescent="0.35">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row>
    <row r="126" spans="2:54" x14ac:dyDescent="0.35">
      <c r="B126" s="7" t="s">
        <v>142</v>
      </c>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row>
    <row r="127" spans="2:54" x14ac:dyDescent="0.35">
      <c r="B127" s="15" t="s">
        <v>15</v>
      </c>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row>
    <row r="128" spans="2:54" x14ac:dyDescent="0.35">
      <c r="B128" t="s">
        <v>131</v>
      </c>
      <c r="C128" s="16">
        <v>0.15649017760604</v>
      </c>
      <c r="D128" s="16">
        <v>0.17500899631717501</v>
      </c>
      <c r="E128" s="16">
        <v>0.12569158406780201</v>
      </c>
      <c r="F128" s="16"/>
      <c r="G128" s="16">
        <v>0.29991626636312502</v>
      </c>
      <c r="H128" s="16">
        <v>0.25802523322098198</v>
      </c>
      <c r="I128" s="16">
        <v>0.19100618144392201</v>
      </c>
      <c r="J128" s="16">
        <v>0.106096083368768</v>
      </c>
      <c r="K128" s="16">
        <v>6.7540047505032605E-2</v>
      </c>
      <c r="L128" s="16">
        <v>3.8359546162126799E-2</v>
      </c>
      <c r="M128" s="16"/>
      <c r="N128" s="16">
        <v>0.20087626330866401</v>
      </c>
      <c r="O128" s="16">
        <v>6.6793141352156193E-2</v>
      </c>
      <c r="P128" s="16">
        <v>0.18474975325849</v>
      </c>
      <c r="Q128" s="16">
        <v>0.143551348434064</v>
      </c>
      <c r="R128" s="16"/>
      <c r="S128" s="16">
        <v>0.14730560695675901</v>
      </c>
      <c r="T128" s="16">
        <v>0.17176468129773201</v>
      </c>
      <c r="U128" s="16"/>
      <c r="V128" s="16">
        <v>0.16214246245254399</v>
      </c>
      <c r="W128" s="16">
        <v>0.12150466541768699</v>
      </c>
      <c r="X128" s="16">
        <v>0.201278760409284</v>
      </c>
      <c r="Y128" s="16">
        <v>8.8583797950970503E-2</v>
      </c>
      <c r="Z128" s="16"/>
      <c r="AA128" s="16">
        <v>0.19721324923519501</v>
      </c>
      <c r="AB128" s="16">
        <v>0.125194843095528</v>
      </c>
      <c r="AC128" s="16">
        <v>5.1638877518571102E-2</v>
      </c>
      <c r="AD128" s="16">
        <v>0.183846179006278</v>
      </c>
      <c r="AE128" s="16">
        <v>9.1175502187134203E-2</v>
      </c>
      <c r="AF128" s="16">
        <v>0.17061869269293201</v>
      </c>
      <c r="AG128" s="16"/>
      <c r="AH128" s="16">
        <v>0.19794405520511099</v>
      </c>
      <c r="AI128" s="16">
        <v>0.11473939808077099</v>
      </c>
      <c r="AJ128" s="16"/>
      <c r="AK128" s="16">
        <v>0.193514142432132</v>
      </c>
      <c r="AL128" s="16">
        <v>0.114829685469238</v>
      </c>
      <c r="AM128" s="16"/>
      <c r="AN128" s="16">
        <v>0.20103010398190099</v>
      </c>
      <c r="AO128" s="16">
        <v>0.124859025482439</v>
      </c>
      <c r="AP128" s="16"/>
      <c r="AQ128" s="16">
        <v>0.15656917727212999</v>
      </c>
      <c r="AR128" s="16">
        <v>0.107846279235967</v>
      </c>
      <c r="AS128" s="16">
        <v>0.196103857841471</v>
      </c>
      <c r="AT128" s="16"/>
      <c r="AU128" s="16">
        <v>0.16398230996521701</v>
      </c>
      <c r="AV128" s="16">
        <v>0.145505386915844</v>
      </c>
      <c r="AW128" s="16"/>
      <c r="AX128" s="16">
        <v>0.153825698781898</v>
      </c>
      <c r="AY128" s="16">
        <v>0.19559976142138899</v>
      </c>
      <c r="AZ128" s="16"/>
      <c r="BA128" s="16">
        <v>0.24470226491469599</v>
      </c>
      <c r="BB128" s="16">
        <v>0.16661079268325699</v>
      </c>
    </row>
    <row r="129" spans="2:54" x14ac:dyDescent="0.35">
      <c r="B129" t="s">
        <v>132</v>
      </c>
      <c r="C129" s="16">
        <v>0.24797134160460499</v>
      </c>
      <c r="D129" s="16">
        <v>0.25145916077327901</v>
      </c>
      <c r="E129" s="16">
        <v>0.242170759689181</v>
      </c>
      <c r="F129" s="16"/>
      <c r="G129" s="16">
        <v>0.19994052552407399</v>
      </c>
      <c r="H129" s="16">
        <v>0.38083798154276399</v>
      </c>
      <c r="I129" s="16">
        <v>0.32492986407097701</v>
      </c>
      <c r="J129" s="16">
        <v>0.18651154838559</v>
      </c>
      <c r="K129" s="16">
        <v>0.15089835356283901</v>
      </c>
      <c r="L129" s="16">
        <v>0.201121530534417</v>
      </c>
      <c r="M129" s="16"/>
      <c r="N129" s="16">
        <v>0.24763781917279801</v>
      </c>
      <c r="O129" s="16">
        <v>0.36797786462964399</v>
      </c>
      <c r="P129" s="16">
        <v>0.24650025377691101</v>
      </c>
      <c r="Q129" s="16">
        <v>0.17043819684151101</v>
      </c>
      <c r="R129" s="16"/>
      <c r="S129" s="16">
        <v>0.26840405688001601</v>
      </c>
      <c r="T129" s="16">
        <v>0.217736880888971</v>
      </c>
      <c r="U129" s="16"/>
      <c r="V129" s="16">
        <v>0.13431473395646501</v>
      </c>
      <c r="W129" s="16">
        <v>0.242188000172952</v>
      </c>
      <c r="X129" s="16">
        <v>0.27147379857213599</v>
      </c>
      <c r="Y129" s="16">
        <v>0.48922046661303997</v>
      </c>
      <c r="Z129" s="16"/>
      <c r="AA129" s="16">
        <v>0.17508675832741299</v>
      </c>
      <c r="AB129" s="16">
        <v>0.22541344274983799</v>
      </c>
      <c r="AC129" s="16">
        <v>0.17274846791886</v>
      </c>
      <c r="AD129" s="16">
        <v>0.29316873169202901</v>
      </c>
      <c r="AE129" s="16">
        <v>0.48685537290548803</v>
      </c>
      <c r="AF129" s="16">
        <v>0.123669278666206</v>
      </c>
      <c r="AG129" s="16"/>
      <c r="AH129" s="16">
        <v>0.31603529584454798</v>
      </c>
      <c r="AI129" s="16">
        <v>0.20573582061022599</v>
      </c>
      <c r="AJ129" s="16"/>
      <c r="AK129" s="16">
        <v>0.316719800045972</v>
      </c>
      <c r="AL129" s="16">
        <v>0.25003181954280401</v>
      </c>
      <c r="AM129" s="16"/>
      <c r="AN129" s="16">
        <v>0.28565879929655302</v>
      </c>
      <c r="AO129" s="16">
        <v>0.236612398685039</v>
      </c>
      <c r="AP129" s="16"/>
      <c r="AQ129" s="16">
        <v>0.27719332837292798</v>
      </c>
      <c r="AR129" s="16">
        <v>0.17882852515918099</v>
      </c>
      <c r="AS129" s="16">
        <v>0.29482554490470497</v>
      </c>
      <c r="AT129" s="16"/>
      <c r="AU129" s="16">
        <v>0.27561706711341699</v>
      </c>
      <c r="AV129" s="16">
        <v>0.20743782008707801</v>
      </c>
      <c r="AW129" s="16"/>
      <c r="AX129" s="16">
        <v>0.26102759972218398</v>
      </c>
      <c r="AY129" s="16">
        <v>9.8882617209446202E-2</v>
      </c>
      <c r="AZ129" s="16"/>
      <c r="BA129" s="16">
        <v>0.35162712924895301</v>
      </c>
      <c r="BB129" s="16">
        <v>0.40729954790134998</v>
      </c>
    </row>
    <row r="130" spans="2:54" x14ac:dyDescent="0.35">
      <c r="B130" t="s">
        <v>133</v>
      </c>
      <c r="C130" s="16">
        <v>0.147128231000378</v>
      </c>
      <c r="D130" s="16">
        <v>0.13576793822730501</v>
      </c>
      <c r="E130" s="16">
        <v>0.16602150087092701</v>
      </c>
      <c r="F130" s="16"/>
      <c r="G130" s="16">
        <v>0.15967771667466699</v>
      </c>
      <c r="H130" s="16">
        <v>9.5422134826911295E-2</v>
      </c>
      <c r="I130" s="16">
        <v>0.11283829403731201</v>
      </c>
      <c r="J130" s="16">
        <v>0.26308934061098399</v>
      </c>
      <c r="K130" s="16">
        <v>0.16095163699232901</v>
      </c>
      <c r="L130" s="16">
        <v>5.5746484281399097E-2</v>
      </c>
      <c r="M130" s="16"/>
      <c r="N130" s="16">
        <v>0.11885435450455301</v>
      </c>
      <c r="O130" s="16">
        <v>8.6007942360651096E-2</v>
      </c>
      <c r="P130" s="16">
        <v>0.128418297930633</v>
      </c>
      <c r="Q130" s="16">
        <v>0.23543592612019701</v>
      </c>
      <c r="R130" s="16"/>
      <c r="S130" s="16">
        <v>0.10752487348801799</v>
      </c>
      <c r="T130" s="16">
        <v>0.209674914895909</v>
      </c>
      <c r="U130" s="16"/>
      <c r="V130" s="16">
        <v>0.11165336081150901</v>
      </c>
      <c r="W130" s="16">
        <v>0.140356304615042</v>
      </c>
      <c r="X130" s="16">
        <v>0.195499187108752</v>
      </c>
      <c r="Y130" s="16">
        <v>0</v>
      </c>
      <c r="Z130" s="16"/>
      <c r="AA130" s="16">
        <v>0.20437189401491501</v>
      </c>
      <c r="AB130" s="16">
        <v>8.9846331500661E-2</v>
      </c>
      <c r="AC130" s="16">
        <v>0.306835831997535</v>
      </c>
      <c r="AD130" s="16">
        <v>0.112465076511526</v>
      </c>
      <c r="AE130" s="16">
        <v>0.10499877782268199</v>
      </c>
      <c r="AF130" s="16">
        <v>4.8768003907293703E-2</v>
      </c>
      <c r="AG130" s="16"/>
      <c r="AH130" s="16">
        <v>0.109034771934417</v>
      </c>
      <c r="AI130" s="16">
        <v>0.183681457841642</v>
      </c>
      <c r="AJ130" s="16"/>
      <c r="AK130" s="16">
        <v>0.115174762262818</v>
      </c>
      <c r="AL130" s="16">
        <v>0.16007138534242399</v>
      </c>
      <c r="AM130" s="16"/>
      <c r="AN130" s="16">
        <v>8.3997473116446494E-2</v>
      </c>
      <c r="AO130" s="16">
        <v>0.202215601234565</v>
      </c>
      <c r="AP130" s="16"/>
      <c r="AQ130" s="16">
        <v>0.104614643062672</v>
      </c>
      <c r="AR130" s="16">
        <v>0.219439374530538</v>
      </c>
      <c r="AS130" s="16">
        <v>0.11504843992581</v>
      </c>
      <c r="AT130" s="16"/>
      <c r="AU130" s="16">
        <v>0.174127341932408</v>
      </c>
      <c r="AV130" s="16">
        <v>0.10754276077755</v>
      </c>
      <c r="AW130" s="16"/>
      <c r="AX130" s="16">
        <v>0.13928731301966801</v>
      </c>
      <c r="AY130" s="16">
        <v>0.249077274989907</v>
      </c>
      <c r="AZ130" s="16"/>
      <c r="BA130" s="16">
        <v>0.19500043304778999</v>
      </c>
      <c r="BB130" s="16">
        <v>0.18819813482595901</v>
      </c>
    </row>
    <row r="131" spans="2:54" x14ac:dyDescent="0.35">
      <c r="B131" t="s">
        <v>134</v>
      </c>
      <c r="C131" s="16">
        <v>0.42850714041759003</v>
      </c>
      <c r="D131" s="16">
        <v>0.43214860146622902</v>
      </c>
      <c r="E131" s="16">
        <v>0.422451037138448</v>
      </c>
      <c r="F131" s="16"/>
      <c r="G131" s="16">
        <v>0.34046549143813398</v>
      </c>
      <c r="H131" s="16">
        <v>0.265714650409343</v>
      </c>
      <c r="I131" s="16">
        <v>0.37122566044778899</v>
      </c>
      <c r="J131" s="16">
        <v>0.40029803221638399</v>
      </c>
      <c r="K131" s="16">
        <v>0.550017931337624</v>
      </c>
      <c r="L131" s="16">
        <v>0.704772439022057</v>
      </c>
      <c r="M131" s="16"/>
      <c r="N131" s="16">
        <v>0.43263156301398498</v>
      </c>
      <c r="O131" s="16">
        <v>0.46059173786919</v>
      </c>
      <c r="P131" s="16">
        <v>0.42276986635512798</v>
      </c>
      <c r="Q131" s="16">
        <v>0.41373067731473001</v>
      </c>
      <c r="R131" s="16"/>
      <c r="S131" s="16">
        <v>0.45958725656455701</v>
      </c>
      <c r="T131" s="16">
        <v>0.37655543362570998</v>
      </c>
      <c r="U131" s="16"/>
      <c r="V131" s="16">
        <v>0.52105377185669199</v>
      </c>
      <c r="W131" s="16">
        <v>0.48770017374760299</v>
      </c>
      <c r="X131" s="16">
        <v>0.321665691390707</v>
      </c>
      <c r="Y131" s="16">
        <v>0.42219573543598898</v>
      </c>
      <c r="Z131" s="16"/>
      <c r="AA131" s="16">
        <v>0.36318721071752302</v>
      </c>
      <c r="AB131" s="16">
        <v>0.55954538265397302</v>
      </c>
      <c r="AC131" s="16">
        <v>0.43151343550078097</v>
      </c>
      <c r="AD131" s="16">
        <v>0.41052001279016698</v>
      </c>
      <c r="AE131" s="16">
        <v>0.31697034708469601</v>
      </c>
      <c r="AF131" s="16">
        <v>0.65694402473356805</v>
      </c>
      <c r="AG131" s="16"/>
      <c r="AH131" s="16">
        <v>0.370869986409748</v>
      </c>
      <c r="AI131" s="16">
        <v>0.47476465592622202</v>
      </c>
      <c r="AJ131" s="16"/>
      <c r="AK131" s="16">
        <v>0.34566886527343998</v>
      </c>
      <c r="AL131" s="16">
        <v>0.45112089269683903</v>
      </c>
      <c r="AM131" s="16"/>
      <c r="AN131" s="16">
        <v>0.42278195468310797</v>
      </c>
      <c r="AO131" s="16">
        <v>0.415993585844675</v>
      </c>
      <c r="AP131" s="16"/>
      <c r="AQ131" s="16">
        <v>0.44719374119232103</v>
      </c>
      <c r="AR131" s="16">
        <v>0.46733844478766301</v>
      </c>
      <c r="AS131" s="16">
        <v>0.37579291972929602</v>
      </c>
      <c r="AT131" s="16"/>
      <c r="AU131" s="16">
        <v>0.36872657242548301</v>
      </c>
      <c r="AV131" s="16">
        <v>0.516156022638669</v>
      </c>
      <c r="AW131" s="16"/>
      <c r="AX131" s="16">
        <v>0.424258604207015</v>
      </c>
      <c r="AY131" s="16">
        <v>0.45644034637925801</v>
      </c>
      <c r="AZ131" s="16"/>
      <c r="BA131" s="16">
        <v>0.20867017278856101</v>
      </c>
      <c r="BB131" s="16">
        <v>0.21079399602791299</v>
      </c>
    </row>
    <row r="132" spans="2:54" x14ac:dyDescent="0.35">
      <c r="B132" t="s">
        <v>110</v>
      </c>
      <c r="C132" s="16">
        <v>1.9903109371386798E-2</v>
      </c>
      <c r="D132" s="16">
        <v>5.6153032160123897E-3</v>
      </c>
      <c r="E132" s="16">
        <v>4.3665118233642101E-2</v>
      </c>
      <c r="F132" s="16"/>
      <c r="G132" s="16">
        <v>0</v>
      </c>
      <c r="H132" s="16">
        <v>0</v>
      </c>
      <c r="I132" s="16">
        <v>0</v>
      </c>
      <c r="J132" s="16">
        <v>4.4004995418274503E-2</v>
      </c>
      <c r="K132" s="16">
        <v>7.0592030602175004E-2</v>
      </c>
      <c r="L132" s="16">
        <v>0</v>
      </c>
      <c r="M132" s="16"/>
      <c r="N132" s="16">
        <v>0</v>
      </c>
      <c r="O132" s="16">
        <v>1.8629313788358901E-2</v>
      </c>
      <c r="P132" s="16">
        <v>1.7561828678838699E-2</v>
      </c>
      <c r="Q132" s="16">
        <v>3.6843851289498103E-2</v>
      </c>
      <c r="R132" s="16"/>
      <c r="S132" s="16">
        <v>1.7178206110650199E-2</v>
      </c>
      <c r="T132" s="16">
        <v>2.4268089291678899E-2</v>
      </c>
      <c r="U132" s="16"/>
      <c r="V132" s="16">
        <v>7.0835670922790306E-2</v>
      </c>
      <c r="W132" s="16">
        <v>8.25085604671617E-3</v>
      </c>
      <c r="X132" s="16">
        <v>1.0082562519120399E-2</v>
      </c>
      <c r="Y132" s="16">
        <v>0</v>
      </c>
      <c r="Z132" s="16"/>
      <c r="AA132" s="16">
        <v>6.0140887704952899E-2</v>
      </c>
      <c r="AB132" s="16">
        <v>0</v>
      </c>
      <c r="AC132" s="16">
        <v>3.7263387064252702E-2</v>
      </c>
      <c r="AD132" s="16">
        <v>0</v>
      </c>
      <c r="AE132" s="16">
        <v>0</v>
      </c>
      <c r="AF132" s="16">
        <v>0</v>
      </c>
      <c r="AG132" s="16"/>
      <c r="AH132" s="16">
        <v>6.1158906061761697E-3</v>
      </c>
      <c r="AI132" s="16">
        <v>2.1078667541139701E-2</v>
      </c>
      <c r="AJ132" s="16"/>
      <c r="AK132" s="16">
        <v>2.8922429985638098E-2</v>
      </c>
      <c r="AL132" s="16">
        <v>2.3946216948695E-2</v>
      </c>
      <c r="AM132" s="16"/>
      <c r="AN132" s="16">
        <v>6.5316689219916801E-3</v>
      </c>
      <c r="AO132" s="16">
        <v>2.0319388753281899E-2</v>
      </c>
      <c r="AP132" s="16"/>
      <c r="AQ132" s="16">
        <v>1.44291100999483E-2</v>
      </c>
      <c r="AR132" s="16">
        <v>2.65473762866506E-2</v>
      </c>
      <c r="AS132" s="16">
        <v>1.82292375987173E-2</v>
      </c>
      <c r="AT132" s="16"/>
      <c r="AU132" s="16">
        <v>1.75467085634755E-2</v>
      </c>
      <c r="AV132" s="16">
        <v>2.33580095808586E-2</v>
      </c>
      <c r="AW132" s="16"/>
      <c r="AX132" s="16">
        <v>2.1600784269235299E-2</v>
      </c>
      <c r="AY132" s="16">
        <v>0</v>
      </c>
      <c r="AZ132" s="16"/>
      <c r="BA132" s="16">
        <v>0</v>
      </c>
      <c r="BB132" s="16">
        <v>2.70975285615217E-2</v>
      </c>
    </row>
    <row r="133" spans="2:54" x14ac:dyDescent="0.35">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row>
    <row r="134" spans="2:54" x14ac:dyDescent="0.35">
      <c r="B134" s="7" t="s">
        <v>143</v>
      </c>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row>
    <row r="135" spans="2:54" x14ac:dyDescent="0.35">
      <c r="B135" s="15" t="s">
        <v>15</v>
      </c>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row>
    <row r="136" spans="2:54" x14ac:dyDescent="0.35">
      <c r="B136" t="s">
        <v>131</v>
      </c>
      <c r="C136" s="16">
        <v>8.4240220380880595E-2</v>
      </c>
      <c r="D136" s="16">
        <v>8.7280203946340298E-2</v>
      </c>
      <c r="E136" s="16">
        <v>7.0330274819418601E-2</v>
      </c>
      <c r="F136" s="16"/>
      <c r="G136" s="16">
        <v>7.4083406857400599E-2</v>
      </c>
      <c r="H136" s="16">
        <v>0.169180414587596</v>
      </c>
      <c r="I136" s="16">
        <v>0.188835573887456</v>
      </c>
      <c r="J136" s="16">
        <v>0</v>
      </c>
      <c r="K136" s="16">
        <v>0</v>
      </c>
      <c r="L136" s="16">
        <v>0</v>
      </c>
      <c r="M136" s="16"/>
      <c r="N136" s="16">
        <v>0</v>
      </c>
      <c r="O136" s="16">
        <v>0</v>
      </c>
      <c r="P136" s="16">
        <v>0.152710070359904</v>
      </c>
      <c r="Q136" s="16">
        <v>0</v>
      </c>
      <c r="R136" s="16"/>
      <c r="S136" s="16">
        <v>9.3368626562731302E-2</v>
      </c>
      <c r="T136" s="16">
        <v>6.9167719087866994E-2</v>
      </c>
      <c r="U136" s="16"/>
      <c r="V136" s="16">
        <v>0</v>
      </c>
      <c r="W136" s="16">
        <v>4.76433639576056E-2</v>
      </c>
      <c r="X136" s="16">
        <v>0.12312355120257901</v>
      </c>
      <c r="Y136" s="16">
        <v>0.48054610739049702</v>
      </c>
      <c r="Z136" s="16"/>
      <c r="AA136" s="16">
        <v>0</v>
      </c>
      <c r="AB136" s="16">
        <v>0.13742736129490901</v>
      </c>
      <c r="AC136" s="16">
        <v>0</v>
      </c>
      <c r="AD136" s="16">
        <v>0.18211492305809299</v>
      </c>
      <c r="AE136" s="16">
        <v>0</v>
      </c>
      <c r="AF136" s="16" t="s">
        <v>141</v>
      </c>
      <c r="AG136" s="16"/>
      <c r="AH136" s="16">
        <v>6.4956538229339195E-2</v>
      </c>
      <c r="AI136" s="16">
        <v>0.14090015888983801</v>
      </c>
      <c r="AJ136" s="16"/>
      <c r="AK136" s="16">
        <v>0</v>
      </c>
      <c r="AL136" s="16">
        <v>0.18928955088676999</v>
      </c>
      <c r="AM136" s="16"/>
      <c r="AN136" s="16">
        <v>9.9284650778354896E-2</v>
      </c>
      <c r="AO136" s="16">
        <v>9.5158692376438994E-2</v>
      </c>
      <c r="AP136" s="16"/>
      <c r="AQ136" s="16">
        <v>0</v>
      </c>
      <c r="AR136" s="16">
        <v>7.1412322608499196E-2</v>
      </c>
      <c r="AS136" s="16">
        <v>0.182170837234853</v>
      </c>
      <c r="AT136" s="16"/>
      <c r="AU136" s="16">
        <v>5.8804261175390102E-2</v>
      </c>
      <c r="AV136" s="16">
        <v>0.10707867269056701</v>
      </c>
      <c r="AW136" s="16"/>
      <c r="AX136" s="16">
        <v>8.6869339169611606E-2</v>
      </c>
      <c r="AY136" s="16">
        <v>0</v>
      </c>
      <c r="AZ136" s="16"/>
      <c r="BA136" s="16">
        <v>0.17524227595355901</v>
      </c>
      <c r="BB136" s="16">
        <v>0</v>
      </c>
    </row>
    <row r="137" spans="2:54" x14ac:dyDescent="0.35">
      <c r="B137" t="s">
        <v>132</v>
      </c>
      <c r="C137" s="16">
        <v>0.103950765317013</v>
      </c>
      <c r="D137" s="16">
        <v>0.126668943241173</v>
      </c>
      <c r="E137" s="16">
        <v>0</v>
      </c>
      <c r="F137" s="16"/>
      <c r="G137" s="16">
        <v>0</v>
      </c>
      <c r="H137" s="16">
        <v>0.21641374282173201</v>
      </c>
      <c r="I137" s="16">
        <v>9.9374776398473794E-2</v>
      </c>
      <c r="J137" s="16">
        <v>0.32726462053101701</v>
      </c>
      <c r="K137" s="16">
        <v>0</v>
      </c>
      <c r="L137" s="16">
        <v>0</v>
      </c>
      <c r="M137" s="16"/>
      <c r="N137" s="16">
        <v>0.11415864372262401</v>
      </c>
      <c r="O137" s="16">
        <v>0.25387879421440002</v>
      </c>
      <c r="P137" s="16">
        <v>4.9448577308119301E-2</v>
      </c>
      <c r="Q137" s="16">
        <v>0.12742853439734</v>
      </c>
      <c r="R137" s="16"/>
      <c r="S137" s="16">
        <v>0.16690679300485101</v>
      </c>
      <c r="T137" s="16">
        <v>0</v>
      </c>
      <c r="U137" s="16"/>
      <c r="V137" s="16">
        <v>0.11049094547281101</v>
      </c>
      <c r="W137" s="16">
        <v>4.9899980060025002E-2</v>
      </c>
      <c r="X137" s="16">
        <v>0.114368059601212</v>
      </c>
      <c r="Y137" s="16">
        <v>0.25908898803459501</v>
      </c>
      <c r="Z137" s="16"/>
      <c r="AA137" s="16">
        <v>0</v>
      </c>
      <c r="AB137" s="16">
        <v>0.18040279863219699</v>
      </c>
      <c r="AC137" s="16">
        <v>0</v>
      </c>
      <c r="AD137" s="16">
        <v>0.13498032228811599</v>
      </c>
      <c r="AE137" s="16">
        <v>0.31288185757591203</v>
      </c>
      <c r="AF137" s="16" t="s">
        <v>141</v>
      </c>
      <c r="AG137" s="16"/>
      <c r="AH137" s="16">
        <v>0.15698352916306901</v>
      </c>
      <c r="AI137" s="16">
        <v>9.9098802047299997E-2</v>
      </c>
      <c r="AJ137" s="16"/>
      <c r="AK137" s="16">
        <v>0.128913446174935</v>
      </c>
      <c r="AL137" s="16">
        <v>8.9806853477485196E-2</v>
      </c>
      <c r="AM137" s="16"/>
      <c r="AN137" s="16">
        <v>0.12767715754869</v>
      </c>
      <c r="AO137" s="16">
        <v>0.113219018965329</v>
      </c>
      <c r="AP137" s="16"/>
      <c r="AQ137" s="16">
        <v>0.11513624841959801</v>
      </c>
      <c r="AR137" s="16">
        <v>6.5868750639751394E-2</v>
      </c>
      <c r="AS137" s="16">
        <v>0.14339373519362</v>
      </c>
      <c r="AT137" s="16"/>
      <c r="AU137" s="16">
        <v>0.16366584050173999</v>
      </c>
      <c r="AV137" s="16">
        <v>5.03337624842147E-2</v>
      </c>
      <c r="AW137" s="16"/>
      <c r="AX137" s="16">
        <v>0.107195045887057</v>
      </c>
      <c r="AY137" s="16">
        <v>0</v>
      </c>
      <c r="AZ137" s="16"/>
      <c r="BA137" s="16">
        <v>0.112059601625627</v>
      </c>
      <c r="BB137" s="16">
        <v>0.38633182874766198</v>
      </c>
    </row>
    <row r="138" spans="2:54" x14ac:dyDescent="0.35">
      <c r="B138" t="s">
        <v>133</v>
      </c>
      <c r="C138" s="16">
        <v>0.117891141046109</v>
      </c>
      <c r="D138" s="16">
        <v>9.4382104457317206E-2</v>
      </c>
      <c r="E138" s="16">
        <v>0.22546061045640101</v>
      </c>
      <c r="F138" s="16"/>
      <c r="G138" s="16">
        <v>0</v>
      </c>
      <c r="H138" s="16">
        <v>0.11784773362657799</v>
      </c>
      <c r="I138" s="16">
        <v>0.28952221871689698</v>
      </c>
      <c r="J138" s="16">
        <v>0</v>
      </c>
      <c r="K138" s="16">
        <v>0</v>
      </c>
      <c r="L138" s="16">
        <v>0.30282640552745999</v>
      </c>
      <c r="M138" s="16"/>
      <c r="N138" s="16">
        <v>0.29914742731332</v>
      </c>
      <c r="O138" s="16">
        <v>0</v>
      </c>
      <c r="P138" s="16">
        <v>0.100188489217891</v>
      </c>
      <c r="Q138" s="16">
        <v>0.16831040708797401</v>
      </c>
      <c r="R138" s="16"/>
      <c r="S138" s="16">
        <v>0.120803751043812</v>
      </c>
      <c r="T138" s="16">
        <v>0.113081942476076</v>
      </c>
      <c r="U138" s="16"/>
      <c r="V138" s="16">
        <v>0</v>
      </c>
      <c r="W138" s="16">
        <v>0</v>
      </c>
      <c r="X138" s="16">
        <v>0.31875657093632698</v>
      </c>
      <c r="Y138" s="16">
        <v>0</v>
      </c>
      <c r="Z138" s="16"/>
      <c r="AA138" s="16">
        <v>0.14508362995957</v>
      </c>
      <c r="AB138" s="16">
        <v>6.6389473826800702E-2</v>
      </c>
      <c r="AC138" s="16">
        <v>0</v>
      </c>
      <c r="AD138" s="16">
        <v>0.109028471115485</v>
      </c>
      <c r="AE138" s="16">
        <v>0.327383966009334</v>
      </c>
      <c r="AF138" s="16" t="s">
        <v>141</v>
      </c>
      <c r="AG138" s="16"/>
      <c r="AH138" s="16">
        <v>0.15591739900912199</v>
      </c>
      <c r="AI138" s="16">
        <v>0.13391415298445</v>
      </c>
      <c r="AJ138" s="16"/>
      <c r="AK138" s="16">
        <v>0.21970012672168801</v>
      </c>
      <c r="AL138" s="16">
        <v>4.10598780750909E-2</v>
      </c>
      <c r="AM138" s="16"/>
      <c r="AN138" s="16">
        <v>0.16064677048517501</v>
      </c>
      <c r="AO138" s="16">
        <v>0.11549281110323401</v>
      </c>
      <c r="AP138" s="16"/>
      <c r="AQ138" s="16">
        <v>0.293220996971016</v>
      </c>
      <c r="AR138" s="16">
        <v>0</v>
      </c>
      <c r="AS138" s="16">
        <v>7.0244952047633799E-2</v>
      </c>
      <c r="AT138" s="16"/>
      <c r="AU138" s="16">
        <v>0.15903196189296001</v>
      </c>
      <c r="AV138" s="16">
        <v>8.09515993798616E-2</v>
      </c>
      <c r="AW138" s="16"/>
      <c r="AX138" s="16">
        <v>0.121570497682972</v>
      </c>
      <c r="AY138" s="16">
        <v>0</v>
      </c>
      <c r="AZ138" s="16"/>
      <c r="BA138" s="16">
        <v>0.156514107395786</v>
      </c>
      <c r="BB138" s="16">
        <v>0</v>
      </c>
    </row>
    <row r="139" spans="2:54" x14ac:dyDescent="0.35">
      <c r="B139" t="s">
        <v>134</v>
      </c>
      <c r="C139" s="16">
        <v>0.65537605973660196</v>
      </c>
      <c r="D139" s="16">
        <v>0.69166874835516901</v>
      </c>
      <c r="E139" s="16">
        <v>0.489312884692095</v>
      </c>
      <c r="F139" s="16"/>
      <c r="G139" s="16">
        <v>0.925916593142599</v>
      </c>
      <c r="H139" s="16">
        <v>0.49655810896409502</v>
      </c>
      <c r="I139" s="16">
        <v>0.42226743099717301</v>
      </c>
      <c r="J139" s="16">
        <v>0.35582866856536899</v>
      </c>
      <c r="K139" s="16">
        <v>1</v>
      </c>
      <c r="L139" s="16">
        <v>0.69717359447254001</v>
      </c>
      <c r="M139" s="16"/>
      <c r="N139" s="16">
        <v>0.58669392896405603</v>
      </c>
      <c r="O139" s="16">
        <v>0.74612120578560004</v>
      </c>
      <c r="P139" s="16">
        <v>0.62778453860432304</v>
      </c>
      <c r="Q139" s="16">
        <v>0.70426105851468601</v>
      </c>
      <c r="R139" s="16"/>
      <c r="S139" s="16">
        <v>0.61892082938860504</v>
      </c>
      <c r="T139" s="16">
        <v>0.71556964617557495</v>
      </c>
      <c r="U139" s="16"/>
      <c r="V139" s="16">
        <v>0.765623075119507</v>
      </c>
      <c r="W139" s="16">
        <v>0.90245665598236902</v>
      </c>
      <c r="X139" s="16">
        <v>0.44375181825988202</v>
      </c>
      <c r="Y139" s="16">
        <v>0.26036490457490702</v>
      </c>
      <c r="Z139" s="16"/>
      <c r="AA139" s="16">
        <v>0.72381899569112795</v>
      </c>
      <c r="AB139" s="16">
        <v>0.615780366246094</v>
      </c>
      <c r="AC139" s="16">
        <v>1</v>
      </c>
      <c r="AD139" s="16">
        <v>0.573876283538306</v>
      </c>
      <c r="AE139" s="16">
        <v>0.35973417641475403</v>
      </c>
      <c r="AF139" s="16" t="s">
        <v>141</v>
      </c>
      <c r="AG139" s="16"/>
      <c r="AH139" s="16">
        <v>0.52618297138294101</v>
      </c>
      <c r="AI139" s="16">
        <v>0.62608688607841301</v>
      </c>
      <c r="AJ139" s="16"/>
      <c r="AK139" s="16">
        <v>0.55155881364420201</v>
      </c>
      <c r="AL139" s="16">
        <v>0.67984371756065398</v>
      </c>
      <c r="AM139" s="16"/>
      <c r="AN139" s="16">
        <v>0.51352116126128</v>
      </c>
      <c r="AO139" s="16">
        <v>0.67612947755499797</v>
      </c>
      <c r="AP139" s="16"/>
      <c r="AQ139" s="16">
        <v>0.59164275460938598</v>
      </c>
      <c r="AR139" s="16">
        <v>0.86271892675174899</v>
      </c>
      <c r="AS139" s="16">
        <v>0.50376878370274303</v>
      </c>
      <c r="AT139" s="16"/>
      <c r="AU139" s="16">
        <v>0.53703079753856797</v>
      </c>
      <c r="AV139" s="16">
        <v>0.76163596544535705</v>
      </c>
      <c r="AW139" s="16"/>
      <c r="AX139" s="16">
        <v>0.64462042220032301</v>
      </c>
      <c r="AY139" s="16">
        <v>1</v>
      </c>
      <c r="AZ139" s="16"/>
      <c r="BA139" s="16">
        <v>0.55618401502502801</v>
      </c>
      <c r="BB139" s="16">
        <v>0.31636257839200099</v>
      </c>
    </row>
    <row r="140" spans="2:54" x14ac:dyDescent="0.35">
      <c r="B140" t="s">
        <v>110</v>
      </c>
      <c r="C140" s="16">
        <v>3.8541813519395701E-2</v>
      </c>
      <c r="D140" s="16">
        <v>0</v>
      </c>
      <c r="E140" s="16">
        <v>0.21489623003208599</v>
      </c>
      <c r="F140" s="16"/>
      <c r="G140" s="16">
        <v>0</v>
      </c>
      <c r="H140" s="16">
        <v>0</v>
      </c>
      <c r="I140" s="16">
        <v>0</v>
      </c>
      <c r="J140" s="16">
        <v>0.316906710903615</v>
      </c>
      <c r="K140" s="16">
        <v>0</v>
      </c>
      <c r="L140" s="16">
        <v>0</v>
      </c>
      <c r="M140" s="16"/>
      <c r="N140" s="16">
        <v>0</v>
      </c>
      <c r="O140" s="16">
        <v>0</v>
      </c>
      <c r="P140" s="16">
        <v>6.9868324509762103E-2</v>
      </c>
      <c r="Q140" s="16">
        <v>0</v>
      </c>
      <c r="R140" s="16"/>
      <c r="S140" s="16">
        <v>0</v>
      </c>
      <c r="T140" s="16">
        <v>0.102180692260482</v>
      </c>
      <c r="U140" s="16"/>
      <c r="V140" s="16">
        <v>0.12388597940768201</v>
      </c>
      <c r="W140" s="16">
        <v>0</v>
      </c>
      <c r="X140" s="16">
        <v>0</v>
      </c>
      <c r="Y140" s="16">
        <v>0</v>
      </c>
      <c r="Z140" s="16"/>
      <c r="AA140" s="16">
        <v>0.13109737434930199</v>
      </c>
      <c r="AB140" s="16">
        <v>0</v>
      </c>
      <c r="AC140" s="16">
        <v>0</v>
      </c>
      <c r="AD140" s="16">
        <v>0</v>
      </c>
      <c r="AE140" s="16">
        <v>0</v>
      </c>
      <c r="AF140" s="16" t="s">
        <v>141</v>
      </c>
      <c r="AG140" s="16"/>
      <c r="AH140" s="16">
        <v>9.5959562215527996E-2</v>
      </c>
      <c r="AI140" s="16">
        <v>0</v>
      </c>
      <c r="AJ140" s="16"/>
      <c r="AK140" s="16">
        <v>9.9827613459174694E-2</v>
      </c>
      <c r="AL140" s="16">
        <v>0</v>
      </c>
      <c r="AM140" s="16"/>
      <c r="AN140" s="16">
        <v>9.8870259926500503E-2</v>
      </c>
      <c r="AO140" s="16">
        <v>0</v>
      </c>
      <c r="AP140" s="16"/>
      <c r="AQ140" s="16">
        <v>0</v>
      </c>
      <c r="AR140" s="16">
        <v>0</v>
      </c>
      <c r="AS140" s="16">
        <v>0.10042169182115</v>
      </c>
      <c r="AT140" s="16"/>
      <c r="AU140" s="16">
        <v>8.1467138891342106E-2</v>
      </c>
      <c r="AV140" s="16">
        <v>0</v>
      </c>
      <c r="AW140" s="16"/>
      <c r="AX140" s="16">
        <v>3.9744695060035799E-2</v>
      </c>
      <c r="AY140" s="16">
        <v>0</v>
      </c>
      <c r="AZ140" s="16"/>
      <c r="BA140" s="16">
        <v>0</v>
      </c>
      <c r="BB140" s="16">
        <v>0.29730559286033698</v>
      </c>
    </row>
    <row r="141" spans="2:54" x14ac:dyDescent="0.35">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row>
    <row r="142" spans="2:54" x14ac:dyDescent="0.35">
      <c r="B142" s="7" t="s">
        <v>144</v>
      </c>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row>
    <row r="143" spans="2:54" x14ac:dyDescent="0.35">
      <c r="B143" s="15" t="s">
        <v>15</v>
      </c>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row>
    <row r="144" spans="2:54" x14ac:dyDescent="0.35">
      <c r="B144" t="s">
        <v>131</v>
      </c>
      <c r="C144" s="16">
        <v>0.18048015649692001</v>
      </c>
      <c r="D144" s="16">
        <v>0.22042418386906501</v>
      </c>
      <c r="E144" s="16">
        <v>0.115394878161921</v>
      </c>
      <c r="F144" s="16"/>
      <c r="G144" s="16">
        <v>0.441001064356774</v>
      </c>
      <c r="H144" s="16">
        <v>0.36327436592662499</v>
      </c>
      <c r="I144" s="16">
        <v>0.22372502045623099</v>
      </c>
      <c r="J144" s="16">
        <v>0</v>
      </c>
      <c r="K144" s="16">
        <v>0</v>
      </c>
      <c r="L144" s="16">
        <v>0</v>
      </c>
      <c r="M144" s="16"/>
      <c r="N144" s="16">
        <v>0.27427761662453798</v>
      </c>
      <c r="O144" s="16">
        <v>0.23790655772195701</v>
      </c>
      <c r="P144" s="16">
        <v>0.13608255068595801</v>
      </c>
      <c r="Q144" s="16">
        <v>0.158526636424316</v>
      </c>
      <c r="R144" s="16"/>
      <c r="S144" s="16">
        <v>0.23905091719775501</v>
      </c>
      <c r="T144" s="16">
        <v>9.1252261211045196E-2</v>
      </c>
      <c r="U144" s="16"/>
      <c r="V144" s="16">
        <v>0</v>
      </c>
      <c r="W144" s="16">
        <v>0</v>
      </c>
      <c r="X144" s="16">
        <v>0.32656800843734102</v>
      </c>
      <c r="Y144" s="16">
        <v>0</v>
      </c>
      <c r="Z144" s="16"/>
      <c r="AA144" s="16">
        <v>0</v>
      </c>
      <c r="AB144" s="16">
        <v>0</v>
      </c>
      <c r="AC144" s="16" t="s">
        <v>141</v>
      </c>
      <c r="AD144" s="16">
        <v>0.37428574186541602</v>
      </c>
      <c r="AE144" s="16">
        <v>0</v>
      </c>
      <c r="AF144" s="16">
        <v>0</v>
      </c>
      <c r="AG144" s="16"/>
      <c r="AH144" s="16">
        <v>0.21998254795621699</v>
      </c>
      <c r="AI144" s="16">
        <v>0.14782132708610399</v>
      </c>
      <c r="AJ144" s="16"/>
      <c r="AK144" s="16">
        <v>0.26074352671985901</v>
      </c>
      <c r="AL144" s="16">
        <v>0.13041872967019799</v>
      </c>
      <c r="AM144" s="16"/>
      <c r="AN144" s="16">
        <v>0.21142979367078699</v>
      </c>
      <c r="AO144" s="16">
        <v>0.23444850412882001</v>
      </c>
      <c r="AP144" s="16"/>
      <c r="AQ144" s="16">
        <v>6.0800999667772103E-2</v>
      </c>
      <c r="AR144" s="16">
        <v>0</v>
      </c>
      <c r="AS144" s="16">
        <v>0.41164020432901599</v>
      </c>
      <c r="AT144" s="16"/>
      <c r="AU144" s="16">
        <v>0.271763812188687</v>
      </c>
      <c r="AV144" s="16">
        <v>5.6501233144928199E-2</v>
      </c>
      <c r="AW144" s="16"/>
      <c r="AX144" s="16">
        <v>0.18642604763446499</v>
      </c>
      <c r="AY144" s="16">
        <v>0</v>
      </c>
      <c r="AZ144" s="16"/>
      <c r="BA144" s="16">
        <v>0.26116595874927401</v>
      </c>
      <c r="BB144" s="16">
        <v>0.22957626734110501</v>
      </c>
    </row>
    <row r="145" spans="2:54" x14ac:dyDescent="0.35">
      <c r="B145" t="s">
        <v>132</v>
      </c>
      <c r="C145" s="16">
        <v>0.20858942941929101</v>
      </c>
      <c r="D145" s="16">
        <v>0.245198342388004</v>
      </c>
      <c r="E145" s="16">
        <v>0.15333292701432699</v>
      </c>
      <c r="F145" s="16"/>
      <c r="G145" s="16">
        <v>0.24505452843004299</v>
      </c>
      <c r="H145" s="16">
        <v>0</v>
      </c>
      <c r="I145" s="16">
        <v>0.346955828298113</v>
      </c>
      <c r="J145" s="16">
        <v>0.36383160966103301</v>
      </c>
      <c r="K145" s="16">
        <v>0</v>
      </c>
      <c r="L145" s="16">
        <v>0</v>
      </c>
      <c r="M145" s="16"/>
      <c r="N145" s="16">
        <v>0.217485660136575</v>
      </c>
      <c r="O145" s="16">
        <v>0</v>
      </c>
      <c r="P145" s="16">
        <v>0.121206652652238</v>
      </c>
      <c r="Q145" s="16">
        <v>0.43844684306937498</v>
      </c>
      <c r="R145" s="16"/>
      <c r="S145" s="16">
        <v>0.17334778622189001</v>
      </c>
      <c r="T145" s="16">
        <v>0.262277269756236</v>
      </c>
      <c r="U145" s="16"/>
      <c r="V145" s="16">
        <v>0.240039244450546</v>
      </c>
      <c r="W145" s="16">
        <v>0.29377860052740701</v>
      </c>
      <c r="X145" s="16">
        <v>0.16872503576359199</v>
      </c>
      <c r="Y145" s="16">
        <v>0</v>
      </c>
      <c r="Z145" s="16"/>
      <c r="AA145" s="16">
        <v>0.54140884947144596</v>
      </c>
      <c r="AB145" s="16">
        <v>0.16010869247408799</v>
      </c>
      <c r="AC145" s="16" t="s">
        <v>141</v>
      </c>
      <c r="AD145" s="16">
        <v>0.15606919883147799</v>
      </c>
      <c r="AE145" s="16">
        <v>8.5954470750601197E-2</v>
      </c>
      <c r="AF145" s="16">
        <v>0</v>
      </c>
      <c r="AG145" s="16"/>
      <c r="AH145" s="16">
        <v>0.168487146124255</v>
      </c>
      <c r="AI145" s="16">
        <v>0.355184009518757</v>
      </c>
      <c r="AJ145" s="16"/>
      <c r="AK145" s="16">
        <v>0.184848339436645</v>
      </c>
      <c r="AL145" s="16">
        <v>0.30061670568918097</v>
      </c>
      <c r="AM145" s="16"/>
      <c r="AN145" s="16">
        <v>0.18499644900588999</v>
      </c>
      <c r="AO145" s="16">
        <v>0.215362662753453</v>
      </c>
      <c r="AP145" s="16"/>
      <c r="AQ145" s="16">
        <v>0.29933597422097602</v>
      </c>
      <c r="AR145" s="16">
        <v>0.32787821291411201</v>
      </c>
      <c r="AS145" s="16">
        <v>4.6089487530671103E-2</v>
      </c>
      <c r="AT145" s="16"/>
      <c r="AU145" s="16">
        <v>6.4869209314060206E-2</v>
      </c>
      <c r="AV145" s="16">
        <v>0.40378623675053898</v>
      </c>
      <c r="AW145" s="16"/>
      <c r="AX145" s="16">
        <v>0.21546137625179901</v>
      </c>
      <c r="AY145" s="16">
        <v>0</v>
      </c>
      <c r="AZ145" s="16"/>
      <c r="BA145" s="16">
        <v>0.295974617128129</v>
      </c>
      <c r="BB145" s="16">
        <v>0</v>
      </c>
    </row>
    <row r="146" spans="2:54" x14ac:dyDescent="0.35">
      <c r="B146" t="s">
        <v>133</v>
      </c>
      <c r="C146" s="16">
        <v>0.14996506405629001</v>
      </c>
      <c r="D146" s="16">
        <v>7.6080950828444793E-2</v>
      </c>
      <c r="E146" s="16">
        <v>0.217816014003164</v>
      </c>
      <c r="F146" s="16"/>
      <c r="G146" s="16">
        <v>8.2289328220586294E-2</v>
      </c>
      <c r="H146" s="16">
        <v>0.30453476947341102</v>
      </c>
      <c r="I146" s="16">
        <v>7.7439257772640893E-2</v>
      </c>
      <c r="J146" s="16">
        <v>0.407304584450844</v>
      </c>
      <c r="K146" s="16">
        <v>0</v>
      </c>
      <c r="L146" s="16">
        <v>0</v>
      </c>
      <c r="M146" s="16"/>
      <c r="N146" s="16">
        <v>7.3031700270573194E-2</v>
      </c>
      <c r="O146" s="16">
        <v>0</v>
      </c>
      <c r="P146" s="16">
        <v>0.293712757949803</v>
      </c>
      <c r="Q146" s="16">
        <v>0</v>
      </c>
      <c r="R146" s="16"/>
      <c r="S146" s="16">
        <v>0.109237302281097</v>
      </c>
      <c r="T146" s="16">
        <v>0.212010569687791</v>
      </c>
      <c r="U146" s="16"/>
      <c r="V146" s="16">
        <v>0.49305990991804899</v>
      </c>
      <c r="W146" s="16">
        <v>0</v>
      </c>
      <c r="X146" s="16">
        <v>9.2759741480087005E-2</v>
      </c>
      <c r="Y146" s="16">
        <v>0</v>
      </c>
      <c r="Z146" s="16"/>
      <c r="AA146" s="16">
        <v>0.45859115052855398</v>
      </c>
      <c r="AB146" s="16">
        <v>0</v>
      </c>
      <c r="AC146" s="16" t="s">
        <v>141</v>
      </c>
      <c r="AD146" s="16">
        <v>7.3633073842775495E-2</v>
      </c>
      <c r="AE146" s="16">
        <v>0.152380861488327</v>
      </c>
      <c r="AF146" s="16">
        <v>0</v>
      </c>
      <c r="AG146" s="16"/>
      <c r="AH146" s="16">
        <v>0.109207112704392</v>
      </c>
      <c r="AI146" s="16">
        <v>0.17130910173796099</v>
      </c>
      <c r="AJ146" s="16"/>
      <c r="AK146" s="16">
        <v>0.16617509017618201</v>
      </c>
      <c r="AL146" s="16">
        <v>0.16570390274490299</v>
      </c>
      <c r="AM146" s="16"/>
      <c r="AN146" s="16">
        <v>0.119907829892254</v>
      </c>
      <c r="AO146" s="16">
        <v>0.19424601763517399</v>
      </c>
      <c r="AP146" s="16"/>
      <c r="AQ146" s="16">
        <v>0.14749310060061399</v>
      </c>
      <c r="AR146" s="16">
        <v>0</v>
      </c>
      <c r="AS146" s="16">
        <v>0.26114311075429902</v>
      </c>
      <c r="AT146" s="16"/>
      <c r="AU146" s="16">
        <v>0.17950981315056899</v>
      </c>
      <c r="AV146" s="16">
        <v>0.109838207220254</v>
      </c>
      <c r="AW146" s="16"/>
      <c r="AX146" s="16">
        <v>0.121960793169496</v>
      </c>
      <c r="AY146" s="16">
        <v>1</v>
      </c>
      <c r="AZ146" s="16"/>
      <c r="BA146" s="16">
        <v>9.1835980916054896E-2</v>
      </c>
      <c r="BB146" s="16">
        <v>0.40364922284313598</v>
      </c>
    </row>
    <row r="147" spans="2:54" x14ac:dyDescent="0.35">
      <c r="B147" t="s">
        <v>134</v>
      </c>
      <c r="C147" s="16">
        <v>0.460965350027499</v>
      </c>
      <c r="D147" s="16">
        <v>0.45829652291448603</v>
      </c>
      <c r="E147" s="16">
        <v>0.51345618082058897</v>
      </c>
      <c r="F147" s="16"/>
      <c r="G147" s="16">
        <v>0.23165507899259699</v>
      </c>
      <c r="H147" s="16">
        <v>0.332190864599963</v>
      </c>
      <c r="I147" s="16">
        <v>0.35187989347301601</v>
      </c>
      <c r="J147" s="16">
        <v>0.228863805888123</v>
      </c>
      <c r="K147" s="16">
        <v>1</v>
      </c>
      <c r="L147" s="16">
        <v>1</v>
      </c>
      <c r="M147" s="16"/>
      <c r="N147" s="16">
        <v>0.43520502296831398</v>
      </c>
      <c r="O147" s="16">
        <v>0.76209344227804299</v>
      </c>
      <c r="P147" s="16">
        <v>0.448998038712</v>
      </c>
      <c r="Q147" s="16">
        <v>0.40302652050630899</v>
      </c>
      <c r="R147" s="16"/>
      <c r="S147" s="16">
        <v>0.47836399429925702</v>
      </c>
      <c r="T147" s="16">
        <v>0.43445989934492801</v>
      </c>
      <c r="U147" s="16"/>
      <c r="V147" s="16">
        <v>0.26690084563140498</v>
      </c>
      <c r="W147" s="16">
        <v>0.70622139947259299</v>
      </c>
      <c r="X147" s="16">
        <v>0.41194721431898002</v>
      </c>
      <c r="Y147" s="16">
        <v>1</v>
      </c>
      <c r="Z147" s="16"/>
      <c r="AA147" s="16">
        <v>0</v>
      </c>
      <c r="AB147" s="16">
        <v>0.83989130752591201</v>
      </c>
      <c r="AC147" s="16" t="s">
        <v>141</v>
      </c>
      <c r="AD147" s="16">
        <v>0.39601198546033001</v>
      </c>
      <c r="AE147" s="16">
        <v>0.761664667761072</v>
      </c>
      <c r="AF147" s="16">
        <v>1</v>
      </c>
      <c r="AG147" s="16"/>
      <c r="AH147" s="16">
        <v>0.50232319321513497</v>
      </c>
      <c r="AI147" s="16">
        <v>0.32568556165717899</v>
      </c>
      <c r="AJ147" s="16"/>
      <c r="AK147" s="16">
        <v>0.38823304366731498</v>
      </c>
      <c r="AL147" s="16">
        <v>0.40326066189571802</v>
      </c>
      <c r="AM147" s="16"/>
      <c r="AN147" s="16">
        <v>0.48366592743106901</v>
      </c>
      <c r="AO147" s="16">
        <v>0.35594281548255202</v>
      </c>
      <c r="AP147" s="16"/>
      <c r="AQ147" s="16">
        <v>0.49236992551063702</v>
      </c>
      <c r="AR147" s="16">
        <v>0.67212178708588799</v>
      </c>
      <c r="AS147" s="16">
        <v>0.28112719738601399</v>
      </c>
      <c r="AT147" s="16"/>
      <c r="AU147" s="16">
        <v>0.48385716534668399</v>
      </c>
      <c r="AV147" s="16">
        <v>0.42987432288427802</v>
      </c>
      <c r="AW147" s="16"/>
      <c r="AX147" s="16">
        <v>0.47615178294424099</v>
      </c>
      <c r="AY147" s="16">
        <v>0</v>
      </c>
      <c r="AZ147" s="16"/>
      <c r="BA147" s="16">
        <v>0.351023443206542</v>
      </c>
      <c r="BB147" s="16">
        <v>0.36677450981575899</v>
      </c>
    </row>
    <row r="148" spans="2:54" x14ac:dyDescent="0.35">
      <c r="B148" t="s">
        <v>110</v>
      </c>
      <c r="C148" s="16">
        <v>0</v>
      </c>
      <c r="D148" s="16">
        <v>0</v>
      </c>
      <c r="E148" s="16">
        <v>0</v>
      </c>
      <c r="F148" s="16"/>
      <c r="G148" s="16">
        <v>0</v>
      </c>
      <c r="H148" s="16">
        <v>0</v>
      </c>
      <c r="I148" s="16">
        <v>0</v>
      </c>
      <c r="J148" s="16">
        <v>0</v>
      </c>
      <c r="K148" s="16">
        <v>0</v>
      </c>
      <c r="L148" s="16">
        <v>0</v>
      </c>
      <c r="M148" s="16"/>
      <c r="N148" s="16">
        <v>0</v>
      </c>
      <c r="O148" s="16">
        <v>0</v>
      </c>
      <c r="P148" s="16">
        <v>0</v>
      </c>
      <c r="Q148" s="16">
        <v>0</v>
      </c>
      <c r="R148" s="16"/>
      <c r="S148" s="16">
        <v>0</v>
      </c>
      <c r="T148" s="16">
        <v>0</v>
      </c>
      <c r="U148" s="16"/>
      <c r="V148" s="16">
        <v>0</v>
      </c>
      <c r="W148" s="16">
        <v>0</v>
      </c>
      <c r="X148" s="16">
        <v>0</v>
      </c>
      <c r="Y148" s="16">
        <v>0</v>
      </c>
      <c r="Z148" s="16"/>
      <c r="AA148" s="16">
        <v>0</v>
      </c>
      <c r="AB148" s="16">
        <v>0</v>
      </c>
      <c r="AC148" s="16" t="s">
        <v>141</v>
      </c>
      <c r="AD148" s="16">
        <v>0</v>
      </c>
      <c r="AE148" s="16">
        <v>0</v>
      </c>
      <c r="AF148" s="16">
        <v>0</v>
      </c>
      <c r="AG148" s="16"/>
      <c r="AH148" s="16">
        <v>0</v>
      </c>
      <c r="AI148" s="16">
        <v>0</v>
      </c>
      <c r="AJ148" s="16"/>
      <c r="AK148" s="16">
        <v>0</v>
      </c>
      <c r="AL148" s="16">
        <v>0</v>
      </c>
      <c r="AM148" s="16"/>
      <c r="AN148" s="16">
        <v>0</v>
      </c>
      <c r="AO148" s="16">
        <v>0</v>
      </c>
      <c r="AP148" s="16"/>
      <c r="AQ148" s="16">
        <v>0</v>
      </c>
      <c r="AR148" s="16">
        <v>0</v>
      </c>
      <c r="AS148" s="16">
        <v>0</v>
      </c>
      <c r="AT148" s="16"/>
      <c r="AU148" s="16">
        <v>0</v>
      </c>
      <c r="AV148" s="16">
        <v>0</v>
      </c>
      <c r="AW148" s="16"/>
      <c r="AX148" s="16">
        <v>0</v>
      </c>
      <c r="AY148" s="16">
        <v>0</v>
      </c>
      <c r="AZ148" s="16"/>
      <c r="BA148" s="16">
        <v>0</v>
      </c>
      <c r="BB148" s="16">
        <v>0</v>
      </c>
    </row>
    <row r="149" spans="2:54" x14ac:dyDescent="0.35">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row>
    <row r="150" spans="2:54" x14ac:dyDescent="0.35">
      <c r="B150" s="7" t="s">
        <v>145</v>
      </c>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row>
    <row r="151" spans="2:54" x14ac:dyDescent="0.35">
      <c r="B151" s="15" t="s">
        <v>15</v>
      </c>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row>
    <row r="152" spans="2:54" x14ac:dyDescent="0.35">
      <c r="B152" t="s">
        <v>131</v>
      </c>
      <c r="C152" s="16">
        <v>0.244504198724215</v>
      </c>
      <c r="D152" s="16">
        <v>0.17817704050732899</v>
      </c>
      <c r="E152" s="16">
        <v>0.478576846025484</v>
      </c>
      <c r="F152" s="16"/>
      <c r="G152" s="16">
        <v>0.25269762810042001</v>
      </c>
      <c r="H152" s="16">
        <v>0.34741669852381202</v>
      </c>
      <c r="I152" s="16">
        <v>0.221521993729872</v>
      </c>
      <c r="J152" s="16">
        <v>0.160681865627441</v>
      </c>
      <c r="K152" s="16" t="s">
        <v>141</v>
      </c>
      <c r="L152" s="16">
        <v>0</v>
      </c>
      <c r="M152" s="16"/>
      <c r="N152" s="16">
        <v>0</v>
      </c>
      <c r="O152" s="16">
        <v>0.23508221749518299</v>
      </c>
      <c r="P152" s="16">
        <v>0.367587877756686</v>
      </c>
      <c r="Q152" s="16">
        <v>0</v>
      </c>
      <c r="R152" s="16"/>
      <c r="S152" s="16">
        <v>0.28382522933936899</v>
      </c>
      <c r="T152" s="16">
        <v>0.17022528984641899</v>
      </c>
      <c r="U152" s="16"/>
      <c r="V152" s="16">
        <v>0.40644046461342298</v>
      </c>
      <c r="W152" s="16">
        <v>0.15845953117220299</v>
      </c>
      <c r="X152" s="16">
        <v>0.12147135455623501</v>
      </c>
      <c r="Y152" s="16">
        <v>0.51231452922680498</v>
      </c>
      <c r="Z152" s="16"/>
      <c r="AA152" s="16">
        <v>0.39153793621336103</v>
      </c>
      <c r="AB152" s="16">
        <v>0</v>
      </c>
      <c r="AC152" s="16">
        <v>0</v>
      </c>
      <c r="AD152" s="16">
        <v>0.240178477097998</v>
      </c>
      <c r="AE152" s="16">
        <v>0</v>
      </c>
      <c r="AF152" s="16" t="s">
        <v>141</v>
      </c>
      <c r="AG152" s="16"/>
      <c r="AH152" s="16">
        <v>0.24093690428672199</v>
      </c>
      <c r="AI152" s="16">
        <v>0.17480973194015101</v>
      </c>
      <c r="AJ152" s="16"/>
      <c r="AK152" s="16">
        <v>0.151673008293157</v>
      </c>
      <c r="AL152" s="16">
        <v>0.213866615959377</v>
      </c>
      <c r="AM152" s="16"/>
      <c r="AN152" s="16">
        <v>0.13491694813612001</v>
      </c>
      <c r="AO152" s="16">
        <v>0.349509564808892</v>
      </c>
      <c r="AP152" s="16"/>
      <c r="AQ152" s="16">
        <v>0</v>
      </c>
      <c r="AR152" s="16">
        <v>0.24791581545383901</v>
      </c>
      <c r="AS152" s="16">
        <v>0.35646856487807999</v>
      </c>
      <c r="AT152" s="16"/>
      <c r="AU152" s="16">
        <v>0.21581824593384299</v>
      </c>
      <c r="AV152" s="16">
        <v>0.28475074901499098</v>
      </c>
      <c r="AW152" s="16"/>
      <c r="AX152" s="16">
        <v>0.244504198724215</v>
      </c>
      <c r="AY152" s="16" t="s">
        <v>141</v>
      </c>
      <c r="AZ152" s="16"/>
      <c r="BA152" s="16">
        <v>0.36343323206816303</v>
      </c>
      <c r="BB152" s="16">
        <v>0</v>
      </c>
    </row>
    <row r="153" spans="2:54" x14ac:dyDescent="0.35">
      <c r="B153" t="s">
        <v>132</v>
      </c>
      <c r="C153" s="16">
        <v>0.24897118858188599</v>
      </c>
      <c r="D153" s="16">
        <v>0.235748798678901</v>
      </c>
      <c r="E153" s="16">
        <v>0.32407027677344102</v>
      </c>
      <c r="F153" s="16"/>
      <c r="G153" s="16">
        <v>0</v>
      </c>
      <c r="H153" s="16">
        <v>0.25498462876392097</v>
      </c>
      <c r="I153" s="16">
        <v>0.33130599496808499</v>
      </c>
      <c r="J153" s="16">
        <v>0.36942412610694803</v>
      </c>
      <c r="K153" s="16" t="s">
        <v>141</v>
      </c>
      <c r="L153" s="16">
        <v>0</v>
      </c>
      <c r="M153" s="16"/>
      <c r="N153" s="16">
        <v>0.395570400840981</v>
      </c>
      <c r="O153" s="16">
        <v>0.130686294651435</v>
      </c>
      <c r="P153" s="16">
        <v>0.25564376077776901</v>
      </c>
      <c r="Q153" s="16">
        <v>0.23425035885794501</v>
      </c>
      <c r="R153" s="16"/>
      <c r="S153" s="16">
        <v>0.34591513053723</v>
      </c>
      <c r="T153" s="16">
        <v>0.15585576562148201</v>
      </c>
      <c r="U153" s="16"/>
      <c r="V153" s="16">
        <v>0.16948826874388301</v>
      </c>
      <c r="W153" s="16">
        <v>0.24243552414550101</v>
      </c>
      <c r="X153" s="16">
        <v>0.34660658325146998</v>
      </c>
      <c r="Y153" s="16">
        <v>0</v>
      </c>
      <c r="Z153" s="16"/>
      <c r="AA153" s="16">
        <v>0.148005574593602</v>
      </c>
      <c r="AB153" s="16">
        <v>0.243790828805901</v>
      </c>
      <c r="AC153" s="16">
        <v>1</v>
      </c>
      <c r="AD153" s="16">
        <v>0.27126392888661899</v>
      </c>
      <c r="AE153" s="16">
        <v>0.49877186737989199</v>
      </c>
      <c r="AF153" s="16" t="s">
        <v>141</v>
      </c>
      <c r="AG153" s="16"/>
      <c r="AH153" s="16">
        <v>0.21732595079942599</v>
      </c>
      <c r="AI153" s="16">
        <v>0.35709016137563798</v>
      </c>
      <c r="AJ153" s="16"/>
      <c r="AK153" s="16">
        <v>0.28364668265201598</v>
      </c>
      <c r="AL153" s="16">
        <v>0.21344795837421601</v>
      </c>
      <c r="AM153" s="16"/>
      <c r="AN153" s="16">
        <v>0.29297984964179002</v>
      </c>
      <c r="AO153" s="16">
        <v>0.253968784515194</v>
      </c>
      <c r="AP153" s="16"/>
      <c r="AQ153" s="16">
        <v>7.6967742605408299E-2</v>
      </c>
      <c r="AR153" s="16">
        <v>0.32625821353965101</v>
      </c>
      <c r="AS153" s="16">
        <v>0.33281673979627102</v>
      </c>
      <c r="AT153" s="16"/>
      <c r="AU153" s="16">
        <v>0.34040522634585801</v>
      </c>
      <c r="AV153" s="16">
        <v>0.120688728311243</v>
      </c>
      <c r="AW153" s="16"/>
      <c r="AX153" s="16">
        <v>0.24897118858188599</v>
      </c>
      <c r="AY153" s="16" t="s">
        <v>141</v>
      </c>
      <c r="AZ153" s="16"/>
      <c r="BA153" s="16">
        <v>0.184325627039129</v>
      </c>
      <c r="BB153" s="16">
        <v>0.44651677946053497</v>
      </c>
    </row>
    <row r="154" spans="2:54" x14ac:dyDescent="0.35">
      <c r="B154" t="s">
        <v>133</v>
      </c>
      <c r="C154" s="16">
        <v>8.7110301878788904E-2</v>
      </c>
      <c r="D154" s="16">
        <v>0.12020985043361899</v>
      </c>
      <c r="E154" s="16">
        <v>0</v>
      </c>
      <c r="F154" s="16"/>
      <c r="G154" s="16">
        <v>0</v>
      </c>
      <c r="H154" s="16">
        <v>7.5915389470274305E-2</v>
      </c>
      <c r="I154" s="16">
        <v>0.22446056998504099</v>
      </c>
      <c r="J154" s="16">
        <v>0</v>
      </c>
      <c r="K154" s="16" t="s">
        <v>141</v>
      </c>
      <c r="L154" s="16">
        <v>0</v>
      </c>
      <c r="M154" s="16"/>
      <c r="N154" s="16">
        <v>0</v>
      </c>
      <c r="O154" s="16">
        <v>0.128343342457239</v>
      </c>
      <c r="P154" s="16">
        <v>0.117232437036458</v>
      </c>
      <c r="Q154" s="16">
        <v>0</v>
      </c>
      <c r="R154" s="16"/>
      <c r="S154" s="16">
        <v>3.99605030619141E-2</v>
      </c>
      <c r="T154" s="16">
        <v>0.17248339517650199</v>
      </c>
      <c r="U154" s="16"/>
      <c r="V154" s="16">
        <v>0</v>
      </c>
      <c r="W154" s="16">
        <v>0</v>
      </c>
      <c r="X154" s="16">
        <v>0.21585221637805599</v>
      </c>
      <c r="Y154" s="16">
        <v>0</v>
      </c>
      <c r="Z154" s="16"/>
      <c r="AA154" s="16">
        <v>0.16379569860093099</v>
      </c>
      <c r="AB154" s="16">
        <v>0</v>
      </c>
      <c r="AC154" s="16">
        <v>0</v>
      </c>
      <c r="AD154" s="16">
        <v>5.9417377627324998E-2</v>
      </c>
      <c r="AE154" s="16">
        <v>0</v>
      </c>
      <c r="AF154" s="16" t="s">
        <v>141</v>
      </c>
      <c r="AG154" s="16"/>
      <c r="AH154" s="16">
        <v>0.114682460665031</v>
      </c>
      <c r="AI154" s="16">
        <v>6.2480324435088101E-2</v>
      </c>
      <c r="AJ154" s="16"/>
      <c r="AK154" s="16">
        <v>0.13615216724022899</v>
      </c>
      <c r="AL154" s="16">
        <v>7.6439997949033903E-2</v>
      </c>
      <c r="AM154" s="16"/>
      <c r="AN154" s="16">
        <v>0.12111077041912301</v>
      </c>
      <c r="AO154" s="16">
        <v>6.1043075934663397E-2</v>
      </c>
      <c r="AP154" s="16"/>
      <c r="AQ154" s="16">
        <v>0</v>
      </c>
      <c r="AR154" s="16">
        <v>0</v>
      </c>
      <c r="AS154" s="16">
        <v>0.187639026583725</v>
      </c>
      <c r="AT154" s="16"/>
      <c r="AU154" s="16">
        <v>0.149198654525069</v>
      </c>
      <c r="AV154" s="16">
        <v>0</v>
      </c>
      <c r="AW154" s="16"/>
      <c r="AX154" s="16">
        <v>8.7110301878788904E-2</v>
      </c>
      <c r="AY154" s="16" t="s">
        <v>141</v>
      </c>
      <c r="AZ154" s="16"/>
      <c r="BA154" s="16">
        <v>0</v>
      </c>
      <c r="BB154" s="16">
        <v>0.37723790713514799</v>
      </c>
    </row>
    <row r="155" spans="2:54" x14ac:dyDescent="0.35">
      <c r="B155" t="s">
        <v>134</v>
      </c>
      <c r="C155" s="16">
        <v>0.41941431081510999</v>
      </c>
      <c r="D155" s="16">
        <v>0.46586431038015103</v>
      </c>
      <c r="E155" s="16">
        <v>0.197352877201076</v>
      </c>
      <c r="F155" s="16"/>
      <c r="G155" s="16">
        <v>0.74730237189958004</v>
      </c>
      <c r="H155" s="16">
        <v>0.32168328324199202</v>
      </c>
      <c r="I155" s="16">
        <v>0.22271144131700199</v>
      </c>
      <c r="J155" s="16">
        <v>0.46989400826561101</v>
      </c>
      <c r="K155" s="16" t="s">
        <v>141</v>
      </c>
      <c r="L155" s="16">
        <v>1</v>
      </c>
      <c r="M155" s="16"/>
      <c r="N155" s="16">
        <v>0.60442959915901895</v>
      </c>
      <c r="O155" s="16">
        <v>0.50588814539614302</v>
      </c>
      <c r="P155" s="16">
        <v>0.25953592442908702</v>
      </c>
      <c r="Q155" s="16">
        <v>0.76574964114205502</v>
      </c>
      <c r="R155" s="16"/>
      <c r="S155" s="16">
        <v>0.330299137061487</v>
      </c>
      <c r="T155" s="16">
        <v>0.50143554935559698</v>
      </c>
      <c r="U155" s="16"/>
      <c r="V155" s="16">
        <v>0.42407126664269401</v>
      </c>
      <c r="W155" s="16">
        <v>0.59910494468229603</v>
      </c>
      <c r="X155" s="16">
        <v>0.31606984581423903</v>
      </c>
      <c r="Y155" s="16">
        <v>0.48768547077319502</v>
      </c>
      <c r="Z155" s="16"/>
      <c r="AA155" s="16">
        <v>0.29666079059210598</v>
      </c>
      <c r="AB155" s="16">
        <v>0.75620917119409903</v>
      </c>
      <c r="AC155" s="16">
        <v>0</v>
      </c>
      <c r="AD155" s="16">
        <v>0.42914021638805699</v>
      </c>
      <c r="AE155" s="16">
        <v>0.50122813262010801</v>
      </c>
      <c r="AF155" s="16" t="s">
        <v>141</v>
      </c>
      <c r="AG155" s="16"/>
      <c r="AH155" s="16">
        <v>0.42705468424882098</v>
      </c>
      <c r="AI155" s="16">
        <v>0.40561978224912298</v>
      </c>
      <c r="AJ155" s="16"/>
      <c r="AK155" s="16">
        <v>0.42852814181459697</v>
      </c>
      <c r="AL155" s="16">
        <v>0.49624542771737301</v>
      </c>
      <c r="AM155" s="16"/>
      <c r="AN155" s="16">
        <v>0.450992431802966</v>
      </c>
      <c r="AO155" s="16">
        <v>0.33547857474125098</v>
      </c>
      <c r="AP155" s="16"/>
      <c r="AQ155" s="16">
        <v>0.92303225739459205</v>
      </c>
      <c r="AR155" s="16">
        <v>0.42582597100650899</v>
      </c>
      <c r="AS155" s="16">
        <v>0.12307566874192501</v>
      </c>
      <c r="AT155" s="16"/>
      <c r="AU155" s="16">
        <v>0.29457787319522999</v>
      </c>
      <c r="AV155" s="16">
        <v>0.59456052267376602</v>
      </c>
      <c r="AW155" s="16"/>
      <c r="AX155" s="16">
        <v>0.41941431081510999</v>
      </c>
      <c r="AY155" s="16" t="s">
        <v>141</v>
      </c>
      <c r="AZ155" s="16"/>
      <c r="BA155" s="16">
        <v>0.452241140892708</v>
      </c>
      <c r="BB155" s="16">
        <v>0.17624531340431701</v>
      </c>
    </row>
    <row r="156" spans="2:54" x14ac:dyDescent="0.35">
      <c r="B156" t="s">
        <v>110</v>
      </c>
      <c r="C156" s="16">
        <v>0</v>
      </c>
      <c r="D156" s="16">
        <v>0</v>
      </c>
      <c r="E156" s="16">
        <v>0</v>
      </c>
      <c r="F156" s="16"/>
      <c r="G156" s="16">
        <v>0</v>
      </c>
      <c r="H156" s="16">
        <v>0</v>
      </c>
      <c r="I156" s="16">
        <v>0</v>
      </c>
      <c r="J156" s="16">
        <v>0</v>
      </c>
      <c r="K156" s="16" t="s">
        <v>141</v>
      </c>
      <c r="L156" s="16">
        <v>0</v>
      </c>
      <c r="M156" s="16"/>
      <c r="N156" s="16">
        <v>0</v>
      </c>
      <c r="O156" s="16">
        <v>0</v>
      </c>
      <c r="P156" s="16">
        <v>0</v>
      </c>
      <c r="Q156" s="16">
        <v>0</v>
      </c>
      <c r="R156" s="16"/>
      <c r="S156" s="16">
        <v>0</v>
      </c>
      <c r="T156" s="16">
        <v>0</v>
      </c>
      <c r="U156" s="16"/>
      <c r="V156" s="16">
        <v>0</v>
      </c>
      <c r="W156" s="16">
        <v>0</v>
      </c>
      <c r="X156" s="16">
        <v>0</v>
      </c>
      <c r="Y156" s="16">
        <v>0</v>
      </c>
      <c r="Z156" s="16"/>
      <c r="AA156" s="16">
        <v>0</v>
      </c>
      <c r="AB156" s="16">
        <v>0</v>
      </c>
      <c r="AC156" s="16">
        <v>0</v>
      </c>
      <c r="AD156" s="16">
        <v>0</v>
      </c>
      <c r="AE156" s="16">
        <v>0</v>
      </c>
      <c r="AF156" s="16" t="s">
        <v>141</v>
      </c>
      <c r="AG156" s="16"/>
      <c r="AH156" s="16">
        <v>0</v>
      </c>
      <c r="AI156" s="16">
        <v>0</v>
      </c>
      <c r="AJ156" s="16"/>
      <c r="AK156" s="16">
        <v>0</v>
      </c>
      <c r="AL156" s="16">
        <v>0</v>
      </c>
      <c r="AM156" s="16"/>
      <c r="AN156" s="16">
        <v>0</v>
      </c>
      <c r="AO156" s="16">
        <v>0</v>
      </c>
      <c r="AP156" s="16"/>
      <c r="AQ156" s="16">
        <v>0</v>
      </c>
      <c r="AR156" s="16">
        <v>0</v>
      </c>
      <c r="AS156" s="16">
        <v>0</v>
      </c>
      <c r="AT156" s="16"/>
      <c r="AU156" s="16">
        <v>0</v>
      </c>
      <c r="AV156" s="16">
        <v>0</v>
      </c>
      <c r="AW156" s="16"/>
      <c r="AX156" s="16">
        <v>0</v>
      </c>
      <c r="AY156" s="16" t="s">
        <v>141</v>
      </c>
      <c r="AZ156" s="16"/>
      <c r="BA156" s="16">
        <v>0</v>
      </c>
      <c r="BB156" s="16">
        <v>0</v>
      </c>
    </row>
    <row r="157" spans="2:54" x14ac:dyDescent="0.35">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row>
    <row r="158" spans="2:54" x14ac:dyDescent="0.35">
      <c r="B158" s="7" t="s">
        <v>146</v>
      </c>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row>
    <row r="159" spans="2:54" x14ac:dyDescent="0.35">
      <c r="B159" s="15" t="s">
        <v>15</v>
      </c>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row>
    <row r="160" spans="2:54" x14ac:dyDescent="0.35">
      <c r="B160" t="s">
        <v>131</v>
      </c>
      <c r="C160" s="16">
        <v>0.122847743768638</v>
      </c>
      <c r="D160" s="16">
        <v>0.106463901139678</v>
      </c>
      <c r="E160" s="16">
        <v>0.190488404039694</v>
      </c>
      <c r="F160" s="16"/>
      <c r="G160" s="16">
        <v>0.205477350448355</v>
      </c>
      <c r="H160" s="16">
        <v>4.7742094682383697E-2</v>
      </c>
      <c r="I160" s="16">
        <v>0.23493476268542701</v>
      </c>
      <c r="J160" s="16">
        <v>0</v>
      </c>
      <c r="K160" s="16">
        <v>0</v>
      </c>
      <c r="L160" s="16">
        <v>0</v>
      </c>
      <c r="M160" s="16"/>
      <c r="N160" s="16">
        <v>0.19895902012974201</v>
      </c>
      <c r="O160" s="16">
        <v>0</v>
      </c>
      <c r="P160" s="16">
        <v>0.15669568982180601</v>
      </c>
      <c r="Q160" s="16">
        <v>0.12441202185351601</v>
      </c>
      <c r="R160" s="16"/>
      <c r="S160" s="16">
        <v>0.144300825513965</v>
      </c>
      <c r="T160" s="16">
        <v>9.3797593369803797E-2</v>
      </c>
      <c r="U160" s="16"/>
      <c r="V160" s="16">
        <v>5.3576825645924003E-2</v>
      </c>
      <c r="W160" s="16">
        <v>9.4391563380222698E-2</v>
      </c>
      <c r="X160" s="16">
        <v>0.175981903433342</v>
      </c>
      <c r="Y160" s="16">
        <v>0.20246265128139199</v>
      </c>
      <c r="Z160" s="16"/>
      <c r="AA160" s="16">
        <v>0.11155202001700899</v>
      </c>
      <c r="AB160" s="16">
        <v>0</v>
      </c>
      <c r="AC160" s="16">
        <v>0</v>
      </c>
      <c r="AD160" s="16">
        <v>0.20646456975611799</v>
      </c>
      <c r="AE160" s="16">
        <v>0</v>
      </c>
      <c r="AF160" s="16">
        <v>0</v>
      </c>
      <c r="AG160" s="16"/>
      <c r="AH160" s="16">
        <v>0.14644408096596601</v>
      </c>
      <c r="AI160" s="16">
        <v>0.11525461431935299</v>
      </c>
      <c r="AJ160" s="16"/>
      <c r="AK160" s="16">
        <v>0.20129832823046301</v>
      </c>
      <c r="AL160" s="16">
        <v>7.4224474487746897E-2</v>
      </c>
      <c r="AM160" s="16"/>
      <c r="AN160" s="16">
        <v>0.15935204349021601</v>
      </c>
      <c r="AO160" s="16">
        <v>0.100774171702415</v>
      </c>
      <c r="AP160" s="16"/>
      <c r="AQ160" s="16">
        <v>4.1209464543656801E-2</v>
      </c>
      <c r="AR160" s="16">
        <v>0.10284189323858101</v>
      </c>
      <c r="AS160" s="16">
        <v>0.19815387911928001</v>
      </c>
      <c r="AT160" s="16"/>
      <c r="AU160" s="16">
        <v>0.15916835048693201</v>
      </c>
      <c r="AV160" s="16">
        <v>7.4317329084559902E-2</v>
      </c>
      <c r="AW160" s="16"/>
      <c r="AX160" s="16">
        <v>0.122847743768638</v>
      </c>
      <c r="AY160" s="16" t="s">
        <v>141</v>
      </c>
      <c r="AZ160" s="16"/>
      <c r="BA160" s="16">
        <v>0.16434034531802699</v>
      </c>
      <c r="BB160" s="16">
        <v>4.4071239093955397E-2</v>
      </c>
    </row>
    <row r="161" spans="2:54" x14ac:dyDescent="0.35">
      <c r="B161" t="s">
        <v>132</v>
      </c>
      <c r="C161" s="16">
        <v>0.241645504566253</v>
      </c>
      <c r="D161" s="16">
        <v>0.26919414091705401</v>
      </c>
      <c r="E161" s="16">
        <v>0.19876651807074899</v>
      </c>
      <c r="F161" s="16"/>
      <c r="G161" s="16">
        <v>0.116810438357354</v>
      </c>
      <c r="H161" s="16">
        <v>0.31487827098673199</v>
      </c>
      <c r="I161" s="16">
        <v>0.303030956927962</v>
      </c>
      <c r="J161" s="16">
        <v>0.34973271735708999</v>
      </c>
      <c r="K161" s="16">
        <v>0</v>
      </c>
      <c r="L161" s="16">
        <v>0</v>
      </c>
      <c r="M161" s="16"/>
      <c r="N161" s="16">
        <v>0.20793226196895401</v>
      </c>
      <c r="O161" s="16">
        <v>0.17793589673500301</v>
      </c>
      <c r="P161" s="16">
        <v>0.225625297988963</v>
      </c>
      <c r="Q161" s="16">
        <v>0.36910080954881502</v>
      </c>
      <c r="R161" s="16"/>
      <c r="S161" s="16">
        <v>0.29618161171815099</v>
      </c>
      <c r="T161" s="16">
        <v>0.16529985118801499</v>
      </c>
      <c r="U161" s="16"/>
      <c r="V161" s="16">
        <v>0.195671067632924</v>
      </c>
      <c r="W161" s="16">
        <v>0.12731997867309899</v>
      </c>
      <c r="X161" s="16">
        <v>0.359923745016963</v>
      </c>
      <c r="Y161" s="16">
        <v>0.39922042983461797</v>
      </c>
      <c r="Z161" s="16"/>
      <c r="AA161" s="16">
        <v>0.173559411408264</v>
      </c>
      <c r="AB161" s="16">
        <v>0.246167052222</v>
      </c>
      <c r="AC161" s="16">
        <v>0</v>
      </c>
      <c r="AD161" s="16">
        <v>0.29944315901752799</v>
      </c>
      <c r="AE161" s="16">
        <v>0.72551009719473802</v>
      </c>
      <c r="AF161" s="16">
        <v>0</v>
      </c>
      <c r="AG161" s="16"/>
      <c r="AH161" s="16">
        <v>0.26648835274774102</v>
      </c>
      <c r="AI161" s="16">
        <v>0.233730653679071</v>
      </c>
      <c r="AJ161" s="16"/>
      <c r="AK161" s="16">
        <v>0.24556586614668299</v>
      </c>
      <c r="AL161" s="16">
        <v>0.21441622648592501</v>
      </c>
      <c r="AM161" s="16"/>
      <c r="AN161" s="16">
        <v>0.30980844985186701</v>
      </c>
      <c r="AO161" s="16">
        <v>0.160973184579731</v>
      </c>
      <c r="AP161" s="16"/>
      <c r="AQ161" s="16">
        <v>0.26669067008933101</v>
      </c>
      <c r="AR161" s="16">
        <v>0.32774019122836701</v>
      </c>
      <c r="AS161" s="16">
        <v>0.15544796863416199</v>
      </c>
      <c r="AT161" s="16"/>
      <c r="AU161" s="16">
        <v>0.17057270086764401</v>
      </c>
      <c r="AV161" s="16">
        <v>0.40036032574145403</v>
      </c>
      <c r="AW161" s="16"/>
      <c r="AX161" s="16">
        <v>0.241645504566253</v>
      </c>
      <c r="AY161" s="16" t="s">
        <v>141</v>
      </c>
      <c r="AZ161" s="16"/>
      <c r="BA161" s="16">
        <v>0.25807928323028101</v>
      </c>
      <c r="BB161" s="16">
        <v>0.36330099914571701</v>
      </c>
    </row>
    <row r="162" spans="2:54" x14ac:dyDescent="0.35">
      <c r="B162" t="s">
        <v>133</v>
      </c>
      <c r="C162" s="16">
        <v>0.14707709599041399</v>
      </c>
      <c r="D162" s="16">
        <v>0.16919053062305001</v>
      </c>
      <c r="E162" s="16">
        <v>0.105244770578619</v>
      </c>
      <c r="F162" s="16"/>
      <c r="G162" s="16">
        <v>0.10610840190304099</v>
      </c>
      <c r="H162" s="16">
        <v>0.15422292832449999</v>
      </c>
      <c r="I162" s="16">
        <v>0.171093095870574</v>
      </c>
      <c r="J162" s="16">
        <v>0.13722205022060999</v>
      </c>
      <c r="K162" s="16">
        <v>0.227624694778084</v>
      </c>
      <c r="L162" s="16">
        <v>0</v>
      </c>
      <c r="M162" s="16"/>
      <c r="N162" s="16">
        <v>0</v>
      </c>
      <c r="O162" s="16">
        <v>0.26087905398878503</v>
      </c>
      <c r="P162" s="16">
        <v>5.9234896363290102E-2</v>
      </c>
      <c r="Q162" s="16">
        <v>0.331256993886203</v>
      </c>
      <c r="R162" s="16"/>
      <c r="S162" s="16">
        <v>0.20905311502438301</v>
      </c>
      <c r="T162" s="16">
        <v>5.5808654016607298E-2</v>
      </c>
      <c r="U162" s="16"/>
      <c r="V162" s="16">
        <v>0</v>
      </c>
      <c r="W162" s="16">
        <v>0.123094842975895</v>
      </c>
      <c r="X162" s="16">
        <v>0.23963687563560901</v>
      </c>
      <c r="Y162" s="16">
        <v>0.206158677144365</v>
      </c>
      <c r="Z162" s="16"/>
      <c r="AA162" s="16">
        <v>0.14027583834843599</v>
      </c>
      <c r="AB162" s="16">
        <v>0.176863409584257</v>
      </c>
      <c r="AC162" s="16">
        <v>0.20008932651219</v>
      </c>
      <c r="AD162" s="16">
        <v>0.151733022894533</v>
      </c>
      <c r="AE162" s="16">
        <v>0</v>
      </c>
      <c r="AF162" s="16">
        <v>0</v>
      </c>
      <c r="AG162" s="16"/>
      <c r="AH162" s="16">
        <v>0.142522485421787</v>
      </c>
      <c r="AI162" s="16">
        <v>0.227315710754876</v>
      </c>
      <c r="AJ162" s="16"/>
      <c r="AK162" s="16">
        <v>0.13636963076954101</v>
      </c>
      <c r="AL162" s="16">
        <v>0.13968791060453201</v>
      </c>
      <c r="AM162" s="16"/>
      <c r="AN162" s="16">
        <v>0.12295158963957201</v>
      </c>
      <c r="AO162" s="16">
        <v>0.17518046939458601</v>
      </c>
      <c r="AP162" s="16"/>
      <c r="AQ162" s="16">
        <v>7.9732999438502802E-2</v>
      </c>
      <c r="AR162" s="16">
        <v>5.5609639650132603E-2</v>
      </c>
      <c r="AS162" s="16">
        <v>0.27923303654954501</v>
      </c>
      <c r="AT162" s="16"/>
      <c r="AU162" s="16">
        <v>0.166051085676999</v>
      </c>
      <c r="AV162" s="16">
        <v>0.132688399096202</v>
      </c>
      <c r="AW162" s="16"/>
      <c r="AX162" s="16">
        <v>0.14707709599041399</v>
      </c>
      <c r="AY162" s="16" t="s">
        <v>141</v>
      </c>
      <c r="AZ162" s="16"/>
      <c r="BA162" s="16">
        <v>0.22140025140365199</v>
      </c>
      <c r="BB162" s="16">
        <v>5.2906191857040902E-2</v>
      </c>
    </row>
    <row r="163" spans="2:54" x14ac:dyDescent="0.35">
      <c r="B163" t="s">
        <v>134</v>
      </c>
      <c r="C163" s="16">
        <v>0.42757600387775502</v>
      </c>
      <c r="D163" s="16">
        <v>0.391946210868235</v>
      </c>
      <c r="E163" s="16">
        <v>0.44194754379003198</v>
      </c>
      <c r="F163" s="16"/>
      <c r="G163" s="16">
        <v>0.38405480610423198</v>
      </c>
      <c r="H163" s="16">
        <v>0.42197891524932601</v>
      </c>
      <c r="I163" s="16">
        <v>0.29094118451603801</v>
      </c>
      <c r="J163" s="16">
        <v>0.51304523242230005</v>
      </c>
      <c r="K163" s="16">
        <v>0.772375305221916</v>
      </c>
      <c r="L163" s="16">
        <v>1</v>
      </c>
      <c r="M163" s="16"/>
      <c r="N163" s="16">
        <v>0.59310871790130304</v>
      </c>
      <c r="O163" s="16">
        <v>0.56118504927621105</v>
      </c>
      <c r="P163" s="16">
        <v>0.43269028868410397</v>
      </c>
      <c r="Q163" s="16">
        <v>0.17523017471146499</v>
      </c>
      <c r="R163" s="16"/>
      <c r="S163" s="16">
        <v>0.32466102400584401</v>
      </c>
      <c r="T163" s="16">
        <v>0.567533141940195</v>
      </c>
      <c r="U163" s="16"/>
      <c r="V163" s="16">
        <v>0.750752106721152</v>
      </c>
      <c r="W163" s="16">
        <v>0.53688840604882704</v>
      </c>
      <c r="X163" s="16">
        <v>0.18205218485694499</v>
      </c>
      <c r="Y163" s="16">
        <v>0.19215824173962601</v>
      </c>
      <c r="Z163" s="16"/>
      <c r="AA163" s="16">
        <v>0.43479954606894999</v>
      </c>
      <c r="AB163" s="16">
        <v>0.57696953819374297</v>
      </c>
      <c r="AC163" s="16">
        <v>0.61028234995419395</v>
      </c>
      <c r="AD163" s="16">
        <v>0.34235924833182102</v>
      </c>
      <c r="AE163" s="16">
        <v>0.27448990280526198</v>
      </c>
      <c r="AF163" s="16">
        <v>1</v>
      </c>
      <c r="AG163" s="16"/>
      <c r="AH163" s="16">
        <v>0.35103647838080598</v>
      </c>
      <c r="AI163" s="16">
        <v>0.4236990212467</v>
      </c>
      <c r="AJ163" s="16"/>
      <c r="AK163" s="16">
        <v>0.38778071064570302</v>
      </c>
      <c r="AL163" s="16">
        <v>0.57167138842179699</v>
      </c>
      <c r="AM163" s="16"/>
      <c r="AN163" s="16">
        <v>0.381977747414664</v>
      </c>
      <c r="AO163" s="16">
        <v>0.56307217432326695</v>
      </c>
      <c r="AP163" s="16"/>
      <c r="AQ163" s="16">
        <v>0.367882575373572</v>
      </c>
      <c r="AR163" s="16">
        <v>0.51380827588292</v>
      </c>
      <c r="AS163" s="16">
        <v>0.36716511569701299</v>
      </c>
      <c r="AT163" s="16"/>
      <c r="AU163" s="16">
        <v>0.478874165924358</v>
      </c>
      <c r="AV163" s="16">
        <v>0.39263394607778301</v>
      </c>
      <c r="AW163" s="16"/>
      <c r="AX163" s="16">
        <v>0.42757600387775502</v>
      </c>
      <c r="AY163" s="16" t="s">
        <v>141</v>
      </c>
      <c r="AZ163" s="16"/>
      <c r="BA163" s="16">
        <v>0.33072206290978501</v>
      </c>
      <c r="BB163" s="16">
        <v>0.344838911332016</v>
      </c>
    </row>
    <row r="164" spans="2:54" x14ac:dyDescent="0.35">
      <c r="B164" t="s">
        <v>110</v>
      </c>
      <c r="C164" s="16">
        <v>6.08536517969386E-2</v>
      </c>
      <c r="D164" s="16">
        <v>6.3205216451983195E-2</v>
      </c>
      <c r="E164" s="16">
        <v>6.3552763520905498E-2</v>
      </c>
      <c r="F164" s="16"/>
      <c r="G164" s="16">
        <v>0.187549003187019</v>
      </c>
      <c r="H164" s="16">
        <v>6.1177790757057801E-2</v>
      </c>
      <c r="I164" s="16">
        <v>0</v>
      </c>
      <c r="J164" s="16">
        <v>0</v>
      </c>
      <c r="K164" s="16">
        <v>0</v>
      </c>
      <c r="L164" s="16">
        <v>0</v>
      </c>
      <c r="M164" s="16"/>
      <c r="N164" s="16">
        <v>0</v>
      </c>
      <c r="O164" s="16">
        <v>0</v>
      </c>
      <c r="P164" s="16">
        <v>0.125753827141837</v>
      </c>
      <c r="Q164" s="16">
        <v>0</v>
      </c>
      <c r="R164" s="16"/>
      <c r="S164" s="16">
        <v>2.5803423737656199E-2</v>
      </c>
      <c r="T164" s="16">
        <v>0.117560759485379</v>
      </c>
      <c r="U164" s="16"/>
      <c r="V164" s="16">
        <v>0</v>
      </c>
      <c r="W164" s="16">
        <v>0.11830520892195601</v>
      </c>
      <c r="X164" s="16">
        <v>4.2405291057140401E-2</v>
      </c>
      <c r="Y164" s="16">
        <v>0</v>
      </c>
      <c r="Z164" s="16"/>
      <c r="AA164" s="16">
        <v>0.13981318415734101</v>
      </c>
      <c r="AB164" s="16">
        <v>0</v>
      </c>
      <c r="AC164" s="16">
        <v>0.189628323533616</v>
      </c>
      <c r="AD164" s="16">
        <v>0</v>
      </c>
      <c r="AE164" s="16">
        <v>0</v>
      </c>
      <c r="AF164" s="16">
        <v>0</v>
      </c>
      <c r="AG164" s="16"/>
      <c r="AH164" s="16">
        <v>9.3508602483700201E-2</v>
      </c>
      <c r="AI164" s="16">
        <v>0</v>
      </c>
      <c r="AJ164" s="16"/>
      <c r="AK164" s="16">
        <v>2.8985464207611299E-2</v>
      </c>
      <c r="AL164" s="16">
        <v>0</v>
      </c>
      <c r="AM164" s="16"/>
      <c r="AN164" s="16">
        <v>2.5910169603681601E-2</v>
      </c>
      <c r="AO164" s="16">
        <v>0</v>
      </c>
      <c r="AP164" s="16"/>
      <c r="AQ164" s="16">
        <v>0.24448429055493701</v>
      </c>
      <c r="AR164" s="16">
        <v>0</v>
      </c>
      <c r="AS164" s="16">
        <v>0</v>
      </c>
      <c r="AT164" s="16"/>
      <c r="AU164" s="16">
        <v>2.53336970440677E-2</v>
      </c>
      <c r="AV164" s="16">
        <v>0</v>
      </c>
      <c r="AW164" s="16"/>
      <c r="AX164" s="16">
        <v>6.08536517969386E-2</v>
      </c>
      <c r="AY164" s="16" t="s">
        <v>141</v>
      </c>
      <c r="AZ164" s="16"/>
      <c r="BA164" s="16">
        <v>2.5458057138255E-2</v>
      </c>
      <c r="BB164" s="16">
        <v>0.19488265857127099</v>
      </c>
    </row>
    <row r="165" spans="2:54" x14ac:dyDescent="0.35">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row>
    <row r="166" spans="2:54" x14ac:dyDescent="0.35">
      <c r="B166" s="7" t="s">
        <v>147</v>
      </c>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row>
    <row r="167" spans="2:54" x14ac:dyDescent="0.35">
      <c r="B167" s="15" t="s">
        <v>15</v>
      </c>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row>
    <row r="168" spans="2:54" x14ac:dyDescent="0.35">
      <c r="B168" t="s">
        <v>131</v>
      </c>
      <c r="C168" s="16">
        <v>0.123314499370151</v>
      </c>
      <c r="D168" s="16">
        <v>0.11422352279181</v>
      </c>
      <c r="E168" s="16">
        <v>0.128433469406456</v>
      </c>
      <c r="F168" s="16"/>
      <c r="G168" s="16">
        <v>0.26350525354112098</v>
      </c>
      <c r="H168" s="16">
        <v>0.13449464011842499</v>
      </c>
      <c r="I168" s="16">
        <v>0.108982166776061</v>
      </c>
      <c r="J168" s="16">
        <v>0.106674734289016</v>
      </c>
      <c r="K168" s="16">
        <v>1.3634293047419E-2</v>
      </c>
      <c r="L168" s="16">
        <v>6.7981616550466598E-2</v>
      </c>
      <c r="M168" s="16"/>
      <c r="N168" s="16">
        <v>0.13611649260268699</v>
      </c>
      <c r="O168" s="16">
        <v>7.7382881016459307E-2</v>
      </c>
      <c r="P168" s="16">
        <v>0.13988119222800899</v>
      </c>
      <c r="Q168" s="16">
        <v>0.12564646832273099</v>
      </c>
      <c r="R168" s="16"/>
      <c r="S168" s="16">
        <v>8.6844953207178305E-2</v>
      </c>
      <c r="T168" s="16">
        <v>0.16839616319935299</v>
      </c>
      <c r="U168" s="16"/>
      <c r="V168" s="16">
        <v>0.15860169764777701</v>
      </c>
      <c r="W168" s="16">
        <v>0.129071013259971</v>
      </c>
      <c r="X168" s="16">
        <v>9.0707984804344499E-2</v>
      </c>
      <c r="Y168" s="16">
        <v>0.102629368720838</v>
      </c>
      <c r="Z168" s="16"/>
      <c r="AA168" s="16">
        <v>0.112866584587484</v>
      </c>
      <c r="AB168" s="16">
        <v>0.17512438110513101</v>
      </c>
      <c r="AC168" s="16">
        <v>0.14107160917436501</v>
      </c>
      <c r="AD168" s="16">
        <v>0.10637008857355799</v>
      </c>
      <c r="AE168" s="16">
        <v>0.10605947798901599</v>
      </c>
      <c r="AF168" s="16">
        <v>6.3139128651221399E-2</v>
      </c>
      <c r="AG168" s="16"/>
      <c r="AH168" s="16">
        <v>0.148959420041547</v>
      </c>
      <c r="AI168" s="16">
        <v>7.0473941017235794E-2</v>
      </c>
      <c r="AJ168" s="16"/>
      <c r="AK168" s="16">
        <v>0.14616118656163299</v>
      </c>
      <c r="AL168" s="16">
        <v>7.4325499743782802E-2</v>
      </c>
      <c r="AM168" s="16"/>
      <c r="AN168" s="16">
        <v>0.15521281965504499</v>
      </c>
      <c r="AO168" s="16">
        <v>8.0003717977919803E-2</v>
      </c>
      <c r="AP168" s="16"/>
      <c r="AQ168" s="16">
        <v>0.12300887286100599</v>
      </c>
      <c r="AR168" s="16">
        <v>0.13823125307843501</v>
      </c>
      <c r="AS168" s="16">
        <v>0.117643162258453</v>
      </c>
      <c r="AT168" s="16"/>
      <c r="AU168" s="16">
        <v>0.12679270941986401</v>
      </c>
      <c r="AV168" s="16">
        <v>0.12225165833601701</v>
      </c>
      <c r="AW168" s="16"/>
      <c r="AX168" s="16">
        <v>0.122176625861302</v>
      </c>
      <c r="AY168" s="16">
        <v>0.14151352655684099</v>
      </c>
      <c r="AZ168" s="16"/>
      <c r="BA168" s="16">
        <v>0.15673278960537601</v>
      </c>
      <c r="BB168" s="16">
        <v>0.254564844968385</v>
      </c>
    </row>
    <row r="169" spans="2:54" x14ac:dyDescent="0.35">
      <c r="B169" t="s">
        <v>132</v>
      </c>
      <c r="C169" s="16">
        <v>0.262879020732813</v>
      </c>
      <c r="D169" s="16">
        <v>0.25711196202912701</v>
      </c>
      <c r="E169" s="16">
        <v>0.26737375801739399</v>
      </c>
      <c r="F169" s="16"/>
      <c r="G169" s="16">
        <v>0.224289035967047</v>
      </c>
      <c r="H169" s="16">
        <v>0.31728707792869998</v>
      </c>
      <c r="I169" s="16">
        <v>0.25749520741274401</v>
      </c>
      <c r="J169" s="16">
        <v>0.21308121627333701</v>
      </c>
      <c r="K169" s="16">
        <v>0.30633177217653901</v>
      </c>
      <c r="L169" s="16">
        <v>0.25151067310985997</v>
      </c>
      <c r="M169" s="16"/>
      <c r="N169" s="16">
        <v>0.27487721444733199</v>
      </c>
      <c r="O169" s="16">
        <v>0.18966756998381901</v>
      </c>
      <c r="P169" s="16">
        <v>0.26867401450052902</v>
      </c>
      <c r="Q169" s="16">
        <v>0.30010030464177501</v>
      </c>
      <c r="R169" s="16"/>
      <c r="S169" s="16">
        <v>0.25533114552888603</v>
      </c>
      <c r="T169" s="16">
        <v>0.26673866309247901</v>
      </c>
      <c r="U169" s="16"/>
      <c r="V169" s="16">
        <v>0.242964697078939</v>
      </c>
      <c r="W169" s="16">
        <v>0.23673467266109899</v>
      </c>
      <c r="X169" s="16">
        <v>0.31815405227335403</v>
      </c>
      <c r="Y169" s="16">
        <v>0.23661104206416</v>
      </c>
      <c r="Z169" s="16"/>
      <c r="AA169" s="16">
        <v>0.17840795731407399</v>
      </c>
      <c r="AB169" s="16">
        <v>0.30009942856555299</v>
      </c>
      <c r="AC169" s="16">
        <v>0.199840871961387</v>
      </c>
      <c r="AD169" s="16">
        <v>0.30957061974178901</v>
      </c>
      <c r="AE169" s="16">
        <v>0.41437604871655598</v>
      </c>
      <c r="AF169" s="16">
        <v>0.217570359571302</v>
      </c>
      <c r="AG169" s="16"/>
      <c r="AH169" s="16">
        <v>0.28474816222320898</v>
      </c>
      <c r="AI169" s="16">
        <v>0.255041854609109</v>
      </c>
      <c r="AJ169" s="16"/>
      <c r="AK169" s="16">
        <v>0.30704919005456999</v>
      </c>
      <c r="AL169" s="16">
        <v>0.28269800413202101</v>
      </c>
      <c r="AM169" s="16"/>
      <c r="AN169" s="16">
        <v>0.27644319930980299</v>
      </c>
      <c r="AO169" s="16">
        <v>0.24027752829017901</v>
      </c>
      <c r="AP169" s="16"/>
      <c r="AQ169" s="16">
        <v>0.26500514841342399</v>
      </c>
      <c r="AR169" s="16">
        <v>0.187894849002673</v>
      </c>
      <c r="AS169" s="16">
        <v>0.36062211500521102</v>
      </c>
      <c r="AT169" s="16"/>
      <c r="AU169" s="16">
        <v>0.27785023013037302</v>
      </c>
      <c r="AV169" s="16">
        <v>0.24795989535988899</v>
      </c>
      <c r="AW169" s="16"/>
      <c r="AX169" s="16">
        <v>0.28431789727654899</v>
      </c>
      <c r="AY169" s="16">
        <v>6.5221715136277794E-2</v>
      </c>
      <c r="AZ169" s="16"/>
      <c r="BA169" s="16">
        <v>0.34430400392219801</v>
      </c>
      <c r="BB169" s="16">
        <v>0.18233731372646</v>
      </c>
    </row>
    <row r="170" spans="2:54" x14ac:dyDescent="0.35">
      <c r="B170" t="s">
        <v>133</v>
      </c>
      <c r="C170" s="16">
        <v>0.155365428803974</v>
      </c>
      <c r="D170" s="16">
        <v>0.17504717705488501</v>
      </c>
      <c r="E170" s="16">
        <v>0.13896386229708499</v>
      </c>
      <c r="F170" s="16"/>
      <c r="G170" s="16">
        <v>0.25323125191397799</v>
      </c>
      <c r="H170" s="16">
        <v>0.134187636244995</v>
      </c>
      <c r="I170" s="16">
        <v>0.19258423636309999</v>
      </c>
      <c r="J170" s="16">
        <v>0.14860565683652299</v>
      </c>
      <c r="K170" s="16">
        <v>9.5753043525817705E-2</v>
      </c>
      <c r="L170" s="16">
        <v>7.61978987553356E-2</v>
      </c>
      <c r="M170" s="16"/>
      <c r="N170" s="16">
        <v>0.18336706511817999</v>
      </c>
      <c r="O170" s="16">
        <v>0.17342118604915399</v>
      </c>
      <c r="P170" s="16">
        <v>0.16149734223735199</v>
      </c>
      <c r="Q170" s="16">
        <v>0.117248384783619</v>
      </c>
      <c r="R170" s="16"/>
      <c r="S170" s="16">
        <v>0.16071263801755301</v>
      </c>
      <c r="T170" s="16">
        <v>0.14999967230691899</v>
      </c>
      <c r="U170" s="16"/>
      <c r="V170" s="16">
        <v>0.15165252347404801</v>
      </c>
      <c r="W170" s="16">
        <v>0.14750276054953099</v>
      </c>
      <c r="X170" s="16">
        <v>0.152067844264966</v>
      </c>
      <c r="Y170" s="16">
        <v>0.28419849062811697</v>
      </c>
      <c r="Z170" s="16"/>
      <c r="AA170" s="16">
        <v>0.22446734168052099</v>
      </c>
      <c r="AB170" s="16">
        <v>0.13345113275509801</v>
      </c>
      <c r="AC170" s="16">
        <v>0.117267429563944</v>
      </c>
      <c r="AD170" s="16">
        <v>0.12653630251530201</v>
      </c>
      <c r="AE170" s="16">
        <v>0.108167294377482</v>
      </c>
      <c r="AF170" s="16">
        <v>9.8378085859597994E-2</v>
      </c>
      <c r="AG170" s="16"/>
      <c r="AH170" s="16">
        <v>0.121026918752244</v>
      </c>
      <c r="AI170" s="16">
        <v>0.17437010711499701</v>
      </c>
      <c r="AJ170" s="16"/>
      <c r="AK170" s="16">
        <v>0.15342212138939401</v>
      </c>
      <c r="AL170" s="16">
        <v>0.17296517043489901</v>
      </c>
      <c r="AM170" s="16"/>
      <c r="AN170" s="16">
        <v>0.11788151856699799</v>
      </c>
      <c r="AO170" s="16">
        <v>0.17525192626459901</v>
      </c>
      <c r="AP170" s="16"/>
      <c r="AQ170" s="16">
        <v>0.15153656790641801</v>
      </c>
      <c r="AR170" s="16">
        <v>0.17551657223470199</v>
      </c>
      <c r="AS170" s="16">
        <v>0.10440824308805199</v>
      </c>
      <c r="AT170" s="16"/>
      <c r="AU170" s="16">
        <v>0.13421901782944301</v>
      </c>
      <c r="AV170" s="16">
        <v>0.17054814696471499</v>
      </c>
      <c r="AW170" s="16"/>
      <c r="AX170" s="16">
        <v>0.159310936448985</v>
      </c>
      <c r="AY170" s="16">
        <v>0.124997429137329</v>
      </c>
      <c r="AZ170" s="16"/>
      <c r="BA170" s="16">
        <v>0.202387606837063</v>
      </c>
      <c r="BB170" s="16">
        <v>0.191282696174633</v>
      </c>
    </row>
    <row r="171" spans="2:54" x14ac:dyDescent="0.35">
      <c r="B171" t="s">
        <v>134</v>
      </c>
      <c r="C171" s="16">
        <v>0.451166636033978</v>
      </c>
      <c r="D171" s="16">
        <v>0.450411531084915</v>
      </c>
      <c r="E171" s="16">
        <v>0.45451038441792102</v>
      </c>
      <c r="F171" s="16"/>
      <c r="G171" s="16">
        <v>0.25897445857785301</v>
      </c>
      <c r="H171" s="16">
        <v>0.40725280011864201</v>
      </c>
      <c r="I171" s="16">
        <v>0.42712795534228998</v>
      </c>
      <c r="J171" s="16">
        <v>0.52429140248303296</v>
      </c>
      <c r="K171" s="16">
        <v>0.56847305175634599</v>
      </c>
      <c r="L171" s="16">
        <v>0.60430981158433705</v>
      </c>
      <c r="M171" s="16"/>
      <c r="N171" s="16">
        <v>0.40563922783180101</v>
      </c>
      <c r="O171" s="16">
        <v>0.55952836295056796</v>
      </c>
      <c r="P171" s="16">
        <v>0.416620830279883</v>
      </c>
      <c r="Q171" s="16">
        <v>0.448544531089351</v>
      </c>
      <c r="R171" s="16"/>
      <c r="S171" s="16">
        <v>0.483791255691497</v>
      </c>
      <c r="T171" s="16">
        <v>0.41486550140125</v>
      </c>
      <c r="U171" s="16"/>
      <c r="V171" s="16">
        <v>0.42720293550134902</v>
      </c>
      <c r="W171" s="16">
        <v>0.483746095625263</v>
      </c>
      <c r="X171" s="16">
        <v>0.43434648347331001</v>
      </c>
      <c r="Y171" s="16">
        <v>0.37656109858688402</v>
      </c>
      <c r="Z171" s="16"/>
      <c r="AA171" s="16">
        <v>0.47699730812913599</v>
      </c>
      <c r="AB171" s="16">
        <v>0.37272381463682402</v>
      </c>
      <c r="AC171" s="16">
        <v>0.54182008930030501</v>
      </c>
      <c r="AD171" s="16">
        <v>0.45209549665587401</v>
      </c>
      <c r="AE171" s="16">
        <v>0.37139717891694601</v>
      </c>
      <c r="AF171" s="16">
        <v>0.62091242591787899</v>
      </c>
      <c r="AG171" s="16"/>
      <c r="AH171" s="16">
        <v>0.43986940520888002</v>
      </c>
      <c r="AI171" s="16">
        <v>0.48514602529426998</v>
      </c>
      <c r="AJ171" s="16"/>
      <c r="AK171" s="16">
        <v>0.38063687796512602</v>
      </c>
      <c r="AL171" s="16">
        <v>0.47001132568929799</v>
      </c>
      <c r="AM171" s="16"/>
      <c r="AN171" s="16">
        <v>0.44392531441932398</v>
      </c>
      <c r="AO171" s="16">
        <v>0.49130515939819402</v>
      </c>
      <c r="AP171" s="16"/>
      <c r="AQ171" s="16">
        <v>0.45382176165375498</v>
      </c>
      <c r="AR171" s="16">
        <v>0.48911071929796801</v>
      </c>
      <c r="AS171" s="16">
        <v>0.41035094711713099</v>
      </c>
      <c r="AT171" s="16"/>
      <c r="AU171" s="16">
        <v>0.45152834812840698</v>
      </c>
      <c r="AV171" s="16">
        <v>0.45435478290867498</v>
      </c>
      <c r="AW171" s="16"/>
      <c r="AX171" s="16">
        <v>0.42870178542102999</v>
      </c>
      <c r="AY171" s="16">
        <v>0.64293147069206902</v>
      </c>
      <c r="AZ171" s="16"/>
      <c r="BA171" s="16">
        <v>0.293038684575882</v>
      </c>
      <c r="BB171" s="16">
        <v>0.371815145130521</v>
      </c>
    </row>
    <row r="172" spans="2:54" x14ac:dyDescent="0.35">
      <c r="B172" t="s">
        <v>110</v>
      </c>
      <c r="C172" s="16">
        <v>7.2744150590835404E-3</v>
      </c>
      <c r="D172" s="16">
        <v>3.2058070392633501E-3</v>
      </c>
      <c r="E172" s="16">
        <v>1.0718525861143699E-2</v>
      </c>
      <c r="F172" s="16"/>
      <c r="G172" s="16">
        <v>0</v>
      </c>
      <c r="H172" s="16">
        <v>6.77784558923758E-3</v>
      </c>
      <c r="I172" s="16">
        <v>1.3810434105805E-2</v>
      </c>
      <c r="J172" s="16">
        <v>7.3469901180915204E-3</v>
      </c>
      <c r="K172" s="16">
        <v>1.5807839493878401E-2</v>
      </c>
      <c r="L172" s="16">
        <v>0</v>
      </c>
      <c r="M172" s="16"/>
      <c r="N172" s="16">
        <v>0</v>
      </c>
      <c r="O172" s="16">
        <v>0</v>
      </c>
      <c r="P172" s="16">
        <v>1.3326620754227299E-2</v>
      </c>
      <c r="Q172" s="16">
        <v>8.4603111625242595E-3</v>
      </c>
      <c r="R172" s="16"/>
      <c r="S172" s="16">
        <v>1.3320007554885299E-2</v>
      </c>
      <c r="T172" s="16">
        <v>0</v>
      </c>
      <c r="U172" s="16"/>
      <c r="V172" s="16">
        <v>1.95781462978874E-2</v>
      </c>
      <c r="W172" s="16">
        <v>2.9454579041355202E-3</v>
      </c>
      <c r="X172" s="16">
        <v>4.7236351840250403E-3</v>
      </c>
      <c r="Y172" s="16">
        <v>0</v>
      </c>
      <c r="Z172" s="16"/>
      <c r="AA172" s="16">
        <v>7.2608082887847701E-3</v>
      </c>
      <c r="AB172" s="16">
        <v>1.86012429373935E-2</v>
      </c>
      <c r="AC172" s="16">
        <v>0</v>
      </c>
      <c r="AD172" s="16">
        <v>5.42749251347735E-3</v>
      </c>
      <c r="AE172" s="16">
        <v>0</v>
      </c>
      <c r="AF172" s="16">
        <v>0</v>
      </c>
      <c r="AG172" s="16"/>
      <c r="AH172" s="16">
        <v>5.3960937741202499E-3</v>
      </c>
      <c r="AI172" s="16">
        <v>1.49680719643875E-2</v>
      </c>
      <c r="AJ172" s="16"/>
      <c r="AK172" s="16">
        <v>1.27306240292763E-2</v>
      </c>
      <c r="AL172" s="16">
        <v>0</v>
      </c>
      <c r="AM172" s="16"/>
      <c r="AN172" s="16">
        <v>6.5371480488309597E-3</v>
      </c>
      <c r="AO172" s="16">
        <v>1.31616680691077E-2</v>
      </c>
      <c r="AP172" s="16"/>
      <c r="AQ172" s="16">
        <v>6.62764916539738E-3</v>
      </c>
      <c r="AR172" s="16">
        <v>9.2466063862215505E-3</v>
      </c>
      <c r="AS172" s="16">
        <v>6.9755325311528296E-3</v>
      </c>
      <c r="AT172" s="16"/>
      <c r="AU172" s="16">
        <v>9.6096944919138207E-3</v>
      </c>
      <c r="AV172" s="16">
        <v>4.8855164307037699E-3</v>
      </c>
      <c r="AW172" s="16"/>
      <c r="AX172" s="16">
        <v>5.4927549921345298E-3</v>
      </c>
      <c r="AY172" s="16">
        <v>2.53358584774824E-2</v>
      </c>
      <c r="AZ172" s="16"/>
      <c r="BA172" s="16">
        <v>3.5369150594814899E-3</v>
      </c>
      <c r="BB172" s="16">
        <v>0</v>
      </c>
    </row>
    <row r="173" spans="2:54" x14ac:dyDescent="0.35">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row>
    <row r="174" spans="2:54" x14ac:dyDescent="0.35">
      <c r="B174" s="7" t="s">
        <v>148</v>
      </c>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row>
    <row r="175" spans="2:54" x14ac:dyDescent="0.35">
      <c r="B175" s="15" t="s">
        <v>15</v>
      </c>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row>
    <row r="176" spans="2:54" x14ac:dyDescent="0.35">
      <c r="B176" t="s">
        <v>131</v>
      </c>
      <c r="C176" s="16">
        <v>0.12380959472512</v>
      </c>
      <c r="D176" s="16">
        <v>9.7837617752520895E-2</v>
      </c>
      <c r="E176" s="16">
        <v>0.14992616914416801</v>
      </c>
      <c r="F176" s="16"/>
      <c r="G176" s="16">
        <v>0.19903499426262999</v>
      </c>
      <c r="H176" s="16">
        <v>0.22303478780210001</v>
      </c>
      <c r="I176" s="16">
        <v>0.14981121657560001</v>
      </c>
      <c r="J176" s="16">
        <v>4.5907287873870502E-2</v>
      </c>
      <c r="K176" s="16">
        <v>0</v>
      </c>
      <c r="L176" s="16">
        <v>2.8796348511796199E-2</v>
      </c>
      <c r="M176" s="16"/>
      <c r="N176" s="16">
        <v>0.150041070474937</v>
      </c>
      <c r="O176" s="16">
        <v>0.100664503726116</v>
      </c>
      <c r="P176" s="16">
        <v>0.130495735223815</v>
      </c>
      <c r="Q176" s="16">
        <v>0.10965946866303</v>
      </c>
      <c r="R176" s="16"/>
      <c r="S176" s="16">
        <v>0.12159176398144</v>
      </c>
      <c r="T176" s="16">
        <v>0.12691383451612101</v>
      </c>
      <c r="U176" s="16"/>
      <c r="V176" s="16">
        <v>0.13217307469589601</v>
      </c>
      <c r="W176" s="16">
        <v>0.13024459894701801</v>
      </c>
      <c r="X176" s="16">
        <v>0.10637630715367299</v>
      </c>
      <c r="Y176" s="16">
        <v>0.13369127920594301</v>
      </c>
      <c r="Z176" s="16"/>
      <c r="AA176" s="16">
        <v>0.15471957400097699</v>
      </c>
      <c r="AB176" s="16">
        <v>3.9216968238476903E-2</v>
      </c>
      <c r="AC176" s="16">
        <v>0.15608093007902399</v>
      </c>
      <c r="AD176" s="16">
        <v>0.134348996578981</v>
      </c>
      <c r="AE176" s="16">
        <v>0.128765159050195</v>
      </c>
      <c r="AF176" s="16">
        <v>0</v>
      </c>
      <c r="AG176" s="16"/>
      <c r="AH176" s="16">
        <v>0.16215517902396201</v>
      </c>
      <c r="AI176" s="16">
        <v>0.12888446453608601</v>
      </c>
      <c r="AJ176" s="16"/>
      <c r="AK176" s="16">
        <v>0.12755892285627099</v>
      </c>
      <c r="AL176" s="16">
        <v>0.15165848241895</v>
      </c>
      <c r="AM176" s="16"/>
      <c r="AN176" s="16">
        <v>0.13093941863245001</v>
      </c>
      <c r="AO176" s="16">
        <v>0.13915884620948701</v>
      </c>
      <c r="AP176" s="16"/>
      <c r="AQ176" s="16">
        <v>0.141994862722922</v>
      </c>
      <c r="AR176" s="16">
        <v>7.9000149563342295E-2</v>
      </c>
      <c r="AS176" s="16">
        <v>0.17914993137776</v>
      </c>
      <c r="AT176" s="16"/>
      <c r="AU176" s="16">
        <v>0.143341664498389</v>
      </c>
      <c r="AV176" s="16">
        <v>8.0244810887526205E-2</v>
      </c>
      <c r="AW176" s="16"/>
      <c r="AX176" s="16">
        <v>0.126313290140836</v>
      </c>
      <c r="AY176" s="16">
        <v>9.2618023271830094E-2</v>
      </c>
      <c r="AZ176" s="16"/>
      <c r="BA176" s="16">
        <v>0.15994634202351601</v>
      </c>
      <c r="BB176" s="16">
        <v>0.21751150894392299</v>
      </c>
    </row>
    <row r="177" spans="2:54" x14ac:dyDescent="0.35">
      <c r="B177" t="s">
        <v>132</v>
      </c>
      <c r="C177" s="16">
        <v>0.181843935663002</v>
      </c>
      <c r="D177" s="16">
        <v>0.22013292399977399</v>
      </c>
      <c r="E177" s="16">
        <v>0.143624160113452</v>
      </c>
      <c r="F177" s="16"/>
      <c r="G177" s="16">
        <v>0.222599968932119</v>
      </c>
      <c r="H177" s="16">
        <v>0.213872764355026</v>
      </c>
      <c r="I177" s="16">
        <v>0.209967140320374</v>
      </c>
      <c r="J177" s="16">
        <v>0.18693921569578201</v>
      </c>
      <c r="K177" s="16">
        <v>0.115767047277357</v>
      </c>
      <c r="L177" s="16">
        <v>7.4439219716583002E-2</v>
      </c>
      <c r="M177" s="16"/>
      <c r="N177" s="16">
        <v>0.10196175545146501</v>
      </c>
      <c r="O177" s="16">
        <v>0.173993449141393</v>
      </c>
      <c r="P177" s="16">
        <v>0.16766341557001199</v>
      </c>
      <c r="Q177" s="16">
        <v>0.26944983419178198</v>
      </c>
      <c r="R177" s="16"/>
      <c r="S177" s="16">
        <v>0.16637644666674201</v>
      </c>
      <c r="T177" s="16">
        <v>0.19986641783939499</v>
      </c>
      <c r="U177" s="16"/>
      <c r="V177" s="16">
        <v>0.15446318996927999</v>
      </c>
      <c r="W177" s="16">
        <v>0.17557605060347001</v>
      </c>
      <c r="X177" s="16">
        <v>0.214949521456271</v>
      </c>
      <c r="Y177" s="16">
        <v>0.171271062607145</v>
      </c>
      <c r="Z177" s="16"/>
      <c r="AA177" s="16">
        <v>0.20589018096164899</v>
      </c>
      <c r="AB177" s="16">
        <v>0.187824686143648</v>
      </c>
      <c r="AC177" s="16">
        <v>4.6448525600332503E-2</v>
      </c>
      <c r="AD177" s="16">
        <v>0.19053689885313199</v>
      </c>
      <c r="AE177" s="16">
        <v>0.16742655396884201</v>
      </c>
      <c r="AF177" s="16">
        <v>0</v>
      </c>
      <c r="AG177" s="16"/>
      <c r="AH177" s="16">
        <v>0.183944476514768</v>
      </c>
      <c r="AI177" s="16">
        <v>0.227561539894823</v>
      </c>
      <c r="AJ177" s="16"/>
      <c r="AK177" s="16">
        <v>0.20787052283801399</v>
      </c>
      <c r="AL177" s="16">
        <v>0.20515340216472</v>
      </c>
      <c r="AM177" s="16"/>
      <c r="AN177" s="16">
        <v>0.17686862529022301</v>
      </c>
      <c r="AO177" s="16">
        <v>0.19386255335375599</v>
      </c>
      <c r="AP177" s="16"/>
      <c r="AQ177" s="16">
        <v>0.233846143705008</v>
      </c>
      <c r="AR177" s="16">
        <v>0.108430837569055</v>
      </c>
      <c r="AS177" s="16">
        <v>0.23459161232183301</v>
      </c>
      <c r="AT177" s="16"/>
      <c r="AU177" s="16">
        <v>0.14042935146721899</v>
      </c>
      <c r="AV177" s="16">
        <v>0.24099250122760099</v>
      </c>
      <c r="AW177" s="16"/>
      <c r="AX177" s="16">
        <v>0.18737007842207201</v>
      </c>
      <c r="AY177" s="16">
        <v>0.112998070607449</v>
      </c>
      <c r="AZ177" s="16"/>
      <c r="BA177" s="16">
        <v>0.30349009906753999</v>
      </c>
      <c r="BB177" s="16">
        <v>0.111982756513026</v>
      </c>
    </row>
    <row r="178" spans="2:54" x14ac:dyDescent="0.35">
      <c r="B178" t="s">
        <v>133</v>
      </c>
      <c r="C178" s="16">
        <v>0.15952923299319899</v>
      </c>
      <c r="D178" s="16">
        <v>0.196076024512365</v>
      </c>
      <c r="E178" s="16">
        <v>0.12277105178381199</v>
      </c>
      <c r="F178" s="16"/>
      <c r="G178" s="16">
        <v>0.21479945087622701</v>
      </c>
      <c r="H178" s="16">
        <v>0.11358320655846001</v>
      </c>
      <c r="I178" s="16">
        <v>0.232767790938706</v>
      </c>
      <c r="J178" s="16">
        <v>0.17029352868898501</v>
      </c>
      <c r="K178" s="16">
        <v>0.101417239870237</v>
      </c>
      <c r="L178" s="16">
        <v>7.5833599649759997E-2</v>
      </c>
      <c r="M178" s="16"/>
      <c r="N178" s="16">
        <v>0.19404638841674801</v>
      </c>
      <c r="O178" s="16">
        <v>0.142023876922027</v>
      </c>
      <c r="P178" s="16">
        <v>0.16032986918585199</v>
      </c>
      <c r="Q178" s="16">
        <v>0.14575655702843701</v>
      </c>
      <c r="R178" s="16"/>
      <c r="S178" s="16">
        <v>0.120979109462339</v>
      </c>
      <c r="T178" s="16">
        <v>0.20288452573268401</v>
      </c>
      <c r="U178" s="16"/>
      <c r="V178" s="16">
        <v>0.12371799119652301</v>
      </c>
      <c r="W178" s="16">
        <v>0.13949914666786101</v>
      </c>
      <c r="X178" s="16">
        <v>0.22515073093983401</v>
      </c>
      <c r="Y178" s="16">
        <v>0.10480166021675</v>
      </c>
      <c r="Z178" s="16"/>
      <c r="AA178" s="16">
        <v>0.123257695421766</v>
      </c>
      <c r="AB178" s="16">
        <v>0.181342762528656</v>
      </c>
      <c r="AC178" s="16">
        <v>0.282920288053711</v>
      </c>
      <c r="AD178" s="16">
        <v>0.16722130401635801</v>
      </c>
      <c r="AE178" s="16">
        <v>0.15201828266252901</v>
      </c>
      <c r="AF178" s="16">
        <v>0.2136065112295</v>
      </c>
      <c r="AG178" s="16"/>
      <c r="AH178" s="16">
        <v>0.17429046692199099</v>
      </c>
      <c r="AI178" s="16">
        <v>0.19200816785436001</v>
      </c>
      <c r="AJ178" s="16"/>
      <c r="AK178" s="16">
        <v>0.16309837837327701</v>
      </c>
      <c r="AL178" s="16">
        <v>0.234917148837956</v>
      </c>
      <c r="AM178" s="16"/>
      <c r="AN178" s="16">
        <v>0.15650558121513999</v>
      </c>
      <c r="AO178" s="16">
        <v>0.19307107052744499</v>
      </c>
      <c r="AP178" s="16"/>
      <c r="AQ178" s="16">
        <v>8.5891522630537301E-2</v>
      </c>
      <c r="AR178" s="16">
        <v>0.14287366484620601</v>
      </c>
      <c r="AS178" s="16">
        <v>0.20320321996386201</v>
      </c>
      <c r="AT178" s="16"/>
      <c r="AU178" s="16">
        <v>0.23799973745656799</v>
      </c>
      <c r="AV178" s="16">
        <v>5.7449718328507801E-2</v>
      </c>
      <c r="AW178" s="16"/>
      <c r="AX178" s="16">
        <v>0.17233437844462199</v>
      </c>
      <c r="AY178" s="16">
        <v>0</v>
      </c>
      <c r="AZ178" s="16"/>
      <c r="BA178" s="16">
        <v>0.20948505315521199</v>
      </c>
      <c r="BB178" s="16">
        <v>0.203844662242954</v>
      </c>
    </row>
    <row r="179" spans="2:54" x14ac:dyDescent="0.35">
      <c r="B179" t="s">
        <v>134</v>
      </c>
      <c r="C179" s="16">
        <v>0.49144138183422698</v>
      </c>
      <c r="D179" s="16">
        <v>0.46681637257883402</v>
      </c>
      <c r="E179" s="16">
        <v>0.51297585638140897</v>
      </c>
      <c r="F179" s="16"/>
      <c r="G179" s="16">
        <v>0.35216994281603597</v>
      </c>
      <c r="H179" s="16">
        <v>0.43532730230759697</v>
      </c>
      <c r="I179" s="16">
        <v>0.34249345493489303</v>
      </c>
      <c r="J179" s="16">
        <v>0.53661043326622004</v>
      </c>
      <c r="K179" s="16">
        <v>0.73465948340373299</v>
      </c>
      <c r="L179" s="16">
        <v>0.74877660163673898</v>
      </c>
      <c r="M179" s="16"/>
      <c r="N179" s="16">
        <v>0.54353249986495999</v>
      </c>
      <c r="O179" s="16">
        <v>0.44088644824227202</v>
      </c>
      <c r="P179" s="16">
        <v>0.53213523141195196</v>
      </c>
      <c r="Q179" s="16">
        <v>0.41861080500075198</v>
      </c>
      <c r="R179" s="16"/>
      <c r="S179" s="16">
        <v>0.54737036992349597</v>
      </c>
      <c r="T179" s="16">
        <v>0.42706646743372501</v>
      </c>
      <c r="U179" s="16"/>
      <c r="V179" s="16">
        <v>0.51264948328945703</v>
      </c>
      <c r="W179" s="16">
        <v>0.50368347585393503</v>
      </c>
      <c r="X179" s="16">
        <v>0.443108645490917</v>
      </c>
      <c r="Y179" s="16">
        <v>0.59023599797016302</v>
      </c>
      <c r="Z179" s="16"/>
      <c r="AA179" s="16">
        <v>0.45210098998409198</v>
      </c>
      <c r="AB179" s="16">
        <v>0.54359537392512502</v>
      </c>
      <c r="AC179" s="16">
        <v>0.46730568357126001</v>
      </c>
      <c r="AD179" s="16">
        <v>0.484026011564062</v>
      </c>
      <c r="AE179" s="16">
        <v>0.55179000431843395</v>
      </c>
      <c r="AF179" s="16">
        <v>0.78639348877049997</v>
      </c>
      <c r="AG179" s="16"/>
      <c r="AH179" s="16">
        <v>0.450885819969426</v>
      </c>
      <c r="AI179" s="16">
        <v>0.40493645296768799</v>
      </c>
      <c r="AJ179" s="16"/>
      <c r="AK179" s="16">
        <v>0.43480934650248998</v>
      </c>
      <c r="AL179" s="16">
        <v>0.385119820856337</v>
      </c>
      <c r="AM179" s="16"/>
      <c r="AN179" s="16">
        <v>0.49471177163041102</v>
      </c>
      <c r="AO179" s="16">
        <v>0.43972952889044598</v>
      </c>
      <c r="AP179" s="16"/>
      <c r="AQ179" s="16">
        <v>0.47389797691921798</v>
      </c>
      <c r="AR179" s="16">
        <v>0.631490809344184</v>
      </c>
      <c r="AS179" s="16">
        <v>0.34073866583967899</v>
      </c>
      <c r="AT179" s="16"/>
      <c r="AU179" s="16">
        <v>0.42217939497809798</v>
      </c>
      <c r="AV179" s="16">
        <v>0.59407518450413899</v>
      </c>
      <c r="AW179" s="16"/>
      <c r="AX179" s="16">
        <v>0.46976369026606302</v>
      </c>
      <c r="AY179" s="16">
        <v>0.76150668660185805</v>
      </c>
      <c r="AZ179" s="16"/>
      <c r="BA179" s="16">
        <v>0.28217444421707499</v>
      </c>
      <c r="BB179" s="16">
        <v>0.46666107230009801</v>
      </c>
    </row>
    <row r="180" spans="2:54" x14ac:dyDescent="0.35">
      <c r="B180" t="s">
        <v>110</v>
      </c>
      <c r="C180" s="16">
        <v>4.3375854784452501E-2</v>
      </c>
      <c r="D180" s="16">
        <v>1.91370611565055E-2</v>
      </c>
      <c r="E180" s="16">
        <v>7.0702762577158601E-2</v>
      </c>
      <c r="F180" s="16"/>
      <c r="G180" s="16">
        <v>1.1395643112988499E-2</v>
      </c>
      <c r="H180" s="16">
        <v>1.41819389768172E-2</v>
      </c>
      <c r="I180" s="16">
        <v>6.4960397230427194E-2</v>
      </c>
      <c r="J180" s="16">
        <v>6.0249534475141503E-2</v>
      </c>
      <c r="K180" s="16">
        <v>4.8156229448672698E-2</v>
      </c>
      <c r="L180" s="16">
        <v>7.2154230485122206E-2</v>
      </c>
      <c r="M180" s="16"/>
      <c r="N180" s="16">
        <v>1.0418285791889101E-2</v>
      </c>
      <c r="O180" s="16">
        <v>0.14243172196819201</v>
      </c>
      <c r="P180" s="16">
        <v>9.3757486083685497E-3</v>
      </c>
      <c r="Q180" s="16">
        <v>5.6523335115999898E-2</v>
      </c>
      <c r="R180" s="16"/>
      <c r="S180" s="16">
        <v>4.36823099659834E-2</v>
      </c>
      <c r="T180" s="16">
        <v>4.3268754478075502E-2</v>
      </c>
      <c r="U180" s="16"/>
      <c r="V180" s="16">
        <v>7.6996260848843201E-2</v>
      </c>
      <c r="W180" s="16">
        <v>5.0996727927715597E-2</v>
      </c>
      <c r="X180" s="16">
        <v>1.04147949593062E-2</v>
      </c>
      <c r="Y180" s="16">
        <v>0</v>
      </c>
      <c r="Z180" s="16"/>
      <c r="AA180" s="16">
        <v>6.4031559631515994E-2</v>
      </c>
      <c r="AB180" s="16">
        <v>4.8020209164093601E-2</v>
      </c>
      <c r="AC180" s="16">
        <v>4.7244572695672601E-2</v>
      </c>
      <c r="AD180" s="16">
        <v>2.3866788987467101E-2</v>
      </c>
      <c r="AE180" s="16">
        <v>0</v>
      </c>
      <c r="AF180" s="16">
        <v>0</v>
      </c>
      <c r="AG180" s="16"/>
      <c r="AH180" s="16">
        <v>2.8724057569852302E-2</v>
      </c>
      <c r="AI180" s="16">
        <v>4.6609374747043603E-2</v>
      </c>
      <c r="AJ180" s="16"/>
      <c r="AK180" s="16">
        <v>6.6662829429949097E-2</v>
      </c>
      <c r="AL180" s="16">
        <v>2.31511457220363E-2</v>
      </c>
      <c r="AM180" s="16"/>
      <c r="AN180" s="16">
        <v>4.0974603231776201E-2</v>
      </c>
      <c r="AO180" s="16">
        <v>3.41780010188662E-2</v>
      </c>
      <c r="AP180" s="16"/>
      <c r="AQ180" s="16">
        <v>6.4369494022315205E-2</v>
      </c>
      <c r="AR180" s="16">
        <v>3.8204538677212602E-2</v>
      </c>
      <c r="AS180" s="16">
        <v>4.23165704968659E-2</v>
      </c>
      <c r="AT180" s="16"/>
      <c r="AU180" s="16">
        <v>5.6049851599725801E-2</v>
      </c>
      <c r="AV180" s="16">
        <v>2.7237785052225801E-2</v>
      </c>
      <c r="AW180" s="16"/>
      <c r="AX180" s="16">
        <v>4.4218562726407201E-2</v>
      </c>
      <c r="AY180" s="16">
        <v>3.2877219518862702E-2</v>
      </c>
      <c r="AZ180" s="16"/>
      <c r="BA180" s="16">
        <v>4.4904061536657297E-2</v>
      </c>
      <c r="BB180" s="16">
        <v>0</v>
      </c>
    </row>
    <row r="181" spans="2:54" x14ac:dyDescent="0.35">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row>
    <row r="182" spans="2:54" x14ac:dyDescent="0.35">
      <c r="B182" s="7" t="s">
        <v>149</v>
      </c>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row>
    <row r="183" spans="2:54" x14ac:dyDescent="0.35">
      <c r="B183" s="15" t="s">
        <v>150</v>
      </c>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row>
    <row r="184" spans="2:54" x14ac:dyDescent="0.35">
      <c r="B184" t="s">
        <v>131</v>
      </c>
      <c r="C184" s="16">
        <v>0.197815764485062</v>
      </c>
      <c r="D184" s="16">
        <v>0.18519320147690699</v>
      </c>
      <c r="E184" s="16">
        <v>0.226223920444097</v>
      </c>
      <c r="F184" s="16"/>
      <c r="G184" s="16">
        <v>0.176173821276952</v>
      </c>
      <c r="H184" s="16">
        <v>0.386018900488587</v>
      </c>
      <c r="I184" s="16">
        <v>0.100227477676909</v>
      </c>
      <c r="J184" s="16">
        <v>0.63129565618362204</v>
      </c>
      <c r="K184" s="16">
        <v>0</v>
      </c>
      <c r="L184" s="16">
        <v>0</v>
      </c>
      <c r="M184" s="16"/>
      <c r="N184" s="16">
        <v>0.243180881842291</v>
      </c>
      <c r="O184" s="16">
        <v>7.4859534701235395E-2</v>
      </c>
      <c r="P184" s="16">
        <v>0.22460686305251901</v>
      </c>
      <c r="Q184" s="16">
        <v>0.17782067726842901</v>
      </c>
      <c r="R184" s="16"/>
      <c r="S184" s="16">
        <v>0.22616277270987301</v>
      </c>
      <c r="T184" s="16">
        <v>0.16002856435198901</v>
      </c>
      <c r="U184" s="16"/>
      <c r="V184" s="16">
        <v>0.23366678414257799</v>
      </c>
      <c r="W184" s="16">
        <v>7.0427076315226295E-2</v>
      </c>
      <c r="X184" s="16">
        <v>0.24760446588388099</v>
      </c>
      <c r="Y184" s="16">
        <v>0.17614138962876599</v>
      </c>
      <c r="Z184" s="16"/>
      <c r="AA184" s="16">
        <v>0.13114320175701799</v>
      </c>
      <c r="AB184" s="16">
        <v>0</v>
      </c>
      <c r="AC184" s="16">
        <v>0.214550594103456</v>
      </c>
      <c r="AD184" s="16">
        <v>0.23439967750149401</v>
      </c>
      <c r="AE184" s="16">
        <v>0.27142099981093398</v>
      </c>
      <c r="AF184" s="16">
        <v>0.72292164649024404</v>
      </c>
      <c r="AG184" s="16"/>
      <c r="AH184" s="16">
        <v>0.18998959041309699</v>
      </c>
      <c r="AI184" s="16">
        <v>0.223143720012067</v>
      </c>
      <c r="AJ184" s="16"/>
      <c r="AK184" s="16">
        <v>0.226742000735668</v>
      </c>
      <c r="AL184" s="16">
        <v>0.17327467198952601</v>
      </c>
      <c r="AM184" s="16"/>
      <c r="AN184" s="16">
        <v>0.266240983483292</v>
      </c>
      <c r="AO184" s="16">
        <v>0.20755054264138101</v>
      </c>
      <c r="AP184" s="16"/>
      <c r="AQ184" s="16">
        <v>8.8971288237243998E-2</v>
      </c>
      <c r="AR184" s="16">
        <v>0.19471343052523901</v>
      </c>
      <c r="AS184" s="16">
        <v>0.24325525372805701</v>
      </c>
      <c r="AT184" s="16"/>
      <c r="AU184" s="16">
        <v>0.21228989618163899</v>
      </c>
      <c r="AV184" s="16">
        <v>0.17119265848165299</v>
      </c>
      <c r="AW184" s="16"/>
      <c r="AX184" s="16">
        <v>0.20593524960360099</v>
      </c>
      <c r="AY184" s="16">
        <v>0</v>
      </c>
      <c r="AZ184" s="16"/>
      <c r="BA184" s="16">
        <v>0.14415547923893701</v>
      </c>
      <c r="BB184" s="16">
        <v>0.31752214394914302</v>
      </c>
    </row>
    <row r="185" spans="2:54" x14ac:dyDescent="0.35">
      <c r="B185" t="s">
        <v>132</v>
      </c>
      <c r="C185" s="16">
        <v>0.25110420061581201</v>
      </c>
      <c r="D185" s="16">
        <v>0.23725345818954299</v>
      </c>
      <c r="E185" s="16">
        <v>0.28384875054451503</v>
      </c>
      <c r="F185" s="16"/>
      <c r="G185" s="16">
        <v>0.25116936926331901</v>
      </c>
      <c r="H185" s="16">
        <v>0.29991552360399598</v>
      </c>
      <c r="I185" s="16">
        <v>0.28481034752628698</v>
      </c>
      <c r="J185" s="16">
        <v>0.36870434381637801</v>
      </c>
      <c r="K185" s="16">
        <v>0</v>
      </c>
      <c r="L185" s="16">
        <v>0</v>
      </c>
      <c r="M185" s="16"/>
      <c r="N185" s="16">
        <v>0.35618969162944902</v>
      </c>
      <c r="O185" s="16">
        <v>0.20144452810056701</v>
      </c>
      <c r="P185" s="16">
        <v>0.32297443776894402</v>
      </c>
      <c r="Q185" s="16">
        <v>0</v>
      </c>
      <c r="R185" s="16"/>
      <c r="S185" s="16">
        <v>0.237929993829289</v>
      </c>
      <c r="T185" s="16">
        <v>0.26866571485000701</v>
      </c>
      <c r="U185" s="16"/>
      <c r="V185" s="16">
        <v>0.38073143453632502</v>
      </c>
      <c r="W185" s="16">
        <v>0.18433381608721899</v>
      </c>
      <c r="X185" s="16">
        <v>0.26535729065589297</v>
      </c>
      <c r="Y185" s="16">
        <v>0</v>
      </c>
      <c r="Z185" s="16"/>
      <c r="AA185" s="16">
        <v>0.348921598923365</v>
      </c>
      <c r="AB185" s="16">
        <v>0.29594758009559202</v>
      </c>
      <c r="AC185" s="16">
        <v>0</v>
      </c>
      <c r="AD185" s="16">
        <v>0.19314520855297199</v>
      </c>
      <c r="AE185" s="16">
        <v>0.29535320992571001</v>
      </c>
      <c r="AF185" s="16">
        <v>0.27707835350975601</v>
      </c>
      <c r="AG185" s="16"/>
      <c r="AH185" s="16">
        <v>0.21343586155428501</v>
      </c>
      <c r="AI185" s="16">
        <v>0.24841336242786699</v>
      </c>
      <c r="AJ185" s="16"/>
      <c r="AK185" s="16">
        <v>0.172864615866339</v>
      </c>
      <c r="AL185" s="16">
        <v>0.25595288801160798</v>
      </c>
      <c r="AM185" s="16"/>
      <c r="AN185" s="16">
        <v>0.12808805362424</v>
      </c>
      <c r="AO185" s="16">
        <v>0.34236215930032998</v>
      </c>
      <c r="AP185" s="16"/>
      <c r="AQ185" s="16">
        <v>0.130045113130099</v>
      </c>
      <c r="AR185" s="16">
        <v>7.7971750163838102E-2</v>
      </c>
      <c r="AS185" s="16">
        <v>0.40898300006525201</v>
      </c>
      <c r="AT185" s="16"/>
      <c r="AU185" s="16">
        <v>0.24153165908691401</v>
      </c>
      <c r="AV185" s="16">
        <v>0.26871152886101202</v>
      </c>
      <c r="AW185" s="16"/>
      <c r="AX185" s="16">
        <v>0.241520136942842</v>
      </c>
      <c r="AY185" s="16">
        <v>0.48460162744320701</v>
      </c>
      <c r="AZ185" s="16"/>
      <c r="BA185" s="16">
        <v>0.201769986213509</v>
      </c>
      <c r="BB185" s="16">
        <v>0.38430412521802598</v>
      </c>
    </row>
    <row r="186" spans="2:54" x14ac:dyDescent="0.35">
      <c r="B186" t="s">
        <v>133</v>
      </c>
      <c r="C186" s="16">
        <v>0.202526141972803</v>
      </c>
      <c r="D186" s="16">
        <v>0.17164459976814</v>
      </c>
      <c r="E186" s="16">
        <v>0.25902875587122598</v>
      </c>
      <c r="F186" s="16"/>
      <c r="G186" s="16">
        <v>0.31553904539306199</v>
      </c>
      <c r="H186" s="16">
        <v>0.15896864803556701</v>
      </c>
      <c r="I186" s="16">
        <v>0.21128191739513599</v>
      </c>
      <c r="J186" s="16">
        <v>0</v>
      </c>
      <c r="K186" s="16">
        <v>0</v>
      </c>
      <c r="L186" s="16">
        <v>0</v>
      </c>
      <c r="M186" s="16"/>
      <c r="N186" s="16">
        <v>0.13229367139773801</v>
      </c>
      <c r="O186" s="16">
        <v>0.31659076507110601</v>
      </c>
      <c r="P186" s="16">
        <v>0.284492029311738</v>
      </c>
      <c r="Q186" s="16">
        <v>0</v>
      </c>
      <c r="R186" s="16"/>
      <c r="S186" s="16">
        <v>0.13616234085022699</v>
      </c>
      <c r="T186" s="16">
        <v>0.29099058290153801</v>
      </c>
      <c r="U186" s="16"/>
      <c r="V186" s="16">
        <v>0.20035628054854601</v>
      </c>
      <c r="W186" s="16">
        <v>0.41271866354015901</v>
      </c>
      <c r="X186" s="16">
        <v>0.107120491670451</v>
      </c>
      <c r="Y186" s="16">
        <v>0.17532289601022699</v>
      </c>
      <c r="Z186" s="16"/>
      <c r="AA186" s="16">
        <v>0.44365424461988501</v>
      </c>
      <c r="AB186" s="16">
        <v>5.9505643955493299E-2</v>
      </c>
      <c r="AC186" s="16">
        <v>0</v>
      </c>
      <c r="AD186" s="16">
        <v>0.20669392534986999</v>
      </c>
      <c r="AE186" s="16">
        <v>7.6529168731548705E-2</v>
      </c>
      <c r="AF186" s="16">
        <v>0</v>
      </c>
      <c r="AG186" s="16"/>
      <c r="AH186" s="16">
        <v>0.24657509629587701</v>
      </c>
      <c r="AI186" s="16">
        <v>0.15955178889362101</v>
      </c>
      <c r="AJ186" s="16"/>
      <c r="AK186" s="16">
        <v>0.265749280279371</v>
      </c>
      <c r="AL186" s="16">
        <v>0.148137062078839</v>
      </c>
      <c r="AM186" s="16"/>
      <c r="AN186" s="16">
        <v>0.14898365380409301</v>
      </c>
      <c r="AO186" s="16">
        <v>0.14815684124476799</v>
      </c>
      <c r="AP186" s="16"/>
      <c r="AQ186" s="16">
        <v>0.192061504012109</v>
      </c>
      <c r="AR186" s="16">
        <v>0.57660922996803599</v>
      </c>
      <c r="AS186" s="16">
        <v>8.5013904542887E-2</v>
      </c>
      <c r="AT186" s="16"/>
      <c r="AU186" s="16">
        <v>0.189871911502493</v>
      </c>
      <c r="AV186" s="16">
        <v>0.22580179859006799</v>
      </c>
      <c r="AW186" s="16"/>
      <c r="AX186" s="16">
        <v>0.18968408448136001</v>
      </c>
      <c r="AY186" s="16">
        <v>0.51539837255679299</v>
      </c>
      <c r="AZ186" s="16"/>
      <c r="BA186" s="16">
        <v>0.209464280401017</v>
      </c>
      <c r="BB186" s="16">
        <v>3.7163951947697997E-2</v>
      </c>
    </row>
    <row r="187" spans="2:54" x14ac:dyDescent="0.35">
      <c r="B187" t="s">
        <v>134</v>
      </c>
      <c r="C187" s="16">
        <v>0.34855389292632299</v>
      </c>
      <c r="D187" s="16">
        <v>0.40590874056540999</v>
      </c>
      <c r="E187" s="16">
        <v>0.23089857314016299</v>
      </c>
      <c r="F187" s="16"/>
      <c r="G187" s="16">
        <v>0.25711776406666798</v>
      </c>
      <c r="H187" s="16">
        <v>0.15509692787185</v>
      </c>
      <c r="I187" s="16">
        <v>0.40368025740166802</v>
      </c>
      <c r="J187" s="16">
        <v>0</v>
      </c>
      <c r="K187" s="16">
        <v>1</v>
      </c>
      <c r="L187" s="16">
        <v>1</v>
      </c>
      <c r="M187" s="16"/>
      <c r="N187" s="16">
        <v>0.26833575513052199</v>
      </c>
      <c r="O187" s="16">
        <v>0.40710517212709102</v>
      </c>
      <c r="P187" s="16">
        <v>0.16792666986679899</v>
      </c>
      <c r="Q187" s="16">
        <v>0.82217932273157102</v>
      </c>
      <c r="R187" s="16"/>
      <c r="S187" s="16">
        <v>0.39974489261061202</v>
      </c>
      <c r="T187" s="16">
        <v>0.280315137896466</v>
      </c>
      <c r="U187" s="16"/>
      <c r="V187" s="16">
        <v>0.185245500772551</v>
      </c>
      <c r="W187" s="16">
        <v>0.332520444057396</v>
      </c>
      <c r="X187" s="16">
        <v>0.37991775178977499</v>
      </c>
      <c r="Y187" s="16">
        <v>0.64853571436100699</v>
      </c>
      <c r="Z187" s="16"/>
      <c r="AA187" s="16">
        <v>7.6280954699732895E-2</v>
      </c>
      <c r="AB187" s="16">
        <v>0.64454677594891396</v>
      </c>
      <c r="AC187" s="16">
        <v>0.785449405896544</v>
      </c>
      <c r="AD187" s="16">
        <v>0.36576118859566398</v>
      </c>
      <c r="AE187" s="16">
        <v>0.35669662153180798</v>
      </c>
      <c r="AF187" s="16">
        <v>0</v>
      </c>
      <c r="AG187" s="16"/>
      <c r="AH187" s="16">
        <v>0.34999945173674102</v>
      </c>
      <c r="AI187" s="16">
        <v>0.36889112866644602</v>
      </c>
      <c r="AJ187" s="16"/>
      <c r="AK187" s="16">
        <v>0.33464410311862203</v>
      </c>
      <c r="AL187" s="16">
        <v>0.42263537792002598</v>
      </c>
      <c r="AM187" s="16"/>
      <c r="AN187" s="16">
        <v>0.45668730908837601</v>
      </c>
      <c r="AO187" s="16">
        <v>0.30193045681352099</v>
      </c>
      <c r="AP187" s="16"/>
      <c r="AQ187" s="16">
        <v>0.58892209462054801</v>
      </c>
      <c r="AR187" s="16">
        <v>0.150705589342887</v>
      </c>
      <c r="AS187" s="16">
        <v>0.26274784166380399</v>
      </c>
      <c r="AT187" s="16"/>
      <c r="AU187" s="16">
        <v>0.356306533228953</v>
      </c>
      <c r="AV187" s="16">
        <v>0.334294014067268</v>
      </c>
      <c r="AW187" s="16"/>
      <c r="AX187" s="16">
        <v>0.362860528972198</v>
      </c>
      <c r="AY187" s="16">
        <v>0</v>
      </c>
      <c r="AZ187" s="16"/>
      <c r="BA187" s="16">
        <v>0.44461025414653699</v>
      </c>
      <c r="BB187" s="16">
        <v>0.26100977888513299</v>
      </c>
    </row>
    <row r="188" spans="2:54" x14ac:dyDescent="0.35">
      <c r="B188" t="s">
        <v>110</v>
      </c>
      <c r="C188" s="16">
        <v>0</v>
      </c>
      <c r="D188" s="16">
        <v>0</v>
      </c>
      <c r="E188" s="16">
        <v>0</v>
      </c>
      <c r="F188" s="16"/>
      <c r="G188" s="16">
        <v>0</v>
      </c>
      <c r="H188" s="16">
        <v>0</v>
      </c>
      <c r="I188" s="16">
        <v>0</v>
      </c>
      <c r="J188" s="16">
        <v>0</v>
      </c>
      <c r="K188" s="16">
        <v>0</v>
      </c>
      <c r="L188" s="16">
        <v>0</v>
      </c>
      <c r="M188" s="16"/>
      <c r="N188" s="16">
        <v>0</v>
      </c>
      <c r="O188" s="16">
        <v>0</v>
      </c>
      <c r="P188" s="16">
        <v>0</v>
      </c>
      <c r="Q188" s="16">
        <v>0</v>
      </c>
      <c r="R188" s="16"/>
      <c r="S188" s="16">
        <v>0</v>
      </c>
      <c r="T188" s="16">
        <v>0</v>
      </c>
      <c r="U188" s="16"/>
      <c r="V188" s="16">
        <v>0</v>
      </c>
      <c r="W188" s="16">
        <v>0</v>
      </c>
      <c r="X188" s="16">
        <v>0</v>
      </c>
      <c r="Y188" s="16">
        <v>0</v>
      </c>
      <c r="Z188" s="16"/>
      <c r="AA188" s="16">
        <v>0</v>
      </c>
      <c r="AB188" s="16">
        <v>0</v>
      </c>
      <c r="AC188" s="16">
        <v>0</v>
      </c>
      <c r="AD188" s="16">
        <v>0</v>
      </c>
      <c r="AE188" s="16">
        <v>0</v>
      </c>
      <c r="AF188" s="16">
        <v>0</v>
      </c>
      <c r="AG188" s="16"/>
      <c r="AH188" s="16">
        <v>0</v>
      </c>
      <c r="AI188" s="16">
        <v>0</v>
      </c>
      <c r="AJ188" s="16"/>
      <c r="AK188" s="16">
        <v>0</v>
      </c>
      <c r="AL188" s="16">
        <v>0</v>
      </c>
      <c r="AM188" s="16"/>
      <c r="AN188" s="16">
        <v>0</v>
      </c>
      <c r="AO188" s="16">
        <v>0</v>
      </c>
      <c r="AP188" s="16"/>
      <c r="AQ188" s="16">
        <v>0</v>
      </c>
      <c r="AR188" s="16">
        <v>0</v>
      </c>
      <c r="AS188" s="16">
        <v>0</v>
      </c>
      <c r="AT188" s="16"/>
      <c r="AU188" s="16">
        <v>0</v>
      </c>
      <c r="AV188" s="16">
        <v>0</v>
      </c>
      <c r="AW188" s="16"/>
      <c r="AX188" s="16">
        <v>0</v>
      </c>
      <c r="AY188" s="16">
        <v>0</v>
      </c>
      <c r="AZ188" s="16"/>
      <c r="BA188" s="16">
        <v>0</v>
      </c>
      <c r="BB188" s="16">
        <v>0</v>
      </c>
    </row>
    <row r="189" spans="2:54" x14ac:dyDescent="0.35">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row>
    <row r="190" spans="2:54" x14ac:dyDescent="0.35">
      <c r="B190" s="7" t="s">
        <v>151</v>
      </c>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row>
    <row r="191" spans="2:54" x14ac:dyDescent="0.35">
      <c r="B191" s="15" t="s">
        <v>15</v>
      </c>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row>
    <row r="192" spans="2:54" x14ac:dyDescent="0.35">
      <c r="B192" t="s">
        <v>131</v>
      </c>
      <c r="C192" s="16">
        <v>0.175013364927146</v>
      </c>
      <c r="D192" s="16">
        <v>0.182146349220702</v>
      </c>
      <c r="E192" s="16">
        <v>0.17178905483579099</v>
      </c>
      <c r="F192" s="16"/>
      <c r="G192" s="16">
        <v>0.21310188323600299</v>
      </c>
      <c r="H192" s="16">
        <v>0.23976492364768701</v>
      </c>
      <c r="I192" s="16">
        <v>0.28636757494813198</v>
      </c>
      <c r="J192" s="16">
        <v>5.44205145323663E-2</v>
      </c>
      <c r="K192" s="16">
        <v>0</v>
      </c>
      <c r="L192" s="16">
        <v>6.1191892715619499E-2</v>
      </c>
      <c r="M192" s="16"/>
      <c r="N192" s="16">
        <v>0.21094945636771101</v>
      </c>
      <c r="O192" s="16">
        <v>0.151571210096765</v>
      </c>
      <c r="P192" s="16">
        <v>0.188370697409107</v>
      </c>
      <c r="Q192" s="16">
        <v>0.144442816958055</v>
      </c>
      <c r="R192" s="16"/>
      <c r="S192" s="16">
        <v>0.17836807382726499</v>
      </c>
      <c r="T192" s="16">
        <v>0.171511708580741</v>
      </c>
      <c r="U192" s="16"/>
      <c r="V192" s="16">
        <v>9.4759191720257097E-2</v>
      </c>
      <c r="W192" s="16">
        <v>0.18238060666783301</v>
      </c>
      <c r="X192" s="16">
        <v>0.22175718705223399</v>
      </c>
      <c r="Y192" s="16">
        <v>0.209753258869742</v>
      </c>
      <c r="Z192" s="16"/>
      <c r="AA192" s="16">
        <v>0.15460614665938699</v>
      </c>
      <c r="AB192" s="16">
        <v>9.5506710264604805E-2</v>
      </c>
      <c r="AC192" s="16">
        <v>0.16078866155465499</v>
      </c>
      <c r="AD192" s="16">
        <v>0.24041443723849701</v>
      </c>
      <c r="AE192" s="16">
        <v>0.195857440057433</v>
      </c>
      <c r="AF192" s="16">
        <v>0.34593822607851699</v>
      </c>
      <c r="AG192" s="16"/>
      <c r="AH192" s="16">
        <v>0.18430175597794901</v>
      </c>
      <c r="AI192" s="16">
        <v>0.17554069560222299</v>
      </c>
      <c r="AJ192" s="16"/>
      <c r="AK192" s="16">
        <v>0.18488406187172901</v>
      </c>
      <c r="AL192" s="16">
        <v>0.21050742496608499</v>
      </c>
      <c r="AM192" s="16"/>
      <c r="AN192" s="16">
        <v>0.206422293863358</v>
      </c>
      <c r="AO192" s="16">
        <v>0.15870091810613299</v>
      </c>
      <c r="AP192" s="16"/>
      <c r="AQ192" s="16">
        <v>0.20415799610666499</v>
      </c>
      <c r="AR192" s="16">
        <v>0.13366572262823501</v>
      </c>
      <c r="AS192" s="16">
        <v>0.20254629389641299</v>
      </c>
      <c r="AT192" s="16"/>
      <c r="AU192" s="16">
        <v>0.16860852933208501</v>
      </c>
      <c r="AV192" s="16">
        <v>0.183149298714544</v>
      </c>
      <c r="AW192" s="16"/>
      <c r="AX192" s="16">
        <v>0.182588403892813</v>
      </c>
      <c r="AY192" s="16">
        <v>9.5635023746177106E-2</v>
      </c>
      <c r="AZ192" s="16"/>
      <c r="BA192" s="16">
        <v>0.28019714640966997</v>
      </c>
      <c r="BB192" s="16">
        <v>0.14358303167247299</v>
      </c>
    </row>
    <row r="193" spans="2:54" x14ac:dyDescent="0.35">
      <c r="B193" t="s">
        <v>132</v>
      </c>
      <c r="C193" s="16">
        <v>0.23514681714180599</v>
      </c>
      <c r="D193" s="16">
        <v>0.19456116353790801</v>
      </c>
      <c r="E193" s="16">
        <v>0.26656202977953303</v>
      </c>
      <c r="F193" s="16"/>
      <c r="G193" s="16">
        <v>0.334079791031897</v>
      </c>
      <c r="H193" s="16">
        <v>0.19849525187858799</v>
      </c>
      <c r="I193" s="16">
        <v>0.29111346241116098</v>
      </c>
      <c r="J193" s="16">
        <v>0.17081959411297701</v>
      </c>
      <c r="K193" s="16">
        <v>0.18295225699305501</v>
      </c>
      <c r="L193" s="16">
        <v>0.191763629690924</v>
      </c>
      <c r="M193" s="16"/>
      <c r="N193" s="16">
        <v>0.34200420344765398</v>
      </c>
      <c r="O193" s="16">
        <v>0.26083523510210699</v>
      </c>
      <c r="P193" s="16">
        <v>0.21882907866780599</v>
      </c>
      <c r="Q193" s="16">
        <v>0.16250712617525501</v>
      </c>
      <c r="R193" s="16"/>
      <c r="S193" s="16">
        <v>0.23763156799232299</v>
      </c>
      <c r="T193" s="16">
        <v>0.23255322591109201</v>
      </c>
      <c r="U193" s="16"/>
      <c r="V193" s="16">
        <v>0.236101899106996</v>
      </c>
      <c r="W193" s="16">
        <v>0.25220283749250499</v>
      </c>
      <c r="X193" s="16">
        <v>0.21746445042533699</v>
      </c>
      <c r="Y193" s="16">
        <v>0.228750477085262</v>
      </c>
      <c r="Z193" s="16"/>
      <c r="AA193" s="16">
        <v>0.18917562928185599</v>
      </c>
      <c r="AB193" s="16">
        <v>0.22683876373244199</v>
      </c>
      <c r="AC193" s="16">
        <v>0.323626027608509</v>
      </c>
      <c r="AD193" s="16">
        <v>0.28806506024308698</v>
      </c>
      <c r="AE193" s="16">
        <v>0.23749141879480701</v>
      </c>
      <c r="AF193" s="16">
        <v>0</v>
      </c>
      <c r="AG193" s="16"/>
      <c r="AH193" s="16">
        <v>0.24471677977318201</v>
      </c>
      <c r="AI193" s="16">
        <v>0.21328356773485299</v>
      </c>
      <c r="AJ193" s="16"/>
      <c r="AK193" s="16">
        <v>0.222703120773008</v>
      </c>
      <c r="AL193" s="16">
        <v>0.26576841573169602</v>
      </c>
      <c r="AM193" s="16"/>
      <c r="AN193" s="16">
        <v>0.20421815657636899</v>
      </c>
      <c r="AO193" s="16">
        <v>0.237326054439813</v>
      </c>
      <c r="AP193" s="16"/>
      <c r="AQ193" s="16">
        <v>0.17251693305420601</v>
      </c>
      <c r="AR193" s="16">
        <v>0.23914548457705501</v>
      </c>
      <c r="AS193" s="16">
        <v>0.30859109998149098</v>
      </c>
      <c r="AT193" s="16"/>
      <c r="AU193" s="16">
        <v>0.25227782665210302</v>
      </c>
      <c r="AV193" s="16">
        <v>0.211570915284435</v>
      </c>
      <c r="AW193" s="16"/>
      <c r="AX193" s="16">
        <v>0.23654107467798299</v>
      </c>
      <c r="AY193" s="16">
        <v>0.231516593184595</v>
      </c>
      <c r="AZ193" s="16"/>
      <c r="BA193" s="16">
        <v>0.30769877315345601</v>
      </c>
      <c r="BB193" s="16">
        <v>0.22329678687841301</v>
      </c>
    </row>
    <row r="194" spans="2:54" x14ac:dyDescent="0.35">
      <c r="B194" t="s">
        <v>133</v>
      </c>
      <c r="C194" s="16">
        <v>0.19792864751880701</v>
      </c>
      <c r="D194" s="16">
        <v>0.17830012190525801</v>
      </c>
      <c r="E194" s="16">
        <v>0.21360093841205499</v>
      </c>
      <c r="F194" s="16"/>
      <c r="G194" s="16">
        <v>0.22148131477039801</v>
      </c>
      <c r="H194" s="16">
        <v>0.21578382213344599</v>
      </c>
      <c r="I194" s="16">
        <v>0.18062752174980701</v>
      </c>
      <c r="J194" s="16">
        <v>0.165107223685695</v>
      </c>
      <c r="K194" s="16">
        <v>0.251979955387236</v>
      </c>
      <c r="L194" s="16">
        <v>0.13291986972797201</v>
      </c>
      <c r="M194" s="16"/>
      <c r="N194" s="16">
        <v>0.15540071149007101</v>
      </c>
      <c r="O194" s="16">
        <v>0.19171201487751599</v>
      </c>
      <c r="P194" s="16">
        <v>0.16749010169304701</v>
      </c>
      <c r="Q194" s="16">
        <v>0.28394524249749598</v>
      </c>
      <c r="R194" s="16"/>
      <c r="S194" s="16">
        <v>0.17957176767798</v>
      </c>
      <c r="T194" s="16">
        <v>0.21708961996340101</v>
      </c>
      <c r="U194" s="16"/>
      <c r="V194" s="16">
        <v>0.186891433158793</v>
      </c>
      <c r="W194" s="16">
        <v>0.179323434308549</v>
      </c>
      <c r="X194" s="16">
        <v>0.234102242876078</v>
      </c>
      <c r="Y194" s="16">
        <v>0.134662343666867</v>
      </c>
      <c r="Z194" s="16"/>
      <c r="AA194" s="16">
        <v>0.18993511973892599</v>
      </c>
      <c r="AB194" s="16">
        <v>0.222857819004949</v>
      </c>
      <c r="AC194" s="16">
        <v>0.29576724308506103</v>
      </c>
      <c r="AD194" s="16">
        <v>0.13676208649477301</v>
      </c>
      <c r="AE194" s="16">
        <v>0.204562407660491</v>
      </c>
      <c r="AF194" s="16">
        <v>0.36813709060973199</v>
      </c>
      <c r="AG194" s="16"/>
      <c r="AH194" s="16">
        <v>0.16743321415627499</v>
      </c>
      <c r="AI194" s="16">
        <v>0.26209220888360402</v>
      </c>
      <c r="AJ194" s="16"/>
      <c r="AK194" s="16">
        <v>0.18652578166217099</v>
      </c>
      <c r="AL194" s="16">
        <v>0.215474824171727</v>
      </c>
      <c r="AM194" s="16"/>
      <c r="AN194" s="16">
        <v>0.19011831727571099</v>
      </c>
      <c r="AO194" s="16">
        <v>0.22170261522856399</v>
      </c>
      <c r="AP194" s="16"/>
      <c r="AQ194" s="16">
        <v>0.21384744792108001</v>
      </c>
      <c r="AR194" s="16">
        <v>0.20440104706593601</v>
      </c>
      <c r="AS194" s="16">
        <v>0.17689021000918101</v>
      </c>
      <c r="AT194" s="16"/>
      <c r="AU194" s="16">
        <v>0.20867858156344599</v>
      </c>
      <c r="AV194" s="16">
        <v>0.18728001495360699</v>
      </c>
      <c r="AW194" s="16"/>
      <c r="AX194" s="16">
        <v>0.19452736981020999</v>
      </c>
      <c r="AY194" s="16">
        <v>0.248531579031083</v>
      </c>
      <c r="AZ194" s="16"/>
      <c r="BA194" s="16">
        <v>0.176659032719686</v>
      </c>
      <c r="BB194" s="16">
        <v>0.29898146047489299</v>
      </c>
    </row>
    <row r="195" spans="2:54" x14ac:dyDescent="0.35">
      <c r="B195" t="s">
        <v>134</v>
      </c>
      <c r="C195" s="16">
        <v>0.38999730046659398</v>
      </c>
      <c r="D195" s="16">
        <v>0.44073553871329901</v>
      </c>
      <c r="E195" s="16">
        <v>0.34804797697262202</v>
      </c>
      <c r="F195" s="16"/>
      <c r="G195" s="16">
        <v>0.23133701096170101</v>
      </c>
      <c r="H195" s="16">
        <v>0.34595600234027901</v>
      </c>
      <c r="I195" s="16">
        <v>0.23115511540151601</v>
      </c>
      <c r="J195" s="16">
        <v>0.60965266766896098</v>
      </c>
      <c r="K195" s="16">
        <v>0.56506778761970899</v>
      </c>
      <c r="L195" s="16">
        <v>0.61412460786548395</v>
      </c>
      <c r="M195" s="16"/>
      <c r="N195" s="16">
        <v>0.29164562869456501</v>
      </c>
      <c r="O195" s="16">
        <v>0.39588153992361202</v>
      </c>
      <c r="P195" s="16">
        <v>0.420447681308799</v>
      </c>
      <c r="Q195" s="16">
        <v>0.40910481436919299</v>
      </c>
      <c r="R195" s="16"/>
      <c r="S195" s="16">
        <v>0.40068116640264001</v>
      </c>
      <c r="T195" s="16">
        <v>0.37884544554476601</v>
      </c>
      <c r="U195" s="16"/>
      <c r="V195" s="16">
        <v>0.47466905689650302</v>
      </c>
      <c r="W195" s="16">
        <v>0.38609312153111303</v>
      </c>
      <c r="X195" s="16">
        <v>0.32667611964635102</v>
      </c>
      <c r="Y195" s="16">
        <v>0.42683392037812901</v>
      </c>
      <c r="Z195" s="16"/>
      <c r="AA195" s="16">
        <v>0.466283104319831</v>
      </c>
      <c r="AB195" s="16">
        <v>0.44458369987183999</v>
      </c>
      <c r="AC195" s="16">
        <v>0.21981806775177501</v>
      </c>
      <c r="AD195" s="16">
        <v>0.33475841602364398</v>
      </c>
      <c r="AE195" s="16">
        <v>0.362088733487268</v>
      </c>
      <c r="AF195" s="16">
        <v>0.28592468331175103</v>
      </c>
      <c r="AG195" s="16"/>
      <c r="AH195" s="16">
        <v>0.40354825009259498</v>
      </c>
      <c r="AI195" s="16">
        <v>0.34908352777932</v>
      </c>
      <c r="AJ195" s="16"/>
      <c r="AK195" s="16">
        <v>0.40588703569309198</v>
      </c>
      <c r="AL195" s="16">
        <v>0.30824933513049102</v>
      </c>
      <c r="AM195" s="16"/>
      <c r="AN195" s="16">
        <v>0.39924123228456199</v>
      </c>
      <c r="AO195" s="16">
        <v>0.37661157102005199</v>
      </c>
      <c r="AP195" s="16"/>
      <c r="AQ195" s="16">
        <v>0.40947762291804901</v>
      </c>
      <c r="AR195" s="16">
        <v>0.42278774572877398</v>
      </c>
      <c r="AS195" s="16">
        <v>0.311972396112914</v>
      </c>
      <c r="AT195" s="16"/>
      <c r="AU195" s="16">
        <v>0.36677570780833801</v>
      </c>
      <c r="AV195" s="16">
        <v>0.41799977104741398</v>
      </c>
      <c r="AW195" s="16"/>
      <c r="AX195" s="16">
        <v>0.38425727890133299</v>
      </c>
      <c r="AY195" s="16">
        <v>0.42431680403814498</v>
      </c>
      <c r="AZ195" s="16"/>
      <c r="BA195" s="16">
        <v>0.23544504771718799</v>
      </c>
      <c r="BB195" s="16">
        <v>0.33413872097422098</v>
      </c>
    </row>
    <row r="196" spans="2:54" x14ac:dyDescent="0.35">
      <c r="B196" t="s">
        <v>110</v>
      </c>
      <c r="C196" s="16">
        <v>1.91386994564753E-3</v>
      </c>
      <c r="D196" s="16">
        <v>4.2568266228324601E-3</v>
      </c>
      <c r="E196" s="16">
        <v>0</v>
      </c>
      <c r="F196" s="16"/>
      <c r="G196" s="16">
        <v>0</v>
      </c>
      <c r="H196" s="16">
        <v>0</v>
      </c>
      <c r="I196" s="16">
        <v>1.07363254893845E-2</v>
      </c>
      <c r="J196" s="16">
        <v>0</v>
      </c>
      <c r="K196" s="16">
        <v>0</v>
      </c>
      <c r="L196" s="16">
        <v>0</v>
      </c>
      <c r="M196" s="16"/>
      <c r="N196" s="16">
        <v>0</v>
      </c>
      <c r="O196" s="16">
        <v>0</v>
      </c>
      <c r="P196" s="16">
        <v>4.8624409212406402E-3</v>
      </c>
      <c r="Q196" s="16">
        <v>0</v>
      </c>
      <c r="R196" s="16"/>
      <c r="S196" s="16">
        <v>3.74742409979141E-3</v>
      </c>
      <c r="T196" s="16">
        <v>0</v>
      </c>
      <c r="U196" s="16"/>
      <c r="V196" s="16">
        <v>7.5784191174512001E-3</v>
      </c>
      <c r="W196" s="16">
        <v>0</v>
      </c>
      <c r="X196" s="16">
        <v>0</v>
      </c>
      <c r="Y196" s="16">
        <v>0</v>
      </c>
      <c r="Z196" s="16"/>
      <c r="AA196" s="16">
        <v>0</v>
      </c>
      <c r="AB196" s="16">
        <v>1.02130071261639E-2</v>
      </c>
      <c r="AC196" s="16">
        <v>0</v>
      </c>
      <c r="AD196" s="16">
        <v>0</v>
      </c>
      <c r="AE196" s="16">
        <v>0</v>
      </c>
      <c r="AF196" s="16">
        <v>0</v>
      </c>
      <c r="AG196" s="16"/>
      <c r="AH196" s="16">
        <v>0</v>
      </c>
      <c r="AI196" s="16">
        <v>0</v>
      </c>
      <c r="AJ196" s="16"/>
      <c r="AK196" s="16">
        <v>0</v>
      </c>
      <c r="AL196" s="16">
        <v>0</v>
      </c>
      <c r="AM196" s="16"/>
      <c r="AN196" s="16">
        <v>0</v>
      </c>
      <c r="AO196" s="16">
        <v>5.6588412054371503E-3</v>
      </c>
      <c r="AP196" s="16"/>
      <c r="AQ196" s="16">
        <v>0</v>
      </c>
      <c r="AR196" s="16">
        <v>0</v>
      </c>
      <c r="AS196" s="16">
        <v>0</v>
      </c>
      <c r="AT196" s="16"/>
      <c r="AU196" s="16">
        <v>3.65935464402743E-3</v>
      </c>
      <c r="AV196" s="16">
        <v>0</v>
      </c>
      <c r="AW196" s="16"/>
      <c r="AX196" s="16">
        <v>2.0858727176613799E-3</v>
      </c>
      <c r="AY196" s="16">
        <v>0</v>
      </c>
      <c r="AZ196" s="16"/>
      <c r="BA196" s="16">
        <v>0</v>
      </c>
      <c r="BB196" s="16">
        <v>0</v>
      </c>
    </row>
    <row r="197" spans="2:54" x14ac:dyDescent="0.35">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row>
    <row r="198" spans="2:54" x14ac:dyDescent="0.35">
      <c r="B198" s="7" t="s">
        <v>152</v>
      </c>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row>
    <row r="199" spans="2:54" x14ac:dyDescent="0.35">
      <c r="B199" s="15" t="s">
        <v>16</v>
      </c>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row>
    <row r="200" spans="2:54" x14ac:dyDescent="0.35">
      <c r="B200" t="s">
        <v>153</v>
      </c>
      <c r="C200" s="16">
        <v>0.15244894136989301</v>
      </c>
      <c r="D200" s="16">
        <v>0.15769627753103599</v>
      </c>
      <c r="E200" s="16">
        <v>0.150520951442176</v>
      </c>
      <c r="F200" s="16"/>
      <c r="G200" s="16">
        <v>0.24975949144250101</v>
      </c>
      <c r="H200" s="16">
        <v>0.23660632552439501</v>
      </c>
      <c r="I200" s="16">
        <v>8.9521802400846798E-2</v>
      </c>
      <c r="J200" s="16">
        <v>8.9698365986830397E-2</v>
      </c>
      <c r="K200" s="16">
        <v>3.3320634832409102E-2</v>
      </c>
      <c r="L200" s="16">
        <v>0.169082422318273</v>
      </c>
      <c r="M200" s="16"/>
      <c r="N200" s="16">
        <v>0.25046589031441902</v>
      </c>
      <c r="O200" s="16">
        <v>0.12688221598548799</v>
      </c>
      <c r="P200" s="16">
        <v>0.12550464455195501</v>
      </c>
      <c r="Q200" s="16">
        <v>0.155878495313273</v>
      </c>
      <c r="R200" s="16"/>
      <c r="S200" s="16">
        <v>0.166714581403964</v>
      </c>
      <c r="T200" s="16">
        <v>0.13624283170797699</v>
      </c>
      <c r="U200" s="16"/>
      <c r="V200" s="16">
        <v>0.17355237275791</v>
      </c>
      <c r="W200" s="16">
        <v>0.121013891928866</v>
      </c>
      <c r="X200" s="16">
        <v>0.169256226109779</v>
      </c>
      <c r="Y200" s="16">
        <v>0.16160949296499499</v>
      </c>
      <c r="Z200" s="16"/>
      <c r="AA200" s="16">
        <v>0.11497082527042</v>
      </c>
      <c r="AB200" s="16">
        <v>0.18609789909746199</v>
      </c>
      <c r="AC200" s="16">
        <v>0.14831759686044299</v>
      </c>
      <c r="AD200" s="16">
        <v>0.14737144123193599</v>
      </c>
      <c r="AE200" s="16">
        <v>0.18185065209825399</v>
      </c>
      <c r="AF200" s="16">
        <v>0.24334950784562501</v>
      </c>
      <c r="AG200" s="16"/>
      <c r="AH200" s="16">
        <v>0.16345374763582601</v>
      </c>
      <c r="AI200" s="16">
        <v>0.140884350454795</v>
      </c>
      <c r="AJ200" s="16"/>
      <c r="AK200" s="16">
        <v>0.168357827185385</v>
      </c>
      <c r="AL200" s="16">
        <v>0.14475984138655901</v>
      </c>
      <c r="AM200" s="16"/>
      <c r="AN200" s="16">
        <v>0.151909931407783</v>
      </c>
      <c r="AO200" s="16">
        <v>0.152560173051214</v>
      </c>
      <c r="AP200" s="16"/>
      <c r="AQ200" s="16">
        <v>0.118375787631091</v>
      </c>
      <c r="AR200" s="16">
        <v>6.8209022220256793E-2</v>
      </c>
      <c r="AS200" s="16">
        <v>0.25594694780280303</v>
      </c>
      <c r="AT200" s="16"/>
      <c r="AU200" s="16">
        <v>0.16042321375958801</v>
      </c>
      <c r="AV200" s="16">
        <v>0.146686758070214</v>
      </c>
      <c r="AW200" s="16"/>
      <c r="AX200" s="16">
        <v>0.14986741946971399</v>
      </c>
      <c r="AY200" s="16">
        <v>0.21122316307428199</v>
      </c>
      <c r="AZ200" s="16"/>
      <c r="BA200" s="16">
        <v>0.195045097875337</v>
      </c>
      <c r="BB200" s="16">
        <v>0</v>
      </c>
    </row>
    <row r="201" spans="2:54" x14ac:dyDescent="0.35">
      <c r="B201" t="s">
        <v>154</v>
      </c>
      <c r="C201" s="16">
        <v>0.25150544055526802</v>
      </c>
      <c r="D201" s="16">
        <v>0.24562701121307201</v>
      </c>
      <c r="E201" s="16">
        <v>0.266843557991715</v>
      </c>
      <c r="F201" s="16"/>
      <c r="G201" s="16">
        <v>0.249758350304155</v>
      </c>
      <c r="H201" s="16">
        <v>0.26661751436134001</v>
      </c>
      <c r="I201" s="16">
        <v>0.205919977541483</v>
      </c>
      <c r="J201" s="16">
        <v>0.20174922707034701</v>
      </c>
      <c r="K201" s="16">
        <v>0.32685834089135302</v>
      </c>
      <c r="L201" s="16">
        <v>0.31038222046372399</v>
      </c>
      <c r="M201" s="16"/>
      <c r="N201" s="16">
        <v>0.28113527538645</v>
      </c>
      <c r="O201" s="16">
        <v>0.24192046460794001</v>
      </c>
      <c r="P201" s="16">
        <v>0.25843204016537102</v>
      </c>
      <c r="Q201" s="16">
        <v>0.227736571135085</v>
      </c>
      <c r="R201" s="16"/>
      <c r="S201" s="16">
        <v>0.20759026409622</v>
      </c>
      <c r="T201" s="16">
        <v>0.30139413561682399</v>
      </c>
      <c r="U201" s="16"/>
      <c r="V201" s="16">
        <v>0.26859346569407899</v>
      </c>
      <c r="W201" s="16">
        <v>0.32610725092079901</v>
      </c>
      <c r="X201" s="16">
        <v>0.15682928892467099</v>
      </c>
      <c r="Y201" s="16">
        <v>0.387893510660614</v>
      </c>
      <c r="Z201" s="16"/>
      <c r="AA201" s="16">
        <v>0.24970108144547701</v>
      </c>
      <c r="AB201" s="16">
        <v>0.26465061560956699</v>
      </c>
      <c r="AC201" s="16">
        <v>0.36835575080247801</v>
      </c>
      <c r="AD201" s="16">
        <v>0.20020215625635901</v>
      </c>
      <c r="AE201" s="16">
        <v>0.340360915438217</v>
      </c>
      <c r="AF201" s="16">
        <v>0.130727042565978</v>
      </c>
      <c r="AG201" s="16"/>
      <c r="AH201" s="16">
        <v>0.220524160108236</v>
      </c>
      <c r="AI201" s="16">
        <v>0.26555024123203202</v>
      </c>
      <c r="AJ201" s="16"/>
      <c r="AK201" s="16">
        <v>0.22442958697002799</v>
      </c>
      <c r="AL201" s="16">
        <v>0.31241258335289801</v>
      </c>
      <c r="AM201" s="16"/>
      <c r="AN201" s="16">
        <v>0.24207002352138199</v>
      </c>
      <c r="AO201" s="16">
        <v>0.25214714423883899</v>
      </c>
      <c r="AP201" s="16"/>
      <c r="AQ201" s="16">
        <v>0.121380885317735</v>
      </c>
      <c r="AR201" s="16">
        <v>0.33988647783586801</v>
      </c>
      <c r="AS201" s="16">
        <v>0.22995914956681199</v>
      </c>
      <c r="AT201" s="16"/>
      <c r="AU201" s="16">
        <v>0.237490669456836</v>
      </c>
      <c r="AV201" s="16">
        <v>0.28135713785098498</v>
      </c>
      <c r="AW201" s="16"/>
      <c r="AX201" s="16">
        <v>0.24438639487619401</v>
      </c>
      <c r="AY201" s="16">
        <v>0.41358671867128399</v>
      </c>
      <c r="AZ201" s="16"/>
      <c r="BA201" s="16">
        <v>0.32177923197418701</v>
      </c>
      <c r="BB201" s="16">
        <v>0</v>
      </c>
    </row>
    <row r="202" spans="2:54" x14ac:dyDescent="0.35">
      <c r="B202" t="s">
        <v>155</v>
      </c>
      <c r="C202" s="16">
        <v>0.31396318143445101</v>
      </c>
      <c r="D202" s="16">
        <v>0.27382643649528499</v>
      </c>
      <c r="E202" s="16">
        <v>0.36361882317507399</v>
      </c>
      <c r="F202" s="16"/>
      <c r="G202" s="16">
        <v>0.23720496827755799</v>
      </c>
      <c r="H202" s="16">
        <v>0.21151873552869699</v>
      </c>
      <c r="I202" s="16">
        <v>0.42102350961094598</v>
      </c>
      <c r="J202" s="16">
        <v>0.37544449357797999</v>
      </c>
      <c r="K202" s="16">
        <v>0.33304329169671598</v>
      </c>
      <c r="L202" s="16">
        <v>0.32409887252104003</v>
      </c>
      <c r="M202" s="16"/>
      <c r="N202" s="16">
        <v>0.33631877105247099</v>
      </c>
      <c r="O202" s="16">
        <v>0.30979728962546399</v>
      </c>
      <c r="P202" s="16">
        <v>0.27650205635233199</v>
      </c>
      <c r="Q202" s="16">
        <v>0.36789981255550502</v>
      </c>
      <c r="R202" s="16"/>
      <c r="S202" s="16">
        <v>0.34083742616035401</v>
      </c>
      <c r="T202" s="16">
        <v>0.28343339405239498</v>
      </c>
      <c r="U202" s="16"/>
      <c r="V202" s="16">
        <v>0.30674955947918198</v>
      </c>
      <c r="W202" s="16">
        <v>0.30626103122179599</v>
      </c>
      <c r="X202" s="16">
        <v>0.35622060947238499</v>
      </c>
      <c r="Y202" s="16">
        <v>0.11244458045417099</v>
      </c>
      <c r="Z202" s="16"/>
      <c r="AA202" s="16">
        <v>0.38461163465249798</v>
      </c>
      <c r="AB202" s="16">
        <v>0.23060357207867799</v>
      </c>
      <c r="AC202" s="16">
        <v>0.26743845703269198</v>
      </c>
      <c r="AD202" s="16">
        <v>0.31709479718390199</v>
      </c>
      <c r="AE202" s="16">
        <v>0.28018841250654303</v>
      </c>
      <c r="AF202" s="16">
        <v>0.31546111355835998</v>
      </c>
      <c r="AG202" s="16"/>
      <c r="AH202" s="16">
        <v>0.30662031988485799</v>
      </c>
      <c r="AI202" s="16">
        <v>0.34666350552137598</v>
      </c>
      <c r="AJ202" s="16"/>
      <c r="AK202" s="16">
        <v>0.31549707567624502</v>
      </c>
      <c r="AL202" s="16">
        <v>0.29789668513951501</v>
      </c>
      <c r="AM202" s="16"/>
      <c r="AN202" s="16">
        <v>0.32252437008575702</v>
      </c>
      <c r="AO202" s="16">
        <v>0.33320159247340803</v>
      </c>
      <c r="AP202" s="16"/>
      <c r="AQ202" s="16">
        <v>0.42133324562964702</v>
      </c>
      <c r="AR202" s="16">
        <v>0.264690898074109</v>
      </c>
      <c r="AS202" s="16">
        <v>0.28915208377045998</v>
      </c>
      <c r="AT202" s="16"/>
      <c r="AU202" s="16">
        <v>0.32001487485716701</v>
      </c>
      <c r="AV202" s="16">
        <v>0.31711920285587097</v>
      </c>
      <c r="AW202" s="16"/>
      <c r="AX202" s="16">
        <v>0.32001741526894101</v>
      </c>
      <c r="AY202" s="16">
        <v>0.176124768514615</v>
      </c>
      <c r="AZ202" s="16"/>
      <c r="BA202" s="16">
        <v>0.401688453208428</v>
      </c>
      <c r="BB202" s="16">
        <v>0</v>
      </c>
    </row>
    <row r="203" spans="2:54" x14ac:dyDescent="0.35">
      <c r="B203" t="s">
        <v>156</v>
      </c>
      <c r="C203" s="16">
        <v>0.21767973449160699</v>
      </c>
      <c r="D203" s="16">
        <v>0.272042146703456</v>
      </c>
      <c r="E203" s="16">
        <v>0.135283880096604</v>
      </c>
      <c r="F203" s="16"/>
      <c r="G203" s="16">
        <v>0.209391576854217</v>
      </c>
      <c r="H203" s="16">
        <v>0.27438594911033998</v>
      </c>
      <c r="I203" s="16">
        <v>0.17155364955272101</v>
      </c>
      <c r="J203" s="16">
        <v>0.275904714812444</v>
      </c>
      <c r="K203" s="16">
        <v>0.23432466693554499</v>
      </c>
      <c r="L203" s="16">
        <v>9.4144608845589103E-2</v>
      </c>
      <c r="M203" s="16"/>
      <c r="N203" s="16">
        <v>0.107703989991192</v>
      </c>
      <c r="O203" s="16">
        <v>0.253754701967152</v>
      </c>
      <c r="P203" s="16">
        <v>0.23154749061171001</v>
      </c>
      <c r="Q203" s="16">
        <v>0.236807945580152</v>
      </c>
      <c r="R203" s="16"/>
      <c r="S203" s="16">
        <v>0.20570552818045701</v>
      </c>
      <c r="T203" s="16">
        <v>0.23128272041649001</v>
      </c>
      <c r="U203" s="16"/>
      <c r="V203" s="16">
        <v>0.17728354651425399</v>
      </c>
      <c r="W203" s="16">
        <v>0.18498087814227701</v>
      </c>
      <c r="X203" s="16">
        <v>0.27369404821048499</v>
      </c>
      <c r="Y203" s="16">
        <v>0.157182835780802</v>
      </c>
      <c r="Z203" s="16"/>
      <c r="AA203" s="16">
        <v>0.168317170180595</v>
      </c>
      <c r="AB203" s="16">
        <v>0.27647504357678498</v>
      </c>
      <c r="AC203" s="16">
        <v>0.13751415123038799</v>
      </c>
      <c r="AD203" s="16">
        <v>0.287861859663745</v>
      </c>
      <c r="AE203" s="16">
        <v>0.105029908147632</v>
      </c>
      <c r="AF203" s="16">
        <v>0.259428207870391</v>
      </c>
      <c r="AG203" s="16"/>
      <c r="AH203" s="16">
        <v>0.222068341313236</v>
      </c>
      <c r="AI203" s="16">
        <v>0.21376479140117799</v>
      </c>
      <c r="AJ203" s="16"/>
      <c r="AK203" s="16">
        <v>0.217546920785812</v>
      </c>
      <c r="AL203" s="16">
        <v>0.215257198980224</v>
      </c>
      <c r="AM203" s="16"/>
      <c r="AN203" s="16">
        <v>0.19677947332243401</v>
      </c>
      <c r="AO203" s="16">
        <v>0.233272519886254</v>
      </c>
      <c r="AP203" s="16"/>
      <c r="AQ203" s="16">
        <v>0.28357910387239399</v>
      </c>
      <c r="AR203" s="16">
        <v>0.23268225311242799</v>
      </c>
      <c r="AS203" s="16">
        <v>0.17809994396869999</v>
      </c>
      <c r="AT203" s="16"/>
      <c r="AU203" s="16">
        <v>0.19685486003639699</v>
      </c>
      <c r="AV203" s="16">
        <v>0.21813840164857401</v>
      </c>
      <c r="AW203" s="16"/>
      <c r="AX203" s="16">
        <v>0.22284031755360301</v>
      </c>
      <c r="AY203" s="16">
        <v>0.100187315392414</v>
      </c>
      <c r="AZ203" s="16"/>
      <c r="BA203" s="16">
        <v>5.7807025175426803E-2</v>
      </c>
      <c r="BB203" s="16">
        <v>0.88438651312028504</v>
      </c>
    </row>
    <row r="204" spans="2:54" x14ac:dyDescent="0.35">
      <c r="B204" t="s">
        <v>157</v>
      </c>
      <c r="C204" s="16">
        <v>3.60769865473149E-2</v>
      </c>
      <c r="D204" s="16">
        <v>2.6668259655856001E-2</v>
      </c>
      <c r="E204" s="16">
        <v>4.9190103446138E-2</v>
      </c>
      <c r="F204" s="16"/>
      <c r="G204" s="16">
        <v>1.31692804270761E-2</v>
      </c>
      <c r="H204" s="16">
        <v>0</v>
      </c>
      <c r="I204" s="16">
        <v>0.10345107598762</v>
      </c>
      <c r="J204" s="16">
        <v>3.0388561425458201E-2</v>
      </c>
      <c r="K204" s="16">
        <v>0</v>
      </c>
      <c r="L204" s="16">
        <v>6.3821845585958006E-2</v>
      </c>
      <c r="M204" s="16"/>
      <c r="N204" s="16">
        <v>2.4376073255467E-2</v>
      </c>
      <c r="O204" s="16">
        <v>2.3784894843131201E-2</v>
      </c>
      <c r="P204" s="16">
        <v>5.96144334734812E-2</v>
      </c>
      <c r="Q204" s="16">
        <v>1.1677175415985201E-2</v>
      </c>
      <c r="R204" s="16"/>
      <c r="S204" s="16">
        <v>3.9233326632781403E-2</v>
      </c>
      <c r="T204" s="16">
        <v>3.2491308412075197E-2</v>
      </c>
      <c r="U204" s="16"/>
      <c r="V204" s="16">
        <v>3.9552252602993401E-2</v>
      </c>
      <c r="W204" s="16">
        <v>1.5997989007224399E-2</v>
      </c>
      <c r="X204" s="16">
        <v>3.8004006064912201E-2</v>
      </c>
      <c r="Y204" s="16">
        <v>0.124052177932567</v>
      </c>
      <c r="Z204" s="16"/>
      <c r="AA204" s="16">
        <v>3.58940529188089E-2</v>
      </c>
      <c r="AB204" s="16">
        <v>3.18887743414129E-2</v>
      </c>
      <c r="AC204" s="16">
        <v>0</v>
      </c>
      <c r="AD204" s="16">
        <v>3.4996354846528799E-2</v>
      </c>
      <c r="AE204" s="16">
        <v>7.7235525212848405E-2</v>
      </c>
      <c r="AF204" s="16">
        <v>0</v>
      </c>
      <c r="AG204" s="16"/>
      <c r="AH204" s="16">
        <v>5.2686877271864697E-2</v>
      </c>
      <c r="AI204" s="16">
        <v>1.9742856038316201E-2</v>
      </c>
      <c r="AJ204" s="16"/>
      <c r="AK204" s="16">
        <v>4.8179706733482E-2</v>
      </c>
      <c r="AL204" s="16">
        <v>5.84512449365734E-3</v>
      </c>
      <c r="AM204" s="16"/>
      <c r="AN204" s="16">
        <v>6.1257213520275598E-2</v>
      </c>
      <c r="AO204" s="16">
        <v>1.86347078158225E-2</v>
      </c>
      <c r="AP204" s="16"/>
      <c r="AQ204" s="16">
        <v>2.6327147027379299E-2</v>
      </c>
      <c r="AR204" s="16">
        <v>5.44805362141908E-2</v>
      </c>
      <c r="AS204" s="16">
        <v>2.7331326759417102E-2</v>
      </c>
      <c r="AT204" s="16"/>
      <c r="AU204" s="16">
        <v>5.4897862728549802E-2</v>
      </c>
      <c r="AV204" s="16">
        <v>1.0183849489071899E-2</v>
      </c>
      <c r="AW204" s="16"/>
      <c r="AX204" s="16">
        <v>3.76615848314538E-2</v>
      </c>
      <c r="AY204" s="16">
        <v>0</v>
      </c>
      <c r="AZ204" s="16"/>
      <c r="BA204" s="16">
        <v>1.73064610923362E-2</v>
      </c>
      <c r="BB204" s="16">
        <v>0.115613486879715</v>
      </c>
    </row>
    <row r="205" spans="2:54" x14ac:dyDescent="0.35">
      <c r="B205" t="s">
        <v>158</v>
      </c>
      <c r="C205" s="16">
        <v>1.5736461950359899E-2</v>
      </c>
      <c r="D205" s="16">
        <v>1.7465986786473001E-2</v>
      </c>
      <c r="E205" s="16">
        <v>1.40240279943772E-2</v>
      </c>
      <c r="F205" s="16"/>
      <c r="G205" s="16">
        <v>4.0716332694492902E-2</v>
      </c>
      <c r="H205" s="16">
        <v>0</v>
      </c>
      <c r="I205" s="16">
        <v>0</v>
      </c>
      <c r="J205" s="16">
        <v>0</v>
      </c>
      <c r="K205" s="16">
        <v>3.9193068686931502E-2</v>
      </c>
      <c r="L205" s="16">
        <v>3.8470030265414797E-2</v>
      </c>
      <c r="M205" s="16"/>
      <c r="N205" s="16">
        <v>0</v>
      </c>
      <c r="O205" s="16">
        <v>3.39361268058921E-2</v>
      </c>
      <c r="P205" s="16">
        <v>2.2831154758705501E-2</v>
      </c>
      <c r="Q205" s="16">
        <v>0</v>
      </c>
      <c r="R205" s="16"/>
      <c r="S205" s="16">
        <v>1.6247764659344702E-2</v>
      </c>
      <c r="T205" s="16">
        <v>1.51556097942385E-2</v>
      </c>
      <c r="U205" s="16"/>
      <c r="V205" s="16">
        <v>2.3512630002836401E-2</v>
      </c>
      <c r="W205" s="16">
        <v>3.2714095212166498E-2</v>
      </c>
      <c r="X205" s="16">
        <v>0</v>
      </c>
      <c r="Y205" s="16">
        <v>0</v>
      </c>
      <c r="Z205" s="16"/>
      <c r="AA205" s="16">
        <v>3.72554067328109E-2</v>
      </c>
      <c r="AB205" s="16">
        <v>0</v>
      </c>
      <c r="AC205" s="16">
        <v>4.0238900375592503E-2</v>
      </c>
      <c r="AD205" s="16">
        <v>0</v>
      </c>
      <c r="AE205" s="16">
        <v>0</v>
      </c>
      <c r="AF205" s="16">
        <v>5.10341281596466E-2</v>
      </c>
      <c r="AG205" s="16"/>
      <c r="AH205" s="16">
        <v>2.3680883521956901E-2</v>
      </c>
      <c r="AI205" s="16">
        <v>0</v>
      </c>
      <c r="AJ205" s="16"/>
      <c r="AK205" s="16">
        <v>2.0483295026217901E-2</v>
      </c>
      <c r="AL205" s="16">
        <v>1.26244826117426E-2</v>
      </c>
      <c r="AM205" s="16"/>
      <c r="AN205" s="16">
        <v>1.27095818473259E-2</v>
      </c>
      <c r="AO205" s="16">
        <v>0</v>
      </c>
      <c r="AP205" s="16"/>
      <c r="AQ205" s="16">
        <v>9.1051215172118401E-3</v>
      </c>
      <c r="AR205" s="16">
        <v>2.69471287327551E-2</v>
      </c>
      <c r="AS205" s="16">
        <v>1.03367768310592E-2</v>
      </c>
      <c r="AT205" s="16"/>
      <c r="AU205" s="16">
        <v>1.48331451628896E-2</v>
      </c>
      <c r="AV205" s="16">
        <v>1.7642533869098601E-2</v>
      </c>
      <c r="AW205" s="16"/>
      <c r="AX205" s="16">
        <v>1.2084660467767299E-2</v>
      </c>
      <c r="AY205" s="16">
        <v>9.8878034347404706E-2</v>
      </c>
      <c r="AZ205" s="16"/>
      <c r="BA205" s="16">
        <v>3.2724088268464699E-3</v>
      </c>
      <c r="BB205" s="16">
        <v>0</v>
      </c>
    </row>
    <row r="206" spans="2:54" x14ac:dyDescent="0.35">
      <c r="B206" t="s">
        <v>110</v>
      </c>
      <c r="C206" s="16">
        <v>1.2589253651105799E-2</v>
      </c>
      <c r="D206" s="16">
        <v>6.6738816148220704E-3</v>
      </c>
      <c r="E206" s="16">
        <v>2.0518655853916001E-2</v>
      </c>
      <c r="F206" s="16"/>
      <c r="G206" s="16">
        <v>0</v>
      </c>
      <c r="H206" s="16">
        <v>1.08714754752278E-2</v>
      </c>
      <c r="I206" s="16">
        <v>8.5299849063840104E-3</v>
      </c>
      <c r="J206" s="16">
        <v>2.68146371269402E-2</v>
      </c>
      <c r="K206" s="16">
        <v>3.3259996957045103E-2</v>
      </c>
      <c r="L206" s="16">
        <v>0</v>
      </c>
      <c r="M206" s="16"/>
      <c r="N206" s="16">
        <v>0</v>
      </c>
      <c r="O206" s="16">
        <v>9.9243061649336006E-3</v>
      </c>
      <c r="P206" s="16">
        <v>2.5568180086445E-2</v>
      </c>
      <c r="Q206" s="16">
        <v>0</v>
      </c>
      <c r="R206" s="16"/>
      <c r="S206" s="16">
        <v>2.3671108866879099E-2</v>
      </c>
      <c r="T206" s="16">
        <v>0</v>
      </c>
      <c r="U206" s="16"/>
      <c r="V206" s="16">
        <v>1.0756172948746199E-2</v>
      </c>
      <c r="W206" s="16">
        <v>1.29248635668707E-2</v>
      </c>
      <c r="X206" s="16">
        <v>5.9958212177685204E-3</v>
      </c>
      <c r="Y206" s="16">
        <v>5.6817402206851199E-2</v>
      </c>
      <c r="Z206" s="16"/>
      <c r="AA206" s="16">
        <v>9.2498287993900506E-3</v>
      </c>
      <c r="AB206" s="16">
        <v>1.02840952960954E-2</v>
      </c>
      <c r="AC206" s="16">
        <v>3.8135143698406801E-2</v>
      </c>
      <c r="AD206" s="16">
        <v>1.24733908175296E-2</v>
      </c>
      <c r="AE206" s="16">
        <v>1.53345865965058E-2</v>
      </c>
      <c r="AF206" s="16">
        <v>0</v>
      </c>
      <c r="AG206" s="16"/>
      <c r="AH206" s="16">
        <v>1.09656702640213E-2</v>
      </c>
      <c r="AI206" s="16">
        <v>1.3394255352302599E-2</v>
      </c>
      <c r="AJ206" s="16"/>
      <c r="AK206" s="16">
        <v>5.5055876228298399E-3</v>
      </c>
      <c r="AL206" s="16">
        <v>1.12040840354045E-2</v>
      </c>
      <c r="AM206" s="16"/>
      <c r="AN206" s="16">
        <v>1.2749406295043401E-2</v>
      </c>
      <c r="AO206" s="16">
        <v>1.01838625344632E-2</v>
      </c>
      <c r="AP206" s="16"/>
      <c r="AQ206" s="16">
        <v>1.98987090045421E-2</v>
      </c>
      <c r="AR206" s="16">
        <v>1.31036838103917E-2</v>
      </c>
      <c r="AS206" s="16">
        <v>9.1737713007490999E-3</v>
      </c>
      <c r="AT206" s="16"/>
      <c r="AU206" s="16">
        <v>1.5485373998572499E-2</v>
      </c>
      <c r="AV206" s="16">
        <v>8.8721162161854508E-3</v>
      </c>
      <c r="AW206" s="16"/>
      <c r="AX206" s="16">
        <v>1.3142207532327701E-2</v>
      </c>
      <c r="AY206" s="16">
        <v>0</v>
      </c>
      <c r="AZ206" s="16"/>
      <c r="BA206" s="16">
        <v>3.1013218474384699E-3</v>
      </c>
      <c r="BB206" s="16">
        <v>0</v>
      </c>
    </row>
    <row r="207" spans="2:54" x14ac:dyDescent="0.35">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row>
    <row r="208" spans="2:54" x14ac:dyDescent="0.35">
      <c r="B208" s="7" t="s">
        <v>159</v>
      </c>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row>
    <row r="209" spans="2:54" x14ac:dyDescent="0.35">
      <c r="B209" s="15" t="s">
        <v>17</v>
      </c>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row>
    <row r="210" spans="2:54" x14ac:dyDescent="0.35">
      <c r="B210" t="s">
        <v>153</v>
      </c>
      <c r="C210" s="16">
        <v>0.165257462361389</v>
      </c>
      <c r="D210" s="16">
        <v>0.17566347510833599</v>
      </c>
      <c r="E210" s="16">
        <v>0.12739958011608801</v>
      </c>
      <c r="F210" s="16"/>
      <c r="G210" s="16">
        <v>1</v>
      </c>
      <c r="H210" s="16">
        <v>0.10499339013791401</v>
      </c>
      <c r="I210" s="16">
        <v>0</v>
      </c>
      <c r="J210" s="16">
        <v>0</v>
      </c>
      <c r="K210" s="16" t="s">
        <v>141</v>
      </c>
      <c r="L210" s="16">
        <v>0</v>
      </c>
      <c r="M210" s="16"/>
      <c r="N210" s="16">
        <v>0.20365249020227</v>
      </c>
      <c r="O210" s="16">
        <v>0.189106649589902</v>
      </c>
      <c r="P210" s="16">
        <v>0.106028373785793</v>
      </c>
      <c r="Q210" s="16">
        <v>0.19992901958359599</v>
      </c>
      <c r="R210" s="16"/>
      <c r="S210" s="16">
        <v>0.24026098238284499</v>
      </c>
      <c r="T210" s="16">
        <v>0</v>
      </c>
      <c r="U210" s="16"/>
      <c r="V210" s="16">
        <v>0</v>
      </c>
      <c r="W210" s="16">
        <v>0</v>
      </c>
      <c r="X210" s="16">
        <v>0.19433595004961601</v>
      </c>
      <c r="Y210" s="16">
        <v>0.47539153062616002</v>
      </c>
      <c r="Z210" s="16"/>
      <c r="AA210" s="16">
        <v>0</v>
      </c>
      <c r="AB210" s="16">
        <v>0</v>
      </c>
      <c r="AC210" s="16" t="s">
        <v>141</v>
      </c>
      <c r="AD210" s="16">
        <v>0.20740129909487501</v>
      </c>
      <c r="AE210" s="16">
        <v>0</v>
      </c>
      <c r="AF210" s="16">
        <v>1</v>
      </c>
      <c r="AG210" s="16"/>
      <c r="AH210" s="16">
        <v>0.14698010400679901</v>
      </c>
      <c r="AI210" s="16">
        <v>0.20369216566418299</v>
      </c>
      <c r="AJ210" s="16"/>
      <c r="AK210" s="16">
        <v>0.20426085877706501</v>
      </c>
      <c r="AL210" s="16">
        <v>0.190048146693756</v>
      </c>
      <c r="AM210" s="16"/>
      <c r="AN210" s="16">
        <v>0.16451788824230201</v>
      </c>
      <c r="AO210" s="16">
        <v>0.16639246419418799</v>
      </c>
      <c r="AP210" s="16"/>
      <c r="AQ210" s="16">
        <v>0</v>
      </c>
      <c r="AR210" s="16">
        <v>0</v>
      </c>
      <c r="AS210" s="16">
        <v>0.29955140619354498</v>
      </c>
      <c r="AT210" s="16"/>
      <c r="AU210" s="16">
        <v>0.17074152118535599</v>
      </c>
      <c r="AV210" s="16">
        <v>0.14929618763159</v>
      </c>
      <c r="AW210" s="16"/>
      <c r="AX210" s="16">
        <v>0.17481760762401599</v>
      </c>
      <c r="AY210" s="16">
        <v>0</v>
      </c>
      <c r="AZ210" s="16"/>
      <c r="BA210" s="16">
        <v>0.19377832922900101</v>
      </c>
      <c r="BB210" s="16">
        <v>0</v>
      </c>
    </row>
    <row r="211" spans="2:54" x14ac:dyDescent="0.35">
      <c r="B211" t="s">
        <v>154</v>
      </c>
      <c r="C211" s="16">
        <v>0.51711082098758399</v>
      </c>
      <c r="D211" s="16">
        <v>0.48911531079121201</v>
      </c>
      <c r="E211" s="16">
        <v>0.61896066051640497</v>
      </c>
      <c r="F211" s="16"/>
      <c r="G211" s="16">
        <v>0</v>
      </c>
      <c r="H211" s="16">
        <v>0.68597532274564998</v>
      </c>
      <c r="I211" s="16">
        <v>0.40006445530790002</v>
      </c>
      <c r="J211" s="16">
        <v>0.72261584923389299</v>
      </c>
      <c r="K211" s="16" t="s">
        <v>141</v>
      </c>
      <c r="L211" s="16">
        <v>1</v>
      </c>
      <c r="M211" s="16"/>
      <c r="N211" s="16">
        <v>0.16169088872658599</v>
      </c>
      <c r="O211" s="16">
        <v>0.217200508879099</v>
      </c>
      <c r="P211" s="16">
        <v>0.58834003728718498</v>
      </c>
      <c r="Q211" s="16">
        <v>0.80007098041640401</v>
      </c>
      <c r="R211" s="16"/>
      <c r="S211" s="16">
        <v>0.622338148671161</v>
      </c>
      <c r="T211" s="16">
        <v>0.28526035398172001</v>
      </c>
      <c r="U211" s="16"/>
      <c r="V211" s="16">
        <v>0.47879892994898898</v>
      </c>
      <c r="W211" s="16">
        <v>0.557283383138095</v>
      </c>
      <c r="X211" s="16">
        <v>0.51450182566273295</v>
      </c>
      <c r="Y211" s="16">
        <v>0.52460846937383998</v>
      </c>
      <c r="Z211" s="16"/>
      <c r="AA211" s="16">
        <v>1</v>
      </c>
      <c r="AB211" s="16">
        <v>0.339835169128821</v>
      </c>
      <c r="AC211" s="16" t="s">
        <v>141</v>
      </c>
      <c r="AD211" s="16">
        <v>0.39397761435734702</v>
      </c>
      <c r="AE211" s="16">
        <v>1</v>
      </c>
      <c r="AF211" s="16">
        <v>0</v>
      </c>
      <c r="AG211" s="16"/>
      <c r="AH211" s="16">
        <v>0.51694172087392998</v>
      </c>
      <c r="AI211" s="16">
        <v>0.51746641464453702</v>
      </c>
      <c r="AJ211" s="16"/>
      <c r="AK211" s="16">
        <v>0.44082463313874098</v>
      </c>
      <c r="AL211" s="16">
        <v>0.391470088448165</v>
      </c>
      <c r="AM211" s="16"/>
      <c r="AN211" s="16">
        <v>0.54962320699173395</v>
      </c>
      <c r="AO211" s="16">
        <v>0.46721505428756899</v>
      </c>
      <c r="AP211" s="16"/>
      <c r="AQ211" s="16">
        <v>0.415471626552394</v>
      </c>
      <c r="AR211" s="16">
        <v>0.70814310210063303</v>
      </c>
      <c r="AS211" s="16">
        <v>0.43842795576453802</v>
      </c>
      <c r="AT211" s="16"/>
      <c r="AU211" s="16">
        <v>0.473439222548171</v>
      </c>
      <c r="AV211" s="16">
        <v>0.64421638330116304</v>
      </c>
      <c r="AW211" s="16"/>
      <c r="AX211" s="16">
        <v>0.54702568531429496</v>
      </c>
      <c r="AY211" s="16">
        <v>0</v>
      </c>
      <c r="AZ211" s="16"/>
      <c r="BA211" s="16">
        <v>0.60635610329099998</v>
      </c>
      <c r="BB211" s="16">
        <v>0</v>
      </c>
    </row>
    <row r="212" spans="2:54" x14ac:dyDescent="0.35">
      <c r="B212" t="s">
        <v>155</v>
      </c>
      <c r="C212" s="16">
        <v>0.107489923015087</v>
      </c>
      <c r="D212" s="16">
        <v>6.7317653203660302E-2</v>
      </c>
      <c r="E212" s="16">
        <v>0.25363975936750699</v>
      </c>
      <c r="F212" s="16"/>
      <c r="G212" s="16">
        <v>0</v>
      </c>
      <c r="H212" s="16">
        <v>0.20903128711643601</v>
      </c>
      <c r="I212" s="16">
        <v>0</v>
      </c>
      <c r="J212" s="16">
        <v>0.27738415076610701</v>
      </c>
      <c r="K212" s="16" t="s">
        <v>141</v>
      </c>
      <c r="L212" s="16">
        <v>0</v>
      </c>
      <c r="M212" s="16"/>
      <c r="N212" s="16">
        <v>0</v>
      </c>
      <c r="O212" s="16">
        <v>0.37649233265189902</v>
      </c>
      <c r="P212" s="16">
        <v>0.14664491209403899</v>
      </c>
      <c r="Q212" s="16">
        <v>0</v>
      </c>
      <c r="R212" s="16"/>
      <c r="S212" s="16">
        <v>0</v>
      </c>
      <c r="T212" s="16">
        <v>0.344325632883275</v>
      </c>
      <c r="U212" s="16"/>
      <c r="V212" s="16">
        <v>0.52120107005101102</v>
      </c>
      <c r="W212" s="16">
        <v>0</v>
      </c>
      <c r="X212" s="16">
        <v>7.7128884051812605E-2</v>
      </c>
      <c r="Y212" s="16">
        <v>0</v>
      </c>
      <c r="Z212" s="16"/>
      <c r="AA212" s="16">
        <v>0</v>
      </c>
      <c r="AB212" s="16">
        <v>0.66016483087117905</v>
      </c>
      <c r="AC212" s="16" t="s">
        <v>141</v>
      </c>
      <c r="AD212" s="16">
        <v>8.2314315730053406E-2</v>
      </c>
      <c r="AE212" s="16">
        <v>0</v>
      </c>
      <c r="AF212" s="16">
        <v>0</v>
      </c>
      <c r="AG212" s="16"/>
      <c r="AH212" s="16">
        <v>0.15860601533864399</v>
      </c>
      <c r="AI212" s="16">
        <v>0</v>
      </c>
      <c r="AJ212" s="16"/>
      <c r="AK212" s="16">
        <v>0.10827829830076199</v>
      </c>
      <c r="AL212" s="16">
        <v>0.15831812596216399</v>
      </c>
      <c r="AM212" s="16"/>
      <c r="AN212" s="16">
        <v>8.7210624128207501E-2</v>
      </c>
      <c r="AO212" s="16">
        <v>0.138611944203273</v>
      </c>
      <c r="AP212" s="16"/>
      <c r="AQ212" s="16">
        <v>0.36590725070540903</v>
      </c>
      <c r="AR212" s="16">
        <v>0</v>
      </c>
      <c r="AS212" s="16">
        <v>9.9126461083136802E-2</v>
      </c>
      <c r="AT212" s="16"/>
      <c r="AU212" s="16">
        <v>7.3475838563399107E-2</v>
      </c>
      <c r="AV212" s="16">
        <v>0.20648742906724801</v>
      </c>
      <c r="AW212" s="16"/>
      <c r="AX212" s="16">
        <v>5.5858209309628898E-2</v>
      </c>
      <c r="AY212" s="16">
        <v>1</v>
      </c>
      <c r="AZ212" s="16"/>
      <c r="BA212" s="16">
        <v>0.12604101136000501</v>
      </c>
      <c r="BB212" s="16">
        <v>0</v>
      </c>
    </row>
    <row r="213" spans="2:54" x14ac:dyDescent="0.35">
      <c r="B213" t="s">
        <v>156</v>
      </c>
      <c r="C213" s="16">
        <v>8.8726936086306898E-2</v>
      </c>
      <c r="D213" s="16">
        <v>0.113115348040497</v>
      </c>
      <c r="E213" s="16">
        <v>0</v>
      </c>
      <c r="F213" s="16"/>
      <c r="G213" s="16">
        <v>0</v>
      </c>
      <c r="H213" s="16">
        <v>0</v>
      </c>
      <c r="I213" s="16">
        <v>0.25330726367558698</v>
      </c>
      <c r="J213" s="16">
        <v>0</v>
      </c>
      <c r="K213" s="16" t="s">
        <v>141</v>
      </c>
      <c r="L213" s="16">
        <v>0</v>
      </c>
      <c r="M213" s="16"/>
      <c r="N213" s="16">
        <v>0.16464261193458599</v>
      </c>
      <c r="O213" s="16">
        <v>0</v>
      </c>
      <c r="P213" s="16">
        <v>0.15898667683298301</v>
      </c>
      <c r="Q213" s="16">
        <v>0</v>
      </c>
      <c r="R213" s="16"/>
      <c r="S213" s="16">
        <v>4.5766625318576802E-2</v>
      </c>
      <c r="T213" s="16">
        <v>0.183382652747349</v>
      </c>
      <c r="U213" s="16"/>
      <c r="V213" s="16">
        <v>0</v>
      </c>
      <c r="W213" s="16">
        <v>0</v>
      </c>
      <c r="X213" s="16">
        <v>0.12513915378871901</v>
      </c>
      <c r="Y213" s="16">
        <v>0</v>
      </c>
      <c r="Z213" s="16"/>
      <c r="AA213" s="16">
        <v>0</v>
      </c>
      <c r="AB213" s="16">
        <v>0</v>
      </c>
      <c r="AC213" s="16" t="s">
        <v>141</v>
      </c>
      <c r="AD213" s="16">
        <v>0.1335523512597</v>
      </c>
      <c r="AE213" s="16">
        <v>0</v>
      </c>
      <c r="AF213" s="16">
        <v>0</v>
      </c>
      <c r="AG213" s="16"/>
      <c r="AH213" s="16">
        <v>8.44711780268394E-2</v>
      </c>
      <c r="AI213" s="16">
        <v>9.7676194243354594E-2</v>
      </c>
      <c r="AJ213" s="16"/>
      <c r="AK213" s="16">
        <v>0.11739109508913199</v>
      </c>
      <c r="AL213" s="16">
        <v>9.1133498588517298E-2</v>
      </c>
      <c r="AM213" s="16"/>
      <c r="AN213" s="16">
        <v>9.4550346934523605E-2</v>
      </c>
      <c r="AO213" s="16">
        <v>7.9789925156261002E-2</v>
      </c>
      <c r="AP213" s="16"/>
      <c r="AQ213" s="16">
        <v>0</v>
      </c>
      <c r="AR213" s="16">
        <v>0.29185689789936697</v>
      </c>
      <c r="AS213" s="16">
        <v>0</v>
      </c>
      <c r="AT213" s="16"/>
      <c r="AU213" s="16">
        <v>0.119212204024158</v>
      </c>
      <c r="AV213" s="16">
        <v>0</v>
      </c>
      <c r="AW213" s="16"/>
      <c r="AX213" s="16">
        <v>9.3859789910710395E-2</v>
      </c>
      <c r="AY213" s="16">
        <v>0</v>
      </c>
      <c r="AZ213" s="16"/>
      <c r="BA213" s="16">
        <v>3.6912278059996598E-2</v>
      </c>
      <c r="BB213" s="16">
        <v>0.38895479866488297</v>
      </c>
    </row>
    <row r="214" spans="2:54" x14ac:dyDescent="0.35">
      <c r="B214" t="s">
        <v>157</v>
      </c>
      <c r="C214" s="16">
        <v>6.3028305374786597E-2</v>
      </c>
      <c r="D214" s="16">
        <v>8.0352923400135404E-2</v>
      </c>
      <c r="E214" s="16">
        <v>0</v>
      </c>
      <c r="F214" s="16"/>
      <c r="G214" s="16">
        <v>0</v>
      </c>
      <c r="H214" s="16">
        <v>0</v>
      </c>
      <c r="I214" s="16">
        <v>0.17994003030901901</v>
      </c>
      <c r="J214" s="16">
        <v>0</v>
      </c>
      <c r="K214" s="16" t="s">
        <v>141</v>
      </c>
      <c r="L214" s="16">
        <v>0</v>
      </c>
      <c r="M214" s="16"/>
      <c r="N214" s="16">
        <v>0.16464261193458599</v>
      </c>
      <c r="O214" s="16">
        <v>0.217200508879099</v>
      </c>
      <c r="P214" s="16">
        <v>0</v>
      </c>
      <c r="Q214" s="16">
        <v>0</v>
      </c>
      <c r="R214" s="16"/>
      <c r="S214" s="16">
        <v>9.1634243627416706E-2</v>
      </c>
      <c r="T214" s="16">
        <v>0</v>
      </c>
      <c r="U214" s="16"/>
      <c r="V214" s="16">
        <v>0</v>
      </c>
      <c r="W214" s="16">
        <v>0</v>
      </c>
      <c r="X214" s="16">
        <v>8.8894186447119203E-2</v>
      </c>
      <c r="Y214" s="16">
        <v>0</v>
      </c>
      <c r="Z214" s="16"/>
      <c r="AA214" s="16">
        <v>0</v>
      </c>
      <c r="AB214" s="16">
        <v>0</v>
      </c>
      <c r="AC214" s="16" t="s">
        <v>141</v>
      </c>
      <c r="AD214" s="16">
        <v>9.4870608070238699E-2</v>
      </c>
      <c r="AE214" s="16">
        <v>0</v>
      </c>
      <c r="AF214" s="16">
        <v>0</v>
      </c>
      <c r="AG214" s="16"/>
      <c r="AH214" s="16">
        <v>9.3000981753787598E-2</v>
      </c>
      <c r="AI214" s="16">
        <v>0</v>
      </c>
      <c r="AJ214" s="16"/>
      <c r="AK214" s="16">
        <v>0.1292451146943</v>
      </c>
      <c r="AL214" s="16">
        <v>0</v>
      </c>
      <c r="AM214" s="16"/>
      <c r="AN214" s="16">
        <v>0.104097933703233</v>
      </c>
      <c r="AO214" s="16">
        <v>0</v>
      </c>
      <c r="AP214" s="16"/>
      <c r="AQ214" s="16">
        <v>0.218621122742198</v>
      </c>
      <c r="AR214" s="16">
        <v>0</v>
      </c>
      <c r="AS214" s="16">
        <v>5.70606880690573E-2</v>
      </c>
      <c r="AT214" s="16"/>
      <c r="AU214" s="16">
        <v>8.4683902443415796E-2</v>
      </c>
      <c r="AV214" s="16">
        <v>0</v>
      </c>
      <c r="AW214" s="16"/>
      <c r="AX214" s="16">
        <v>6.6674493246911007E-2</v>
      </c>
      <c r="AY214" s="16">
        <v>0</v>
      </c>
      <c r="AZ214" s="16"/>
      <c r="BA214" s="16">
        <v>3.6912278059996598E-2</v>
      </c>
      <c r="BB214" s="16">
        <v>0.21435148994124201</v>
      </c>
    </row>
    <row r="215" spans="2:54" x14ac:dyDescent="0.35">
      <c r="B215" t="s">
        <v>158</v>
      </c>
      <c r="C215" s="16">
        <v>5.8386552174845903E-2</v>
      </c>
      <c r="D215" s="16">
        <v>7.4435289456158696E-2</v>
      </c>
      <c r="E215" s="16">
        <v>0</v>
      </c>
      <c r="F215" s="16"/>
      <c r="G215" s="16">
        <v>0</v>
      </c>
      <c r="H215" s="16">
        <v>0</v>
      </c>
      <c r="I215" s="16">
        <v>0.16668825070749399</v>
      </c>
      <c r="J215" s="16">
        <v>0</v>
      </c>
      <c r="K215" s="16" t="s">
        <v>141</v>
      </c>
      <c r="L215" s="16">
        <v>0</v>
      </c>
      <c r="M215" s="16"/>
      <c r="N215" s="16">
        <v>0.30537139720197198</v>
      </c>
      <c r="O215" s="16">
        <v>0</v>
      </c>
      <c r="P215" s="16">
        <v>0</v>
      </c>
      <c r="Q215" s="16">
        <v>0</v>
      </c>
      <c r="R215" s="16"/>
      <c r="S215" s="16">
        <v>0</v>
      </c>
      <c r="T215" s="16">
        <v>0.187031360387656</v>
      </c>
      <c r="U215" s="16"/>
      <c r="V215" s="16">
        <v>0</v>
      </c>
      <c r="W215" s="16">
        <v>0.442716616861905</v>
      </c>
      <c r="X215" s="16">
        <v>0</v>
      </c>
      <c r="Y215" s="16">
        <v>0</v>
      </c>
      <c r="Z215" s="16"/>
      <c r="AA215" s="16">
        <v>0</v>
      </c>
      <c r="AB215" s="16">
        <v>0</v>
      </c>
      <c r="AC215" s="16" t="s">
        <v>141</v>
      </c>
      <c r="AD215" s="16">
        <v>8.7883811487785804E-2</v>
      </c>
      <c r="AE215" s="16">
        <v>0</v>
      </c>
      <c r="AF215" s="16">
        <v>0</v>
      </c>
      <c r="AG215" s="16"/>
      <c r="AH215" s="16">
        <v>0</v>
      </c>
      <c r="AI215" s="16">
        <v>0.18116522544792499</v>
      </c>
      <c r="AJ215" s="16"/>
      <c r="AK215" s="16">
        <v>0</v>
      </c>
      <c r="AL215" s="16">
        <v>0.16903014030739799</v>
      </c>
      <c r="AM215" s="16"/>
      <c r="AN215" s="16">
        <v>0</v>
      </c>
      <c r="AO215" s="16">
        <v>0.14799061215871001</v>
      </c>
      <c r="AP215" s="16"/>
      <c r="AQ215" s="16">
        <v>0</v>
      </c>
      <c r="AR215" s="16">
        <v>0</v>
      </c>
      <c r="AS215" s="16">
        <v>0.10583348888972299</v>
      </c>
      <c r="AT215" s="16"/>
      <c r="AU215" s="16">
        <v>7.84473112355005E-2</v>
      </c>
      <c r="AV215" s="16">
        <v>0</v>
      </c>
      <c r="AW215" s="16"/>
      <c r="AX215" s="16">
        <v>6.1764214594439398E-2</v>
      </c>
      <c r="AY215" s="16">
        <v>0</v>
      </c>
      <c r="AZ215" s="16"/>
      <c r="BA215" s="16">
        <v>0</v>
      </c>
      <c r="BB215" s="16">
        <v>0.39669371139387499</v>
      </c>
    </row>
    <row r="216" spans="2:54" x14ac:dyDescent="0.35">
      <c r="B216" t="s">
        <v>110</v>
      </c>
      <c r="C216" s="16">
        <v>0</v>
      </c>
      <c r="D216" s="16">
        <v>0</v>
      </c>
      <c r="E216" s="16">
        <v>0</v>
      </c>
      <c r="F216" s="16"/>
      <c r="G216" s="16">
        <v>0</v>
      </c>
      <c r="H216" s="16">
        <v>0</v>
      </c>
      <c r="I216" s="16">
        <v>0</v>
      </c>
      <c r="J216" s="16">
        <v>0</v>
      </c>
      <c r="K216" s="16" t="s">
        <v>141</v>
      </c>
      <c r="L216" s="16">
        <v>0</v>
      </c>
      <c r="M216" s="16"/>
      <c r="N216" s="16">
        <v>0</v>
      </c>
      <c r="O216" s="16">
        <v>0</v>
      </c>
      <c r="P216" s="16">
        <v>0</v>
      </c>
      <c r="Q216" s="16">
        <v>0</v>
      </c>
      <c r="R216" s="16"/>
      <c r="S216" s="16">
        <v>0</v>
      </c>
      <c r="T216" s="16">
        <v>0</v>
      </c>
      <c r="U216" s="16"/>
      <c r="V216" s="16">
        <v>0</v>
      </c>
      <c r="W216" s="16">
        <v>0</v>
      </c>
      <c r="X216" s="16">
        <v>0</v>
      </c>
      <c r="Y216" s="16">
        <v>0</v>
      </c>
      <c r="Z216" s="16"/>
      <c r="AA216" s="16">
        <v>0</v>
      </c>
      <c r="AB216" s="16">
        <v>0</v>
      </c>
      <c r="AC216" s="16" t="s">
        <v>141</v>
      </c>
      <c r="AD216" s="16">
        <v>0</v>
      </c>
      <c r="AE216" s="16">
        <v>0</v>
      </c>
      <c r="AF216" s="16">
        <v>0</v>
      </c>
      <c r="AG216" s="16"/>
      <c r="AH216" s="16">
        <v>0</v>
      </c>
      <c r="AI216" s="16">
        <v>0</v>
      </c>
      <c r="AJ216" s="16"/>
      <c r="AK216" s="16">
        <v>0</v>
      </c>
      <c r="AL216" s="16">
        <v>0</v>
      </c>
      <c r="AM216" s="16"/>
      <c r="AN216" s="16">
        <v>0</v>
      </c>
      <c r="AO216" s="16">
        <v>0</v>
      </c>
      <c r="AP216" s="16"/>
      <c r="AQ216" s="16">
        <v>0</v>
      </c>
      <c r="AR216" s="16">
        <v>0</v>
      </c>
      <c r="AS216" s="16">
        <v>0</v>
      </c>
      <c r="AT216" s="16"/>
      <c r="AU216" s="16">
        <v>0</v>
      </c>
      <c r="AV216" s="16">
        <v>0</v>
      </c>
      <c r="AW216" s="16"/>
      <c r="AX216" s="16">
        <v>0</v>
      </c>
      <c r="AY216" s="16">
        <v>0</v>
      </c>
      <c r="AZ216" s="16"/>
      <c r="BA216" s="16">
        <v>0</v>
      </c>
      <c r="BB216" s="16">
        <v>0</v>
      </c>
    </row>
    <row r="217" spans="2:54" x14ac:dyDescent="0.35">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row>
    <row r="218" spans="2:54" x14ac:dyDescent="0.35">
      <c r="B218" s="7" t="s">
        <v>160</v>
      </c>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row>
    <row r="219" spans="2:54" x14ac:dyDescent="0.35">
      <c r="B219" s="15" t="s">
        <v>18</v>
      </c>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row>
    <row r="220" spans="2:54" x14ac:dyDescent="0.35">
      <c r="B220" t="s">
        <v>153</v>
      </c>
      <c r="C220" s="16">
        <v>0.174984902777055</v>
      </c>
      <c r="D220" s="16">
        <v>0.17854691118464</v>
      </c>
      <c r="E220" s="16">
        <v>0.16874634087530399</v>
      </c>
      <c r="F220" s="16"/>
      <c r="G220" s="16">
        <v>0.30418313524804902</v>
      </c>
      <c r="H220" s="16">
        <v>0.27049942080314898</v>
      </c>
      <c r="I220" s="16">
        <v>0.119116088023647</v>
      </c>
      <c r="J220" s="16">
        <v>0.155034461838715</v>
      </c>
      <c r="K220" s="16">
        <v>3.9731855225061501E-2</v>
      </c>
      <c r="L220" s="16">
        <v>0.12993213111628399</v>
      </c>
      <c r="M220" s="16"/>
      <c r="N220" s="16">
        <v>0.26007519651448202</v>
      </c>
      <c r="O220" s="16">
        <v>0.13536447801853099</v>
      </c>
      <c r="P220" s="16">
        <v>0.12997062799487299</v>
      </c>
      <c r="Q220" s="16">
        <v>0.21906729242949299</v>
      </c>
      <c r="R220" s="16"/>
      <c r="S220" s="16">
        <v>0.17803935038454999</v>
      </c>
      <c r="T220" s="16">
        <v>0.17083461435998701</v>
      </c>
      <c r="U220" s="16"/>
      <c r="V220" s="16">
        <v>0.15825049921623899</v>
      </c>
      <c r="W220" s="16">
        <v>0.121038481860511</v>
      </c>
      <c r="X220" s="16">
        <v>0.225215440367835</v>
      </c>
      <c r="Y220" s="16">
        <v>0.15673990739147201</v>
      </c>
      <c r="Z220" s="16"/>
      <c r="AA220" s="16">
        <v>5.3426842365933702E-2</v>
      </c>
      <c r="AB220" s="16">
        <v>0.199197501081054</v>
      </c>
      <c r="AC220" s="16">
        <v>0.16410779824143701</v>
      </c>
      <c r="AD220" s="16">
        <v>0.26402077426711201</v>
      </c>
      <c r="AE220" s="16">
        <v>6.7084070698210999E-2</v>
      </c>
      <c r="AF220" s="16">
        <v>0.71673586175179704</v>
      </c>
      <c r="AG220" s="16"/>
      <c r="AH220" s="16">
        <v>0.16768132672369701</v>
      </c>
      <c r="AI220" s="16">
        <v>0.2220305736289</v>
      </c>
      <c r="AJ220" s="16"/>
      <c r="AK220" s="16">
        <v>0.194093131445777</v>
      </c>
      <c r="AL220" s="16">
        <v>0.21997203606810001</v>
      </c>
      <c r="AM220" s="16"/>
      <c r="AN220" s="16">
        <v>0.17085507826606999</v>
      </c>
      <c r="AO220" s="16">
        <v>0.206780906491387</v>
      </c>
      <c r="AP220" s="16"/>
      <c r="AQ220" s="16">
        <v>0.24588140197195699</v>
      </c>
      <c r="AR220" s="16">
        <v>8.7637839973814496E-2</v>
      </c>
      <c r="AS220" s="16">
        <v>0.21358305443130199</v>
      </c>
      <c r="AT220" s="16"/>
      <c r="AU220" s="16">
        <v>0.18472069204823499</v>
      </c>
      <c r="AV220" s="16">
        <v>0.15596027622926401</v>
      </c>
      <c r="AW220" s="16"/>
      <c r="AX220" s="16">
        <v>0.18903637401929799</v>
      </c>
      <c r="AY220" s="16">
        <v>0</v>
      </c>
      <c r="AZ220" s="16"/>
      <c r="BA220" s="16">
        <v>0.22346350064704701</v>
      </c>
      <c r="BB220" s="16">
        <v>0</v>
      </c>
    </row>
    <row r="221" spans="2:54" x14ac:dyDescent="0.35">
      <c r="B221" t="s">
        <v>154</v>
      </c>
      <c r="C221" s="16">
        <v>0.24556905765881101</v>
      </c>
      <c r="D221" s="16">
        <v>0.28358376282578202</v>
      </c>
      <c r="E221" s="16">
        <v>0.178989458673049</v>
      </c>
      <c r="F221" s="16"/>
      <c r="G221" s="16">
        <v>0.41817627749030301</v>
      </c>
      <c r="H221" s="16">
        <v>0.232234180499793</v>
      </c>
      <c r="I221" s="16">
        <v>0.152118919432011</v>
      </c>
      <c r="J221" s="16">
        <v>0.16404140430514599</v>
      </c>
      <c r="K221" s="16">
        <v>0.54332197037139496</v>
      </c>
      <c r="L221" s="16">
        <v>0.14964865937851601</v>
      </c>
      <c r="M221" s="16"/>
      <c r="N221" s="16">
        <v>0.23892529892185099</v>
      </c>
      <c r="O221" s="16">
        <v>0.23189358509924499</v>
      </c>
      <c r="P221" s="16">
        <v>0.20810237090790301</v>
      </c>
      <c r="Q221" s="16">
        <v>0.31964019993468801</v>
      </c>
      <c r="R221" s="16"/>
      <c r="S221" s="16">
        <v>0.24201431117632699</v>
      </c>
      <c r="T221" s="16">
        <v>0.25039913662813501</v>
      </c>
      <c r="U221" s="16"/>
      <c r="V221" s="16">
        <v>0.161388219202796</v>
      </c>
      <c r="W221" s="16">
        <v>0.372834304179744</v>
      </c>
      <c r="X221" s="16">
        <v>0.15870310619130701</v>
      </c>
      <c r="Y221" s="16">
        <v>0.33011754534141002</v>
      </c>
      <c r="Z221" s="16"/>
      <c r="AA221" s="16">
        <v>0.342590911257935</v>
      </c>
      <c r="AB221" s="16">
        <v>0.13892059379564201</v>
      </c>
      <c r="AC221" s="16">
        <v>0.16839651620658899</v>
      </c>
      <c r="AD221" s="16">
        <v>0.220828243464923</v>
      </c>
      <c r="AE221" s="16">
        <v>0.29008524310524503</v>
      </c>
      <c r="AF221" s="16">
        <v>0.14215757026070899</v>
      </c>
      <c r="AG221" s="16"/>
      <c r="AH221" s="16">
        <v>0.21905113076244601</v>
      </c>
      <c r="AI221" s="16">
        <v>0.24672234493685499</v>
      </c>
      <c r="AJ221" s="16"/>
      <c r="AK221" s="16">
        <v>0.21920641721703299</v>
      </c>
      <c r="AL221" s="16">
        <v>0.27726873169767702</v>
      </c>
      <c r="AM221" s="16"/>
      <c r="AN221" s="16">
        <v>0.20443547616868299</v>
      </c>
      <c r="AO221" s="16">
        <v>0.25395261590120399</v>
      </c>
      <c r="AP221" s="16"/>
      <c r="AQ221" s="16">
        <v>0.26308719273599201</v>
      </c>
      <c r="AR221" s="16">
        <v>0.227799081989535</v>
      </c>
      <c r="AS221" s="16">
        <v>0.24922862868356799</v>
      </c>
      <c r="AT221" s="16"/>
      <c r="AU221" s="16">
        <v>0.210901982034677</v>
      </c>
      <c r="AV221" s="16">
        <v>0.31331170788292101</v>
      </c>
      <c r="AW221" s="16"/>
      <c r="AX221" s="16">
        <v>0.20957977944270201</v>
      </c>
      <c r="AY221" s="16">
        <v>0.69374848606838202</v>
      </c>
      <c r="AZ221" s="16"/>
      <c r="BA221" s="16">
        <v>0.31360260459126998</v>
      </c>
      <c r="BB221" s="16">
        <v>0</v>
      </c>
    </row>
    <row r="222" spans="2:54" x14ac:dyDescent="0.35">
      <c r="B222" t="s">
        <v>155</v>
      </c>
      <c r="C222" s="16">
        <v>0.26236424073112902</v>
      </c>
      <c r="D222" s="16">
        <v>0.25084818083751698</v>
      </c>
      <c r="E222" s="16">
        <v>0.28253366322815898</v>
      </c>
      <c r="F222" s="16"/>
      <c r="G222" s="16">
        <v>0.13647836056181201</v>
      </c>
      <c r="H222" s="16">
        <v>0.24363287033811001</v>
      </c>
      <c r="I222" s="16">
        <v>0.28831128389511301</v>
      </c>
      <c r="J222" s="16">
        <v>0.32419741523120799</v>
      </c>
      <c r="K222" s="16">
        <v>0.184993915733978</v>
      </c>
      <c r="L222" s="16">
        <v>0.37020760397272001</v>
      </c>
      <c r="M222" s="16"/>
      <c r="N222" s="16">
        <v>0.30811671011991498</v>
      </c>
      <c r="O222" s="16">
        <v>0.240476674500332</v>
      </c>
      <c r="P222" s="16">
        <v>0.28186897271537298</v>
      </c>
      <c r="Q222" s="16">
        <v>0.215079835285447</v>
      </c>
      <c r="R222" s="16"/>
      <c r="S222" s="16">
        <v>0.32380878917238098</v>
      </c>
      <c r="T222" s="16">
        <v>0.17887529920797901</v>
      </c>
      <c r="U222" s="16"/>
      <c r="V222" s="16">
        <v>0.309183289184569</v>
      </c>
      <c r="W222" s="16">
        <v>0.25150120303178403</v>
      </c>
      <c r="X222" s="16">
        <v>0.26767272797733499</v>
      </c>
      <c r="Y222" s="16">
        <v>0.18417778347712499</v>
      </c>
      <c r="Z222" s="16"/>
      <c r="AA222" s="16">
        <v>0.20241874687759301</v>
      </c>
      <c r="AB222" s="16">
        <v>0.45358174659887701</v>
      </c>
      <c r="AC222" s="16">
        <v>0.302242951473222</v>
      </c>
      <c r="AD222" s="16">
        <v>0.21942675103748899</v>
      </c>
      <c r="AE222" s="16">
        <v>0.29803630601820802</v>
      </c>
      <c r="AF222" s="16">
        <v>0.14110656798749399</v>
      </c>
      <c r="AG222" s="16"/>
      <c r="AH222" s="16">
        <v>0.28613117147261802</v>
      </c>
      <c r="AI222" s="16">
        <v>0.24041478408441799</v>
      </c>
      <c r="AJ222" s="16"/>
      <c r="AK222" s="16">
        <v>0.25321329117560998</v>
      </c>
      <c r="AL222" s="16">
        <v>0.26407232054044399</v>
      </c>
      <c r="AM222" s="16"/>
      <c r="AN222" s="16">
        <v>0.28604614110388299</v>
      </c>
      <c r="AO222" s="16">
        <v>0.21520242253233399</v>
      </c>
      <c r="AP222" s="16"/>
      <c r="AQ222" s="16">
        <v>0.23990226546742</v>
      </c>
      <c r="AR222" s="16">
        <v>0.30143334484829898</v>
      </c>
      <c r="AS222" s="16">
        <v>0.22216965438278599</v>
      </c>
      <c r="AT222" s="16"/>
      <c r="AU222" s="16">
        <v>0.25023554302500001</v>
      </c>
      <c r="AV222" s="16">
        <v>0.28606483016902801</v>
      </c>
      <c r="AW222" s="16"/>
      <c r="AX222" s="16">
        <v>0.27547737437419301</v>
      </c>
      <c r="AY222" s="16">
        <v>9.9064585052666299E-2</v>
      </c>
      <c r="AZ222" s="16"/>
      <c r="BA222" s="16">
        <v>0.33505080008576898</v>
      </c>
      <c r="BB222" s="16">
        <v>0</v>
      </c>
    </row>
    <row r="223" spans="2:54" x14ac:dyDescent="0.35">
      <c r="B223" t="s">
        <v>156</v>
      </c>
      <c r="C223" s="16">
        <v>0.22994874706029</v>
      </c>
      <c r="D223" s="16">
        <v>0.23612072700394199</v>
      </c>
      <c r="E223" s="16">
        <v>0.21913903677077001</v>
      </c>
      <c r="F223" s="16"/>
      <c r="G223" s="16">
        <v>0</v>
      </c>
      <c r="H223" s="16">
        <v>0.22439527392963801</v>
      </c>
      <c r="I223" s="16">
        <v>0.38239923540272802</v>
      </c>
      <c r="J223" s="16">
        <v>0.20737788206493399</v>
      </c>
      <c r="K223" s="16">
        <v>0.23195225866956601</v>
      </c>
      <c r="L223" s="16">
        <v>0.147804969644838</v>
      </c>
      <c r="M223" s="16"/>
      <c r="N223" s="16">
        <v>0.169982393497558</v>
      </c>
      <c r="O223" s="16">
        <v>0.36692916376212797</v>
      </c>
      <c r="P223" s="16">
        <v>0.259207560920588</v>
      </c>
      <c r="Q223" s="16">
        <v>0.13391045933568199</v>
      </c>
      <c r="R223" s="16"/>
      <c r="S223" s="16">
        <v>0.20262370705340299</v>
      </c>
      <c r="T223" s="16">
        <v>0.26707716162474798</v>
      </c>
      <c r="U223" s="16"/>
      <c r="V223" s="16">
        <v>0.28037431813178898</v>
      </c>
      <c r="W223" s="16">
        <v>0.16151402388139399</v>
      </c>
      <c r="X223" s="16">
        <v>0.27514700810250298</v>
      </c>
      <c r="Y223" s="16">
        <v>0.184136606052789</v>
      </c>
      <c r="Z223" s="16"/>
      <c r="AA223" s="16">
        <v>0.28806586139962298</v>
      </c>
      <c r="AB223" s="16">
        <v>0.14899770685318001</v>
      </c>
      <c r="AC223" s="16">
        <v>0.36525273407875197</v>
      </c>
      <c r="AD223" s="16">
        <v>0.20020725274729501</v>
      </c>
      <c r="AE223" s="16">
        <v>0.23042479979830599</v>
      </c>
      <c r="AF223" s="16">
        <v>0</v>
      </c>
      <c r="AG223" s="16"/>
      <c r="AH223" s="16">
        <v>0.24862934024695699</v>
      </c>
      <c r="AI223" s="16">
        <v>0.20769400485853601</v>
      </c>
      <c r="AJ223" s="16"/>
      <c r="AK223" s="16">
        <v>0.27500119885181601</v>
      </c>
      <c r="AL223" s="16">
        <v>0.19210459913515401</v>
      </c>
      <c r="AM223" s="16"/>
      <c r="AN223" s="16">
        <v>0.26642072481178902</v>
      </c>
      <c r="AO223" s="16">
        <v>0.23582690737367901</v>
      </c>
      <c r="AP223" s="16"/>
      <c r="AQ223" s="16">
        <v>0.15104476945884401</v>
      </c>
      <c r="AR223" s="16">
        <v>0.232930743871573</v>
      </c>
      <c r="AS223" s="16">
        <v>0.27758149231679002</v>
      </c>
      <c r="AT223" s="16"/>
      <c r="AU223" s="16">
        <v>0.28260293952483501</v>
      </c>
      <c r="AV223" s="16">
        <v>0.12705761826616099</v>
      </c>
      <c r="AW223" s="16"/>
      <c r="AX223" s="16">
        <v>0.231776544936109</v>
      </c>
      <c r="AY223" s="16">
        <v>0.20718692887895199</v>
      </c>
      <c r="AZ223" s="16"/>
      <c r="BA223" s="16">
        <v>0.11308860773554801</v>
      </c>
      <c r="BB223" s="16">
        <v>0.74371794779103395</v>
      </c>
    </row>
    <row r="224" spans="2:54" x14ac:dyDescent="0.35">
      <c r="B224" t="s">
        <v>157</v>
      </c>
      <c r="C224" s="16">
        <v>5.1627894405664398E-2</v>
      </c>
      <c r="D224" s="16">
        <v>3.7263250228153001E-2</v>
      </c>
      <c r="E224" s="16">
        <v>7.6786375701550405E-2</v>
      </c>
      <c r="F224" s="16"/>
      <c r="G224" s="16">
        <v>7.4735094167965199E-2</v>
      </c>
      <c r="H224" s="16">
        <v>0</v>
      </c>
      <c r="I224" s="16">
        <v>5.8054473246500801E-2</v>
      </c>
      <c r="J224" s="16">
        <v>5.3427198854331497E-2</v>
      </c>
      <c r="K224" s="16">
        <v>0</v>
      </c>
      <c r="L224" s="16">
        <v>0.20240663588764199</v>
      </c>
      <c r="M224" s="16"/>
      <c r="N224" s="16">
        <v>2.2900400946194301E-2</v>
      </c>
      <c r="O224" s="16">
        <v>2.5336098619764401E-2</v>
      </c>
      <c r="P224" s="16">
        <v>7.6991897109073199E-2</v>
      </c>
      <c r="Q224" s="16">
        <v>4.5243342962853601E-2</v>
      </c>
      <c r="R224" s="16"/>
      <c r="S224" s="16">
        <v>3.6755902330344002E-2</v>
      </c>
      <c r="T224" s="16">
        <v>7.1835494725102395E-2</v>
      </c>
      <c r="U224" s="16"/>
      <c r="V224" s="16">
        <v>0</v>
      </c>
      <c r="W224" s="16">
        <v>2.7588042851726401E-2</v>
      </c>
      <c r="X224" s="16">
        <v>7.3261717361019996E-2</v>
      </c>
      <c r="Y224" s="16">
        <v>0.14482815773720401</v>
      </c>
      <c r="Z224" s="16"/>
      <c r="AA224" s="16">
        <v>3.3628083802750799E-2</v>
      </c>
      <c r="AB224" s="16">
        <v>0</v>
      </c>
      <c r="AC224" s="16">
        <v>0</v>
      </c>
      <c r="AD224" s="16">
        <v>8.48968850815221E-2</v>
      </c>
      <c r="AE224" s="16">
        <v>0.11436958038003001</v>
      </c>
      <c r="AF224" s="16">
        <v>0</v>
      </c>
      <c r="AG224" s="16"/>
      <c r="AH224" s="16">
        <v>7.8507030794281396E-2</v>
      </c>
      <c r="AI224" s="16">
        <v>1.6843402725138099E-2</v>
      </c>
      <c r="AJ224" s="16"/>
      <c r="AK224" s="16">
        <v>2.3909226070192E-2</v>
      </c>
      <c r="AL224" s="16">
        <v>3.3964395297962802E-2</v>
      </c>
      <c r="AM224" s="16"/>
      <c r="AN224" s="16">
        <v>7.2242579649575103E-2</v>
      </c>
      <c r="AO224" s="16">
        <v>1.45219454932144E-2</v>
      </c>
      <c r="AP224" s="16"/>
      <c r="AQ224" s="16">
        <v>0.100084370365786</v>
      </c>
      <c r="AR224" s="16">
        <v>7.9340283838216993E-2</v>
      </c>
      <c r="AS224" s="16">
        <v>9.2085389122711706E-3</v>
      </c>
      <c r="AT224" s="16"/>
      <c r="AU224" s="16">
        <v>4.0095617754231802E-2</v>
      </c>
      <c r="AV224" s="16">
        <v>7.41630223165341E-2</v>
      </c>
      <c r="AW224" s="16"/>
      <c r="AX224" s="16">
        <v>5.5773668481174501E-2</v>
      </c>
      <c r="AY224" s="16">
        <v>0</v>
      </c>
      <c r="AZ224" s="16"/>
      <c r="BA224" s="16">
        <v>1.4794486940365399E-2</v>
      </c>
      <c r="BB224" s="16">
        <v>0.21062212321981699</v>
      </c>
    </row>
    <row r="225" spans="2:54" x14ac:dyDescent="0.35">
      <c r="B225" t="s">
        <v>158</v>
      </c>
      <c r="C225" s="16">
        <v>3.6282750066516799E-3</v>
      </c>
      <c r="D225" s="16">
        <v>0</v>
      </c>
      <c r="E225" s="16">
        <v>9.9828973532381394E-3</v>
      </c>
      <c r="F225" s="16"/>
      <c r="G225" s="16">
        <v>0</v>
      </c>
      <c r="H225" s="16">
        <v>0</v>
      </c>
      <c r="I225" s="16">
        <v>0</v>
      </c>
      <c r="J225" s="16">
        <v>1.6732803490920999E-2</v>
      </c>
      <c r="K225" s="16">
        <v>0</v>
      </c>
      <c r="L225" s="16">
        <v>0</v>
      </c>
      <c r="M225" s="16"/>
      <c r="N225" s="16">
        <v>0</v>
      </c>
      <c r="O225" s="16">
        <v>0</v>
      </c>
      <c r="P225" s="16">
        <v>8.6794772831752902E-3</v>
      </c>
      <c r="Q225" s="16">
        <v>0</v>
      </c>
      <c r="R225" s="16"/>
      <c r="S225" s="16">
        <v>6.2985414555630902E-3</v>
      </c>
      <c r="T225" s="16">
        <v>0</v>
      </c>
      <c r="U225" s="16"/>
      <c r="V225" s="16">
        <v>2.67657803344457E-2</v>
      </c>
      <c r="W225" s="16">
        <v>0</v>
      </c>
      <c r="X225" s="16">
        <v>0</v>
      </c>
      <c r="Y225" s="16">
        <v>0</v>
      </c>
      <c r="Z225" s="16"/>
      <c r="AA225" s="16">
        <v>0</v>
      </c>
      <c r="AB225" s="16">
        <v>0</v>
      </c>
      <c r="AC225" s="16">
        <v>0</v>
      </c>
      <c r="AD225" s="16">
        <v>1.06200934016598E-2</v>
      </c>
      <c r="AE225" s="16">
        <v>0</v>
      </c>
      <c r="AF225" s="16">
        <v>0</v>
      </c>
      <c r="AG225" s="16"/>
      <c r="AH225" s="16">
        <v>0</v>
      </c>
      <c r="AI225" s="16">
        <v>1.1564641612074799E-2</v>
      </c>
      <c r="AJ225" s="16"/>
      <c r="AK225" s="16">
        <v>0</v>
      </c>
      <c r="AL225" s="16">
        <v>1.2617917260662101E-2</v>
      </c>
      <c r="AM225" s="16"/>
      <c r="AN225" s="16">
        <v>0</v>
      </c>
      <c r="AO225" s="16">
        <v>9.9707344103613996E-3</v>
      </c>
      <c r="AP225" s="16"/>
      <c r="AQ225" s="16">
        <v>0</v>
      </c>
      <c r="AR225" s="16">
        <v>0</v>
      </c>
      <c r="AS225" s="16">
        <v>8.3208234680131991E-3</v>
      </c>
      <c r="AT225" s="16"/>
      <c r="AU225" s="16">
        <v>5.4850326567381898E-3</v>
      </c>
      <c r="AV225" s="16">
        <v>0</v>
      </c>
      <c r="AW225" s="16"/>
      <c r="AX225" s="16">
        <v>3.9196292955406596E-3</v>
      </c>
      <c r="AY225" s="16">
        <v>0</v>
      </c>
      <c r="AZ225" s="16"/>
      <c r="BA225" s="16">
        <v>0</v>
      </c>
      <c r="BB225" s="16">
        <v>0</v>
      </c>
    </row>
    <row r="226" spans="2:54" x14ac:dyDescent="0.35">
      <c r="B226" t="s">
        <v>110</v>
      </c>
      <c r="C226" s="16">
        <v>3.18768823603994E-2</v>
      </c>
      <c r="D226" s="16">
        <v>1.36371679199663E-2</v>
      </c>
      <c r="E226" s="16">
        <v>6.3822227397928699E-2</v>
      </c>
      <c r="F226" s="16"/>
      <c r="G226" s="16">
        <v>6.6427132531870603E-2</v>
      </c>
      <c r="H226" s="16">
        <v>2.9238254429309898E-2</v>
      </c>
      <c r="I226" s="16">
        <v>0</v>
      </c>
      <c r="J226" s="16">
        <v>7.9188834214744597E-2</v>
      </c>
      <c r="K226" s="16">
        <v>0</v>
      </c>
      <c r="L226" s="16">
        <v>0</v>
      </c>
      <c r="M226" s="16"/>
      <c r="N226" s="16">
        <v>0</v>
      </c>
      <c r="O226" s="16">
        <v>0</v>
      </c>
      <c r="P226" s="16">
        <v>3.5179093069014303E-2</v>
      </c>
      <c r="Q226" s="16">
        <v>6.7058870051836597E-2</v>
      </c>
      <c r="R226" s="16"/>
      <c r="S226" s="16">
        <v>1.0459398427431399E-2</v>
      </c>
      <c r="T226" s="16">
        <v>6.09782934540491E-2</v>
      </c>
      <c r="U226" s="16"/>
      <c r="V226" s="16">
        <v>6.4037893930162307E-2</v>
      </c>
      <c r="W226" s="16">
        <v>6.5523944194840894E-2</v>
      </c>
      <c r="X226" s="16">
        <v>0</v>
      </c>
      <c r="Y226" s="16">
        <v>0</v>
      </c>
      <c r="Z226" s="16"/>
      <c r="AA226" s="16">
        <v>7.9869554296164394E-2</v>
      </c>
      <c r="AB226" s="16">
        <v>5.9302451671245697E-2</v>
      </c>
      <c r="AC226" s="16">
        <v>0</v>
      </c>
      <c r="AD226" s="16">
        <v>0</v>
      </c>
      <c r="AE226" s="16">
        <v>0</v>
      </c>
      <c r="AF226" s="16">
        <v>0</v>
      </c>
      <c r="AG226" s="16"/>
      <c r="AH226" s="16">
        <v>0</v>
      </c>
      <c r="AI226" s="16">
        <v>5.47302481540781E-2</v>
      </c>
      <c r="AJ226" s="16"/>
      <c r="AK226" s="16">
        <v>3.4576735239571298E-2</v>
      </c>
      <c r="AL226" s="16">
        <v>0</v>
      </c>
      <c r="AM226" s="16"/>
      <c r="AN226" s="16">
        <v>0</v>
      </c>
      <c r="AO226" s="16">
        <v>6.3744467797820697E-2</v>
      </c>
      <c r="AP226" s="16"/>
      <c r="AQ226" s="16">
        <v>0</v>
      </c>
      <c r="AR226" s="16">
        <v>7.0858705478561906E-2</v>
      </c>
      <c r="AS226" s="16">
        <v>1.9907807805270499E-2</v>
      </c>
      <c r="AT226" s="16"/>
      <c r="AU226" s="16">
        <v>2.5958192956283498E-2</v>
      </c>
      <c r="AV226" s="16">
        <v>4.3442545136091797E-2</v>
      </c>
      <c r="AW226" s="16"/>
      <c r="AX226" s="16">
        <v>3.4436629450982401E-2</v>
      </c>
      <c r="AY226" s="16">
        <v>0</v>
      </c>
      <c r="AZ226" s="16"/>
      <c r="BA226" s="16">
        <v>0</v>
      </c>
      <c r="BB226" s="16">
        <v>4.5659928989149001E-2</v>
      </c>
    </row>
    <row r="227" spans="2:54" x14ac:dyDescent="0.35">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row>
    <row r="228" spans="2:54" x14ac:dyDescent="0.35">
      <c r="B228" s="7" t="s">
        <v>161</v>
      </c>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row>
    <row r="229" spans="2:54" x14ac:dyDescent="0.35">
      <c r="B229" s="15" t="s">
        <v>19</v>
      </c>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row>
    <row r="230" spans="2:54" x14ac:dyDescent="0.35">
      <c r="B230" t="s">
        <v>153</v>
      </c>
      <c r="C230" s="16">
        <v>0.16356634032959</v>
      </c>
      <c r="D230" s="16">
        <v>0.19740528577187499</v>
      </c>
      <c r="E230" s="16">
        <v>9.99908882678021E-2</v>
      </c>
      <c r="F230" s="16"/>
      <c r="G230" s="16">
        <v>0.290277914873104</v>
      </c>
      <c r="H230" s="16">
        <v>0.104771933101451</v>
      </c>
      <c r="I230" s="16">
        <v>0</v>
      </c>
      <c r="J230" s="16">
        <v>0.21588481748736699</v>
      </c>
      <c r="K230" s="16">
        <v>0.27720731505804902</v>
      </c>
      <c r="L230" s="16">
        <v>0.110555092300697</v>
      </c>
      <c r="M230" s="16"/>
      <c r="N230" s="16">
        <v>0.210910280808915</v>
      </c>
      <c r="O230" s="16">
        <v>0.191630468342778</v>
      </c>
      <c r="P230" s="16">
        <v>0.19363219272000801</v>
      </c>
      <c r="Q230" s="16">
        <v>4.95128948333129E-2</v>
      </c>
      <c r="R230" s="16"/>
      <c r="S230" s="16">
        <v>0.175799332971597</v>
      </c>
      <c r="T230" s="16">
        <v>0.137669295167689</v>
      </c>
      <c r="U230" s="16"/>
      <c r="V230" s="16">
        <v>0.17450109047624801</v>
      </c>
      <c r="W230" s="16">
        <v>0.16749233702512001</v>
      </c>
      <c r="X230" s="16">
        <v>0.134909921247685</v>
      </c>
      <c r="Y230" s="16">
        <v>0.28546062262640998</v>
      </c>
      <c r="Z230" s="16"/>
      <c r="AA230" s="16">
        <v>0.178284472684476</v>
      </c>
      <c r="AB230" s="16">
        <v>0.164643614286686</v>
      </c>
      <c r="AC230" s="16">
        <v>0.12762813310426999</v>
      </c>
      <c r="AD230" s="16">
        <v>0.17945662794100201</v>
      </c>
      <c r="AE230" s="16">
        <v>0</v>
      </c>
      <c r="AF230" s="16">
        <v>0.316028772535495</v>
      </c>
      <c r="AG230" s="16"/>
      <c r="AH230" s="16">
        <v>0.18510912320634701</v>
      </c>
      <c r="AI230" s="16">
        <v>0.171022281829557</v>
      </c>
      <c r="AJ230" s="16"/>
      <c r="AK230" s="16">
        <v>0.17103694648067999</v>
      </c>
      <c r="AL230" s="16">
        <v>0.174675700754932</v>
      </c>
      <c r="AM230" s="16"/>
      <c r="AN230" s="16">
        <v>0.17160909535212701</v>
      </c>
      <c r="AO230" s="16">
        <v>0.190736117337511</v>
      </c>
      <c r="AP230" s="16"/>
      <c r="AQ230" s="16">
        <v>0.18207685144709301</v>
      </c>
      <c r="AR230" s="16">
        <v>0.10995243453423</v>
      </c>
      <c r="AS230" s="16">
        <v>0.207303469390275</v>
      </c>
      <c r="AT230" s="16"/>
      <c r="AU230" s="16">
        <v>0.163882392619289</v>
      </c>
      <c r="AV230" s="16">
        <v>0.163048088473808</v>
      </c>
      <c r="AW230" s="16"/>
      <c r="AX230" s="16">
        <v>0.172785530769201</v>
      </c>
      <c r="AY230" s="16">
        <v>0</v>
      </c>
      <c r="AZ230" s="16"/>
      <c r="BA230" s="16">
        <v>0.18892253737210901</v>
      </c>
      <c r="BB230" s="16">
        <v>0</v>
      </c>
    </row>
    <row r="231" spans="2:54" x14ac:dyDescent="0.35">
      <c r="B231" t="s">
        <v>154</v>
      </c>
      <c r="C231" s="16">
        <v>0.28236454186271698</v>
      </c>
      <c r="D231" s="16">
        <v>0.27607923330614198</v>
      </c>
      <c r="E231" s="16">
        <v>0.294173164371762</v>
      </c>
      <c r="F231" s="16"/>
      <c r="G231" s="16">
        <v>0.36004539795736101</v>
      </c>
      <c r="H231" s="16">
        <v>0.155065688359184</v>
      </c>
      <c r="I231" s="16">
        <v>0.19352924610293301</v>
      </c>
      <c r="J231" s="16">
        <v>0.35753965357714901</v>
      </c>
      <c r="K231" s="16">
        <v>0.32513960958376398</v>
      </c>
      <c r="L231" s="16">
        <v>0.31121816788300199</v>
      </c>
      <c r="M231" s="16"/>
      <c r="N231" s="16">
        <v>0.32465817633181399</v>
      </c>
      <c r="O231" s="16">
        <v>0.34658916039623899</v>
      </c>
      <c r="P231" s="16">
        <v>0.252774910660715</v>
      </c>
      <c r="Q231" s="16">
        <v>0.24669481527935699</v>
      </c>
      <c r="R231" s="16"/>
      <c r="S231" s="16">
        <v>0.31704072538688199</v>
      </c>
      <c r="T231" s="16">
        <v>0.20895562901142001</v>
      </c>
      <c r="U231" s="16"/>
      <c r="V231" s="16">
        <v>0.34901747344131301</v>
      </c>
      <c r="W231" s="16">
        <v>0.34169870014258202</v>
      </c>
      <c r="X231" s="16">
        <v>0.22448268007814201</v>
      </c>
      <c r="Y231" s="16">
        <v>0.20904137079808899</v>
      </c>
      <c r="Z231" s="16"/>
      <c r="AA231" s="16">
        <v>0.197785805709038</v>
      </c>
      <c r="AB231" s="16">
        <v>0.49315538044581703</v>
      </c>
      <c r="AC231" s="16">
        <v>0.52311059052592002</v>
      </c>
      <c r="AD231" s="16">
        <v>0.21513498793574701</v>
      </c>
      <c r="AE231" s="16">
        <v>0.20554642809422299</v>
      </c>
      <c r="AF231" s="16">
        <v>0</v>
      </c>
      <c r="AG231" s="16"/>
      <c r="AH231" s="16">
        <v>0.21550561844077601</v>
      </c>
      <c r="AI231" s="16">
        <v>0.38328099542211203</v>
      </c>
      <c r="AJ231" s="16"/>
      <c r="AK231" s="16">
        <v>0.26164746598402799</v>
      </c>
      <c r="AL231" s="16">
        <v>0.33979367908834901</v>
      </c>
      <c r="AM231" s="16"/>
      <c r="AN231" s="16">
        <v>0.20435161054673801</v>
      </c>
      <c r="AO231" s="16">
        <v>0.40078303819195998</v>
      </c>
      <c r="AP231" s="16"/>
      <c r="AQ231" s="16">
        <v>0.23842717886782699</v>
      </c>
      <c r="AR231" s="16">
        <v>0.37277572480203802</v>
      </c>
      <c r="AS231" s="16">
        <v>0.25062713314379698</v>
      </c>
      <c r="AT231" s="16"/>
      <c r="AU231" s="16">
        <v>0.25746677888790898</v>
      </c>
      <c r="AV231" s="16">
        <v>0.32319105154810701</v>
      </c>
      <c r="AW231" s="16"/>
      <c r="AX231" s="16">
        <v>0.29827962854607998</v>
      </c>
      <c r="AY231" s="16">
        <v>0</v>
      </c>
      <c r="AZ231" s="16"/>
      <c r="BA231" s="16">
        <v>0.32613693994208198</v>
      </c>
      <c r="BB231" s="16">
        <v>0</v>
      </c>
    </row>
    <row r="232" spans="2:54" x14ac:dyDescent="0.35">
      <c r="B232" t="s">
        <v>155</v>
      </c>
      <c r="C232" s="16">
        <v>0.351258570546302</v>
      </c>
      <c r="D232" s="16">
        <v>0.302977417358894</v>
      </c>
      <c r="E232" s="16">
        <v>0.441967548022834</v>
      </c>
      <c r="F232" s="16"/>
      <c r="G232" s="16">
        <v>4.1351613120850103E-2</v>
      </c>
      <c r="H232" s="16">
        <v>0.54910587581922798</v>
      </c>
      <c r="I232" s="16">
        <v>0.55196729379923704</v>
      </c>
      <c r="J232" s="16">
        <v>0.34176987128201403</v>
      </c>
      <c r="K232" s="16">
        <v>0.17552799682796699</v>
      </c>
      <c r="L232" s="16">
        <v>0.42999373366697902</v>
      </c>
      <c r="M232" s="16"/>
      <c r="N232" s="16">
        <v>0.11046380340989601</v>
      </c>
      <c r="O232" s="16">
        <v>0.33456747399763098</v>
      </c>
      <c r="P232" s="16">
        <v>0.33681458710498002</v>
      </c>
      <c r="Q232" s="16">
        <v>0.59775870907405804</v>
      </c>
      <c r="R232" s="16"/>
      <c r="S232" s="16">
        <v>0.35560894730780601</v>
      </c>
      <c r="T232" s="16">
        <v>0.34204889416040501</v>
      </c>
      <c r="U232" s="16"/>
      <c r="V232" s="16">
        <v>5.9060892766074798E-2</v>
      </c>
      <c r="W232" s="16">
        <v>0.30859600425133399</v>
      </c>
      <c r="X232" s="16">
        <v>0.52428893925232001</v>
      </c>
      <c r="Y232" s="16">
        <v>0.14667366661534501</v>
      </c>
      <c r="Z232" s="16"/>
      <c r="AA232" s="16">
        <v>0.39464501973905702</v>
      </c>
      <c r="AB232" s="16">
        <v>0.10873599930566601</v>
      </c>
      <c r="AC232" s="16">
        <v>0.229228719442163</v>
      </c>
      <c r="AD232" s="16">
        <v>0.42957655942210499</v>
      </c>
      <c r="AE232" s="16">
        <v>0.45040190830698801</v>
      </c>
      <c r="AF232" s="16">
        <v>0.683971227464505</v>
      </c>
      <c r="AG232" s="16"/>
      <c r="AH232" s="16">
        <v>0.40999523936198201</v>
      </c>
      <c r="AI232" s="16">
        <v>0.314068641676509</v>
      </c>
      <c r="AJ232" s="16"/>
      <c r="AK232" s="16">
        <v>0.35822946890218799</v>
      </c>
      <c r="AL232" s="16">
        <v>0.35484933906205801</v>
      </c>
      <c r="AM232" s="16"/>
      <c r="AN232" s="16">
        <v>0.416312921845367</v>
      </c>
      <c r="AO232" s="16">
        <v>0.28063796034438898</v>
      </c>
      <c r="AP232" s="16"/>
      <c r="AQ232" s="16">
        <v>0.32611403659700899</v>
      </c>
      <c r="AR232" s="16">
        <v>0.362654131040757</v>
      </c>
      <c r="AS232" s="16">
        <v>0.335945631651549</v>
      </c>
      <c r="AT232" s="16"/>
      <c r="AU232" s="16">
        <v>0.38316037327789398</v>
      </c>
      <c r="AV232" s="16">
        <v>0.29894707334390103</v>
      </c>
      <c r="AW232" s="16"/>
      <c r="AX232" s="16">
        <v>0.35043907229383198</v>
      </c>
      <c r="AY232" s="16">
        <v>0.36579806085632199</v>
      </c>
      <c r="AZ232" s="16"/>
      <c r="BA232" s="16">
        <v>0.405710981168797</v>
      </c>
      <c r="BB232" s="16">
        <v>0</v>
      </c>
    </row>
    <row r="233" spans="2:54" x14ac:dyDescent="0.35">
      <c r="B233" t="s">
        <v>156</v>
      </c>
      <c r="C233" s="16">
        <v>0.121088203773025</v>
      </c>
      <c r="D233" s="16">
        <v>0.106619825465245</v>
      </c>
      <c r="E233" s="16">
        <v>0.14827089754481801</v>
      </c>
      <c r="F233" s="16"/>
      <c r="G233" s="16">
        <v>2.89121993878797E-2</v>
      </c>
      <c r="H233" s="16">
        <v>0.19105650272013699</v>
      </c>
      <c r="I233" s="16">
        <v>0.19733851546555101</v>
      </c>
      <c r="J233" s="16">
        <v>8.4805657653469493E-2</v>
      </c>
      <c r="K233" s="16">
        <v>7.2763025917715204E-2</v>
      </c>
      <c r="L233" s="16">
        <v>0.148233006149322</v>
      </c>
      <c r="M233" s="16"/>
      <c r="N233" s="16">
        <v>0.223534502012077</v>
      </c>
      <c r="O233" s="16">
        <v>9.3802826424867994E-2</v>
      </c>
      <c r="P233" s="16">
        <v>0.13055354561990101</v>
      </c>
      <c r="Q233" s="16">
        <v>3.7043606908508199E-2</v>
      </c>
      <c r="R233" s="16"/>
      <c r="S233" s="16">
        <v>0.123294532837691</v>
      </c>
      <c r="T233" s="16">
        <v>0.116417441262022</v>
      </c>
      <c r="U233" s="16"/>
      <c r="V233" s="16">
        <v>0.192327957727187</v>
      </c>
      <c r="W233" s="16">
        <v>0.122240411849887</v>
      </c>
      <c r="X233" s="16">
        <v>6.5531845284274304E-2</v>
      </c>
      <c r="Y233" s="16">
        <v>0.28783680352948199</v>
      </c>
      <c r="Z233" s="16"/>
      <c r="AA233" s="16">
        <v>0.13026589024171101</v>
      </c>
      <c r="AB233" s="16">
        <v>4.0034289513803799E-2</v>
      </c>
      <c r="AC233" s="16">
        <v>0</v>
      </c>
      <c r="AD233" s="16">
        <v>0.16076087829062199</v>
      </c>
      <c r="AE233" s="16">
        <v>0.27425096100663499</v>
      </c>
      <c r="AF233" s="16">
        <v>0</v>
      </c>
      <c r="AG233" s="16"/>
      <c r="AH233" s="16">
        <v>0.153563118718331</v>
      </c>
      <c r="AI233" s="16">
        <v>8.9478713313350805E-2</v>
      </c>
      <c r="AJ233" s="16"/>
      <c r="AK233" s="16">
        <v>0.16948389718353701</v>
      </c>
      <c r="AL233" s="16">
        <v>8.33821014106505E-2</v>
      </c>
      <c r="AM233" s="16"/>
      <c r="AN233" s="16">
        <v>0.17244693195215399</v>
      </c>
      <c r="AO233" s="16">
        <v>8.0817463844427007E-2</v>
      </c>
      <c r="AP233" s="16"/>
      <c r="AQ233" s="16">
        <v>0.20558874030059901</v>
      </c>
      <c r="AR233" s="16">
        <v>5.2648967508536003E-2</v>
      </c>
      <c r="AS233" s="16">
        <v>0.13565444516089101</v>
      </c>
      <c r="AT233" s="16"/>
      <c r="AU233" s="16">
        <v>0.160398665849703</v>
      </c>
      <c r="AV233" s="16">
        <v>5.6628237536921103E-2</v>
      </c>
      <c r="AW233" s="16"/>
      <c r="AX233" s="16">
        <v>0.114719119708385</v>
      </c>
      <c r="AY233" s="16">
        <v>0.234088122641015</v>
      </c>
      <c r="AZ233" s="16"/>
      <c r="BA233" s="16">
        <v>2.7170619934823E-2</v>
      </c>
      <c r="BB233" s="16">
        <v>0.803421748352946</v>
      </c>
    </row>
    <row r="234" spans="2:54" x14ac:dyDescent="0.35">
      <c r="B234" t="s">
        <v>157</v>
      </c>
      <c r="C234" s="16">
        <v>4.5220245115174203E-2</v>
      </c>
      <c r="D234" s="16">
        <v>6.0987374763941497E-2</v>
      </c>
      <c r="E234" s="16">
        <v>1.55975017927838E-2</v>
      </c>
      <c r="F234" s="16"/>
      <c r="G234" s="16">
        <v>0.20288471576846301</v>
      </c>
      <c r="H234" s="16">
        <v>0</v>
      </c>
      <c r="I234" s="16">
        <v>5.71649446322798E-2</v>
      </c>
      <c r="J234" s="16">
        <v>0</v>
      </c>
      <c r="K234" s="16">
        <v>0</v>
      </c>
      <c r="L234" s="16">
        <v>0</v>
      </c>
      <c r="M234" s="16"/>
      <c r="N234" s="16">
        <v>2.7132923678625701E-2</v>
      </c>
      <c r="O234" s="16">
        <v>3.3410070838483602E-2</v>
      </c>
      <c r="P234" s="16">
        <v>8.6224763894396705E-2</v>
      </c>
      <c r="Q234" s="16">
        <v>0</v>
      </c>
      <c r="R234" s="16"/>
      <c r="S234" s="16">
        <v>1.66998154612585E-2</v>
      </c>
      <c r="T234" s="16">
        <v>0.105597527796438</v>
      </c>
      <c r="U234" s="16"/>
      <c r="V234" s="16">
        <v>0.225092585589176</v>
      </c>
      <c r="W234" s="16">
        <v>0</v>
      </c>
      <c r="X234" s="16">
        <v>1.3802032114896201E-2</v>
      </c>
      <c r="Y234" s="16">
        <v>7.0987536430673806E-2</v>
      </c>
      <c r="Z234" s="16"/>
      <c r="AA234" s="16">
        <v>9.9018811625717795E-2</v>
      </c>
      <c r="AB234" s="16">
        <v>5.8849989256328998E-2</v>
      </c>
      <c r="AC234" s="16">
        <v>0</v>
      </c>
      <c r="AD234" s="16">
        <v>1.50709464105242E-2</v>
      </c>
      <c r="AE234" s="16">
        <v>6.9800702592153693E-2</v>
      </c>
      <c r="AF234" s="16">
        <v>0</v>
      </c>
      <c r="AG234" s="16"/>
      <c r="AH234" s="16">
        <v>2.1174010878357599E-2</v>
      </c>
      <c r="AI234" s="16">
        <v>0</v>
      </c>
      <c r="AJ234" s="16"/>
      <c r="AK234" s="16">
        <v>2.3405258657623201E-2</v>
      </c>
      <c r="AL234" s="16">
        <v>0</v>
      </c>
      <c r="AM234" s="16"/>
      <c r="AN234" s="16">
        <v>2.0850457256643199E-2</v>
      </c>
      <c r="AO234" s="16">
        <v>0</v>
      </c>
      <c r="AP234" s="16"/>
      <c r="AQ234" s="16">
        <v>4.7793192787472301E-2</v>
      </c>
      <c r="AR234" s="16">
        <v>6.3787074925711201E-2</v>
      </c>
      <c r="AS234" s="16">
        <v>3.1085561465879399E-2</v>
      </c>
      <c r="AT234" s="16"/>
      <c r="AU234" s="16">
        <v>9.5367256119039193E-3</v>
      </c>
      <c r="AV234" s="16">
        <v>0.103732873582362</v>
      </c>
      <c r="AW234" s="16"/>
      <c r="AX234" s="16">
        <v>2.52171600438683E-2</v>
      </c>
      <c r="AY234" s="16">
        <v>0.40011381650266298</v>
      </c>
      <c r="AZ234" s="16"/>
      <c r="BA234" s="16">
        <v>2.4658053829255702E-2</v>
      </c>
      <c r="BB234" s="16">
        <v>0.196578251647054</v>
      </c>
    </row>
    <row r="235" spans="2:54" x14ac:dyDescent="0.35">
      <c r="B235" t="s">
        <v>158</v>
      </c>
      <c r="C235" s="16">
        <v>0</v>
      </c>
      <c r="D235" s="16">
        <v>0</v>
      </c>
      <c r="E235" s="16">
        <v>0</v>
      </c>
      <c r="F235" s="16"/>
      <c r="G235" s="16">
        <v>0</v>
      </c>
      <c r="H235" s="16">
        <v>0</v>
      </c>
      <c r="I235" s="16">
        <v>0</v>
      </c>
      <c r="J235" s="16">
        <v>0</v>
      </c>
      <c r="K235" s="16">
        <v>0</v>
      </c>
      <c r="L235" s="16">
        <v>0</v>
      </c>
      <c r="M235" s="16"/>
      <c r="N235" s="16">
        <v>0</v>
      </c>
      <c r="O235" s="16">
        <v>0</v>
      </c>
      <c r="P235" s="16">
        <v>0</v>
      </c>
      <c r="Q235" s="16">
        <v>0</v>
      </c>
      <c r="R235" s="16"/>
      <c r="S235" s="16">
        <v>0</v>
      </c>
      <c r="T235" s="16">
        <v>0</v>
      </c>
      <c r="U235" s="16"/>
      <c r="V235" s="16">
        <v>0</v>
      </c>
      <c r="W235" s="16">
        <v>0</v>
      </c>
      <c r="X235" s="16">
        <v>0</v>
      </c>
      <c r="Y235" s="16">
        <v>0</v>
      </c>
      <c r="Z235" s="16"/>
      <c r="AA235" s="16">
        <v>0</v>
      </c>
      <c r="AB235" s="16">
        <v>0</v>
      </c>
      <c r="AC235" s="16">
        <v>0</v>
      </c>
      <c r="AD235" s="16">
        <v>0</v>
      </c>
      <c r="AE235" s="16">
        <v>0</v>
      </c>
      <c r="AF235" s="16">
        <v>0</v>
      </c>
      <c r="AG235" s="16"/>
      <c r="AH235" s="16">
        <v>0</v>
      </c>
      <c r="AI235" s="16">
        <v>0</v>
      </c>
      <c r="AJ235" s="16"/>
      <c r="AK235" s="16">
        <v>0</v>
      </c>
      <c r="AL235" s="16">
        <v>0</v>
      </c>
      <c r="AM235" s="16"/>
      <c r="AN235" s="16">
        <v>0</v>
      </c>
      <c r="AO235" s="16">
        <v>0</v>
      </c>
      <c r="AP235" s="16"/>
      <c r="AQ235" s="16">
        <v>0</v>
      </c>
      <c r="AR235" s="16">
        <v>0</v>
      </c>
      <c r="AS235" s="16">
        <v>0</v>
      </c>
      <c r="AT235" s="16"/>
      <c r="AU235" s="16">
        <v>0</v>
      </c>
      <c r="AV235" s="16">
        <v>0</v>
      </c>
      <c r="AW235" s="16"/>
      <c r="AX235" s="16">
        <v>0</v>
      </c>
      <c r="AY235" s="16">
        <v>0</v>
      </c>
      <c r="AZ235" s="16"/>
      <c r="BA235" s="16">
        <v>0</v>
      </c>
      <c r="BB235" s="16">
        <v>0</v>
      </c>
    </row>
    <row r="236" spans="2:54" x14ac:dyDescent="0.35">
      <c r="B236" t="s">
        <v>110</v>
      </c>
      <c r="C236" s="16">
        <v>3.6502098373192099E-2</v>
      </c>
      <c r="D236" s="16">
        <v>5.5930863333902403E-2</v>
      </c>
      <c r="E236" s="16">
        <v>0</v>
      </c>
      <c r="F236" s="16"/>
      <c r="G236" s="16">
        <v>7.6528158892342296E-2</v>
      </c>
      <c r="H236" s="16">
        <v>0</v>
      </c>
      <c r="I236" s="16">
        <v>0</v>
      </c>
      <c r="J236" s="16">
        <v>0</v>
      </c>
      <c r="K236" s="16">
        <v>0.14936205261250399</v>
      </c>
      <c r="L236" s="16">
        <v>0</v>
      </c>
      <c r="M236" s="16"/>
      <c r="N236" s="16">
        <v>0.103300313758672</v>
      </c>
      <c r="O236" s="16">
        <v>0</v>
      </c>
      <c r="P236" s="16">
        <v>0</v>
      </c>
      <c r="Q236" s="16">
        <v>6.8989973904764093E-2</v>
      </c>
      <c r="R236" s="16"/>
      <c r="S236" s="16">
        <v>1.15566460347669E-2</v>
      </c>
      <c r="T236" s="16">
        <v>8.9311212602026901E-2</v>
      </c>
      <c r="U236" s="16"/>
      <c r="V236" s="16">
        <v>0</v>
      </c>
      <c r="W236" s="16">
        <v>5.9972546731077297E-2</v>
      </c>
      <c r="X236" s="16">
        <v>3.69845820226824E-2</v>
      </c>
      <c r="Y236" s="16">
        <v>0</v>
      </c>
      <c r="Z236" s="16"/>
      <c r="AA236" s="16">
        <v>0</v>
      </c>
      <c r="AB236" s="16">
        <v>0.134580727191698</v>
      </c>
      <c r="AC236" s="16">
        <v>0.120032556927647</v>
      </c>
      <c r="AD236" s="16">
        <v>0</v>
      </c>
      <c r="AE236" s="16">
        <v>0</v>
      </c>
      <c r="AF236" s="16">
        <v>0</v>
      </c>
      <c r="AG236" s="16"/>
      <c r="AH236" s="16">
        <v>1.46528893942066E-2</v>
      </c>
      <c r="AI236" s="16">
        <v>4.2149367758471598E-2</v>
      </c>
      <c r="AJ236" s="16"/>
      <c r="AK236" s="16">
        <v>1.6196962791942798E-2</v>
      </c>
      <c r="AL236" s="16">
        <v>4.7299179684009797E-2</v>
      </c>
      <c r="AM236" s="16"/>
      <c r="AN236" s="16">
        <v>1.4428983046972099E-2</v>
      </c>
      <c r="AO236" s="16">
        <v>4.7025420281712998E-2</v>
      </c>
      <c r="AP236" s="16"/>
      <c r="AQ236" s="16">
        <v>0</v>
      </c>
      <c r="AR236" s="16">
        <v>3.8181667188728598E-2</v>
      </c>
      <c r="AS236" s="16">
        <v>3.9383759187608801E-2</v>
      </c>
      <c r="AT236" s="16"/>
      <c r="AU236" s="16">
        <v>2.5555063753300699E-2</v>
      </c>
      <c r="AV236" s="16">
        <v>5.4452675514901398E-2</v>
      </c>
      <c r="AW236" s="16"/>
      <c r="AX236" s="16">
        <v>3.8559488638632899E-2</v>
      </c>
      <c r="AY236" s="16">
        <v>0</v>
      </c>
      <c r="AZ236" s="16"/>
      <c r="BA236" s="16">
        <v>2.7400867752933902E-2</v>
      </c>
      <c r="BB236" s="16">
        <v>0</v>
      </c>
    </row>
    <row r="237" spans="2:54" x14ac:dyDescent="0.35">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row>
    <row r="238" spans="2:54" x14ac:dyDescent="0.35">
      <c r="B238" s="7" t="s">
        <v>162</v>
      </c>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row>
    <row r="239" spans="2:54" x14ac:dyDescent="0.35">
      <c r="B239" s="15" t="s">
        <v>16</v>
      </c>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row>
    <row r="240" spans="2:54" x14ac:dyDescent="0.35">
      <c r="B240" t="s">
        <v>163</v>
      </c>
      <c r="C240" s="16">
        <v>0.42037195670585897</v>
      </c>
      <c r="D240" s="16">
        <v>0.40837585148209299</v>
      </c>
      <c r="E240" s="16">
        <v>0.44220946674603401</v>
      </c>
      <c r="F240" s="16"/>
      <c r="G240" s="16">
        <v>0.42687842509594898</v>
      </c>
      <c r="H240" s="16">
        <v>0.55195201652364201</v>
      </c>
      <c r="I240" s="16">
        <v>0.45953806680982401</v>
      </c>
      <c r="J240" s="16">
        <v>0.42842041438502199</v>
      </c>
      <c r="K240" s="16">
        <v>0.222815029828939</v>
      </c>
      <c r="L240" s="16">
        <v>0.24113803643589399</v>
      </c>
      <c r="M240" s="16"/>
      <c r="N240" s="16">
        <v>0.42074255519005099</v>
      </c>
      <c r="O240" s="16">
        <v>0.43242987885215001</v>
      </c>
      <c r="P240" s="16">
        <v>0.43904582469980902</v>
      </c>
      <c r="Q240" s="16">
        <v>0.38079014365390301</v>
      </c>
      <c r="R240" s="16"/>
      <c r="S240" s="16">
        <v>0.41908920164632502</v>
      </c>
      <c r="T240" s="16">
        <v>0.42179255590411302</v>
      </c>
      <c r="U240" s="16"/>
      <c r="V240" s="16">
        <v>0.45807075956766002</v>
      </c>
      <c r="W240" s="16">
        <v>0.40539318904057098</v>
      </c>
      <c r="X240" s="16">
        <v>0.45394201914781501</v>
      </c>
      <c r="Y240" s="16">
        <v>0.17745428502899299</v>
      </c>
      <c r="Z240" s="16"/>
      <c r="AA240" s="16">
        <v>0.38467523908131102</v>
      </c>
      <c r="AB240" s="16">
        <v>0.41377865985757301</v>
      </c>
      <c r="AC240" s="16">
        <v>0.41773855459713299</v>
      </c>
      <c r="AD240" s="16">
        <v>0.43328606255591001</v>
      </c>
      <c r="AE240" s="16">
        <v>0.46928244022161297</v>
      </c>
      <c r="AF240" s="16">
        <v>0.48371590210550802</v>
      </c>
      <c r="AG240" s="16"/>
      <c r="AH240" s="16">
        <v>0.448438879115932</v>
      </c>
      <c r="AI240" s="16">
        <v>0.41684349164846402</v>
      </c>
      <c r="AJ240" s="16"/>
      <c r="AK240" s="16">
        <v>0.47209749076355501</v>
      </c>
      <c r="AL240" s="16">
        <v>0.42697720484615798</v>
      </c>
      <c r="AM240" s="16"/>
      <c r="AN240" s="16">
        <v>0.43548697165316402</v>
      </c>
      <c r="AO240" s="16">
        <v>0.43940114649491402</v>
      </c>
      <c r="AP240" s="16"/>
      <c r="AQ240" s="16">
        <v>0.30013394749963002</v>
      </c>
      <c r="AR240" s="16">
        <v>0.36936322144085099</v>
      </c>
      <c r="AS240" s="16">
        <v>0.53154429317275798</v>
      </c>
      <c r="AT240" s="16"/>
      <c r="AU240" s="16">
        <v>0.48207209945938201</v>
      </c>
      <c r="AV240" s="16">
        <v>0.34071944859887598</v>
      </c>
      <c r="AW240" s="16"/>
      <c r="AX240" s="16">
        <v>0.42991039856121899</v>
      </c>
      <c r="AY240" s="16">
        <v>0.185458181797414</v>
      </c>
      <c r="AZ240" s="16"/>
      <c r="BA240" s="16">
        <v>0.40748776925695801</v>
      </c>
      <c r="BB240" s="16">
        <v>0.47167337572193402</v>
      </c>
    </row>
    <row r="241" spans="2:54" x14ac:dyDescent="0.35">
      <c r="B241" t="s">
        <v>164</v>
      </c>
      <c r="C241" s="16">
        <v>0.441375518046146</v>
      </c>
      <c r="D241" s="16">
        <v>0.420435575663832</v>
      </c>
      <c r="E241" s="16">
        <v>0.45748385761334598</v>
      </c>
      <c r="F241" s="16"/>
      <c r="G241" s="16">
        <v>0.444551526924167</v>
      </c>
      <c r="H241" s="16">
        <v>0.33359483770190401</v>
      </c>
      <c r="I241" s="16">
        <v>0.43928690496727402</v>
      </c>
      <c r="J241" s="16">
        <v>0.54141341487299899</v>
      </c>
      <c r="K241" s="16">
        <v>0.43846963001693601</v>
      </c>
      <c r="L241" s="16">
        <v>0.51231983112995605</v>
      </c>
      <c r="M241" s="16"/>
      <c r="N241" s="16">
        <v>0.43308986992735699</v>
      </c>
      <c r="O241" s="16">
        <v>0.47600387211964501</v>
      </c>
      <c r="P241" s="16">
        <v>0.44559109645350198</v>
      </c>
      <c r="Q241" s="16">
        <v>0.41528837632061799</v>
      </c>
      <c r="R241" s="16"/>
      <c r="S241" s="16">
        <v>0.40723134425371899</v>
      </c>
      <c r="T241" s="16">
        <v>0.47918880559006599</v>
      </c>
      <c r="U241" s="16"/>
      <c r="V241" s="16">
        <v>0.46575019323017902</v>
      </c>
      <c r="W241" s="16">
        <v>0.420635701994718</v>
      </c>
      <c r="X241" s="16">
        <v>0.411495356680327</v>
      </c>
      <c r="Y241" s="16">
        <v>0.68385165073363696</v>
      </c>
      <c r="Z241" s="16"/>
      <c r="AA241" s="16">
        <v>0.47710871081622502</v>
      </c>
      <c r="AB241" s="16">
        <v>0.396412088630264</v>
      </c>
      <c r="AC241" s="16">
        <v>0.46771992116578198</v>
      </c>
      <c r="AD241" s="16">
        <v>0.43151130655243802</v>
      </c>
      <c r="AE241" s="16">
        <v>0.45032646490244999</v>
      </c>
      <c r="AF241" s="16">
        <v>0.39224363002572099</v>
      </c>
      <c r="AG241" s="16"/>
      <c r="AH241" s="16">
        <v>0.45731513086875503</v>
      </c>
      <c r="AI241" s="16">
        <v>0.38844707189861799</v>
      </c>
      <c r="AJ241" s="16"/>
      <c r="AK241" s="16">
        <v>0.42672467511201201</v>
      </c>
      <c r="AL241" s="16">
        <v>0.41350838188404698</v>
      </c>
      <c r="AM241" s="16"/>
      <c r="AN241" s="16">
        <v>0.45951747751121103</v>
      </c>
      <c r="AO241" s="16">
        <v>0.378230779195457</v>
      </c>
      <c r="AP241" s="16"/>
      <c r="AQ241" s="16">
        <v>0.54653427873139804</v>
      </c>
      <c r="AR241" s="16">
        <v>0.50175384919590105</v>
      </c>
      <c r="AS241" s="16">
        <v>0.33442363389916102</v>
      </c>
      <c r="AT241" s="16"/>
      <c r="AU241" s="16">
        <v>0.39561924905458501</v>
      </c>
      <c r="AV241" s="16">
        <v>0.49262976440231498</v>
      </c>
      <c r="AW241" s="16"/>
      <c r="AX241" s="16">
        <v>0.44026119487561199</v>
      </c>
      <c r="AY241" s="16">
        <v>0.46881918929011601</v>
      </c>
      <c r="AZ241" s="16"/>
      <c r="BA241" s="16">
        <v>0.44197369026702998</v>
      </c>
      <c r="BB241" s="16">
        <v>0.43899375482909903</v>
      </c>
    </row>
    <row r="242" spans="2:54" x14ac:dyDescent="0.35">
      <c r="B242" t="s">
        <v>165</v>
      </c>
      <c r="C242" s="16">
        <v>9.0498480733419304E-2</v>
      </c>
      <c r="D242" s="16">
        <v>9.9079553746583005E-2</v>
      </c>
      <c r="E242" s="16">
        <v>8.2373087936613895E-2</v>
      </c>
      <c r="F242" s="16"/>
      <c r="G242" s="16">
        <v>5.2700712530606202E-2</v>
      </c>
      <c r="H242" s="16">
        <v>8.9656583780178295E-2</v>
      </c>
      <c r="I242" s="16">
        <v>5.0946346715378101E-2</v>
      </c>
      <c r="J242" s="16">
        <v>3.01661707419788E-2</v>
      </c>
      <c r="K242" s="16">
        <v>0.32057980061237501</v>
      </c>
      <c r="L242" s="16">
        <v>9.3805759143623296E-2</v>
      </c>
      <c r="M242" s="16"/>
      <c r="N242" s="16">
        <v>8.3521072308256505E-2</v>
      </c>
      <c r="O242" s="16">
        <v>8.0345616996356395E-2</v>
      </c>
      <c r="P242" s="16">
        <v>7.8775088679188296E-2</v>
      </c>
      <c r="Q242" s="16">
        <v>0.12144514811016199</v>
      </c>
      <c r="R242" s="16"/>
      <c r="S242" s="16">
        <v>0.10669269870522299</v>
      </c>
      <c r="T242" s="16">
        <v>7.2564041187761899E-2</v>
      </c>
      <c r="U242" s="16"/>
      <c r="V242" s="16">
        <v>1.7774669453255901E-2</v>
      </c>
      <c r="W242" s="16">
        <v>0.114653229689561</v>
      </c>
      <c r="X242" s="16">
        <v>0.108486242391722</v>
      </c>
      <c r="Y242" s="16">
        <v>4.2167542202859502E-2</v>
      </c>
      <c r="Z242" s="16"/>
      <c r="AA242" s="16">
        <v>8.2589049657375596E-2</v>
      </c>
      <c r="AB242" s="16">
        <v>0.164327767192815</v>
      </c>
      <c r="AC242" s="16">
        <v>6.93852935496303E-2</v>
      </c>
      <c r="AD242" s="16">
        <v>9.0939431267973603E-2</v>
      </c>
      <c r="AE242" s="16">
        <v>3.0442426519383101E-2</v>
      </c>
      <c r="AF242" s="16">
        <v>0</v>
      </c>
      <c r="AG242" s="16"/>
      <c r="AH242" s="16">
        <v>6.6421868032287001E-2</v>
      </c>
      <c r="AI242" s="16">
        <v>0.137674420113542</v>
      </c>
      <c r="AJ242" s="16"/>
      <c r="AK242" s="16">
        <v>6.3706970567336998E-2</v>
      </c>
      <c r="AL242" s="16">
        <v>0.13530210342507701</v>
      </c>
      <c r="AM242" s="16"/>
      <c r="AN242" s="16">
        <v>6.5834185428328404E-2</v>
      </c>
      <c r="AO242" s="16">
        <v>0.14687181566805299</v>
      </c>
      <c r="AP242" s="16"/>
      <c r="AQ242" s="16">
        <v>8.3674617086075098E-2</v>
      </c>
      <c r="AR242" s="16">
        <v>8.3796076744088496E-2</v>
      </c>
      <c r="AS242" s="16">
        <v>9.1938945377696493E-2</v>
      </c>
      <c r="AT242" s="16"/>
      <c r="AU242" s="16">
        <v>9.4714960088787895E-2</v>
      </c>
      <c r="AV242" s="16">
        <v>8.7944671217855194E-2</v>
      </c>
      <c r="AW242" s="16"/>
      <c r="AX242" s="16">
        <v>8.7733929770297106E-2</v>
      </c>
      <c r="AY242" s="16">
        <v>0.15858414006035401</v>
      </c>
      <c r="AZ242" s="16"/>
      <c r="BA242" s="16">
        <v>0.102298305158014</v>
      </c>
      <c r="BB242" s="16">
        <v>4.3514707831708598E-2</v>
      </c>
    </row>
    <row r="243" spans="2:54" x14ac:dyDescent="0.35">
      <c r="B243" t="s">
        <v>166</v>
      </c>
      <c r="C243" s="16">
        <v>3.5161564186793899E-2</v>
      </c>
      <c r="D243" s="16">
        <v>5.2988005886082302E-2</v>
      </c>
      <c r="E243" s="16">
        <v>1.33414380902778E-2</v>
      </c>
      <c r="F243" s="16"/>
      <c r="G243" s="16">
        <v>7.5869335449277805E-2</v>
      </c>
      <c r="H243" s="16">
        <v>8.0824414891834204E-3</v>
      </c>
      <c r="I243" s="16">
        <v>3.7507196251262601E-2</v>
      </c>
      <c r="J243" s="16">
        <v>0</v>
      </c>
      <c r="K243" s="16">
        <v>0</v>
      </c>
      <c r="L243" s="16">
        <v>0.114451321566766</v>
      </c>
      <c r="M243" s="16"/>
      <c r="N243" s="16">
        <v>3.3030355985416503E-2</v>
      </c>
      <c r="O243" s="16">
        <v>0</v>
      </c>
      <c r="P243" s="16">
        <v>3.2221134719676602E-2</v>
      </c>
      <c r="Q243" s="16">
        <v>6.6125582380558906E-2</v>
      </c>
      <c r="R243" s="16"/>
      <c r="S243" s="16">
        <v>4.3023673230491499E-2</v>
      </c>
      <c r="T243" s="16">
        <v>2.6454597318058999E-2</v>
      </c>
      <c r="U243" s="16"/>
      <c r="V243" s="16">
        <v>5.8404377748905403E-2</v>
      </c>
      <c r="W243" s="16">
        <v>5.1484677740997603E-2</v>
      </c>
      <c r="X243" s="16">
        <v>1.6918591084493301E-2</v>
      </c>
      <c r="Y243" s="16">
        <v>0</v>
      </c>
      <c r="Z243" s="16"/>
      <c r="AA243" s="16">
        <v>5.5627000445088497E-2</v>
      </c>
      <c r="AB243" s="16">
        <v>2.5481484319348099E-2</v>
      </c>
      <c r="AC243" s="16">
        <v>0</v>
      </c>
      <c r="AD243" s="16">
        <v>3.7638549393025897E-2</v>
      </c>
      <c r="AE243" s="16">
        <v>0</v>
      </c>
      <c r="AF243" s="16">
        <v>7.0261791865728895E-2</v>
      </c>
      <c r="AG243" s="16"/>
      <c r="AH243" s="16">
        <v>1.7143588432103202E-2</v>
      </c>
      <c r="AI243" s="16">
        <v>3.7788861311720497E-2</v>
      </c>
      <c r="AJ243" s="16"/>
      <c r="AK243" s="16">
        <v>3.33739111548991E-2</v>
      </c>
      <c r="AL243" s="16">
        <v>1.82148526908214E-2</v>
      </c>
      <c r="AM243" s="16"/>
      <c r="AN243" s="16">
        <v>2.6860548384755999E-2</v>
      </c>
      <c r="AO243" s="16">
        <v>1.7389292128977E-2</v>
      </c>
      <c r="AP243" s="16"/>
      <c r="AQ243" s="16">
        <v>6.1090773744835299E-2</v>
      </c>
      <c r="AR243" s="16">
        <v>2.5817123042549701E-2</v>
      </c>
      <c r="AS243" s="16">
        <v>3.2330506548206898E-2</v>
      </c>
      <c r="AT243" s="16"/>
      <c r="AU243" s="16">
        <v>1.71419201781353E-2</v>
      </c>
      <c r="AV243" s="16">
        <v>6.2533611230608993E-2</v>
      </c>
      <c r="AW243" s="16"/>
      <c r="AX243" s="16">
        <v>2.8990691236318301E-2</v>
      </c>
      <c r="AY243" s="16">
        <v>0.18713848885211601</v>
      </c>
      <c r="AZ243" s="16"/>
      <c r="BA243" s="16">
        <v>3.4747466352789497E-2</v>
      </c>
      <c r="BB243" s="16">
        <v>3.6810391990654799E-2</v>
      </c>
    </row>
    <row r="244" spans="2:54" x14ac:dyDescent="0.35">
      <c r="B244" t="s">
        <v>167</v>
      </c>
      <c r="C244" s="16">
        <v>1.2592480327781101E-2</v>
      </c>
      <c r="D244" s="16">
        <v>1.9121013221409699E-2</v>
      </c>
      <c r="E244" s="16">
        <v>4.5921496137280304E-3</v>
      </c>
      <c r="F244" s="16"/>
      <c r="G244" s="16">
        <v>0</v>
      </c>
      <c r="H244" s="16">
        <v>1.6714120505092099E-2</v>
      </c>
      <c r="I244" s="16">
        <v>1.27214852562613E-2</v>
      </c>
      <c r="J244" s="16">
        <v>0</v>
      </c>
      <c r="K244" s="16">
        <v>1.8135539541750401E-2</v>
      </c>
      <c r="L244" s="16">
        <v>3.8285051723760399E-2</v>
      </c>
      <c r="M244" s="16"/>
      <c r="N244" s="16">
        <v>2.9616146588918701E-2</v>
      </c>
      <c r="O244" s="16">
        <v>1.1220632031848801E-2</v>
      </c>
      <c r="P244" s="16">
        <v>4.3668554478236404E-3</v>
      </c>
      <c r="Q244" s="16">
        <v>1.6350749534757202E-2</v>
      </c>
      <c r="R244" s="16"/>
      <c r="S244" s="16">
        <v>2.39630821642411E-2</v>
      </c>
      <c r="T244" s="16">
        <v>0</v>
      </c>
      <c r="U244" s="16"/>
      <c r="V244" s="16">
        <v>0</v>
      </c>
      <c r="W244" s="16">
        <v>7.8332015341520105E-3</v>
      </c>
      <c r="X244" s="16">
        <v>9.1577906956427299E-3</v>
      </c>
      <c r="Y244" s="16">
        <v>9.65265220345108E-2</v>
      </c>
      <c r="Z244" s="16"/>
      <c r="AA244" s="16">
        <v>0</v>
      </c>
      <c r="AB244" s="16">
        <v>0</v>
      </c>
      <c r="AC244" s="16">
        <v>4.5156230687454599E-2</v>
      </c>
      <c r="AD244" s="16">
        <v>6.6246502306528399E-3</v>
      </c>
      <c r="AE244" s="16">
        <v>4.9948668356553698E-2</v>
      </c>
      <c r="AF244" s="16">
        <v>5.3778676003042002E-2</v>
      </c>
      <c r="AG244" s="16"/>
      <c r="AH244" s="16">
        <v>1.0680533550923301E-2</v>
      </c>
      <c r="AI244" s="16">
        <v>1.9246155027655299E-2</v>
      </c>
      <c r="AJ244" s="16"/>
      <c r="AK244" s="16">
        <v>4.0969524021973302E-3</v>
      </c>
      <c r="AL244" s="16">
        <v>5.9974571538962797E-3</v>
      </c>
      <c r="AM244" s="16"/>
      <c r="AN244" s="16">
        <v>1.2300817022540199E-2</v>
      </c>
      <c r="AO244" s="16">
        <v>1.8106966512598601E-2</v>
      </c>
      <c r="AP244" s="16"/>
      <c r="AQ244" s="16">
        <v>8.5663829380617992E-3</v>
      </c>
      <c r="AR244" s="16">
        <v>1.92697295766097E-2</v>
      </c>
      <c r="AS244" s="16">
        <v>9.7626210021773407E-3</v>
      </c>
      <c r="AT244" s="16"/>
      <c r="AU244" s="16">
        <v>1.0451771219109601E-2</v>
      </c>
      <c r="AV244" s="16">
        <v>1.6172504550344899E-2</v>
      </c>
      <c r="AW244" s="16"/>
      <c r="AX244" s="16">
        <v>1.31037855565533E-2</v>
      </c>
      <c r="AY244" s="16">
        <v>0</v>
      </c>
      <c r="AZ244" s="16"/>
      <c r="BA244" s="16">
        <v>1.34927689652081E-2</v>
      </c>
      <c r="BB244" s="16">
        <v>9.00776962660353E-3</v>
      </c>
    </row>
    <row r="245" spans="2:54" x14ac:dyDescent="0.35">
      <c r="B245" t="s">
        <v>110</v>
      </c>
      <c r="C245" s="16">
        <v>0</v>
      </c>
      <c r="D245" s="16">
        <v>0</v>
      </c>
      <c r="E245" s="16">
        <v>0</v>
      </c>
      <c r="F245" s="16"/>
      <c r="G245" s="16">
        <v>0</v>
      </c>
      <c r="H245" s="16">
        <v>0</v>
      </c>
      <c r="I245" s="16">
        <v>0</v>
      </c>
      <c r="J245" s="16">
        <v>0</v>
      </c>
      <c r="K245" s="16">
        <v>0</v>
      </c>
      <c r="L245" s="16">
        <v>0</v>
      </c>
      <c r="M245" s="16"/>
      <c r="N245" s="16">
        <v>0</v>
      </c>
      <c r="O245" s="16">
        <v>0</v>
      </c>
      <c r="P245" s="16">
        <v>0</v>
      </c>
      <c r="Q245" s="16">
        <v>0</v>
      </c>
      <c r="R245" s="16"/>
      <c r="S245" s="16">
        <v>0</v>
      </c>
      <c r="T245" s="16">
        <v>0</v>
      </c>
      <c r="U245" s="16"/>
      <c r="V245" s="16">
        <v>0</v>
      </c>
      <c r="W245" s="16">
        <v>0</v>
      </c>
      <c r="X245" s="16">
        <v>0</v>
      </c>
      <c r="Y245" s="16">
        <v>0</v>
      </c>
      <c r="Z245" s="16"/>
      <c r="AA245" s="16">
        <v>0</v>
      </c>
      <c r="AB245" s="16">
        <v>0</v>
      </c>
      <c r="AC245" s="16">
        <v>0</v>
      </c>
      <c r="AD245" s="16">
        <v>0</v>
      </c>
      <c r="AE245" s="16">
        <v>0</v>
      </c>
      <c r="AF245" s="16">
        <v>0</v>
      </c>
      <c r="AG245" s="16"/>
      <c r="AH245" s="16">
        <v>0</v>
      </c>
      <c r="AI245" s="16">
        <v>0</v>
      </c>
      <c r="AJ245" s="16"/>
      <c r="AK245" s="16">
        <v>0</v>
      </c>
      <c r="AL245" s="16">
        <v>0</v>
      </c>
      <c r="AM245" s="16"/>
      <c r="AN245" s="16">
        <v>0</v>
      </c>
      <c r="AO245" s="16">
        <v>0</v>
      </c>
      <c r="AP245" s="16"/>
      <c r="AQ245" s="16">
        <v>0</v>
      </c>
      <c r="AR245" s="16">
        <v>0</v>
      </c>
      <c r="AS245" s="16">
        <v>0</v>
      </c>
      <c r="AT245" s="16"/>
      <c r="AU245" s="16">
        <v>0</v>
      </c>
      <c r="AV245" s="16">
        <v>0</v>
      </c>
      <c r="AW245" s="16"/>
      <c r="AX245" s="16">
        <v>0</v>
      </c>
      <c r="AY245" s="16">
        <v>0</v>
      </c>
      <c r="AZ245" s="16"/>
      <c r="BA245" s="16">
        <v>0</v>
      </c>
      <c r="BB245" s="16">
        <v>0</v>
      </c>
    </row>
    <row r="246" spans="2:54" x14ac:dyDescent="0.35">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row>
    <row r="247" spans="2:54" x14ac:dyDescent="0.35">
      <c r="B247" s="7" t="s">
        <v>168</v>
      </c>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row>
    <row r="248" spans="2:54" x14ac:dyDescent="0.35">
      <c r="B248" s="15" t="s">
        <v>20</v>
      </c>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row>
    <row r="249" spans="2:54" x14ac:dyDescent="0.35">
      <c r="B249" t="s">
        <v>163</v>
      </c>
      <c r="C249" s="16">
        <v>0.50542163385064198</v>
      </c>
      <c r="D249" s="16">
        <v>0.617685084502127</v>
      </c>
      <c r="E249" s="16">
        <v>0.12739958011608801</v>
      </c>
      <c r="F249" s="16"/>
      <c r="G249" s="16">
        <v>0.44033035110584001</v>
      </c>
      <c r="H249" s="16">
        <v>0.51004068083507803</v>
      </c>
      <c r="I249" s="16">
        <v>0.61836113586248098</v>
      </c>
      <c r="J249" s="16">
        <v>0.53220180599199296</v>
      </c>
      <c r="K249" s="16" t="s">
        <v>141</v>
      </c>
      <c r="L249" s="16">
        <v>0</v>
      </c>
      <c r="M249" s="16"/>
      <c r="N249" s="16">
        <v>0.46979565676776103</v>
      </c>
      <c r="O249" s="16">
        <v>0.62350766734810104</v>
      </c>
      <c r="P249" s="16">
        <v>0.60414175064938902</v>
      </c>
      <c r="Q249" s="16">
        <v>0.347358770898127</v>
      </c>
      <c r="R249" s="16"/>
      <c r="S249" s="16">
        <v>0.53190982007796095</v>
      </c>
      <c r="T249" s="16">
        <v>0.43363264078651198</v>
      </c>
      <c r="U249" s="16"/>
      <c r="V249" s="16">
        <v>1</v>
      </c>
      <c r="W249" s="16">
        <v>0</v>
      </c>
      <c r="X249" s="16">
        <v>0.44683884175063499</v>
      </c>
      <c r="Y249" s="16">
        <v>1</v>
      </c>
      <c r="Z249" s="16"/>
      <c r="AA249" s="16">
        <v>0.51156724800213704</v>
      </c>
      <c r="AB249" s="16">
        <v>0.66016483087117905</v>
      </c>
      <c r="AC249" s="16" t="s">
        <v>141</v>
      </c>
      <c r="AD249" s="16">
        <v>0.45170986613007802</v>
      </c>
      <c r="AE249" s="16">
        <v>0.55043262408051596</v>
      </c>
      <c r="AF249" s="16">
        <v>1</v>
      </c>
      <c r="AG249" s="16"/>
      <c r="AH249" s="16">
        <v>0.45482212736856598</v>
      </c>
      <c r="AI249" s="16">
        <v>0.63536679404029595</v>
      </c>
      <c r="AJ249" s="16"/>
      <c r="AK249" s="16">
        <v>0.632074381460621</v>
      </c>
      <c r="AL249" s="16">
        <v>0.47423735297651198</v>
      </c>
      <c r="AM249" s="16"/>
      <c r="AN249" s="16">
        <v>0.43519776069239702</v>
      </c>
      <c r="AO249" s="16">
        <v>0.63191136134028603</v>
      </c>
      <c r="AP249" s="16"/>
      <c r="AQ249" s="16">
        <v>0.584528373447606</v>
      </c>
      <c r="AR249" s="16">
        <v>0.29185689789936697</v>
      </c>
      <c r="AS249" s="16">
        <v>0.61389529963857303</v>
      </c>
      <c r="AT249" s="16"/>
      <c r="AU249" s="16">
        <v>0.54615195983563403</v>
      </c>
      <c r="AV249" s="16">
        <v>0.39617614186217598</v>
      </c>
      <c r="AW249" s="16"/>
      <c r="AX249" s="16">
        <v>0.53658506337477496</v>
      </c>
      <c r="AY249" s="16">
        <v>0</v>
      </c>
      <c r="AZ249" s="16"/>
      <c r="BA249" s="16">
        <v>0.45392550182428698</v>
      </c>
      <c r="BB249" s="16">
        <v>1</v>
      </c>
    </row>
    <row r="250" spans="2:54" x14ac:dyDescent="0.35">
      <c r="B250" t="s">
        <v>164</v>
      </c>
      <c r="C250" s="16">
        <v>0.43090458820960198</v>
      </c>
      <c r="D250" s="16">
        <v>0.382314915497873</v>
      </c>
      <c r="E250" s="16">
        <v>0.59451944025793202</v>
      </c>
      <c r="F250" s="16"/>
      <c r="G250" s="16">
        <v>0.55966964889416004</v>
      </c>
      <c r="H250" s="16">
        <v>0.48995931916492202</v>
      </c>
      <c r="I250" s="16">
        <v>0.38163886413751902</v>
      </c>
      <c r="J250" s="16">
        <v>0.46779819400800698</v>
      </c>
      <c r="K250" s="16" t="s">
        <v>141</v>
      </c>
      <c r="L250" s="16">
        <v>0</v>
      </c>
      <c r="M250" s="16"/>
      <c r="N250" s="16">
        <v>0.53020434323223897</v>
      </c>
      <c r="O250" s="16">
        <v>0.37649233265189902</v>
      </c>
      <c r="P250" s="16">
        <v>0.39585824935061098</v>
      </c>
      <c r="Q250" s="16">
        <v>0.45507392810984998</v>
      </c>
      <c r="R250" s="16"/>
      <c r="S250" s="16">
        <v>0.380922509452566</v>
      </c>
      <c r="T250" s="16">
        <v>0.56636735921348802</v>
      </c>
      <c r="U250" s="16"/>
      <c r="V250" s="16">
        <v>0</v>
      </c>
      <c r="W250" s="16">
        <v>1</v>
      </c>
      <c r="X250" s="16">
        <v>0.46859998500085298</v>
      </c>
      <c r="Y250" s="16">
        <v>0</v>
      </c>
      <c r="Z250" s="16"/>
      <c r="AA250" s="16">
        <v>0.48843275199786301</v>
      </c>
      <c r="AB250" s="16">
        <v>0.339835169128821</v>
      </c>
      <c r="AC250" s="16" t="s">
        <v>141</v>
      </c>
      <c r="AD250" s="16">
        <v>0.54829013386992198</v>
      </c>
      <c r="AE250" s="16">
        <v>0</v>
      </c>
      <c r="AF250" s="16">
        <v>0</v>
      </c>
      <c r="AG250" s="16"/>
      <c r="AH250" s="16">
        <v>0.45671008362655902</v>
      </c>
      <c r="AI250" s="16">
        <v>0.364633205959704</v>
      </c>
      <c r="AJ250" s="16"/>
      <c r="AK250" s="16">
        <v>0.244980362252119</v>
      </c>
      <c r="AL250" s="16">
        <v>0.52576264702348796</v>
      </c>
      <c r="AM250" s="16"/>
      <c r="AN250" s="16">
        <v>0.46577840255841801</v>
      </c>
      <c r="AO250" s="16">
        <v>0.36808863865971397</v>
      </c>
      <c r="AP250" s="16"/>
      <c r="AQ250" s="16">
        <v>0</v>
      </c>
      <c r="AR250" s="16">
        <v>0.70814310210063303</v>
      </c>
      <c r="AS250" s="16">
        <v>0.38610470036142702</v>
      </c>
      <c r="AT250" s="16"/>
      <c r="AU250" s="16">
        <v>0.36643457571694099</v>
      </c>
      <c r="AV250" s="16">
        <v>0.60382385813782402</v>
      </c>
      <c r="AW250" s="16"/>
      <c r="AX250" s="16">
        <v>0.39581514294244902</v>
      </c>
      <c r="AY250" s="16">
        <v>1</v>
      </c>
      <c r="AZ250" s="16"/>
      <c r="BA250" s="16">
        <v>0.47577092504104901</v>
      </c>
      <c r="BB250" s="16">
        <v>0</v>
      </c>
    </row>
    <row r="251" spans="2:54" x14ac:dyDescent="0.35">
      <c r="B251" t="s">
        <v>165</v>
      </c>
      <c r="C251" s="16">
        <v>0</v>
      </c>
      <c r="D251" s="16">
        <v>0</v>
      </c>
      <c r="E251" s="16">
        <v>0</v>
      </c>
      <c r="F251" s="16"/>
      <c r="G251" s="16">
        <v>0</v>
      </c>
      <c r="H251" s="16">
        <v>0</v>
      </c>
      <c r="I251" s="16">
        <v>0</v>
      </c>
      <c r="J251" s="16">
        <v>0</v>
      </c>
      <c r="K251" s="16" t="s">
        <v>141</v>
      </c>
      <c r="L251" s="16">
        <v>0</v>
      </c>
      <c r="M251" s="16"/>
      <c r="N251" s="16">
        <v>0</v>
      </c>
      <c r="O251" s="16">
        <v>0</v>
      </c>
      <c r="P251" s="16">
        <v>0</v>
      </c>
      <c r="Q251" s="16">
        <v>0</v>
      </c>
      <c r="R251" s="16"/>
      <c r="S251" s="16">
        <v>0</v>
      </c>
      <c r="T251" s="16">
        <v>0</v>
      </c>
      <c r="U251" s="16"/>
      <c r="V251" s="16">
        <v>0</v>
      </c>
      <c r="W251" s="16">
        <v>0</v>
      </c>
      <c r="X251" s="16">
        <v>0</v>
      </c>
      <c r="Y251" s="16">
        <v>0</v>
      </c>
      <c r="Z251" s="16"/>
      <c r="AA251" s="16">
        <v>0</v>
      </c>
      <c r="AB251" s="16">
        <v>0</v>
      </c>
      <c r="AC251" s="16" t="s">
        <v>141</v>
      </c>
      <c r="AD251" s="16">
        <v>0</v>
      </c>
      <c r="AE251" s="16">
        <v>0</v>
      </c>
      <c r="AF251" s="16">
        <v>0</v>
      </c>
      <c r="AG251" s="16"/>
      <c r="AH251" s="16">
        <v>0</v>
      </c>
      <c r="AI251" s="16">
        <v>0</v>
      </c>
      <c r="AJ251" s="16"/>
      <c r="AK251" s="16">
        <v>0</v>
      </c>
      <c r="AL251" s="16">
        <v>0</v>
      </c>
      <c r="AM251" s="16"/>
      <c r="AN251" s="16">
        <v>0</v>
      </c>
      <c r="AO251" s="16">
        <v>0</v>
      </c>
      <c r="AP251" s="16"/>
      <c r="AQ251" s="16">
        <v>0</v>
      </c>
      <c r="AR251" s="16">
        <v>0</v>
      </c>
      <c r="AS251" s="16">
        <v>0</v>
      </c>
      <c r="AT251" s="16"/>
      <c r="AU251" s="16">
        <v>0</v>
      </c>
      <c r="AV251" s="16">
        <v>0</v>
      </c>
      <c r="AW251" s="16"/>
      <c r="AX251" s="16">
        <v>0</v>
      </c>
      <c r="AY251" s="16">
        <v>0</v>
      </c>
      <c r="AZ251" s="16"/>
      <c r="BA251" s="16">
        <v>0</v>
      </c>
      <c r="BB251" s="16">
        <v>0</v>
      </c>
    </row>
    <row r="252" spans="2:54" x14ac:dyDescent="0.35">
      <c r="B252" t="s">
        <v>166</v>
      </c>
      <c r="C252" s="16">
        <v>0</v>
      </c>
      <c r="D252" s="16">
        <v>0</v>
      </c>
      <c r="E252" s="16">
        <v>0</v>
      </c>
      <c r="F252" s="16"/>
      <c r="G252" s="16">
        <v>0</v>
      </c>
      <c r="H252" s="16">
        <v>0</v>
      </c>
      <c r="I252" s="16">
        <v>0</v>
      </c>
      <c r="J252" s="16">
        <v>0</v>
      </c>
      <c r="K252" s="16" t="s">
        <v>141</v>
      </c>
      <c r="L252" s="16">
        <v>0</v>
      </c>
      <c r="M252" s="16"/>
      <c r="N252" s="16">
        <v>0</v>
      </c>
      <c r="O252" s="16">
        <v>0</v>
      </c>
      <c r="P252" s="16">
        <v>0</v>
      </c>
      <c r="Q252" s="16">
        <v>0</v>
      </c>
      <c r="R252" s="16"/>
      <c r="S252" s="16">
        <v>0</v>
      </c>
      <c r="T252" s="16">
        <v>0</v>
      </c>
      <c r="U252" s="16"/>
      <c r="V252" s="16">
        <v>0</v>
      </c>
      <c r="W252" s="16">
        <v>0</v>
      </c>
      <c r="X252" s="16">
        <v>0</v>
      </c>
      <c r="Y252" s="16">
        <v>0</v>
      </c>
      <c r="Z252" s="16"/>
      <c r="AA252" s="16">
        <v>0</v>
      </c>
      <c r="AB252" s="16">
        <v>0</v>
      </c>
      <c r="AC252" s="16" t="s">
        <v>141</v>
      </c>
      <c r="AD252" s="16">
        <v>0</v>
      </c>
      <c r="AE252" s="16">
        <v>0</v>
      </c>
      <c r="AF252" s="16">
        <v>0</v>
      </c>
      <c r="AG252" s="16"/>
      <c r="AH252" s="16">
        <v>0</v>
      </c>
      <c r="AI252" s="16">
        <v>0</v>
      </c>
      <c r="AJ252" s="16"/>
      <c r="AK252" s="16">
        <v>0</v>
      </c>
      <c r="AL252" s="16">
        <v>0</v>
      </c>
      <c r="AM252" s="16"/>
      <c r="AN252" s="16">
        <v>0</v>
      </c>
      <c r="AO252" s="16">
        <v>0</v>
      </c>
      <c r="AP252" s="16"/>
      <c r="AQ252" s="16">
        <v>0</v>
      </c>
      <c r="AR252" s="16">
        <v>0</v>
      </c>
      <c r="AS252" s="16">
        <v>0</v>
      </c>
      <c r="AT252" s="16"/>
      <c r="AU252" s="16">
        <v>0</v>
      </c>
      <c r="AV252" s="16">
        <v>0</v>
      </c>
      <c r="AW252" s="16"/>
      <c r="AX252" s="16">
        <v>0</v>
      </c>
      <c r="AY252" s="16">
        <v>0</v>
      </c>
      <c r="AZ252" s="16"/>
      <c r="BA252" s="16">
        <v>0</v>
      </c>
      <c r="BB252" s="16">
        <v>0</v>
      </c>
    </row>
    <row r="253" spans="2:54" x14ac:dyDescent="0.35">
      <c r="B253" t="s">
        <v>167</v>
      </c>
      <c r="C253" s="16">
        <v>6.3673777939755899E-2</v>
      </c>
      <c r="D253" s="16">
        <v>0</v>
      </c>
      <c r="E253" s="16">
        <v>0.27808097962598</v>
      </c>
      <c r="F253" s="16"/>
      <c r="G253" s="16">
        <v>0</v>
      </c>
      <c r="H253" s="16">
        <v>0</v>
      </c>
      <c r="I253" s="16">
        <v>0</v>
      </c>
      <c r="J253" s="16">
        <v>0</v>
      </c>
      <c r="K253" s="16" t="s">
        <v>141</v>
      </c>
      <c r="L253" s="16">
        <v>1</v>
      </c>
      <c r="M253" s="16"/>
      <c r="N253" s="16">
        <v>0</v>
      </c>
      <c r="O253" s="16">
        <v>0</v>
      </c>
      <c r="P253" s="16">
        <v>0</v>
      </c>
      <c r="Q253" s="16">
        <v>0.19756730099202199</v>
      </c>
      <c r="R253" s="16"/>
      <c r="S253" s="16">
        <v>8.7167670469472797E-2</v>
      </c>
      <c r="T253" s="16">
        <v>0</v>
      </c>
      <c r="U253" s="16"/>
      <c r="V253" s="16">
        <v>0</v>
      </c>
      <c r="W253" s="16">
        <v>0</v>
      </c>
      <c r="X253" s="16">
        <v>8.45611732485122E-2</v>
      </c>
      <c r="Y253" s="16">
        <v>0</v>
      </c>
      <c r="Z253" s="16"/>
      <c r="AA253" s="16">
        <v>0</v>
      </c>
      <c r="AB253" s="16">
        <v>0</v>
      </c>
      <c r="AC253" s="16" t="s">
        <v>141</v>
      </c>
      <c r="AD253" s="16">
        <v>0</v>
      </c>
      <c r="AE253" s="16">
        <v>0.44956737591948398</v>
      </c>
      <c r="AF253" s="16">
        <v>0</v>
      </c>
      <c r="AG253" s="16"/>
      <c r="AH253" s="16">
        <v>8.8467789004874897E-2</v>
      </c>
      <c r="AI253" s="16">
        <v>0</v>
      </c>
      <c r="AJ253" s="16"/>
      <c r="AK253" s="16">
        <v>0.12294525628726</v>
      </c>
      <c r="AL253" s="16">
        <v>0</v>
      </c>
      <c r="AM253" s="16"/>
      <c r="AN253" s="16">
        <v>9.9023836749185801E-2</v>
      </c>
      <c r="AO253" s="16">
        <v>0</v>
      </c>
      <c r="AP253" s="16"/>
      <c r="AQ253" s="16">
        <v>0.415471626552394</v>
      </c>
      <c r="AR253" s="16">
        <v>0</v>
      </c>
      <c r="AS253" s="16">
        <v>0</v>
      </c>
      <c r="AT253" s="16"/>
      <c r="AU253" s="16">
        <v>8.7413464447425399E-2</v>
      </c>
      <c r="AV253" s="16">
        <v>0</v>
      </c>
      <c r="AW253" s="16"/>
      <c r="AX253" s="16">
        <v>6.7599793682776702E-2</v>
      </c>
      <c r="AY253" s="16">
        <v>0</v>
      </c>
      <c r="AZ253" s="16"/>
      <c r="BA253" s="16">
        <v>7.0303573134663996E-2</v>
      </c>
      <c r="BB253" s="16">
        <v>0</v>
      </c>
    </row>
    <row r="254" spans="2:54" x14ac:dyDescent="0.35">
      <c r="B254" t="s">
        <v>110</v>
      </c>
      <c r="C254" s="16">
        <v>0</v>
      </c>
      <c r="D254" s="16">
        <v>0</v>
      </c>
      <c r="E254" s="16">
        <v>0</v>
      </c>
      <c r="F254" s="16"/>
      <c r="G254" s="16">
        <v>0</v>
      </c>
      <c r="H254" s="16">
        <v>0</v>
      </c>
      <c r="I254" s="16">
        <v>0</v>
      </c>
      <c r="J254" s="16">
        <v>0</v>
      </c>
      <c r="K254" s="16" t="s">
        <v>141</v>
      </c>
      <c r="L254" s="16">
        <v>0</v>
      </c>
      <c r="M254" s="16"/>
      <c r="N254" s="16">
        <v>0</v>
      </c>
      <c r="O254" s="16">
        <v>0</v>
      </c>
      <c r="P254" s="16">
        <v>0</v>
      </c>
      <c r="Q254" s="16">
        <v>0</v>
      </c>
      <c r="R254" s="16"/>
      <c r="S254" s="16">
        <v>0</v>
      </c>
      <c r="T254" s="16">
        <v>0</v>
      </c>
      <c r="U254" s="16"/>
      <c r="V254" s="16">
        <v>0</v>
      </c>
      <c r="W254" s="16">
        <v>0</v>
      </c>
      <c r="X254" s="16">
        <v>0</v>
      </c>
      <c r="Y254" s="16">
        <v>0</v>
      </c>
      <c r="Z254" s="16"/>
      <c r="AA254" s="16">
        <v>0</v>
      </c>
      <c r="AB254" s="16">
        <v>0</v>
      </c>
      <c r="AC254" s="16" t="s">
        <v>141</v>
      </c>
      <c r="AD254" s="16">
        <v>0</v>
      </c>
      <c r="AE254" s="16">
        <v>0</v>
      </c>
      <c r="AF254" s="16">
        <v>0</v>
      </c>
      <c r="AG254" s="16"/>
      <c r="AH254" s="16">
        <v>0</v>
      </c>
      <c r="AI254" s="16">
        <v>0</v>
      </c>
      <c r="AJ254" s="16"/>
      <c r="AK254" s="16">
        <v>0</v>
      </c>
      <c r="AL254" s="16">
        <v>0</v>
      </c>
      <c r="AM254" s="16"/>
      <c r="AN254" s="16">
        <v>0</v>
      </c>
      <c r="AO254" s="16">
        <v>0</v>
      </c>
      <c r="AP254" s="16"/>
      <c r="AQ254" s="16">
        <v>0</v>
      </c>
      <c r="AR254" s="16">
        <v>0</v>
      </c>
      <c r="AS254" s="16">
        <v>0</v>
      </c>
      <c r="AT254" s="16"/>
      <c r="AU254" s="16">
        <v>0</v>
      </c>
      <c r="AV254" s="16">
        <v>0</v>
      </c>
      <c r="AW254" s="16"/>
      <c r="AX254" s="16">
        <v>0</v>
      </c>
      <c r="AY254" s="16">
        <v>0</v>
      </c>
      <c r="AZ254" s="16"/>
      <c r="BA254" s="16">
        <v>0</v>
      </c>
      <c r="BB254" s="16">
        <v>0</v>
      </c>
    </row>
    <row r="255" spans="2:54" x14ac:dyDescent="0.35">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row>
    <row r="256" spans="2:54" x14ac:dyDescent="0.35">
      <c r="B256" s="7" t="s">
        <v>169</v>
      </c>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row>
    <row r="257" spans="2:54" x14ac:dyDescent="0.35">
      <c r="B257" s="15" t="s">
        <v>21</v>
      </c>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row>
    <row r="258" spans="2:54" x14ac:dyDescent="0.35">
      <c r="B258" t="s">
        <v>163</v>
      </c>
      <c r="C258" s="16">
        <v>0.40835053659197901</v>
      </c>
      <c r="D258" s="16">
        <v>0.41440291731955298</v>
      </c>
      <c r="E258" s="16">
        <v>0.39706167590849101</v>
      </c>
      <c r="F258" s="16"/>
      <c r="G258" s="16">
        <v>0.51988517251936395</v>
      </c>
      <c r="H258" s="16">
        <v>0.46639543369173497</v>
      </c>
      <c r="I258" s="16">
        <v>0.47319865681788198</v>
      </c>
      <c r="J258" s="16">
        <v>0.33868100856699901</v>
      </c>
      <c r="K258" s="16">
        <v>0.13219001620279</v>
      </c>
      <c r="L258" s="16">
        <v>0.39090932087052399</v>
      </c>
      <c r="M258" s="16"/>
      <c r="N258" s="16">
        <v>0.43785485633378701</v>
      </c>
      <c r="O258" s="16">
        <v>0.50409037952754998</v>
      </c>
      <c r="P258" s="16">
        <v>0.40098933165860801</v>
      </c>
      <c r="Q258" s="16">
        <v>0.335498982258363</v>
      </c>
      <c r="R258" s="16"/>
      <c r="S258" s="16">
        <v>0.45573103653856101</v>
      </c>
      <c r="T258" s="16">
        <v>0.34093964773730601</v>
      </c>
      <c r="U258" s="16"/>
      <c r="V258" s="16">
        <v>0.54088892407186195</v>
      </c>
      <c r="W258" s="16">
        <v>0.29335368615066298</v>
      </c>
      <c r="X258" s="16">
        <v>0.47453326777654697</v>
      </c>
      <c r="Y258" s="16">
        <v>0.28105434557597803</v>
      </c>
      <c r="Z258" s="16"/>
      <c r="AA258" s="16">
        <v>0.37366721205391301</v>
      </c>
      <c r="AB258" s="16">
        <v>0.48373386994091999</v>
      </c>
      <c r="AC258" s="16">
        <v>0.13272678055287701</v>
      </c>
      <c r="AD258" s="16">
        <v>0.437025481705826</v>
      </c>
      <c r="AE258" s="16">
        <v>0.40873148320053498</v>
      </c>
      <c r="AF258" s="16">
        <v>0.85784242973929103</v>
      </c>
      <c r="AG258" s="16"/>
      <c r="AH258" s="16">
        <v>0.41829646273839999</v>
      </c>
      <c r="AI258" s="16">
        <v>0.37759527962554601</v>
      </c>
      <c r="AJ258" s="16"/>
      <c r="AK258" s="16">
        <v>0.43720390962160899</v>
      </c>
      <c r="AL258" s="16">
        <v>0.447256701408695</v>
      </c>
      <c r="AM258" s="16"/>
      <c r="AN258" s="16">
        <v>0.42210210283073302</v>
      </c>
      <c r="AO258" s="16">
        <v>0.39248795916892198</v>
      </c>
      <c r="AP258" s="16"/>
      <c r="AQ258" s="16">
        <v>0.28558724260441498</v>
      </c>
      <c r="AR258" s="16">
        <v>0.22362592794019401</v>
      </c>
      <c r="AS258" s="16">
        <v>0.58688592076806101</v>
      </c>
      <c r="AT258" s="16"/>
      <c r="AU258" s="16">
        <v>0.47604994513439602</v>
      </c>
      <c r="AV258" s="16">
        <v>0.274400180623321</v>
      </c>
      <c r="AW258" s="16"/>
      <c r="AX258" s="16">
        <v>0.42583359399583498</v>
      </c>
      <c r="AY258" s="16">
        <v>0.19898250277888499</v>
      </c>
      <c r="AZ258" s="16"/>
      <c r="BA258" s="16">
        <v>0.427905814365106</v>
      </c>
      <c r="BB258" s="16">
        <v>0.32395242760324899</v>
      </c>
    </row>
    <row r="259" spans="2:54" x14ac:dyDescent="0.35">
      <c r="B259" t="s">
        <v>164</v>
      </c>
      <c r="C259" s="16">
        <v>0.36497874868341601</v>
      </c>
      <c r="D259" s="16">
        <v>0.329975216403739</v>
      </c>
      <c r="E259" s="16">
        <v>0.43026710662411399</v>
      </c>
      <c r="F259" s="16"/>
      <c r="G259" s="16">
        <v>0.37760237739574998</v>
      </c>
      <c r="H259" s="16">
        <v>0.26507084715534501</v>
      </c>
      <c r="I259" s="16">
        <v>0.30341847953798901</v>
      </c>
      <c r="J259" s="16">
        <v>0.47879292494756098</v>
      </c>
      <c r="K259" s="16">
        <v>0.45404279613403897</v>
      </c>
      <c r="L259" s="16">
        <v>0.42026520464891398</v>
      </c>
      <c r="M259" s="16"/>
      <c r="N259" s="16">
        <v>0.37672763108541801</v>
      </c>
      <c r="O259" s="16">
        <v>0.29247055843759301</v>
      </c>
      <c r="P259" s="16">
        <v>0.41041664102131398</v>
      </c>
      <c r="Q259" s="16">
        <v>0.33006154751395</v>
      </c>
      <c r="R259" s="16"/>
      <c r="S259" s="16">
        <v>0.36509905175874302</v>
      </c>
      <c r="T259" s="16">
        <v>0.36480758676556202</v>
      </c>
      <c r="U259" s="16"/>
      <c r="V259" s="16">
        <v>0.15070939450924001</v>
      </c>
      <c r="W259" s="16">
        <v>0.42601553344896798</v>
      </c>
      <c r="X259" s="16">
        <v>0.35088856008806202</v>
      </c>
      <c r="Y259" s="16">
        <v>0.56574489823930596</v>
      </c>
      <c r="Z259" s="16"/>
      <c r="AA259" s="16">
        <v>0.313258549656662</v>
      </c>
      <c r="AB259" s="16">
        <v>0.28813334669641999</v>
      </c>
      <c r="AC259" s="16">
        <v>0.58607535000551203</v>
      </c>
      <c r="AD259" s="16">
        <v>0.402844447841395</v>
      </c>
      <c r="AE259" s="16">
        <v>0.358295811588281</v>
      </c>
      <c r="AF259" s="16">
        <v>0.14215757026070899</v>
      </c>
      <c r="AG259" s="16"/>
      <c r="AH259" s="16">
        <v>0.37447123926053</v>
      </c>
      <c r="AI259" s="16">
        <v>0.37958594123392603</v>
      </c>
      <c r="AJ259" s="16"/>
      <c r="AK259" s="16">
        <v>0.38251971536450502</v>
      </c>
      <c r="AL259" s="16">
        <v>0.34059393457491499</v>
      </c>
      <c r="AM259" s="16"/>
      <c r="AN259" s="16">
        <v>0.357839742292483</v>
      </c>
      <c r="AO259" s="16">
        <v>0.36483661697728298</v>
      </c>
      <c r="AP259" s="16"/>
      <c r="AQ259" s="16">
        <v>0.44958665119914998</v>
      </c>
      <c r="AR259" s="16">
        <v>0.49949319056519598</v>
      </c>
      <c r="AS259" s="16">
        <v>0.23105257261251799</v>
      </c>
      <c r="AT259" s="16"/>
      <c r="AU259" s="16">
        <v>0.33763349374537299</v>
      </c>
      <c r="AV259" s="16">
        <v>0.41908419379538597</v>
      </c>
      <c r="AW259" s="16"/>
      <c r="AX259" s="16">
        <v>0.35930176171700901</v>
      </c>
      <c r="AY259" s="16">
        <v>0.43296340215009799</v>
      </c>
      <c r="AZ259" s="16"/>
      <c r="BA259" s="16">
        <v>0.34751367177032899</v>
      </c>
      <c r="BB259" s="16">
        <v>0.44035581475776697</v>
      </c>
    </row>
    <row r="260" spans="2:54" x14ac:dyDescent="0.35">
      <c r="B260" t="s">
        <v>165</v>
      </c>
      <c r="C260" s="16">
        <v>0.166398062525629</v>
      </c>
      <c r="D260" s="16">
        <v>0.19658081210401601</v>
      </c>
      <c r="E260" s="16">
        <v>0.11010139673878</v>
      </c>
      <c r="F260" s="16"/>
      <c r="G260" s="16">
        <v>2.53312297827059E-2</v>
      </c>
      <c r="H260" s="16">
        <v>0.197538539988944</v>
      </c>
      <c r="I260" s="16">
        <v>0.18958986045491499</v>
      </c>
      <c r="J260" s="16">
        <v>0.16533605729098799</v>
      </c>
      <c r="K260" s="16">
        <v>0.33040192597235701</v>
      </c>
      <c r="L260" s="16">
        <v>0</v>
      </c>
      <c r="M260" s="16"/>
      <c r="N260" s="16">
        <v>0.102704573433146</v>
      </c>
      <c r="O260" s="16">
        <v>0.107295308182192</v>
      </c>
      <c r="P260" s="16">
        <v>0.15675341498741899</v>
      </c>
      <c r="Q260" s="16">
        <v>0.26631847297039601</v>
      </c>
      <c r="R260" s="16"/>
      <c r="S260" s="16">
        <v>9.3158542697218003E-2</v>
      </c>
      <c r="T260" s="16">
        <v>0.27060002612856798</v>
      </c>
      <c r="U260" s="16"/>
      <c r="V260" s="16">
        <v>0.22813387641371299</v>
      </c>
      <c r="W260" s="16">
        <v>0.235497763887415</v>
      </c>
      <c r="X260" s="16">
        <v>0.10920845116068501</v>
      </c>
      <c r="Y260" s="16">
        <v>8.8755060027179603E-2</v>
      </c>
      <c r="Z260" s="16"/>
      <c r="AA260" s="16">
        <v>0.29002817741416298</v>
      </c>
      <c r="AB260" s="16">
        <v>0.20101427238714201</v>
      </c>
      <c r="AC260" s="16">
        <v>0.111874842688038</v>
      </c>
      <c r="AD260" s="16">
        <v>9.1842359172743707E-2</v>
      </c>
      <c r="AE260" s="16">
        <v>0.13361266861785401</v>
      </c>
      <c r="AF260" s="16">
        <v>0</v>
      </c>
      <c r="AG260" s="16"/>
      <c r="AH260" s="16">
        <v>0.156021683871848</v>
      </c>
      <c r="AI260" s="16">
        <v>0.16031600793534001</v>
      </c>
      <c r="AJ260" s="16"/>
      <c r="AK260" s="16">
        <v>0.12894987494868301</v>
      </c>
      <c r="AL260" s="16">
        <v>0.17629289320546901</v>
      </c>
      <c r="AM260" s="16"/>
      <c r="AN260" s="16">
        <v>0.168294659630086</v>
      </c>
      <c r="AO260" s="16">
        <v>0.15904203216023199</v>
      </c>
      <c r="AP260" s="16"/>
      <c r="AQ260" s="16">
        <v>0.16961664850975999</v>
      </c>
      <c r="AR260" s="16">
        <v>0.20013031240998799</v>
      </c>
      <c r="AS260" s="16">
        <v>0.14854498073149</v>
      </c>
      <c r="AT260" s="16"/>
      <c r="AU260" s="16">
        <v>0.139198574857339</v>
      </c>
      <c r="AV260" s="16">
        <v>0.22021509185831301</v>
      </c>
      <c r="AW260" s="16"/>
      <c r="AX260" s="16">
        <v>0.156477472326852</v>
      </c>
      <c r="AY260" s="16">
        <v>0.28520190879826901</v>
      </c>
      <c r="AZ260" s="16"/>
      <c r="BA260" s="16">
        <v>0.15034251966922499</v>
      </c>
      <c r="BB260" s="16">
        <v>0.23569175763898401</v>
      </c>
    </row>
    <row r="261" spans="2:54" x14ac:dyDescent="0.35">
      <c r="B261" t="s">
        <v>166</v>
      </c>
      <c r="C261" s="16">
        <v>4.6513560613400097E-2</v>
      </c>
      <c r="D261" s="16">
        <v>4.38526471545998E-2</v>
      </c>
      <c r="E261" s="16">
        <v>5.1476678876988598E-2</v>
      </c>
      <c r="F261" s="16"/>
      <c r="G261" s="16">
        <v>7.7181220302180498E-2</v>
      </c>
      <c r="H261" s="16">
        <v>5.0890554268145899E-2</v>
      </c>
      <c r="I261" s="16">
        <v>0</v>
      </c>
      <c r="J261" s="16">
        <v>1.7190009194451902E-2</v>
      </c>
      <c r="K261" s="16">
        <v>8.33652616908135E-2</v>
      </c>
      <c r="L261" s="16">
        <v>0.188825474480562</v>
      </c>
      <c r="M261" s="16"/>
      <c r="N261" s="16">
        <v>2.4535568404948398E-2</v>
      </c>
      <c r="O261" s="16">
        <v>9.6143753852665395E-2</v>
      </c>
      <c r="P261" s="16">
        <v>2.2497925989645399E-2</v>
      </c>
      <c r="Q261" s="16">
        <v>6.8120997257291593E-2</v>
      </c>
      <c r="R261" s="16"/>
      <c r="S261" s="16">
        <v>6.2581545447494794E-2</v>
      </c>
      <c r="T261" s="16">
        <v>2.3652739368564501E-2</v>
      </c>
      <c r="U261" s="16"/>
      <c r="V261" s="16">
        <v>4.9969204283521501E-2</v>
      </c>
      <c r="W261" s="16">
        <v>2.8463479567357401E-2</v>
      </c>
      <c r="X261" s="16">
        <v>6.5369720974706294E-2</v>
      </c>
      <c r="Y261" s="16">
        <v>0</v>
      </c>
      <c r="Z261" s="16"/>
      <c r="AA261" s="16">
        <v>2.3046060875261998E-2</v>
      </c>
      <c r="AB261" s="16">
        <v>0</v>
      </c>
      <c r="AC261" s="16">
        <v>0.102570032957574</v>
      </c>
      <c r="AD261" s="16">
        <v>5.6389295181651602E-2</v>
      </c>
      <c r="AE261" s="16">
        <v>9.93600365933303E-2</v>
      </c>
      <c r="AF261" s="16">
        <v>0</v>
      </c>
      <c r="AG261" s="16"/>
      <c r="AH261" s="16">
        <v>5.1210614129222697E-2</v>
      </c>
      <c r="AI261" s="16">
        <v>4.9948774783562397E-2</v>
      </c>
      <c r="AJ261" s="16"/>
      <c r="AK261" s="16">
        <v>5.1326500065203701E-2</v>
      </c>
      <c r="AL261" s="16">
        <v>2.1691152588143098E-2</v>
      </c>
      <c r="AM261" s="16"/>
      <c r="AN261" s="16">
        <v>5.1763495246698203E-2</v>
      </c>
      <c r="AO261" s="16">
        <v>5.5341337566082997E-2</v>
      </c>
      <c r="AP261" s="16"/>
      <c r="AQ261" s="16">
        <v>9.5209457686674798E-2</v>
      </c>
      <c r="AR261" s="16">
        <v>4.6343228453040397E-2</v>
      </c>
      <c r="AS261" s="16">
        <v>2.4025216918460001E-2</v>
      </c>
      <c r="AT261" s="16"/>
      <c r="AU261" s="16">
        <v>4.1289517555794103E-2</v>
      </c>
      <c r="AV261" s="16">
        <v>5.6849875837239799E-2</v>
      </c>
      <c r="AW261" s="16"/>
      <c r="AX261" s="16">
        <v>4.3479141906737601E-2</v>
      </c>
      <c r="AY261" s="16">
        <v>8.2852186272748499E-2</v>
      </c>
      <c r="AZ261" s="16"/>
      <c r="BA261" s="16">
        <v>5.7290882628206002E-2</v>
      </c>
      <c r="BB261" s="16">
        <v>0</v>
      </c>
    </row>
    <row r="262" spans="2:54" x14ac:dyDescent="0.35">
      <c r="B262" t="s">
        <v>167</v>
      </c>
      <c r="C262" s="16">
        <v>1.3759091585575299E-2</v>
      </c>
      <c r="D262" s="16">
        <v>1.51884070180919E-2</v>
      </c>
      <c r="E262" s="16">
        <v>1.10931418516257E-2</v>
      </c>
      <c r="F262" s="16"/>
      <c r="G262" s="16">
        <v>0</v>
      </c>
      <c r="H262" s="16">
        <v>2.0104624895829998E-2</v>
      </c>
      <c r="I262" s="16">
        <v>3.37930031892145E-2</v>
      </c>
      <c r="J262" s="16">
        <v>0</v>
      </c>
      <c r="K262" s="16">
        <v>0</v>
      </c>
      <c r="L262" s="16">
        <v>0</v>
      </c>
      <c r="M262" s="16"/>
      <c r="N262" s="16">
        <v>5.8177370742701198E-2</v>
      </c>
      <c r="O262" s="16">
        <v>0</v>
      </c>
      <c r="P262" s="16">
        <v>9.3426863430135006E-3</v>
      </c>
      <c r="Q262" s="16">
        <v>0</v>
      </c>
      <c r="R262" s="16"/>
      <c r="S262" s="16">
        <v>2.34298235579837E-2</v>
      </c>
      <c r="T262" s="16">
        <v>0</v>
      </c>
      <c r="U262" s="16"/>
      <c r="V262" s="16">
        <v>3.02986007216633E-2</v>
      </c>
      <c r="W262" s="16">
        <v>1.66695369455966E-2</v>
      </c>
      <c r="X262" s="16">
        <v>0</v>
      </c>
      <c r="Y262" s="16">
        <v>6.4445696157536606E-2</v>
      </c>
      <c r="Z262" s="16"/>
      <c r="AA262" s="16">
        <v>0</v>
      </c>
      <c r="AB262" s="16">
        <v>2.7118510975518401E-2</v>
      </c>
      <c r="AC262" s="16">
        <v>6.6752993795998805E-2</v>
      </c>
      <c r="AD262" s="16">
        <v>1.18984160983844E-2</v>
      </c>
      <c r="AE262" s="16">
        <v>0</v>
      </c>
      <c r="AF262" s="16">
        <v>0</v>
      </c>
      <c r="AG262" s="16"/>
      <c r="AH262" s="16">
        <v>0</v>
      </c>
      <c r="AI262" s="16">
        <v>3.2553996421625403E-2</v>
      </c>
      <c r="AJ262" s="16"/>
      <c r="AK262" s="16">
        <v>0</v>
      </c>
      <c r="AL262" s="16">
        <v>1.4165318222778301E-2</v>
      </c>
      <c r="AM262" s="16"/>
      <c r="AN262" s="16">
        <v>0</v>
      </c>
      <c r="AO262" s="16">
        <v>2.82920541274795E-2</v>
      </c>
      <c r="AP262" s="16"/>
      <c r="AQ262" s="16">
        <v>0</v>
      </c>
      <c r="AR262" s="16">
        <v>3.04073406315809E-2</v>
      </c>
      <c r="AS262" s="16">
        <v>9.4913089694707003E-3</v>
      </c>
      <c r="AT262" s="16"/>
      <c r="AU262" s="16">
        <v>5.8284687070975297E-3</v>
      </c>
      <c r="AV262" s="16">
        <v>2.9450657885740202E-2</v>
      </c>
      <c r="AW262" s="16"/>
      <c r="AX262" s="16">
        <v>1.4908030053566401E-2</v>
      </c>
      <c r="AY262" s="16">
        <v>0</v>
      </c>
      <c r="AZ262" s="16"/>
      <c r="BA262" s="16">
        <v>1.6947111567133799E-2</v>
      </c>
      <c r="BB262" s="16">
        <v>0</v>
      </c>
    </row>
    <row r="263" spans="2:54" x14ac:dyDescent="0.35">
      <c r="B263" t="s">
        <v>110</v>
      </c>
      <c r="C263" s="16">
        <v>0</v>
      </c>
      <c r="D263" s="16">
        <v>0</v>
      </c>
      <c r="E263" s="16">
        <v>0</v>
      </c>
      <c r="F263" s="16"/>
      <c r="G263" s="16">
        <v>0</v>
      </c>
      <c r="H263" s="16">
        <v>0</v>
      </c>
      <c r="I263" s="16">
        <v>0</v>
      </c>
      <c r="J263" s="16">
        <v>0</v>
      </c>
      <c r="K263" s="16">
        <v>0</v>
      </c>
      <c r="L263" s="16">
        <v>0</v>
      </c>
      <c r="M263" s="16"/>
      <c r="N263" s="16">
        <v>0</v>
      </c>
      <c r="O263" s="16">
        <v>0</v>
      </c>
      <c r="P263" s="16">
        <v>0</v>
      </c>
      <c r="Q263" s="16">
        <v>0</v>
      </c>
      <c r="R263" s="16"/>
      <c r="S263" s="16">
        <v>0</v>
      </c>
      <c r="T263" s="16">
        <v>0</v>
      </c>
      <c r="U263" s="16"/>
      <c r="V263" s="16">
        <v>0</v>
      </c>
      <c r="W263" s="16">
        <v>0</v>
      </c>
      <c r="X263" s="16">
        <v>0</v>
      </c>
      <c r="Y263" s="16">
        <v>0</v>
      </c>
      <c r="Z263" s="16"/>
      <c r="AA263" s="16">
        <v>0</v>
      </c>
      <c r="AB263" s="16">
        <v>0</v>
      </c>
      <c r="AC263" s="16">
        <v>0</v>
      </c>
      <c r="AD263" s="16">
        <v>0</v>
      </c>
      <c r="AE263" s="16">
        <v>0</v>
      </c>
      <c r="AF263" s="16">
        <v>0</v>
      </c>
      <c r="AG263" s="16"/>
      <c r="AH263" s="16">
        <v>0</v>
      </c>
      <c r="AI263" s="16">
        <v>0</v>
      </c>
      <c r="AJ263" s="16"/>
      <c r="AK263" s="16">
        <v>0</v>
      </c>
      <c r="AL263" s="16">
        <v>0</v>
      </c>
      <c r="AM263" s="16"/>
      <c r="AN263" s="16">
        <v>0</v>
      </c>
      <c r="AO263" s="16">
        <v>0</v>
      </c>
      <c r="AP263" s="16"/>
      <c r="AQ263" s="16">
        <v>0</v>
      </c>
      <c r="AR263" s="16">
        <v>0</v>
      </c>
      <c r="AS263" s="16">
        <v>0</v>
      </c>
      <c r="AT263" s="16"/>
      <c r="AU263" s="16">
        <v>0</v>
      </c>
      <c r="AV263" s="16">
        <v>0</v>
      </c>
      <c r="AW263" s="16"/>
      <c r="AX263" s="16">
        <v>0</v>
      </c>
      <c r="AY263" s="16">
        <v>0</v>
      </c>
      <c r="AZ263" s="16"/>
      <c r="BA263" s="16">
        <v>0</v>
      </c>
      <c r="BB263" s="16">
        <v>0</v>
      </c>
    </row>
    <row r="264" spans="2:54" x14ac:dyDescent="0.35">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row>
    <row r="265" spans="2:54" x14ac:dyDescent="0.35">
      <c r="B265" s="7" t="s">
        <v>170</v>
      </c>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row>
    <row r="266" spans="2:54" x14ac:dyDescent="0.35">
      <c r="B266" s="15" t="s">
        <v>19</v>
      </c>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row>
    <row r="267" spans="2:54" x14ac:dyDescent="0.35">
      <c r="B267" t="s">
        <v>163</v>
      </c>
      <c r="C267" s="16">
        <v>0.21978635899799401</v>
      </c>
      <c r="D267" s="16">
        <v>0.24473329781558401</v>
      </c>
      <c r="E267" s="16">
        <v>0.17553835357585801</v>
      </c>
      <c r="F267" s="16"/>
      <c r="G267" s="16">
        <v>0.46531762701613699</v>
      </c>
      <c r="H267" s="16">
        <v>0.123023000972785</v>
      </c>
      <c r="I267" s="16">
        <v>0.19043172982627801</v>
      </c>
      <c r="J267" s="16">
        <v>0.208402566748281</v>
      </c>
      <c r="K267" s="16">
        <v>8.5539360360288599E-2</v>
      </c>
      <c r="L267" s="16">
        <v>0.24413775658127801</v>
      </c>
      <c r="M267" s="16"/>
      <c r="N267" s="16">
        <v>3.0110369586300499E-2</v>
      </c>
      <c r="O267" s="16">
        <v>0.39052302463347299</v>
      </c>
      <c r="P267" s="16">
        <v>0.29070015805456301</v>
      </c>
      <c r="Q267" s="16">
        <v>0.10694669189589601</v>
      </c>
      <c r="R267" s="16"/>
      <c r="S267" s="16">
        <v>0.178995707327887</v>
      </c>
      <c r="T267" s="16">
        <v>0.31351232807326102</v>
      </c>
      <c r="U267" s="16"/>
      <c r="V267" s="16">
        <v>0.31098563942784602</v>
      </c>
      <c r="W267" s="16">
        <v>0.182386795985298</v>
      </c>
      <c r="X267" s="16">
        <v>0.24239650491242701</v>
      </c>
      <c r="Y267" s="16">
        <v>7.5933891801134995E-2</v>
      </c>
      <c r="Z267" s="16"/>
      <c r="AA267" s="16">
        <v>0.25875355061473698</v>
      </c>
      <c r="AB267" s="16">
        <v>0.14710280964353201</v>
      </c>
      <c r="AC267" s="16">
        <v>0.19411527376538901</v>
      </c>
      <c r="AD267" s="16">
        <v>0.272029029277705</v>
      </c>
      <c r="AE267" s="16">
        <v>0.13880550804141201</v>
      </c>
      <c r="AF267" s="16">
        <v>0</v>
      </c>
      <c r="AG267" s="16"/>
      <c r="AH267" s="16">
        <v>0.21075052659586099</v>
      </c>
      <c r="AI267" s="16">
        <v>0.19411248523555599</v>
      </c>
      <c r="AJ267" s="16"/>
      <c r="AK267" s="16">
        <v>0.25225763748222702</v>
      </c>
      <c r="AL267" s="16">
        <v>0.20113205276613499</v>
      </c>
      <c r="AM267" s="16"/>
      <c r="AN267" s="16">
        <v>0.21814316017723301</v>
      </c>
      <c r="AO267" s="16">
        <v>0.19991049107328401</v>
      </c>
      <c r="AP267" s="16"/>
      <c r="AQ267" s="16">
        <v>0.17659654012208501</v>
      </c>
      <c r="AR267" s="16">
        <v>0.16954268497500899</v>
      </c>
      <c r="AS267" s="16">
        <v>0.29772714188356803</v>
      </c>
      <c r="AT267" s="16"/>
      <c r="AU267" s="16">
        <v>0.20144221243758101</v>
      </c>
      <c r="AV267" s="16">
        <v>0.25078577194669799</v>
      </c>
      <c r="AW267" s="16"/>
      <c r="AX267" s="16">
        <v>0.20921481817349999</v>
      </c>
      <c r="AY267" s="16">
        <v>0.40011381650266298</v>
      </c>
      <c r="AZ267" s="16"/>
      <c r="BA267" s="16">
        <v>0.22383987072557199</v>
      </c>
      <c r="BB267" s="16">
        <v>0.191678471500902</v>
      </c>
    </row>
    <row r="268" spans="2:54" x14ac:dyDescent="0.35">
      <c r="B268" t="s">
        <v>164</v>
      </c>
      <c r="C268" s="16">
        <v>0.56181879692211301</v>
      </c>
      <c r="D268" s="16">
        <v>0.52732596629600503</v>
      </c>
      <c r="E268" s="16">
        <v>0.62299820525467697</v>
      </c>
      <c r="F268" s="16"/>
      <c r="G268" s="16">
        <v>0.277857177636752</v>
      </c>
      <c r="H268" s="16">
        <v>0.60716493281438699</v>
      </c>
      <c r="I268" s="16">
        <v>0.69630376032480301</v>
      </c>
      <c r="J268" s="16">
        <v>0.74496426746534705</v>
      </c>
      <c r="K268" s="16">
        <v>0.59935636469960596</v>
      </c>
      <c r="L268" s="16">
        <v>0.35013806473289799</v>
      </c>
      <c r="M268" s="16"/>
      <c r="N268" s="16">
        <v>0.67860110504676396</v>
      </c>
      <c r="O268" s="16">
        <v>0.403458342788303</v>
      </c>
      <c r="P268" s="16">
        <v>0.54346714249804395</v>
      </c>
      <c r="Q268" s="16">
        <v>0.62893927188821996</v>
      </c>
      <c r="R268" s="16"/>
      <c r="S268" s="16">
        <v>0.58146809588482395</v>
      </c>
      <c r="T268" s="16">
        <v>0.51666998189890601</v>
      </c>
      <c r="U268" s="16"/>
      <c r="V268" s="16">
        <v>0.49898785474797502</v>
      </c>
      <c r="W268" s="16">
        <v>0.57056505082286502</v>
      </c>
      <c r="X268" s="16">
        <v>0.52500904133625004</v>
      </c>
      <c r="Y268" s="16">
        <v>0.84800981730309299</v>
      </c>
      <c r="Z268" s="16"/>
      <c r="AA268" s="16">
        <v>0.65890971143606403</v>
      </c>
      <c r="AB268" s="16">
        <v>0.54978307049350705</v>
      </c>
      <c r="AC268" s="16">
        <v>0.26049681865709101</v>
      </c>
      <c r="AD268" s="16">
        <v>0.55488225276029401</v>
      </c>
      <c r="AE268" s="16">
        <v>0.58060116862629596</v>
      </c>
      <c r="AF268" s="16">
        <v>0.55876568202767996</v>
      </c>
      <c r="AG268" s="16"/>
      <c r="AH268" s="16">
        <v>0.63490022755098796</v>
      </c>
      <c r="AI268" s="16">
        <v>0.51870634441653096</v>
      </c>
      <c r="AJ268" s="16"/>
      <c r="AK268" s="16">
        <v>0.61998746456754195</v>
      </c>
      <c r="AL268" s="16">
        <v>0.51610024655734699</v>
      </c>
      <c r="AM268" s="16"/>
      <c r="AN268" s="16">
        <v>0.65078171066639401</v>
      </c>
      <c r="AO268" s="16">
        <v>0.49109747118406399</v>
      </c>
      <c r="AP268" s="16"/>
      <c r="AQ268" s="16">
        <v>0.65492963221963096</v>
      </c>
      <c r="AR268" s="16">
        <v>0.55186791809500002</v>
      </c>
      <c r="AS268" s="16">
        <v>0.53781011415197599</v>
      </c>
      <c r="AT268" s="16"/>
      <c r="AU268" s="16">
        <v>0.56944462773776705</v>
      </c>
      <c r="AV268" s="16">
        <v>0.54893205521663702</v>
      </c>
      <c r="AW268" s="16"/>
      <c r="AX268" s="16">
        <v>0.565511009271493</v>
      </c>
      <c r="AY268" s="16">
        <v>0.49883769732795202</v>
      </c>
      <c r="AZ268" s="16"/>
      <c r="BA268" s="16">
        <v>0.54688291506514397</v>
      </c>
      <c r="BB268" s="16">
        <v>0.66538728644918099</v>
      </c>
    </row>
    <row r="269" spans="2:54" x14ac:dyDescent="0.35">
      <c r="B269" t="s">
        <v>165</v>
      </c>
      <c r="C269" s="16">
        <v>0.14774340137548</v>
      </c>
      <c r="D269" s="16">
        <v>0.14447650462263301</v>
      </c>
      <c r="E269" s="16">
        <v>0.153537846388976</v>
      </c>
      <c r="F269" s="16"/>
      <c r="G269" s="16">
        <v>0.25682519534711001</v>
      </c>
      <c r="H269" s="16">
        <v>0.132490886719346</v>
      </c>
      <c r="I269" s="16">
        <v>0</v>
      </c>
      <c r="J269" s="16">
        <v>4.6633165786371798E-2</v>
      </c>
      <c r="K269" s="16">
        <v>0.31510427494010601</v>
      </c>
      <c r="L269" s="16">
        <v>0.227742560277509</v>
      </c>
      <c r="M269" s="16"/>
      <c r="N269" s="16">
        <v>0.226450077720872</v>
      </c>
      <c r="O269" s="16">
        <v>0.206018632578224</v>
      </c>
      <c r="P269" s="16">
        <v>0.127083518985525</v>
      </c>
      <c r="Q269" s="16">
        <v>7.1612756834884994E-2</v>
      </c>
      <c r="R269" s="16"/>
      <c r="S269" s="16">
        <v>0.17823286948160999</v>
      </c>
      <c r="T269" s="16">
        <v>7.7686787228994206E-2</v>
      </c>
      <c r="U269" s="16"/>
      <c r="V269" s="16">
        <v>0.15421520096467001</v>
      </c>
      <c r="W269" s="16">
        <v>0.24704815319183801</v>
      </c>
      <c r="X269" s="16">
        <v>9.4988976946985396E-2</v>
      </c>
      <c r="Y269" s="16">
        <v>0</v>
      </c>
      <c r="Z269" s="16"/>
      <c r="AA269" s="16">
        <v>8.2336737949199296E-2</v>
      </c>
      <c r="AB269" s="16">
        <v>0.273861617122102</v>
      </c>
      <c r="AC269" s="16">
        <v>0.54538790757751998</v>
      </c>
      <c r="AD269" s="16">
        <v>6.7282692625547397E-2</v>
      </c>
      <c r="AE269" s="16">
        <v>0.13555723431986899</v>
      </c>
      <c r="AF269" s="16">
        <v>0.16344624120975601</v>
      </c>
      <c r="AG269" s="16"/>
      <c r="AH269" s="16">
        <v>6.08108931567546E-2</v>
      </c>
      <c r="AI269" s="16">
        <v>0.23533932215593001</v>
      </c>
      <c r="AJ269" s="16"/>
      <c r="AK269" s="16">
        <v>7.1335306820130298E-2</v>
      </c>
      <c r="AL269" s="16">
        <v>0.153992392279309</v>
      </c>
      <c r="AM269" s="16"/>
      <c r="AN269" s="16">
        <v>5.9868056211283598E-2</v>
      </c>
      <c r="AO269" s="16">
        <v>0.25614712542256501</v>
      </c>
      <c r="AP269" s="16"/>
      <c r="AQ269" s="16">
        <v>7.9592814651492594E-2</v>
      </c>
      <c r="AR269" s="16">
        <v>0.26184579622410697</v>
      </c>
      <c r="AS269" s="16">
        <v>0.101169378658314</v>
      </c>
      <c r="AT269" s="16"/>
      <c r="AU269" s="16">
        <v>0.15139557654730099</v>
      </c>
      <c r="AV269" s="16">
        <v>0.14157166229024001</v>
      </c>
      <c r="AW269" s="16"/>
      <c r="AX269" s="16">
        <v>0.15048085028774499</v>
      </c>
      <c r="AY269" s="16">
        <v>0.101048486169385</v>
      </c>
      <c r="AZ269" s="16"/>
      <c r="BA269" s="16">
        <v>0.148436942778333</v>
      </c>
      <c r="BB269" s="16">
        <v>0.142934242049916</v>
      </c>
    </row>
    <row r="270" spans="2:54" x14ac:dyDescent="0.35">
      <c r="B270" t="s">
        <v>166</v>
      </c>
      <c r="C270" s="16">
        <v>3.6709541128131802E-2</v>
      </c>
      <c r="D270" s="16">
        <v>4.8658322580457103E-2</v>
      </c>
      <c r="E270" s="16">
        <v>1.55161694541042E-2</v>
      </c>
      <c r="F270" s="16"/>
      <c r="G270" s="16">
        <v>0</v>
      </c>
      <c r="H270" s="16">
        <v>0</v>
      </c>
      <c r="I270" s="16">
        <v>0.113264509848919</v>
      </c>
      <c r="J270" s="16">
        <v>0</v>
      </c>
      <c r="K270" s="16">
        <v>0</v>
      </c>
      <c r="L270" s="16">
        <v>9.5027683745554398E-2</v>
      </c>
      <c r="M270" s="16"/>
      <c r="N270" s="16">
        <v>0</v>
      </c>
      <c r="O270" s="16">
        <v>0</v>
      </c>
      <c r="P270" s="16">
        <v>1.3718005407326501E-2</v>
      </c>
      <c r="Q270" s="16">
        <v>0.139947592241564</v>
      </c>
      <c r="R270" s="16"/>
      <c r="S270" s="16">
        <v>2.72393754562083E-2</v>
      </c>
      <c r="T270" s="16">
        <v>5.8469439991302698E-2</v>
      </c>
      <c r="U270" s="16"/>
      <c r="V270" s="16">
        <v>3.5811304859509001E-2</v>
      </c>
      <c r="W270" s="16">
        <v>0</v>
      </c>
      <c r="X270" s="16">
        <v>7.2530602130186E-2</v>
      </c>
      <c r="Y270" s="16">
        <v>0</v>
      </c>
      <c r="Z270" s="16"/>
      <c r="AA270" s="16">
        <v>0</v>
      </c>
      <c r="AB270" s="16">
        <v>2.92525027408587E-2</v>
      </c>
      <c r="AC270" s="16">
        <v>0</v>
      </c>
      <c r="AD270" s="16">
        <v>7.6269695959962594E-2</v>
      </c>
      <c r="AE270" s="16">
        <v>0</v>
      </c>
      <c r="AF270" s="16">
        <v>0</v>
      </c>
      <c r="AG270" s="16"/>
      <c r="AH270" s="16">
        <v>4.2577283293515802E-2</v>
      </c>
      <c r="AI270" s="16">
        <v>3.5750160535708099E-2</v>
      </c>
      <c r="AJ270" s="16"/>
      <c r="AK270" s="16">
        <v>0</v>
      </c>
      <c r="AL270" s="16">
        <v>0.1106199264673</v>
      </c>
      <c r="AM270" s="16"/>
      <c r="AN270" s="16">
        <v>3.1863788601179603E-2</v>
      </c>
      <c r="AO270" s="16">
        <v>1.67546793878828E-2</v>
      </c>
      <c r="AP270" s="16"/>
      <c r="AQ270" s="16">
        <v>0</v>
      </c>
      <c r="AR270" s="16">
        <v>1.6743600705882999E-2</v>
      </c>
      <c r="AS270" s="16">
        <v>3.3308261410006798E-2</v>
      </c>
      <c r="AT270" s="16"/>
      <c r="AU270" s="16">
        <v>4.9528305959613397E-2</v>
      </c>
      <c r="AV270" s="16">
        <v>1.50473622311878E-2</v>
      </c>
      <c r="AW270" s="16"/>
      <c r="AX270" s="16">
        <v>3.88616061439346E-2</v>
      </c>
      <c r="AY270" s="16">
        <v>0</v>
      </c>
      <c r="AZ270" s="16"/>
      <c r="BA270" s="16">
        <v>4.2003519748627302E-2</v>
      </c>
      <c r="BB270" s="16">
        <v>0</v>
      </c>
    </row>
    <row r="271" spans="2:54" x14ac:dyDescent="0.35">
      <c r="B271" t="s">
        <v>167</v>
      </c>
      <c r="C271" s="16">
        <v>3.3941901576281498E-2</v>
      </c>
      <c r="D271" s="16">
        <v>3.48059086853219E-2</v>
      </c>
      <c r="E271" s="16">
        <v>3.2409425326384703E-2</v>
      </c>
      <c r="F271" s="16"/>
      <c r="G271" s="16">
        <v>0</v>
      </c>
      <c r="H271" s="16">
        <v>0.13732117949348199</v>
      </c>
      <c r="I271" s="16">
        <v>0</v>
      </c>
      <c r="J271" s="16">
        <v>0</v>
      </c>
      <c r="K271" s="16">
        <v>0</v>
      </c>
      <c r="L271" s="16">
        <v>8.2953934662760798E-2</v>
      </c>
      <c r="M271" s="16"/>
      <c r="N271" s="16">
        <v>6.4838447646063793E-2</v>
      </c>
      <c r="O271" s="16">
        <v>0</v>
      </c>
      <c r="P271" s="16">
        <v>2.50311750545416E-2</v>
      </c>
      <c r="Q271" s="16">
        <v>5.2553687139434702E-2</v>
      </c>
      <c r="R271" s="16"/>
      <c r="S271" s="16">
        <v>3.4063951849472002E-2</v>
      </c>
      <c r="T271" s="16">
        <v>3.3661462807536201E-2</v>
      </c>
      <c r="U271" s="16"/>
      <c r="V271" s="16">
        <v>0</v>
      </c>
      <c r="W271" s="16">
        <v>0</v>
      </c>
      <c r="X271" s="16">
        <v>6.5074874674151406E-2</v>
      </c>
      <c r="Y271" s="16">
        <v>7.6056290895771803E-2</v>
      </c>
      <c r="Z271" s="16"/>
      <c r="AA271" s="16">
        <v>0</v>
      </c>
      <c r="AB271" s="16">
        <v>0</v>
      </c>
      <c r="AC271" s="16">
        <v>0</v>
      </c>
      <c r="AD271" s="16">
        <v>2.9536329376490401E-2</v>
      </c>
      <c r="AE271" s="16">
        <v>0.14503608901242199</v>
      </c>
      <c r="AF271" s="16">
        <v>0.27778807676256401</v>
      </c>
      <c r="AG271" s="16"/>
      <c r="AH271" s="16">
        <v>5.0961069402880699E-2</v>
      </c>
      <c r="AI271" s="16">
        <v>1.6091687656274299E-2</v>
      </c>
      <c r="AJ271" s="16"/>
      <c r="AK271" s="16">
        <v>5.6419591130101199E-2</v>
      </c>
      <c r="AL271" s="16">
        <v>1.8155381929908999E-2</v>
      </c>
      <c r="AM271" s="16"/>
      <c r="AN271" s="16">
        <v>3.9343284343909497E-2</v>
      </c>
      <c r="AO271" s="16">
        <v>3.6090232932204598E-2</v>
      </c>
      <c r="AP271" s="16"/>
      <c r="AQ271" s="16">
        <v>8.8881013006792006E-2</v>
      </c>
      <c r="AR271" s="16">
        <v>0</v>
      </c>
      <c r="AS271" s="16">
        <v>2.9985103896135401E-2</v>
      </c>
      <c r="AT271" s="16"/>
      <c r="AU271" s="16">
        <v>2.81892773177378E-2</v>
      </c>
      <c r="AV271" s="16">
        <v>4.3663148315236502E-2</v>
      </c>
      <c r="AW271" s="16"/>
      <c r="AX271" s="16">
        <v>3.5931716123327503E-2</v>
      </c>
      <c r="AY271" s="16">
        <v>0</v>
      </c>
      <c r="AZ271" s="16"/>
      <c r="BA271" s="16">
        <v>3.88367516823237E-2</v>
      </c>
      <c r="BB271" s="16">
        <v>0</v>
      </c>
    </row>
    <row r="272" spans="2:54" x14ac:dyDescent="0.35">
      <c r="B272" t="s">
        <v>110</v>
      </c>
      <c r="C272" s="16">
        <v>0</v>
      </c>
      <c r="D272" s="16">
        <v>0</v>
      </c>
      <c r="E272" s="16">
        <v>0</v>
      </c>
      <c r="F272" s="16"/>
      <c r="G272" s="16">
        <v>0</v>
      </c>
      <c r="H272" s="16">
        <v>0</v>
      </c>
      <c r="I272" s="16">
        <v>0</v>
      </c>
      <c r="J272" s="16">
        <v>0</v>
      </c>
      <c r="K272" s="16">
        <v>0</v>
      </c>
      <c r="L272" s="16">
        <v>0</v>
      </c>
      <c r="M272" s="16"/>
      <c r="N272" s="16">
        <v>0</v>
      </c>
      <c r="O272" s="16">
        <v>0</v>
      </c>
      <c r="P272" s="16">
        <v>0</v>
      </c>
      <c r="Q272" s="16">
        <v>0</v>
      </c>
      <c r="R272" s="16"/>
      <c r="S272" s="16">
        <v>0</v>
      </c>
      <c r="T272" s="16">
        <v>0</v>
      </c>
      <c r="U272" s="16"/>
      <c r="V272" s="16">
        <v>0</v>
      </c>
      <c r="W272" s="16">
        <v>0</v>
      </c>
      <c r="X272" s="16">
        <v>0</v>
      </c>
      <c r="Y272" s="16">
        <v>0</v>
      </c>
      <c r="Z272" s="16"/>
      <c r="AA272" s="16">
        <v>0</v>
      </c>
      <c r="AB272" s="16">
        <v>0</v>
      </c>
      <c r="AC272" s="16">
        <v>0</v>
      </c>
      <c r="AD272" s="16">
        <v>0</v>
      </c>
      <c r="AE272" s="16">
        <v>0</v>
      </c>
      <c r="AF272" s="16">
        <v>0</v>
      </c>
      <c r="AG272" s="16"/>
      <c r="AH272" s="16">
        <v>0</v>
      </c>
      <c r="AI272" s="16">
        <v>0</v>
      </c>
      <c r="AJ272" s="16"/>
      <c r="AK272" s="16">
        <v>0</v>
      </c>
      <c r="AL272" s="16">
        <v>0</v>
      </c>
      <c r="AM272" s="16"/>
      <c r="AN272" s="16">
        <v>0</v>
      </c>
      <c r="AO272" s="16">
        <v>0</v>
      </c>
      <c r="AP272" s="16"/>
      <c r="AQ272" s="16">
        <v>0</v>
      </c>
      <c r="AR272" s="16">
        <v>0</v>
      </c>
      <c r="AS272" s="16">
        <v>0</v>
      </c>
      <c r="AT272" s="16"/>
      <c r="AU272" s="16">
        <v>0</v>
      </c>
      <c r="AV272" s="16">
        <v>0</v>
      </c>
      <c r="AW272" s="16"/>
      <c r="AX272" s="16">
        <v>0</v>
      </c>
      <c r="AY272" s="16">
        <v>0</v>
      </c>
      <c r="AZ272" s="16"/>
      <c r="BA272" s="16">
        <v>0</v>
      </c>
      <c r="BB272" s="16">
        <v>0</v>
      </c>
    </row>
    <row r="273" spans="2:54" x14ac:dyDescent="0.35">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row>
    <row r="274" spans="2:54" x14ac:dyDescent="0.35">
      <c r="B274" s="7" t="s">
        <v>171</v>
      </c>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row>
    <row r="275" spans="2:54" x14ac:dyDescent="0.35">
      <c r="B275" s="15" t="s">
        <v>16</v>
      </c>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row>
    <row r="276" spans="2:54" x14ac:dyDescent="0.35">
      <c r="B276" t="s">
        <v>172</v>
      </c>
      <c r="C276" s="16">
        <v>0.32948210916516601</v>
      </c>
      <c r="D276" s="16">
        <v>0.35813923256698099</v>
      </c>
      <c r="E276" s="16">
        <v>0.283071407979126</v>
      </c>
      <c r="F276" s="16"/>
      <c r="G276" s="16">
        <v>0.34458284830609098</v>
      </c>
      <c r="H276" s="16">
        <v>0.54441253862387196</v>
      </c>
      <c r="I276" s="16">
        <v>0.30343940864048002</v>
      </c>
      <c r="J276" s="16">
        <v>0.324545559286819</v>
      </c>
      <c r="K276" s="16">
        <v>0.115444183669336</v>
      </c>
      <c r="L276" s="16">
        <v>0.12758647982279001</v>
      </c>
      <c r="M276" s="16"/>
      <c r="N276" s="16">
        <v>0.25536406263336198</v>
      </c>
      <c r="O276" s="16">
        <v>0.266054885865254</v>
      </c>
      <c r="P276" s="16">
        <v>0.35742294769855198</v>
      </c>
      <c r="Q276" s="16">
        <v>0.37498374459805101</v>
      </c>
      <c r="R276" s="16"/>
      <c r="S276" s="16">
        <v>0.31621330832980099</v>
      </c>
      <c r="T276" s="16">
        <v>0.34417676789086499</v>
      </c>
      <c r="U276" s="16"/>
      <c r="V276" s="16">
        <v>0.41262498804335701</v>
      </c>
      <c r="W276" s="16">
        <v>0.28661160824013199</v>
      </c>
      <c r="X276" s="16">
        <v>0.33384854264700897</v>
      </c>
      <c r="Y276" s="16">
        <v>0.30524805191219001</v>
      </c>
      <c r="Z276" s="16"/>
      <c r="AA276" s="16">
        <v>0.32216576160332999</v>
      </c>
      <c r="AB276" s="16">
        <v>0.21996915127820499</v>
      </c>
      <c r="AC276" s="16">
        <v>0.32341044735602598</v>
      </c>
      <c r="AD276" s="16">
        <v>0.38086721285844399</v>
      </c>
      <c r="AE276" s="16">
        <v>0.36265036625119201</v>
      </c>
      <c r="AF276" s="16">
        <v>0.43423367191881002</v>
      </c>
      <c r="AG276" s="16"/>
      <c r="AH276" s="16">
        <v>0.388711383747602</v>
      </c>
      <c r="AI276" s="16">
        <v>0.264605815435904</v>
      </c>
      <c r="AJ276" s="16"/>
      <c r="AK276" s="16">
        <v>0.36255093303817798</v>
      </c>
      <c r="AL276" s="16">
        <v>0.318394582806653</v>
      </c>
      <c r="AM276" s="16"/>
      <c r="AN276" s="16">
        <v>0.350803228470349</v>
      </c>
      <c r="AO276" s="16">
        <v>0.30419219242208501</v>
      </c>
      <c r="AP276" s="16"/>
      <c r="AQ276" s="16">
        <v>0.262385231105491</v>
      </c>
      <c r="AR276" s="16">
        <v>0.24692413487804801</v>
      </c>
      <c r="AS276" s="16">
        <v>0.44763695739255799</v>
      </c>
      <c r="AT276" s="16"/>
      <c r="AU276" s="16">
        <v>0.34769503445195199</v>
      </c>
      <c r="AV276" s="16">
        <v>0.28407074499371998</v>
      </c>
      <c r="AW276" s="16"/>
      <c r="AX276" s="16">
        <v>0.33526183130520099</v>
      </c>
      <c r="AY276" s="16">
        <v>0.18713848885211601</v>
      </c>
      <c r="AZ276" s="16"/>
      <c r="BA276" s="16">
        <v>0.31079107803342199</v>
      </c>
      <c r="BB276" s="16">
        <v>0.40390484041888702</v>
      </c>
    </row>
    <row r="277" spans="2:54" x14ac:dyDescent="0.35">
      <c r="B277" t="s">
        <v>173</v>
      </c>
      <c r="C277" s="16">
        <v>0.45668779102865398</v>
      </c>
      <c r="D277" s="16">
        <v>0.42371769387547698</v>
      </c>
      <c r="E277" s="16">
        <v>0.50174100737596505</v>
      </c>
      <c r="F277" s="16"/>
      <c r="G277" s="16">
        <v>0.493050920312332</v>
      </c>
      <c r="H277" s="16">
        <v>0.29422857712020201</v>
      </c>
      <c r="I277" s="16">
        <v>0.515371044702847</v>
      </c>
      <c r="J277" s="16">
        <v>0.46293951490337198</v>
      </c>
      <c r="K277" s="16">
        <v>0.51070947238752695</v>
      </c>
      <c r="L277" s="16">
        <v>0.560376633546664</v>
      </c>
      <c r="M277" s="16"/>
      <c r="N277" s="16">
        <v>0.47785534699843002</v>
      </c>
      <c r="O277" s="16">
        <v>0.53554980050919698</v>
      </c>
      <c r="P277" s="16">
        <v>0.43599555336152401</v>
      </c>
      <c r="Q277" s="16">
        <v>0.42193512730691102</v>
      </c>
      <c r="R277" s="16"/>
      <c r="S277" s="16">
        <v>0.44839783793544902</v>
      </c>
      <c r="T277" s="16">
        <v>0.46586857782831798</v>
      </c>
      <c r="U277" s="16"/>
      <c r="V277" s="16">
        <v>0.414728844465929</v>
      </c>
      <c r="W277" s="16">
        <v>0.47537827600751698</v>
      </c>
      <c r="X277" s="16">
        <v>0.461980655196087</v>
      </c>
      <c r="Y277" s="16">
        <v>0.43595804576219899</v>
      </c>
      <c r="Z277" s="16"/>
      <c r="AA277" s="16">
        <v>0.46895257893368197</v>
      </c>
      <c r="AB277" s="16">
        <v>0.47272849854256999</v>
      </c>
      <c r="AC277" s="16">
        <v>0.45881174820758602</v>
      </c>
      <c r="AD277" s="16">
        <v>0.439572504668648</v>
      </c>
      <c r="AE277" s="16">
        <v>0.47250561540472502</v>
      </c>
      <c r="AF277" s="16">
        <v>0.36082930303996702</v>
      </c>
      <c r="AG277" s="16"/>
      <c r="AH277" s="16">
        <v>0.46219216539142999</v>
      </c>
      <c r="AI277" s="16">
        <v>0.45757228917571602</v>
      </c>
      <c r="AJ277" s="16"/>
      <c r="AK277" s="16">
        <v>0.47366708166404697</v>
      </c>
      <c r="AL277" s="16">
        <v>0.44216765601521102</v>
      </c>
      <c r="AM277" s="16"/>
      <c r="AN277" s="16">
        <v>0.50231842796722503</v>
      </c>
      <c r="AO277" s="16">
        <v>0.42321075684262799</v>
      </c>
      <c r="AP277" s="16"/>
      <c r="AQ277" s="16">
        <v>0.53606192676404996</v>
      </c>
      <c r="AR277" s="16">
        <v>0.50973821643420503</v>
      </c>
      <c r="AS277" s="16">
        <v>0.37983191341810801</v>
      </c>
      <c r="AT277" s="16"/>
      <c r="AU277" s="16">
        <v>0.448506960797393</v>
      </c>
      <c r="AV277" s="16">
        <v>0.47928287352341797</v>
      </c>
      <c r="AW277" s="16"/>
      <c r="AX277" s="16">
        <v>0.46041075954604499</v>
      </c>
      <c r="AY277" s="16">
        <v>0.36499812079239602</v>
      </c>
      <c r="AZ277" s="16"/>
      <c r="BA277" s="16">
        <v>0.45196281987734099</v>
      </c>
      <c r="BB277" s="16">
        <v>0.47550137363397799</v>
      </c>
    </row>
    <row r="278" spans="2:54" x14ac:dyDescent="0.35">
      <c r="B278" t="s">
        <v>174</v>
      </c>
      <c r="C278" s="16">
        <v>0.14759606901671199</v>
      </c>
      <c r="D278" s="16">
        <v>0.13220579778719299</v>
      </c>
      <c r="E278" s="16">
        <v>0.172186240865037</v>
      </c>
      <c r="F278" s="16"/>
      <c r="G278" s="16">
        <v>6.7521083789107705E-2</v>
      </c>
      <c r="H278" s="16">
        <v>0.101550059459753</v>
      </c>
      <c r="I278" s="16">
        <v>0.15985354067871299</v>
      </c>
      <c r="J278" s="16">
        <v>0.152634576293701</v>
      </c>
      <c r="K278" s="16">
        <v>0.285766533555247</v>
      </c>
      <c r="L278" s="16">
        <v>0.20052125150969199</v>
      </c>
      <c r="M278" s="16"/>
      <c r="N278" s="16">
        <v>0.21662432207649601</v>
      </c>
      <c r="O278" s="16">
        <v>0.147202863323106</v>
      </c>
      <c r="P278" s="16">
        <v>0.136987421794901</v>
      </c>
      <c r="Q278" s="16">
        <v>0.12161051773149301</v>
      </c>
      <c r="R278" s="16"/>
      <c r="S278" s="16">
        <v>0.16887331085896101</v>
      </c>
      <c r="T278" s="16">
        <v>0.12403238670845899</v>
      </c>
      <c r="U278" s="16"/>
      <c r="V278" s="16">
        <v>9.2717612643428496E-2</v>
      </c>
      <c r="W278" s="16">
        <v>0.14937981999158201</v>
      </c>
      <c r="X278" s="16">
        <v>0.16987923746036901</v>
      </c>
      <c r="Y278" s="16">
        <v>0.14465901881740101</v>
      </c>
      <c r="Z278" s="16"/>
      <c r="AA278" s="16">
        <v>0.15977264584904499</v>
      </c>
      <c r="AB278" s="16">
        <v>0.19132252224827201</v>
      </c>
      <c r="AC278" s="16">
        <v>0.103236280199304</v>
      </c>
      <c r="AD278" s="16">
        <v>0.13575451309995601</v>
      </c>
      <c r="AE278" s="16">
        <v>0.13018954733483301</v>
      </c>
      <c r="AF278" s="16">
        <v>5.0578127500735703E-2</v>
      </c>
      <c r="AG278" s="16"/>
      <c r="AH278" s="16">
        <v>0.11131133934951</v>
      </c>
      <c r="AI278" s="16">
        <v>0.19766501867196901</v>
      </c>
      <c r="AJ278" s="16"/>
      <c r="AK278" s="16">
        <v>0.12844263244742499</v>
      </c>
      <c r="AL278" s="16">
        <v>0.194038692963201</v>
      </c>
      <c r="AM278" s="16"/>
      <c r="AN278" s="16">
        <v>0.11294291236340299</v>
      </c>
      <c r="AO278" s="16">
        <v>0.19990721917614199</v>
      </c>
      <c r="AP278" s="16"/>
      <c r="AQ278" s="16">
        <v>0.143781383377102</v>
      </c>
      <c r="AR278" s="16">
        <v>0.144568891908642</v>
      </c>
      <c r="AS278" s="16">
        <v>0.12553575301404399</v>
      </c>
      <c r="AT278" s="16"/>
      <c r="AU278" s="16">
        <v>0.14268964017056601</v>
      </c>
      <c r="AV278" s="16">
        <v>0.16043291231616899</v>
      </c>
      <c r="AW278" s="16"/>
      <c r="AX278" s="16">
        <v>0.14645980489205901</v>
      </c>
      <c r="AY278" s="16">
        <v>0.175580104445441</v>
      </c>
      <c r="AZ278" s="16"/>
      <c r="BA278" s="16">
        <v>0.16847043147707499</v>
      </c>
      <c r="BB278" s="16">
        <v>6.4479891180920304E-2</v>
      </c>
    </row>
    <row r="279" spans="2:54" x14ac:dyDescent="0.35">
      <c r="B279" t="s">
        <v>175</v>
      </c>
      <c r="C279" s="16">
        <v>6.6234030789468407E-2</v>
      </c>
      <c r="D279" s="16">
        <v>8.5937275770348903E-2</v>
      </c>
      <c r="E279" s="16">
        <v>4.3001343779872303E-2</v>
      </c>
      <c r="F279" s="16"/>
      <c r="G279" s="16">
        <v>9.4845147592468607E-2</v>
      </c>
      <c r="H279" s="16">
        <v>5.9808824796172597E-2</v>
      </c>
      <c r="I279" s="16">
        <v>2.1336005977959999E-2</v>
      </c>
      <c r="J279" s="16">
        <v>5.9880349516108398E-2</v>
      </c>
      <c r="K279" s="16">
        <v>8.8079810387891005E-2</v>
      </c>
      <c r="L279" s="16">
        <v>0.111515635120854</v>
      </c>
      <c r="M279" s="16"/>
      <c r="N279" s="16">
        <v>5.0156268291711402E-2</v>
      </c>
      <c r="O279" s="16">
        <v>5.1192450302443002E-2</v>
      </c>
      <c r="P279" s="16">
        <v>6.9594077145023303E-2</v>
      </c>
      <c r="Q279" s="16">
        <v>8.1470610363545207E-2</v>
      </c>
      <c r="R279" s="16"/>
      <c r="S279" s="16">
        <v>6.65155428757883E-2</v>
      </c>
      <c r="T279" s="16">
        <v>6.5922267572358001E-2</v>
      </c>
      <c r="U279" s="16"/>
      <c r="V279" s="16">
        <v>7.9928554847285893E-2</v>
      </c>
      <c r="W279" s="16">
        <v>8.8630295760768099E-2</v>
      </c>
      <c r="X279" s="16">
        <v>3.4291564696535E-2</v>
      </c>
      <c r="Y279" s="16">
        <v>0.11413488350821099</v>
      </c>
      <c r="Z279" s="16"/>
      <c r="AA279" s="16">
        <v>4.9109013613942903E-2</v>
      </c>
      <c r="AB279" s="16">
        <v>0.115979827930953</v>
      </c>
      <c r="AC279" s="16">
        <v>0.114541524237085</v>
      </c>
      <c r="AD279" s="16">
        <v>4.38057693729514E-2</v>
      </c>
      <c r="AE279" s="16">
        <v>3.4654471009248997E-2</v>
      </c>
      <c r="AF279" s="16">
        <v>0.15435889754048701</v>
      </c>
      <c r="AG279" s="16"/>
      <c r="AH279" s="16">
        <v>3.7785111511458198E-2</v>
      </c>
      <c r="AI279" s="16">
        <v>8.0156876716410905E-2</v>
      </c>
      <c r="AJ279" s="16"/>
      <c r="AK279" s="16">
        <v>3.5339352850350399E-2</v>
      </c>
      <c r="AL279" s="16">
        <v>4.5399068214934897E-2</v>
      </c>
      <c r="AM279" s="16"/>
      <c r="AN279" s="16">
        <v>3.3935431199023203E-2</v>
      </c>
      <c r="AO279" s="16">
        <v>7.2689831559144394E-2</v>
      </c>
      <c r="AP279" s="16"/>
      <c r="AQ279" s="16">
        <v>5.7771458753357E-2</v>
      </c>
      <c r="AR279" s="16">
        <v>9.8768756779105099E-2</v>
      </c>
      <c r="AS279" s="16">
        <v>4.6995376175290503E-2</v>
      </c>
      <c r="AT279" s="16"/>
      <c r="AU279" s="16">
        <v>6.1108364580089197E-2</v>
      </c>
      <c r="AV279" s="16">
        <v>7.6213469166693401E-2</v>
      </c>
      <c r="AW279" s="16"/>
      <c r="AX279" s="16">
        <v>5.7867604256695203E-2</v>
      </c>
      <c r="AY279" s="16">
        <v>0.27228328591004702</v>
      </c>
      <c r="AZ279" s="16"/>
      <c r="BA279" s="16">
        <v>6.8775670612162498E-2</v>
      </c>
      <c r="BB279" s="16">
        <v>5.6113894766214902E-2</v>
      </c>
    </row>
    <row r="280" spans="2:54" x14ac:dyDescent="0.35">
      <c r="B280" t="s">
        <v>110</v>
      </c>
      <c r="C280" s="16">
        <v>0</v>
      </c>
      <c r="D280" s="16">
        <v>0</v>
      </c>
      <c r="E280" s="16">
        <v>0</v>
      </c>
      <c r="F280" s="16"/>
      <c r="G280" s="16">
        <v>0</v>
      </c>
      <c r="H280" s="16">
        <v>0</v>
      </c>
      <c r="I280" s="16">
        <v>0</v>
      </c>
      <c r="J280" s="16">
        <v>0</v>
      </c>
      <c r="K280" s="16">
        <v>0</v>
      </c>
      <c r="L280" s="16">
        <v>0</v>
      </c>
      <c r="M280" s="16"/>
      <c r="N280" s="16">
        <v>0</v>
      </c>
      <c r="O280" s="16">
        <v>0</v>
      </c>
      <c r="P280" s="16">
        <v>0</v>
      </c>
      <c r="Q280" s="16">
        <v>0</v>
      </c>
      <c r="R280" s="16"/>
      <c r="S280" s="16">
        <v>0</v>
      </c>
      <c r="T280" s="16">
        <v>0</v>
      </c>
      <c r="U280" s="16"/>
      <c r="V280" s="16">
        <v>0</v>
      </c>
      <c r="W280" s="16">
        <v>0</v>
      </c>
      <c r="X280" s="16">
        <v>0</v>
      </c>
      <c r="Y280" s="16">
        <v>0</v>
      </c>
      <c r="Z280" s="16"/>
      <c r="AA280" s="16">
        <v>0</v>
      </c>
      <c r="AB280" s="16">
        <v>0</v>
      </c>
      <c r="AC280" s="16">
        <v>0</v>
      </c>
      <c r="AD280" s="16">
        <v>0</v>
      </c>
      <c r="AE280" s="16">
        <v>0</v>
      </c>
      <c r="AF280" s="16">
        <v>0</v>
      </c>
      <c r="AG280" s="16"/>
      <c r="AH280" s="16">
        <v>0</v>
      </c>
      <c r="AI280" s="16">
        <v>0</v>
      </c>
      <c r="AJ280" s="16"/>
      <c r="AK280" s="16">
        <v>0</v>
      </c>
      <c r="AL280" s="16">
        <v>0</v>
      </c>
      <c r="AM280" s="16"/>
      <c r="AN280" s="16">
        <v>0</v>
      </c>
      <c r="AO280" s="16">
        <v>0</v>
      </c>
      <c r="AP280" s="16"/>
      <c r="AQ280" s="16">
        <v>0</v>
      </c>
      <c r="AR280" s="16">
        <v>0</v>
      </c>
      <c r="AS280" s="16">
        <v>0</v>
      </c>
      <c r="AT280" s="16"/>
      <c r="AU280" s="16">
        <v>0</v>
      </c>
      <c r="AV280" s="16">
        <v>0</v>
      </c>
      <c r="AW280" s="16"/>
      <c r="AX280" s="16">
        <v>0</v>
      </c>
      <c r="AY280" s="16">
        <v>0</v>
      </c>
      <c r="AZ280" s="16"/>
      <c r="BA280" s="16">
        <v>0</v>
      </c>
      <c r="BB280" s="16">
        <v>0</v>
      </c>
    </row>
    <row r="281" spans="2:54" x14ac:dyDescent="0.35">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row>
    <row r="282" spans="2:54" x14ac:dyDescent="0.35">
      <c r="B282" s="7" t="s">
        <v>176</v>
      </c>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row>
    <row r="283" spans="2:54" x14ac:dyDescent="0.35">
      <c r="B283" s="15" t="s">
        <v>20</v>
      </c>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row>
    <row r="284" spans="2:54" x14ac:dyDescent="0.35">
      <c r="B284" t="s">
        <v>172</v>
      </c>
      <c r="C284" s="16">
        <v>0.486638197899672</v>
      </c>
      <c r="D284" s="16">
        <v>0.55588322392897904</v>
      </c>
      <c r="E284" s="16">
        <v>0.25347106470898201</v>
      </c>
      <c r="F284" s="16"/>
      <c r="G284" s="16">
        <v>1</v>
      </c>
      <c r="H284" s="16">
        <v>0.44292411562595302</v>
      </c>
      <c r="I284" s="16">
        <v>0.51991021889759703</v>
      </c>
      <c r="J284" s="16">
        <v>0.27738415076610701</v>
      </c>
      <c r="K284" s="16" t="s">
        <v>141</v>
      </c>
      <c r="L284" s="16">
        <v>0</v>
      </c>
      <c r="M284" s="16"/>
      <c r="N284" s="16">
        <v>1</v>
      </c>
      <c r="O284" s="16">
        <v>0.40630715846900201</v>
      </c>
      <c r="P284" s="16">
        <v>0.57133057978951796</v>
      </c>
      <c r="Q284" s="16">
        <v>0.19992901958359599</v>
      </c>
      <c r="R284" s="16"/>
      <c r="S284" s="16">
        <v>0.50619580705351597</v>
      </c>
      <c r="T284" s="16">
        <v>0.43363264078651198</v>
      </c>
      <c r="U284" s="16"/>
      <c r="V284" s="16">
        <v>0.52120107005101102</v>
      </c>
      <c r="W284" s="16">
        <v>0.36984159414717399</v>
      </c>
      <c r="X284" s="16">
        <v>0.45197142488802999</v>
      </c>
      <c r="Y284" s="16">
        <v>1</v>
      </c>
      <c r="Z284" s="16"/>
      <c r="AA284" s="16">
        <v>0</v>
      </c>
      <c r="AB284" s="16">
        <v>1</v>
      </c>
      <c r="AC284" s="16" t="s">
        <v>141</v>
      </c>
      <c r="AD284" s="16">
        <v>0.57885556731995502</v>
      </c>
      <c r="AE284" s="16">
        <v>0</v>
      </c>
      <c r="AF284" s="16">
        <v>1</v>
      </c>
      <c r="AG284" s="16"/>
      <c r="AH284" s="16">
        <v>0.49270922294842201</v>
      </c>
      <c r="AI284" s="16">
        <v>0.47104713037108498</v>
      </c>
      <c r="AJ284" s="16"/>
      <c r="AK284" s="16">
        <v>0.68472675051427401</v>
      </c>
      <c r="AL284" s="16">
        <v>0.43307656360490898</v>
      </c>
      <c r="AM284" s="16"/>
      <c r="AN284" s="16">
        <v>0.59639337667806802</v>
      </c>
      <c r="AO284" s="16">
        <v>0.28894328262531599</v>
      </c>
      <c r="AP284" s="16"/>
      <c r="AQ284" s="16">
        <v>0.584528373447606</v>
      </c>
      <c r="AR284" s="16">
        <v>0.29185689789936697</v>
      </c>
      <c r="AS284" s="16">
        <v>0.57804113789329803</v>
      </c>
      <c r="AT284" s="16"/>
      <c r="AU284" s="16">
        <v>0.49579512006881099</v>
      </c>
      <c r="AV284" s="16">
        <v>0.462077813388234</v>
      </c>
      <c r="AW284" s="16"/>
      <c r="AX284" s="16">
        <v>0.51664347303690406</v>
      </c>
      <c r="AY284" s="16">
        <v>0</v>
      </c>
      <c r="AZ284" s="16"/>
      <c r="BA284" s="16">
        <v>0.43318631049895601</v>
      </c>
      <c r="BB284" s="16">
        <v>1</v>
      </c>
    </row>
    <row r="285" spans="2:54" x14ac:dyDescent="0.35">
      <c r="B285" t="s">
        <v>173</v>
      </c>
      <c r="C285" s="16">
        <v>0.33727833270761198</v>
      </c>
      <c r="D285" s="16">
        <v>0.36211697573905999</v>
      </c>
      <c r="E285" s="16">
        <v>0.25363975936750699</v>
      </c>
      <c r="F285" s="16"/>
      <c r="G285" s="16">
        <v>0</v>
      </c>
      <c r="H285" s="16">
        <v>0.38004672353900099</v>
      </c>
      <c r="I285" s="16">
        <v>0.27613298329079999</v>
      </c>
      <c r="J285" s="16">
        <v>0.72261584923389299</v>
      </c>
      <c r="K285" s="16" t="s">
        <v>141</v>
      </c>
      <c r="L285" s="16">
        <v>0</v>
      </c>
      <c r="M285" s="16"/>
      <c r="N285" s="16">
        <v>0</v>
      </c>
      <c r="O285" s="16">
        <v>0.59369284153099799</v>
      </c>
      <c r="P285" s="16">
        <v>0.13471466393232301</v>
      </c>
      <c r="Q285" s="16">
        <v>0.60250367942438199</v>
      </c>
      <c r="R285" s="16"/>
      <c r="S285" s="16">
        <v>0.25275071172117097</v>
      </c>
      <c r="T285" s="16">
        <v>0.56636735921348802</v>
      </c>
      <c r="U285" s="16"/>
      <c r="V285" s="16">
        <v>0.47879892994898898</v>
      </c>
      <c r="W285" s="16">
        <v>0</v>
      </c>
      <c r="X285" s="16">
        <v>0.379503761387253</v>
      </c>
      <c r="Y285" s="16">
        <v>0</v>
      </c>
      <c r="Z285" s="16"/>
      <c r="AA285" s="16">
        <v>0.51156724800213704</v>
      </c>
      <c r="AB285" s="16">
        <v>0</v>
      </c>
      <c r="AC285" s="16" t="s">
        <v>141</v>
      </c>
      <c r="AD285" s="16">
        <v>0.37020941876161501</v>
      </c>
      <c r="AE285" s="16">
        <v>0.33547862474272599</v>
      </c>
      <c r="AF285" s="16">
        <v>0</v>
      </c>
      <c r="AG285" s="16"/>
      <c r="AH285" s="16">
        <v>0.35048459894821898</v>
      </c>
      <c r="AI285" s="16">
        <v>0.30336317223562398</v>
      </c>
      <c r="AJ285" s="16"/>
      <c r="AK285" s="16">
        <v>0.192327993198466</v>
      </c>
      <c r="AL285" s="16">
        <v>0.35951826474105097</v>
      </c>
      <c r="AM285" s="16"/>
      <c r="AN285" s="16">
        <v>0.228090205918135</v>
      </c>
      <c r="AO285" s="16">
        <v>0.53395185385594002</v>
      </c>
      <c r="AP285" s="16"/>
      <c r="AQ285" s="16">
        <v>0</v>
      </c>
      <c r="AR285" s="16">
        <v>0.45427060582139001</v>
      </c>
      <c r="AS285" s="16">
        <v>0.36384551425647199</v>
      </c>
      <c r="AT285" s="16"/>
      <c r="AU285" s="16">
        <v>0.26247168002427401</v>
      </c>
      <c r="AV285" s="16">
        <v>0.53792218661176605</v>
      </c>
      <c r="AW285" s="16"/>
      <c r="AX285" s="16">
        <v>0.29641605339551302</v>
      </c>
      <c r="AY285" s="16">
        <v>1</v>
      </c>
      <c r="AZ285" s="16"/>
      <c r="BA285" s="16">
        <v>0.372396184072535</v>
      </c>
      <c r="BB285" s="16">
        <v>0</v>
      </c>
    </row>
    <row r="286" spans="2:54" x14ac:dyDescent="0.35">
      <c r="B286" t="s">
        <v>174</v>
      </c>
      <c r="C286" s="16">
        <v>0.11240969145295999</v>
      </c>
      <c r="D286" s="16">
        <v>8.1999800331960901E-2</v>
      </c>
      <c r="E286" s="16">
        <v>0.21480819629753001</v>
      </c>
      <c r="F286" s="16"/>
      <c r="G286" s="16">
        <v>0</v>
      </c>
      <c r="H286" s="16">
        <v>0.177029160835046</v>
      </c>
      <c r="I286" s="16">
        <v>0.203956797811603</v>
      </c>
      <c r="J286" s="16">
        <v>0</v>
      </c>
      <c r="K286" s="16" t="s">
        <v>141</v>
      </c>
      <c r="L286" s="16">
        <v>0</v>
      </c>
      <c r="M286" s="16"/>
      <c r="N286" s="16">
        <v>0</v>
      </c>
      <c r="O286" s="16">
        <v>0</v>
      </c>
      <c r="P286" s="16">
        <v>0.29395475627815898</v>
      </c>
      <c r="Q286" s="16">
        <v>0</v>
      </c>
      <c r="R286" s="16"/>
      <c r="S286" s="16">
        <v>0.15388581075584101</v>
      </c>
      <c r="T286" s="16">
        <v>0</v>
      </c>
      <c r="U286" s="16"/>
      <c r="V286" s="16">
        <v>0</v>
      </c>
      <c r="W286" s="16">
        <v>0.63015840585282601</v>
      </c>
      <c r="X286" s="16">
        <v>8.3963640476205206E-2</v>
      </c>
      <c r="Y286" s="16">
        <v>0</v>
      </c>
      <c r="Z286" s="16"/>
      <c r="AA286" s="16">
        <v>0.48843275199786301</v>
      </c>
      <c r="AB286" s="16">
        <v>0</v>
      </c>
      <c r="AC286" s="16" t="s">
        <v>141</v>
      </c>
      <c r="AD286" s="16">
        <v>5.093501391843E-2</v>
      </c>
      <c r="AE286" s="16">
        <v>0.21495399933779</v>
      </c>
      <c r="AF286" s="16">
        <v>0</v>
      </c>
      <c r="AG286" s="16"/>
      <c r="AH286" s="16">
        <v>6.8338389098483304E-2</v>
      </c>
      <c r="AI286" s="16">
        <v>0.22558969739329099</v>
      </c>
      <c r="AJ286" s="16"/>
      <c r="AK286" s="16">
        <v>0</v>
      </c>
      <c r="AL286" s="16">
        <v>0.20740517165403999</v>
      </c>
      <c r="AM286" s="16"/>
      <c r="AN286" s="16">
        <v>7.6492580654611494E-2</v>
      </c>
      <c r="AO286" s="16">
        <v>0.17710486351874399</v>
      </c>
      <c r="AP286" s="16"/>
      <c r="AQ286" s="16">
        <v>0</v>
      </c>
      <c r="AR286" s="16">
        <v>0.25387249627924302</v>
      </c>
      <c r="AS286" s="16">
        <v>5.8113347850229702E-2</v>
      </c>
      <c r="AT286" s="16"/>
      <c r="AU286" s="16">
        <v>0.15431973545948899</v>
      </c>
      <c r="AV286" s="16">
        <v>0</v>
      </c>
      <c r="AW286" s="16"/>
      <c r="AX286" s="16">
        <v>0.119340679884807</v>
      </c>
      <c r="AY286" s="16">
        <v>0</v>
      </c>
      <c r="AZ286" s="16"/>
      <c r="BA286" s="16">
        <v>0.124113932293845</v>
      </c>
      <c r="BB286" s="16">
        <v>0</v>
      </c>
    </row>
    <row r="287" spans="2:54" x14ac:dyDescent="0.35">
      <c r="B287" t="s">
        <v>175</v>
      </c>
      <c r="C287" s="16">
        <v>6.3673777939755899E-2</v>
      </c>
      <c r="D287" s="16">
        <v>0</v>
      </c>
      <c r="E287" s="16">
        <v>0.27808097962598</v>
      </c>
      <c r="F287" s="16"/>
      <c r="G287" s="16">
        <v>0</v>
      </c>
      <c r="H287" s="16">
        <v>0</v>
      </c>
      <c r="I287" s="16">
        <v>0</v>
      </c>
      <c r="J287" s="16">
        <v>0</v>
      </c>
      <c r="K287" s="16" t="s">
        <v>141</v>
      </c>
      <c r="L287" s="16">
        <v>1</v>
      </c>
      <c r="M287" s="16"/>
      <c r="N287" s="16">
        <v>0</v>
      </c>
      <c r="O287" s="16">
        <v>0</v>
      </c>
      <c r="P287" s="16">
        <v>0</v>
      </c>
      <c r="Q287" s="16">
        <v>0.19756730099202199</v>
      </c>
      <c r="R287" s="16"/>
      <c r="S287" s="16">
        <v>8.7167670469472797E-2</v>
      </c>
      <c r="T287" s="16">
        <v>0</v>
      </c>
      <c r="U287" s="16"/>
      <c r="V287" s="16">
        <v>0</v>
      </c>
      <c r="W287" s="16">
        <v>0</v>
      </c>
      <c r="X287" s="16">
        <v>8.45611732485122E-2</v>
      </c>
      <c r="Y287" s="16">
        <v>0</v>
      </c>
      <c r="Z287" s="16"/>
      <c r="AA287" s="16">
        <v>0</v>
      </c>
      <c r="AB287" s="16">
        <v>0</v>
      </c>
      <c r="AC287" s="16" t="s">
        <v>141</v>
      </c>
      <c r="AD287" s="16">
        <v>0</v>
      </c>
      <c r="AE287" s="16">
        <v>0.44956737591948398</v>
      </c>
      <c r="AF287" s="16">
        <v>0</v>
      </c>
      <c r="AG287" s="16"/>
      <c r="AH287" s="16">
        <v>8.8467789004874897E-2</v>
      </c>
      <c r="AI287" s="16">
        <v>0</v>
      </c>
      <c r="AJ287" s="16"/>
      <c r="AK287" s="16">
        <v>0.12294525628726</v>
      </c>
      <c r="AL287" s="16">
        <v>0</v>
      </c>
      <c r="AM287" s="16"/>
      <c r="AN287" s="16">
        <v>9.9023836749185801E-2</v>
      </c>
      <c r="AO287" s="16">
        <v>0</v>
      </c>
      <c r="AP287" s="16"/>
      <c r="AQ287" s="16">
        <v>0.415471626552394</v>
      </c>
      <c r="AR287" s="16">
        <v>0</v>
      </c>
      <c r="AS287" s="16">
        <v>0</v>
      </c>
      <c r="AT287" s="16"/>
      <c r="AU287" s="16">
        <v>8.7413464447425399E-2</v>
      </c>
      <c r="AV287" s="16">
        <v>0</v>
      </c>
      <c r="AW287" s="16"/>
      <c r="AX287" s="16">
        <v>6.7599793682776702E-2</v>
      </c>
      <c r="AY287" s="16">
        <v>0</v>
      </c>
      <c r="AZ287" s="16"/>
      <c r="BA287" s="16">
        <v>7.0303573134663996E-2</v>
      </c>
      <c r="BB287" s="16">
        <v>0</v>
      </c>
    </row>
    <row r="288" spans="2:54" x14ac:dyDescent="0.35">
      <c r="B288" t="s">
        <v>110</v>
      </c>
      <c r="C288" s="16">
        <v>0</v>
      </c>
      <c r="D288" s="16">
        <v>0</v>
      </c>
      <c r="E288" s="16">
        <v>0</v>
      </c>
      <c r="F288" s="16"/>
      <c r="G288" s="16">
        <v>0</v>
      </c>
      <c r="H288" s="16">
        <v>0</v>
      </c>
      <c r="I288" s="16">
        <v>0</v>
      </c>
      <c r="J288" s="16">
        <v>0</v>
      </c>
      <c r="K288" s="16" t="s">
        <v>141</v>
      </c>
      <c r="L288" s="16">
        <v>0</v>
      </c>
      <c r="M288" s="16"/>
      <c r="N288" s="16">
        <v>0</v>
      </c>
      <c r="O288" s="16">
        <v>0</v>
      </c>
      <c r="P288" s="16">
        <v>0</v>
      </c>
      <c r="Q288" s="16">
        <v>0</v>
      </c>
      <c r="R288" s="16"/>
      <c r="S288" s="16">
        <v>0</v>
      </c>
      <c r="T288" s="16">
        <v>0</v>
      </c>
      <c r="U288" s="16"/>
      <c r="V288" s="16">
        <v>0</v>
      </c>
      <c r="W288" s="16">
        <v>0</v>
      </c>
      <c r="X288" s="16">
        <v>0</v>
      </c>
      <c r="Y288" s="16">
        <v>0</v>
      </c>
      <c r="Z288" s="16"/>
      <c r="AA288" s="16">
        <v>0</v>
      </c>
      <c r="AB288" s="16">
        <v>0</v>
      </c>
      <c r="AC288" s="16" t="s">
        <v>141</v>
      </c>
      <c r="AD288" s="16">
        <v>0</v>
      </c>
      <c r="AE288" s="16">
        <v>0</v>
      </c>
      <c r="AF288" s="16">
        <v>0</v>
      </c>
      <c r="AG288" s="16"/>
      <c r="AH288" s="16">
        <v>0</v>
      </c>
      <c r="AI288" s="16">
        <v>0</v>
      </c>
      <c r="AJ288" s="16"/>
      <c r="AK288" s="16">
        <v>0</v>
      </c>
      <c r="AL288" s="16">
        <v>0</v>
      </c>
      <c r="AM288" s="16"/>
      <c r="AN288" s="16">
        <v>0</v>
      </c>
      <c r="AO288" s="16">
        <v>0</v>
      </c>
      <c r="AP288" s="16"/>
      <c r="AQ288" s="16">
        <v>0</v>
      </c>
      <c r="AR288" s="16">
        <v>0</v>
      </c>
      <c r="AS288" s="16">
        <v>0</v>
      </c>
      <c r="AT288" s="16"/>
      <c r="AU288" s="16">
        <v>0</v>
      </c>
      <c r="AV288" s="16">
        <v>0</v>
      </c>
      <c r="AW288" s="16"/>
      <c r="AX288" s="16">
        <v>0</v>
      </c>
      <c r="AY288" s="16">
        <v>0</v>
      </c>
      <c r="AZ288" s="16"/>
      <c r="BA288" s="16">
        <v>0</v>
      </c>
      <c r="BB288" s="16">
        <v>0</v>
      </c>
    </row>
    <row r="289" spans="2:54" x14ac:dyDescent="0.35">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row>
    <row r="290" spans="2:54" x14ac:dyDescent="0.35">
      <c r="B290" s="7" t="s">
        <v>177</v>
      </c>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row>
    <row r="291" spans="2:54" x14ac:dyDescent="0.35">
      <c r="B291" s="15" t="s">
        <v>21</v>
      </c>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row>
    <row r="292" spans="2:54" x14ac:dyDescent="0.35">
      <c r="B292" t="s">
        <v>172</v>
      </c>
      <c r="C292" s="16">
        <v>0.34840741620494903</v>
      </c>
      <c r="D292" s="16">
        <v>0.35222042676076298</v>
      </c>
      <c r="E292" s="16">
        <v>0.341295414021553</v>
      </c>
      <c r="F292" s="16"/>
      <c r="G292" s="16">
        <v>0.34606494839514801</v>
      </c>
      <c r="H292" s="16">
        <v>0.46617994444884597</v>
      </c>
      <c r="I292" s="16">
        <v>0.36967992824928703</v>
      </c>
      <c r="J292" s="16">
        <v>0.27965760404322798</v>
      </c>
      <c r="K292" s="16">
        <v>0.12812420726724699</v>
      </c>
      <c r="L292" s="16">
        <v>0.44366729737965099</v>
      </c>
      <c r="M292" s="16"/>
      <c r="N292" s="16">
        <v>0.30768537648392902</v>
      </c>
      <c r="O292" s="16">
        <v>0.40112048686835</v>
      </c>
      <c r="P292" s="16">
        <v>0.36683772061417502</v>
      </c>
      <c r="Q292" s="16">
        <v>0.30976749111510898</v>
      </c>
      <c r="R292" s="16"/>
      <c r="S292" s="16">
        <v>0.381825240180033</v>
      </c>
      <c r="T292" s="16">
        <v>0.30086200785575001</v>
      </c>
      <c r="U292" s="16"/>
      <c r="V292" s="16">
        <v>0.50803742852075295</v>
      </c>
      <c r="W292" s="16">
        <v>0.155102118418046</v>
      </c>
      <c r="X292" s="16">
        <v>0.45377670996164998</v>
      </c>
      <c r="Y292" s="16">
        <v>0.30138979388255699</v>
      </c>
      <c r="Z292" s="16"/>
      <c r="AA292" s="16">
        <v>0.17944494448309101</v>
      </c>
      <c r="AB292" s="16">
        <v>0.40138160204661899</v>
      </c>
      <c r="AC292" s="16">
        <v>0.16174980600456099</v>
      </c>
      <c r="AD292" s="16">
        <v>0.49974367103574202</v>
      </c>
      <c r="AE292" s="16">
        <v>0.24709807369454301</v>
      </c>
      <c r="AF292" s="16">
        <v>0.85784242973929103</v>
      </c>
      <c r="AG292" s="16"/>
      <c r="AH292" s="16">
        <v>0.38901057099486602</v>
      </c>
      <c r="AI292" s="16">
        <v>0.31272553580630902</v>
      </c>
      <c r="AJ292" s="16"/>
      <c r="AK292" s="16">
        <v>0.40114177132208301</v>
      </c>
      <c r="AL292" s="16">
        <v>0.308039716850388</v>
      </c>
      <c r="AM292" s="16"/>
      <c r="AN292" s="16">
        <v>0.41262941785302398</v>
      </c>
      <c r="AO292" s="16">
        <v>0.33325207333242102</v>
      </c>
      <c r="AP292" s="16"/>
      <c r="AQ292" s="16">
        <v>0.23549320327634099</v>
      </c>
      <c r="AR292" s="16">
        <v>0.29142348408160301</v>
      </c>
      <c r="AS292" s="16">
        <v>0.46368180562900502</v>
      </c>
      <c r="AT292" s="16"/>
      <c r="AU292" s="16">
        <v>0.38758262633789098</v>
      </c>
      <c r="AV292" s="16">
        <v>0.270895168233585</v>
      </c>
      <c r="AW292" s="16"/>
      <c r="AX292" s="16">
        <v>0.36088498640234701</v>
      </c>
      <c r="AY292" s="16">
        <v>0.19898250277888499</v>
      </c>
      <c r="AZ292" s="16"/>
      <c r="BA292" s="16">
        <v>0.33131697868224302</v>
      </c>
      <c r="BB292" s="16">
        <v>0.42216758598830101</v>
      </c>
    </row>
    <row r="293" spans="2:54" x14ac:dyDescent="0.35">
      <c r="B293" t="s">
        <v>173</v>
      </c>
      <c r="C293" s="16">
        <v>0.419120031130997</v>
      </c>
      <c r="D293" s="16">
        <v>0.45159101439905702</v>
      </c>
      <c r="E293" s="16">
        <v>0.35855536693217099</v>
      </c>
      <c r="F293" s="16"/>
      <c r="G293" s="16">
        <v>0.41127992228294902</v>
      </c>
      <c r="H293" s="16">
        <v>0.35236747648491701</v>
      </c>
      <c r="I293" s="16">
        <v>0.48428693309096399</v>
      </c>
      <c r="J293" s="16">
        <v>0.438706557283571</v>
      </c>
      <c r="K293" s="16">
        <v>0.382754467283628</v>
      </c>
      <c r="L293" s="16">
        <v>0.36750722813978698</v>
      </c>
      <c r="M293" s="16"/>
      <c r="N293" s="16">
        <v>0.45304920869625998</v>
      </c>
      <c r="O293" s="16">
        <v>0.303395231845486</v>
      </c>
      <c r="P293" s="16">
        <v>0.43592883461668003</v>
      </c>
      <c r="Q293" s="16">
        <v>0.44619002335679397</v>
      </c>
      <c r="R293" s="16"/>
      <c r="S293" s="16">
        <v>0.350096617867307</v>
      </c>
      <c r="T293" s="16">
        <v>0.51732350397604399</v>
      </c>
      <c r="U293" s="16"/>
      <c r="V293" s="16">
        <v>0.108018201683671</v>
      </c>
      <c r="W293" s="16">
        <v>0.53753282969701999</v>
      </c>
      <c r="X293" s="16">
        <v>0.40367610006483601</v>
      </c>
      <c r="Y293" s="16">
        <v>0.51669330841282302</v>
      </c>
      <c r="Z293" s="16"/>
      <c r="AA293" s="16">
        <v>0.49417605424312899</v>
      </c>
      <c r="AB293" s="16">
        <v>0.31754437187095402</v>
      </c>
      <c r="AC293" s="16">
        <v>0.49015202724996698</v>
      </c>
      <c r="AD293" s="16">
        <v>0.42141855612479001</v>
      </c>
      <c r="AE293" s="16">
        <v>0.40490093363556601</v>
      </c>
      <c r="AF293" s="16">
        <v>0</v>
      </c>
      <c r="AG293" s="16"/>
      <c r="AH293" s="16">
        <v>0.43736419633227103</v>
      </c>
      <c r="AI293" s="16">
        <v>0.360370317857586</v>
      </c>
      <c r="AJ293" s="16"/>
      <c r="AK293" s="16">
        <v>0.46774307371081097</v>
      </c>
      <c r="AL293" s="16">
        <v>0.34468287138290199</v>
      </c>
      <c r="AM293" s="16"/>
      <c r="AN293" s="16">
        <v>0.43022997673492303</v>
      </c>
      <c r="AO293" s="16">
        <v>0.341536700047744</v>
      </c>
      <c r="AP293" s="16"/>
      <c r="AQ293" s="16">
        <v>0.54035095694801905</v>
      </c>
      <c r="AR293" s="16">
        <v>0.33707962554324999</v>
      </c>
      <c r="AS293" s="16">
        <v>0.38821420970982401</v>
      </c>
      <c r="AT293" s="16"/>
      <c r="AU293" s="16">
        <v>0.42824673233717597</v>
      </c>
      <c r="AV293" s="16">
        <v>0.40106189884138899</v>
      </c>
      <c r="AW293" s="16"/>
      <c r="AX293" s="16">
        <v>0.41999337218354499</v>
      </c>
      <c r="AY293" s="16">
        <v>0.40866135134769099</v>
      </c>
      <c r="AZ293" s="16"/>
      <c r="BA293" s="16">
        <v>0.43878918468850098</v>
      </c>
      <c r="BB293" s="16">
        <v>0.33423044863969398</v>
      </c>
    </row>
    <row r="294" spans="2:54" x14ac:dyDescent="0.35">
      <c r="B294" t="s">
        <v>174</v>
      </c>
      <c r="C294" s="16">
        <v>0.16788095086158</v>
      </c>
      <c r="D294" s="16">
        <v>0.144886828632843</v>
      </c>
      <c r="E294" s="16">
        <v>0.210769436246626</v>
      </c>
      <c r="F294" s="16"/>
      <c r="G294" s="16">
        <v>0.242655129321903</v>
      </c>
      <c r="H294" s="16">
        <v>0.18145257906623699</v>
      </c>
      <c r="I294" s="16">
        <v>9.2046766368041794E-2</v>
      </c>
      <c r="J294" s="16">
        <v>0.186993667930416</v>
      </c>
      <c r="K294" s="16">
        <v>0.33616052870753999</v>
      </c>
      <c r="L294" s="16">
        <v>0</v>
      </c>
      <c r="M294" s="16"/>
      <c r="N294" s="16">
        <v>0.112995433018711</v>
      </c>
      <c r="O294" s="16">
        <v>0.217700494287763</v>
      </c>
      <c r="P294" s="16">
        <v>0.165392832436486</v>
      </c>
      <c r="Q294" s="16">
        <v>0.175921488270806</v>
      </c>
      <c r="R294" s="16"/>
      <c r="S294" s="16">
        <v>0.18689404804378201</v>
      </c>
      <c r="T294" s="16">
        <v>0.14082995346016799</v>
      </c>
      <c r="U294" s="16"/>
      <c r="V294" s="16">
        <v>0.17642058320852499</v>
      </c>
      <c r="W294" s="16">
        <v>0.27273553732720901</v>
      </c>
      <c r="X294" s="16">
        <v>8.6154235589817593E-2</v>
      </c>
      <c r="Y294" s="16">
        <v>0.18191689770462</v>
      </c>
      <c r="Z294" s="16"/>
      <c r="AA294" s="16">
        <v>0.30414560560119902</v>
      </c>
      <c r="AB294" s="16">
        <v>0.20258445290603999</v>
      </c>
      <c r="AC294" s="16">
        <v>0</v>
      </c>
      <c r="AD294" s="16">
        <v>6.2204047296127003E-2</v>
      </c>
      <c r="AE294" s="16">
        <v>0.248640956076561</v>
      </c>
      <c r="AF294" s="16">
        <v>0.14215757026070899</v>
      </c>
      <c r="AG294" s="16"/>
      <c r="AH294" s="16">
        <v>0.13319563526123299</v>
      </c>
      <c r="AI294" s="16">
        <v>0.240005648874972</v>
      </c>
      <c r="AJ294" s="16"/>
      <c r="AK294" s="16">
        <v>9.3062919977108902E-2</v>
      </c>
      <c r="AL294" s="16">
        <v>0.30688559282144701</v>
      </c>
      <c r="AM294" s="16"/>
      <c r="AN294" s="16">
        <v>0.110003353705608</v>
      </c>
      <c r="AO294" s="16">
        <v>0.24968940859402</v>
      </c>
      <c r="AP294" s="16"/>
      <c r="AQ294" s="16">
        <v>0.13977953224568701</v>
      </c>
      <c r="AR294" s="16">
        <v>0.24482719133188099</v>
      </c>
      <c r="AS294" s="16">
        <v>0.1350613135798</v>
      </c>
      <c r="AT294" s="16"/>
      <c r="AU294" s="16">
        <v>0.118202787881846</v>
      </c>
      <c r="AV294" s="16">
        <v>0.26617438884390798</v>
      </c>
      <c r="AW294" s="16"/>
      <c r="AX294" s="16">
        <v>0.159518827733372</v>
      </c>
      <c r="AY294" s="16">
        <v>0.26802140326722101</v>
      </c>
      <c r="AZ294" s="16"/>
      <c r="BA294" s="16">
        <v>0.16213870536555999</v>
      </c>
      <c r="BB294" s="16">
        <v>0.19266375716255299</v>
      </c>
    </row>
    <row r="295" spans="2:54" x14ac:dyDescent="0.35">
      <c r="B295" t="s">
        <v>175</v>
      </c>
      <c r="C295" s="16">
        <v>5.8861469880805699E-2</v>
      </c>
      <c r="D295" s="16">
        <v>4.2499460097279201E-2</v>
      </c>
      <c r="E295" s="16">
        <v>8.9379782799650295E-2</v>
      </c>
      <c r="F295" s="16"/>
      <c r="G295" s="16">
        <v>0</v>
      </c>
      <c r="H295" s="16">
        <v>0</v>
      </c>
      <c r="I295" s="16">
        <v>3.37930031892145E-2</v>
      </c>
      <c r="J295" s="16">
        <v>9.4642170742784901E-2</v>
      </c>
      <c r="K295" s="16">
        <v>0.152960796741586</v>
      </c>
      <c r="L295" s="16">
        <v>0.188825474480562</v>
      </c>
      <c r="M295" s="16"/>
      <c r="N295" s="16">
        <v>0.12626998180110099</v>
      </c>
      <c r="O295" s="16">
        <v>4.3667153270728502E-2</v>
      </c>
      <c r="P295" s="16">
        <v>3.1840612332658898E-2</v>
      </c>
      <c r="Q295" s="16">
        <v>6.8120997257291593E-2</v>
      </c>
      <c r="R295" s="16"/>
      <c r="S295" s="16">
        <v>7.1426474442967902E-2</v>
      </c>
      <c r="T295" s="16">
        <v>4.09845347080375E-2</v>
      </c>
      <c r="U295" s="16"/>
      <c r="V295" s="16">
        <v>0.16268162177114701</v>
      </c>
      <c r="W295" s="16">
        <v>3.4629514557724998E-2</v>
      </c>
      <c r="X295" s="16">
        <v>5.6392954383696597E-2</v>
      </c>
      <c r="Y295" s="16">
        <v>0</v>
      </c>
      <c r="Z295" s="16"/>
      <c r="AA295" s="16">
        <v>2.2233395672581001E-2</v>
      </c>
      <c r="AB295" s="16">
        <v>7.8489573176386704E-2</v>
      </c>
      <c r="AC295" s="16">
        <v>0.28119786944161101</v>
      </c>
      <c r="AD295" s="16">
        <v>1.6633725543340701E-2</v>
      </c>
      <c r="AE295" s="16">
        <v>9.93600365933303E-2</v>
      </c>
      <c r="AF295" s="16">
        <v>0</v>
      </c>
      <c r="AG295" s="16"/>
      <c r="AH295" s="16">
        <v>4.0429597411629797E-2</v>
      </c>
      <c r="AI295" s="16">
        <v>6.8032195726942302E-2</v>
      </c>
      <c r="AJ295" s="16"/>
      <c r="AK295" s="16">
        <v>3.8052234989997297E-2</v>
      </c>
      <c r="AL295" s="16">
        <v>2.0926265043593201E-2</v>
      </c>
      <c r="AM295" s="16"/>
      <c r="AN295" s="16">
        <v>4.7137251706445699E-2</v>
      </c>
      <c r="AO295" s="16">
        <v>5.9125476915003701E-2</v>
      </c>
      <c r="AP295" s="16"/>
      <c r="AQ295" s="16">
        <v>8.4376307529952399E-2</v>
      </c>
      <c r="AR295" s="16">
        <v>0.126669699043265</v>
      </c>
      <c r="AS295" s="16">
        <v>0</v>
      </c>
      <c r="AT295" s="16"/>
      <c r="AU295" s="16">
        <v>6.5967853443086893E-2</v>
      </c>
      <c r="AV295" s="16">
        <v>4.4800747219972299E-2</v>
      </c>
      <c r="AW295" s="16"/>
      <c r="AX295" s="16">
        <v>5.3394193121172502E-2</v>
      </c>
      <c r="AY295" s="16">
        <v>0.124334742606203</v>
      </c>
      <c r="AZ295" s="16"/>
      <c r="BA295" s="16">
        <v>6.06973117581774E-2</v>
      </c>
      <c r="BB295" s="16">
        <v>5.0938208209451899E-2</v>
      </c>
    </row>
    <row r="296" spans="2:54" x14ac:dyDescent="0.35">
      <c r="B296" t="s">
        <v>110</v>
      </c>
      <c r="C296" s="16">
        <v>5.7301319216680399E-3</v>
      </c>
      <c r="D296" s="16">
        <v>8.8022701100584095E-3</v>
      </c>
      <c r="E296" s="16">
        <v>0</v>
      </c>
      <c r="F296" s="16"/>
      <c r="G296" s="16">
        <v>0</v>
      </c>
      <c r="H296" s="16">
        <v>0</v>
      </c>
      <c r="I296" s="16">
        <v>2.0193369102492299E-2</v>
      </c>
      <c r="J296" s="16">
        <v>0</v>
      </c>
      <c r="K296" s="16">
        <v>0</v>
      </c>
      <c r="L296" s="16">
        <v>0</v>
      </c>
      <c r="M296" s="16"/>
      <c r="N296" s="16">
        <v>0</v>
      </c>
      <c r="O296" s="16">
        <v>3.4116633727672402E-2</v>
      </c>
      <c r="P296" s="16">
        <v>0</v>
      </c>
      <c r="Q296" s="16">
        <v>0</v>
      </c>
      <c r="R296" s="16"/>
      <c r="S296" s="16">
        <v>9.7576194659102795E-3</v>
      </c>
      <c r="T296" s="16">
        <v>0</v>
      </c>
      <c r="U296" s="16"/>
      <c r="V296" s="16">
        <v>4.4842164815904001E-2</v>
      </c>
      <c r="W296" s="16">
        <v>0</v>
      </c>
      <c r="X296" s="16">
        <v>0</v>
      </c>
      <c r="Y296" s="16">
        <v>0</v>
      </c>
      <c r="Z296" s="16"/>
      <c r="AA296" s="16">
        <v>0</v>
      </c>
      <c r="AB296" s="16">
        <v>0</v>
      </c>
      <c r="AC296" s="16">
        <v>6.69002973038616E-2</v>
      </c>
      <c r="AD296" s="16">
        <v>0</v>
      </c>
      <c r="AE296" s="16">
        <v>0</v>
      </c>
      <c r="AF296" s="16">
        <v>0</v>
      </c>
      <c r="AG296" s="16"/>
      <c r="AH296" s="16">
        <v>0</v>
      </c>
      <c r="AI296" s="16">
        <v>1.88663017341907E-2</v>
      </c>
      <c r="AJ296" s="16"/>
      <c r="AK296" s="16">
        <v>0</v>
      </c>
      <c r="AL296" s="16">
        <v>1.9465553901669801E-2</v>
      </c>
      <c r="AM296" s="16"/>
      <c r="AN296" s="16">
        <v>0</v>
      </c>
      <c r="AO296" s="16">
        <v>1.63963411108108E-2</v>
      </c>
      <c r="AP296" s="16"/>
      <c r="AQ296" s="16">
        <v>0</v>
      </c>
      <c r="AR296" s="16">
        <v>0</v>
      </c>
      <c r="AS296" s="16">
        <v>1.304267108137E-2</v>
      </c>
      <c r="AT296" s="16"/>
      <c r="AU296" s="16">
        <v>0</v>
      </c>
      <c r="AV296" s="16">
        <v>1.7067796861146699E-2</v>
      </c>
      <c r="AW296" s="16"/>
      <c r="AX296" s="16">
        <v>6.2086205595640199E-3</v>
      </c>
      <c r="AY296" s="16">
        <v>0</v>
      </c>
      <c r="AZ296" s="16"/>
      <c r="BA296" s="16">
        <v>7.0578195055195202E-3</v>
      </c>
      <c r="BB296" s="16">
        <v>0</v>
      </c>
    </row>
    <row r="297" spans="2:54" x14ac:dyDescent="0.35">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row>
    <row r="298" spans="2:54" x14ac:dyDescent="0.35">
      <c r="B298" s="7" t="s">
        <v>178</v>
      </c>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row>
    <row r="299" spans="2:54" x14ac:dyDescent="0.35">
      <c r="B299" s="15" t="s">
        <v>19</v>
      </c>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row>
    <row r="300" spans="2:54" x14ac:dyDescent="0.35">
      <c r="B300" t="s">
        <v>172</v>
      </c>
      <c r="C300" s="16">
        <v>0.260566520703297</v>
      </c>
      <c r="D300" s="16">
        <v>0.27502712124852502</v>
      </c>
      <c r="E300" s="16">
        <v>0.234917973760879</v>
      </c>
      <c r="F300" s="16"/>
      <c r="G300" s="16">
        <v>0.46627112491453898</v>
      </c>
      <c r="H300" s="16">
        <v>0.31919918878853698</v>
      </c>
      <c r="I300" s="16">
        <v>0.186448630880934</v>
      </c>
      <c r="J300" s="16">
        <v>0.286866461822121</v>
      </c>
      <c r="K300" s="16">
        <v>3.9861380719559802E-2</v>
      </c>
      <c r="L300" s="16">
        <v>0.25180902966206697</v>
      </c>
      <c r="M300" s="16"/>
      <c r="N300" s="16">
        <v>0.26651651746858901</v>
      </c>
      <c r="O300" s="16">
        <v>0.226152536988733</v>
      </c>
      <c r="P300" s="16">
        <v>0.27910924040557</v>
      </c>
      <c r="Q300" s="16">
        <v>0.25006841309706102</v>
      </c>
      <c r="R300" s="16"/>
      <c r="S300" s="16">
        <v>0.21159309187783201</v>
      </c>
      <c r="T300" s="16">
        <v>0.37309431537368898</v>
      </c>
      <c r="U300" s="16"/>
      <c r="V300" s="16">
        <v>0.23450970102689001</v>
      </c>
      <c r="W300" s="16">
        <v>0.22396462579415399</v>
      </c>
      <c r="X300" s="16">
        <v>0.29512911338313602</v>
      </c>
      <c r="Y300" s="16">
        <v>0.27982717541867502</v>
      </c>
      <c r="Z300" s="16"/>
      <c r="AA300" s="16">
        <v>0.239532743671073</v>
      </c>
      <c r="AB300" s="16">
        <v>0.19741716675298601</v>
      </c>
      <c r="AC300" s="16">
        <v>0</v>
      </c>
      <c r="AD300" s="16">
        <v>0.326992813132709</v>
      </c>
      <c r="AE300" s="16">
        <v>0.44451338523010298</v>
      </c>
      <c r="AF300" s="16">
        <v>0</v>
      </c>
      <c r="AG300" s="16"/>
      <c r="AH300" s="16">
        <v>0.29291346779042499</v>
      </c>
      <c r="AI300" s="16">
        <v>0.14579513333017499</v>
      </c>
      <c r="AJ300" s="16"/>
      <c r="AK300" s="16">
        <v>0.272541706217381</v>
      </c>
      <c r="AL300" s="16">
        <v>0.18133637396869201</v>
      </c>
      <c r="AM300" s="16"/>
      <c r="AN300" s="16">
        <v>0.28837201765011899</v>
      </c>
      <c r="AO300" s="16">
        <v>0.186923805321418</v>
      </c>
      <c r="AP300" s="16"/>
      <c r="AQ300" s="16">
        <v>0.184887696623484</v>
      </c>
      <c r="AR300" s="16">
        <v>0.39636224123997499</v>
      </c>
      <c r="AS300" s="16">
        <v>0.20554893256562901</v>
      </c>
      <c r="AT300" s="16"/>
      <c r="AU300" s="16">
        <v>0.20850057380598699</v>
      </c>
      <c r="AV300" s="16">
        <v>0.34855174166299302</v>
      </c>
      <c r="AW300" s="16"/>
      <c r="AX300" s="16">
        <v>0.23866246829676299</v>
      </c>
      <c r="AY300" s="16">
        <v>0.63420193914367795</v>
      </c>
      <c r="AZ300" s="16"/>
      <c r="BA300" s="16">
        <v>0.263438488185886</v>
      </c>
      <c r="BB300" s="16">
        <v>0.24065170502712199</v>
      </c>
    </row>
    <row r="301" spans="2:54" x14ac:dyDescent="0.35">
      <c r="B301" t="s">
        <v>173</v>
      </c>
      <c r="C301" s="16">
        <v>0.51199171263835397</v>
      </c>
      <c r="D301" s="16">
        <v>0.51361430795988305</v>
      </c>
      <c r="E301" s="16">
        <v>0.50911374002977505</v>
      </c>
      <c r="F301" s="16"/>
      <c r="G301" s="16">
        <v>0.37783246041990598</v>
      </c>
      <c r="H301" s="16">
        <v>0.38834625074901302</v>
      </c>
      <c r="I301" s="16">
        <v>0.70887128777487396</v>
      </c>
      <c r="J301" s="16">
        <v>0.50590644047733402</v>
      </c>
      <c r="K301" s="16">
        <v>0.65987392162296898</v>
      </c>
      <c r="L301" s="16">
        <v>0.37989921752125699</v>
      </c>
      <c r="M301" s="16"/>
      <c r="N301" s="16">
        <v>0.46902330256362001</v>
      </c>
      <c r="O301" s="16">
        <v>0.54301746674252505</v>
      </c>
      <c r="P301" s="16">
        <v>0.45309623524596798</v>
      </c>
      <c r="Q301" s="16">
        <v>0.63024816276525197</v>
      </c>
      <c r="R301" s="16"/>
      <c r="S301" s="16">
        <v>0.56152147254946505</v>
      </c>
      <c r="T301" s="16">
        <v>0.39818561845584299</v>
      </c>
      <c r="U301" s="16"/>
      <c r="V301" s="16">
        <v>0.437655902023113</v>
      </c>
      <c r="W301" s="16">
        <v>0.55514934204664002</v>
      </c>
      <c r="X301" s="16">
        <v>0.49500460802700003</v>
      </c>
      <c r="Y301" s="16">
        <v>0.56774671725129799</v>
      </c>
      <c r="Z301" s="16"/>
      <c r="AA301" s="16">
        <v>0.58141876689898797</v>
      </c>
      <c r="AB301" s="16">
        <v>0.41822021062871101</v>
      </c>
      <c r="AC301" s="16">
        <v>0.85496266468829396</v>
      </c>
      <c r="AD301" s="16">
        <v>0.56054670741411705</v>
      </c>
      <c r="AE301" s="16">
        <v>0.20554642809422299</v>
      </c>
      <c r="AF301" s="16">
        <v>0.15258253132573901</v>
      </c>
      <c r="AG301" s="16"/>
      <c r="AH301" s="16">
        <v>0.54027704456685299</v>
      </c>
      <c r="AI301" s="16">
        <v>0.53975819765461397</v>
      </c>
      <c r="AJ301" s="16"/>
      <c r="AK301" s="16">
        <v>0.55007618851071405</v>
      </c>
      <c r="AL301" s="16">
        <v>0.50536525655817799</v>
      </c>
      <c r="AM301" s="16"/>
      <c r="AN301" s="16">
        <v>0.55745813627873597</v>
      </c>
      <c r="AO301" s="16">
        <v>0.48586271870005898</v>
      </c>
      <c r="AP301" s="16"/>
      <c r="AQ301" s="16">
        <v>0.56460546879996598</v>
      </c>
      <c r="AR301" s="16">
        <v>0.37081403659460499</v>
      </c>
      <c r="AS301" s="16">
        <v>0.57558599093373797</v>
      </c>
      <c r="AT301" s="16"/>
      <c r="AU301" s="16">
        <v>0.54372213935806402</v>
      </c>
      <c r="AV301" s="16">
        <v>0.45837108778761498</v>
      </c>
      <c r="AW301" s="16"/>
      <c r="AX301" s="16">
        <v>0.52648606857868996</v>
      </c>
      <c r="AY301" s="16">
        <v>0.26474957468693799</v>
      </c>
      <c r="AZ301" s="16"/>
      <c r="BA301" s="16">
        <v>0.49119936415092502</v>
      </c>
      <c r="BB301" s="16">
        <v>0.65617015132617396</v>
      </c>
    </row>
    <row r="302" spans="2:54" x14ac:dyDescent="0.35">
      <c r="B302" t="s">
        <v>174</v>
      </c>
      <c r="C302" s="16">
        <v>0.201187570342866</v>
      </c>
      <c r="D302" s="16">
        <v>0.17969434454899699</v>
      </c>
      <c r="E302" s="16">
        <v>0.23930977757719499</v>
      </c>
      <c r="F302" s="16"/>
      <c r="G302" s="16">
        <v>0.15589641466555501</v>
      </c>
      <c r="H302" s="16">
        <v>0.16752838960183</v>
      </c>
      <c r="I302" s="16">
        <v>0.104680081344192</v>
      </c>
      <c r="J302" s="16">
        <v>0.20722709770054501</v>
      </c>
      <c r="K302" s="16">
        <v>0.25743442625247098</v>
      </c>
      <c r="L302" s="16">
        <v>0.36829175281667598</v>
      </c>
      <c r="M302" s="16"/>
      <c r="N302" s="16">
        <v>0.26446017996778998</v>
      </c>
      <c r="O302" s="16">
        <v>8.81670640113352E-2</v>
      </c>
      <c r="P302" s="16">
        <v>0.26779452434846202</v>
      </c>
      <c r="Q302" s="16">
        <v>0.119683424137688</v>
      </c>
      <c r="R302" s="16"/>
      <c r="S302" s="16">
        <v>0.20435150562975499</v>
      </c>
      <c r="T302" s="16">
        <v>0.19391769627335001</v>
      </c>
      <c r="U302" s="16"/>
      <c r="V302" s="16">
        <v>0.327834396949997</v>
      </c>
      <c r="W302" s="16">
        <v>0.160547161231307</v>
      </c>
      <c r="X302" s="16">
        <v>0.19586641412838399</v>
      </c>
      <c r="Y302" s="16">
        <v>0.15242610733002701</v>
      </c>
      <c r="Z302" s="16"/>
      <c r="AA302" s="16">
        <v>0.13572325654948</v>
      </c>
      <c r="AB302" s="16">
        <v>0.32917659548800998</v>
      </c>
      <c r="AC302" s="16">
        <v>0.14503733531170601</v>
      </c>
      <c r="AD302" s="16">
        <v>0.112460479453174</v>
      </c>
      <c r="AE302" s="16">
        <v>0.349940186675674</v>
      </c>
      <c r="AF302" s="16">
        <v>0.683971227464505</v>
      </c>
      <c r="AG302" s="16"/>
      <c r="AH302" s="16">
        <v>0.16680948764272299</v>
      </c>
      <c r="AI302" s="16">
        <v>0.244325468524794</v>
      </c>
      <c r="AJ302" s="16"/>
      <c r="AK302" s="16">
        <v>0.17738210527190501</v>
      </c>
      <c r="AL302" s="16">
        <v>0.252282525259443</v>
      </c>
      <c r="AM302" s="16"/>
      <c r="AN302" s="16">
        <v>0.15416984607114501</v>
      </c>
      <c r="AO302" s="16">
        <v>0.24858000653635901</v>
      </c>
      <c r="AP302" s="16"/>
      <c r="AQ302" s="16">
        <v>0.25050683457654999</v>
      </c>
      <c r="AR302" s="16">
        <v>0.20123624361702699</v>
      </c>
      <c r="AS302" s="16">
        <v>0.17979488741632699</v>
      </c>
      <c r="AT302" s="16"/>
      <c r="AU302" s="16">
        <v>0.221418827403319</v>
      </c>
      <c r="AV302" s="16">
        <v>0.16699916642759199</v>
      </c>
      <c r="AW302" s="16"/>
      <c r="AX302" s="16">
        <v>0.20705813731650499</v>
      </c>
      <c r="AY302" s="16">
        <v>0.101048486169385</v>
      </c>
      <c r="AZ302" s="16"/>
      <c r="BA302" s="16">
        <v>0.215321765257628</v>
      </c>
      <c r="BB302" s="16">
        <v>0.103178143646704</v>
      </c>
    </row>
    <row r="303" spans="2:54" x14ac:dyDescent="0.35">
      <c r="B303" t="s">
        <v>175</v>
      </c>
      <c r="C303" s="16">
        <v>2.0248283597369101E-2</v>
      </c>
      <c r="D303" s="16">
        <v>3.16642262425956E-2</v>
      </c>
      <c r="E303" s="16">
        <v>0</v>
      </c>
      <c r="F303" s="16"/>
      <c r="G303" s="16">
        <v>0</v>
      </c>
      <c r="H303" s="16">
        <v>0.12492617086062099</v>
      </c>
      <c r="I303" s="16">
        <v>0</v>
      </c>
      <c r="J303" s="16">
        <v>0</v>
      </c>
      <c r="K303" s="16">
        <v>0</v>
      </c>
      <c r="L303" s="16">
        <v>0</v>
      </c>
      <c r="M303" s="16"/>
      <c r="N303" s="16">
        <v>0</v>
      </c>
      <c r="O303" s="16">
        <v>0.110027344827791</v>
      </c>
      <c r="P303" s="16">
        <v>0</v>
      </c>
      <c r="Q303" s="16">
        <v>0</v>
      </c>
      <c r="R303" s="16"/>
      <c r="S303" s="16">
        <v>1.39141728862493E-2</v>
      </c>
      <c r="T303" s="16">
        <v>3.48023698971179E-2</v>
      </c>
      <c r="U303" s="16"/>
      <c r="V303" s="16">
        <v>0</v>
      </c>
      <c r="W303" s="16">
        <v>6.0338870927899101E-2</v>
      </c>
      <c r="X303" s="16">
        <v>0</v>
      </c>
      <c r="Y303" s="16">
        <v>0</v>
      </c>
      <c r="Z303" s="16"/>
      <c r="AA303" s="16">
        <v>4.3325232880459398E-2</v>
      </c>
      <c r="AB303" s="16">
        <v>5.51860271302934E-2</v>
      </c>
      <c r="AC303" s="16">
        <v>0</v>
      </c>
      <c r="AD303" s="16">
        <v>0</v>
      </c>
      <c r="AE303" s="16">
        <v>0</v>
      </c>
      <c r="AF303" s="16">
        <v>0</v>
      </c>
      <c r="AG303" s="16"/>
      <c r="AH303" s="16">
        <v>0</v>
      </c>
      <c r="AI303" s="16">
        <v>5.40802672706681E-2</v>
      </c>
      <c r="AJ303" s="16"/>
      <c r="AK303" s="16">
        <v>0</v>
      </c>
      <c r="AL303" s="16">
        <v>6.10158442136867E-2</v>
      </c>
      <c r="AM303" s="16"/>
      <c r="AN303" s="16">
        <v>0</v>
      </c>
      <c r="AO303" s="16">
        <v>6.0645268679238799E-2</v>
      </c>
      <c r="AP303" s="16"/>
      <c r="AQ303" s="16">
        <v>0</v>
      </c>
      <c r="AR303" s="16">
        <v>3.1587478548392299E-2</v>
      </c>
      <c r="AS303" s="16">
        <v>2.41249248131091E-2</v>
      </c>
      <c r="AT303" s="16"/>
      <c r="AU303" s="16">
        <v>1.6798500600401799E-2</v>
      </c>
      <c r="AV303" s="16">
        <v>2.6078004121799999E-2</v>
      </c>
      <c r="AW303" s="16"/>
      <c r="AX303" s="16">
        <v>2.1435321664880099E-2</v>
      </c>
      <c r="AY303" s="16">
        <v>0</v>
      </c>
      <c r="AZ303" s="16"/>
      <c r="BA303" s="16">
        <v>2.3168341358157998E-2</v>
      </c>
      <c r="BB303" s="16">
        <v>0</v>
      </c>
    </row>
    <row r="304" spans="2:54" x14ac:dyDescent="0.35">
      <c r="B304" t="s">
        <v>110</v>
      </c>
      <c r="C304" s="16">
        <v>6.0059127181145196E-3</v>
      </c>
      <c r="D304" s="16">
        <v>0</v>
      </c>
      <c r="E304" s="16">
        <v>1.6658508632152201E-2</v>
      </c>
      <c r="F304" s="16"/>
      <c r="G304" s="16">
        <v>0</v>
      </c>
      <c r="H304" s="16">
        <v>0</v>
      </c>
      <c r="I304" s="16">
        <v>0</v>
      </c>
      <c r="J304" s="16">
        <v>0</v>
      </c>
      <c r="K304" s="16">
        <v>4.2830271405000002E-2</v>
      </c>
      <c r="L304" s="16">
        <v>0</v>
      </c>
      <c r="M304" s="16"/>
      <c r="N304" s="16">
        <v>0</v>
      </c>
      <c r="O304" s="16">
        <v>3.26355874296161E-2</v>
      </c>
      <c r="P304" s="16">
        <v>0</v>
      </c>
      <c r="Q304" s="16">
        <v>0</v>
      </c>
      <c r="R304" s="16"/>
      <c r="S304" s="16">
        <v>8.6197570566983895E-3</v>
      </c>
      <c r="T304" s="16">
        <v>0</v>
      </c>
      <c r="U304" s="16"/>
      <c r="V304" s="16">
        <v>0</v>
      </c>
      <c r="W304" s="16">
        <v>0</v>
      </c>
      <c r="X304" s="16">
        <v>1.3999864461479701E-2</v>
      </c>
      <c r="Y304" s="16">
        <v>0</v>
      </c>
      <c r="Z304" s="16"/>
      <c r="AA304" s="16">
        <v>0</v>
      </c>
      <c r="AB304" s="16">
        <v>0</v>
      </c>
      <c r="AC304" s="16">
        <v>0</v>
      </c>
      <c r="AD304" s="16">
        <v>0</v>
      </c>
      <c r="AE304" s="16">
        <v>0</v>
      </c>
      <c r="AF304" s="16">
        <v>0.16344624120975601</v>
      </c>
      <c r="AG304" s="16"/>
      <c r="AH304" s="16">
        <v>0</v>
      </c>
      <c r="AI304" s="16">
        <v>1.6040933219749101E-2</v>
      </c>
      <c r="AJ304" s="16"/>
      <c r="AK304" s="16">
        <v>0</v>
      </c>
      <c r="AL304" s="16">
        <v>0</v>
      </c>
      <c r="AM304" s="16"/>
      <c r="AN304" s="16">
        <v>0</v>
      </c>
      <c r="AO304" s="16">
        <v>1.7988200762924799E-2</v>
      </c>
      <c r="AP304" s="16"/>
      <c r="AQ304" s="16">
        <v>0</v>
      </c>
      <c r="AR304" s="16">
        <v>0</v>
      </c>
      <c r="AS304" s="16">
        <v>1.49452642711967E-2</v>
      </c>
      <c r="AT304" s="16"/>
      <c r="AU304" s="16">
        <v>9.5599588322280004E-3</v>
      </c>
      <c r="AV304" s="16">
        <v>0</v>
      </c>
      <c r="AW304" s="16"/>
      <c r="AX304" s="16">
        <v>6.3580041431613703E-3</v>
      </c>
      <c r="AY304" s="16">
        <v>0</v>
      </c>
      <c r="AZ304" s="16"/>
      <c r="BA304" s="16">
        <v>6.8720410474031298E-3</v>
      </c>
      <c r="BB304" s="16">
        <v>0</v>
      </c>
    </row>
    <row r="305" spans="2:54" x14ac:dyDescent="0.35">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row>
    <row r="306" spans="2:54" x14ac:dyDescent="0.35">
      <c r="B306" s="7" t="s">
        <v>179</v>
      </c>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row>
    <row r="307" spans="2:54" x14ac:dyDescent="0.35">
      <c r="B307" s="15" t="s">
        <v>14</v>
      </c>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row>
    <row r="308" spans="2:54" x14ac:dyDescent="0.35">
      <c r="B308" t="s">
        <v>180</v>
      </c>
      <c r="C308" s="16">
        <v>0.37711743234276002</v>
      </c>
      <c r="D308" s="16">
        <v>0.39789856486664399</v>
      </c>
      <c r="E308" s="16">
        <v>0.35622734506748399</v>
      </c>
      <c r="F308" s="16"/>
      <c r="G308" s="16">
        <v>0.44338997926832602</v>
      </c>
      <c r="H308" s="16">
        <v>0.470746387514001</v>
      </c>
      <c r="I308" s="16">
        <v>0.462814684005808</v>
      </c>
      <c r="J308" s="16">
        <v>0.45891956876830597</v>
      </c>
      <c r="K308" s="16">
        <v>0.268965828577299</v>
      </c>
      <c r="L308" s="16">
        <v>0.21489026331290501</v>
      </c>
      <c r="M308" s="16"/>
      <c r="N308" s="16">
        <v>0.36968554571327999</v>
      </c>
      <c r="O308" s="16">
        <v>0.278043956111234</v>
      </c>
      <c r="P308" s="16">
        <v>0.39515034975115298</v>
      </c>
      <c r="Q308" s="16">
        <v>0.44017640044142903</v>
      </c>
      <c r="R308" s="16"/>
      <c r="S308" s="16">
        <v>0.35423930263286302</v>
      </c>
      <c r="T308" s="16">
        <v>0.410170072330035</v>
      </c>
      <c r="U308" s="16"/>
      <c r="V308" s="16">
        <v>0.36084289501358702</v>
      </c>
      <c r="W308" s="16">
        <v>0.33850592234841098</v>
      </c>
      <c r="X308" s="16">
        <v>0.435819089206957</v>
      </c>
      <c r="Y308" s="16">
        <v>0.45266661732708602</v>
      </c>
      <c r="Z308" s="16"/>
      <c r="AA308" s="16">
        <v>0.35342193365491498</v>
      </c>
      <c r="AB308" s="16">
        <v>0.39642535349014102</v>
      </c>
      <c r="AC308" s="16">
        <v>0.27501834278798398</v>
      </c>
      <c r="AD308" s="16">
        <v>0.47094283816218901</v>
      </c>
      <c r="AE308" s="16">
        <v>0.37312325399174201</v>
      </c>
      <c r="AF308" s="16">
        <v>0.25397391073360998</v>
      </c>
      <c r="AG308" s="16"/>
      <c r="AH308" s="16">
        <v>0.39219144018297902</v>
      </c>
      <c r="AI308" s="16">
        <v>0.38167221355025099</v>
      </c>
      <c r="AJ308" s="16"/>
      <c r="AK308" s="16">
        <v>0.39102410536932702</v>
      </c>
      <c r="AL308" s="16">
        <v>0.38274031863722302</v>
      </c>
      <c r="AM308" s="16"/>
      <c r="AN308" s="16">
        <v>0.38263508920945399</v>
      </c>
      <c r="AO308" s="16">
        <v>0.38139788348870701</v>
      </c>
      <c r="AP308" s="16"/>
      <c r="AQ308" s="16">
        <v>0.38667363333794202</v>
      </c>
      <c r="AR308" s="16">
        <v>0.363502327428531</v>
      </c>
      <c r="AS308" s="16">
        <v>0.40785436622110699</v>
      </c>
      <c r="AT308" s="16"/>
      <c r="AU308" s="16">
        <v>0.38453741622582599</v>
      </c>
      <c r="AV308" s="16">
        <v>0.364256789842692</v>
      </c>
      <c r="AW308" s="16"/>
      <c r="AX308" s="16">
        <v>0.43024056863828303</v>
      </c>
      <c r="AY308" s="16">
        <v>0.12138527997970899</v>
      </c>
      <c r="AZ308" s="16"/>
      <c r="BA308" s="16">
        <v>0.64833414996775696</v>
      </c>
      <c r="BB308" s="16">
        <v>0.65623118803799396</v>
      </c>
    </row>
    <row r="309" spans="2:54" x14ac:dyDescent="0.35">
      <c r="B309" t="s">
        <v>181</v>
      </c>
      <c r="C309" s="16">
        <v>0.25054383848832201</v>
      </c>
      <c r="D309" s="16">
        <v>0.255684721258429</v>
      </c>
      <c r="E309" s="16">
        <v>0.24958082343579999</v>
      </c>
      <c r="F309" s="16"/>
      <c r="G309" s="16">
        <v>0.30035106702848702</v>
      </c>
      <c r="H309" s="16">
        <v>0.34927288514048499</v>
      </c>
      <c r="I309" s="16">
        <v>0.36881358305630901</v>
      </c>
      <c r="J309" s="16">
        <v>0.23648962828612</v>
      </c>
      <c r="K309" s="16">
        <v>0.16610308298221699</v>
      </c>
      <c r="L309" s="16">
        <v>0.121894683354431</v>
      </c>
      <c r="M309" s="16"/>
      <c r="N309" s="16">
        <v>0.24272743071907599</v>
      </c>
      <c r="O309" s="16">
        <v>0.17119859133371701</v>
      </c>
      <c r="P309" s="16">
        <v>0.28699879413051599</v>
      </c>
      <c r="Q309" s="16">
        <v>0.26708333080704999</v>
      </c>
      <c r="R309" s="16"/>
      <c r="S309" s="16">
        <v>0.22877652478598501</v>
      </c>
      <c r="T309" s="16">
        <v>0.28461185223309998</v>
      </c>
      <c r="U309" s="16"/>
      <c r="V309" s="16">
        <v>0.19858382933708599</v>
      </c>
      <c r="W309" s="16">
        <v>0.24727037296882101</v>
      </c>
      <c r="X309" s="16">
        <v>0.29460995678251101</v>
      </c>
      <c r="Y309" s="16">
        <v>0.30044195858709299</v>
      </c>
      <c r="Z309" s="16"/>
      <c r="AA309" s="16">
        <v>0.26208717743943499</v>
      </c>
      <c r="AB309" s="16">
        <v>0.17910400307374799</v>
      </c>
      <c r="AC309" s="16">
        <v>0.23680564382768701</v>
      </c>
      <c r="AD309" s="16">
        <v>0.33390383235600701</v>
      </c>
      <c r="AE309" s="16">
        <v>0.180056347801479</v>
      </c>
      <c r="AF309" s="16">
        <v>0.19475474451206401</v>
      </c>
      <c r="AG309" s="16"/>
      <c r="AH309" s="16">
        <v>0.291334260564864</v>
      </c>
      <c r="AI309" s="16">
        <v>0.25151331309569203</v>
      </c>
      <c r="AJ309" s="16"/>
      <c r="AK309" s="16">
        <v>0.286054173426948</v>
      </c>
      <c r="AL309" s="16">
        <v>0.26391656918591899</v>
      </c>
      <c r="AM309" s="16"/>
      <c r="AN309" s="16">
        <v>0.26574076514043599</v>
      </c>
      <c r="AO309" s="16">
        <v>0.25888101803088398</v>
      </c>
      <c r="AP309" s="16"/>
      <c r="AQ309" s="16">
        <v>0.210578261473751</v>
      </c>
      <c r="AR309" s="16">
        <v>0.20780033358253999</v>
      </c>
      <c r="AS309" s="16">
        <v>0.34369920387207098</v>
      </c>
      <c r="AT309" s="16"/>
      <c r="AU309" s="16">
        <v>0.271578425487078</v>
      </c>
      <c r="AV309" s="16">
        <v>0.22223596472833099</v>
      </c>
      <c r="AW309" s="16"/>
      <c r="AX309" s="16">
        <v>0.278650246018317</v>
      </c>
      <c r="AY309" s="16">
        <v>0.104894626404427</v>
      </c>
      <c r="AZ309" s="16"/>
      <c r="BA309" s="16">
        <v>0.44004897855374098</v>
      </c>
      <c r="BB309" s="16">
        <v>0.47448158448990702</v>
      </c>
    </row>
    <row r="310" spans="2:54" x14ac:dyDescent="0.35">
      <c r="B310" t="s">
        <v>182</v>
      </c>
      <c r="C310" s="16">
        <v>0.23040876502183499</v>
      </c>
      <c r="D310" s="16">
        <v>0.227263738364197</v>
      </c>
      <c r="E310" s="16">
        <v>0.230127629865096</v>
      </c>
      <c r="F310" s="16"/>
      <c r="G310" s="16">
        <v>0.43373873477048802</v>
      </c>
      <c r="H310" s="16">
        <v>0.40048372924114001</v>
      </c>
      <c r="I310" s="16">
        <v>0.25888419040324301</v>
      </c>
      <c r="J310" s="16">
        <v>0.20823106441026901</v>
      </c>
      <c r="K310" s="16">
        <v>0.105501616567562</v>
      </c>
      <c r="L310" s="16">
        <v>5.9641161801200201E-2</v>
      </c>
      <c r="M310" s="16"/>
      <c r="N310" s="16">
        <v>0.218904960265765</v>
      </c>
      <c r="O310" s="16">
        <v>0.194165087782286</v>
      </c>
      <c r="P310" s="16">
        <v>0.25668896870821201</v>
      </c>
      <c r="Q310" s="16">
        <v>0.228207662603993</v>
      </c>
      <c r="R310" s="16"/>
      <c r="S310" s="16">
        <v>0.20853032083484799</v>
      </c>
      <c r="T310" s="16">
        <v>0.26454407860625101</v>
      </c>
      <c r="U310" s="16"/>
      <c r="V310" s="16">
        <v>0.20345352477502399</v>
      </c>
      <c r="W310" s="16">
        <v>0.22517398260025601</v>
      </c>
      <c r="X310" s="16">
        <v>0.25296152188012699</v>
      </c>
      <c r="Y310" s="16">
        <v>0.29988264669064901</v>
      </c>
      <c r="Z310" s="16"/>
      <c r="AA310" s="16">
        <v>0.20790823972893699</v>
      </c>
      <c r="AB310" s="16">
        <v>0.242096755659336</v>
      </c>
      <c r="AC310" s="16">
        <v>0.148433736339389</v>
      </c>
      <c r="AD310" s="16">
        <v>0.29534025786554902</v>
      </c>
      <c r="AE310" s="16">
        <v>0.24289599622452501</v>
      </c>
      <c r="AF310" s="16">
        <v>0.22398996412483901</v>
      </c>
      <c r="AG310" s="16"/>
      <c r="AH310" s="16">
        <v>0.24392460368580399</v>
      </c>
      <c r="AI310" s="16">
        <v>0.24179244567387601</v>
      </c>
      <c r="AJ310" s="16"/>
      <c r="AK310" s="16">
        <v>0.22060667775083601</v>
      </c>
      <c r="AL310" s="16">
        <v>0.25576608214605701</v>
      </c>
      <c r="AM310" s="16"/>
      <c r="AN310" s="16">
        <v>0.21027567568890401</v>
      </c>
      <c r="AO310" s="16">
        <v>0.24473929403325401</v>
      </c>
      <c r="AP310" s="16"/>
      <c r="AQ310" s="16">
        <v>0.23321045866073201</v>
      </c>
      <c r="AR310" s="16">
        <v>0.200848302372999</v>
      </c>
      <c r="AS310" s="16">
        <v>0.27595959648477397</v>
      </c>
      <c r="AT310" s="16"/>
      <c r="AU310" s="16">
        <v>0.21623776874062201</v>
      </c>
      <c r="AV310" s="16">
        <v>0.24959852964857401</v>
      </c>
      <c r="AW310" s="16"/>
      <c r="AX310" s="16">
        <v>0.26668613836884197</v>
      </c>
      <c r="AY310" s="16">
        <v>5.4680030163128099E-2</v>
      </c>
      <c r="AZ310" s="16"/>
      <c r="BA310" s="16">
        <v>0.473645907005038</v>
      </c>
      <c r="BB310" s="16">
        <v>0.45477357714279998</v>
      </c>
    </row>
    <row r="311" spans="2:54" x14ac:dyDescent="0.35">
      <c r="B311" t="s">
        <v>183</v>
      </c>
      <c r="C311" s="16">
        <v>0.21417852328463899</v>
      </c>
      <c r="D311" s="16">
        <v>0.239097713144728</v>
      </c>
      <c r="E311" s="16">
        <v>0.190814606544602</v>
      </c>
      <c r="F311" s="16"/>
      <c r="G311" s="16">
        <v>0.27378466849869798</v>
      </c>
      <c r="H311" s="16">
        <v>0.35123359297048401</v>
      </c>
      <c r="I311" s="16">
        <v>0.31799528367333102</v>
      </c>
      <c r="J311" s="16">
        <v>0.210409286454002</v>
      </c>
      <c r="K311" s="16">
        <v>9.6804310251673603E-2</v>
      </c>
      <c r="L311" s="16">
        <v>7.6293866170555197E-2</v>
      </c>
      <c r="M311" s="16"/>
      <c r="N311" s="16">
        <v>0.220291878171121</v>
      </c>
      <c r="O311" s="16">
        <v>0.129518934647089</v>
      </c>
      <c r="P311" s="16">
        <v>0.21146807756017899</v>
      </c>
      <c r="Q311" s="16">
        <v>0.28819054033457298</v>
      </c>
      <c r="R311" s="16"/>
      <c r="S311" s="16">
        <v>0.197128170953765</v>
      </c>
      <c r="T311" s="16">
        <v>0.24095329069267901</v>
      </c>
      <c r="U311" s="16"/>
      <c r="V311" s="16">
        <v>0.13913004823324801</v>
      </c>
      <c r="W311" s="16">
        <v>0.21067800534734099</v>
      </c>
      <c r="X311" s="16">
        <v>0.26198942366841899</v>
      </c>
      <c r="Y311" s="16">
        <v>0.40461771932055501</v>
      </c>
      <c r="Z311" s="16"/>
      <c r="AA311" s="16">
        <v>0.17076147760580199</v>
      </c>
      <c r="AB311" s="16">
        <v>0.192380419916381</v>
      </c>
      <c r="AC311" s="16">
        <v>0.15190820370275299</v>
      </c>
      <c r="AD311" s="16">
        <v>0.32765591529812599</v>
      </c>
      <c r="AE311" s="16">
        <v>0.24939635293769999</v>
      </c>
      <c r="AF311" s="16">
        <v>0.203724771500882</v>
      </c>
      <c r="AG311" s="16"/>
      <c r="AH311" s="16">
        <v>0.26382338261147797</v>
      </c>
      <c r="AI311" s="16">
        <v>0.21152339631352801</v>
      </c>
      <c r="AJ311" s="16"/>
      <c r="AK311" s="16">
        <v>0.22603289607876201</v>
      </c>
      <c r="AL311" s="16">
        <v>0.23321701638301301</v>
      </c>
      <c r="AM311" s="16"/>
      <c r="AN311" s="16">
        <v>0.22437281235864001</v>
      </c>
      <c r="AO311" s="16">
        <v>0.21009128960895099</v>
      </c>
      <c r="AP311" s="16"/>
      <c r="AQ311" s="16">
        <v>0.21230787448560801</v>
      </c>
      <c r="AR311" s="16">
        <v>0.176108328002679</v>
      </c>
      <c r="AS311" s="16">
        <v>0.28183578438000001</v>
      </c>
      <c r="AT311" s="16"/>
      <c r="AU311" s="16">
        <v>0.22084861270810199</v>
      </c>
      <c r="AV311" s="16">
        <v>0.20023403393956199</v>
      </c>
      <c r="AW311" s="16"/>
      <c r="AX311" s="16">
        <v>0.24033760442603999</v>
      </c>
      <c r="AY311" s="16">
        <v>8.2924981261746897E-2</v>
      </c>
      <c r="AZ311" s="16"/>
      <c r="BA311" s="16">
        <v>0.39240429602326699</v>
      </c>
      <c r="BB311" s="16">
        <v>0.44010656097573903</v>
      </c>
    </row>
    <row r="312" spans="2:54" x14ac:dyDescent="0.35">
      <c r="B312" t="s">
        <v>184</v>
      </c>
      <c r="C312" s="16">
        <v>0.20777529623297</v>
      </c>
      <c r="D312" s="16">
        <v>0.22649356268284701</v>
      </c>
      <c r="E312" s="16">
        <v>0.19135516366571001</v>
      </c>
      <c r="F312" s="16"/>
      <c r="G312" s="16">
        <v>0.30507665727455702</v>
      </c>
      <c r="H312" s="16">
        <v>0.37454195295807202</v>
      </c>
      <c r="I312" s="16">
        <v>0.32604045261891401</v>
      </c>
      <c r="J312" s="16">
        <v>0.136471969244612</v>
      </c>
      <c r="K312" s="16">
        <v>0.10469190871907399</v>
      </c>
      <c r="L312" s="16">
        <v>5.1203180007440799E-2</v>
      </c>
      <c r="M312" s="16"/>
      <c r="N312" s="16">
        <v>0.195394727694607</v>
      </c>
      <c r="O312" s="16">
        <v>0.16958500695446099</v>
      </c>
      <c r="P312" s="16">
        <v>0.22273231075741801</v>
      </c>
      <c r="Q312" s="16">
        <v>0.22606182362096799</v>
      </c>
      <c r="R312" s="16"/>
      <c r="S312" s="16">
        <v>0.19066001181584299</v>
      </c>
      <c r="T312" s="16">
        <v>0.23295716591115101</v>
      </c>
      <c r="U312" s="16"/>
      <c r="V312" s="16">
        <v>0.228408098796852</v>
      </c>
      <c r="W312" s="16">
        <v>0.17451287548719699</v>
      </c>
      <c r="X312" s="16">
        <v>0.22891782682891201</v>
      </c>
      <c r="Y312" s="16">
        <v>0.26522175226230799</v>
      </c>
      <c r="Z312" s="16"/>
      <c r="AA312" s="16">
        <v>0.21285557083468801</v>
      </c>
      <c r="AB312" s="16">
        <v>0.227442629339179</v>
      </c>
      <c r="AC312" s="16">
        <v>0.13465417391450801</v>
      </c>
      <c r="AD312" s="16">
        <v>0.22104380847487101</v>
      </c>
      <c r="AE312" s="16">
        <v>0.22227592567139101</v>
      </c>
      <c r="AF312" s="16">
        <v>0.128524260884778</v>
      </c>
      <c r="AG312" s="16"/>
      <c r="AH312" s="16">
        <v>0.233082670283428</v>
      </c>
      <c r="AI312" s="16">
        <v>0.192532327720113</v>
      </c>
      <c r="AJ312" s="16"/>
      <c r="AK312" s="16">
        <v>0.229207796632977</v>
      </c>
      <c r="AL312" s="16">
        <v>0.19511698172457401</v>
      </c>
      <c r="AM312" s="16"/>
      <c r="AN312" s="16">
        <v>0.232074893691078</v>
      </c>
      <c r="AO312" s="16">
        <v>0.20865400676031901</v>
      </c>
      <c r="AP312" s="16"/>
      <c r="AQ312" s="16">
        <v>0.18823310293208501</v>
      </c>
      <c r="AR312" s="16">
        <v>0.164401086362541</v>
      </c>
      <c r="AS312" s="16">
        <v>0.27937564476258298</v>
      </c>
      <c r="AT312" s="16"/>
      <c r="AU312" s="16">
        <v>0.18982455318251701</v>
      </c>
      <c r="AV312" s="16">
        <v>0.233988451348737</v>
      </c>
      <c r="AW312" s="16"/>
      <c r="AX312" s="16">
        <v>0.23290023577143901</v>
      </c>
      <c r="AY312" s="16">
        <v>8.8008604781126196E-2</v>
      </c>
      <c r="AZ312" s="16"/>
      <c r="BA312" s="16">
        <v>0.39529101882259399</v>
      </c>
      <c r="BB312" s="16">
        <v>0.29590838537814701</v>
      </c>
    </row>
    <row r="313" spans="2:54" x14ac:dyDescent="0.35">
      <c r="B313" t="s">
        <v>185</v>
      </c>
      <c r="C313" s="16">
        <v>8.7677110334845307E-2</v>
      </c>
      <c r="D313" s="16">
        <v>0.112308428647269</v>
      </c>
      <c r="E313" s="16">
        <v>6.3753796362155196E-2</v>
      </c>
      <c r="F313" s="16"/>
      <c r="G313" s="16">
        <v>0.14271223972018299</v>
      </c>
      <c r="H313" s="16">
        <v>0.205168490870869</v>
      </c>
      <c r="I313" s="16">
        <v>0.156695506619112</v>
      </c>
      <c r="J313" s="16">
        <v>3.1976021498436903E-2</v>
      </c>
      <c r="K313" s="16">
        <v>1.0890373400371E-2</v>
      </c>
      <c r="L313" s="16">
        <v>3.6827083396297998E-3</v>
      </c>
      <c r="M313" s="16"/>
      <c r="N313" s="16">
        <v>8.1108651569582094E-2</v>
      </c>
      <c r="O313" s="16">
        <v>4.6432636825043401E-2</v>
      </c>
      <c r="P313" s="16">
        <v>9.6604072544334299E-2</v>
      </c>
      <c r="Q313" s="16">
        <v>0.11414086413878</v>
      </c>
      <c r="R313" s="16"/>
      <c r="S313" s="16">
        <v>7.5465290523243606E-2</v>
      </c>
      <c r="T313" s="16">
        <v>0.10652650197633901</v>
      </c>
      <c r="U313" s="16"/>
      <c r="V313" s="16">
        <v>3.8789269345074401E-2</v>
      </c>
      <c r="W313" s="16">
        <v>7.8503681775127496E-2</v>
      </c>
      <c r="X313" s="16">
        <v>0.13546330197352299</v>
      </c>
      <c r="Y313" s="16">
        <v>0.15232478259136001</v>
      </c>
      <c r="Z313" s="16"/>
      <c r="AA313" s="16">
        <v>8.4336432535045205E-2</v>
      </c>
      <c r="AB313" s="16">
        <v>6.4937050754464501E-2</v>
      </c>
      <c r="AC313" s="16">
        <v>4.3750562033882598E-2</v>
      </c>
      <c r="AD313" s="16">
        <v>0.115726851250641</v>
      </c>
      <c r="AE313" s="16">
        <v>8.9739194896009497E-2</v>
      </c>
      <c r="AF313" s="16">
        <v>0.203354290879385</v>
      </c>
      <c r="AG313" s="16"/>
      <c r="AH313" s="16">
        <v>0.108802404702145</v>
      </c>
      <c r="AI313" s="16">
        <v>8.9686340141246296E-2</v>
      </c>
      <c r="AJ313" s="16"/>
      <c r="AK313" s="16">
        <v>0.108179701090971</v>
      </c>
      <c r="AL313" s="16">
        <v>9.7475210270268495E-2</v>
      </c>
      <c r="AM313" s="16"/>
      <c r="AN313" s="16">
        <v>9.5497777807215301E-2</v>
      </c>
      <c r="AO313" s="16">
        <v>9.7533559457918903E-2</v>
      </c>
      <c r="AP313" s="16"/>
      <c r="AQ313" s="16">
        <v>6.3269211558375005E-2</v>
      </c>
      <c r="AR313" s="16">
        <v>6.0578741500944097E-2</v>
      </c>
      <c r="AS313" s="16">
        <v>0.152602479612023</v>
      </c>
      <c r="AT313" s="16"/>
      <c r="AU313" s="16">
        <v>9.3251437870455603E-2</v>
      </c>
      <c r="AV313" s="16">
        <v>7.8337297037117101E-2</v>
      </c>
      <c r="AW313" s="16"/>
      <c r="AX313" s="16">
        <v>0.10043163571604501</v>
      </c>
      <c r="AY313" s="16">
        <v>2.6162126159033901E-2</v>
      </c>
      <c r="AZ313" s="16"/>
      <c r="BA313" s="16">
        <v>0.15115793413568801</v>
      </c>
      <c r="BB313" s="16">
        <v>0.26865039865419899</v>
      </c>
    </row>
    <row r="314" spans="2:54" x14ac:dyDescent="0.35">
      <c r="B314" t="s">
        <v>102</v>
      </c>
      <c r="C314" s="16">
        <v>0.37289275849064002</v>
      </c>
      <c r="D314" s="16">
        <v>0.35988365506783399</v>
      </c>
      <c r="E314" s="16">
        <v>0.38558839821980101</v>
      </c>
      <c r="F314" s="16"/>
      <c r="G314" s="16">
        <v>0.22034396644190499</v>
      </c>
      <c r="H314" s="16">
        <v>0.19061390292695701</v>
      </c>
      <c r="I314" s="16">
        <v>0.26024438945223399</v>
      </c>
      <c r="J314" s="16">
        <v>0.32902844055977698</v>
      </c>
      <c r="K314" s="16">
        <v>0.50091735839339602</v>
      </c>
      <c r="L314" s="16">
        <v>0.63768172105154697</v>
      </c>
      <c r="M314" s="16"/>
      <c r="N314" s="16">
        <v>0.37114731532056799</v>
      </c>
      <c r="O314" s="16">
        <v>0.52617631825115196</v>
      </c>
      <c r="P314" s="16">
        <v>0.32841439505198899</v>
      </c>
      <c r="Q314" s="16">
        <v>0.31140055510449999</v>
      </c>
      <c r="R314" s="16"/>
      <c r="S314" s="16">
        <v>0.40001872999416299</v>
      </c>
      <c r="T314" s="16">
        <v>0.33384939337907399</v>
      </c>
      <c r="U314" s="16"/>
      <c r="V314" s="16">
        <v>0.391094347920453</v>
      </c>
      <c r="W314" s="16">
        <v>0.40617028282497702</v>
      </c>
      <c r="X314" s="16">
        <v>0.33169012869841802</v>
      </c>
      <c r="Y314" s="16">
        <v>0.198545133047657</v>
      </c>
      <c r="Z314" s="16"/>
      <c r="AA314" s="16">
        <v>0.36197668288302298</v>
      </c>
      <c r="AB314" s="16">
        <v>0.39285591833993599</v>
      </c>
      <c r="AC314" s="16">
        <v>0.51347802609055904</v>
      </c>
      <c r="AD314" s="16">
        <v>0.30410472994697801</v>
      </c>
      <c r="AE314" s="16">
        <v>0.33917804777218202</v>
      </c>
      <c r="AF314" s="16">
        <v>0.518144058041482</v>
      </c>
      <c r="AG314" s="16"/>
      <c r="AH314" s="16">
        <v>0.33977697868415602</v>
      </c>
      <c r="AI314" s="16">
        <v>0.38823026090005502</v>
      </c>
      <c r="AJ314" s="16"/>
      <c r="AK314" s="16">
        <v>0.337814430817579</v>
      </c>
      <c r="AL314" s="16">
        <v>0.36284596804345598</v>
      </c>
      <c r="AM314" s="16"/>
      <c r="AN314" s="16">
        <v>0.37457400317623801</v>
      </c>
      <c r="AO314" s="16">
        <v>0.36858815920037202</v>
      </c>
      <c r="AP314" s="16"/>
      <c r="AQ314" s="16">
        <v>0.37379114693711102</v>
      </c>
      <c r="AR314" s="16">
        <v>0.41447395801396703</v>
      </c>
      <c r="AS314" s="16">
        <v>0.30690358695346598</v>
      </c>
      <c r="AT314" s="16"/>
      <c r="AU314" s="16">
        <v>0.389323916546713</v>
      </c>
      <c r="AV314" s="16">
        <v>0.352726662961455</v>
      </c>
      <c r="AW314" s="16"/>
      <c r="AX314" s="16">
        <v>0.31193175972195802</v>
      </c>
      <c r="AY314" s="16">
        <v>0.67670680824296503</v>
      </c>
      <c r="AZ314" s="16"/>
      <c r="BA314" s="16">
        <v>5.4162441006351501E-2</v>
      </c>
      <c r="BB314" s="16">
        <v>6.4551337954240798E-2</v>
      </c>
    </row>
    <row r="315" spans="2:54" x14ac:dyDescent="0.35">
      <c r="B315" t="s">
        <v>103</v>
      </c>
      <c r="C315" s="16">
        <v>5.2419576160848698E-2</v>
      </c>
      <c r="D315" s="16">
        <v>4.1914915100870302E-2</v>
      </c>
      <c r="E315" s="16">
        <v>6.3189258547035304E-2</v>
      </c>
      <c r="F315" s="16"/>
      <c r="G315" s="16">
        <v>2.61051509613901E-2</v>
      </c>
      <c r="H315" s="16">
        <v>3.0612290683974999E-2</v>
      </c>
      <c r="I315" s="16">
        <v>2.6216727404055801E-2</v>
      </c>
      <c r="J315" s="16">
        <v>7.8427056669310394E-2</v>
      </c>
      <c r="K315" s="16">
        <v>8.3559911654328897E-2</v>
      </c>
      <c r="L315" s="16">
        <v>6.26739205633534E-2</v>
      </c>
      <c r="M315" s="16"/>
      <c r="N315" s="16">
        <v>4.8509684719098903E-2</v>
      </c>
      <c r="O315" s="16">
        <v>2.9801687742189401E-2</v>
      </c>
      <c r="P315" s="16">
        <v>3.8247678887656802E-2</v>
      </c>
      <c r="Q315" s="16">
        <v>9.7727393311961702E-2</v>
      </c>
      <c r="R315" s="16"/>
      <c r="S315" s="16">
        <v>7.2877451293354101E-2</v>
      </c>
      <c r="T315" s="16">
        <v>2.1834499805876199E-2</v>
      </c>
      <c r="U315" s="16"/>
      <c r="V315" s="16">
        <v>8.1798077210941594E-2</v>
      </c>
      <c r="W315" s="16">
        <v>4.8779355606549397E-2</v>
      </c>
      <c r="X315" s="16">
        <v>3.8000092721488E-2</v>
      </c>
      <c r="Y315" s="16">
        <v>0</v>
      </c>
      <c r="Z315" s="16"/>
      <c r="AA315" s="16">
        <v>7.9089129663806004E-2</v>
      </c>
      <c r="AB315" s="16">
        <v>3.4739117363283799E-2</v>
      </c>
      <c r="AC315" s="16">
        <v>5.0366314412902298E-2</v>
      </c>
      <c r="AD315" s="16">
        <v>2.6141177199964501E-2</v>
      </c>
      <c r="AE315" s="16">
        <v>4.1618196133168001E-2</v>
      </c>
      <c r="AF315" s="16">
        <v>3.77315943017228E-2</v>
      </c>
      <c r="AG315" s="16"/>
      <c r="AH315" s="16">
        <v>5.2781165887815E-2</v>
      </c>
      <c r="AI315" s="16">
        <v>4.1668479382694003E-2</v>
      </c>
      <c r="AJ315" s="16"/>
      <c r="AK315" s="16">
        <v>5.33653012056714E-2</v>
      </c>
      <c r="AL315" s="16">
        <v>5.5227063413227501E-2</v>
      </c>
      <c r="AM315" s="16"/>
      <c r="AN315" s="16">
        <v>5.5959483234227198E-2</v>
      </c>
      <c r="AO315" s="16">
        <v>3.8049058670056903E-2</v>
      </c>
      <c r="AP315" s="16"/>
      <c r="AQ315" s="16">
        <v>5.6491463232379802E-2</v>
      </c>
      <c r="AR315" s="16">
        <v>6.1546403565605E-2</v>
      </c>
      <c r="AS315" s="16">
        <v>4.0302950772897E-2</v>
      </c>
      <c r="AT315" s="16"/>
      <c r="AU315" s="16">
        <v>4.42324943362171E-2</v>
      </c>
      <c r="AV315" s="16">
        <v>6.4985726315482203E-2</v>
      </c>
      <c r="AW315" s="16"/>
      <c r="AX315" s="16">
        <v>4.1739237854840398E-2</v>
      </c>
      <c r="AY315" s="16">
        <v>0.103222490073718</v>
      </c>
      <c r="AZ315" s="16"/>
      <c r="BA315" s="16">
        <v>6.1840439662142503E-3</v>
      </c>
      <c r="BB315" s="16">
        <v>1.28810658060848E-2</v>
      </c>
    </row>
    <row r="316" spans="2:54" x14ac:dyDescent="0.35">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row>
    <row r="317" spans="2:54" x14ac:dyDescent="0.35">
      <c r="B317" s="7" t="s">
        <v>186</v>
      </c>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row>
    <row r="318" spans="2:54" x14ac:dyDescent="0.35">
      <c r="B318" s="15" t="s">
        <v>14</v>
      </c>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row>
    <row r="319" spans="2:54" x14ac:dyDescent="0.35">
      <c r="B319" t="s">
        <v>187</v>
      </c>
      <c r="C319" s="16">
        <v>9.7138908842084495E-2</v>
      </c>
      <c r="D319" s="16">
        <v>0.12735686144872399</v>
      </c>
      <c r="E319" s="16">
        <v>6.8070366110125902E-2</v>
      </c>
      <c r="F319" s="16"/>
      <c r="G319" s="16">
        <v>0.19687527960363899</v>
      </c>
      <c r="H319" s="16">
        <v>0.20868262892995501</v>
      </c>
      <c r="I319" s="16">
        <v>0.13412679773281999</v>
      </c>
      <c r="J319" s="16">
        <v>6.3006142563544101E-2</v>
      </c>
      <c r="K319" s="16">
        <v>9.8318744025092594E-3</v>
      </c>
      <c r="L319" s="16">
        <v>9.3075999588509099E-3</v>
      </c>
      <c r="M319" s="16"/>
      <c r="N319" s="16">
        <v>9.7598179812863797E-2</v>
      </c>
      <c r="O319" s="16">
        <v>9.6335689886766607E-2</v>
      </c>
      <c r="P319" s="16">
        <v>9.3467046723191505E-2</v>
      </c>
      <c r="Q319" s="16">
        <v>0.103400360203823</v>
      </c>
      <c r="R319" s="16"/>
      <c r="S319" s="16">
        <v>9.1729532456344604E-2</v>
      </c>
      <c r="T319" s="16">
        <v>0.10411986947556801</v>
      </c>
      <c r="U319" s="16"/>
      <c r="V319" s="16">
        <v>8.6656405575350898E-2</v>
      </c>
      <c r="W319" s="16">
        <v>7.0833427920932196E-2</v>
      </c>
      <c r="X319" s="16">
        <v>0.129472724579547</v>
      </c>
      <c r="Y319" s="16">
        <v>0.20830501071606999</v>
      </c>
      <c r="Z319" s="16"/>
      <c r="AA319" s="16">
        <v>7.2548704720976506E-2</v>
      </c>
      <c r="AB319" s="16">
        <v>9.2709031619048796E-2</v>
      </c>
      <c r="AC319" s="16">
        <v>6.9446289958879304E-2</v>
      </c>
      <c r="AD319" s="16">
        <v>0.12893879483367099</v>
      </c>
      <c r="AE319" s="16">
        <v>0.132043624059238</v>
      </c>
      <c r="AF319" s="16">
        <v>0.20153042789169201</v>
      </c>
      <c r="AG319" s="16"/>
      <c r="AH319" s="16">
        <v>0.108727248239639</v>
      </c>
      <c r="AI319" s="16">
        <v>0.104494924505404</v>
      </c>
      <c r="AJ319" s="16"/>
      <c r="AK319" s="16">
        <v>0.12633605386740801</v>
      </c>
      <c r="AL319" s="16">
        <v>9.3943152624574505E-2</v>
      </c>
      <c r="AM319" s="16"/>
      <c r="AN319" s="16">
        <v>0.105394559211918</v>
      </c>
      <c r="AO319" s="16">
        <v>0.111509848757419</v>
      </c>
      <c r="AP319" s="16"/>
      <c r="AQ319" s="16">
        <v>0.101268609104549</v>
      </c>
      <c r="AR319" s="16">
        <v>3.5483728644156103E-2</v>
      </c>
      <c r="AS319" s="16">
        <v>0.18160726520961601</v>
      </c>
      <c r="AT319" s="16"/>
      <c r="AU319" s="16">
        <v>0.109205177387782</v>
      </c>
      <c r="AV319" s="16">
        <v>8.1789871096821301E-2</v>
      </c>
      <c r="AW319" s="16"/>
      <c r="AX319" s="16">
        <v>0.11248445757523599</v>
      </c>
      <c r="AY319" s="16">
        <v>1.6863200574678602E-2</v>
      </c>
      <c r="AZ319" s="16"/>
      <c r="BA319" s="16">
        <v>0.207259133309424</v>
      </c>
      <c r="BB319" s="16">
        <v>0.198489808409304</v>
      </c>
    </row>
    <row r="320" spans="2:54" x14ac:dyDescent="0.35">
      <c r="B320" t="s">
        <v>188</v>
      </c>
      <c r="C320" s="16">
        <v>0.27181601821268903</v>
      </c>
      <c r="D320" s="16">
        <v>0.30600648872038599</v>
      </c>
      <c r="E320" s="16">
        <v>0.23693221426498101</v>
      </c>
      <c r="F320" s="16"/>
      <c r="G320" s="16">
        <v>0.38051949646887701</v>
      </c>
      <c r="H320" s="16">
        <v>0.32279892677476302</v>
      </c>
      <c r="I320" s="16">
        <v>0.37087376944113798</v>
      </c>
      <c r="J320" s="16">
        <v>0.236358846848645</v>
      </c>
      <c r="K320" s="16">
        <v>0.21523172741076299</v>
      </c>
      <c r="L320" s="16">
        <v>0.15936630607076499</v>
      </c>
      <c r="M320" s="16"/>
      <c r="N320" s="16">
        <v>0.26995594249127097</v>
      </c>
      <c r="O320" s="16">
        <v>0.23762466683219699</v>
      </c>
      <c r="P320" s="16">
        <v>0.30689395542919701</v>
      </c>
      <c r="Q320" s="16">
        <v>0.246804447469715</v>
      </c>
      <c r="R320" s="16"/>
      <c r="S320" s="16">
        <v>0.22918851667919801</v>
      </c>
      <c r="T320" s="16">
        <v>0.337442652487909</v>
      </c>
      <c r="U320" s="16"/>
      <c r="V320" s="16">
        <v>0.215086894574743</v>
      </c>
      <c r="W320" s="16">
        <v>0.25040320058604898</v>
      </c>
      <c r="X320" s="16">
        <v>0.3434278643468</v>
      </c>
      <c r="Y320" s="16">
        <v>0.33638453938941798</v>
      </c>
      <c r="Z320" s="16"/>
      <c r="AA320" s="16">
        <v>0.24096883310778999</v>
      </c>
      <c r="AB320" s="16">
        <v>0.25646174302803698</v>
      </c>
      <c r="AC320" s="16">
        <v>0.19301794016851301</v>
      </c>
      <c r="AD320" s="16">
        <v>0.36819600949767101</v>
      </c>
      <c r="AE320" s="16">
        <v>0.33008115022246398</v>
      </c>
      <c r="AF320" s="16">
        <v>0.16868860144011799</v>
      </c>
      <c r="AG320" s="16"/>
      <c r="AH320" s="16">
        <v>0.29547007599047698</v>
      </c>
      <c r="AI320" s="16">
        <v>0.25160984988047602</v>
      </c>
      <c r="AJ320" s="16"/>
      <c r="AK320" s="16">
        <v>0.267384262938336</v>
      </c>
      <c r="AL320" s="16">
        <v>0.25963323493888701</v>
      </c>
      <c r="AM320" s="16"/>
      <c r="AN320" s="16">
        <v>0.29517262129483102</v>
      </c>
      <c r="AO320" s="16">
        <v>0.24829459316996</v>
      </c>
      <c r="AP320" s="16"/>
      <c r="AQ320" s="16">
        <v>0.26529250484796402</v>
      </c>
      <c r="AR320" s="16">
        <v>0.26806737683092502</v>
      </c>
      <c r="AS320" s="16">
        <v>0.29445816176585698</v>
      </c>
      <c r="AT320" s="16"/>
      <c r="AU320" s="16">
        <v>0.239088692603702</v>
      </c>
      <c r="AV320" s="16">
        <v>0.32110715629548298</v>
      </c>
      <c r="AW320" s="16"/>
      <c r="AX320" s="16">
        <v>0.312284620284977</v>
      </c>
      <c r="AY320" s="16">
        <v>7.6379818154550694E-2</v>
      </c>
      <c r="AZ320" s="16"/>
      <c r="BA320" s="16">
        <v>0.43733607354616499</v>
      </c>
      <c r="BB320" s="16">
        <v>0.42448332341295802</v>
      </c>
    </row>
    <row r="321" spans="2:54" x14ac:dyDescent="0.35">
      <c r="B321" t="s">
        <v>189</v>
      </c>
      <c r="C321" s="16">
        <v>0.48812514341209501</v>
      </c>
      <c r="D321" s="16">
        <v>0.44947134526901</v>
      </c>
      <c r="E321" s="16">
        <v>0.52874543183901301</v>
      </c>
      <c r="F321" s="16"/>
      <c r="G321" s="16">
        <v>0.33455898266343198</v>
      </c>
      <c r="H321" s="16">
        <v>0.34336714898465698</v>
      </c>
      <c r="I321" s="16">
        <v>0.38925020631768698</v>
      </c>
      <c r="J321" s="16">
        <v>0.57006949972507204</v>
      </c>
      <c r="K321" s="16">
        <v>0.59527837575533404</v>
      </c>
      <c r="L321" s="16">
        <v>0.63202066968145099</v>
      </c>
      <c r="M321" s="16"/>
      <c r="N321" s="16">
        <v>0.527608329782431</v>
      </c>
      <c r="O321" s="16">
        <v>0.49724530029696401</v>
      </c>
      <c r="P321" s="16">
        <v>0.45595370049509998</v>
      </c>
      <c r="Q321" s="16">
        <v>0.503453369560935</v>
      </c>
      <c r="R321" s="16"/>
      <c r="S321" s="16">
        <v>0.53230273412491702</v>
      </c>
      <c r="T321" s="16">
        <v>0.42062486793741999</v>
      </c>
      <c r="U321" s="16"/>
      <c r="V321" s="16">
        <v>0.52450211260151602</v>
      </c>
      <c r="W321" s="16">
        <v>0.52032544044136197</v>
      </c>
      <c r="X321" s="16">
        <v>0.41937151798715999</v>
      </c>
      <c r="Y321" s="16">
        <v>0.42372441405557798</v>
      </c>
      <c r="Z321" s="16"/>
      <c r="AA321" s="16">
        <v>0.50590384995184001</v>
      </c>
      <c r="AB321" s="16">
        <v>0.51240895664785102</v>
      </c>
      <c r="AC321" s="16">
        <v>0.52397245697871597</v>
      </c>
      <c r="AD321" s="16">
        <v>0.41486470401374897</v>
      </c>
      <c r="AE321" s="16">
        <v>0.46212981843040002</v>
      </c>
      <c r="AF321" s="16">
        <v>0.58824792009763005</v>
      </c>
      <c r="AG321" s="16"/>
      <c r="AH321" s="16">
        <v>0.47008406862358898</v>
      </c>
      <c r="AI321" s="16">
        <v>0.48830093289242299</v>
      </c>
      <c r="AJ321" s="16"/>
      <c r="AK321" s="16">
        <v>0.46991810154539698</v>
      </c>
      <c r="AL321" s="16">
        <v>0.51234065165035003</v>
      </c>
      <c r="AM321" s="16"/>
      <c r="AN321" s="16">
        <v>0.47383428734574801</v>
      </c>
      <c r="AO321" s="16">
        <v>0.49610667212107101</v>
      </c>
      <c r="AP321" s="16"/>
      <c r="AQ321" s="16">
        <v>0.54295395345078601</v>
      </c>
      <c r="AR321" s="16">
        <v>0.50516732512045603</v>
      </c>
      <c r="AS321" s="16">
        <v>0.42478699201577402</v>
      </c>
      <c r="AT321" s="16"/>
      <c r="AU321" s="16">
        <v>0.50339569017269403</v>
      </c>
      <c r="AV321" s="16">
        <v>0.46332279468083798</v>
      </c>
      <c r="AW321" s="16"/>
      <c r="AX321" s="16">
        <v>0.48363950704256098</v>
      </c>
      <c r="AY321" s="16">
        <v>0.50973223491463704</v>
      </c>
      <c r="AZ321" s="16"/>
      <c r="BA321" s="16">
        <v>0.33784788217245698</v>
      </c>
      <c r="BB321" s="16">
        <v>0.28546428997196499</v>
      </c>
    </row>
    <row r="322" spans="2:54" x14ac:dyDescent="0.35">
      <c r="B322" t="s">
        <v>190</v>
      </c>
      <c r="C322" s="16">
        <v>0.13223013428871899</v>
      </c>
      <c r="D322" s="16">
        <v>0.111348576505131</v>
      </c>
      <c r="E322" s="16">
        <v>0.15077871589724001</v>
      </c>
      <c r="F322" s="16"/>
      <c r="G322" s="16">
        <v>8.8046241264052694E-2</v>
      </c>
      <c r="H322" s="16">
        <v>0.10445366445967499</v>
      </c>
      <c r="I322" s="16">
        <v>8.8747577807522099E-2</v>
      </c>
      <c r="J322" s="16">
        <v>0.10431352795120299</v>
      </c>
      <c r="K322" s="16">
        <v>0.17965802243139301</v>
      </c>
      <c r="L322" s="16">
        <v>0.199305424288933</v>
      </c>
      <c r="M322" s="16"/>
      <c r="N322" s="16">
        <v>0.104837547913434</v>
      </c>
      <c r="O322" s="16">
        <v>0.16093080491619799</v>
      </c>
      <c r="P322" s="16">
        <v>0.129721123945154</v>
      </c>
      <c r="Q322" s="16">
        <v>0.130773291441319</v>
      </c>
      <c r="R322" s="16"/>
      <c r="S322" s="16">
        <v>0.14060997287634799</v>
      </c>
      <c r="T322" s="16">
        <v>0.12025356212432201</v>
      </c>
      <c r="U322" s="16"/>
      <c r="V322" s="16">
        <v>0.15304681590338001</v>
      </c>
      <c r="W322" s="16">
        <v>0.147783009026279</v>
      </c>
      <c r="X322" s="16">
        <v>0.104484024669315</v>
      </c>
      <c r="Y322" s="16">
        <v>3.15860358389339E-2</v>
      </c>
      <c r="Z322" s="16"/>
      <c r="AA322" s="16">
        <v>0.15796552710693401</v>
      </c>
      <c r="AB322" s="16">
        <v>0.13842026870506399</v>
      </c>
      <c r="AC322" s="16">
        <v>0.21356331289389199</v>
      </c>
      <c r="AD322" s="16">
        <v>8.3636838620011006E-2</v>
      </c>
      <c r="AE322" s="16">
        <v>6.5006821759337904E-2</v>
      </c>
      <c r="AF322" s="16">
        <v>4.1533050570559199E-2</v>
      </c>
      <c r="AG322" s="16"/>
      <c r="AH322" s="16">
        <v>0.111312193159131</v>
      </c>
      <c r="AI322" s="16">
        <v>0.152805042051987</v>
      </c>
      <c r="AJ322" s="16"/>
      <c r="AK322" s="16">
        <v>0.11932657292549299</v>
      </c>
      <c r="AL322" s="16">
        <v>0.134082960786188</v>
      </c>
      <c r="AM322" s="16"/>
      <c r="AN322" s="16">
        <v>0.113299827438267</v>
      </c>
      <c r="AO322" s="16">
        <v>0.14163295465206599</v>
      </c>
      <c r="AP322" s="16"/>
      <c r="AQ322" s="16">
        <v>9.0484932596701595E-2</v>
      </c>
      <c r="AR322" s="16">
        <v>0.16883843582250199</v>
      </c>
      <c r="AS322" s="16">
        <v>9.9147581008752803E-2</v>
      </c>
      <c r="AT322" s="16"/>
      <c r="AU322" s="16">
        <v>0.139474704916769</v>
      </c>
      <c r="AV322" s="16">
        <v>0.120266110439993</v>
      </c>
      <c r="AW322" s="16"/>
      <c r="AX322" s="16">
        <v>8.4321614262436895E-2</v>
      </c>
      <c r="AY322" s="16">
        <v>0.37423573856353298</v>
      </c>
      <c r="AZ322" s="16"/>
      <c r="BA322" s="16">
        <v>1.7556910971954401E-2</v>
      </c>
      <c r="BB322" s="16">
        <v>9.1562578205772793E-2</v>
      </c>
    </row>
    <row r="323" spans="2:54" x14ac:dyDescent="0.35">
      <c r="B323" t="s">
        <v>89</v>
      </c>
      <c r="C323" s="16">
        <v>1.06897952444121E-2</v>
      </c>
      <c r="D323" s="16">
        <v>5.8167280567489304E-3</v>
      </c>
      <c r="E323" s="16">
        <v>1.54732718886393E-2</v>
      </c>
      <c r="F323" s="16"/>
      <c r="G323" s="16">
        <v>0</v>
      </c>
      <c r="H323" s="16">
        <v>2.0697630850949399E-2</v>
      </c>
      <c r="I323" s="16">
        <v>1.70016487008323E-2</v>
      </c>
      <c r="J323" s="16">
        <v>2.6251982911535399E-2</v>
      </c>
      <c r="K323" s="16">
        <v>0</v>
      </c>
      <c r="L323" s="16">
        <v>0</v>
      </c>
      <c r="M323" s="16"/>
      <c r="N323" s="16">
        <v>0</v>
      </c>
      <c r="O323" s="16">
        <v>7.8635380678743292E-3</v>
      </c>
      <c r="P323" s="16">
        <v>1.3964173407357601E-2</v>
      </c>
      <c r="Q323" s="16">
        <v>1.5568531324207199E-2</v>
      </c>
      <c r="R323" s="16"/>
      <c r="S323" s="16">
        <v>6.1692438631917703E-3</v>
      </c>
      <c r="T323" s="16">
        <v>1.7559047974780601E-2</v>
      </c>
      <c r="U323" s="16"/>
      <c r="V323" s="16">
        <v>2.0707771345010301E-2</v>
      </c>
      <c r="W323" s="16">
        <v>1.06549220253784E-2</v>
      </c>
      <c r="X323" s="16">
        <v>3.2438684171771101E-3</v>
      </c>
      <c r="Y323" s="16">
        <v>0</v>
      </c>
      <c r="Z323" s="16"/>
      <c r="AA323" s="16">
        <v>2.26130851124604E-2</v>
      </c>
      <c r="AB323" s="16">
        <v>0</v>
      </c>
      <c r="AC323" s="16">
        <v>0</v>
      </c>
      <c r="AD323" s="16">
        <v>4.3636530348979503E-3</v>
      </c>
      <c r="AE323" s="16">
        <v>1.07385855285595E-2</v>
      </c>
      <c r="AF323" s="16">
        <v>0</v>
      </c>
      <c r="AG323" s="16"/>
      <c r="AH323" s="16">
        <v>1.4406413987164799E-2</v>
      </c>
      <c r="AI323" s="16">
        <v>2.7892506697097799E-3</v>
      </c>
      <c r="AJ323" s="16"/>
      <c r="AK323" s="16">
        <v>1.70350087233654E-2</v>
      </c>
      <c r="AL323" s="16">
        <v>0</v>
      </c>
      <c r="AM323" s="16"/>
      <c r="AN323" s="16">
        <v>1.22987047092359E-2</v>
      </c>
      <c r="AO323" s="16">
        <v>2.4559312994836199E-3</v>
      </c>
      <c r="AP323" s="16"/>
      <c r="AQ323" s="16">
        <v>0</v>
      </c>
      <c r="AR323" s="16">
        <v>2.2443133581960401E-2</v>
      </c>
      <c r="AS323" s="16">
        <v>0</v>
      </c>
      <c r="AT323" s="16"/>
      <c r="AU323" s="16">
        <v>8.8357349190525594E-3</v>
      </c>
      <c r="AV323" s="16">
        <v>1.3514067486865001E-2</v>
      </c>
      <c r="AW323" s="16"/>
      <c r="AX323" s="16">
        <v>7.2698008347896904E-3</v>
      </c>
      <c r="AY323" s="16">
        <v>2.2789007792601498E-2</v>
      </c>
      <c r="AZ323" s="16"/>
      <c r="BA323" s="16">
        <v>0</v>
      </c>
      <c r="BB323" s="16">
        <v>0</v>
      </c>
    </row>
    <row r="324" spans="2:54" x14ac:dyDescent="0.35">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row>
    <row r="325" spans="2:54" x14ac:dyDescent="0.35">
      <c r="B325" s="7" t="s">
        <v>191</v>
      </c>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row>
    <row r="326" spans="2:54" x14ac:dyDescent="0.35">
      <c r="B326" s="15" t="s">
        <v>14</v>
      </c>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row>
    <row r="327" spans="2:54" x14ac:dyDescent="0.35">
      <c r="B327" t="s">
        <v>192</v>
      </c>
      <c r="C327" s="16">
        <v>0.51323824075261304</v>
      </c>
      <c r="D327" s="16">
        <v>0.49814153557976698</v>
      </c>
      <c r="E327" s="16">
        <v>0.529276015416418</v>
      </c>
      <c r="F327" s="16"/>
      <c r="G327" s="16">
        <v>0.50121300915646705</v>
      </c>
      <c r="H327" s="16">
        <v>0.49387042328245101</v>
      </c>
      <c r="I327" s="16">
        <v>0.469736752665257</v>
      </c>
      <c r="J327" s="16">
        <v>0.46820433196838002</v>
      </c>
      <c r="K327" s="16">
        <v>0.54537820682437999</v>
      </c>
      <c r="L327" s="16">
        <v>0.57944344843944695</v>
      </c>
      <c r="M327" s="16"/>
      <c r="N327" s="16">
        <v>0.56322417520020795</v>
      </c>
      <c r="O327" s="16">
        <v>0.52626793866143096</v>
      </c>
      <c r="P327" s="16">
        <v>0.48570167833934103</v>
      </c>
      <c r="Q327" s="16">
        <v>0.51019154966259805</v>
      </c>
      <c r="R327" s="16"/>
      <c r="S327" s="16">
        <v>0.53319304961067404</v>
      </c>
      <c r="T327" s="16">
        <v>0.48238578326290998</v>
      </c>
      <c r="U327" s="16"/>
      <c r="V327" s="16">
        <v>0.49333762644968399</v>
      </c>
      <c r="W327" s="16">
        <v>0.51780127098223605</v>
      </c>
      <c r="X327" s="16">
        <v>0.52378052364120598</v>
      </c>
      <c r="Y327" s="16">
        <v>0.517938101573722</v>
      </c>
      <c r="Z327" s="16"/>
      <c r="AA327" s="16">
        <v>0.4727577148871</v>
      </c>
      <c r="AB327" s="16">
        <v>0.57382366081041902</v>
      </c>
      <c r="AC327" s="16">
        <v>0.50358773356095698</v>
      </c>
      <c r="AD327" s="16">
        <v>0.52746487471289305</v>
      </c>
      <c r="AE327" s="16">
        <v>0.54137049995491604</v>
      </c>
      <c r="AF327" s="16">
        <v>0.52231573511019802</v>
      </c>
      <c r="AG327" s="16"/>
      <c r="AH327" s="16">
        <v>0.52050635374072596</v>
      </c>
      <c r="AI327" s="16">
        <v>0.52108057880198999</v>
      </c>
      <c r="AJ327" s="16"/>
      <c r="AK327" s="16">
        <v>0.522461873779271</v>
      </c>
      <c r="AL327" s="16">
        <v>0.52542824913006103</v>
      </c>
      <c r="AM327" s="16"/>
      <c r="AN327" s="16">
        <v>0.52611053931895801</v>
      </c>
      <c r="AO327" s="16">
        <v>0.55711822264545996</v>
      </c>
      <c r="AP327" s="16"/>
      <c r="AQ327" s="16">
        <v>0.56296242883054803</v>
      </c>
      <c r="AR327" s="16">
        <v>0.448464098403144</v>
      </c>
      <c r="AS327" s="16">
        <v>0.568763984210645</v>
      </c>
      <c r="AT327" s="16"/>
      <c r="AU327" s="16">
        <v>0.50829265897785503</v>
      </c>
      <c r="AV327" s="16">
        <v>0.52246629730487604</v>
      </c>
      <c r="AW327" s="16"/>
      <c r="AX327" s="16">
        <v>0.50941028917191</v>
      </c>
      <c r="AY327" s="16">
        <v>0.54748117715932298</v>
      </c>
      <c r="AZ327" s="16"/>
      <c r="BA327" s="16">
        <v>0.47581260138984499</v>
      </c>
      <c r="BB327" s="16">
        <v>0.50022446162786005</v>
      </c>
    </row>
    <row r="328" spans="2:54" x14ac:dyDescent="0.35">
      <c r="B328" t="s">
        <v>193</v>
      </c>
      <c r="C328" s="16">
        <v>0.329004033130534</v>
      </c>
      <c r="D328" s="16">
        <v>0.35469874991836597</v>
      </c>
      <c r="E328" s="16">
        <v>0.30600131177180001</v>
      </c>
      <c r="F328" s="16"/>
      <c r="G328" s="16">
        <v>0.27011744713450397</v>
      </c>
      <c r="H328" s="16">
        <v>0.37873650418551902</v>
      </c>
      <c r="I328" s="16">
        <v>0.36445420760321001</v>
      </c>
      <c r="J328" s="16">
        <v>0.41525048142097798</v>
      </c>
      <c r="K328" s="16">
        <v>0.29934068338041703</v>
      </c>
      <c r="L328" s="16">
        <v>0.25093946115959398</v>
      </c>
      <c r="M328" s="16"/>
      <c r="N328" s="16">
        <v>0.33023196273580402</v>
      </c>
      <c r="O328" s="16">
        <v>0.30068554619983501</v>
      </c>
      <c r="P328" s="16">
        <v>0.34637151033228503</v>
      </c>
      <c r="Q328" s="16">
        <v>0.325043115121465</v>
      </c>
      <c r="R328" s="16"/>
      <c r="S328" s="16">
        <v>0.308354077464423</v>
      </c>
      <c r="T328" s="16">
        <v>0.36011908001746301</v>
      </c>
      <c r="U328" s="16"/>
      <c r="V328" s="16">
        <v>0.31320957793304199</v>
      </c>
      <c r="W328" s="16">
        <v>0.32113269538310202</v>
      </c>
      <c r="X328" s="16">
        <v>0.34759080145196702</v>
      </c>
      <c r="Y328" s="16">
        <v>0.38044240040117999</v>
      </c>
      <c r="Z328" s="16"/>
      <c r="AA328" s="16">
        <v>0.30374643195601497</v>
      </c>
      <c r="AB328" s="16">
        <v>0.29727807415642798</v>
      </c>
      <c r="AC328" s="16">
        <v>0.37510577131220801</v>
      </c>
      <c r="AD328" s="16">
        <v>0.37370068850765598</v>
      </c>
      <c r="AE328" s="16">
        <v>0.36169073292292298</v>
      </c>
      <c r="AF328" s="16">
        <v>0.282953030637634</v>
      </c>
      <c r="AG328" s="16"/>
      <c r="AH328" s="16">
        <v>0.34672620836634599</v>
      </c>
      <c r="AI328" s="16">
        <v>0.30723350381727699</v>
      </c>
      <c r="AJ328" s="16"/>
      <c r="AK328" s="16">
        <v>0.33717739818848602</v>
      </c>
      <c r="AL328" s="16">
        <v>0.33406033037414601</v>
      </c>
      <c r="AM328" s="16"/>
      <c r="AN328" s="16">
        <v>0.35031872997674102</v>
      </c>
      <c r="AO328" s="16">
        <v>0.28894883790475601</v>
      </c>
      <c r="AP328" s="16"/>
      <c r="AQ328" s="16">
        <v>0.31816510420263699</v>
      </c>
      <c r="AR328" s="16">
        <v>0.371334122075684</v>
      </c>
      <c r="AS328" s="16">
        <v>0.28108535271852098</v>
      </c>
      <c r="AT328" s="16"/>
      <c r="AU328" s="16">
        <v>0.32703668474888398</v>
      </c>
      <c r="AV328" s="16">
        <v>0.33413722656272199</v>
      </c>
      <c r="AW328" s="16"/>
      <c r="AX328" s="16">
        <v>0.356246452194598</v>
      </c>
      <c r="AY328" s="16">
        <v>0.19684596351274999</v>
      </c>
      <c r="AZ328" s="16"/>
      <c r="BA328" s="16">
        <v>0.42054184362914498</v>
      </c>
      <c r="BB328" s="16">
        <v>0.34654542757825801</v>
      </c>
    </row>
    <row r="329" spans="2:54" x14ac:dyDescent="0.35">
      <c r="B329" t="s">
        <v>194</v>
      </c>
      <c r="C329" s="16">
        <v>5.3704981661515001E-2</v>
      </c>
      <c r="D329" s="16">
        <v>7.3001218193442394E-2</v>
      </c>
      <c r="E329" s="16">
        <v>3.2502777987590603E-2</v>
      </c>
      <c r="F329" s="16"/>
      <c r="G329" s="16">
        <v>0.15395414281476699</v>
      </c>
      <c r="H329" s="16">
        <v>5.6812623036254797E-2</v>
      </c>
      <c r="I329" s="16">
        <v>6.3280781366584701E-2</v>
      </c>
      <c r="J329" s="16">
        <v>2.6470378114563299E-2</v>
      </c>
      <c r="K329" s="16">
        <v>4.2594461159479E-2</v>
      </c>
      <c r="L329" s="16">
        <v>1.49635822071738E-2</v>
      </c>
      <c r="M329" s="16"/>
      <c r="N329" s="16">
        <v>3.95955185301008E-2</v>
      </c>
      <c r="O329" s="16">
        <v>3.6818273239342197E-2</v>
      </c>
      <c r="P329" s="16">
        <v>5.70990737288323E-2</v>
      </c>
      <c r="Q329" s="16">
        <v>7.3138895473892698E-2</v>
      </c>
      <c r="R329" s="16"/>
      <c r="S329" s="16">
        <v>4.6489081726512102E-2</v>
      </c>
      <c r="T329" s="16">
        <v>6.4852433962158298E-2</v>
      </c>
      <c r="U329" s="16"/>
      <c r="V329" s="16">
        <v>7.3034559708554103E-2</v>
      </c>
      <c r="W329" s="16">
        <v>2.5570131951713499E-2</v>
      </c>
      <c r="X329" s="16">
        <v>7.4475148333615696E-2</v>
      </c>
      <c r="Y329" s="16">
        <v>6.4358639521342298E-2</v>
      </c>
      <c r="Z329" s="16"/>
      <c r="AA329" s="16">
        <v>5.5289212461010102E-2</v>
      </c>
      <c r="AB329" s="16">
        <v>7.0825261704169501E-2</v>
      </c>
      <c r="AC329" s="16">
        <v>1.2643410062551499E-2</v>
      </c>
      <c r="AD329" s="16">
        <v>4.9135791082182703E-2</v>
      </c>
      <c r="AE329" s="16">
        <v>5.4735106783789497E-2</v>
      </c>
      <c r="AF329" s="16">
        <v>9.3395367150135605E-2</v>
      </c>
      <c r="AG329" s="16"/>
      <c r="AH329" s="16">
        <v>5.2153036152048797E-2</v>
      </c>
      <c r="AI329" s="16">
        <v>4.4569218511902299E-2</v>
      </c>
      <c r="AJ329" s="16"/>
      <c r="AK329" s="16">
        <v>6.1412792101437901E-2</v>
      </c>
      <c r="AL329" s="16">
        <v>3.51851204028985E-2</v>
      </c>
      <c r="AM329" s="16"/>
      <c r="AN329" s="16">
        <v>5.0139731254857003E-2</v>
      </c>
      <c r="AO329" s="16">
        <v>4.6167817260111599E-2</v>
      </c>
      <c r="AP329" s="16"/>
      <c r="AQ329" s="16">
        <v>7.7303642906860107E-2</v>
      </c>
      <c r="AR329" s="16">
        <v>3.4176088593439999E-2</v>
      </c>
      <c r="AS329" s="16">
        <v>6.1470942106417903E-2</v>
      </c>
      <c r="AT329" s="16"/>
      <c r="AU329" s="16">
        <v>5.0242665531428601E-2</v>
      </c>
      <c r="AV329" s="16">
        <v>5.7519090529888503E-2</v>
      </c>
      <c r="AW329" s="16"/>
      <c r="AX329" s="16">
        <v>5.5489682424076398E-2</v>
      </c>
      <c r="AY329" s="16">
        <v>3.7554895061303599E-2</v>
      </c>
      <c r="AZ329" s="16"/>
      <c r="BA329" s="16">
        <v>7.6632617263216504E-2</v>
      </c>
      <c r="BB329" s="16">
        <v>7.8853632144248897E-2</v>
      </c>
    </row>
    <row r="330" spans="2:54" x14ac:dyDescent="0.35">
      <c r="B330" t="s">
        <v>89</v>
      </c>
      <c r="C330" s="16">
        <v>0.10405274445533701</v>
      </c>
      <c r="D330" s="16">
        <v>7.4158496308424499E-2</v>
      </c>
      <c r="E330" s="16">
        <v>0.132219894824192</v>
      </c>
      <c r="F330" s="16"/>
      <c r="G330" s="16">
        <v>7.4715400894261805E-2</v>
      </c>
      <c r="H330" s="16">
        <v>7.0580449495775202E-2</v>
      </c>
      <c r="I330" s="16">
        <v>0.102528258364948</v>
      </c>
      <c r="J330" s="16">
        <v>9.0074808496078698E-2</v>
      </c>
      <c r="K330" s="16">
        <v>0.112686648635724</v>
      </c>
      <c r="L330" s="16">
        <v>0.15465350819378501</v>
      </c>
      <c r="M330" s="16"/>
      <c r="N330" s="16">
        <v>6.6948343533886706E-2</v>
      </c>
      <c r="O330" s="16">
        <v>0.13622824189939101</v>
      </c>
      <c r="P330" s="16">
        <v>0.11082773759954199</v>
      </c>
      <c r="Q330" s="16">
        <v>9.1626439742044402E-2</v>
      </c>
      <c r="R330" s="16"/>
      <c r="S330" s="16">
        <v>0.11196379119839001</v>
      </c>
      <c r="T330" s="16">
        <v>9.2642702757468803E-2</v>
      </c>
      <c r="U330" s="16"/>
      <c r="V330" s="16">
        <v>0.120418235908721</v>
      </c>
      <c r="W330" s="16">
        <v>0.135495901682949</v>
      </c>
      <c r="X330" s="16">
        <v>5.4153526573211E-2</v>
      </c>
      <c r="Y330" s="16">
        <v>3.7260858503755802E-2</v>
      </c>
      <c r="Z330" s="16"/>
      <c r="AA330" s="16">
        <v>0.16820664069587499</v>
      </c>
      <c r="AB330" s="16">
        <v>5.8073003328983498E-2</v>
      </c>
      <c r="AC330" s="16">
        <v>0.108663085064283</v>
      </c>
      <c r="AD330" s="16">
        <v>4.9698645697268298E-2</v>
      </c>
      <c r="AE330" s="16">
        <v>4.2203660338370703E-2</v>
      </c>
      <c r="AF330" s="16">
        <v>0.101335867102032</v>
      </c>
      <c r="AG330" s="16"/>
      <c r="AH330" s="16">
        <v>8.0614401740879693E-2</v>
      </c>
      <c r="AI330" s="16">
        <v>0.12711669886883101</v>
      </c>
      <c r="AJ330" s="16"/>
      <c r="AK330" s="16">
        <v>7.8947935930805305E-2</v>
      </c>
      <c r="AL330" s="16">
        <v>0.105326300092894</v>
      </c>
      <c r="AM330" s="16"/>
      <c r="AN330" s="16">
        <v>7.3430999449443896E-2</v>
      </c>
      <c r="AO330" s="16">
        <v>0.10776512218967201</v>
      </c>
      <c r="AP330" s="16"/>
      <c r="AQ330" s="16">
        <v>4.1568824059954698E-2</v>
      </c>
      <c r="AR330" s="16">
        <v>0.14602569092773199</v>
      </c>
      <c r="AS330" s="16">
        <v>8.86797209644163E-2</v>
      </c>
      <c r="AT330" s="16"/>
      <c r="AU330" s="16">
        <v>0.11442799074183201</v>
      </c>
      <c r="AV330" s="16">
        <v>8.5877385602513095E-2</v>
      </c>
      <c r="AW330" s="16"/>
      <c r="AX330" s="16">
        <v>7.8853576209416507E-2</v>
      </c>
      <c r="AY330" s="16">
        <v>0.218117964266624</v>
      </c>
      <c r="AZ330" s="16"/>
      <c r="BA330" s="16">
        <v>2.7012937717793398E-2</v>
      </c>
      <c r="BB330" s="16">
        <v>7.4376478649632302E-2</v>
      </c>
    </row>
    <row r="331" spans="2:54" x14ac:dyDescent="0.35">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row>
    <row r="332" spans="2:54" x14ac:dyDescent="0.35">
      <c r="B332" s="7" t="s">
        <v>195</v>
      </c>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row>
    <row r="333" spans="2:54" x14ac:dyDescent="0.35">
      <c r="B333" s="15" t="s">
        <v>14</v>
      </c>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row>
    <row r="334" spans="2:54" x14ac:dyDescent="0.35">
      <c r="B334" t="s">
        <v>196</v>
      </c>
      <c r="C334" s="16">
        <v>0.60355340166531002</v>
      </c>
      <c r="D334" s="16">
        <v>0.59190698350808302</v>
      </c>
      <c r="E334" s="16">
        <v>0.61729535160284099</v>
      </c>
      <c r="F334" s="16"/>
      <c r="G334" s="16">
        <v>0.58381270280157005</v>
      </c>
      <c r="H334" s="16">
        <v>0.56851541068884903</v>
      </c>
      <c r="I334" s="16">
        <v>0.54007400017627505</v>
      </c>
      <c r="J334" s="16">
        <v>0.639765834471553</v>
      </c>
      <c r="K334" s="16">
        <v>0.64766513531419001</v>
      </c>
      <c r="L334" s="16">
        <v>0.632490198988093</v>
      </c>
      <c r="M334" s="16"/>
      <c r="N334" s="16">
        <v>0.60857086072436295</v>
      </c>
      <c r="O334" s="16">
        <v>0.54317042113319203</v>
      </c>
      <c r="P334" s="16">
        <v>0.622703073258562</v>
      </c>
      <c r="Q334" s="16">
        <v>0.62206436849491797</v>
      </c>
      <c r="R334" s="16"/>
      <c r="S334" s="16">
        <v>0.63277112260379198</v>
      </c>
      <c r="T334" s="16">
        <v>0.56250468418838795</v>
      </c>
      <c r="U334" s="16"/>
      <c r="V334" s="16">
        <v>0.50761951551901296</v>
      </c>
      <c r="W334" s="16">
        <v>0.61852845899449604</v>
      </c>
      <c r="X334" s="16">
        <v>0.65424217762397496</v>
      </c>
      <c r="Y334" s="16">
        <v>0.70874556124285804</v>
      </c>
      <c r="Z334" s="16"/>
      <c r="AA334" s="16">
        <v>0.529211304526509</v>
      </c>
      <c r="AB334" s="16">
        <v>0.67141985997748899</v>
      </c>
      <c r="AC334" s="16">
        <v>0.63708246880528596</v>
      </c>
      <c r="AD334" s="16">
        <v>0.64810903436793699</v>
      </c>
      <c r="AE334" s="16">
        <v>0.62978714144383097</v>
      </c>
      <c r="AF334" s="16">
        <v>0.65655190162076404</v>
      </c>
      <c r="AG334" s="16"/>
      <c r="AH334" s="16">
        <v>0.59330351711170803</v>
      </c>
      <c r="AI334" s="16">
        <v>0.629201591609866</v>
      </c>
      <c r="AJ334" s="16"/>
      <c r="AK334" s="16">
        <v>0.57541017621854595</v>
      </c>
      <c r="AL334" s="16">
        <v>0.62433666795142295</v>
      </c>
      <c r="AM334" s="16"/>
      <c r="AN334" s="16">
        <v>0.59036728543394001</v>
      </c>
      <c r="AO334" s="16">
        <v>0.61991594376311598</v>
      </c>
      <c r="AP334" s="16"/>
      <c r="AQ334" s="16">
        <v>0.63799743843016499</v>
      </c>
      <c r="AR334" s="16">
        <v>0.62127798142672497</v>
      </c>
      <c r="AS334" s="16">
        <v>0.58341680551534003</v>
      </c>
      <c r="AT334" s="16"/>
      <c r="AU334" s="16">
        <v>0.62045810375345201</v>
      </c>
      <c r="AV334" s="16">
        <v>0.58312559112516305</v>
      </c>
      <c r="AW334" s="16"/>
      <c r="AX334" s="16">
        <v>0.63602995443849797</v>
      </c>
      <c r="AY334" s="16">
        <v>0.46222083467802899</v>
      </c>
      <c r="AZ334" s="16"/>
      <c r="BA334" s="16">
        <v>0.61578315002644901</v>
      </c>
      <c r="BB334" s="16">
        <v>0.73784810576915405</v>
      </c>
    </row>
    <row r="335" spans="2:54" x14ac:dyDescent="0.35">
      <c r="B335" t="s">
        <v>197</v>
      </c>
      <c r="C335" s="16">
        <v>0.52164356812277501</v>
      </c>
      <c r="D335" s="16">
        <v>0.46833125034008199</v>
      </c>
      <c r="E335" s="16">
        <v>0.57731494950142004</v>
      </c>
      <c r="F335" s="16"/>
      <c r="G335" s="16">
        <v>0.42563805682389799</v>
      </c>
      <c r="H335" s="16">
        <v>0.50427413828409096</v>
      </c>
      <c r="I335" s="16">
        <v>0.48246495163542003</v>
      </c>
      <c r="J335" s="16">
        <v>0.56820624926428398</v>
      </c>
      <c r="K335" s="16">
        <v>0.56138020278699896</v>
      </c>
      <c r="L335" s="16">
        <v>0.55618331467916704</v>
      </c>
      <c r="M335" s="16"/>
      <c r="N335" s="16">
        <v>0.56812738627517301</v>
      </c>
      <c r="O335" s="16">
        <v>0.49190574492614098</v>
      </c>
      <c r="P335" s="16">
        <v>0.52526445101746799</v>
      </c>
      <c r="Q335" s="16">
        <v>0.50854904096012299</v>
      </c>
      <c r="R335" s="16"/>
      <c r="S335" s="16">
        <v>0.54230393883574002</v>
      </c>
      <c r="T335" s="16">
        <v>0.49308963864709898</v>
      </c>
      <c r="U335" s="16"/>
      <c r="V335" s="16">
        <v>0.46848497761683899</v>
      </c>
      <c r="W335" s="16">
        <v>0.51826609568451298</v>
      </c>
      <c r="X335" s="16">
        <v>0.56482643021246803</v>
      </c>
      <c r="Y335" s="16">
        <v>0.58893088295178098</v>
      </c>
      <c r="Z335" s="16"/>
      <c r="AA335" s="16">
        <v>0.472622916496033</v>
      </c>
      <c r="AB335" s="16">
        <v>0.58248322196144398</v>
      </c>
      <c r="AC335" s="16">
        <v>0.497940416119383</v>
      </c>
      <c r="AD335" s="16">
        <v>0.55354949430838796</v>
      </c>
      <c r="AE335" s="16">
        <v>0.60739888122346197</v>
      </c>
      <c r="AF335" s="16">
        <v>0.39276885065296802</v>
      </c>
      <c r="AG335" s="16"/>
      <c r="AH335" s="16">
        <v>0.54424315891605801</v>
      </c>
      <c r="AI335" s="16">
        <v>0.52117108736670004</v>
      </c>
      <c r="AJ335" s="16"/>
      <c r="AK335" s="16">
        <v>0.52005135634715105</v>
      </c>
      <c r="AL335" s="16">
        <v>0.51314480069328805</v>
      </c>
      <c r="AM335" s="16"/>
      <c r="AN335" s="16">
        <v>0.52810339067140399</v>
      </c>
      <c r="AO335" s="16">
        <v>0.51339452227459803</v>
      </c>
      <c r="AP335" s="16"/>
      <c r="AQ335" s="16">
        <v>0.56404220789215898</v>
      </c>
      <c r="AR335" s="16">
        <v>0.55373262763012498</v>
      </c>
      <c r="AS335" s="16">
        <v>0.48016207159529301</v>
      </c>
      <c r="AT335" s="16"/>
      <c r="AU335" s="16">
        <v>0.53078470559162205</v>
      </c>
      <c r="AV335" s="16">
        <v>0.51608922023075499</v>
      </c>
      <c r="AW335" s="16"/>
      <c r="AX335" s="16">
        <v>0.55866516429188395</v>
      </c>
      <c r="AY335" s="16">
        <v>0.34861040924709003</v>
      </c>
      <c r="AZ335" s="16"/>
      <c r="BA335" s="16">
        <v>0.55741918938766699</v>
      </c>
      <c r="BB335" s="16">
        <v>0.62761778407064905</v>
      </c>
    </row>
    <row r="336" spans="2:54" x14ac:dyDescent="0.35">
      <c r="B336" t="s">
        <v>198</v>
      </c>
      <c r="C336" s="16">
        <v>0.50901498350082697</v>
      </c>
      <c r="D336" s="16">
        <v>0.50171254427503797</v>
      </c>
      <c r="E336" s="16">
        <v>0.51711294738717195</v>
      </c>
      <c r="F336" s="16"/>
      <c r="G336" s="16">
        <v>0.54442358931163504</v>
      </c>
      <c r="H336" s="16">
        <v>0.53258275336950001</v>
      </c>
      <c r="I336" s="16">
        <v>0.51320044148283595</v>
      </c>
      <c r="J336" s="16">
        <v>0.49436050280518701</v>
      </c>
      <c r="K336" s="16">
        <v>0.47553055211190598</v>
      </c>
      <c r="L336" s="16">
        <v>0.50239557796534695</v>
      </c>
      <c r="M336" s="16"/>
      <c r="N336" s="16">
        <v>0.55770252045649704</v>
      </c>
      <c r="O336" s="16">
        <v>0.43690756264862501</v>
      </c>
      <c r="P336" s="16">
        <v>0.522542282806714</v>
      </c>
      <c r="Q336" s="16">
        <v>0.51551393610362295</v>
      </c>
      <c r="R336" s="16"/>
      <c r="S336" s="16">
        <v>0.51888386708415801</v>
      </c>
      <c r="T336" s="16">
        <v>0.493348912607596</v>
      </c>
      <c r="U336" s="16"/>
      <c r="V336" s="16">
        <v>0.45341417424448999</v>
      </c>
      <c r="W336" s="16">
        <v>0.51322268235732404</v>
      </c>
      <c r="X336" s="16">
        <v>0.53441307004393601</v>
      </c>
      <c r="Y336" s="16">
        <v>0.65516301746335603</v>
      </c>
      <c r="Z336" s="16"/>
      <c r="AA336" s="16">
        <v>0.464437767065496</v>
      </c>
      <c r="AB336" s="16">
        <v>0.55087423952630399</v>
      </c>
      <c r="AC336" s="16">
        <v>0.36248267822397001</v>
      </c>
      <c r="AD336" s="16">
        <v>0.55902382691220098</v>
      </c>
      <c r="AE336" s="16">
        <v>0.634950926408412</v>
      </c>
      <c r="AF336" s="16">
        <v>0.58541222133083803</v>
      </c>
      <c r="AG336" s="16"/>
      <c r="AH336" s="16">
        <v>0.51913832384277703</v>
      </c>
      <c r="AI336" s="16">
        <v>0.49581251056115799</v>
      </c>
      <c r="AJ336" s="16"/>
      <c r="AK336" s="16">
        <v>0.48409727909002098</v>
      </c>
      <c r="AL336" s="16">
        <v>0.48897833392029999</v>
      </c>
      <c r="AM336" s="16"/>
      <c r="AN336" s="16">
        <v>0.497903517499106</v>
      </c>
      <c r="AO336" s="16">
        <v>0.50034008225118698</v>
      </c>
      <c r="AP336" s="16"/>
      <c r="AQ336" s="16">
        <v>0.54185226822240395</v>
      </c>
      <c r="AR336" s="16">
        <v>0.51259586793901701</v>
      </c>
      <c r="AS336" s="16">
        <v>0.51130923773106196</v>
      </c>
      <c r="AT336" s="16"/>
      <c r="AU336" s="16">
        <v>0.49914750233468502</v>
      </c>
      <c r="AV336" s="16">
        <v>0.52484309565648002</v>
      </c>
      <c r="AW336" s="16"/>
      <c r="AX336" s="16">
        <v>0.53890187904299602</v>
      </c>
      <c r="AY336" s="16">
        <v>0.36592937687610799</v>
      </c>
      <c r="AZ336" s="16"/>
      <c r="BA336" s="16">
        <v>0.605630354158741</v>
      </c>
      <c r="BB336" s="16">
        <v>0.61228172430206496</v>
      </c>
    </row>
    <row r="337" spans="2:54" x14ac:dyDescent="0.35">
      <c r="B337" t="s">
        <v>199</v>
      </c>
      <c r="C337" s="16">
        <v>0.48931114385536401</v>
      </c>
      <c r="D337" s="16">
        <v>0.48302496549705298</v>
      </c>
      <c r="E337" s="16">
        <v>0.49631637844868498</v>
      </c>
      <c r="F337" s="16"/>
      <c r="G337" s="16">
        <v>0.54510399602470605</v>
      </c>
      <c r="H337" s="16">
        <v>0.47197511055298502</v>
      </c>
      <c r="I337" s="16">
        <v>0.46027726966002702</v>
      </c>
      <c r="J337" s="16">
        <v>0.50096456837454795</v>
      </c>
      <c r="K337" s="16">
        <v>0.45389475022324</v>
      </c>
      <c r="L337" s="16">
        <v>0.51347621357804096</v>
      </c>
      <c r="M337" s="16"/>
      <c r="N337" s="16">
        <v>0.51328920803844502</v>
      </c>
      <c r="O337" s="16">
        <v>0.47621438144209899</v>
      </c>
      <c r="P337" s="16">
        <v>0.473793925025423</v>
      </c>
      <c r="Q337" s="16">
        <v>0.50847196197150502</v>
      </c>
      <c r="R337" s="16"/>
      <c r="S337" s="16">
        <v>0.51351899311732796</v>
      </c>
      <c r="T337" s="16">
        <v>0.45192686873293197</v>
      </c>
      <c r="U337" s="16"/>
      <c r="V337" s="16">
        <v>0.41527498963481102</v>
      </c>
      <c r="W337" s="16">
        <v>0.490547546270451</v>
      </c>
      <c r="X337" s="16">
        <v>0.53503602438348696</v>
      </c>
      <c r="Y337" s="16">
        <v>0.63486178193791798</v>
      </c>
      <c r="Z337" s="16"/>
      <c r="AA337" s="16">
        <v>0.41739037702186499</v>
      </c>
      <c r="AB337" s="16">
        <v>0.54341504488310599</v>
      </c>
      <c r="AC337" s="16">
        <v>0.42774261733525198</v>
      </c>
      <c r="AD337" s="16">
        <v>0.57440644480053904</v>
      </c>
      <c r="AE337" s="16">
        <v>0.57940747032515105</v>
      </c>
      <c r="AF337" s="16">
        <v>0.43048388106997798</v>
      </c>
      <c r="AG337" s="16"/>
      <c r="AH337" s="16">
        <v>0.48638080962471802</v>
      </c>
      <c r="AI337" s="16">
        <v>0.49561753193854602</v>
      </c>
      <c r="AJ337" s="16"/>
      <c r="AK337" s="16">
        <v>0.49036976674613503</v>
      </c>
      <c r="AL337" s="16">
        <v>0.46367583804012702</v>
      </c>
      <c r="AM337" s="16"/>
      <c r="AN337" s="16">
        <v>0.49754845562637601</v>
      </c>
      <c r="AO337" s="16">
        <v>0.49572145761497899</v>
      </c>
      <c r="AP337" s="16"/>
      <c r="AQ337" s="16">
        <v>0.58540810540336297</v>
      </c>
      <c r="AR337" s="16">
        <v>0.47951875561028601</v>
      </c>
      <c r="AS337" s="16">
        <v>0.46497399033314402</v>
      </c>
      <c r="AT337" s="16"/>
      <c r="AU337" s="16">
        <v>0.481825271825852</v>
      </c>
      <c r="AV337" s="16">
        <v>0.50140277272320399</v>
      </c>
      <c r="AW337" s="16"/>
      <c r="AX337" s="16">
        <v>0.52143046351691602</v>
      </c>
      <c r="AY337" s="16">
        <v>0.33997662237766502</v>
      </c>
      <c r="AZ337" s="16"/>
      <c r="BA337" s="16">
        <v>0.56908540483699699</v>
      </c>
      <c r="BB337" s="16">
        <v>0.64235726101253099</v>
      </c>
    </row>
    <row r="338" spans="2:54" x14ac:dyDescent="0.35">
      <c r="B338" t="s">
        <v>200</v>
      </c>
      <c r="C338" s="16">
        <v>0.483166002204652</v>
      </c>
      <c r="D338" s="16">
        <v>0.492474983892976</v>
      </c>
      <c r="E338" s="16">
        <v>0.47512311458631701</v>
      </c>
      <c r="F338" s="16"/>
      <c r="G338" s="16">
        <v>0.510400353453758</v>
      </c>
      <c r="H338" s="16">
        <v>0.46479654108088903</v>
      </c>
      <c r="I338" s="16">
        <v>0.53084396237022002</v>
      </c>
      <c r="J338" s="16">
        <v>0.50366722608841896</v>
      </c>
      <c r="K338" s="16">
        <v>0.43176379119990699</v>
      </c>
      <c r="L338" s="16">
        <v>0.470870160651501</v>
      </c>
      <c r="M338" s="16"/>
      <c r="N338" s="16">
        <v>0.50825895778434504</v>
      </c>
      <c r="O338" s="16">
        <v>0.41345366835298902</v>
      </c>
      <c r="P338" s="16">
        <v>0.48126444335017998</v>
      </c>
      <c r="Q338" s="16">
        <v>0.52921218871061604</v>
      </c>
      <c r="R338" s="16"/>
      <c r="S338" s="16">
        <v>0.48030089609697002</v>
      </c>
      <c r="T338" s="16">
        <v>0.48657134839303301</v>
      </c>
      <c r="U338" s="16"/>
      <c r="V338" s="16">
        <v>0.48182257227585901</v>
      </c>
      <c r="W338" s="16">
        <v>0.49790371376978798</v>
      </c>
      <c r="X338" s="16">
        <v>0.44592557392725801</v>
      </c>
      <c r="Y338" s="16">
        <v>0.63393626167068695</v>
      </c>
      <c r="Z338" s="16"/>
      <c r="AA338" s="16">
        <v>0.46695685619823402</v>
      </c>
      <c r="AB338" s="16">
        <v>0.53228845914547296</v>
      </c>
      <c r="AC338" s="16">
        <v>0.45175570989087899</v>
      </c>
      <c r="AD338" s="16">
        <v>0.46287738618670099</v>
      </c>
      <c r="AE338" s="16">
        <v>0.516202539104477</v>
      </c>
      <c r="AF338" s="16">
        <v>0.54577616266102802</v>
      </c>
      <c r="AG338" s="16"/>
      <c r="AH338" s="16">
        <v>0.46720723881694198</v>
      </c>
      <c r="AI338" s="16">
        <v>0.49074457704541402</v>
      </c>
      <c r="AJ338" s="16"/>
      <c r="AK338" s="16">
        <v>0.46206159611915298</v>
      </c>
      <c r="AL338" s="16">
        <v>0.45695737066061398</v>
      </c>
      <c r="AM338" s="16"/>
      <c r="AN338" s="16">
        <v>0.46494260057021902</v>
      </c>
      <c r="AO338" s="16">
        <v>0.49208313811471299</v>
      </c>
      <c r="AP338" s="16"/>
      <c r="AQ338" s="16">
        <v>0.56193764451507699</v>
      </c>
      <c r="AR338" s="16">
        <v>0.495255897959195</v>
      </c>
      <c r="AS338" s="16">
        <v>0.44325127523767799</v>
      </c>
      <c r="AT338" s="16"/>
      <c r="AU338" s="16">
        <v>0.46848258053560199</v>
      </c>
      <c r="AV338" s="16">
        <v>0.51070592078787802</v>
      </c>
      <c r="AW338" s="16"/>
      <c r="AX338" s="16">
        <v>0.50964700007143104</v>
      </c>
      <c r="AY338" s="16">
        <v>0.36233729175747997</v>
      </c>
      <c r="AZ338" s="16"/>
      <c r="BA338" s="16">
        <v>0.57684224343761004</v>
      </c>
      <c r="BB338" s="16">
        <v>0.47308291449815598</v>
      </c>
    </row>
    <row r="339" spans="2:54" x14ac:dyDescent="0.35">
      <c r="B339" t="s">
        <v>201</v>
      </c>
      <c r="C339" s="16">
        <v>0.48255912859147798</v>
      </c>
      <c r="D339" s="16">
        <v>0.484373291090122</v>
      </c>
      <c r="E339" s="16">
        <v>0.48836636124362298</v>
      </c>
      <c r="F339" s="16"/>
      <c r="G339" s="16">
        <v>0.36066298193378299</v>
      </c>
      <c r="H339" s="16">
        <v>0.45844949971832499</v>
      </c>
      <c r="I339" s="16">
        <v>0.41269093898336601</v>
      </c>
      <c r="J339" s="16">
        <v>0.487526951632477</v>
      </c>
      <c r="K339" s="16">
        <v>0.52345399867724496</v>
      </c>
      <c r="L339" s="16">
        <v>0.59218502565629105</v>
      </c>
      <c r="M339" s="16"/>
      <c r="N339" s="16">
        <v>0.55559532336277295</v>
      </c>
      <c r="O339" s="16">
        <v>0.44481078178802502</v>
      </c>
      <c r="P339" s="16">
        <v>0.48350100307100802</v>
      </c>
      <c r="Q339" s="16">
        <v>0.461746434647829</v>
      </c>
      <c r="R339" s="16"/>
      <c r="S339" s="16">
        <v>0.52342671676159502</v>
      </c>
      <c r="T339" s="16">
        <v>0.41836299572976099</v>
      </c>
      <c r="U339" s="16"/>
      <c r="V339" s="16">
        <v>0.41897587203909598</v>
      </c>
      <c r="W339" s="16">
        <v>0.47836896211129099</v>
      </c>
      <c r="X339" s="16">
        <v>0.54361483825039802</v>
      </c>
      <c r="Y339" s="16">
        <v>0.48603630234444101</v>
      </c>
      <c r="Z339" s="16"/>
      <c r="AA339" s="16">
        <v>0.43947842202479698</v>
      </c>
      <c r="AB339" s="16">
        <v>0.52060931699380997</v>
      </c>
      <c r="AC339" s="16">
        <v>0.47436111282958199</v>
      </c>
      <c r="AD339" s="16">
        <v>0.53717991034242496</v>
      </c>
      <c r="AE339" s="16">
        <v>0.48626208817227701</v>
      </c>
      <c r="AF339" s="16">
        <v>0.44352825042278199</v>
      </c>
      <c r="AG339" s="16"/>
      <c r="AH339" s="16">
        <v>0.492690962366022</v>
      </c>
      <c r="AI339" s="16">
        <v>0.47808518458558003</v>
      </c>
      <c r="AJ339" s="16"/>
      <c r="AK339" s="16">
        <v>0.481115654211277</v>
      </c>
      <c r="AL339" s="16">
        <v>0.45589160647299898</v>
      </c>
      <c r="AM339" s="16"/>
      <c r="AN339" s="16">
        <v>0.498397166568609</v>
      </c>
      <c r="AO339" s="16">
        <v>0.47617486843633799</v>
      </c>
      <c r="AP339" s="16"/>
      <c r="AQ339" s="16">
        <v>0.56574044311354099</v>
      </c>
      <c r="AR339" s="16">
        <v>0.46424021709269903</v>
      </c>
      <c r="AS339" s="16">
        <v>0.473673496094901</v>
      </c>
      <c r="AT339" s="16"/>
      <c r="AU339" s="16">
        <v>0.48258931354225498</v>
      </c>
      <c r="AV339" s="16">
        <v>0.48386683244427803</v>
      </c>
      <c r="AW339" s="16"/>
      <c r="AX339" s="16">
        <v>0.51139687300106196</v>
      </c>
      <c r="AY339" s="16">
        <v>0.34968758721960402</v>
      </c>
      <c r="AZ339" s="16"/>
      <c r="BA339" s="16">
        <v>0.50402304132683595</v>
      </c>
      <c r="BB339" s="16">
        <v>0.503761720998256</v>
      </c>
    </row>
    <row r="340" spans="2:54" x14ac:dyDescent="0.35">
      <c r="B340" t="s">
        <v>202</v>
      </c>
      <c r="C340" s="16">
        <v>0.459308019878989</v>
      </c>
      <c r="D340" s="16">
        <v>0.50598925609502698</v>
      </c>
      <c r="E340" s="16">
        <v>0.41484968223600299</v>
      </c>
      <c r="F340" s="16"/>
      <c r="G340" s="16">
        <v>0.423640408237699</v>
      </c>
      <c r="H340" s="16">
        <v>0.31857187947224203</v>
      </c>
      <c r="I340" s="16">
        <v>0.47274817599952201</v>
      </c>
      <c r="J340" s="16">
        <v>0.46736399704845</v>
      </c>
      <c r="K340" s="16">
        <v>0.54245936004454898</v>
      </c>
      <c r="L340" s="16">
        <v>0.51887071502808901</v>
      </c>
      <c r="M340" s="16"/>
      <c r="N340" s="16">
        <v>0.50377929840821101</v>
      </c>
      <c r="O340" s="16">
        <v>0.43580600288634302</v>
      </c>
      <c r="P340" s="16">
        <v>0.44556881964739198</v>
      </c>
      <c r="Q340" s="16">
        <v>0.47003852939395702</v>
      </c>
      <c r="R340" s="16"/>
      <c r="S340" s="16">
        <v>0.50434042580195204</v>
      </c>
      <c r="T340" s="16">
        <v>0.39369588381591503</v>
      </c>
      <c r="U340" s="16"/>
      <c r="V340" s="16">
        <v>0.44687364750414499</v>
      </c>
      <c r="W340" s="16">
        <v>0.43109956460922999</v>
      </c>
      <c r="X340" s="16">
        <v>0.50539174952923105</v>
      </c>
      <c r="Y340" s="16">
        <v>0.49171641713418501</v>
      </c>
      <c r="Z340" s="16"/>
      <c r="AA340" s="16">
        <v>0.42205173349972103</v>
      </c>
      <c r="AB340" s="16">
        <v>0.48949186764434099</v>
      </c>
      <c r="AC340" s="16">
        <v>0.45207291785384102</v>
      </c>
      <c r="AD340" s="16">
        <v>0.48731406993195198</v>
      </c>
      <c r="AE340" s="16">
        <v>0.52190579230114298</v>
      </c>
      <c r="AF340" s="16">
        <v>0.40222313879209298</v>
      </c>
      <c r="AG340" s="16"/>
      <c r="AH340" s="16">
        <v>0.45267211431320697</v>
      </c>
      <c r="AI340" s="16">
        <v>0.461597706091184</v>
      </c>
      <c r="AJ340" s="16"/>
      <c r="AK340" s="16">
        <v>0.42910059587579802</v>
      </c>
      <c r="AL340" s="16">
        <v>0.43670931258579898</v>
      </c>
      <c r="AM340" s="16"/>
      <c r="AN340" s="16">
        <v>0.45641760419513799</v>
      </c>
      <c r="AO340" s="16">
        <v>0.46376176976829903</v>
      </c>
      <c r="AP340" s="16"/>
      <c r="AQ340" s="16">
        <v>0.53848487189470295</v>
      </c>
      <c r="AR340" s="16">
        <v>0.45932615643484798</v>
      </c>
      <c r="AS340" s="16">
        <v>0.41802430060297902</v>
      </c>
      <c r="AT340" s="16"/>
      <c r="AU340" s="16">
        <v>0.45898062970563303</v>
      </c>
      <c r="AV340" s="16">
        <v>0.46070013226331202</v>
      </c>
      <c r="AW340" s="16"/>
      <c r="AX340" s="16">
        <v>0.47812018839305798</v>
      </c>
      <c r="AY340" s="16">
        <v>0.37662717099117499</v>
      </c>
      <c r="AZ340" s="16"/>
      <c r="BA340" s="16">
        <v>0.46806303523405901</v>
      </c>
      <c r="BB340" s="16">
        <v>0.49143356801166999</v>
      </c>
    </row>
    <row r="341" spans="2:54" x14ac:dyDescent="0.35">
      <c r="B341" t="s">
        <v>203</v>
      </c>
      <c r="C341" s="16">
        <v>0.44827957025912601</v>
      </c>
      <c r="D341" s="16">
        <v>0.44592529655919499</v>
      </c>
      <c r="E341" s="16">
        <v>0.45074239933940902</v>
      </c>
      <c r="F341" s="16"/>
      <c r="G341" s="16">
        <v>0.46794431665984199</v>
      </c>
      <c r="H341" s="16">
        <v>0.44040664230378801</v>
      </c>
      <c r="I341" s="16">
        <v>0.451129593891619</v>
      </c>
      <c r="J341" s="16">
        <v>0.43054391275974802</v>
      </c>
      <c r="K341" s="16">
        <v>0.44196678382576299</v>
      </c>
      <c r="L341" s="16">
        <v>0.45978418811571398</v>
      </c>
      <c r="M341" s="16"/>
      <c r="N341" s="16">
        <v>0.52811901160148</v>
      </c>
      <c r="O341" s="16">
        <v>0.38411473799700602</v>
      </c>
      <c r="P341" s="16">
        <v>0.449632211784534</v>
      </c>
      <c r="Q341" s="16">
        <v>0.44503921759096499</v>
      </c>
      <c r="R341" s="16"/>
      <c r="S341" s="16">
        <v>0.46856578864335002</v>
      </c>
      <c r="T341" s="16">
        <v>0.41660396116406601</v>
      </c>
      <c r="U341" s="16"/>
      <c r="V341" s="16">
        <v>0.43489153024614202</v>
      </c>
      <c r="W341" s="16">
        <v>0.42822548412093397</v>
      </c>
      <c r="X341" s="16">
        <v>0.47286251831938397</v>
      </c>
      <c r="Y341" s="16">
        <v>0.57315115167064901</v>
      </c>
      <c r="Z341" s="16"/>
      <c r="AA341" s="16">
        <v>0.42203857515854998</v>
      </c>
      <c r="AB341" s="16">
        <v>0.53703221901514897</v>
      </c>
      <c r="AC341" s="16">
        <v>0.40898899052179399</v>
      </c>
      <c r="AD341" s="16">
        <v>0.443704571868826</v>
      </c>
      <c r="AE341" s="16">
        <v>0.41603260991788799</v>
      </c>
      <c r="AF341" s="16">
        <v>0.51257905847903495</v>
      </c>
      <c r="AG341" s="16"/>
      <c r="AH341" s="16">
        <v>0.44354304789275101</v>
      </c>
      <c r="AI341" s="16">
        <v>0.45814403460332598</v>
      </c>
      <c r="AJ341" s="16"/>
      <c r="AK341" s="16">
        <v>0.435466616804078</v>
      </c>
      <c r="AL341" s="16">
        <v>0.46773645912870498</v>
      </c>
      <c r="AM341" s="16"/>
      <c r="AN341" s="16">
        <v>0.43589573871640602</v>
      </c>
      <c r="AO341" s="16">
        <v>0.452187386522581</v>
      </c>
      <c r="AP341" s="16"/>
      <c r="AQ341" s="16">
        <v>0.50133634944421102</v>
      </c>
      <c r="AR341" s="16">
        <v>0.40487084363105702</v>
      </c>
      <c r="AS341" s="16">
        <v>0.47873950859353498</v>
      </c>
      <c r="AT341" s="16"/>
      <c r="AU341" s="16">
        <v>0.45261946549724302</v>
      </c>
      <c r="AV341" s="16">
        <v>0.44285083451263202</v>
      </c>
      <c r="AW341" s="16"/>
      <c r="AX341" s="16">
        <v>0.48766631818189199</v>
      </c>
      <c r="AY341" s="16">
        <v>0.26023331272546202</v>
      </c>
      <c r="AZ341" s="16"/>
      <c r="BA341" s="16">
        <v>0.53600068336480999</v>
      </c>
      <c r="BB341" s="16">
        <v>0.57378918286768898</v>
      </c>
    </row>
    <row r="342" spans="2:54" x14ac:dyDescent="0.35">
      <c r="B342" t="s">
        <v>204</v>
      </c>
      <c r="C342" s="16">
        <v>0.41329393795646102</v>
      </c>
      <c r="D342" s="16">
        <v>0.43074689439453201</v>
      </c>
      <c r="E342" s="16">
        <v>0.39274129960221799</v>
      </c>
      <c r="F342" s="16"/>
      <c r="G342" s="16">
        <v>0.41074377036513898</v>
      </c>
      <c r="H342" s="16">
        <v>0.40727214980234</v>
      </c>
      <c r="I342" s="16">
        <v>0.43193996328936901</v>
      </c>
      <c r="J342" s="16">
        <v>0.43964375301444297</v>
      </c>
      <c r="K342" s="16">
        <v>0.383524025088394</v>
      </c>
      <c r="L342" s="16">
        <v>0.40884526902718699</v>
      </c>
      <c r="M342" s="16"/>
      <c r="N342" s="16">
        <v>0.41082432916303002</v>
      </c>
      <c r="O342" s="16">
        <v>0.375535140255913</v>
      </c>
      <c r="P342" s="16">
        <v>0.41857197023913301</v>
      </c>
      <c r="Q342" s="16">
        <v>0.43962409177560302</v>
      </c>
      <c r="R342" s="16"/>
      <c r="S342" s="16">
        <v>0.43710593985958601</v>
      </c>
      <c r="T342" s="16">
        <v>0.37944850425357202</v>
      </c>
      <c r="U342" s="16"/>
      <c r="V342" s="16">
        <v>0.433546204453855</v>
      </c>
      <c r="W342" s="16">
        <v>0.37720169432167699</v>
      </c>
      <c r="X342" s="16">
        <v>0.43223634101230801</v>
      </c>
      <c r="Y342" s="16">
        <v>0.52477087813809797</v>
      </c>
      <c r="Z342" s="16"/>
      <c r="AA342" s="16">
        <v>0.40739760853206503</v>
      </c>
      <c r="AB342" s="16">
        <v>0.44285040669210701</v>
      </c>
      <c r="AC342" s="16">
        <v>0.33886659795468799</v>
      </c>
      <c r="AD342" s="16">
        <v>0.41610307400284602</v>
      </c>
      <c r="AE342" s="16">
        <v>0.42891952958909002</v>
      </c>
      <c r="AF342" s="16">
        <v>0.48821292481207701</v>
      </c>
      <c r="AG342" s="16"/>
      <c r="AH342" s="16">
        <v>0.41761588937642902</v>
      </c>
      <c r="AI342" s="16">
        <v>0.41985872515823602</v>
      </c>
      <c r="AJ342" s="16"/>
      <c r="AK342" s="16">
        <v>0.42355231027960299</v>
      </c>
      <c r="AL342" s="16">
        <v>0.39595620015350602</v>
      </c>
      <c r="AM342" s="16"/>
      <c r="AN342" s="16">
        <v>0.42285461848588801</v>
      </c>
      <c r="AO342" s="16">
        <v>0.39814544760396903</v>
      </c>
      <c r="AP342" s="16"/>
      <c r="AQ342" s="16">
        <v>0.49100762010197402</v>
      </c>
      <c r="AR342" s="16">
        <v>0.413739765801931</v>
      </c>
      <c r="AS342" s="16">
        <v>0.391143652587709</v>
      </c>
      <c r="AT342" s="16"/>
      <c r="AU342" s="16">
        <v>0.41970199569829703</v>
      </c>
      <c r="AV342" s="16">
        <v>0.40964611668974199</v>
      </c>
      <c r="AW342" s="16"/>
      <c r="AX342" s="16">
        <v>0.43274039314507201</v>
      </c>
      <c r="AY342" s="16">
        <v>0.33075422539530502</v>
      </c>
      <c r="AZ342" s="16"/>
      <c r="BA342" s="16">
        <v>0.48890374615976201</v>
      </c>
      <c r="BB342" s="16">
        <v>0.58139580053404705</v>
      </c>
    </row>
    <row r="343" spans="2:54" x14ac:dyDescent="0.35">
      <c r="B343" t="s">
        <v>205</v>
      </c>
      <c r="C343" s="16">
        <v>0.378513925780256</v>
      </c>
      <c r="D343" s="16">
        <v>0.365963405505071</v>
      </c>
      <c r="E343" s="16">
        <v>0.39435268206964103</v>
      </c>
      <c r="F343" s="16"/>
      <c r="G343" s="16">
        <v>0.29694330554157</v>
      </c>
      <c r="H343" s="16">
        <v>0.34600217781742099</v>
      </c>
      <c r="I343" s="16">
        <v>0.359726459165433</v>
      </c>
      <c r="J343" s="16">
        <v>0.41743829325391302</v>
      </c>
      <c r="K343" s="16">
        <v>0.34833989397564502</v>
      </c>
      <c r="L343" s="16">
        <v>0.46234007224022999</v>
      </c>
      <c r="M343" s="16"/>
      <c r="N343" s="16">
        <v>0.40065417922945401</v>
      </c>
      <c r="O343" s="16">
        <v>0.363752629542832</v>
      </c>
      <c r="P343" s="16">
        <v>0.38250291646436502</v>
      </c>
      <c r="Q343" s="16">
        <v>0.36916832369331598</v>
      </c>
      <c r="R343" s="16"/>
      <c r="S343" s="16">
        <v>0.415103805332033</v>
      </c>
      <c r="T343" s="16">
        <v>0.32190849315495002</v>
      </c>
      <c r="U343" s="16"/>
      <c r="V343" s="16">
        <v>0.35622951705227202</v>
      </c>
      <c r="W343" s="16">
        <v>0.38172945068520697</v>
      </c>
      <c r="X343" s="16">
        <v>0.38910932216229399</v>
      </c>
      <c r="Y343" s="16">
        <v>0.41587216759814699</v>
      </c>
      <c r="Z343" s="16"/>
      <c r="AA343" s="16">
        <v>0.32359792867842302</v>
      </c>
      <c r="AB343" s="16">
        <v>0.44832388979851301</v>
      </c>
      <c r="AC343" s="16">
        <v>0.35012489657423002</v>
      </c>
      <c r="AD343" s="16">
        <v>0.43851600993485701</v>
      </c>
      <c r="AE343" s="16">
        <v>0.394549473821381</v>
      </c>
      <c r="AF343" s="16">
        <v>0.29523443981977199</v>
      </c>
      <c r="AG343" s="16"/>
      <c r="AH343" s="16">
        <v>0.38414993547528398</v>
      </c>
      <c r="AI343" s="16">
        <v>0.38911311201479298</v>
      </c>
      <c r="AJ343" s="16"/>
      <c r="AK343" s="16">
        <v>0.38022742398711901</v>
      </c>
      <c r="AL343" s="16">
        <v>0.38811746229650301</v>
      </c>
      <c r="AM343" s="16"/>
      <c r="AN343" s="16">
        <v>0.40613983901077</v>
      </c>
      <c r="AO343" s="16">
        <v>0.37258617543082401</v>
      </c>
      <c r="AP343" s="16"/>
      <c r="AQ343" s="16">
        <v>0.40950710714675098</v>
      </c>
      <c r="AR343" s="16">
        <v>0.37904952949889797</v>
      </c>
      <c r="AS343" s="16">
        <v>0.38023756930052099</v>
      </c>
      <c r="AT343" s="16"/>
      <c r="AU343" s="16">
        <v>0.388119586018566</v>
      </c>
      <c r="AV343" s="16">
        <v>0.36969803355376402</v>
      </c>
      <c r="AW343" s="16"/>
      <c r="AX343" s="16">
        <v>0.40464996387687402</v>
      </c>
      <c r="AY343" s="16">
        <v>0.25523365697575101</v>
      </c>
      <c r="AZ343" s="16"/>
      <c r="BA343" s="16">
        <v>0.40218236979421401</v>
      </c>
      <c r="BB343" s="16">
        <v>0.47984885292351298</v>
      </c>
    </row>
    <row r="344" spans="2:54" x14ac:dyDescent="0.35">
      <c r="B344" t="s">
        <v>206</v>
      </c>
      <c r="C344" s="16">
        <v>0.37690871314463598</v>
      </c>
      <c r="D344" s="16">
        <v>0.37865645310585</v>
      </c>
      <c r="E344" s="16">
        <v>0.37999037029034899</v>
      </c>
      <c r="F344" s="16"/>
      <c r="G344" s="16">
        <v>0.343046580899598</v>
      </c>
      <c r="H344" s="16">
        <v>0.38487890395286201</v>
      </c>
      <c r="I344" s="16">
        <v>0.414595333499922</v>
      </c>
      <c r="J344" s="16">
        <v>0.32000891561693101</v>
      </c>
      <c r="K344" s="16">
        <v>0.37186087928274197</v>
      </c>
      <c r="L344" s="16">
        <v>0.40721010054495499</v>
      </c>
      <c r="M344" s="16"/>
      <c r="N344" s="16">
        <v>0.41943136256352798</v>
      </c>
      <c r="O344" s="16">
        <v>0.340513364251742</v>
      </c>
      <c r="P344" s="16">
        <v>0.36344467287101001</v>
      </c>
      <c r="Q344" s="16">
        <v>0.39987060852920497</v>
      </c>
      <c r="R344" s="16"/>
      <c r="S344" s="16">
        <v>0.40477045608802598</v>
      </c>
      <c r="T344" s="16">
        <v>0.33179653185241698</v>
      </c>
      <c r="U344" s="16"/>
      <c r="V344" s="16">
        <v>0.35466782863282897</v>
      </c>
      <c r="W344" s="16">
        <v>0.40423037059264799</v>
      </c>
      <c r="X344" s="16">
        <v>0.34953153694456102</v>
      </c>
      <c r="Y344" s="16">
        <v>0.45235337303231099</v>
      </c>
      <c r="Z344" s="16"/>
      <c r="AA344" s="16">
        <v>0.33631793792588299</v>
      </c>
      <c r="AB344" s="16">
        <v>0.47605091966544899</v>
      </c>
      <c r="AC344" s="16">
        <v>0.30847746784178498</v>
      </c>
      <c r="AD344" s="16">
        <v>0.40547546937949702</v>
      </c>
      <c r="AE344" s="16">
        <v>0.38923015866278798</v>
      </c>
      <c r="AF344" s="16">
        <v>0.296886837646964</v>
      </c>
      <c r="AG344" s="16"/>
      <c r="AH344" s="16">
        <v>0.382640311532365</v>
      </c>
      <c r="AI344" s="16">
        <v>0.36252049462630598</v>
      </c>
      <c r="AJ344" s="16"/>
      <c r="AK344" s="16">
        <v>0.36977498893819399</v>
      </c>
      <c r="AL344" s="16">
        <v>0.34597721249792801</v>
      </c>
      <c r="AM344" s="16"/>
      <c r="AN344" s="16">
        <v>0.37819419823315897</v>
      </c>
      <c r="AO344" s="16">
        <v>0.35779176396553303</v>
      </c>
      <c r="AP344" s="16"/>
      <c r="AQ344" s="16">
        <v>0.39502719738074998</v>
      </c>
      <c r="AR344" s="16">
        <v>0.34934891823493303</v>
      </c>
      <c r="AS344" s="16">
        <v>0.38783145449476097</v>
      </c>
      <c r="AT344" s="16"/>
      <c r="AU344" s="16">
        <v>0.38321616156921801</v>
      </c>
      <c r="AV344" s="16">
        <v>0.36739130835863998</v>
      </c>
      <c r="AW344" s="16"/>
      <c r="AX344" s="16">
        <v>0.40380532017252302</v>
      </c>
      <c r="AY344" s="16">
        <v>0.249685277422449</v>
      </c>
      <c r="AZ344" s="16"/>
      <c r="BA344" s="16">
        <v>0.43289679739687498</v>
      </c>
      <c r="BB344" s="16">
        <v>0.34619356439877103</v>
      </c>
    </row>
    <row r="345" spans="2:54" x14ac:dyDescent="0.35">
      <c r="B345" t="s">
        <v>207</v>
      </c>
      <c r="C345" s="16">
        <v>0.36720335172982199</v>
      </c>
      <c r="D345" s="16">
        <v>0.38040048306426899</v>
      </c>
      <c r="E345" s="16">
        <v>0.35498643345618802</v>
      </c>
      <c r="F345" s="16"/>
      <c r="G345" s="16">
        <v>0.34451780535138399</v>
      </c>
      <c r="H345" s="16">
        <v>0.25606178223272902</v>
      </c>
      <c r="I345" s="16">
        <v>0.37136833219362198</v>
      </c>
      <c r="J345" s="16">
        <v>0.45204952512942798</v>
      </c>
      <c r="K345" s="16">
        <v>0.37006082680175001</v>
      </c>
      <c r="L345" s="16">
        <v>0.40603769552128299</v>
      </c>
      <c r="M345" s="16"/>
      <c r="N345" s="16">
        <v>0.41426187084184701</v>
      </c>
      <c r="O345" s="16">
        <v>0.27014161861335401</v>
      </c>
      <c r="P345" s="16">
        <v>0.37643092787381899</v>
      </c>
      <c r="Q345" s="16">
        <v>0.403589456793992</v>
      </c>
      <c r="R345" s="16"/>
      <c r="S345" s="16">
        <v>0.39435566735134198</v>
      </c>
      <c r="T345" s="16">
        <v>0.32809193533973902</v>
      </c>
      <c r="U345" s="16"/>
      <c r="V345" s="16">
        <v>0.35424527268245498</v>
      </c>
      <c r="W345" s="16">
        <v>0.33796932011470499</v>
      </c>
      <c r="X345" s="16">
        <v>0.393208125378878</v>
      </c>
      <c r="Y345" s="16">
        <v>0.58347780353854295</v>
      </c>
      <c r="Z345" s="16"/>
      <c r="AA345" s="16">
        <v>0.29242614886125001</v>
      </c>
      <c r="AB345" s="16">
        <v>0.47105210618884902</v>
      </c>
      <c r="AC345" s="16">
        <v>0.32928094519454398</v>
      </c>
      <c r="AD345" s="16">
        <v>0.38046339374063198</v>
      </c>
      <c r="AE345" s="16">
        <v>0.50782089119086005</v>
      </c>
      <c r="AF345" s="16">
        <v>0.32775592181312502</v>
      </c>
      <c r="AG345" s="16"/>
      <c r="AH345" s="16">
        <v>0.384755484343763</v>
      </c>
      <c r="AI345" s="16">
        <v>0.35317965452927003</v>
      </c>
      <c r="AJ345" s="16"/>
      <c r="AK345" s="16">
        <v>0.38302518141946401</v>
      </c>
      <c r="AL345" s="16">
        <v>0.34455027855213499</v>
      </c>
      <c r="AM345" s="16"/>
      <c r="AN345" s="16">
        <v>0.39016832508718702</v>
      </c>
      <c r="AO345" s="16">
        <v>0.33919347376567599</v>
      </c>
      <c r="AP345" s="16"/>
      <c r="AQ345" s="16">
        <v>0.466057362498906</v>
      </c>
      <c r="AR345" s="16">
        <v>0.37298463541621402</v>
      </c>
      <c r="AS345" s="16">
        <v>0.31404728727991599</v>
      </c>
      <c r="AT345" s="16"/>
      <c r="AU345" s="16">
        <v>0.378012152640543</v>
      </c>
      <c r="AV345" s="16">
        <v>0.35647519582678</v>
      </c>
      <c r="AW345" s="16"/>
      <c r="AX345" s="16">
        <v>0.38487439898575598</v>
      </c>
      <c r="AY345" s="16">
        <v>0.29186300212286898</v>
      </c>
      <c r="AZ345" s="16"/>
      <c r="BA345" s="16">
        <v>0.42446943047683</v>
      </c>
      <c r="BB345" s="16">
        <v>0.39813350273752901</v>
      </c>
    </row>
    <row r="346" spans="2:54" x14ac:dyDescent="0.35">
      <c r="B346" t="s">
        <v>208</v>
      </c>
      <c r="C346" s="16">
        <v>0.34615086639197101</v>
      </c>
      <c r="D346" s="16">
        <v>0.33003903042377503</v>
      </c>
      <c r="E346" s="16">
        <v>0.36302726597944002</v>
      </c>
      <c r="F346" s="16"/>
      <c r="G346" s="16">
        <v>0.335690340638437</v>
      </c>
      <c r="H346" s="16">
        <v>0.33701265717303602</v>
      </c>
      <c r="I346" s="16">
        <v>0.346267591142078</v>
      </c>
      <c r="J346" s="16">
        <v>0.35369051010469299</v>
      </c>
      <c r="K346" s="16">
        <v>0.29823385531614299</v>
      </c>
      <c r="L346" s="16">
        <v>0.39176116317684401</v>
      </c>
      <c r="M346" s="16"/>
      <c r="N346" s="16">
        <v>0.42073196694873599</v>
      </c>
      <c r="O346" s="16">
        <v>0.27163162423544801</v>
      </c>
      <c r="P346" s="16">
        <v>0.350679358207446</v>
      </c>
      <c r="Q346" s="16">
        <v>0.35064081131062202</v>
      </c>
      <c r="R346" s="16"/>
      <c r="S346" s="16">
        <v>0.37720275131692099</v>
      </c>
      <c r="T346" s="16">
        <v>0.301054905033318</v>
      </c>
      <c r="U346" s="16"/>
      <c r="V346" s="16">
        <v>0.32211453626061598</v>
      </c>
      <c r="W346" s="16">
        <v>0.31798309545346198</v>
      </c>
      <c r="X346" s="16">
        <v>0.38158035397247198</v>
      </c>
      <c r="Y346" s="16">
        <v>0.55235749744359897</v>
      </c>
      <c r="Z346" s="16"/>
      <c r="AA346" s="16">
        <v>0.28545314834287</v>
      </c>
      <c r="AB346" s="16">
        <v>0.447664453875875</v>
      </c>
      <c r="AC346" s="16">
        <v>0.30679676056174099</v>
      </c>
      <c r="AD346" s="16">
        <v>0.34966980635333</v>
      </c>
      <c r="AE346" s="16">
        <v>0.48502842500204302</v>
      </c>
      <c r="AF346" s="16">
        <v>0.219169227398955</v>
      </c>
      <c r="AG346" s="16"/>
      <c r="AH346" s="16">
        <v>0.32957854778913398</v>
      </c>
      <c r="AI346" s="16">
        <v>0.36380071685313697</v>
      </c>
      <c r="AJ346" s="16"/>
      <c r="AK346" s="16">
        <v>0.31663222984338402</v>
      </c>
      <c r="AL346" s="16">
        <v>0.34351570836337503</v>
      </c>
      <c r="AM346" s="16"/>
      <c r="AN346" s="16">
        <v>0.32107596359801799</v>
      </c>
      <c r="AO346" s="16">
        <v>0.32885001936505998</v>
      </c>
      <c r="AP346" s="16"/>
      <c r="AQ346" s="16">
        <v>0.37481464066074799</v>
      </c>
      <c r="AR346" s="16">
        <v>0.32120132430055198</v>
      </c>
      <c r="AS346" s="16">
        <v>0.35965595931088601</v>
      </c>
      <c r="AT346" s="16"/>
      <c r="AU346" s="16">
        <v>0.33679377505618702</v>
      </c>
      <c r="AV346" s="16">
        <v>0.36036709923724197</v>
      </c>
      <c r="AW346" s="16"/>
      <c r="AX346" s="16">
        <v>0.364116689206751</v>
      </c>
      <c r="AY346" s="16">
        <v>0.26846023272676101</v>
      </c>
      <c r="AZ346" s="16"/>
      <c r="BA346" s="16">
        <v>0.409952447762367</v>
      </c>
      <c r="BB346" s="16">
        <v>0.47175907142777102</v>
      </c>
    </row>
    <row r="347" spans="2:54" x14ac:dyDescent="0.35">
      <c r="B347" t="s">
        <v>209</v>
      </c>
      <c r="C347" s="16">
        <v>0.33406120644206799</v>
      </c>
      <c r="D347" s="16">
        <v>0.31398007822276802</v>
      </c>
      <c r="E347" s="16">
        <v>0.35462884488872798</v>
      </c>
      <c r="F347" s="16"/>
      <c r="G347" s="16">
        <v>0.31436301071352202</v>
      </c>
      <c r="H347" s="16">
        <v>0.29249058137572298</v>
      </c>
      <c r="I347" s="16">
        <v>0.356223514247057</v>
      </c>
      <c r="J347" s="16">
        <v>0.26412329253206501</v>
      </c>
      <c r="K347" s="16">
        <v>0.34373164164676301</v>
      </c>
      <c r="L347" s="16">
        <v>0.40903398048962403</v>
      </c>
      <c r="M347" s="16"/>
      <c r="N347" s="16">
        <v>0.34278706152379401</v>
      </c>
      <c r="O347" s="16">
        <v>0.28665695773227301</v>
      </c>
      <c r="P347" s="16">
        <v>0.34415504473768099</v>
      </c>
      <c r="Q347" s="16">
        <v>0.35308557015047198</v>
      </c>
      <c r="R347" s="16"/>
      <c r="S347" s="16">
        <v>0.34868736146430901</v>
      </c>
      <c r="T347" s="16">
        <v>0.31367152957623801</v>
      </c>
      <c r="U347" s="16"/>
      <c r="V347" s="16">
        <v>0.344308209178116</v>
      </c>
      <c r="W347" s="16">
        <v>0.31088215383798701</v>
      </c>
      <c r="X347" s="16">
        <v>0.35092125204111602</v>
      </c>
      <c r="Y347" s="16">
        <v>0.38656952961010599</v>
      </c>
      <c r="Z347" s="16"/>
      <c r="AA347" s="16">
        <v>0.29700438306091498</v>
      </c>
      <c r="AB347" s="16">
        <v>0.358609615578311</v>
      </c>
      <c r="AC347" s="16">
        <v>0.32813473303589602</v>
      </c>
      <c r="AD347" s="16">
        <v>0.35923178772432202</v>
      </c>
      <c r="AE347" s="16">
        <v>0.36928767503899002</v>
      </c>
      <c r="AF347" s="16">
        <v>0.40221756163039402</v>
      </c>
      <c r="AG347" s="16"/>
      <c r="AH347" s="16">
        <v>0.31119587840862201</v>
      </c>
      <c r="AI347" s="16">
        <v>0.33555656024867098</v>
      </c>
      <c r="AJ347" s="16"/>
      <c r="AK347" s="16">
        <v>0.32023677108779702</v>
      </c>
      <c r="AL347" s="16">
        <v>0.32414140410825998</v>
      </c>
      <c r="AM347" s="16"/>
      <c r="AN347" s="16">
        <v>0.315261417635399</v>
      </c>
      <c r="AO347" s="16">
        <v>0.32653334361949599</v>
      </c>
      <c r="AP347" s="16"/>
      <c r="AQ347" s="16">
        <v>0.390499778125731</v>
      </c>
      <c r="AR347" s="16">
        <v>0.328889874209571</v>
      </c>
      <c r="AS347" s="16">
        <v>0.306690904964527</v>
      </c>
      <c r="AT347" s="16"/>
      <c r="AU347" s="16">
        <v>0.33953842904412201</v>
      </c>
      <c r="AV347" s="16">
        <v>0.32872661018021498</v>
      </c>
      <c r="AW347" s="16"/>
      <c r="AX347" s="16">
        <v>0.34825710731336001</v>
      </c>
      <c r="AY347" s="16">
        <v>0.26988203209377898</v>
      </c>
      <c r="AZ347" s="16"/>
      <c r="BA347" s="16">
        <v>0.33504056382129499</v>
      </c>
      <c r="BB347" s="16">
        <v>0.34810466344707203</v>
      </c>
    </row>
    <row r="348" spans="2:54" x14ac:dyDescent="0.35">
      <c r="B348" t="s">
        <v>210</v>
      </c>
      <c r="C348" s="16">
        <v>0.30941784295579999</v>
      </c>
      <c r="D348" s="16">
        <v>0.32882707200908101</v>
      </c>
      <c r="E348" s="16">
        <v>0.29041434320859</v>
      </c>
      <c r="F348" s="16"/>
      <c r="G348" s="16">
        <v>0.197602494983561</v>
      </c>
      <c r="H348" s="16">
        <v>0.24941361306058701</v>
      </c>
      <c r="I348" s="16">
        <v>0.283136288096483</v>
      </c>
      <c r="J348" s="16">
        <v>0.300770035125347</v>
      </c>
      <c r="K348" s="16">
        <v>0.38536549857449698</v>
      </c>
      <c r="L348" s="16">
        <v>0.39290759937098901</v>
      </c>
      <c r="M348" s="16"/>
      <c r="N348" s="16">
        <v>0.33476091900386101</v>
      </c>
      <c r="O348" s="16">
        <v>0.270480660102489</v>
      </c>
      <c r="P348" s="16">
        <v>0.31383330717768498</v>
      </c>
      <c r="Q348" s="16">
        <v>0.31823880666037202</v>
      </c>
      <c r="R348" s="16"/>
      <c r="S348" s="16">
        <v>0.34469292692111098</v>
      </c>
      <c r="T348" s="16">
        <v>0.25777129216872802</v>
      </c>
      <c r="U348" s="16"/>
      <c r="V348" s="16">
        <v>0.24246814611491599</v>
      </c>
      <c r="W348" s="16">
        <v>0.28304791587731498</v>
      </c>
      <c r="X348" s="16">
        <v>0.37776095372217</v>
      </c>
      <c r="Y348" s="16">
        <v>0.533774163563704</v>
      </c>
      <c r="Z348" s="16"/>
      <c r="AA348" s="16">
        <v>0.24125056082426699</v>
      </c>
      <c r="AB348" s="16">
        <v>0.35914634913233501</v>
      </c>
      <c r="AC348" s="16">
        <v>0.22035237590918499</v>
      </c>
      <c r="AD348" s="16">
        <v>0.40561236089125702</v>
      </c>
      <c r="AE348" s="16">
        <v>0.375294314553415</v>
      </c>
      <c r="AF348" s="16">
        <v>0.31018193757677598</v>
      </c>
      <c r="AG348" s="16"/>
      <c r="AH348" s="16">
        <v>0.29084649447510902</v>
      </c>
      <c r="AI348" s="16">
        <v>0.32961064003408003</v>
      </c>
      <c r="AJ348" s="16"/>
      <c r="AK348" s="16">
        <v>0.27035575963398201</v>
      </c>
      <c r="AL348" s="16">
        <v>0.31607973309990001</v>
      </c>
      <c r="AM348" s="16"/>
      <c r="AN348" s="16">
        <v>0.289765110016454</v>
      </c>
      <c r="AO348" s="16">
        <v>0.30542485939644898</v>
      </c>
      <c r="AP348" s="16"/>
      <c r="AQ348" s="16">
        <v>0.38853194597754898</v>
      </c>
      <c r="AR348" s="16">
        <v>0.29045327507027602</v>
      </c>
      <c r="AS348" s="16">
        <v>0.28309400961875802</v>
      </c>
      <c r="AT348" s="16"/>
      <c r="AU348" s="16">
        <v>0.31418014021002799</v>
      </c>
      <c r="AV348" s="16">
        <v>0.3062155867404</v>
      </c>
      <c r="AW348" s="16"/>
      <c r="AX348" s="16">
        <v>0.326776182960901</v>
      </c>
      <c r="AY348" s="16">
        <v>0.23334715114652399</v>
      </c>
      <c r="AZ348" s="16"/>
      <c r="BA348" s="16">
        <v>0.33800691187259402</v>
      </c>
      <c r="BB348" s="16">
        <v>0.37329327714059102</v>
      </c>
    </row>
    <row r="349" spans="2:54" x14ac:dyDescent="0.35">
      <c r="B349" t="s">
        <v>211</v>
      </c>
      <c r="C349" s="16">
        <v>0.30866865258550902</v>
      </c>
      <c r="D349" s="16">
        <v>0.26734343943862798</v>
      </c>
      <c r="E349" s="16">
        <v>0.34719346730184403</v>
      </c>
      <c r="F349" s="16"/>
      <c r="G349" s="16">
        <v>0.44432943243943701</v>
      </c>
      <c r="H349" s="16">
        <v>0.33613534622727598</v>
      </c>
      <c r="I349" s="16">
        <v>0.36726099416083902</v>
      </c>
      <c r="J349" s="16">
        <v>0.22562532618077299</v>
      </c>
      <c r="K349" s="16">
        <v>0.26289927123296702</v>
      </c>
      <c r="L349" s="16">
        <v>0.259733374004123</v>
      </c>
      <c r="M349" s="16"/>
      <c r="N349" s="16">
        <v>0.32499127325892802</v>
      </c>
      <c r="O349" s="16">
        <v>0.25298986764882803</v>
      </c>
      <c r="P349" s="16">
        <v>0.32464332518008698</v>
      </c>
      <c r="Q349" s="16">
        <v>0.320058241490498</v>
      </c>
      <c r="R349" s="16"/>
      <c r="S349" s="16">
        <v>0.32235080679860501</v>
      </c>
      <c r="T349" s="16">
        <v>0.289575886455332</v>
      </c>
      <c r="U349" s="16"/>
      <c r="V349" s="16">
        <v>0.37168686673122098</v>
      </c>
      <c r="W349" s="16">
        <v>0.26041908092711602</v>
      </c>
      <c r="X349" s="16">
        <v>0.30869155555041</v>
      </c>
      <c r="Y349" s="16">
        <v>0.40603559249490001</v>
      </c>
      <c r="Z349" s="16"/>
      <c r="AA349" s="16">
        <v>0.33910703717106799</v>
      </c>
      <c r="AB349" s="16">
        <v>0.33001822923138802</v>
      </c>
      <c r="AC349" s="16">
        <v>0.297018449167541</v>
      </c>
      <c r="AD349" s="16">
        <v>0.25775631694763701</v>
      </c>
      <c r="AE349" s="16">
        <v>0.29984417403590002</v>
      </c>
      <c r="AF349" s="16">
        <v>0.213400681743739</v>
      </c>
      <c r="AG349" s="16"/>
      <c r="AH349" s="16">
        <v>0.273780216472372</v>
      </c>
      <c r="AI349" s="16">
        <v>0.31407526509448902</v>
      </c>
      <c r="AJ349" s="16"/>
      <c r="AK349" s="16">
        <v>0.28794344428341501</v>
      </c>
      <c r="AL349" s="16">
        <v>0.30231984543073498</v>
      </c>
      <c r="AM349" s="16"/>
      <c r="AN349" s="16">
        <v>0.27138250310211898</v>
      </c>
      <c r="AO349" s="16">
        <v>0.32381756992794403</v>
      </c>
      <c r="AP349" s="16"/>
      <c r="AQ349" s="16">
        <v>0.296215314539234</v>
      </c>
      <c r="AR349" s="16">
        <v>0.296767900348956</v>
      </c>
      <c r="AS349" s="16">
        <v>0.31184688964604301</v>
      </c>
      <c r="AT349" s="16"/>
      <c r="AU349" s="16">
        <v>0.29812501293048699</v>
      </c>
      <c r="AV349" s="16">
        <v>0.32181280183260003</v>
      </c>
      <c r="AW349" s="16"/>
      <c r="AX349" s="16">
        <v>0.3361619861556</v>
      </c>
      <c r="AY349" s="16">
        <v>0.17565650393309801</v>
      </c>
      <c r="AZ349" s="16"/>
      <c r="BA349" s="16">
        <v>0.35491382377164199</v>
      </c>
      <c r="BB349" s="16">
        <v>0.41876401582371803</v>
      </c>
    </row>
    <row r="350" spans="2:54" x14ac:dyDescent="0.35">
      <c r="B350" t="s">
        <v>212</v>
      </c>
      <c r="C350" s="16">
        <v>0.29964889885983997</v>
      </c>
      <c r="D350" s="16">
        <v>0.31909959677176902</v>
      </c>
      <c r="E350" s="16">
        <v>0.279501913763543</v>
      </c>
      <c r="F350" s="16"/>
      <c r="G350" s="16">
        <v>0.24973383310771899</v>
      </c>
      <c r="H350" s="16">
        <v>0.26019569812565901</v>
      </c>
      <c r="I350" s="16">
        <v>0.30395453874287298</v>
      </c>
      <c r="J350" s="16">
        <v>0.31271421626768697</v>
      </c>
      <c r="K350" s="16">
        <v>0.29463607608498898</v>
      </c>
      <c r="L350" s="16">
        <v>0.35299661179283598</v>
      </c>
      <c r="M350" s="16"/>
      <c r="N350" s="16">
        <v>0.34658129050429298</v>
      </c>
      <c r="O350" s="16">
        <v>0.22201137078876901</v>
      </c>
      <c r="P350" s="16">
        <v>0.317009869593324</v>
      </c>
      <c r="Q350" s="16">
        <v>0.30609445349088099</v>
      </c>
      <c r="R350" s="16"/>
      <c r="S350" s="16">
        <v>0.333987455433154</v>
      </c>
      <c r="T350" s="16">
        <v>0.24936578712787599</v>
      </c>
      <c r="U350" s="16"/>
      <c r="V350" s="16">
        <v>0.29295682227506697</v>
      </c>
      <c r="W350" s="16">
        <v>0.27515239897593502</v>
      </c>
      <c r="X350" s="16">
        <v>0.32245134627296601</v>
      </c>
      <c r="Y350" s="16">
        <v>0.44185962361467201</v>
      </c>
      <c r="Z350" s="16"/>
      <c r="AA350" s="16">
        <v>0.24440444627404301</v>
      </c>
      <c r="AB350" s="16">
        <v>0.36264915698953398</v>
      </c>
      <c r="AC350" s="16">
        <v>0.233867088892109</v>
      </c>
      <c r="AD350" s="16">
        <v>0.36283879828245702</v>
      </c>
      <c r="AE350" s="16">
        <v>0.32628099569625801</v>
      </c>
      <c r="AF350" s="16">
        <v>0.32692795328712498</v>
      </c>
      <c r="AG350" s="16"/>
      <c r="AH350" s="16">
        <v>0.30154140587322198</v>
      </c>
      <c r="AI350" s="16">
        <v>0.30501167548165797</v>
      </c>
      <c r="AJ350" s="16"/>
      <c r="AK350" s="16">
        <v>0.29474165421862702</v>
      </c>
      <c r="AL350" s="16">
        <v>0.269339294258097</v>
      </c>
      <c r="AM350" s="16"/>
      <c r="AN350" s="16">
        <v>0.30980965703123098</v>
      </c>
      <c r="AO350" s="16">
        <v>0.28109095299708797</v>
      </c>
      <c r="AP350" s="16"/>
      <c r="AQ350" s="16">
        <v>0.36305261358379898</v>
      </c>
      <c r="AR350" s="16">
        <v>0.27772800099754602</v>
      </c>
      <c r="AS350" s="16">
        <v>0.29151147508561798</v>
      </c>
      <c r="AT350" s="16"/>
      <c r="AU350" s="16">
        <v>0.30444366892651697</v>
      </c>
      <c r="AV350" s="16">
        <v>0.28885343377676898</v>
      </c>
      <c r="AW350" s="16"/>
      <c r="AX350" s="16">
        <v>0.318243228390379</v>
      </c>
      <c r="AY350" s="16">
        <v>0.216882125474714</v>
      </c>
      <c r="AZ350" s="16"/>
      <c r="BA350" s="16">
        <v>0.30629098993994103</v>
      </c>
      <c r="BB350" s="16">
        <v>0.46629277167649702</v>
      </c>
    </row>
    <row r="351" spans="2:54" x14ac:dyDescent="0.35">
      <c r="B351" t="s">
        <v>213</v>
      </c>
      <c r="C351" s="16">
        <v>0.27599175502080198</v>
      </c>
      <c r="D351" s="16">
        <v>0.33777117964004599</v>
      </c>
      <c r="E351" s="16">
        <v>0.21437035262322099</v>
      </c>
      <c r="F351" s="16"/>
      <c r="G351" s="16">
        <v>0.19781603963527999</v>
      </c>
      <c r="H351" s="16">
        <v>0.25458772887032</v>
      </c>
      <c r="I351" s="16">
        <v>0.25721417112785</v>
      </c>
      <c r="J351" s="16">
        <v>0.22500682243942999</v>
      </c>
      <c r="K351" s="16">
        <v>0.297016992702333</v>
      </c>
      <c r="L351" s="16">
        <v>0.376098586651744</v>
      </c>
      <c r="M351" s="16"/>
      <c r="N351" s="16">
        <v>0.30757980330788398</v>
      </c>
      <c r="O351" s="16">
        <v>0.244564380750322</v>
      </c>
      <c r="P351" s="16">
        <v>0.25327908963330698</v>
      </c>
      <c r="Q351" s="16">
        <v>0.31727173204327902</v>
      </c>
      <c r="R351" s="16"/>
      <c r="S351" s="16">
        <v>0.33573477734879797</v>
      </c>
      <c r="T351" s="16">
        <v>0.18728634878661801</v>
      </c>
      <c r="U351" s="16"/>
      <c r="V351" s="16">
        <v>0.234450165519176</v>
      </c>
      <c r="W351" s="16">
        <v>0.23111933229061801</v>
      </c>
      <c r="X351" s="16">
        <v>0.36647316127398599</v>
      </c>
      <c r="Y351" s="16">
        <v>0.34327552492271102</v>
      </c>
      <c r="Z351" s="16"/>
      <c r="AA351" s="16">
        <v>0.18551553537381399</v>
      </c>
      <c r="AB351" s="16">
        <v>0.32274639327916299</v>
      </c>
      <c r="AC351" s="16">
        <v>0.20526503733332899</v>
      </c>
      <c r="AD351" s="16">
        <v>0.36917151223550199</v>
      </c>
      <c r="AE351" s="16">
        <v>0.398885311196088</v>
      </c>
      <c r="AF351" s="16">
        <v>0.37293193334962199</v>
      </c>
      <c r="AG351" s="16"/>
      <c r="AH351" s="16">
        <v>0.27685326792930298</v>
      </c>
      <c r="AI351" s="16">
        <v>0.29925100603906901</v>
      </c>
      <c r="AJ351" s="16"/>
      <c r="AK351" s="16">
        <v>0.237383511753857</v>
      </c>
      <c r="AL351" s="16">
        <v>0.28143447015502199</v>
      </c>
      <c r="AM351" s="16"/>
      <c r="AN351" s="16">
        <v>0.28577737379277701</v>
      </c>
      <c r="AO351" s="16">
        <v>0.27999042299687898</v>
      </c>
      <c r="AP351" s="16"/>
      <c r="AQ351" s="16">
        <v>0.31720709018859899</v>
      </c>
      <c r="AR351" s="16">
        <v>0.244411671808555</v>
      </c>
      <c r="AS351" s="16">
        <v>0.29192831300365701</v>
      </c>
      <c r="AT351" s="16"/>
      <c r="AU351" s="16">
        <v>0.27916332397877602</v>
      </c>
      <c r="AV351" s="16">
        <v>0.27651162608742302</v>
      </c>
      <c r="AW351" s="16"/>
      <c r="AX351" s="16">
        <v>0.28985450623793402</v>
      </c>
      <c r="AY351" s="16">
        <v>0.211175061586068</v>
      </c>
      <c r="AZ351" s="16"/>
      <c r="BA351" s="16">
        <v>0.315538518333077</v>
      </c>
      <c r="BB351" s="16">
        <v>0.42050194657703199</v>
      </c>
    </row>
    <row r="352" spans="2:54" x14ac:dyDescent="0.35">
      <c r="B352" t="s">
        <v>214</v>
      </c>
      <c r="C352" s="16">
        <v>0.251995099037569</v>
      </c>
      <c r="D352" s="16">
        <v>0.29493724861140502</v>
      </c>
      <c r="E352" s="16">
        <v>0.21145511950204701</v>
      </c>
      <c r="F352" s="16"/>
      <c r="G352" s="16">
        <v>0.198793150054943</v>
      </c>
      <c r="H352" s="16">
        <v>0.21248828687360199</v>
      </c>
      <c r="I352" s="16">
        <v>0.19865346151402999</v>
      </c>
      <c r="J352" s="16">
        <v>0.26421620240951099</v>
      </c>
      <c r="K352" s="16">
        <v>0.270957825476004</v>
      </c>
      <c r="L352" s="16">
        <v>0.33399534803903203</v>
      </c>
      <c r="M352" s="16"/>
      <c r="N352" s="16">
        <v>0.28072820769671097</v>
      </c>
      <c r="O352" s="16">
        <v>0.20917658130668701</v>
      </c>
      <c r="P352" s="16">
        <v>0.24761784263200401</v>
      </c>
      <c r="Q352" s="16">
        <v>0.275881742820763</v>
      </c>
      <c r="R352" s="16"/>
      <c r="S352" s="16">
        <v>0.27543749608211199</v>
      </c>
      <c r="T352" s="16">
        <v>0.21790377445342299</v>
      </c>
      <c r="U352" s="16"/>
      <c r="V352" s="16">
        <v>0.200768403067415</v>
      </c>
      <c r="W352" s="16">
        <v>0.24045938048379401</v>
      </c>
      <c r="X352" s="16">
        <v>0.30040479042818502</v>
      </c>
      <c r="Y352" s="16">
        <v>0.35596407467549201</v>
      </c>
      <c r="Z352" s="16"/>
      <c r="AA352" s="16">
        <v>0.18622116326391699</v>
      </c>
      <c r="AB352" s="16">
        <v>0.28028549868167202</v>
      </c>
      <c r="AC352" s="16">
        <v>0.17700740466166201</v>
      </c>
      <c r="AD352" s="16">
        <v>0.32929049709286701</v>
      </c>
      <c r="AE352" s="16">
        <v>0.37013908251629302</v>
      </c>
      <c r="AF352" s="16">
        <v>0.28142827755321398</v>
      </c>
      <c r="AG352" s="16"/>
      <c r="AH352" s="16">
        <v>0.238301788800792</v>
      </c>
      <c r="AI352" s="16">
        <v>0.27448826719859198</v>
      </c>
      <c r="AJ352" s="16"/>
      <c r="AK352" s="16">
        <v>0.238520465155728</v>
      </c>
      <c r="AL352" s="16">
        <v>0.25603273559269202</v>
      </c>
      <c r="AM352" s="16"/>
      <c r="AN352" s="16">
        <v>0.25920771647776802</v>
      </c>
      <c r="AO352" s="16">
        <v>0.24735800910292699</v>
      </c>
      <c r="AP352" s="16"/>
      <c r="AQ352" s="16">
        <v>0.32167794294804702</v>
      </c>
      <c r="AR352" s="16">
        <v>0.22948317399374399</v>
      </c>
      <c r="AS352" s="16">
        <v>0.25761607202319398</v>
      </c>
      <c r="AT352" s="16"/>
      <c r="AU352" s="16">
        <v>0.247270782956965</v>
      </c>
      <c r="AV352" s="16">
        <v>0.26327853406269902</v>
      </c>
      <c r="AW352" s="16"/>
      <c r="AX352" s="16">
        <v>0.27046399091833201</v>
      </c>
      <c r="AY352" s="16">
        <v>0.16795063983047201</v>
      </c>
      <c r="AZ352" s="16"/>
      <c r="BA352" s="16">
        <v>0.253557040391164</v>
      </c>
      <c r="BB352" s="16">
        <v>0.31698462154002099</v>
      </c>
    </row>
    <row r="353" spans="2:54" x14ac:dyDescent="0.35">
      <c r="B353" t="s">
        <v>215</v>
      </c>
      <c r="C353" s="16">
        <v>0.17056724511099799</v>
      </c>
      <c r="D353" s="16">
        <v>0.19755849887417501</v>
      </c>
      <c r="E353" s="16">
        <v>0.147655808603843</v>
      </c>
      <c r="F353" s="16"/>
      <c r="G353" s="16">
        <v>0.216995801197125</v>
      </c>
      <c r="H353" s="16">
        <v>0.182100153496181</v>
      </c>
      <c r="I353" s="16">
        <v>0.18482781331887799</v>
      </c>
      <c r="J353" s="16">
        <v>0.17203176156904201</v>
      </c>
      <c r="K353" s="16">
        <v>0.110067025232395</v>
      </c>
      <c r="L353" s="16">
        <v>0.169049666883865</v>
      </c>
      <c r="M353" s="16"/>
      <c r="N353" s="16">
        <v>0.13812134527019601</v>
      </c>
      <c r="O353" s="16">
        <v>0.170938733019668</v>
      </c>
      <c r="P353" s="16">
        <v>0.167699302470045</v>
      </c>
      <c r="Q353" s="16">
        <v>0.19808303386704401</v>
      </c>
      <c r="R353" s="16"/>
      <c r="S353" s="16">
        <v>0.184433152417223</v>
      </c>
      <c r="T353" s="16">
        <v>0.15050975270650499</v>
      </c>
      <c r="U353" s="16"/>
      <c r="V353" s="16">
        <v>0.14096165900562599</v>
      </c>
      <c r="W353" s="16">
        <v>0.17047996492505599</v>
      </c>
      <c r="X353" s="16">
        <v>0.18375237161751701</v>
      </c>
      <c r="Y353" s="16">
        <v>0.27821582576495102</v>
      </c>
      <c r="Z353" s="16"/>
      <c r="AA353" s="16">
        <v>0.14610214088835199</v>
      </c>
      <c r="AB353" s="16">
        <v>0.203478555721777</v>
      </c>
      <c r="AC353" s="16">
        <v>0.19890534971545101</v>
      </c>
      <c r="AD353" s="16">
        <v>0.18844194518820601</v>
      </c>
      <c r="AE353" s="16">
        <v>0.140326010594648</v>
      </c>
      <c r="AF353" s="16">
        <v>0.161677779589528</v>
      </c>
      <c r="AG353" s="16"/>
      <c r="AH353" s="16">
        <v>0.16923105438861499</v>
      </c>
      <c r="AI353" s="16">
        <v>0.18677856358474401</v>
      </c>
      <c r="AJ353" s="16"/>
      <c r="AK353" s="16">
        <v>0.152421042321046</v>
      </c>
      <c r="AL353" s="16">
        <v>0.190986607510123</v>
      </c>
      <c r="AM353" s="16"/>
      <c r="AN353" s="16">
        <v>0.15946656968053399</v>
      </c>
      <c r="AO353" s="16">
        <v>0.16345730197790301</v>
      </c>
      <c r="AP353" s="16"/>
      <c r="AQ353" s="16">
        <v>0.18459168936752801</v>
      </c>
      <c r="AR353" s="16">
        <v>0.1470029601632</v>
      </c>
      <c r="AS353" s="16">
        <v>0.205019820187442</v>
      </c>
      <c r="AT353" s="16"/>
      <c r="AU353" s="16">
        <v>0.18438720566675401</v>
      </c>
      <c r="AV353" s="16">
        <v>0.14871521988963199</v>
      </c>
      <c r="AW353" s="16"/>
      <c r="AX353" s="16">
        <v>0.18802523415106501</v>
      </c>
      <c r="AY353" s="16">
        <v>8.8401689834335107E-2</v>
      </c>
      <c r="AZ353" s="16"/>
      <c r="BA353" s="16">
        <v>0.21794803564725701</v>
      </c>
      <c r="BB353" s="16">
        <v>0.29253628048825298</v>
      </c>
    </row>
    <row r="354" spans="2:54" x14ac:dyDescent="0.35">
      <c r="B354" t="s">
        <v>216</v>
      </c>
      <c r="C354" s="16">
        <v>0.141050012437241</v>
      </c>
      <c r="D354" s="16">
        <v>0.165291345975698</v>
      </c>
      <c r="E354" s="16">
        <v>0.116525038671957</v>
      </c>
      <c r="F354" s="16"/>
      <c r="G354" s="16">
        <v>0.12351540199038399</v>
      </c>
      <c r="H354" s="16">
        <v>0.165707874506826</v>
      </c>
      <c r="I354" s="16">
        <v>0.145619264268216</v>
      </c>
      <c r="J354" s="16">
        <v>0.13642406627679199</v>
      </c>
      <c r="K354" s="16">
        <v>0.128026276710311</v>
      </c>
      <c r="L354" s="16">
        <v>0.14017704513857501</v>
      </c>
      <c r="M354" s="16"/>
      <c r="N354" s="16">
        <v>0.167909947444633</v>
      </c>
      <c r="O354" s="16">
        <v>0.103645895260847</v>
      </c>
      <c r="P354" s="16">
        <v>0.13206676270465001</v>
      </c>
      <c r="Q354" s="16">
        <v>0.16892875536344901</v>
      </c>
      <c r="R354" s="16"/>
      <c r="S354" s="16">
        <v>0.14843963675101601</v>
      </c>
      <c r="T354" s="16">
        <v>0.13061038934505001</v>
      </c>
      <c r="U354" s="16"/>
      <c r="V354" s="16">
        <v>0.126195991151731</v>
      </c>
      <c r="W354" s="16">
        <v>0.12720458328134701</v>
      </c>
      <c r="X354" s="16">
        <v>0.15096422044802901</v>
      </c>
      <c r="Y354" s="16">
        <v>0.32749653235811998</v>
      </c>
      <c r="Z354" s="16"/>
      <c r="AA354" s="16">
        <v>0.101308413816033</v>
      </c>
      <c r="AB354" s="16">
        <v>0.15174721860408399</v>
      </c>
      <c r="AC354" s="16">
        <v>0.15393374657575701</v>
      </c>
      <c r="AD354" s="16">
        <v>0.16980629308961501</v>
      </c>
      <c r="AE354" s="16">
        <v>0.215218205832197</v>
      </c>
      <c r="AF354" s="16">
        <v>0.126148115612991</v>
      </c>
      <c r="AG354" s="16"/>
      <c r="AH354" s="16">
        <v>0.13151937812421199</v>
      </c>
      <c r="AI354" s="16">
        <v>0.15674134990338001</v>
      </c>
      <c r="AJ354" s="16"/>
      <c r="AK354" s="16">
        <v>0.123667859165235</v>
      </c>
      <c r="AL354" s="16">
        <v>0.15476111643013299</v>
      </c>
      <c r="AM354" s="16"/>
      <c r="AN354" s="16">
        <v>0.126876769090565</v>
      </c>
      <c r="AO354" s="16">
        <v>0.14779368435093301</v>
      </c>
      <c r="AP354" s="16"/>
      <c r="AQ354" s="16">
        <v>0.13706628868499901</v>
      </c>
      <c r="AR354" s="16">
        <v>0.127869410068321</v>
      </c>
      <c r="AS354" s="16">
        <v>0.165646738181322</v>
      </c>
      <c r="AT354" s="16"/>
      <c r="AU354" s="16">
        <v>0.14460019248089301</v>
      </c>
      <c r="AV354" s="16">
        <v>0.13857908777216499</v>
      </c>
      <c r="AW354" s="16"/>
      <c r="AX354" s="16">
        <v>0.14278890514790701</v>
      </c>
      <c r="AY354" s="16">
        <v>0.137857582689767</v>
      </c>
      <c r="AZ354" s="16"/>
      <c r="BA354" s="16">
        <v>0.168265690562548</v>
      </c>
      <c r="BB354" s="16">
        <v>0.18906588950682901</v>
      </c>
    </row>
    <row r="355" spans="2:54" x14ac:dyDescent="0.35">
      <c r="B355" t="s">
        <v>217</v>
      </c>
      <c r="C355" s="16">
        <v>0.100014538215318</v>
      </c>
      <c r="D355" s="16">
        <v>0.10889978363512801</v>
      </c>
      <c r="E355" s="16">
        <v>8.9493202410117795E-2</v>
      </c>
      <c r="F355" s="16"/>
      <c r="G355" s="16">
        <v>9.1579641474447998E-2</v>
      </c>
      <c r="H355" s="16">
        <v>0.1294727028106</v>
      </c>
      <c r="I355" s="16">
        <v>0.113884200828861</v>
      </c>
      <c r="J355" s="16">
        <v>8.0522079009010497E-2</v>
      </c>
      <c r="K355" s="16">
        <v>9.4490182452434804E-2</v>
      </c>
      <c r="L355" s="16">
        <v>8.7886681121073604E-2</v>
      </c>
      <c r="M355" s="16"/>
      <c r="N355" s="16">
        <v>0.10430620368975201</v>
      </c>
      <c r="O355" s="16">
        <v>8.9931178043147E-2</v>
      </c>
      <c r="P355" s="16">
        <v>0.108125598715793</v>
      </c>
      <c r="Q355" s="16">
        <v>9.2753101202026303E-2</v>
      </c>
      <c r="R355" s="16"/>
      <c r="S355" s="16">
        <v>0.11995219239267001</v>
      </c>
      <c r="T355" s="16">
        <v>7.0450839349858199E-2</v>
      </c>
      <c r="U355" s="16"/>
      <c r="V355" s="16">
        <v>7.6789825271263101E-2</v>
      </c>
      <c r="W355" s="16">
        <v>8.0574666645430199E-2</v>
      </c>
      <c r="X355" s="16">
        <v>0.126245456475433</v>
      </c>
      <c r="Y355" s="16">
        <v>0.276077788737702</v>
      </c>
      <c r="Z355" s="16"/>
      <c r="AA355" s="16">
        <v>8.6716740530530995E-2</v>
      </c>
      <c r="AB355" s="16">
        <v>9.01315907806646E-2</v>
      </c>
      <c r="AC355" s="16">
        <v>3.9883414794142397E-2</v>
      </c>
      <c r="AD355" s="16">
        <v>0.123537487306754</v>
      </c>
      <c r="AE355" s="16">
        <v>0.166219052410611</v>
      </c>
      <c r="AF355" s="16">
        <v>0.163311764462476</v>
      </c>
      <c r="AG355" s="16"/>
      <c r="AH355" s="16">
        <v>8.8916408330069197E-2</v>
      </c>
      <c r="AI355" s="16">
        <v>0.123872400298455</v>
      </c>
      <c r="AJ355" s="16"/>
      <c r="AK355" s="16">
        <v>8.4597420532743203E-2</v>
      </c>
      <c r="AL355" s="16">
        <v>0.130933770737865</v>
      </c>
      <c r="AM355" s="16"/>
      <c r="AN355" s="16">
        <v>9.0382397250969401E-2</v>
      </c>
      <c r="AO355" s="16">
        <v>0.11260000275234</v>
      </c>
      <c r="AP355" s="16"/>
      <c r="AQ355" s="16">
        <v>0.11567770460629</v>
      </c>
      <c r="AR355" s="16">
        <v>9.2302464482309998E-2</v>
      </c>
      <c r="AS355" s="16">
        <v>0.112399031393549</v>
      </c>
      <c r="AT355" s="16"/>
      <c r="AU355" s="16">
        <v>9.8835386913986106E-2</v>
      </c>
      <c r="AV355" s="16">
        <v>0.103505750209074</v>
      </c>
      <c r="AW355" s="16"/>
      <c r="AX355" s="16">
        <v>0.106797644644178</v>
      </c>
      <c r="AY355" s="16">
        <v>6.9447671783106693E-2</v>
      </c>
      <c r="AZ355" s="16"/>
      <c r="BA355" s="16">
        <v>0.117695681269063</v>
      </c>
      <c r="BB355" s="16">
        <v>0.144134096111038</v>
      </c>
    </row>
    <row r="356" spans="2:54" x14ac:dyDescent="0.35">
      <c r="B356" t="s">
        <v>89</v>
      </c>
      <c r="C356" s="16">
        <v>9.1539702309820406E-2</v>
      </c>
      <c r="D356" s="16">
        <v>7.1305585447898001E-2</v>
      </c>
      <c r="E356" s="16">
        <v>0.112137217445689</v>
      </c>
      <c r="F356" s="16"/>
      <c r="G356" s="16">
        <v>5.0989871618061497E-2</v>
      </c>
      <c r="H356" s="16">
        <v>7.0184280119927597E-2</v>
      </c>
      <c r="I356" s="16">
        <v>6.9483057361335698E-2</v>
      </c>
      <c r="J356" s="16">
        <v>9.6346076435791295E-2</v>
      </c>
      <c r="K356" s="16">
        <v>0.114340336723413</v>
      </c>
      <c r="L356" s="16">
        <v>0.128932406555923</v>
      </c>
      <c r="M356" s="16"/>
      <c r="N356" s="16">
        <v>7.7794607341176297E-2</v>
      </c>
      <c r="O356" s="16">
        <v>0.140926409707468</v>
      </c>
      <c r="P356" s="16">
        <v>6.7433643800563201E-2</v>
      </c>
      <c r="Q356" s="16">
        <v>9.6845828296918998E-2</v>
      </c>
      <c r="R356" s="16"/>
      <c r="S356" s="16">
        <v>0.101804409952681</v>
      </c>
      <c r="T356" s="16">
        <v>7.6518536088151401E-2</v>
      </c>
      <c r="U356" s="16"/>
      <c r="V356" s="16">
        <v>9.2762583770365295E-2</v>
      </c>
      <c r="W356" s="16">
        <v>0.112788199665861</v>
      </c>
      <c r="X356" s="16">
        <v>6.7332255521345197E-2</v>
      </c>
      <c r="Y356" s="16">
        <v>3.88568210766123E-2</v>
      </c>
      <c r="Z356" s="16"/>
      <c r="AA356" s="16">
        <v>0.107640667953005</v>
      </c>
      <c r="AB356" s="16">
        <v>9.1810675153769894E-2</v>
      </c>
      <c r="AC356" s="16">
        <v>0.14838464938857401</v>
      </c>
      <c r="AD356" s="16">
        <v>4.6681513481782899E-2</v>
      </c>
      <c r="AE356" s="16">
        <v>7.0423260729736203E-2</v>
      </c>
      <c r="AF356" s="16">
        <v>7.5793178881691001E-2</v>
      </c>
      <c r="AG356" s="16"/>
      <c r="AH356" s="16">
        <v>9.53475459680308E-2</v>
      </c>
      <c r="AI356" s="16">
        <v>7.8720131313597397E-2</v>
      </c>
      <c r="AJ356" s="16"/>
      <c r="AK356" s="16">
        <v>7.8677445316685898E-2</v>
      </c>
      <c r="AL356" s="16">
        <v>8.2799771072597797E-2</v>
      </c>
      <c r="AM356" s="16"/>
      <c r="AN356" s="16">
        <v>9.6688165253997996E-2</v>
      </c>
      <c r="AO356" s="16">
        <v>8.1365288213801901E-2</v>
      </c>
      <c r="AP356" s="16"/>
      <c r="AQ356" s="16">
        <v>6.3807574739447398E-2</v>
      </c>
      <c r="AR356" s="16">
        <v>9.9606905662881398E-2</v>
      </c>
      <c r="AS356" s="16">
        <v>8.6546166175939895E-2</v>
      </c>
      <c r="AT356" s="16"/>
      <c r="AU356" s="16">
        <v>0.101478785836455</v>
      </c>
      <c r="AV356" s="16">
        <v>7.6078939472948304E-2</v>
      </c>
      <c r="AW356" s="16"/>
      <c r="AX356" s="16">
        <v>6.4919941259582198E-2</v>
      </c>
      <c r="AY356" s="16">
        <v>0.216873624262927</v>
      </c>
      <c r="AZ356" s="16"/>
      <c r="BA356" s="16">
        <v>1.45919007791448E-2</v>
      </c>
      <c r="BB356" s="16">
        <v>3.9642858764035602E-2</v>
      </c>
    </row>
    <row r="357" spans="2:54" x14ac:dyDescent="0.35">
      <c r="B357" t="s">
        <v>218</v>
      </c>
      <c r="C357" s="16">
        <v>8.3733727525172094E-2</v>
      </c>
      <c r="D357" s="16">
        <v>8.56177940084311E-2</v>
      </c>
      <c r="E357" s="16">
        <v>7.9550264012487701E-2</v>
      </c>
      <c r="F357" s="16"/>
      <c r="G357" s="16">
        <v>0.111163484360147</v>
      </c>
      <c r="H357" s="16">
        <v>0.152180621161771</v>
      </c>
      <c r="I357" s="16">
        <v>9.8185300419597596E-2</v>
      </c>
      <c r="J357" s="16">
        <v>5.73186048867977E-2</v>
      </c>
      <c r="K357" s="16">
        <v>5.2629711731230398E-2</v>
      </c>
      <c r="L357" s="16">
        <v>4.2285269489736897E-2</v>
      </c>
      <c r="M357" s="16"/>
      <c r="N357" s="16">
        <v>6.1091648592807302E-2</v>
      </c>
      <c r="O357" s="16">
        <v>8.3215377117675904E-2</v>
      </c>
      <c r="P357" s="16">
        <v>7.3660096105351305E-2</v>
      </c>
      <c r="Q357" s="16">
        <v>0.11655955771083</v>
      </c>
      <c r="R357" s="16"/>
      <c r="S357" s="16">
        <v>8.9761463773169195E-2</v>
      </c>
      <c r="T357" s="16">
        <v>7.5062137780191399E-2</v>
      </c>
      <c r="U357" s="16"/>
      <c r="V357" s="16">
        <v>7.2617016317508304E-2</v>
      </c>
      <c r="W357" s="16">
        <v>8.26249780421036E-2</v>
      </c>
      <c r="X357" s="16">
        <v>9.6845043118485102E-2</v>
      </c>
      <c r="Y357" s="16">
        <v>6.8301585398342801E-2</v>
      </c>
      <c r="Z357" s="16"/>
      <c r="AA357" s="16">
        <v>7.8420177961559007E-2</v>
      </c>
      <c r="AB357" s="16">
        <v>9.9604674488180306E-2</v>
      </c>
      <c r="AC357" s="16">
        <v>8.6522059907409493E-2</v>
      </c>
      <c r="AD357" s="16">
        <v>8.7217429628008603E-2</v>
      </c>
      <c r="AE357" s="16">
        <v>5.6206265695726301E-2</v>
      </c>
      <c r="AF357" s="16">
        <v>0.105223548087542</v>
      </c>
      <c r="AG357" s="16"/>
      <c r="AH357" s="16">
        <v>8.6043930726166507E-2</v>
      </c>
      <c r="AI357" s="16">
        <v>7.5486324319091094E-2</v>
      </c>
      <c r="AJ357" s="16"/>
      <c r="AK357" s="16">
        <v>9.1254926617200596E-2</v>
      </c>
      <c r="AL357" s="16">
        <v>8.9021901868149803E-2</v>
      </c>
      <c r="AM357" s="16"/>
      <c r="AN357" s="16">
        <v>8.0697440371102602E-2</v>
      </c>
      <c r="AO357" s="16">
        <v>7.1261564220672396E-2</v>
      </c>
      <c r="AP357" s="16"/>
      <c r="AQ357" s="16">
        <v>9.0950267320345099E-2</v>
      </c>
      <c r="AR357" s="16">
        <v>5.0731425082744697E-2</v>
      </c>
      <c r="AS357" s="16">
        <v>0.112070460059514</v>
      </c>
      <c r="AT357" s="16"/>
      <c r="AU357" s="16">
        <v>8.9005095135162193E-2</v>
      </c>
      <c r="AV357" s="16">
        <v>7.77791566943975E-2</v>
      </c>
      <c r="AW357" s="16"/>
      <c r="AX357" s="16">
        <v>8.7880103619225797E-2</v>
      </c>
      <c r="AY357" s="16">
        <v>6.5958010206547499E-2</v>
      </c>
      <c r="AZ357" s="16"/>
      <c r="BA357" s="16">
        <v>0.14116788195263599</v>
      </c>
      <c r="BB357" s="16">
        <v>8.5475512739006304E-2</v>
      </c>
    </row>
    <row r="358" spans="2:54" x14ac:dyDescent="0.35">
      <c r="B358" t="s">
        <v>102</v>
      </c>
      <c r="C358" s="16">
        <v>2.9183147976516801E-2</v>
      </c>
      <c r="D358" s="16">
        <v>3.3281631640219002E-2</v>
      </c>
      <c r="E358" s="16">
        <v>2.5755371236152201E-2</v>
      </c>
      <c r="F358" s="16"/>
      <c r="G358" s="16">
        <v>9.9557065636065294E-3</v>
      </c>
      <c r="H358" s="16">
        <v>3.5850017047945403E-2</v>
      </c>
      <c r="I358" s="16">
        <v>5.5254073257202899E-2</v>
      </c>
      <c r="J358" s="16">
        <v>1.5200496955195601E-2</v>
      </c>
      <c r="K358" s="16">
        <v>2.9304797654465E-2</v>
      </c>
      <c r="L358" s="16">
        <v>2.4748369643083801E-2</v>
      </c>
      <c r="M358" s="16"/>
      <c r="N358" s="16">
        <v>2.83929827695482E-2</v>
      </c>
      <c r="O358" s="16">
        <v>3.5574973793322202E-2</v>
      </c>
      <c r="P358" s="16">
        <v>2.1868202272410299E-2</v>
      </c>
      <c r="Q358" s="16">
        <v>3.5888461260668698E-2</v>
      </c>
      <c r="R358" s="16"/>
      <c r="S358" s="16">
        <v>3.6011951599346503E-2</v>
      </c>
      <c r="T358" s="16">
        <v>1.9032089474858599E-2</v>
      </c>
      <c r="U358" s="16"/>
      <c r="V358" s="16">
        <v>3.6174987284793902E-2</v>
      </c>
      <c r="W358" s="16">
        <v>3.0704392608452102E-2</v>
      </c>
      <c r="X358" s="16">
        <v>2.24218498376321E-2</v>
      </c>
      <c r="Y358" s="16">
        <v>1.6899181967498102E-2</v>
      </c>
      <c r="Z358" s="16"/>
      <c r="AA358" s="16">
        <v>2.9976682498372501E-2</v>
      </c>
      <c r="AB358" s="16">
        <v>1.71277453057887E-2</v>
      </c>
      <c r="AC358" s="16">
        <v>5.5872842410716599E-2</v>
      </c>
      <c r="AD358" s="16">
        <v>3.3494371190562498E-2</v>
      </c>
      <c r="AE358" s="16">
        <v>1.1490472606163499E-2</v>
      </c>
      <c r="AF358" s="16">
        <v>2.5906425956341302E-2</v>
      </c>
      <c r="AG358" s="16"/>
      <c r="AH358" s="16">
        <v>2.95507697083656E-2</v>
      </c>
      <c r="AI358" s="16">
        <v>2.70101590485754E-2</v>
      </c>
      <c r="AJ358" s="16"/>
      <c r="AK358" s="16">
        <v>3.2453059821885198E-2</v>
      </c>
      <c r="AL358" s="16">
        <v>2.3084813775126101E-2</v>
      </c>
      <c r="AM358" s="16"/>
      <c r="AN358" s="16">
        <v>2.5354107196914801E-2</v>
      </c>
      <c r="AO358" s="16">
        <v>2.5268753134767001E-2</v>
      </c>
      <c r="AP358" s="16"/>
      <c r="AQ358" s="16">
        <v>4.70165331978184E-2</v>
      </c>
      <c r="AR358" s="16">
        <v>2.5618885075972101E-2</v>
      </c>
      <c r="AS358" s="16">
        <v>2.5948245568772899E-2</v>
      </c>
      <c r="AT358" s="16"/>
      <c r="AU358" s="16">
        <v>2.5530316262245199E-2</v>
      </c>
      <c r="AV358" s="16">
        <v>3.4895166300930897E-2</v>
      </c>
      <c r="AW358" s="16"/>
      <c r="AX358" s="16">
        <v>2.37464940587142E-2</v>
      </c>
      <c r="AY358" s="16">
        <v>4.3100857269769997E-2</v>
      </c>
      <c r="AZ358" s="16"/>
      <c r="BA358" s="16">
        <v>4.7806946579549304E-3</v>
      </c>
      <c r="BB358" s="16">
        <v>2.07262772627742E-2</v>
      </c>
    </row>
    <row r="359" spans="2:54" x14ac:dyDescent="0.35">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c r="AP359" s="16"/>
      <c r="AQ359" s="16"/>
      <c r="AR359" s="16"/>
      <c r="AS359" s="16"/>
      <c r="AT359" s="16"/>
      <c r="AU359" s="16"/>
      <c r="AV359" s="16"/>
      <c r="AW359" s="16"/>
      <c r="AX359" s="16"/>
      <c r="AY359" s="16"/>
      <c r="AZ359" s="16"/>
      <c r="BA359" s="16"/>
      <c r="BB359" s="16"/>
    </row>
    <row r="360" spans="2:54" x14ac:dyDescent="0.35">
      <c r="B360" s="7" t="s">
        <v>219</v>
      </c>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c r="AP360" s="16"/>
      <c r="AQ360" s="16"/>
      <c r="AR360" s="16"/>
      <c r="AS360" s="16"/>
      <c r="AT360" s="16"/>
      <c r="AU360" s="16"/>
      <c r="AV360" s="16"/>
      <c r="AW360" s="16"/>
      <c r="AX360" s="16"/>
      <c r="AY360" s="16"/>
      <c r="AZ360" s="16"/>
      <c r="BA360" s="16"/>
      <c r="BB360" s="16"/>
    </row>
    <row r="361" spans="2:54" x14ac:dyDescent="0.35">
      <c r="B361" s="15" t="s">
        <v>14</v>
      </c>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c r="AC361" s="16"/>
      <c r="AD361" s="16"/>
      <c r="AE361" s="16"/>
      <c r="AF361" s="16"/>
      <c r="AG361" s="16"/>
      <c r="AH361" s="16"/>
      <c r="AI361" s="16"/>
      <c r="AJ361" s="16"/>
      <c r="AK361" s="16"/>
      <c r="AL361" s="16"/>
      <c r="AM361" s="16"/>
      <c r="AN361" s="16"/>
      <c r="AO361" s="16"/>
      <c r="AP361" s="16"/>
      <c r="AQ361" s="16"/>
      <c r="AR361" s="16"/>
      <c r="AS361" s="16"/>
      <c r="AT361" s="16"/>
      <c r="AU361" s="16"/>
      <c r="AV361" s="16"/>
      <c r="AW361" s="16"/>
      <c r="AX361" s="16"/>
      <c r="AY361" s="16"/>
      <c r="AZ361" s="16"/>
      <c r="BA361" s="16"/>
      <c r="BB361" s="16"/>
    </row>
    <row r="362" spans="2:54" x14ac:dyDescent="0.35">
      <c r="B362" t="s">
        <v>214</v>
      </c>
      <c r="C362" s="16">
        <v>0.26542697102726298</v>
      </c>
      <c r="D362" s="16">
        <v>0.23316446433398799</v>
      </c>
      <c r="E362" s="16">
        <v>0.29721381973383598</v>
      </c>
      <c r="F362" s="16"/>
      <c r="G362" s="16">
        <v>0.22346218229619899</v>
      </c>
      <c r="H362" s="16">
        <v>0.243514804499771</v>
      </c>
      <c r="I362" s="16">
        <v>0.268272616671488</v>
      </c>
      <c r="J362" s="16">
        <v>0.28410078415420698</v>
      </c>
      <c r="K362" s="16">
        <v>0.27582594493579898</v>
      </c>
      <c r="L362" s="16">
        <v>0.28398626658165099</v>
      </c>
      <c r="M362" s="16"/>
      <c r="N362" s="16">
        <v>0.30313109440959501</v>
      </c>
      <c r="O362" s="16">
        <v>0.21648049536299099</v>
      </c>
      <c r="P362" s="16">
        <v>0.27988668476262302</v>
      </c>
      <c r="Q362" s="16">
        <v>0.258041480087215</v>
      </c>
      <c r="R362" s="16"/>
      <c r="S362" s="16">
        <v>0.283630437895454</v>
      </c>
      <c r="T362" s="16">
        <v>0.23930171456992499</v>
      </c>
      <c r="U362" s="16"/>
      <c r="V362" s="16">
        <v>0.24519998407617</v>
      </c>
      <c r="W362" s="16">
        <v>0.28251199510594599</v>
      </c>
      <c r="X362" s="16">
        <v>0.26256055128758599</v>
      </c>
      <c r="Y362" s="16">
        <v>0.239579666714445</v>
      </c>
      <c r="Z362" s="16"/>
      <c r="AA362" s="16">
        <v>0.24442700918530999</v>
      </c>
      <c r="AB362" s="16">
        <v>0.30887996162096698</v>
      </c>
      <c r="AC362" s="16">
        <v>0.27806108132340601</v>
      </c>
      <c r="AD362" s="16">
        <v>0.27917787907892599</v>
      </c>
      <c r="AE362" s="16">
        <v>0.250703857756917</v>
      </c>
      <c r="AF362" s="16">
        <v>0.184736735431871</v>
      </c>
      <c r="AG362" s="16"/>
      <c r="AH362" s="16">
        <v>0.27591378114145099</v>
      </c>
      <c r="AI362" s="16">
        <v>0.27739607967376001</v>
      </c>
      <c r="AJ362" s="16"/>
      <c r="AK362" s="16">
        <v>0.27531547843429799</v>
      </c>
      <c r="AL362" s="16">
        <v>0.29187694252151503</v>
      </c>
      <c r="AM362" s="16"/>
      <c r="AN362" s="16">
        <v>0.26668893995534698</v>
      </c>
      <c r="AO362" s="16">
        <v>0.28265887438233001</v>
      </c>
      <c r="AP362" s="16"/>
      <c r="AQ362" s="16">
        <v>0.26334756417063898</v>
      </c>
      <c r="AR362" s="16">
        <v>0.28696369729674798</v>
      </c>
      <c r="AS362" s="16">
        <v>0.2408926728887</v>
      </c>
      <c r="AT362" s="16"/>
      <c r="AU362" s="16">
        <v>0.273599627123082</v>
      </c>
      <c r="AV362" s="16">
        <v>0.25563372944158902</v>
      </c>
      <c r="AW362" s="16"/>
      <c r="AX362" s="16">
        <v>0.27302256382103501</v>
      </c>
      <c r="AY362" s="16">
        <v>0.216464562500334</v>
      </c>
      <c r="AZ362" s="16"/>
      <c r="BA362" s="16">
        <v>0.31758331460518602</v>
      </c>
      <c r="BB362" s="16">
        <v>0.30078596754741599</v>
      </c>
    </row>
    <row r="363" spans="2:54" x14ac:dyDescent="0.35">
      <c r="B363" t="s">
        <v>208</v>
      </c>
      <c r="C363" s="16">
        <v>0.24172410053905999</v>
      </c>
      <c r="D363" s="16">
        <v>0.25920822955315598</v>
      </c>
      <c r="E363" s="16">
        <v>0.222343871261306</v>
      </c>
      <c r="F363" s="16"/>
      <c r="G363" s="16">
        <v>0.15846882156332801</v>
      </c>
      <c r="H363" s="16">
        <v>0.20523900208281901</v>
      </c>
      <c r="I363" s="16">
        <v>0.233417350027673</v>
      </c>
      <c r="J363" s="16">
        <v>0.26392328521382902</v>
      </c>
      <c r="K363" s="16">
        <v>0.378782273144672</v>
      </c>
      <c r="L363" s="16">
        <v>0.20345166895920699</v>
      </c>
      <c r="M363" s="16"/>
      <c r="N363" s="16">
        <v>0.230071274324814</v>
      </c>
      <c r="O363" s="16">
        <v>0.25086858586779298</v>
      </c>
      <c r="P363" s="16">
        <v>0.194835010528184</v>
      </c>
      <c r="Q363" s="16">
        <v>0.31726129880174397</v>
      </c>
      <c r="R363" s="16"/>
      <c r="S363" s="16">
        <v>0.24363778450036</v>
      </c>
      <c r="T363" s="16">
        <v>0.23672181195206499</v>
      </c>
      <c r="U363" s="16"/>
      <c r="V363" s="16">
        <v>0.20833228547414101</v>
      </c>
      <c r="W363" s="16">
        <v>0.26637506597427402</v>
      </c>
      <c r="X363" s="16">
        <v>0.241355527261995</v>
      </c>
      <c r="Y363" s="16">
        <v>0.20373129399384499</v>
      </c>
      <c r="Z363" s="16"/>
      <c r="AA363" s="16">
        <v>0.25207638437903201</v>
      </c>
      <c r="AB363" s="16">
        <v>0.23575737708082201</v>
      </c>
      <c r="AC363" s="16">
        <v>0.22279287755192201</v>
      </c>
      <c r="AD363" s="16">
        <v>0.25733583737219501</v>
      </c>
      <c r="AE363" s="16">
        <v>0.16909070120452699</v>
      </c>
      <c r="AF363" s="16">
        <v>0.30921335906216102</v>
      </c>
      <c r="AG363" s="16"/>
      <c r="AH363" s="16">
        <v>0.28296204354948401</v>
      </c>
      <c r="AI363" s="16">
        <v>0.19824498569516499</v>
      </c>
      <c r="AJ363" s="16"/>
      <c r="AK363" s="16">
        <v>0.26745803381387701</v>
      </c>
      <c r="AL363" s="16">
        <v>0.22345674098059801</v>
      </c>
      <c r="AM363" s="16"/>
      <c r="AN363" s="16">
        <v>0.27720905611302799</v>
      </c>
      <c r="AO363" s="16">
        <v>0.21506415325546899</v>
      </c>
      <c r="AP363" s="16"/>
      <c r="AQ363" s="16">
        <v>0.25237266667936498</v>
      </c>
      <c r="AR363" s="16">
        <v>0.266197253080452</v>
      </c>
      <c r="AS363" s="16">
        <v>0.214982888402138</v>
      </c>
      <c r="AT363" s="16"/>
      <c r="AU363" s="16">
        <v>0.24858827086495899</v>
      </c>
      <c r="AV363" s="16">
        <v>0.23335587151361001</v>
      </c>
      <c r="AW363" s="16"/>
      <c r="AX363" s="16">
        <v>0.248843226732994</v>
      </c>
      <c r="AY363" s="16">
        <v>0.20991828059783599</v>
      </c>
      <c r="AZ363" s="16"/>
      <c r="BA363" s="16">
        <v>0.26584424948941299</v>
      </c>
      <c r="BB363" s="16">
        <v>0.200039022827566</v>
      </c>
    </row>
    <row r="364" spans="2:54" x14ac:dyDescent="0.35">
      <c r="B364" t="s">
        <v>216</v>
      </c>
      <c r="C364" s="16">
        <v>0.23222482180547699</v>
      </c>
      <c r="D364" s="16">
        <v>0.23129948043763601</v>
      </c>
      <c r="E364" s="16">
        <v>0.23299077157640599</v>
      </c>
      <c r="F364" s="16"/>
      <c r="G364" s="16">
        <v>0.201714816238872</v>
      </c>
      <c r="H364" s="16">
        <v>0.23316265889815899</v>
      </c>
      <c r="I364" s="16">
        <v>0.240315074522929</v>
      </c>
      <c r="J364" s="16">
        <v>0.25350374546395399</v>
      </c>
      <c r="K364" s="16">
        <v>0.20627455720988699</v>
      </c>
      <c r="L364" s="16">
        <v>0.24700350983979699</v>
      </c>
      <c r="M364" s="16"/>
      <c r="N364" s="16">
        <v>0.25731703814928403</v>
      </c>
      <c r="O364" s="16">
        <v>0.214330609438837</v>
      </c>
      <c r="P364" s="16">
        <v>0.22465275446828301</v>
      </c>
      <c r="Q364" s="16">
        <v>0.24204322238348699</v>
      </c>
      <c r="R364" s="16"/>
      <c r="S364" s="16">
        <v>0.25600711110047603</v>
      </c>
      <c r="T364" s="16">
        <v>0.19752256781313399</v>
      </c>
      <c r="U364" s="16"/>
      <c r="V364" s="16">
        <v>0.18881732090094</v>
      </c>
      <c r="W364" s="16">
        <v>0.207394487180591</v>
      </c>
      <c r="X364" s="16">
        <v>0.30409447024047798</v>
      </c>
      <c r="Y364" s="16">
        <v>0.23660498122134599</v>
      </c>
      <c r="Z364" s="16"/>
      <c r="AA364" s="16">
        <v>0.17957850198647701</v>
      </c>
      <c r="AB364" s="16">
        <v>0.25144485969739</v>
      </c>
      <c r="AC364" s="16">
        <v>0.23047228486402599</v>
      </c>
      <c r="AD364" s="16">
        <v>0.2693768319125</v>
      </c>
      <c r="AE364" s="16">
        <v>0.284068690636188</v>
      </c>
      <c r="AF364" s="16">
        <v>0.38433944471349901</v>
      </c>
      <c r="AG364" s="16"/>
      <c r="AH364" s="16">
        <v>0.249417359810471</v>
      </c>
      <c r="AI364" s="16">
        <v>0.21435617596509099</v>
      </c>
      <c r="AJ364" s="16"/>
      <c r="AK364" s="16">
        <v>0.22320608719756499</v>
      </c>
      <c r="AL364" s="16">
        <v>0.25057918184258898</v>
      </c>
      <c r="AM364" s="16"/>
      <c r="AN364" s="16">
        <v>0.24359818172820699</v>
      </c>
      <c r="AO364" s="16">
        <v>0.23347333905286999</v>
      </c>
      <c r="AP364" s="16"/>
      <c r="AQ364" s="16">
        <v>0.222319450778069</v>
      </c>
      <c r="AR364" s="16">
        <v>0.227626855051003</v>
      </c>
      <c r="AS364" s="16">
        <v>0.23500464724613501</v>
      </c>
      <c r="AT364" s="16"/>
      <c r="AU364" s="16">
        <v>0.24233213836463399</v>
      </c>
      <c r="AV364" s="16">
        <v>0.222110835200685</v>
      </c>
      <c r="AW364" s="16"/>
      <c r="AX364" s="16">
        <v>0.25706830713224199</v>
      </c>
      <c r="AY364" s="16">
        <v>0.114877162093157</v>
      </c>
      <c r="AZ364" s="16"/>
      <c r="BA364" s="16">
        <v>0.29857198144126501</v>
      </c>
      <c r="BB364" s="16">
        <v>0.297385810462719</v>
      </c>
    </row>
    <row r="365" spans="2:54" x14ac:dyDescent="0.35">
      <c r="B365" t="s">
        <v>212</v>
      </c>
      <c r="C365" s="16">
        <v>0.22052821091803501</v>
      </c>
      <c r="D365" s="16">
        <v>0.215388440864442</v>
      </c>
      <c r="E365" s="16">
        <v>0.22339618933323299</v>
      </c>
      <c r="F365" s="16"/>
      <c r="G365" s="16">
        <v>0.24442434100012</v>
      </c>
      <c r="H365" s="16">
        <v>0.19755713678087999</v>
      </c>
      <c r="I365" s="16">
        <v>0.224490207416807</v>
      </c>
      <c r="J365" s="16">
        <v>0.25767095977419602</v>
      </c>
      <c r="K365" s="16">
        <v>0.20525774787390999</v>
      </c>
      <c r="L365" s="16">
        <v>0.20725902705145899</v>
      </c>
      <c r="M365" s="16"/>
      <c r="N365" s="16">
        <v>0.26427905138416202</v>
      </c>
      <c r="O365" s="16">
        <v>0.18286971235768901</v>
      </c>
      <c r="P365" s="16">
        <v>0.238161041418497</v>
      </c>
      <c r="Q365" s="16">
        <v>0.19385043325168799</v>
      </c>
      <c r="R365" s="16"/>
      <c r="S365" s="16">
        <v>0.23705426080603401</v>
      </c>
      <c r="T365" s="16">
        <v>0.19504965301404001</v>
      </c>
      <c r="U365" s="16"/>
      <c r="V365" s="16">
        <v>0.180829526110485</v>
      </c>
      <c r="W365" s="16">
        <v>0.23228970473139901</v>
      </c>
      <c r="X365" s="16">
        <v>0.24786013491291101</v>
      </c>
      <c r="Y365" s="16">
        <v>0.14629995495575601</v>
      </c>
      <c r="Z365" s="16"/>
      <c r="AA365" s="16">
        <v>0.20251714711079999</v>
      </c>
      <c r="AB365" s="16">
        <v>0.22177636377495999</v>
      </c>
      <c r="AC365" s="16">
        <v>0.25766118416632799</v>
      </c>
      <c r="AD365" s="16">
        <v>0.247603029954057</v>
      </c>
      <c r="AE365" s="16">
        <v>0.194675994499523</v>
      </c>
      <c r="AF365" s="16">
        <v>0.21055870116670899</v>
      </c>
      <c r="AG365" s="16"/>
      <c r="AH365" s="16">
        <v>0.22009028528386801</v>
      </c>
      <c r="AI365" s="16">
        <v>0.23212062970967101</v>
      </c>
      <c r="AJ365" s="16"/>
      <c r="AK365" s="16">
        <v>0.20441321811532301</v>
      </c>
      <c r="AL365" s="16">
        <v>0.25416391089497897</v>
      </c>
      <c r="AM365" s="16"/>
      <c r="AN365" s="16">
        <v>0.20212780884970799</v>
      </c>
      <c r="AO365" s="16">
        <v>0.22943807363816701</v>
      </c>
      <c r="AP365" s="16"/>
      <c r="AQ365" s="16">
        <v>0.20772713205356499</v>
      </c>
      <c r="AR365" s="16">
        <v>0.23644309220975401</v>
      </c>
      <c r="AS365" s="16">
        <v>0.20866641401939701</v>
      </c>
      <c r="AT365" s="16"/>
      <c r="AU365" s="16">
        <v>0.22042759024504999</v>
      </c>
      <c r="AV365" s="16">
        <v>0.21958019145600699</v>
      </c>
      <c r="AW365" s="16"/>
      <c r="AX365" s="16">
        <v>0.23061061852598499</v>
      </c>
      <c r="AY365" s="16">
        <v>0.16354838122625001</v>
      </c>
      <c r="AZ365" s="16"/>
      <c r="BA365" s="16">
        <v>0.292656082705816</v>
      </c>
      <c r="BB365" s="16">
        <v>0.13969328319129901</v>
      </c>
    </row>
    <row r="366" spans="2:54" x14ac:dyDescent="0.35">
      <c r="B366" t="s">
        <v>209</v>
      </c>
      <c r="C366" s="16">
        <v>0.21687454420913399</v>
      </c>
      <c r="D366" s="16">
        <v>0.24259327250104201</v>
      </c>
      <c r="E366" s="16">
        <v>0.192158417380904</v>
      </c>
      <c r="F366" s="16"/>
      <c r="G366" s="16">
        <v>0.22509508115406299</v>
      </c>
      <c r="H366" s="16">
        <v>0.25204726460544702</v>
      </c>
      <c r="I366" s="16">
        <v>0.20489266822868099</v>
      </c>
      <c r="J366" s="16">
        <v>0.28276390520869898</v>
      </c>
      <c r="K366" s="16">
        <v>0.19004947790591201</v>
      </c>
      <c r="L366" s="16">
        <v>0.16258057274548701</v>
      </c>
      <c r="M366" s="16"/>
      <c r="N366" s="16">
        <v>0.26698608940872398</v>
      </c>
      <c r="O366" s="16">
        <v>0.20469447387874501</v>
      </c>
      <c r="P366" s="16">
        <v>0.22088126641358399</v>
      </c>
      <c r="Q366" s="16">
        <v>0.18520632548899901</v>
      </c>
      <c r="R366" s="16"/>
      <c r="S366" s="16">
        <v>0.211824502954019</v>
      </c>
      <c r="T366" s="16">
        <v>0.223909919315088</v>
      </c>
      <c r="U366" s="16"/>
      <c r="V366" s="16">
        <v>0.16154526751239801</v>
      </c>
      <c r="W366" s="16">
        <v>0.23141761653044499</v>
      </c>
      <c r="X366" s="16">
        <v>0.249388569995355</v>
      </c>
      <c r="Y366" s="16">
        <v>0.18158558067243699</v>
      </c>
      <c r="Z366" s="16"/>
      <c r="AA366" s="16">
        <v>0.21676919833076699</v>
      </c>
      <c r="AB366" s="16">
        <v>0.25357103790150198</v>
      </c>
      <c r="AC366" s="16">
        <v>0.137015733395876</v>
      </c>
      <c r="AD366" s="16">
        <v>0.22924928812731199</v>
      </c>
      <c r="AE366" s="16">
        <v>0.24536569116517401</v>
      </c>
      <c r="AF366" s="16">
        <v>9.0837578789153106E-2</v>
      </c>
      <c r="AG366" s="16"/>
      <c r="AH366" s="16">
        <v>0.21932540704687301</v>
      </c>
      <c r="AI366" s="16">
        <v>0.24032523498167199</v>
      </c>
      <c r="AJ366" s="16"/>
      <c r="AK366" s="16">
        <v>0.22372036621579799</v>
      </c>
      <c r="AL366" s="16">
        <v>0.25322060403455399</v>
      </c>
      <c r="AM366" s="16"/>
      <c r="AN366" s="16">
        <v>0.228354886260377</v>
      </c>
      <c r="AO366" s="16">
        <v>0.228402487823782</v>
      </c>
      <c r="AP366" s="16"/>
      <c r="AQ366" s="16">
        <v>0.18864935476557701</v>
      </c>
      <c r="AR366" s="16">
        <v>0.21985084569629201</v>
      </c>
      <c r="AS366" s="16">
        <v>0.22129138149605099</v>
      </c>
      <c r="AT366" s="16"/>
      <c r="AU366" s="16">
        <v>0.21779460872826301</v>
      </c>
      <c r="AV366" s="16">
        <v>0.21441229671296799</v>
      </c>
      <c r="AW366" s="16"/>
      <c r="AX366" s="16">
        <v>0.218996330833574</v>
      </c>
      <c r="AY366" s="16">
        <v>0.20557063817209001</v>
      </c>
      <c r="AZ366" s="16"/>
      <c r="BA366" s="16">
        <v>0.24019655809040599</v>
      </c>
      <c r="BB366" s="16">
        <v>0.26962326588098101</v>
      </c>
    </row>
    <row r="367" spans="2:54" x14ac:dyDescent="0.35">
      <c r="B367" t="s">
        <v>210</v>
      </c>
      <c r="C367" s="16">
        <v>0.212064269508206</v>
      </c>
      <c r="D367" s="16">
        <v>0.188798491858226</v>
      </c>
      <c r="E367" s="16">
        <v>0.23627290241788801</v>
      </c>
      <c r="F367" s="16"/>
      <c r="G367" s="16">
        <v>0.18104938373114701</v>
      </c>
      <c r="H367" s="16">
        <v>0.183553405225754</v>
      </c>
      <c r="I367" s="16">
        <v>0.25074343451440601</v>
      </c>
      <c r="J367" s="16">
        <v>0.260029318981158</v>
      </c>
      <c r="K367" s="16">
        <v>0.22710698400427601</v>
      </c>
      <c r="L367" s="16">
        <v>0.176337223225533</v>
      </c>
      <c r="M367" s="16"/>
      <c r="N367" s="16">
        <v>0.29026298907012699</v>
      </c>
      <c r="O367" s="16">
        <v>0.18736132326911101</v>
      </c>
      <c r="P367" s="16">
        <v>0.202545933614242</v>
      </c>
      <c r="Q367" s="16">
        <v>0.19291698695425599</v>
      </c>
      <c r="R367" s="16"/>
      <c r="S367" s="16">
        <v>0.21268127702599099</v>
      </c>
      <c r="T367" s="16">
        <v>0.212189912928782</v>
      </c>
      <c r="U367" s="16"/>
      <c r="V367" s="16">
        <v>0.18451196388553001</v>
      </c>
      <c r="W367" s="16">
        <v>0.250956474341335</v>
      </c>
      <c r="X367" s="16">
        <v>0.19789781430596301</v>
      </c>
      <c r="Y367" s="16">
        <v>8.1641801433145797E-2</v>
      </c>
      <c r="Z367" s="16"/>
      <c r="AA367" s="16">
        <v>0.17489573122996099</v>
      </c>
      <c r="AB367" s="16">
        <v>0.25414173302763998</v>
      </c>
      <c r="AC367" s="16">
        <v>0.29674973972574098</v>
      </c>
      <c r="AD367" s="16">
        <v>0.193779247433292</v>
      </c>
      <c r="AE367" s="16">
        <v>0.234316308209848</v>
      </c>
      <c r="AF367" s="16">
        <v>0.22756413394054001</v>
      </c>
      <c r="AG367" s="16"/>
      <c r="AH367" s="16">
        <v>0.22922904599886601</v>
      </c>
      <c r="AI367" s="16">
        <v>0.21253249413857001</v>
      </c>
      <c r="AJ367" s="16"/>
      <c r="AK367" s="16">
        <v>0.22504432106119701</v>
      </c>
      <c r="AL367" s="16">
        <v>0.23612356087372799</v>
      </c>
      <c r="AM367" s="16"/>
      <c r="AN367" s="16">
        <v>0.229669640677304</v>
      </c>
      <c r="AO367" s="16">
        <v>0.217060412864961</v>
      </c>
      <c r="AP367" s="16"/>
      <c r="AQ367" s="16">
        <v>0.18748679304858801</v>
      </c>
      <c r="AR367" s="16">
        <v>0.23045434434332801</v>
      </c>
      <c r="AS367" s="16">
        <v>0.21299879645508801</v>
      </c>
      <c r="AT367" s="16"/>
      <c r="AU367" s="16">
        <v>0.23441495226952</v>
      </c>
      <c r="AV367" s="16">
        <v>0.18118987513325299</v>
      </c>
      <c r="AW367" s="16"/>
      <c r="AX367" s="16">
        <v>0.22121437751732301</v>
      </c>
      <c r="AY367" s="16">
        <v>0.164725346437749</v>
      </c>
      <c r="AZ367" s="16"/>
      <c r="BA367" s="16">
        <v>0.27194075257679701</v>
      </c>
      <c r="BB367" s="16">
        <v>0.155548619491745</v>
      </c>
    </row>
    <row r="368" spans="2:54" x14ac:dyDescent="0.35">
      <c r="B368" t="s">
        <v>213</v>
      </c>
      <c r="C368" s="16">
        <v>0.210974371649854</v>
      </c>
      <c r="D368" s="16">
        <v>0.196698595002856</v>
      </c>
      <c r="E368" s="16">
        <v>0.22778963585407</v>
      </c>
      <c r="F368" s="16"/>
      <c r="G368" s="16">
        <v>0.22801506772221899</v>
      </c>
      <c r="H368" s="16">
        <v>0.183179050838329</v>
      </c>
      <c r="I368" s="16">
        <v>0.27194334471276299</v>
      </c>
      <c r="J368" s="16">
        <v>0.25015536086581902</v>
      </c>
      <c r="K368" s="16">
        <v>0.20332930895151299</v>
      </c>
      <c r="L368" s="16">
        <v>0.15394189123684099</v>
      </c>
      <c r="M368" s="16"/>
      <c r="N368" s="16">
        <v>0.22786454112773999</v>
      </c>
      <c r="O368" s="16">
        <v>0.15321746377946999</v>
      </c>
      <c r="P368" s="16">
        <v>0.22676312206462501</v>
      </c>
      <c r="Q368" s="16">
        <v>0.224073107490876</v>
      </c>
      <c r="R368" s="16"/>
      <c r="S368" s="16">
        <v>0.19541476661511201</v>
      </c>
      <c r="T368" s="16">
        <v>0.23216494593362599</v>
      </c>
      <c r="U368" s="16"/>
      <c r="V368" s="16">
        <v>0.14264423035438301</v>
      </c>
      <c r="W368" s="16">
        <v>0.230475925411363</v>
      </c>
      <c r="X368" s="16">
        <v>0.232226681026062</v>
      </c>
      <c r="Y368" s="16">
        <v>0.30779379419321201</v>
      </c>
      <c r="Z368" s="16"/>
      <c r="AA368" s="16">
        <v>0.20895737940526299</v>
      </c>
      <c r="AB368" s="16">
        <v>0.21603204645633101</v>
      </c>
      <c r="AC368" s="16">
        <v>0.20963336346495801</v>
      </c>
      <c r="AD368" s="16">
        <v>0.19786915776268199</v>
      </c>
      <c r="AE368" s="16">
        <v>0.233899702851672</v>
      </c>
      <c r="AF368" s="16">
        <v>0.23514268113059</v>
      </c>
      <c r="AG368" s="16"/>
      <c r="AH368" s="16">
        <v>0.20071487865415699</v>
      </c>
      <c r="AI368" s="16">
        <v>0.23021738135393099</v>
      </c>
      <c r="AJ368" s="16"/>
      <c r="AK368" s="16">
        <v>0.20246034454985801</v>
      </c>
      <c r="AL368" s="16">
        <v>0.24625424891886899</v>
      </c>
      <c r="AM368" s="16"/>
      <c r="AN368" s="16">
        <v>0.195504265531073</v>
      </c>
      <c r="AO368" s="16">
        <v>0.21435096031305101</v>
      </c>
      <c r="AP368" s="16"/>
      <c r="AQ368" s="16">
        <v>0.220589546632737</v>
      </c>
      <c r="AR368" s="16">
        <v>0.21280417525812101</v>
      </c>
      <c r="AS368" s="16">
        <v>0.205039080220525</v>
      </c>
      <c r="AT368" s="16"/>
      <c r="AU368" s="16">
        <v>0.22612743695320101</v>
      </c>
      <c r="AV368" s="16">
        <v>0.19331683085423501</v>
      </c>
      <c r="AW368" s="16"/>
      <c r="AX368" s="16">
        <v>0.22825856714996401</v>
      </c>
      <c r="AY368" s="16">
        <v>0.13132088296136099</v>
      </c>
      <c r="AZ368" s="16"/>
      <c r="BA368" s="16">
        <v>0.26411031509168997</v>
      </c>
      <c r="BB368" s="16">
        <v>0.16160415169196399</v>
      </c>
    </row>
    <row r="369" spans="2:54" x14ac:dyDescent="0.35">
      <c r="B369" t="s">
        <v>207</v>
      </c>
      <c r="C369" s="16">
        <v>0.210752739430244</v>
      </c>
      <c r="D369" s="16">
        <v>0.18651423058722699</v>
      </c>
      <c r="E369" s="16">
        <v>0.231980705025183</v>
      </c>
      <c r="F369" s="16"/>
      <c r="G369" s="16">
        <v>0.13353869452310699</v>
      </c>
      <c r="H369" s="16">
        <v>0.26104231397775601</v>
      </c>
      <c r="I369" s="16">
        <v>0.20382123773873301</v>
      </c>
      <c r="J369" s="16">
        <v>0.21919829047436901</v>
      </c>
      <c r="K369" s="16">
        <v>0.19294821085227301</v>
      </c>
      <c r="L369" s="16">
        <v>0.22519635635681101</v>
      </c>
      <c r="M369" s="16"/>
      <c r="N369" s="16">
        <v>0.26286975192023099</v>
      </c>
      <c r="O369" s="16">
        <v>0.22876430792987401</v>
      </c>
      <c r="P369" s="16">
        <v>0.20687385075630799</v>
      </c>
      <c r="Q369" s="16">
        <v>0.16388654872230199</v>
      </c>
      <c r="R369" s="16"/>
      <c r="S369" s="16">
        <v>0.211411634993352</v>
      </c>
      <c r="T369" s="16">
        <v>0.21080869397738999</v>
      </c>
      <c r="U369" s="16"/>
      <c r="V369" s="16">
        <v>0.15856578391107801</v>
      </c>
      <c r="W369" s="16">
        <v>0.242745155514065</v>
      </c>
      <c r="X369" s="16">
        <v>0.225669828572409</v>
      </c>
      <c r="Y369" s="16">
        <v>9.7414643774617699E-2</v>
      </c>
      <c r="Z369" s="16"/>
      <c r="AA369" s="16">
        <v>0.17572246756149901</v>
      </c>
      <c r="AB369" s="16">
        <v>0.237934322255307</v>
      </c>
      <c r="AC369" s="16">
        <v>0.245873494770426</v>
      </c>
      <c r="AD369" s="16">
        <v>0.24358028742992999</v>
      </c>
      <c r="AE369" s="16">
        <v>0.20957962711774</v>
      </c>
      <c r="AF369" s="16">
        <v>0.159640808421422</v>
      </c>
      <c r="AG369" s="16"/>
      <c r="AH369" s="16">
        <v>0.23793735710328001</v>
      </c>
      <c r="AI369" s="16">
        <v>0.20049178909263099</v>
      </c>
      <c r="AJ369" s="16"/>
      <c r="AK369" s="16">
        <v>0.220771643975569</v>
      </c>
      <c r="AL369" s="16">
        <v>0.197836150384019</v>
      </c>
      <c r="AM369" s="16"/>
      <c r="AN369" s="16">
        <v>0.22105150219974901</v>
      </c>
      <c r="AO369" s="16">
        <v>0.22003220933721601</v>
      </c>
      <c r="AP369" s="16"/>
      <c r="AQ369" s="16">
        <v>0.19011775702174799</v>
      </c>
      <c r="AR369" s="16">
        <v>0.23396099151316399</v>
      </c>
      <c r="AS369" s="16">
        <v>0.21389368356872601</v>
      </c>
      <c r="AT369" s="16"/>
      <c r="AU369" s="16">
        <v>0.23891283569604399</v>
      </c>
      <c r="AV369" s="16">
        <v>0.171614136461885</v>
      </c>
      <c r="AW369" s="16"/>
      <c r="AX369" s="16">
        <v>0.21654225154182299</v>
      </c>
      <c r="AY369" s="16">
        <v>0.18049866797570699</v>
      </c>
      <c r="AZ369" s="16"/>
      <c r="BA369" s="16">
        <v>0.22980659931864</v>
      </c>
      <c r="BB369" s="16">
        <v>0.18378365176098899</v>
      </c>
    </row>
    <row r="370" spans="2:54" x14ac:dyDescent="0.35">
      <c r="B370" t="s">
        <v>215</v>
      </c>
      <c r="C370" s="16">
        <v>0.19448382943885301</v>
      </c>
      <c r="D370" s="16">
        <v>0.19968569793978</v>
      </c>
      <c r="E370" s="16">
        <v>0.18189605658292099</v>
      </c>
      <c r="F370" s="16"/>
      <c r="G370" s="16">
        <v>0.21789177370617199</v>
      </c>
      <c r="H370" s="16">
        <v>0.21352693413090101</v>
      </c>
      <c r="I370" s="16">
        <v>0.19980341752220901</v>
      </c>
      <c r="J370" s="16">
        <v>0.211292502228206</v>
      </c>
      <c r="K370" s="16">
        <v>0.185672912052221</v>
      </c>
      <c r="L370" s="16">
        <v>0.15472259008119399</v>
      </c>
      <c r="M370" s="16"/>
      <c r="N370" s="16">
        <v>0.220658483512886</v>
      </c>
      <c r="O370" s="16">
        <v>0.164434470113209</v>
      </c>
      <c r="P370" s="16">
        <v>0.20258410091544099</v>
      </c>
      <c r="Q370" s="16">
        <v>0.18902696295387</v>
      </c>
      <c r="R370" s="16"/>
      <c r="S370" s="16">
        <v>0.22027853233544301</v>
      </c>
      <c r="T370" s="16">
        <v>0.156559358040369</v>
      </c>
      <c r="U370" s="16"/>
      <c r="V370" s="16">
        <v>0.18780238359933901</v>
      </c>
      <c r="W370" s="16">
        <v>0.19373579027561499</v>
      </c>
      <c r="X370" s="16">
        <v>0.205294321660555</v>
      </c>
      <c r="Y370" s="16">
        <v>0.161619013858566</v>
      </c>
      <c r="Z370" s="16"/>
      <c r="AA370" s="16">
        <v>0.202602446805807</v>
      </c>
      <c r="AB370" s="16">
        <v>0.211637758368308</v>
      </c>
      <c r="AC370" s="16">
        <v>0.139687266848525</v>
      </c>
      <c r="AD370" s="16">
        <v>0.20302420794777701</v>
      </c>
      <c r="AE370" s="16">
        <v>0.19370467218553</v>
      </c>
      <c r="AF370" s="16">
        <v>0.109967174737371</v>
      </c>
      <c r="AG370" s="16"/>
      <c r="AH370" s="16">
        <v>0.182939277176521</v>
      </c>
      <c r="AI370" s="16">
        <v>0.21491533059747001</v>
      </c>
      <c r="AJ370" s="16"/>
      <c r="AK370" s="16">
        <v>0.19121173343464101</v>
      </c>
      <c r="AL370" s="16">
        <v>0.22068495200091801</v>
      </c>
      <c r="AM370" s="16"/>
      <c r="AN370" s="16">
        <v>0.17741816291286899</v>
      </c>
      <c r="AO370" s="16">
        <v>0.21303254403531599</v>
      </c>
      <c r="AP370" s="16"/>
      <c r="AQ370" s="16">
        <v>0.20577822189950101</v>
      </c>
      <c r="AR370" s="16">
        <v>0.201189358422347</v>
      </c>
      <c r="AS370" s="16">
        <v>0.192182978037305</v>
      </c>
      <c r="AT370" s="16"/>
      <c r="AU370" s="16">
        <v>0.19744552829909601</v>
      </c>
      <c r="AV370" s="16">
        <v>0.18765327941651899</v>
      </c>
      <c r="AW370" s="16"/>
      <c r="AX370" s="16">
        <v>0.20364597508403501</v>
      </c>
      <c r="AY370" s="16">
        <v>0.155585866842985</v>
      </c>
      <c r="AZ370" s="16"/>
      <c r="BA370" s="16">
        <v>0.25359339676081799</v>
      </c>
      <c r="BB370" s="16">
        <v>0.214531677969787</v>
      </c>
    </row>
    <row r="371" spans="2:54" x14ac:dyDescent="0.35">
      <c r="B371" t="s">
        <v>204</v>
      </c>
      <c r="C371" s="16">
        <v>0.19167406395216699</v>
      </c>
      <c r="D371" s="16">
        <v>0.185076032866133</v>
      </c>
      <c r="E371" s="16">
        <v>0.20091440126644999</v>
      </c>
      <c r="F371" s="16"/>
      <c r="G371" s="16">
        <v>0.14664789889725</v>
      </c>
      <c r="H371" s="16">
        <v>0.161534019732442</v>
      </c>
      <c r="I371" s="16">
        <v>0.17221784764402701</v>
      </c>
      <c r="J371" s="16">
        <v>0.224511583645601</v>
      </c>
      <c r="K371" s="16">
        <v>0.212998814715644</v>
      </c>
      <c r="L371" s="16">
        <v>0.21715642513299999</v>
      </c>
      <c r="M371" s="16"/>
      <c r="N371" s="16">
        <v>0.23226155296419501</v>
      </c>
      <c r="O371" s="16">
        <v>0.19444458907897799</v>
      </c>
      <c r="P371" s="16">
        <v>0.17717045910158399</v>
      </c>
      <c r="Q371" s="16">
        <v>0.183433908937536</v>
      </c>
      <c r="R371" s="16"/>
      <c r="S371" s="16">
        <v>0.21040685709927601</v>
      </c>
      <c r="T371" s="16">
        <v>0.16106293901726801</v>
      </c>
      <c r="U371" s="16"/>
      <c r="V371" s="16">
        <v>0.102839553428243</v>
      </c>
      <c r="W371" s="16">
        <v>0.21077262821943801</v>
      </c>
      <c r="X371" s="16">
        <v>0.24494547334574299</v>
      </c>
      <c r="Y371" s="16">
        <v>0.17537292843230801</v>
      </c>
      <c r="Z371" s="16"/>
      <c r="AA371" s="16">
        <v>0.141923700937925</v>
      </c>
      <c r="AB371" s="16">
        <v>0.20362025385673599</v>
      </c>
      <c r="AC371" s="16">
        <v>0.18359731814333499</v>
      </c>
      <c r="AD371" s="16">
        <v>0.26679128904579302</v>
      </c>
      <c r="AE371" s="16">
        <v>0.199863644342514</v>
      </c>
      <c r="AF371" s="16">
        <v>0.234491204557424</v>
      </c>
      <c r="AG371" s="16"/>
      <c r="AH371" s="16">
        <v>0.21052876895893799</v>
      </c>
      <c r="AI371" s="16">
        <v>0.19954181426189699</v>
      </c>
      <c r="AJ371" s="16"/>
      <c r="AK371" s="16">
        <v>0.19012440985767801</v>
      </c>
      <c r="AL371" s="16">
        <v>0.22082681380881</v>
      </c>
      <c r="AM371" s="16"/>
      <c r="AN371" s="16">
        <v>0.195588771805143</v>
      </c>
      <c r="AO371" s="16">
        <v>0.206591444306165</v>
      </c>
      <c r="AP371" s="16"/>
      <c r="AQ371" s="16">
        <v>0.204967517072046</v>
      </c>
      <c r="AR371" s="16">
        <v>0.196026152177361</v>
      </c>
      <c r="AS371" s="16">
        <v>0.175066700608872</v>
      </c>
      <c r="AT371" s="16"/>
      <c r="AU371" s="16">
        <v>0.19621081471839399</v>
      </c>
      <c r="AV371" s="16">
        <v>0.182057123979671</v>
      </c>
      <c r="AW371" s="16"/>
      <c r="AX371" s="16">
        <v>0.19177825624691899</v>
      </c>
      <c r="AY371" s="16">
        <v>0.189645089004225</v>
      </c>
      <c r="AZ371" s="16"/>
      <c r="BA371" s="16">
        <v>0.21340241728095899</v>
      </c>
      <c r="BB371" s="16">
        <v>9.0348315003931298E-2</v>
      </c>
    </row>
    <row r="372" spans="2:54" x14ac:dyDescent="0.35">
      <c r="B372" t="s">
        <v>217</v>
      </c>
      <c r="C372" s="16">
        <v>0.17583700745192399</v>
      </c>
      <c r="D372" s="16">
        <v>0.197957121684076</v>
      </c>
      <c r="E372" s="16">
        <v>0.155845134598119</v>
      </c>
      <c r="F372" s="16"/>
      <c r="G372" s="16">
        <v>0.150363342810588</v>
      </c>
      <c r="H372" s="16">
        <v>0.18458214927185601</v>
      </c>
      <c r="I372" s="16">
        <v>0.189291141316665</v>
      </c>
      <c r="J372" s="16">
        <v>0.20708142102819899</v>
      </c>
      <c r="K372" s="16">
        <v>0.12866083889827701</v>
      </c>
      <c r="L372" s="16">
        <v>0.18594305048425999</v>
      </c>
      <c r="M372" s="16"/>
      <c r="N372" s="16">
        <v>0.24093124365577401</v>
      </c>
      <c r="O372" s="16">
        <v>0.166113106523814</v>
      </c>
      <c r="P372" s="16">
        <v>0.16621968959936601</v>
      </c>
      <c r="Q372" s="16">
        <v>0.15313457990676599</v>
      </c>
      <c r="R372" s="16"/>
      <c r="S372" s="16">
        <v>0.18171546192566099</v>
      </c>
      <c r="T372" s="16">
        <v>0.16784912426992499</v>
      </c>
      <c r="U372" s="16"/>
      <c r="V372" s="16">
        <v>0.143547390183071</v>
      </c>
      <c r="W372" s="16">
        <v>0.188016837528239</v>
      </c>
      <c r="X372" s="16">
        <v>0.195903223550737</v>
      </c>
      <c r="Y372" s="16">
        <v>0.103280281583991</v>
      </c>
      <c r="Z372" s="16"/>
      <c r="AA372" s="16">
        <v>0.137016462859962</v>
      </c>
      <c r="AB372" s="16">
        <v>0.25780618257547</v>
      </c>
      <c r="AC372" s="16">
        <v>0.156049615919993</v>
      </c>
      <c r="AD372" s="16">
        <v>0.19375694151838599</v>
      </c>
      <c r="AE372" s="16">
        <v>0.15872692998294699</v>
      </c>
      <c r="AF372" s="16">
        <v>0.17729589862398501</v>
      </c>
      <c r="AG372" s="16"/>
      <c r="AH372" s="16">
        <v>0.170129580295066</v>
      </c>
      <c r="AI372" s="16">
        <v>0.18503313933819901</v>
      </c>
      <c r="AJ372" s="16"/>
      <c r="AK372" s="16">
        <v>0.17914520286169699</v>
      </c>
      <c r="AL372" s="16">
        <v>0.18029062384423</v>
      </c>
      <c r="AM372" s="16"/>
      <c r="AN372" s="16">
        <v>0.15086427188746601</v>
      </c>
      <c r="AO372" s="16">
        <v>0.20231307073266</v>
      </c>
      <c r="AP372" s="16"/>
      <c r="AQ372" s="16">
        <v>0.18237822965747699</v>
      </c>
      <c r="AR372" s="16">
        <v>0.16871328695955201</v>
      </c>
      <c r="AS372" s="16">
        <v>0.18166550375335999</v>
      </c>
      <c r="AT372" s="16"/>
      <c r="AU372" s="16">
        <v>0.18639183342011201</v>
      </c>
      <c r="AV372" s="16">
        <v>0.161035691204505</v>
      </c>
      <c r="AW372" s="16"/>
      <c r="AX372" s="16">
        <v>0.19648253039706401</v>
      </c>
      <c r="AY372" s="16">
        <v>7.7628404376921006E-2</v>
      </c>
      <c r="AZ372" s="16"/>
      <c r="BA372" s="16">
        <v>0.20731591152951401</v>
      </c>
      <c r="BB372" s="16">
        <v>0.145033840936071</v>
      </c>
    </row>
    <row r="373" spans="2:54" x14ac:dyDescent="0.35">
      <c r="B373" t="s">
        <v>205</v>
      </c>
      <c r="C373" s="16">
        <v>0.17304764629161301</v>
      </c>
      <c r="D373" s="16">
        <v>0.19633823615820001</v>
      </c>
      <c r="E373" s="16">
        <v>0.14824010830920401</v>
      </c>
      <c r="F373" s="16"/>
      <c r="G373" s="16">
        <v>0.14099896895486499</v>
      </c>
      <c r="H373" s="16">
        <v>0.17329695010545801</v>
      </c>
      <c r="I373" s="16">
        <v>0.20605032728299999</v>
      </c>
      <c r="J373" s="16">
        <v>0.18443093782733</v>
      </c>
      <c r="K373" s="16">
        <v>0.18007834338993201</v>
      </c>
      <c r="L373" s="16">
        <v>0.15156878008806801</v>
      </c>
      <c r="M373" s="16"/>
      <c r="N373" s="16">
        <v>0.21176280872108</v>
      </c>
      <c r="O373" s="16">
        <v>0.152363725462832</v>
      </c>
      <c r="P373" s="16">
        <v>0.16065455828518499</v>
      </c>
      <c r="Q373" s="16">
        <v>0.18327812962080101</v>
      </c>
      <c r="R373" s="16"/>
      <c r="S373" s="16">
        <v>0.18342551663779599</v>
      </c>
      <c r="T373" s="16">
        <v>0.15826171784049101</v>
      </c>
      <c r="U373" s="16"/>
      <c r="V373" s="16">
        <v>0.115789975764685</v>
      </c>
      <c r="W373" s="16">
        <v>0.196140911877449</v>
      </c>
      <c r="X373" s="16">
        <v>0.19442315273878599</v>
      </c>
      <c r="Y373" s="16">
        <v>0.146007980624314</v>
      </c>
      <c r="Z373" s="16"/>
      <c r="AA373" s="16">
        <v>0.154818918614785</v>
      </c>
      <c r="AB373" s="16">
        <v>0.19150450102654201</v>
      </c>
      <c r="AC373" s="16">
        <v>0.21573830917770301</v>
      </c>
      <c r="AD373" s="16">
        <v>0.16710260835457399</v>
      </c>
      <c r="AE373" s="16">
        <v>0.17726164167073599</v>
      </c>
      <c r="AF373" s="16">
        <v>0.18825969309731599</v>
      </c>
      <c r="AG373" s="16"/>
      <c r="AH373" s="16">
        <v>0.18274412263863599</v>
      </c>
      <c r="AI373" s="16">
        <v>0.17439250532065301</v>
      </c>
      <c r="AJ373" s="16"/>
      <c r="AK373" s="16">
        <v>0.168144398464287</v>
      </c>
      <c r="AL373" s="16">
        <v>0.17298778875964499</v>
      </c>
      <c r="AM373" s="16"/>
      <c r="AN373" s="16">
        <v>0.16047439722389401</v>
      </c>
      <c r="AO373" s="16">
        <v>0.175442850274001</v>
      </c>
      <c r="AP373" s="16"/>
      <c r="AQ373" s="16">
        <v>0.15306051392912101</v>
      </c>
      <c r="AR373" s="16">
        <v>0.18412942569695101</v>
      </c>
      <c r="AS373" s="16">
        <v>0.16723628881042699</v>
      </c>
      <c r="AT373" s="16"/>
      <c r="AU373" s="16">
        <v>0.184934830647287</v>
      </c>
      <c r="AV373" s="16">
        <v>0.15630572567374501</v>
      </c>
      <c r="AW373" s="16"/>
      <c r="AX373" s="16">
        <v>0.17733797447099001</v>
      </c>
      <c r="AY373" s="16">
        <v>0.148921704740996</v>
      </c>
      <c r="AZ373" s="16"/>
      <c r="BA373" s="16">
        <v>0.24277713293566699</v>
      </c>
      <c r="BB373" s="16">
        <v>7.14140012902785E-2</v>
      </c>
    </row>
    <row r="374" spans="2:54" x14ac:dyDescent="0.35">
      <c r="B374" t="s">
        <v>200</v>
      </c>
      <c r="C374" s="16">
        <v>0.161521279684501</v>
      </c>
      <c r="D374" s="16">
        <v>0.16098097929587499</v>
      </c>
      <c r="E374" s="16">
        <v>0.16277468628201799</v>
      </c>
      <c r="F374" s="16"/>
      <c r="G374" s="16">
        <v>0.12261243986638699</v>
      </c>
      <c r="H374" s="16">
        <v>0.184176911297009</v>
      </c>
      <c r="I374" s="16">
        <v>0.11519184437971899</v>
      </c>
      <c r="J374" s="16">
        <v>0.18252632066683699</v>
      </c>
      <c r="K374" s="16">
        <v>0.16691222947093701</v>
      </c>
      <c r="L374" s="16">
        <v>0.18053695117094501</v>
      </c>
      <c r="M374" s="16"/>
      <c r="N374" s="16">
        <v>0.18591444501177801</v>
      </c>
      <c r="O374" s="16">
        <v>0.15893192298807601</v>
      </c>
      <c r="P374" s="16">
        <v>0.16050030137847801</v>
      </c>
      <c r="Q374" s="16">
        <v>0.14794966194175599</v>
      </c>
      <c r="R374" s="16"/>
      <c r="S374" s="16">
        <v>0.181901248118533</v>
      </c>
      <c r="T374" s="16">
        <v>0.131596933977421</v>
      </c>
      <c r="U374" s="16"/>
      <c r="V374" s="16">
        <v>0.12947678407763</v>
      </c>
      <c r="W374" s="16">
        <v>0.182693005701039</v>
      </c>
      <c r="X374" s="16">
        <v>0.168037922181244</v>
      </c>
      <c r="Y374" s="16">
        <v>9.6346176426649804E-2</v>
      </c>
      <c r="Z374" s="16"/>
      <c r="AA374" s="16">
        <v>0.12604279846859501</v>
      </c>
      <c r="AB374" s="16">
        <v>0.20871546028185201</v>
      </c>
      <c r="AC374" s="16">
        <v>0.14349703460715299</v>
      </c>
      <c r="AD374" s="16">
        <v>0.18739180443212</v>
      </c>
      <c r="AE374" s="16">
        <v>0.19680654610787099</v>
      </c>
      <c r="AF374" s="16">
        <v>0.111129406687018</v>
      </c>
      <c r="AG374" s="16"/>
      <c r="AH374" s="16">
        <v>0.16206448817802899</v>
      </c>
      <c r="AI374" s="16">
        <v>0.165851361719175</v>
      </c>
      <c r="AJ374" s="16"/>
      <c r="AK374" s="16">
        <v>0.16478928944845</v>
      </c>
      <c r="AL374" s="16">
        <v>0.17950717333549099</v>
      </c>
      <c r="AM374" s="16"/>
      <c r="AN374" s="16">
        <v>0.166888015625241</v>
      </c>
      <c r="AO374" s="16">
        <v>0.15585850915107899</v>
      </c>
      <c r="AP374" s="16"/>
      <c r="AQ374" s="16">
        <v>0.108232439358617</v>
      </c>
      <c r="AR374" s="16">
        <v>0.16209012462008701</v>
      </c>
      <c r="AS374" s="16">
        <v>0.18396507223854999</v>
      </c>
      <c r="AT374" s="16"/>
      <c r="AU374" s="16">
        <v>0.18268155257507601</v>
      </c>
      <c r="AV374" s="16">
        <v>0.1314163575334</v>
      </c>
      <c r="AW374" s="16"/>
      <c r="AX374" s="16">
        <v>0.16031033010585799</v>
      </c>
      <c r="AY374" s="16">
        <v>0.174195468805872</v>
      </c>
      <c r="AZ374" s="16"/>
      <c r="BA374" s="16">
        <v>0.16958378290739401</v>
      </c>
      <c r="BB374" s="16">
        <v>0.123167095558017</v>
      </c>
    </row>
    <row r="375" spans="2:54" x14ac:dyDescent="0.35">
      <c r="B375" t="s">
        <v>201</v>
      </c>
      <c r="C375" s="16">
        <v>0.15462827915750799</v>
      </c>
      <c r="D375" s="16">
        <v>0.15084393033937099</v>
      </c>
      <c r="E375" s="16">
        <v>0.15208863417329699</v>
      </c>
      <c r="F375" s="16"/>
      <c r="G375" s="16">
        <v>0.173891814311709</v>
      </c>
      <c r="H375" s="16">
        <v>0.129104734898846</v>
      </c>
      <c r="I375" s="16">
        <v>0.167405820410198</v>
      </c>
      <c r="J375" s="16">
        <v>0.19394155538816801</v>
      </c>
      <c r="K375" s="16">
        <v>0.145365624953992</v>
      </c>
      <c r="L375" s="16">
        <v>0.13302123468179</v>
      </c>
      <c r="M375" s="16"/>
      <c r="N375" s="16">
        <v>0.17255077711099701</v>
      </c>
      <c r="O375" s="16">
        <v>0.146100899631878</v>
      </c>
      <c r="P375" s="16">
        <v>0.1650994562874</v>
      </c>
      <c r="Q375" s="16">
        <v>0.132457307105529</v>
      </c>
      <c r="R375" s="16"/>
      <c r="S375" s="16">
        <v>0.147121036620627</v>
      </c>
      <c r="T375" s="16">
        <v>0.166717553973391</v>
      </c>
      <c r="U375" s="16"/>
      <c r="V375" s="16">
        <v>9.4597675769730993E-2</v>
      </c>
      <c r="W375" s="16">
        <v>0.196572255825434</v>
      </c>
      <c r="X375" s="16">
        <v>0.14905735329994199</v>
      </c>
      <c r="Y375" s="16">
        <v>0.15494219709227</v>
      </c>
      <c r="Z375" s="16"/>
      <c r="AA375" s="16">
        <v>0.15997731446809699</v>
      </c>
      <c r="AB375" s="16">
        <v>0.15563740852691199</v>
      </c>
      <c r="AC375" s="16">
        <v>0.13929276075869801</v>
      </c>
      <c r="AD375" s="16">
        <v>0.135203918474498</v>
      </c>
      <c r="AE375" s="16">
        <v>0.16406635793104499</v>
      </c>
      <c r="AF375" s="16">
        <v>0.236761445622516</v>
      </c>
      <c r="AG375" s="16"/>
      <c r="AH375" s="16">
        <v>0.14211254228017201</v>
      </c>
      <c r="AI375" s="16">
        <v>0.17359320342711801</v>
      </c>
      <c r="AJ375" s="16"/>
      <c r="AK375" s="16">
        <v>0.12865065709951901</v>
      </c>
      <c r="AL375" s="16">
        <v>0.17542304089979499</v>
      </c>
      <c r="AM375" s="16"/>
      <c r="AN375" s="16">
        <v>0.13433746427132601</v>
      </c>
      <c r="AO375" s="16">
        <v>0.165649708430886</v>
      </c>
      <c r="AP375" s="16"/>
      <c r="AQ375" s="16">
        <v>0.123164420171316</v>
      </c>
      <c r="AR375" s="16">
        <v>0.16247172562460699</v>
      </c>
      <c r="AS375" s="16">
        <v>0.159394174773311</v>
      </c>
      <c r="AT375" s="16"/>
      <c r="AU375" s="16">
        <v>0.16751279590506399</v>
      </c>
      <c r="AV375" s="16">
        <v>0.136136758583595</v>
      </c>
      <c r="AW375" s="16"/>
      <c r="AX375" s="16">
        <v>0.14634123179726699</v>
      </c>
      <c r="AY375" s="16">
        <v>0.197181943685346</v>
      </c>
      <c r="AZ375" s="16"/>
      <c r="BA375" s="16">
        <v>0.213542732833674</v>
      </c>
      <c r="BB375" s="16">
        <v>0.13080910591110101</v>
      </c>
    </row>
    <row r="376" spans="2:54" x14ac:dyDescent="0.35">
      <c r="B376" t="s">
        <v>218</v>
      </c>
      <c r="C376" s="16">
        <v>0.14835022632207301</v>
      </c>
      <c r="D376" s="16">
        <v>0.15686560455748599</v>
      </c>
      <c r="E376" s="16">
        <v>0.14064145979833201</v>
      </c>
      <c r="F376" s="16"/>
      <c r="G376" s="16">
        <v>0.159212044683187</v>
      </c>
      <c r="H376" s="16">
        <v>0.156589893824576</v>
      </c>
      <c r="I376" s="16">
        <v>0.19368430457524499</v>
      </c>
      <c r="J376" s="16">
        <v>0.180486705951314</v>
      </c>
      <c r="K376" s="16">
        <v>8.4807472908739703E-2</v>
      </c>
      <c r="L376" s="16">
        <v>0.12525147383190699</v>
      </c>
      <c r="M376" s="16"/>
      <c r="N376" s="16">
        <v>0.16915997331844601</v>
      </c>
      <c r="O376" s="16">
        <v>0.15371177170689401</v>
      </c>
      <c r="P376" s="16">
        <v>0.16723028769607601</v>
      </c>
      <c r="Q376" s="16">
        <v>9.8479648240790404E-2</v>
      </c>
      <c r="R376" s="16"/>
      <c r="S376" s="16">
        <v>0.151398232829423</v>
      </c>
      <c r="T376" s="16">
        <v>0.141172673745253</v>
      </c>
      <c r="U376" s="16"/>
      <c r="V376" s="16">
        <v>0.121599046267153</v>
      </c>
      <c r="W376" s="16">
        <v>0.15767774331213799</v>
      </c>
      <c r="X376" s="16">
        <v>0.156374697709497</v>
      </c>
      <c r="Y376" s="16">
        <v>0.16910155183107001</v>
      </c>
      <c r="Z376" s="16"/>
      <c r="AA376" s="16">
        <v>0.133839917658891</v>
      </c>
      <c r="AB376" s="16">
        <v>0.18855221321551699</v>
      </c>
      <c r="AC376" s="16">
        <v>0.105874078246881</v>
      </c>
      <c r="AD376" s="16">
        <v>0.162179017641677</v>
      </c>
      <c r="AE376" s="16">
        <v>0.143750666641772</v>
      </c>
      <c r="AF376" s="16">
        <v>0.15064761524238399</v>
      </c>
      <c r="AG376" s="16"/>
      <c r="AH376" s="16">
        <v>0.15503192069071201</v>
      </c>
      <c r="AI376" s="16">
        <v>0.156212934550362</v>
      </c>
      <c r="AJ376" s="16"/>
      <c r="AK376" s="16">
        <v>0.15398551280873399</v>
      </c>
      <c r="AL376" s="16">
        <v>0.16807679641904</v>
      </c>
      <c r="AM376" s="16"/>
      <c r="AN376" s="16">
        <v>0.16195371431744901</v>
      </c>
      <c r="AO376" s="16">
        <v>0.15487536687057199</v>
      </c>
      <c r="AP376" s="16"/>
      <c r="AQ376" s="16">
        <v>0.13896587762115301</v>
      </c>
      <c r="AR376" s="16">
        <v>0.144254065592991</v>
      </c>
      <c r="AS376" s="16">
        <v>0.16566960269141801</v>
      </c>
      <c r="AT376" s="16"/>
      <c r="AU376" s="16">
        <v>0.16843608852095801</v>
      </c>
      <c r="AV376" s="16">
        <v>0.122557016423034</v>
      </c>
      <c r="AW376" s="16"/>
      <c r="AX376" s="16">
        <v>0.163061667359574</v>
      </c>
      <c r="AY376" s="16">
        <v>7.9296998826099099E-2</v>
      </c>
      <c r="AZ376" s="16"/>
      <c r="BA376" s="16">
        <v>0.18563828829474199</v>
      </c>
      <c r="BB376" s="16">
        <v>0.20014125088089299</v>
      </c>
    </row>
    <row r="377" spans="2:54" x14ac:dyDescent="0.35">
      <c r="B377" t="s">
        <v>206</v>
      </c>
      <c r="C377" s="16">
        <v>0.14825383862625</v>
      </c>
      <c r="D377" s="16">
        <v>0.16015453902704799</v>
      </c>
      <c r="E377" s="16">
        <v>0.13568205889757601</v>
      </c>
      <c r="F377" s="16"/>
      <c r="G377" s="16">
        <v>0.101527613631509</v>
      </c>
      <c r="H377" s="16">
        <v>0.13585213790049</v>
      </c>
      <c r="I377" s="16">
        <v>0.16178474306559201</v>
      </c>
      <c r="J377" s="16">
        <v>0.17920200377675199</v>
      </c>
      <c r="K377" s="16">
        <v>0.185306095576939</v>
      </c>
      <c r="L377" s="16">
        <v>0.122965406143246</v>
      </c>
      <c r="M377" s="16"/>
      <c r="N377" s="16">
        <v>0.15477530361254599</v>
      </c>
      <c r="O377" s="16">
        <v>0.159905351511967</v>
      </c>
      <c r="P377" s="16">
        <v>0.14402279028547099</v>
      </c>
      <c r="Q377" s="16">
        <v>0.14017629792407199</v>
      </c>
      <c r="R377" s="16"/>
      <c r="S377" s="16">
        <v>0.163572935653859</v>
      </c>
      <c r="T377" s="16">
        <v>0.125894139247512</v>
      </c>
      <c r="U377" s="16"/>
      <c r="V377" s="16">
        <v>0.10551932624626099</v>
      </c>
      <c r="W377" s="16">
        <v>0.129908797037911</v>
      </c>
      <c r="X377" s="16">
        <v>0.21608530365447401</v>
      </c>
      <c r="Y377" s="16">
        <v>0.10630370084063</v>
      </c>
      <c r="Z377" s="16"/>
      <c r="AA377" s="16">
        <v>0.14005491473894499</v>
      </c>
      <c r="AB377" s="16">
        <v>0.13119154926573801</v>
      </c>
      <c r="AC377" s="16">
        <v>0.18237046343570401</v>
      </c>
      <c r="AD377" s="16">
        <v>0.15742191020222299</v>
      </c>
      <c r="AE377" s="16">
        <v>0.15682059053463401</v>
      </c>
      <c r="AF377" s="16">
        <v>0.15443873194649799</v>
      </c>
      <c r="AG377" s="16"/>
      <c r="AH377" s="16">
        <v>0.149328237488319</v>
      </c>
      <c r="AI377" s="16">
        <v>0.174214675293687</v>
      </c>
      <c r="AJ377" s="16"/>
      <c r="AK377" s="16">
        <v>0.140075485943747</v>
      </c>
      <c r="AL377" s="16">
        <v>0.188449360540758</v>
      </c>
      <c r="AM377" s="16"/>
      <c r="AN377" s="16">
        <v>0.148554726782434</v>
      </c>
      <c r="AO377" s="16">
        <v>0.164798483477608</v>
      </c>
      <c r="AP377" s="16"/>
      <c r="AQ377" s="16">
        <v>0.140875443830831</v>
      </c>
      <c r="AR377" s="16">
        <v>0.17505472180817599</v>
      </c>
      <c r="AS377" s="16">
        <v>0.13582280401778099</v>
      </c>
      <c r="AT377" s="16"/>
      <c r="AU377" s="16">
        <v>0.16401045856711499</v>
      </c>
      <c r="AV377" s="16">
        <v>0.12557247295062501</v>
      </c>
      <c r="AW377" s="16"/>
      <c r="AX377" s="16">
        <v>0.151479754088097</v>
      </c>
      <c r="AY377" s="16">
        <v>0.131297267844278</v>
      </c>
      <c r="AZ377" s="16"/>
      <c r="BA377" s="16">
        <v>0.18588394346231099</v>
      </c>
      <c r="BB377" s="16">
        <v>0.15397626235877901</v>
      </c>
    </row>
    <row r="378" spans="2:54" x14ac:dyDescent="0.35">
      <c r="B378" t="s">
        <v>198</v>
      </c>
      <c r="C378" s="16">
        <v>0.148245303931966</v>
      </c>
      <c r="D378" s="16">
        <v>0.14010880568915901</v>
      </c>
      <c r="E378" s="16">
        <v>0.15648832025576501</v>
      </c>
      <c r="F378" s="16"/>
      <c r="G378" s="16">
        <v>8.6018692089271501E-2</v>
      </c>
      <c r="H378" s="16">
        <v>0.14606036121083801</v>
      </c>
      <c r="I378" s="16">
        <v>0.169195912554469</v>
      </c>
      <c r="J378" s="16">
        <v>0.16177127506184499</v>
      </c>
      <c r="K378" s="16">
        <v>0.172496153027629</v>
      </c>
      <c r="L378" s="16">
        <v>0.14055195029811199</v>
      </c>
      <c r="M378" s="16"/>
      <c r="N378" s="16">
        <v>0.198867638398876</v>
      </c>
      <c r="O378" s="16">
        <v>0.134666096267584</v>
      </c>
      <c r="P378" s="16">
        <v>0.14933701900976701</v>
      </c>
      <c r="Q378" s="16">
        <v>0.122109197149895</v>
      </c>
      <c r="R378" s="16"/>
      <c r="S378" s="16">
        <v>0.16524574796150901</v>
      </c>
      <c r="T378" s="16">
        <v>0.12335045073911</v>
      </c>
      <c r="U378" s="16"/>
      <c r="V378" s="16">
        <v>0.12030865483132901</v>
      </c>
      <c r="W378" s="16">
        <v>0.15511781096115901</v>
      </c>
      <c r="X378" s="16">
        <v>0.16112631303836999</v>
      </c>
      <c r="Y378" s="16">
        <v>0.16549183249885699</v>
      </c>
      <c r="Z378" s="16"/>
      <c r="AA378" s="16">
        <v>0.136319344552574</v>
      </c>
      <c r="AB378" s="16">
        <v>0.15944369117241999</v>
      </c>
      <c r="AC378" s="16">
        <v>0.17040893778452401</v>
      </c>
      <c r="AD378" s="16">
        <v>0.16420874298263399</v>
      </c>
      <c r="AE378" s="16">
        <v>0.107517832807836</v>
      </c>
      <c r="AF378" s="16">
        <v>0.170928035516629</v>
      </c>
      <c r="AG378" s="16"/>
      <c r="AH378" s="16">
        <v>0.14719651477779</v>
      </c>
      <c r="AI378" s="16">
        <v>0.16553180165909101</v>
      </c>
      <c r="AJ378" s="16"/>
      <c r="AK378" s="16">
        <v>0.1682235440831</v>
      </c>
      <c r="AL378" s="16">
        <v>0.15983548040676299</v>
      </c>
      <c r="AM378" s="16"/>
      <c r="AN378" s="16">
        <v>0.16281088234830399</v>
      </c>
      <c r="AO378" s="16">
        <v>0.146235468377058</v>
      </c>
      <c r="AP378" s="16"/>
      <c r="AQ378" s="16">
        <v>0.14455294732297899</v>
      </c>
      <c r="AR378" s="16">
        <v>0.153959673214528</v>
      </c>
      <c r="AS378" s="16">
        <v>0.14280236492496701</v>
      </c>
      <c r="AT378" s="16"/>
      <c r="AU378" s="16">
        <v>0.16281808401284001</v>
      </c>
      <c r="AV378" s="16">
        <v>0.12724300018148199</v>
      </c>
      <c r="AW378" s="16"/>
      <c r="AX378" s="16">
        <v>0.15590271219642601</v>
      </c>
      <c r="AY378" s="16">
        <v>0.115160446275478</v>
      </c>
      <c r="AZ378" s="16"/>
      <c r="BA378" s="16">
        <v>0.160727223039662</v>
      </c>
      <c r="BB378" s="16">
        <v>0.160003753218246</v>
      </c>
    </row>
    <row r="379" spans="2:54" x14ac:dyDescent="0.35">
      <c r="B379" t="s">
        <v>199</v>
      </c>
      <c r="C379" s="16">
        <v>0.14481032098993801</v>
      </c>
      <c r="D379" s="16">
        <v>0.14441406994141601</v>
      </c>
      <c r="E379" s="16">
        <v>0.14548925143128799</v>
      </c>
      <c r="F379" s="16"/>
      <c r="G379" s="16">
        <v>0.120614215710127</v>
      </c>
      <c r="H379" s="16">
        <v>0.15988670017404499</v>
      </c>
      <c r="I379" s="16">
        <v>0.141168440371611</v>
      </c>
      <c r="J379" s="16">
        <v>0.19698827883276701</v>
      </c>
      <c r="K379" s="16">
        <v>0.15863543121343901</v>
      </c>
      <c r="L379" s="16">
        <v>9.8487290062405197E-2</v>
      </c>
      <c r="M379" s="16"/>
      <c r="N379" s="16">
        <v>0.160803110179044</v>
      </c>
      <c r="O379" s="16">
        <v>0.118784133967498</v>
      </c>
      <c r="P379" s="16">
        <v>0.15846619316817601</v>
      </c>
      <c r="Q379" s="16">
        <v>0.13421970219846699</v>
      </c>
      <c r="R379" s="16"/>
      <c r="S379" s="16">
        <v>0.15235414540388301</v>
      </c>
      <c r="T379" s="16">
        <v>0.134156921343592</v>
      </c>
      <c r="U379" s="16"/>
      <c r="V379" s="16">
        <v>0.120959556981034</v>
      </c>
      <c r="W379" s="16">
        <v>0.152447870597886</v>
      </c>
      <c r="X379" s="16">
        <v>0.152472434114404</v>
      </c>
      <c r="Y379" s="16">
        <v>0.166931201971487</v>
      </c>
      <c r="Z379" s="16"/>
      <c r="AA379" s="16">
        <v>0.14009137599535099</v>
      </c>
      <c r="AB379" s="16">
        <v>0.141204905457081</v>
      </c>
      <c r="AC379" s="16">
        <v>0.152003326939989</v>
      </c>
      <c r="AD379" s="16">
        <v>0.15616939729798099</v>
      </c>
      <c r="AE379" s="16">
        <v>0.109562626213927</v>
      </c>
      <c r="AF379" s="16">
        <v>0.22647965196380301</v>
      </c>
      <c r="AG379" s="16"/>
      <c r="AH379" s="16">
        <v>0.153738181111477</v>
      </c>
      <c r="AI379" s="16">
        <v>0.14985543321782099</v>
      </c>
      <c r="AJ379" s="16"/>
      <c r="AK379" s="16">
        <v>0.14980323415448901</v>
      </c>
      <c r="AL379" s="16">
        <v>0.13995034254976299</v>
      </c>
      <c r="AM379" s="16"/>
      <c r="AN379" s="16">
        <v>0.13795645168562001</v>
      </c>
      <c r="AO379" s="16">
        <v>0.13308197351902501</v>
      </c>
      <c r="AP379" s="16"/>
      <c r="AQ379" s="16">
        <v>0.148695613071535</v>
      </c>
      <c r="AR379" s="16">
        <v>0.15332333297454601</v>
      </c>
      <c r="AS379" s="16">
        <v>0.13555399667906801</v>
      </c>
      <c r="AT379" s="16"/>
      <c r="AU379" s="16">
        <v>0.15020755228912899</v>
      </c>
      <c r="AV379" s="16">
        <v>0.136760609216071</v>
      </c>
      <c r="AW379" s="16"/>
      <c r="AX379" s="16">
        <v>0.152983732580034</v>
      </c>
      <c r="AY379" s="16">
        <v>0.102485056073624</v>
      </c>
      <c r="AZ379" s="16"/>
      <c r="BA379" s="16">
        <v>0.147985170344337</v>
      </c>
      <c r="BB379" s="16">
        <v>0.127491555898294</v>
      </c>
    </row>
    <row r="380" spans="2:54" x14ac:dyDescent="0.35">
      <c r="B380" t="s">
        <v>202</v>
      </c>
      <c r="C380" s="16">
        <v>0.14407795194707201</v>
      </c>
      <c r="D380" s="16">
        <v>0.12955334470793101</v>
      </c>
      <c r="E380" s="16">
        <v>0.16008564472947701</v>
      </c>
      <c r="F380" s="16"/>
      <c r="G380" s="16">
        <v>9.41190783975384E-2</v>
      </c>
      <c r="H380" s="16">
        <v>0.13271727524049301</v>
      </c>
      <c r="I380" s="16">
        <v>0.14975987688659001</v>
      </c>
      <c r="J380" s="16">
        <v>0.16364176017483401</v>
      </c>
      <c r="K380" s="16">
        <v>0.17212245125592299</v>
      </c>
      <c r="L380" s="16">
        <v>0.141515270506054</v>
      </c>
      <c r="M380" s="16"/>
      <c r="N380" s="16">
        <v>0.13326334757247801</v>
      </c>
      <c r="O380" s="16">
        <v>0.135628701392464</v>
      </c>
      <c r="P380" s="16">
        <v>0.137385792147483</v>
      </c>
      <c r="Q380" s="16">
        <v>0.169945679898443</v>
      </c>
      <c r="R380" s="16"/>
      <c r="S380" s="16">
        <v>0.135258696646855</v>
      </c>
      <c r="T380" s="16">
        <v>0.15809292652909199</v>
      </c>
      <c r="U380" s="16"/>
      <c r="V380" s="16">
        <v>8.5531025212430695E-2</v>
      </c>
      <c r="W380" s="16">
        <v>0.18432199299010099</v>
      </c>
      <c r="X380" s="16">
        <v>0.12949556248673799</v>
      </c>
      <c r="Y380" s="16">
        <v>0.228687439010613</v>
      </c>
      <c r="Z380" s="16"/>
      <c r="AA380" s="16">
        <v>0.114773217744362</v>
      </c>
      <c r="AB380" s="16">
        <v>0.150734667977934</v>
      </c>
      <c r="AC380" s="16">
        <v>0.14248417678790601</v>
      </c>
      <c r="AD380" s="16">
        <v>0.16808913664884001</v>
      </c>
      <c r="AE380" s="16">
        <v>0.16586765234542</v>
      </c>
      <c r="AF380" s="16">
        <v>0.25184915790206103</v>
      </c>
      <c r="AG380" s="16"/>
      <c r="AH380" s="16">
        <v>0.14524664764581099</v>
      </c>
      <c r="AI380" s="16">
        <v>0.16207014150146901</v>
      </c>
      <c r="AJ380" s="16"/>
      <c r="AK380" s="16">
        <v>0.148988200221017</v>
      </c>
      <c r="AL380" s="16">
        <v>0.156687993092128</v>
      </c>
      <c r="AM380" s="16"/>
      <c r="AN380" s="16">
        <v>0.145474093869736</v>
      </c>
      <c r="AO380" s="16">
        <v>0.15114010105477299</v>
      </c>
      <c r="AP380" s="16"/>
      <c r="AQ380" s="16">
        <v>0.135022609983528</v>
      </c>
      <c r="AR380" s="16">
        <v>0.161358907571723</v>
      </c>
      <c r="AS380" s="16">
        <v>0.132162758586683</v>
      </c>
      <c r="AT380" s="16"/>
      <c r="AU380" s="16">
        <v>0.15726443471020099</v>
      </c>
      <c r="AV380" s="16">
        <v>0.127993477488555</v>
      </c>
      <c r="AW380" s="16"/>
      <c r="AX380" s="16">
        <v>0.143373470227592</v>
      </c>
      <c r="AY380" s="16">
        <v>0.14425782950162699</v>
      </c>
      <c r="AZ380" s="16"/>
      <c r="BA380" s="16">
        <v>0.17572677372024501</v>
      </c>
      <c r="BB380" s="16">
        <v>9.9759868260385506E-2</v>
      </c>
    </row>
    <row r="381" spans="2:54" x14ac:dyDescent="0.35">
      <c r="B381" t="s">
        <v>203</v>
      </c>
      <c r="C381" s="16">
        <v>0.13661928380257701</v>
      </c>
      <c r="D381" s="16">
        <v>0.13287299782133899</v>
      </c>
      <c r="E381" s="16">
        <v>0.14052168040433499</v>
      </c>
      <c r="F381" s="16"/>
      <c r="G381" s="16">
        <v>0.100067733490573</v>
      </c>
      <c r="H381" s="16">
        <v>0.15097216385405099</v>
      </c>
      <c r="I381" s="16">
        <v>0.16347974263102499</v>
      </c>
      <c r="J381" s="16">
        <v>0.12595163990417799</v>
      </c>
      <c r="K381" s="16">
        <v>0.12832579171654099</v>
      </c>
      <c r="L381" s="16">
        <v>0.139073468438074</v>
      </c>
      <c r="M381" s="16"/>
      <c r="N381" s="16">
        <v>0.111293312420065</v>
      </c>
      <c r="O381" s="16">
        <v>0.15167170368587399</v>
      </c>
      <c r="P381" s="16">
        <v>0.14879028598018301</v>
      </c>
      <c r="Q381" s="16">
        <v>0.122079300066375</v>
      </c>
      <c r="R381" s="16"/>
      <c r="S381" s="16">
        <v>0.14016046028983201</v>
      </c>
      <c r="T381" s="16">
        <v>0.13030131660987501</v>
      </c>
      <c r="U381" s="16"/>
      <c r="V381" s="16">
        <v>6.2587000571712695E-2</v>
      </c>
      <c r="W381" s="16">
        <v>0.168770729740053</v>
      </c>
      <c r="X381" s="16">
        <v>0.16098817452706499</v>
      </c>
      <c r="Y381" s="16">
        <v>0.102442938816597</v>
      </c>
      <c r="Z381" s="16"/>
      <c r="AA381" s="16">
        <v>0.12812855609703999</v>
      </c>
      <c r="AB381" s="16">
        <v>0.10871389849205799</v>
      </c>
      <c r="AC381" s="16">
        <v>0.10460619224455001</v>
      </c>
      <c r="AD381" s="16">
        <v>0.18323636974711199</v>
      </c>
      <c r="AE381" s="16">
        <v>0.15136674232084199</v>
      </c>
      <c r="AF381" s="16">
        <v>0.144529232423385</v>
      </c>
      <c r="AG381" s="16"/>
      <c r="AH381" s="16">
        <v>0.13997312457771099</v>
      </c>
      <c r="AI381" s="16">
        <v>0.13026464579974401</v>
      </c>
      <c r="AJ381" s="16"/>
      <c r="AK381" s="16">
        <v>0.15183767735776299</v>
      </c>
      <c r="AL381" s="16">
        <v>0.13174696840121899</v>
      </c>
      <c r="AM381" s="16"/>
      <c r="AN381" s="16">
        <v>0.14796467202129099</v>
      </c>
      <c r="AO381" s="16">
        <v>0.141720903534718</v>
      </c>
      <c r="AP381" s="16"/>
      <c r="AQ381" s="16">
        <v>0.168235251602502</v>
      </c>
      <c r="AR381" s="16">
        <v>0.152077981202283</v>
      </c>
      <c r="AS381" s="16">
        <v>0.103006053314012</v>
      </c>
      <c r="AT381" s="16"/>
      <c r="AU381" s="16">
        <v>0.15516835539791701</v>
      </c>
      <c r="AV381" s="16">
        <v>0.109765405795947</v>
      </c>
      <c r="AW381" s="16"/>
      <c r="AX381" s="16">
        <v>0.14602269880973401</v>
      </c>
      <c r="AY381" s="16">
        <v>9.4162751900331298E-2</v>
      </c>
      <c r="AZ381" s="16"/>
      <c r="BA381" s="16">
        <v>0.13896755603292599</v>
      </c>
      <c r="BB381" s="16">
        <v>0.113888825164648</v>
      </c>
    </row>
    <row r="382" spans="2:54" x14ac:dyDescent="0.35">
      <c r="B382" t="s">
        <v>211</v>
      </c>
      <c r="C382" s="16">
        <v>0.13615496656016501</v>
      </c>
      <c r="D382" s="16">
        <v>0.16371494081243201</v>
      </c>
      <c r="E382" s="16">
        <v>0.110213093875456</v>
      </c>
      <c r="F382" s="16"/>
      <c r="G382" s="16">
        <v>7.5169151010416199E-2</v>
      </c>
      <c r="H382" s="16">
        <v>0.127194983331787</v>
      </c>
      <c r="I382" s="16">
        <v>0.106259371286063</v>
      </c>
      <c r="J382" s="16">
        <v>0.20755441056058099</v>
      </c>
      <c r="K382" s="16">
        <v>0.15071742171237401</v>
      </c>
      <c r="L382" s="16">
        <v>0.137012513219362</v>
      </c>
      <c r="M382" s="16"/>
      <c r="N382" s="16">
        <v>0.112724676907186</v>
      </c>
      <c r="O382" s="16">
        <v>0.13273486013369501</v>
      </c>
      <c r="P382" s="16">
        <v>0.120526587409456</v>
      </c>
      <c r="Q382" s="16">
        <v>0.180990531249866</v>
      </c>
      <c r="R382" s="16"/>
      <c r="S382" s="16">
        <v>0.145660957930037</v>
      </c>
      <c r="T382" s="16">
        <v>0.122499940518133</v>
      </c>
      <c r="U382" s="16"/>
      <c r="V382" s="16">
        <v>7.5520914288694896E-2</v>
      </c>
      <c r="W382" s="16">
        <v>0.14080552001834201</v>
      </c>
      <c r="X382" s="16">
        <v>0.178269398357704</v>
      </c>
      <c r="Y382" s="16">
        <v>0.17409083462209601</v>
      </c>
      <c r="Z382" s="16"/>
      <c r="AA382" s="16">
        <v>9.2419507555608599E-2</v>
      </c>
      <c r="AB382" s="16">
        <v>0.14328008888944299</v>
      </c>
      <c r="AC382" s="16">
        <v>0.13638820486377901</v>
      </c>
      <c r="AD382" s="16">
        <v>0.18802128814368399</v>
      </c>
      <c r="AE382" s="16">
        <v>0.13612252312143</v>
      </c>
      <c r="AF382" s="16">
        <v>0.28889978226153101</v>
      </c>
      <c r="AG382" s="16"/>
      <c r="AH382" s="16">
        <v>0.15476277864910301</v>
      </c>
      <c r="AI382" s="16">
        <v>0.143642540164861</v>
      </c>
      <c r="AJ382" s="16"/>
      <c r="AK382" s="16">
        <v>0.14494879537598401</v>
      </c>
      <c r="AL382" s="16">
        <v>0.147062471403649</v>
      </c>
      <c r="AM382" s="16"/>
      <c r="AN382" s="16">
        <v>0.15611809662419299</v>
      </c>
      <c r="AO382" s="16">
        <v>0.14053319423598901</v>
      </c>
      <c r="AP382" s="16"/>
      <c r="AQ382" s="16">
        <v>0.13896076379976199</v>
      </c>
      <c r="AR382" s="16">
        <v>0.14956356312511601</v>
      </c>
      <c r="AS382" s="16">
        <v>0.136081047672374</v>
      </c>
      <c r="AT382" s="16"/>
      <c r="AU382" s="16">
        <v>0.13601432654894799</v>
      </c>
      <c r="AV382" s="16">
        <v>0.13580305854222</v>
      </c>
      <c r="AW382" s="16"/>
      <c r="AX382" s="16">
        <v>0.14737681635884201</v>
      </c>
      <c r="AY382" s="16">
        <v>8.4406502378130105E-2</v>
      </c>
      <c r="AZ382" s="16"/>
      <c r="BA382" s="16">
        <v>0.19826360386105901</v>
      </c>
      <c r="BB382" s="16">
        <v>0.12583770708317199</v>
      </c>
    </row>
    <row r="383" spans="2:54" x14ac:dyDescent="0.35">
      <c r="B383" t="s">
        <v>197</v>
      </c>
      <c r="C383" s="16">
        <v>0.12828828162247299</v>
      </c>
      <c r="D383" s="16">
        <v>0.137440545922622</v>
      </c>
      <c r="E383" s="16">
        <v>0.116054060732213</v>
      </c>
      <c r="F383" s="16"/>
      <c r="G383" s="16">
        <v>0.112575338887709</v>
      </c>
      <c r="H383" s="16">
        <v>0.102030167042458</v>
      </c>
      <c r="I383" s="16">
        <v>0.138595853891301</v>
      </c>
      <c r="J383" s="16">
        <v>0.12544522575540901</v>
      </c>
      <c r="K383" s="16">
        <v>0.135721053356192</v>
      </c>
      <c r="L383" s="16">
        <v>0.148171825944209</v>
      </c>
      <c r="M383" s="16"/>
      <c r="N383" s="16">
        <v>0.12279194931590801</v>
      </c>
      <c r="O383" s="16">
        <v>0.124936999187803</v>
      </c>
      <c r="P383" s="16">
        <v>0.12607811949695499</v>
      </c>
      <c r="Q383" s="16">
        <v>0.13870060337003401</v>
      </c>
      <c r="R383" s="16"/>
      <c r="S383" s="16">
        <v>0.14684668745888299</v>
      </c>
      <c r="T383" s="16">
        <v>0.100944981025542</v>
      </c>
      <c r="U383" s="16"/>
      <c r="V383" s="16">
        <v>8.7415225250890696E-2</v>
      </c>
      <c r="W383" s="16">
        <v>0.14348629548254799</v>
      </c>
      <c r="X383" s="16">
        <v>0.13554425107892901</v>
      </c>
      <c r="Y383" s="16">
        <v>0.190923685532146</v>
      </c>
      <c r="Z383" s="16"/>
      <c r="AA383" s="16">
        <v>8.5967953103399303E-2</v>
      </c>
      <c r="AB383" s="16">
        <v>0.15224052517612099</v>
      </c>
      <c r="AC383" s="16">
        <v>0.12991064076699799</v>
      </c>
      <c r="AD383" s="16">
        <v>0.18480786116627301</v>
      </c>
      <c r="AE383" s="16">
        <v>0.128859529679796</v>
      </c>
      <c r="AF383" s="16">
        <v>0.126578500765267</v>
      </c>
      <c r="AG383" s="16"/>
      <c r="AH383" s="16">
        <v>0.12674205888226101</v>
      </c>
      <c r="AI383" s="16">
        <v>0.14869615458816399</v>
      </c>
      <c r="AJ383" s="16"/>
      <c r="AK383" s="16">
        <v>0.114963326483994</v>
      </c>
      <c r="AL383" s="16">
        <v>0.14367702691293399</v>
      </c>
      <c r="AM383" s="16"/>
      <c r="AN383" s="16">
        <v>0.122363670716509</v>
      </c>
      <c r="AO383" s="16">
        <v>0.14043510333416201</v>
      </c>
      <c r="AP383" s="16"/>
      <c r="AQ383" s="16">
        <v>0.106571442131782</v>
      </c>
      <c r="AR383" s="16">
        <v>0.121676933223563</v>
      </c>
      <c r="AS383" s="16">
        <v>0.14892174262011301</v>
      </c>
      <c r="AT383" s="16"/>
      <c r="AU383" s="16">
        <v>0.13853588544491599</v>
      </c>
      <c r="AV383" s="16">
        <v>0.113058127494069</v>
      </c>
      <c r="AW383" s="16"/>
      <c r="AX383" s="16">
        <v>0.13209194582612699</v>
      </c>
      <c r="AY383" s="16">
        <v>0.11405291621269199</v>
      </c>
      <c r="AZ383" s="16"/>
      <c r="BA383" s="16">
        <v>0.15684990591711101</v>
      </c>
      <c r="BB383" s="16">
        <v>9.9814863188418299E-2</v>
      </c>
    </row>
    <row r="384" spans="2:54" x14ac:dyDescent="0.35">
      <c r="B384" t="s">
        <v>196</v>
      </c>
      <c r="C384" s="16">
        <v>0.111161250869784</v>
      </c>
      <c r="D384" s="16">
        <v>0.120221263579736</v>
      </c>
      <c r="E384" s="16">
        <v>0.1024798087962</v>
      </c>
      <c r="F384" s="16"/>
      <c r="G384" s="16">
        <v>3.8541208294286401E-2</v>
      </c>
      <c r="H384" s="16">
        <v>7.3058164610833295E-2</v>
      </c>
      <c r="I384" s="16">
        <v>0.135822198216354</v>
      </c>
      <c r="J384" s="16">
        <v>0.13174058908987099</v>
      </c>
      <c r="K384" s="16">
        <v>0.137195030397159</v>
      </c>
      <c r="L384" s="16">
        <v>0.130645596422343</v>
      </c>
      <c r="M384" s="16"/>
      <c r="N384" s="16">
        <v>0.17051103852202501</v>
      </c>
      <c r="O384" s="16">
        <v>0.11298061637159799</v>
      </c>
      <c r="P384" s="16">
        <v>7.8029548613670299E-2</v>
      </c>
      <c r="Q384" s="16">
        <v>0.120183706719728</v>
      </c>
      <c r="R384" s="16"/>
      <c r="S384" s="16">
        <v>0.109979052478387</v>
      </c>
      <c r="T384" s="16">
        <v>0.110176761819807</v>
      </c>
      <c r="U384" s="16"/>
      <c r="V384" s="16">
        <v>0.110894453475143</v>
      </c>
      <c r="W384" s="16">
        <v>0.119616079252977</v>
      </c>
      <c r="X384" s="16">
        <v>9.5331892377967201E-2</v>
      </c>
      <c r="Y384" s="16">
        <v>0.14761424671838999</v>
      </c>
      <c r="Z384" s="16"/>
      <c r="AA384" s="16">
        <v>0.119196875523208</v>
      </c>
      <c r="AB384" s="16">
        <v>0.111572346944481</v>
      </c>
      <c r="AC384" s="16">
        <v>8.3776532708518495E-2</v>
      </c>
      <c r="AD384" s="16">
        <v>0.100496989698533</v>
      </c>
      <c r="AE384" s="16">
        <v>0.134880284579424</v>
      </c>
      <c r="AF384" s="16">
        <v>9.9359725098290094E-2</v>
      </c>
      <c r="AG384" s="16"/>
      <c r="AH384" s="16">
        <v>0.11256039078194301</v>
      </c>
      <c r="AI384" s="16">
        <v>0.10679525896423001</v>
      </c>
      <c r="AJ384" s="16"/>
      <c r="AK384" s="16">
        <v>0.11366531232159501</v>
      </c>
      <c r="AL384" s="16">
        <v>0.112093714501452</v>
      </c>
      <c r="AM384" s="16"/>
      <c r="AN384" s="16">
        <v>0.12391040224851101</v>
      </c>
      <c r="AO384" s="16">
        <v>0.11053071356296799</v>
      </c>
      <c r="AP384" s="16"/>
      <c r="AQ384" s="16">
        <v>9.9446972257358102E-2</v>
      </c>
      <c r="AR384" s="16">
        <v>0.132371508380773</v>
      </c>
      <c r="AS384" s="16">
        <v>9.8944890922995604E-2</v>
      </c>
      <c r="AT384" s="16"/>
      <c r="AU384" s="16">
        <v>0.109663699026155</v>
      </c>
      <c r="AV384" s="16">
        <v>0.1122795728548</v>
      </c>
      <c r="AW384" s="16"/>
      <c r="AX384" s="16">
        <v>0.107778817601433</v>
      </c>
      <c r="AY384" s="16">
        <v>0.11844601712982</v>
      </c>
      <c r="AZ384" s="16"/>
      <c r="BA384" s="16">
        <v>0.129968325940716</v>
      </c>
      <c r="BB384" s="16">
        <v>6.8067439460203397E-2</v>
      </c>
    </row>
    <row r="385" spans="2:54" x14ac:dyDescent="0.35">
      <c r="B385" t="s">
        <v>102</v>
      </c>
      <c r="C385" s="16">
        <v>2.6996903064545798E-2</v>
      </c>
      <c r="D385" s="16">
        <v>3.0627650161758498E-2</v>
      </c>
      <c r="E385" s="16">
        <v>2.3978164795603E-2</v>
      </c>
      <c r="F385" s="16"/>
      <c r="G385" s="16">
        <v>4.6486365051900999E-2</v>
      </c>
      <c r="H385" s="16">
        <v>4.4779322720419998E-2</v>
      </c>
      <c r="I385" s="16">
        <v>2.8723611404173201E-2</v>
      </c>
      <c r="J385" s="16">
        <v>1.5809713486554602E-2</v>
      </c>
      <c r="K385" s="16">
        <v>3.22231990827756E-2</v>
      </c>
      <c r="L385" s="16">
        <v>3.5117723099036902E-3</v>
      </c>
      <c r="M385" s="16"/>
      <c r="N385" s="16">
        <v>0</v>
      </c>
      <c r="O385" s="16">
        <v>4.7879840670490698E-2</v>
      </c>
      <c r="P385" s="16">
        <v>3.4884168704105899E-2</v>
      </c>
      <c r="Q385" s="16">
        <v>1.5423455627085299E-2</v>
      </c>
      <c r="R385" s="16"/>
      <c r="S385" s="16">
        <v>2.94185807867627E-2</v>
      </c>
      <c r="T385" s="16">
        <v>2.3479960643175601E-2</v>
      </c>
      <c r="U385" s="16"/>
      <c r="V385" s="16">
        <v>5.9209997099341299E-2</v>
      </c>
      <c r="W385" s="16">
        <v>1.73287645825193E-2</v>
      </c>
      <c r="X385" s="16">
        <v>1.34211497358676E-2</v>
      </c>
      <c r="Y385" s="16">
        <v>1.6637807882509899E-2</v>
      </c>
      <c r="Z385" s="16"/>
      <c r="AA385" s="16">
        <v>4.0933934116301203E-2</v>
      </c>
      <c r="AB385" s="16">
        <v>2.4459591509539701E-2</v>
      </c>
      <c r="AC385" s="16">
        <v>1.65511053722073E-2</v>
      </c>
      <c r="AD385" s="16">
        <v>1.88779961812038E-2</v>
      </c>
      <c r="AE385" s="16">
        <v>1.1490472606163499E-2</v>
      </c>
      <c r="AF385" s="16">
        <v>0</v>
      </c>
      <c r="AG385" s="16"/>
      <c r="AH385" s="16">
        <v>1.9982457421775401E-2</v>
      </c>
      <c r="AI385" s="16">
        <v>2.68200494927835E-2</v>
      </c>
      <c r="AJ385" s="16"/>
      <c r="AK385" s="16">
        <v>2.35954596381002E-2</v>
      </c>
      <c r="AL385" s="16">
        <v>2.4849430893112898E-2</v>
      </c>
      <c r="AM385" s="16"/>
      <c r="AN385" s="16">
        <v>2.1873003283364501E-2</v>
      </c>
      <c r="AO385" s="16">
        <v>1.8155871617342799E-2</v>
      </c>
      <c r="AP385" s="16"/>
      <c r="AQ385" s="16">
        <v>3.1059071722211201E-2</v>
      </c>
      <c r="AR385" s="16">
        <v>2.0773144743713799E-2</v>
      </c>
      <c r="AS385" s="16">
        <v>3.4832966565233901E-2</v>
      </c>
      <c r="AT385" s="16"/>
      <c r="AU385" s="16">
        <v>1.35559415878964E-2</v>
      </c>
      <c r="AV385" s="16">
        <v>4.6553135397942098E-2</v>
      </c>
      <c r="AW385" s="16"/>
      <c r="AX385" s="16">
        <v>2.24023295491655E-2</v>
      </c>
      <c r="AY385" s="16">
        <v>4.57420949312927E-2</v>
      </c>
      <c r="AZ385" s="16"/>
      <c r="BA385" s="16">
        <v>7.65130010344951E-3</v>
      </c>
      <c r="BB385" s="16">
        <v>2.8271367771245701E-2</v>
      </c>
    </row>
    <row r="386" spans="2:54" x14ac:dyDescent="0.35">
      <c r="B386" t="s">
        <v>220</v>
      </c>
      <c r="C386" s="16">
        <v>0.15993021686777301</v>
      </c>
      <c r="D386" s="16">
        <v>0.121515991364386</v>
      </c>
      <c r="E386" s="16">
        <v>0.198818239436022</v>
      </c>
      <c r="F386" s="16"/>
      <c r="G386" s="16">
        <v>0.105301933324786</v>
      </c>
      <c r="H386" s="16">
        <v>0.10763466324557799</v>
      </c>
      <c r="I386" s="16">
        <v>0.149887054680446</v>
      </c>
      <c r="J386" s="16">
        <v>0.122789750636011</v>
      </c>
      <c r="K386" s="16">
        <v>0.212560736706743</v>
      </c>
      <c r="L386" s="16">
        <v>0.23092401379711699</v>
      </c>
      <c r="M386" s="16"/>
      <c r="N386" s="16">
        <v>8.9535970709153603E-2</v>
      </c>
      <c r="O386" s="16">
        <v>0.20749474328390299</v>
      </c>
      <c r="P386" s="16">
        <v>0.13834198783763901</v>
      </c>
      <c r="Q386" s="16">
        <v>0.203371971844061</v>
      </c>
      <c r="R386" s="16"/>
      <c r="S386" s="16">
        <v>0.167304443711187</v>
      </c>
      <c r="T386" s="16">
        <v>0.14960782247407201</v>
      </c>
      <c r="U386" s="16"/>
      <c r="V386" s="16">
        <v>0.201251794921774</v>
      </c>
      <c r="W386" s="16">
        <v>0.157727182529078</v>
      </c>
      <c r="X386" s="16">
        <v>0.135260238171589</v>
      </c>
      <c r="Y386" s="16">
        <v>8.9120310652821902E-2</v>
      </c>
      <c r="Z386" s="16"/>
      <c r="AA386" s="16">
        <v>0.19587266482351101</v>
      </c>
      <c r="AB386" s="16">
        <v>0.132358321109284</v>
      </c>
      <c r="AC386" s="16">
        <v>0.235500682998076</v>
      </c>
      <c r="AD386" s="16">
        <v>9.6531192973831198E-2</v>
      </c>
      <c r="AE386" s="16">
        <v>0.12913679335230499</v>
      </c>
      <c r="AF386" s="16">
        <v>0.152136559333336</v>
      </c>
      <c r="AG386" s="16"/>
      <c r="AH386" s="16">
        <v>0.14977873179998499</v>
      </c>
      <c r="AI386" s="16">
        <v>0.145912701354039</v>
      </c>
      <c r="AJ386" s="16"/>
      <c r="AK386" s="16">
        <v>0.12799243571538299</v>
      </c>
      <c r="AL386" s="16">
        <v>0.160847407672325</v>
      </c>
      <c r="AM386" s="16"/>
      <c r="AN386" s="16">
        <v>0.14765194038792401</v>
      </c>
      <c r="AO386" s="16">
        <v>0.15308026279436601</v>
      </c>
      <c r="AP386" s="16"/>
      <c r="AQ386" s="16">
        <v>0.15526587825032601</v>
      </c>
      <c r="AR386" s="16">
        <v>0.16773063633348301</v>
      </c>
      <c r="AS386" s="16">
        <v>0.14510539119149199</v>
      </c>
      <c r="AT386" s="16"/>
      <c r="AU386" s="16">
        <v>0.17373157263203301</v>
      </c>
      <c r="AV386" s="16">
        <v>0.13791115990411101</v>
      </c>
      <c r="AW386" s="16"/>
      <c r="AX386" s="16">
        <v>0.133419108340705</v>
      </c>
      <c r="AY386" s="16">
        <v>0.29393257004610801</v>
      </c>
      <c r="AZ386" s="16"/>
      <c r="BA386" s="16">
        <v>5.0613559203919599E-2</v>
      </c>
      <c r="BB386" s="16">
        <v>0.12524967920313099</v>
      </c>
    </row>
    <row r="387" spans="2:54" x14ac:dyDescent="0.35">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c r="AP387" s="16"/>
      <c r="AQ387" s="16"/>
      <c r="AR387" s="16"/>
      <c r="AS387" s="16"/>
      <c r="AT387" s="16"/>
      <c r="AU387" s="16"/>
      <c r="AV387" s="16"/>
      <c r="AW387" s="16"/>
      <c r="AX387" s="16"/>
      <c r="AY387" s="16"/>
      <c r="AZ387" s="16"/>
      <c r="BA387" s="16"/>
      <c r="BB387" s="16"/>
    </row>
    <row r="388" spans="2:54" x14ac:dyDescent="0.35">
      <c r="B388" s="7" t="s">
        <v>221</v>
      </c>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c r="AD388" s="16"/>
      <c r="AE388" s="16"/>
      <c r="AF388" s="16"/>
      <c r="AG388" s="16"/>
      <c r="AH388" s="16"/>
      <c r="AI388" s="16"/>
      <c r="AJ388" s="16"/>
      <c r="AK388" s="16"/>
      <c r="AL388" s="16"/>
      <c r="AM388" s="16"/>
      <c r="AN388" s="16"/>
      <c r="AO388" s="16"/>
      <c r="AP388" s="16"/>
      <c r="AQ388" s="16"/>
      <c r="AR388" s="16"/>
      <c r="AS388" s="16"/>
      <c r="AT388" s="16"/>
      <c r="AU388" s="16"/>
      <c r="AV388" s="16"/>
      <c r="AW388" s="16"/>
      <c r="AX388" s="16"/>
      <c r="AY388" s="16"/>
      <c r="AZ388" s="16"/>
      <c r="BA388" s="16"/>
      <c r="BB388" s="16"/>
    </row>
    <row r="389" spans="2:54" x14ac:dyDescent="0.35">
      <c r="B389" s="15" t="s">
        <v>14</v>
      </c>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c r="AC389" s="16"/>
      <c r="AD389" s="16"/>
      <c r="AE389" s="16"/>
      <c r="AF389" s="16"/>
      <c r="AG389" s="16"/>
      <c r="AH389" s="16"/>
      <c r="AI389" s="16"/>
      <c r="AJ389" s="16"/>
      <c r="AK389" s="16"/>
      <c r="AL389" s="16"/>
      <c r="AM389" s="16"/>
      <c r="AN389" s="16"/>
      <c r="AO389" s="16"/>
      <c r="AP389" s="16"/>
      <c r="AQ389" s="16"/>
      <c r="AR389" s="16"/>
      <c r="AS389" s="16"/>
      <c r="AT389" s="16"/>
      <c r="AU389" s="16"/>
      <c r="AV389" s="16"/>
      <c r="AW389" s="16"/>
      <c r="AX389" s="16"/>
      <c r="AY389" s="16"/>
      <c r="AZ389" s="16"/>
      <c r="BA389" s="16"/>
      <c r="BB389" s="16"/>
    </row>
    <row r="390" spans="2:54" x14ac:dyDescent="0.35">
      <c r="B390" t="s">
        <v>218</v>
      </c>
      <c r="C390" s="16">
        <v>0.42263613368661601</v>
      </c>
      <c r="D390" s="16">
        <v>0.38967551421855501</v>
      </c>
      <c r="E390" s="16">
        <v>0.45565051134827</v>
      </c>
      <c r="F390" s="16"/>
      <c r="G390" s="16">
        <v>0.245056663045184</v>
      </c>
      <c r="H390" s="16">
        <v>0.36154608776165298</v>
      </c>
      <c r="I390" s="16">
        <v>0.38726531443393902</v>
      </c>
      <c r="J390" s="16">
        <v>0.42101729124435899</v>
      </c>
      <c r="K390" s="16">
        <v>0.54932233409574904</v>
      </c>
      <c r="L390" s="16">
        <v>0.50706484341717595</v>
      </c>
      <c r="M390" s="16"/>
      <c r="N390" s="16">
        <v>0.51777455123787897</v>
      </c>
      <c r="O390" s="16">
        <v>0.38648610930815103</v>
      </c>
      <c r="P390" s="16">
        <v>0.38143149131800902</v>
      </c>
      <c r="Q390" s="16">
        <v>0.45217615915415899</v>
      </c>
      <c r="R390" s="16"/>
      <c r="S390" s="16">
        <v>0.43152649401533799</v>
      </c>
      <c r="T390" s="16">
        <v>0.40967694265318999</v>
      </c>
      <c r="U390" s="16"/>
      <c r="V390" s="16">
        <v>0.38281662762733998</v>
      </c>
      <c r="W390" s="16">
        <v>0.42579983513852199</v>
      </c>
      <c r="X390" s="16">
        <v>0.45431990292703101</v>
      </c>
      <c r="Y390" s="16">
        <v>0.41256254438810502</v>
      </c>
      <c r="Z390" s="16"/>
      <c r="AA390" s="16">
        <v>0.35686669699995299</v>
      </c>
      <c r="AB390" s="16">
        <v>0.47036545462556201</v>
      </c>
      <c r="AC390" s="16">
        <v>0.43814662818229</v>
      </c>
      <c r="AD390" s="16">
        <v>0.472927456537657</v>
      </c>
      <c r="AE390" s="16">
        <v>0.43381528881371301</v>
      </c>
      <c r="AF390" s="16">
        <v>0.54646213641528296</v>
      </c>
      <c r="AG390" s="16"/>
      <c r="AH390" s="16">
        <v>0.42874600014735598</v>
      </c>
      <c r="AI390" s="16">
        <v>0.42058168249445399</v>
      </c>
      <c r="AJ390" s="16"/>
      <c r="AK390" s="16">
        <v>0.43011149257125197</v>
      </c>
      <c r="AL390" s="16">
        <v>0.37713636437208498</v>
      </c>
      <c r="AM390" s="16"/>
      <c r="AN390" s="16">
        <v>0.43349622247705999</v>
      </c>
      <c r="AO390" s="16">
        <v>0.41233731063590601</v>
      </c>
      <c r="AP390" s="16"/>
      <c r="AQ390" s="16">
        <v>0.48310383476791302</v>
      </c>
      <c r="AR390" s="16">
        <v>0.43353897498757099</v>
      </c>
      <c r="AS390" s="16">
        <v>0.37521810302517</v>
      </c>
      <c r="AT390" s="16"/>
      <c r="AU390" s="16">
        <v>0.43285271844962298</v>
      </c>
      <c r="AV390" s="16">
        <v>0.41280234394245102</v>
      </c>
      <c r="AW390" s="16"/>
      <c r="AX390" s="16">
        <v>0.42698069640515701</v>
      </c>
      <c r="AY390" s="16">
        <v>0.40304876529665901</v>
      </c>
      <c r="AZ390" s="16"/>
      <c r="BA390" s="16">
        <v>0.401628508501711</v>
      </c>
      <c r="BB390" s="16">
        <v>0.37294836343743698</v>
      </c>
    </row>
    <row r="391" spans="2:54" x14ac:dyDescent="0.35">
      <c r="B391" t="s">
        <v>215</v>
      </c>
      <c r="C391" s="16">
        <v>0.236648969923209</v>
      </c>
      <c r="D391" s="16">
        <v>0.17589221770410199</v>
      </c>
      <c r="E391" s="16">
        <v>0.29676009051307201</v>
      </c>
      <c r="F391" s="16"/>
      <c r="G391" s="16">
        <v>0.12070890049656401</v>
      </c>
      <c r="H391" s="16">
        <v>0.26213150418159298</v>
      </c>
      <c r="I391" s="16">
        <v>0.20073729734808601</v>
      </c>
      <c r="J391" s="16">
        <v>0.22203156566973001</v>
      </c>
      <c r="K391" s="16">
        <v>0.29001444361787998</v>
      </c>
      <c r="L391" s="16">
        <v>0.27893610719601902</v>
      </c>
      <c r="M391" s="16"/>
      <c r="N391" s="16">
        <v>0.27238493082780102</v>
      </c>
      <c r="O391" s="16">
        <v>0.26000858335909399</v>
      </c>
      <c r="P391" s="16">
        <v>0.22568439767535001</v>
      </c>
      <c r="Q391" s="16">
        <v>0.20820154955293099</v>
      </c>
      <c r="R391" s="16"/>
      <c r="S391" s="16">
        <v>0.23526639586092701</v>
      </c>
      <c r="T391" s="16">
        <v>0.236591461488702</v>
      </c>
      <c r="U391" s="16"/>
      <c r="V391" s="16">
        <v>0.228412075759231</v>
      </c>
      <c r="W391" s="16">
        <v>0.25541888114241701</v>
      </c>
      <c r="X391" s="16">
        <v>0.216133476154486</v>
      </c>
      <c r="Y391" s="16">
        <v>0.25114671458320498</v>
      </c>
      <c r="Z391" s="16"/>
      <c r="AA391" s="16">
        <v>0.19327219309895199</v>
      </c>
      <c r="AB391" s="16">
        <v>0.25141099637299502</v>
      </c>
      <c r="AC391" s="16">
        <v>0.29163860432141803</v>
      </c>
      <c r="AD391" s="16">
        <v>0.25274355785346903</v>
      </c>
      <c r="AE391" s="16">
        <v>0.28202946100232101</v>
      </c>
      <c r="AF391" s="16">
        <v>0.280497676635446</v>
      </c>
      <c r="AG391" s="16"/>
      <c r="AH391" s="16">
        <v>0.25704366657074501</v>
      </c>
      <c r="AI391" s="16">
        <v>0.218748446329252</v>
      </c>
      <c r="AJ391" s="16"/>
      <c r="AK391" s="16">
        <v>0.264288079010292</v>
      </c>
      <c r="AL391" s="16">
        <v>0.19975485012604399</v>
      </c>
      <c r="AM391" s="16"/>
      <c r="AN391" s="16">
        <v>0.264423963547887</v>
      </c>
      <c r="AO391" s="16">
        <v>0.22238768211131499</v>
      </c>
      <c r="AP391" s="16"/>
      <c r="AQ391" s="16">
        <v>0.29782590796667802</v>
      </c>
      <c r="AR391" s="16">
        <v>0.22265571978372001</v>
      </c>
      <c r="AS391" s="16">
        <v>0.208677164264786</v>
      </c>
      <c r="AT391" s="16"/>
      <c r="AU391" s="16">
        <v>0.22902296710041001</v>
      </c>
      <c r="AV391" s="16">
        <v>0.248742035290277</v>
      </c>
      <c r="AW391" s="16"/>
      <c r="AX391" s="16">
        <v>0.237931801807413</v>
      </c>
      <c r="AY391" s="16">
        <v>0.22519188792297801</v>
      </c>
      <c r="AZ391" s="16"/>
      <c r="BA391" s="16">
        <v>0.220889590875781</v>
      </c>
      <c r="BB391" s="16">
        <v>0.149080914595102</v>
      </c>
    </row>
    <row r="392" spans="2:54" x14ac:dyDescent="0.35">
      <c r="B392" t="s">
        <v>217</v>
      </c>
      <c r="C392" s="16">
        <v>0.21315534203613601</v>
      </c>
      <c r="D392" s="16">
        <v>0.19368193211756701</v>
      </c>
      <c r="E392" s="16">
        <v>0.23378809033131001</v>
      </c>
      <c r="F392" s="16"/>
      <c r="G392" s="16">
        <v>0.17527377167115701</v>
      </c>
      <c r="H392" s="16">
        <v>0.208146843950271</v>
      </c>
      <c r="I392" s="16">
        <v>0.22000618042727299</v>
      </c>
      <c r="J392" s="16">
        <v>0.193782353616646</v>
      </c>
      <c r="K392" s="16">
        <v>0.233450415711039</v>
      </c>
      <c r="L392" s="16">
        <v>0.23272117677308099</v>
      </c>
      <c r="M392" s="16"/>
      <c r="N392" s="16">
        <v>0.27318742188637501</v>
      </c>
      <c r="O392" s="16">
        <v>0.18394271295402301</v>
      </c>
      <c r="P392" s="16">
        <v>0.20854856339536099</v>
      </c>
      <c r="Q392" s="16">
        <v>0.20308975791419001</v>
      </c>
      <c r="R392" s="16"/>
      <c r="S392" s="16">
        <v>0.240842525475844</v>
      </c>
      <c r="T392" s="16">
        <v>0.17081147157763801</v>
      </c>
      <c r="U392" s="16"/>
      <c r="V392" s="16">
        <v>0.21603273620951699</v>
      </c>
      <c r="W392" s="16">
        <v>0.211856707260107</v>
      </c>
      <c r="X392" s="16">
        <v>0.21275621585882501</v>
      </c>
      <c r="Y392" s="16">
        <v>0.210463229651732</v>
      </c>
      <c r="Z392" s="16"/>
      <c r="AA392" s="16">
        <v>0.22976385824773801</v>
      </c>
      <c r="AB392" s="16">
        <v>0.206661717438823</v>
      </c>
      <c r="AC392" s="16">
        <v>0.24657962879191</v>
      </c>
      <c r="AD392" s="16">
        <v>0.206343772235833</v>
      </c>
      <c r="AE392" s="16">
        <v>0.162527707966034</v>
      </c>
      <c r="AF392" s="16">
        <v>0.128315545646391</v>
      </c>
      <c r="AG392" s="16"/>
      <c r="AH392" s="16">
        <v>0.22697236333454399</v>
      </c>
      <c r="AI392" s="16">
        <v>0.20804454511714501</v>
      </c>
      <c r="AJ392" s="16"/>
      <c r="AK392" s="16">
        <v>0.220790934163304</v>
      </c>
      <c r="AL392" s="16">
        <v>0.21468384414693301</v>
      </c>
      <c r="AM392" s="16"/>
      <c r="AN392" s="16">
        <v>0.22734865245927899</v>
      </c>
      <c r="AO392" s="16">
        <v>0.20797659253981601</v>
      </c>
      <c r="AP392" s="16"/>
      <c r="AQ392" s="16">
        <v>0.235227536594491</v>
      </c>
      <c r="AR392" s="16">
        <v>0.18385026891009401</v>
      </c>
      <c r="AS392" s="16">
        <v>0.21865616229342699</v>
      </c>
      <c r="AT392" s="16"/>
      <c r="AU392" s="16">
        <v>0.237024776461631</v>
      </c>
      <c r="AV392" s="16">
        <v>0.18317372971996701</v>
      </c>
      <c r="AW392" s="16"/>
      <c r="AX392" s="16">
        <v>0.21297743853864001</v>
      </c>
      <c r="AY392" s="16">
        <v>0.20820212111602501</v>
      </c>
      <c r="AZ392" s="16"/>
      <c r="BA392" s="16">
        <v>0.22214851837941299</v>
      </c>
      <c r="BB392" s="16">
        <v>0.19335561085922201</v>
      </c>
    </row>
    <row r="393" spans="2:54" x14ac:dyDescent="0.35">
      <c r="B393" t="s">
        <v>216</v>
      </c>
      <c r="C393" s="16">
        <v>0.154198867794789</v>
      </c>
      <c r="D393" s="16">
        <v>0.13867565506629601</v>
      </c>
      <c r="E393" s="16">
        <v>0.169478862923194</v>
      </c>
      <c r="F393" s="16"/>
      <c r="G393" s="16">
        <v>0.158923031327938</v>
      </c>
      <c r="H393" s="16">
        <v>0.13133577543825101</v>
      </c>
      <c r="I393" s="16">
        <v>0.190164360851103</v>
      </c>
      <c r="J393" s="16">
        <v>0.12741581863968501</v>
      </c>
      <c r="K393" s="16">
        <v>0.172080740369361</v>
      </c>
      <c r="L393" s="16">
        <v>0.14929926905569099</v>
      </c>
      <c r="M393" s="16"/>
      <c r="N393" s="16">
        <v>0.12860915138203699</v>
      </c>
      <c r="O393" s="16">
        <v>0.171832663090316</v>
      </c>
      <c r="P393" s="16">
        <v>0.144331599977126</v>
      </c>
      <c r="Q393" s="16">
        <v>0.172929044763385</v>
      </c>
      <c r="R393" s="16"/>
      <c r="S393" s="16">
        <v>0.153241600585696</v>
      </c>
      <c r="T393" s="16">
        <v>0.15308953337224901</v>
      </c>
      <c r="U393" s="16"/>
      <c r="V393" s="16">
        <v>0.17978472771910001</v>
      </c>
      <c r="W393" s="16">
        <v>0.15746320651380799</v>
      </c>
      <c r="X393" s="16">
        <v>0.134565040951582</v>
      </c>
      <c r="Y393" s="16">
        <v>9.3173641647508507E-2</v>
      </c>
      <c r="Z393" s="16"/>
      <c r="AA393" s="16">
        <v>0.16903210595042401</v>
      </c>
      <c r="AB393" s="16">
        <v>0.17385370446964099</v>
      </c>
      <c r="AC393" s="16">
        <v>0.142147956528762</v>
      </c>
      <c r="AD393" s="16">
        <v>0.11639418261861</v>
      </c>
      <c r="AE393" s="16">
        <v>0.14628238160834101</v>
      </c>
      <c r="AF393" s="16">
        <v>0.17431408730002301</v>
      </c>
      <c r="AG393" s="16"/>
      <c r="AH393" s="16">
        <v>0.15497162770977099</v>
      </c>
      <c r="AI393" s="16">
        <v>0.158541290540578</v>
      </c>
      <c r="AJ393" s="16"/>
      <c r="AK393" s="16">
        <v>0.163002172815708</v>
      </c>
      <c r="AL393" s="16">
        <v>0.134985950789686</v>
      </c>
      <c r="AM393" s="16"/>
      <c r="AN393" s="16">
        <v>0.143300860279059</v>
      </c>
      <c r="AO393" s="16">
        <v>0.152686944971477</v>
      </c>
      <c r="AP393" s="16"/>
      <c r="AQ393" s="16">
        <v>0.23534942461886299</v>
      </c>
      <c r="AR393" s="16">
        <v>0.13390950646622499</v>
      </c>
      <c r="AS393" s="16">
        <v>0.13778836553194301</v>
      </c>
      <c r="AT393" s="16"/>
      <c r="AU393" s="16">
        <v>0.15828115085372199</v>
      </c>
      <c r="AV393" s="16">
        <v>0.15121227813378399</v>
      </c>
      <c r="AW393" s="16"/>
      <c r="AX393" s="16">
        <v>0.15660794247872301</v>
      </c>
      <c r="AY393" s="16">
        <v>0.14289071965998301</v>
      </c>
      <c r="AZ393" s="16"/>
      <c r="BA393" s="16">
        <v>0.161895565444311</v>
      </c>
      <c r="BB393" s="16">
        <v>0.124672740721085</v>
      </c>
    </row>
    <row r="394" spans="2:54" x14ac:dyDescent="0.35">
      <c r="B394" t="s">
        <v>209</v>
      </c>
      <c r="C394" s="16">
        <v>0.12695164953950699</v>
      </c>
      <c r="D394" s="16">
        <v>0.110966179019797</v>
      </c>
      <c r="E394" s="16">
        <v>0.14293548336714501</v>
      </c>
      <c r="F394" s="16"/>
      <c r="G394" s="16">
        <v>0.109358204800462</v>
      </c>
      <c r="H394" s="16">
        <v>0.12687403333556599</v>
      </c>
      <c r="I394" s="16">
        <v>0.13091421694178701</v>
      </c>
      <c r="J394" s="16">
        <v>0.12547874408363399</v>
      </c>
      <c r="K394" s="16">
        <v>0.143619306308571</v>
      </c>
      <c r="L394" s="16">
        <v>0.122154558273032</v>
      </c>
      <c r="M394" s="16"/>
      <c r="N394" s="16">
        <v>0.156184370768329</v>
      </c>
      <c r="O394" s="16">
        <v>0.11244252329372199</v>
      </c>
      <c r="P394" s="16">
        <v>0.13420899455826599</v>
      </c>
      <c r="Q394" s="16">
        <v>0.10706407464306</v>
      </c>
      <c r="R394" s="16"/>
      <c r="S394" s="16">
        <v>0.124313563159746</v>
      </c>
      <c r="T394" s="16">
        <v>0.13156146554572601</v>
      </c>
      <c r="U394" s="16"/>
      <c r="V394" s="16">
        <v>0.13311092137230901</v>
      </c>
      <c r="W394" s="16">
        <v>0.14748384318129301</v>
      </c>
      <c r="X394" s="16">
        <v>9.3986720211479899E-2</v>
      </c>
      <c r="Y394" s="16">
        <v>0.119717932912697</v>
      </c>
      <c r="Z394" s="16"/>
      <c r="AA394" s="16">
        <v>0.12164540816531</v>
      </c>
      <c r="AB394" s="16">
        <v>0.145534593383396</v>
      </c>
      <c r="AC394" s="16">
        <v>0.117315093681067</v>
      </c>
      <c r="AD394" s="16">
        <v>0.13835763872545201</v>
      </c>
      <c r="AE394" s="16">
        <v>0.110439844196506</v>
      </c>
      <c r="AF394" s="16">
        <v>8.5523701410632494E-2</v>
      </c>
      <c r="AG394" s="16"/>
      <c r="AH394" s="16">
        <v>0.14114830488771499</v>
      </c>
      <c r="AI394" s="16">
        <v>0.12557477774901299</v>
      </c>
      <c r="AJ394" s="16"/>
      <c r="AK394" s="16">
        <v>0.13791307868921601</v>
      </c>
      <c r="AL394" s="16">
        <v>0.11481118057435299</v>
      </c>
      <c r="AM394" s="16"/>
      <c r="AN394" s="16">
        <v>0.140327529005494</v>
      </c>
      <c r="AO394" s="16">
        <v>0.117509183214109</v>
      </c>
      <c r="AP394" s="16"/>
      <c r="AQ394" s="16">
        <v>0.11766220668770699</v>
      </c>
      <c r="AR394" s="16">
        <v>0.13673107560426601</v>
      </c>
      <c r="AS394" s="16">
        <v>0.118305866541267</v>
      </c>
      <c r="AT394" s="16"/>
      <c r="AU394" s="16">
        <v>0.13354740166802301</v>
      </c>
      <c r="AV394" s="16">
        <v>0.119904372564601</v>
      </c>
      <c r="AW394" s="16"/>
      <c r="AX394" s="16">
        <v>0.123307867248066</v>
      </c>
      <c r="AY394" s="16">
        <v>0.150641339782772</v>
      </c>
      <c r="AZ394" s="16"/>
      <c r="BA394" s="16">
        <v>0.118414024407291</v>
      </c>
      <c r="BB394" s="16">
        <v>0.112761806888851</v>
      </c>
    </row>
    <row r="395" spans="2:54" x14ac:dyDescent="0.35">
      <c r="B395" t="s">
        <v>214</v>
      </c>
      <c r="C395" s="16">
        <v>0.123345449667513</v>
      </c>
      <c r="D395" s="16">
        <v>9.9163675209349697E-2</v>
      </c>
      <c r="E395" s="16">
        <v>0.146347404155065</v>
      </c>
      <c r="F395" s="16"/>
      <c r="G395" s="16">
        <v>0.11112109713760999</v>
      </c>
      <c r="H395" s="16">
        <v>0.16719002058413601</v>
      </c>
      <c r="I395" s="16">
        <v>0.122644489248193</v>
      </c>
      <c r="J395" s="16">
        <v>0.103967771013428</v>
      </c>
      <c r="K395" s="16">
        <v>0.15412268883379501</v>
      </c>
      <c r="L395" s="16">
        <v>8.3899427890429298E-2</v>
      </c>
      <c r="M395" s="16"/>
      <c r="N395" s="16">
        <v>0.122965281189366</v>
      </c>
      <c r="O395" s="16">
        <v>0.16376377454302199</v>
      </c>
      <c r="P395" s="16">
        <v>0.12582593104450299</v>
      </c>
      <c r="Q395" s="16">
        <v>8.4289611240050202E-2</v>
      </c>
      <c r="R395" s="16"/>
      <c r="S395" s="16">
        <v>0.122372701528197</v>
      </c>
      <c r="T395" s="16">
        <v>0.12210582481387899</v>
      </c>
      <c r="U395" s="16"/>
      <c r="V395" s="16">
        <v>0.13324175679832001</v>
      </c>
      <c r="W395" s="16">
        <v>0.12901618341997301</v>
      </c>
      <c r="X395" s="16">
        <v>9.9626045293704099E-2</v>
      </c>
      <c r="Y395" s="16">
        <v>0.18364656447365299</v>
      </c>
      <c r="Z395" s="16"/>
      <c r="AA395" s="16">
        <v>0.138901406179326</v>
      </c>
      <c r="AB395" s="16">
        <v>0.14121805209902599</v>
      </c>
      <c r="AC395" s="16">
        <v>0.14638663214609601</v>
      </c>
      <c r="AD395" s="16">
        <v>8.4407438586738701E-2</v>
      </c>
      <c r="AE395" s="16">
        <v>7.9224825596343598E-2</v>
      </c>
      <c r="AF395" s="16">
        <v>0.145591819976436</v>
      </c>
      <c r="AG395" s="16"/>
      <c r="AH395" s="16">
        <v>0.12658774276764201</v>
      </c>
      <c r="AI395" s="16">
        <v>0.118080421825338</v>
      </c>
      <c r="AJ395" s="16"/>
      <c r="AK395" s="16">
        <v>0.115739860271014</v>
      </c>
      <c r="AL395" s="16">
        <v>0.13576396614875699</v>
      </c>
      <c r="AM395" s="16"/>
      <c r="AN395" s="16">
        <v>0.110330033632198</v>
      </c>
      <c r="AO395" s="16">
        <v>0.13295377424965299</v>
      </c>
      <c r="AP395" s="16"/>
      <c r="AQ395" s="16">
        <v>0.132099569947874</v>
      </c>
      <c r="AR395" s="16">
        <v>0.114715261057414</v>
      </c>
      <c r="AS395" s="16">
        <v>0.13167538670479001</v>
      </c>
      <c r="AT395" s="16"/>
      <c r="AU395" s="16">
        <v>0.11757314290710399</v>
      </c>
      <c r="AV395" s="16">
        <v>0.13377606582274401</v>
      </c>
      <c r="AW395" s="16"/>
      <c r="AX395" s="16">
        <v>0.12426573866087599</v>
      </c>
      <c r="AY395" s="16">
        <v>0.12361520516305</v>
      </c>
      <c r="AZ395" s="16"/>
      <c r="BA395" s="16">
        <v>0.13600440790250001</v>
      </c>
      <c r="BB395" s="16">
        <v>5.9306067125050203E-2</v>
      </c>
    </row>
    <row r="396" spans="2:54" x14ac:dyDescent="0.35">
      <c r="B396" t="s">
        <v>211</v>
      </c>
      <c r="C396" s="16">
        <v>0.106689167243502</v>
      </c>
      <c r="D396" s="16">
        <v>0.12175964659851</v>
      </c>
      <c r="E396" s="16">
        <v>9.2239602135633106E-2</v>
      </c>
      <c r="F396" s="16"/>
      <c r="G396" s="16">
        <v>7.1541190705178004E-2</v>
      </c>
      <c r="H396" s="16">
        <v>8.5324589797808603E-2</v>
      </c>
      <c r="I396" s="16">
        <v>0.101456363265456</v>
      </c>
      <c r="J396" s="16">
        <v>0.13211510121060599</v>
      </c>
      <c r="K396" s="16">
        <v>0.114834766728469</v>
      </c>
      <c r="L396" s="16">
        <v>0.123795876660777</v>
      </c>
      <c r="M396" s="16"/>
      <c r="N396" s="16">
        <v>0.114241257524023</v>
      </c>
      <c r="O396" s="16">
        <v>0.13556935526917499</v>
      </c>
      <c r="P396" s="16">
        <v>0.106395493017879</v>
      </c>
      <c r="Q396" s="16">
        <v>7.6491146247442202E-2</v>
      </c>
      <c r="R396" s="16"/>
      <c r="S396" s="16">
        <v>0.11905450289363199</v>
      </c>
      <c r="T396" s="16">
        <v>8.8576139376920701E-2</v>
      </c>
      <c r="U396" s="16"/>
      <c r="V396" s="16">
        <v>7.0399059227350097E-2</v>
      </c>
      <c r="W396" s="16">
        <v>0.13820100820718101</v>
      </c>
      <c r="X396" s="16">
        <v>9.6726959882246194E-2</v>
      </c>
      <c r="Y396" s="16">
        <v>9.0711096271943403E-2</v>
      </c>
      <c r="Z396" s="16"/>
      <c r="AA396" s="16">
        <v>7.3870759611869299E-2</v>
      </c>
      <c r="AB396" s="16">
        <v>0.136631107786332</v>
      </c>
      <c r="AC396" s="16">
        <v>0.146483956516232</v>
      </c>
      <c r="AD396" s="16">
        <v>0.13959815879417001</v>
      </c>
      <c r="AE396" s="16">
        <v>9.8202896788111907E-2</v>
      </c>
      <c r="AF396" s="16">
        <v>1.72337015818744E-2</v>
      </c>
      <c r="AG396" s="16"/>
      <c r="AH396" s="16">
        <v>9.5593138566623895E-2</v>
      </c>
      <c r="AI396" s="16">
        <v>0.114187753020355</v>
      </c>
      <c r="AJ396" s="16"/>
      <c r="AK396" s="16">
        <v>0.107905237747544</v>
      </c>
      <c r="AL396" s="16">
        <v>0.109669035487771</v>
      </c>
      <c r="AM396" s="16"/>
      <c r="AN396" s="16">
        <v>9.9883904372092505E-2</v>
      </c>
      <c r="AO396" s="16">
        <v>0.113182007681374</v>
      </c>
      <c r="AP396" s="16"/>
      <c r="AQ396" s="16">
        <v>0.15466362447058901</v>
      </c>
      <c r="AR396" s="16">
        <v>8.8605222139761894E-2</v>
      </c>
      <c r="AS396" s="16">
        <v>0.101592578280329</v>
      </c>
      <c r="AT396" s="16"/>
      <c r="AU396" s="16">
        <v>0.109050765411966</v>
      </c>
      <c r="AV396" s="16">
        <v>0.105279374926012</v>
      </c>
      <c r="AW396" s="16"/>
      <c r="AX396" s="16">
        <v>0.108699893204808</v>
      </c>
      <c r="AY396" s="16">
        <v>9.1518282066883103E-2</v>
      </c>
      <c r="AZ396" s="16"/>
      <c r="BA396" s="16">
        <v>0.10589424122423299</v>
      </c>
      <c r="BB396" s="16">
        <v>7.1976472044485998E-2</v>
      </c>
    </row>
    <row r="397" spans="2:54" x14ac:dyDescent="0.35">
      <c r="B397" t="s">
        <v>213</v>
      </c>
      <c r="C397" s="16">
        <v>9.1036240209028105E-2</v>
      </c>
      <c r="D397" s="16">
        <v>6.9622413016727905E-2</v>
      </c>
      <c r="E397" s="16">
        <v>0.112743564591008</v>
      </c>
      <c r="F397" s="16"/>
      <c r="G397" s="16">
        <v>6.5364929314215003E-2</v>
      </c>
      <c r="H397" s="16">
        <v>0.12822681726269</v>
      </c>
      <c r="I397" s="16">
        <v>7.1502348839387803E-2</v>
      </c>
      <c r="J397" s="16">
        <v>0.130577245910209</v>
      </c>
      <c r="K397" s="16">
        <v>9.0942284659480205E-2</v>
      </c>
      <c r="L397" s="16">
        <v>5.9412047421564099E-2</v>
      </c>
      <c r="M397" s="16"/>
      <c r="N397" s="16">
        <v>0.115788700411945</v>
      </c>
      <c r="O397" s="16">
        <v>0.101089524470036</v>
      </c>
      <c r="P397" s="16">
        <v>7.8794943772426296E-2</v>
      </c>
      <c r="Q397" s="16">
        <v>8.4141831889179397E-2</v>
      </c>
      <c r="R397" s="16"/>
      <c r="S397" s="16">
        <v>6.9368118423704397E-2</v>
      </c>
      <c r="T397" s="16">
        <v>0.124160437253467</v>
      </c>
      <c r="U397" s="16"/>
      <c r="V397" s="16">
        <v>0.15063093881921999</v>
      </c>
      <c r="W397" s="16">
        <v>8.3895488882082106E-2</v>
      </c>
      <c r="X397" s="16">
        <v>5.64856240227367E-2</v>
      </c>
      <c r="Y397" s="16">
        <v>2.6262820327151899E-2</v>
      </c>
      <c r="Z397" s="16"/>
      <c r="AA397" s="16">
        <v>0.11380503255971</v>
      </c>
      <c r="AB397" s="16">
        <v>0.121550115802404</v>
      </c>
      <c r="AC397" s="16">
        <v>0.102664139623835</v>
      </c>
      <c r="AD397" s="16">
        <v>5.9979790291906497E-2</v>
      </c>
      <c r="AE397" s="16">
        <v>2.29102802402468E-2</v>
      </c>
      <c r="AF397" s="16">
        <v>0</v>
      </c>
      <c r="AG397" s="16"/>
      <c r="AH397" s="16">
        <v>0.104866242644078</v>
      </c>
      <c r="AI397" s="16">
        <v>8.4399843680077399E-2</v>
      </c>
      <c r="AJ397" s="16"/>
      <c r="AK397" s="16">
        <v>0.12965620407908901</v>
      </c>
      <c r="AL397" s="16">
        <v>7.4348109431052301E-2</v>
      </c>
      <c r="AM397" s="16"/>
      <c r="AN397" s="16">
        <v>9.8827189798699602E-2</v>
      </c>
      <c r="AO397" s="16">
        <v>8.5456126065604904E-2</v>
      </c>
      <c r="AP397" s="16"/>
      <c r="AQ397" s="16">
        <v>7.8421406501903199E-2</v>
      </c>
      <c r="AR397" s="16">
        <v>9.5561380247978403E-2</v>
      </c>
      <c r="AS397" s="16">
        <v>8.9657513798105895E-2</v>
      </c>
      <c r="AT397" s="16"/>
      <c r="AU397" s="16">
        <v>9.2359851040724195E-2</v>
      </c>
      <c r="AV397" s="16">
        <v>9.0814150712792099E-2</v>
      </c>
      <c r="AW397" s="16"/>
      <c r="AX397" s="16">
        <v>9.1767042359194403E-2</v>
      </c>
      <c r="AY397" s="16">
        <v>7.5291825921549899E-2</v>
      </c>
      <c r="AZ397" s="16"/>
      <c r="BA397" s="16">
        <v>9.7039549674140302E-2</v>
      </c>
      <c r="BB397" s="16">
        <v>7.9182740852055594E-2</v>
      </c>
    </row>
    <row r="398" spans="2:54" x14ac:dyDescent="0.35">
      <c r="B398" t="s">
        <v>200</v>
      </c>
      <c r="C398" s="16">
        <v>7.8173991914056301E-2</v>
      </c>
      <c r="D398" s="16">
        <v>6.5160880343268501E-2</v>
      </c>
      <c r="E398" s="16">
        <v>8.9795007694644893E-2</v>
      </c>
      <c r="F398" s="16"/>
      <c r="G398" s="16">
        <v>8.0604640241194098E-2</v>
      </c>
      <c r="H398" s="16">
        <v>7.1691702360960993E-2</v>
      </c>
      <c r="I398" s="16">
        <v>7.9134947942891096E-2</v>
      </c>
      <c r="J398" s="16">
        <v>8.2599536742148302E-2</v>
      </c>
      <c r="K398" s="16">
        <v>7.5393665852298605E-2</v>
      </c>
      <c r="L398" s="16">
        <v>8.0415334728892701E-2</v>
      </c>
      <c r="M398" s="16"/>
      <c r="N398" s="16">
        <v>0.105767121294719</v>
      </c>
      <c r="O398" s="16">
        <v>8.1995801449549904E-2</v>
      </c>
      <c r="P398" s="16">
        <v>6.7730262996205506E-2</v>
      </c>
      <c r="Q398" s="16">
        <v>7.1812455689241203E-2</v>
      </c>
      <c r="R398" s="16"/>
      <c r="S398" s="16">
        <v>8.0205470534273293E-2</v>
      </c>
      <c r="T398" s="16">
        <v>7.5500218805031105E-2</v>
      </c>
      <c r="U398" s="16"/>
      <c r="V398" s="16">
        <v>8.28042424571169E-2</v>
      </c>
      <c r="W398" s="16">
        <v>6.6169778400219495E-2</v>
      </c>
      <c r="X398" s="16">
        <v>9.2105445894046803E-2</v>
      </c>
      <c r="Y398" s="16">
        <v>6.6786689179865105E-2</v>
      </c>
      <c r="Z398" s="16"/>
      <c r="AA398" s="16">
        <v>6.9237274448372105E-2</v>
      </c>
      <c r="AB398" s="16">
        <v>9.5838363268552995E-2</v>
      </c>
      <c r="AC398" s="16">
        <v>0.108996837996391</v>
      </c>
      <c r="AD398" s="16">
        <v>8.3618195503502801E-2</v>
      </c>
      <c r="AE398" s="16">
        <v>4.9434564246654801E-2</v>
      </c>
      <c r="AF398" s="16">
        <v>3.5463320661081502E-2</v>
      </c>
      <c r="AG398" s="16"/>
      <c r="AH398" s="16">
        <v>7.1394417036399205E-2</v>
      </c>
      <c r="AI398" s="16">
        <v>7.6651045886609703E-2</v>
      </c>
      <c r="AJ398" s="16"/>
      <c r="AK398" s="16">
        <v>7.8710720563069395E-2</v>
      </c>
      <c r="AL398" s="16">
        <v>7.7794450600403395E-2</v>
      </c>
      <c r="AM398" s="16"/>
      <c r="AN398" s="16">
        <v>7.39601299083196E-2</v>
      </c>
      <c r="AO398" s="16">
        <v>7.2174050045043195E-2</v>
      </c>
      <c r="AP398" s="16"/>
      <c r="AQ398" s="16">
        <v>9.0990165395983896E-2</v>
      </c>
      <c r="AR398" s="16">
        <v>7.4521058860091097E-2</v>
      </c>
      <c r="AS398" s="16">
        <v>6.1538456051995601E-2</v>
      </c>
      <c r="AT398" s="16"/>
      <c r="AU398" s="16">
        <v>8.1863745599498106E-2</v>
      </c>
      <c r="AV398" s="16">
        <v>7.0721825647022105E-2</v>
      </c>
      <c r="AW398" s="16"/>
      <c r="AX398" s="16">
        <v>7.5486735449249096E-2</v>
      </c>
      <c r="AY398" s="16">
        <v>9.5023220272601502E-2</v>
      </c>
      <c r="AZ398" s="16"/>
      <c r="BA398" s="16">
        <v>7.4902646186691998E-2</v>
      </c>
      <c r="BB398" s="16">
        <v>7.7286799336924894E-2</v>
      </c>
    </row>
    <row r="399" spans="2:54" x14ac:dyDescent="0.35">
      <c r="B399" t="s">
        <v>206</v>
      </c>
      <c r="C399" s="16">
        <v>6.6438885154556898E-2</v>
      </c>
      <c r="D399" s="16">
        <v>6.0144959964472E-2</v>
      </c>
      <c r="E399" s="16">
        <v>7.1606322942033396E-2</v>
      </c>
      <c r="F399" s="16"/>
      <c r="G399" s="16">
        <v>6.4511455021358702E-2</v>
      </c>
      <c r="H399" s="16">
        <v>3.4833864060496003E-2</v>
      </c>
      <c r="I399" s="16">
        <v>7.8329555188156194E-2</v>
      </c>
      <c r="J399" s="16">
        <v>9.2886990316903298E-2</v>
      </c>
      <c r="K399" s="16">
        <v>7.5679945580628905E-2</v>
      </c>
      <c r="L399" s="16">
        <v>5.8190373907690301E-2</v>
      </c>
      <c r="M399" s="16"/>
      <c r="N399" s="16">
        <v>6.4378460151189407E-2</v>
      </c>
      <c r="O399" s="16">
        <v>3.6869237309700001E-2</v>
      </c>
      <c r="P399" s="16">
        <v>8.2915182128335901E-2</v>
      </c>
      <c r="Q399" s="16">
        <v>6.7356825297571393E-2</v>
      </c>
      <c r="R399" s="16"/>
      <c r="S399" s="16">
        <v>7.32373034181973E-2</v>
      </c>
      <c r="T399" s="16">
        <v>5.6519153512547202E-2</v>
      </c>
      <c r="U399" s="16"/>
      <c r="V399" s="16">
        <v>6.6912164071262201E-2</v>
      </c>
      <c r="W399" s="16">
        <v>7.5998755866290499E-2</v>
      </c>
      <c r="X399" s="16">
        <v>5.4751515829221498E-2</v>
      </c>
      <c r="Y399" s="16">
        <v>4.9967652329918802E-2</v>
      </c>
      <c r="Z399" s="16"/>
      <c r="AA399" s="16">
        <v>7.0800843769533398E-2</v>
      </c>
      <c r="AB399" s="16">
        <v>6.10192793743402E-2</v>
      </c>
      <c r="AC399" s="16">
        <v>1.6889250076677801E-2</v>
      </c>
      <c r="AD399" s="16">
        <v>9.3597341574767304E-2</v>
      </c>
      <c r="AE399" s="16">
        <v>4.1102264140023E-2</v>
      </c>
      <c r="AF399" s="16">
        <v>8.7240851581701195E-2</v>
      </c>
      <c r="AG399" s="16"/>
      <c r="AH399" s="16">
        <v>5.7573957746336897E-2</v>
      </c>
      <c r="AI399" s="16">
        <v>6.2982676487243094E-2</v>
      </c>
      <c r="AJ399" s="16"/>
      <c r="AK399" s="16">
        <v>6.6023549172224902E-2</v>
      </c>
      <c r="AL399" s="16">
        <v>6.1251589242733599E-2</v>
      </c>
      <c r="AM399" s="16"/>
      <c r="AN399" s="16">
        <v>5.8613846221307601E-2</v>
      </c>
      <c r="AO399" s="16">
        <v>5.7301166650744501E-2</v>
      </c>
      <c r="AP399" s="16"/>
      <c r="AQ399" s="16">
        <v>7.9688103141004094E-2</v>
      </c>
      <c r="AR399" s="16">
        <v>6.4932278725880602E-2</v>
      </c>
      <c r="AS399" s="16">
        <v>5.1416910967453502E-2</v>
      </c>
      <c r="AT399" s="16"/>
      <c r="AU399" s="16">
        <v>6.07448418663507E-2</v>
      </c>
      <c r="AV399" s="16">
        <v>7.5723710366382493E-2</v>
      </c>
      <c r="AW399" s="16"/>
      <c r="AX399" s="16">
        <v>6.7912921898931097E-2</v>
      </c>
      <c r="AY399" s="16">
        <v>5.2385406418677297E-2</v>
      </c>
      <c r="AZ399" s="16"/>
      <c r="BA399" s="16">
        <v>7.7015781016231896E-2</v>
      </c>
      <c r="BB399" s="16">
        <v>3.9140556081378397E-2</v>
      </c>
    </row>
    <row r="400" spans="2:54" x14ac:dyDescent="0.35">
      <c r="B400" t="s">
        <v>203</v>
      </c>
      <c r="C400" s="16">
        <v>6.2069500645230903E-2</v>
      </c>
      <c r="D400" s="16">
        <v>5.7983568943651101E-2</v>
      </c>
      <c r="E400" s="16">
        <v>6.6908558835298004E-2</v>
      </c>
      <c r="F400" s="16"/>
      <c r="G400" s="16">
        <v>2.3799935849242299E-2</v>
      </c>
      <c r="H400" s="16">
        <v>7.5187737791291204E-2</v>
      </c>
      <c r="I400" s="16">
        <v>6.0716583354882399E-2</v>
      </c>
      <c r="J400" s="16">
        <v>5.2106470684245898E-2</v>
      </c>
      <c r="K400" s="16">
        <v>9.2017079356675593E-2</v>
      </c>
      <c r="L400" s="16">
        <v>5.8046112339954103E-2</v>
      </c>
      <c r="M400" s="16"/>
      <c r="N400" s="16">
        <v>8.1766257770439693E-2</v>
      </c>
      <c r="O400" s="16">
        <v>3.0078849949344701E-2</v>
      </c>
      <c r="P400" s="16">
        <v>6.5956472616952602E-2</v>
      </c>
      <c r="Q400" s="16">
        <v>6.9706956109454807E-2</v>
      </c>
      <c r="R400" s="16"/>
      <c r="S400" s="16">
        <v>6.19709593938602E-2</v>
      </c>
      <c r="T400" s="16">
        <v>6.2527150335528595E-2</v>
      </c>
      <c r="U400" s="16"/>
      <c r="V400" s="16">
        <v>5.5986050371494997E-2</v>
      </c>
      <c r="W400" s="16">
        <v>6.3916439355516302E-2</v>
      </c>
      <c r="X400" s="16">
        <v>6.7302443215338806E-2</v>
      </c>
      <c r="Y400" s="16">
        <v>4.14305798689001E-2</v>
      </c>
      <c r="Z400" s="16"/>
      <c r="AA400" s="16">
        <v>3.7068647541970798E-2</v>
      </c>
      <c r="AB400" s="16">
        <v>6.5753453735241593E-2</v>
      </c>
      <c r="AC400" s="16">
        <v>5.5692223371240197E-2</v>
      </c>
      <c r="AD400" s="16">
        <v>9.3675724845078107E-2</v>
      </c>
      <c r="AE400" s="16">
        <v>9.7430660358382104E-2</v>
      </c>
      <c r="AF400" s="16">
        <v>5.6219597560074303E-2</v>
      </c>
      <c r="AG400" s="16"/>
      <c r="AH400" s="16">
        <v>6.3167766149205606E-2</v>
      </c>
      <c r="AI400" s="16">
        <v>7.4050340884037502E-2</v>
      </c>
      <c r="AJ400" s="16"/>
      <c r="AK400" s="16">
        <v>6.9717505900636106E-2</v>
      </c>
      <c r="AL400" s="16">
        <v>6.4235182164638804E-2</v>
      </c>
      <c r="AM400" s="16"/>
      <c r="AN400" s="16">
        <v>6.0421517373368899E-2</v>
      </c>
      <c r="AO400" s="16">
        <v>6.6485977712549202E-2</v>
      </c>
      <c r="AP400" s="16"/>
      <c r="AQ400" s="16">
        <v>6.0281452788539601E-2</v>
      </c>
      <c r="AR400" s="16">
        <v>3.8172029674017803E-2</v>
      </c>
      <c r="AS400" s="16">
        <v>9.4519934511483994E-2</v>
      </c>
      <c r="AT400" s="16"/>
      <c r="AU400" s="16">
        <v>6.9460976711947703E-2</v>
      </c>
      <c r="AV400" s="16">
        <v>5.2713724739776001E-2</v>
      </c>
      <c r="AW400" s="16"/>
      <c r="AX400" s="16">
        <v>5.92923888210398E-2</v>
      </c>
      <c r="AY400" s="16">
        <v>6.9519282781303898E-2</v>
      </c>
      <c r="AZ400" s="16"/>
      <c r="BA400" s="16">
        <v>8.0386413486198502E-2</v>
      </c>
      <c r="BB400" s="16">
        <v>2.95817092842472E-2</v>
      </c>
    </row>
    <row r="401" spans="2:54" x14ac:dyDescent="0.35">
      <c r="B401" t="s">
        <v>210</v>
      </c>
      <c r="C401" s="16">
        <v>6.1692533716415698E-2</v>
      </c>
      <c r="D401" s="16">
        <v>5.33622657494792E-2</v>
      </c>
      <c r="E401" s="16">
        <v>6.86199646864777E-2</v>
      </c>
      <c r="F401" s="16"/>
      <c r="G401" s="16">
        <v>8.7617416436438098E-2</v>
      </c>
      <c r="H401" s="16">
        <v>0.111537037684473</v>
      </c>
      <c r="I401" s="16">
        <v>5.7650941830307403E-2</v>
      </c>
      <c r="J401" s="16">
        <v>5.6984315306892401E-2</v>
      </c>
      <c r="K401" s="16">
        <v>2.9896075249182499E-2</v>
      </c>
      <c r="L401" s="16">
        <v>3.5600844648417403E-2</v>
      </c>
      <c r="M401" s="16"/>
      <c r="N401" s="16">
        <v>7.3206930424357206E-2</v>
      </c>
      <c r="O401" s="16">
        <v>5.7004811687431899E-2</v>
      </c>
      <c r="P401" s="16">
        <v>6.6818423731948198E-2</v>
      </c>
      <c r="Q401" s="16">
        <v>4.9324930164287503E-2</v>
      </c>
      <c r="R401" s="16"/>
      <c r="S401" s="16">
        <v>4.8355115229396103E-2</v>
      </c>
      <c r="T401" s="16">
        <v>7.8789188345143701E-2</v>
      </c>
      <c r="U401" s="16"/>
      <c r="V401" s="16">
        <v>8.8547604945900693E-2</v>
      </c>
      <c r="W401" s="16">
        <v>5.1633975855234999E-2</v>
      </c>
      <c r="X401" s="16">
        <v>5.3825828344461403E-2</v>
      </c>
      <c r="Y401" s="16">
        <v>4.7336453357016098E-2</v>
      </c>
      <c r="Z401" s="16"/>
      <c r="AA401" s="16">
        <v>8.1760398634778506E-2</v>
      </c>
      <c r="AB401" s="16">
        <v>4.2168478401520298E-2</v>
      </c>
      <c r="AC401" s="16">
        <v>7.2327392932059198E-2</v>
      </c>
      <c r="AD401" s="16">
        <v>5.1527236403314303E-2</v>
      </c>
      <c r="AE401" s="16">
        <v>4.06131300021257E-2</v>
      </c>
      <c r="AF401" s="16">
        <v>1.9335109875737898E-2</v>
      </c>
      <c r="AG401" s="16"/>
      <c r="AH401" s="16">
        <v>6.6882575579242307E-2</v>
      </c>
      <c r="AI401" s="16">
        <v>5.3621247050820997E-2</v>
      </c>
      <c r="AJ401" s="16"/>
      <c r="AK401" s="16">
        <v>7.6586745107250803E-2</v>
      </c>
      <c r="AL401" s="16">
        <v>3.6815056719551799E-2</v>
      </c>
      <c r="AM401" s="16"/>
      <c r="AN401" s="16">
        <v>6.43777174418418E-2</v>
      </c>
      <c r="AO401" s="16">
        <v>5.6448944126589802E-2</v>
      </c>
      <c r="AP401" s="16"/>
      <c r="AQ401" s="16">
        <v>7.3573973376063695E-2</v>
      </c>
      <c r="AR401" s="16">
        <v>5.4206731384626901E-2</v>
      </c>
      <c r="AS401" s="16">
        <v>6.5693441483108503E-2</v>
      </c>
      <c r="AT401" s="16"/>
      <c r="AU401" s="16">
        <v>6.5985901202320105E-2</v>
      </c>
      <c r="AV401" s="16">
        <v>5.6724413842775302E-2</v>
      </c>
      <c r="AW401" s="16"/>
      <c r="AX401" s="16">
        <v>6.36373872431929E-2</v>
      </c>
      <c r="AY401" s="16">
        <v>5.4256818746371997E-2</v>
      </c>
      <c r="AZ401" s="16"/>
      <c r="BA401" s="16">
        <v>6.2167071964585298E-2</v>
      </c>
      <c r="BB401" s="16">
        <v>0.108707626887318</v>
      </c>
    </row>
    <row r="402" spans="2:54" x14ac:dyDescent="0.35">
      <c r="B402" t="s">
        <v>198</v>
      </c>
      <c r="C402" s="16">
        <v>5.8664557719831402E-2</v>
      </c>
      <c r="D402" s="16">
        <v>6.2250889039183702E-2</v>
      </c>
      <c r="E402" s="16">
        <v>5.6181786766059803E-2</v>
      </c>
      <c r="F402" s="16"/>
      <c r="G402" s="16">
        <v>8.5211761326744601E-2</v>
      </c>
      <c r="H402" s="16">
        <v>6.6549031552488203E-2</v>
      </c>
      <c r="I402" s="16">
        <v>6.6867926762384206E-2</v>
      </c>
      <c r="J402" s="16">
        <v>6.1027156313336203E-2</v>
      </c>
      <c r="K402" s="16">
        <v>5.0177652252760899E-2</v>
      </c>
      <c r="L402" s="16">
        <v>3.5059829365406601E-2</v>
      </c>
      <c r="M402" s="16"/>
      <c r="N402" s="16">
        <v>6.4243454243417306E-2</v>
      </c>
      <c r="O402" s="16">
        <v>4.71383978928437E-2</v>
      </c>
      <c r="P402" s="16">
        <v>5.2171797467536897E-2</v>
      </c>
      <c r="Q402" s="16">
        <v>7.5160558639746897E-2</v>
      </c>
      <c r="R402" s="16"/>
      <c r="S402" s="16">
        <v>5.2649551825498797E-2</v>
      </c>
      <c r="T402" s="16">
        <v>6.80260147583195E-2</v>
      </c>
      <c r="U402" s="16"/>
      <c r="V402" s="16">
        <v>5.7430883601088098E-2</v>
      </c>
      <c r="W402" s="16">
        <v>6.6075660515534804E-2</v>
      </c>
      <c r="X402" s="16">
        <v>4.9650230856946899E-2</v>
      </c>
      <c r="Y402" s="16">
        <v>5.7243785380171101E-2</v>
      </c>
      <c r="Z402" s="16"/>
      <c r="AA402" s="16">
        <v>5.3481591307529497E-2</v>
      </c>
      <c r="AB402" s="16">
        <v>6.6909483386606294E-2</v>
      </c>
      <c r="AC402" s="16">
        <v>8.7214726172291895E-2</v>
      </c>
      <c r="AD402" s="16">
        <v>6.1599904035821197E-2</v>
      </c>
      <c r="AE402" s="16">
        <v>3.0557344283065401E-2</v>
      </c>
      <c r="AF402" s="16">
        <v>4.6226161230463803E-2</v>
      </c>
      <c r="AG402" s="16"/>
      <c r="AH402" s="16">
        <v>5.5911595688062601E-2</v>
      </c>
      <c r="AI402" s="16">
        <v>7.0680749074969296E-2</v>
      </c>
      <c r="AJ402" s="16"/>
      <c r="AK402" s="16">
        <v>6.5467100094918601E-2</v>
      </c>
      <c r="AL402" s="16">
        <v>8.3402304486073803E-2</v>
      </c>
      <c r="AM402" s="16"/>
      <c r="AN402" s="16">
        <v>5.6904802296181903E-2</v>
      </c>
      <c r="AO402" s="16">
        <v>6.6968029957241798E-2</v>
      </c>
      <c r="AP402" s="16"/>
      <c r="AQ402" s="16">
        <v>5.1713270409391297E-2</v>
      </c>
      <c r="AR402" s="16">
        <v>3.88011871588127E-2</v>
      </c>
      <c r="AS402" s="16">
        <v>8.0021831005756203E-2</v>
      </c>
      <c r="AT402" s="16"/>
      <c r="AU402" s="16">
        <v>6.01887864311468E-2</v>
      </c>
      <c r="AV402" s="16">
        <v>5.7569261358750998E-2</v>
      </c>
      <c r="AW402" s="16"/>
      <c r="AX402" s="16">
        <v>5.8916076164975302E-2</v>
      </c>
      <c r="AY402" s="16">
        <v>5.0532604200189901E-2</v>
      </c>
      <c r="AZ402" s="16"/>
      <c r="BA402" s="16">
        <v>6.0359632160273902E-2</v>
      </c>
      <c r="BB402" s="16">
        <v>5.7405560522765402E-2</v>
      </c>
    </row>
    <row r="403" spans="2:54" x14ac:dyDescent="0.35">
      <c r="B403" t="s">
        <v>202</v>
      </c>
      <c r="C403" s="16">
        <v>5.4462064873634003E-2</v>
      </c>
      <c r="D403" s="16">
        <v>5.8248791336734398E-2</v>
      </c>
      <c r="E403" s="16">
        <v>5.1723897003363398E-2</v>
      </c>
      <c r="F403" s="16"/>
      <c r="G403" s="16">
        <v>8.4715592077784604E-2</v>
      </c>
      <c r="H403" s="16">
        <v>0.115672839412646</v>
      </c>
      <c r="I403" s="16">
        <v>5.2696335264794898E-2</v>
      </c>
      <c r="J403" s="16">
        <v>2.9455038150470601E-2</v>
      </c>
      <c r="K403" s="16">
        <v>7.3650930716755896E-3</v>
      </c>
      <c r="L403" s="16">
        <v>4.1660495144356997E-2</v>
      </c>
      <c r="M403" s="16"/>
      <c r="N403" s="16">
        <v>4.3168210187044899E-2</v>
      </c>
      <c r="O403" s="16">
        <v>5.87586816274226E-2</v>
      </c>
      <c r="P403" s="16">
        <v>5.4329049410410599E-2</v>
      </c>
      <c r="Q403" s="16">
        <v>5.9007548916141198E-2</v>
      </c>
      <c r="R403" s="16"/>
      <c r="S403" s="16">
        <v>5.0865840014049403E-2</v>
      </c>
      <c r="T403" s="16">
        <v>6.0155591944469199E-2</v>
      </c>
      <c r="U403" s="16"/>
      <c r="V403" s="16">
        <v>3.83238844629663E-2</v>
      </c>
      <c r="W403" s="16">
        <v>6.9970506095411403E-2</v>
      </c>
      <c r="X403" s="16">
        <v>4.1893101482406402E-2</v>
      </c>
      <c r="Y403" s="16">
        <v>9.8167996957210096E-2</v>
      </c>
      <c r="Z403" s="16"/>
      <c r="AA403" s="16">
        <v>6.82149057069842E-2</v>
      </c>
      <c r="AB403" s="16">
        <v>6.7262611369870995E-2</v>
      </c>
      <c r="AC403" s="16">
        <v>0</v>
      </c>
      <c r="AD403" s="16">
        <v>4.8853625295407398E-2</v>
      </c>
      <c r="AE403" s="16">
        <v>4.1423985257204601E-2</v>
      </c>
      <c r="AF403" s="16">
        <v>5.6312553106431198E-2</v>
      </c>
      <c r="AG403" s="16"/>
      <c r="AH403" s="16">
        <v>5.2633707383282498E-2</v>
      </c>
      <c r="AI403" s="16">
        <v>6.8931223312008696E-2</v>
      </c>
      <c r="AJ403" s="16"/>
      <c r="AK403" s="16">
        <v>6.4984121294443795E-2</v>
      </c>
      <c r="AL403" s="16">
        <v>6.6125761533095004E-2</v>
      </c>
      <c r="AM403" s="16"/>
      <c r="AN403" s="16">
        <v>5.6736412546417099E-2</v>
      </c>
      <c r="AO403" s="16">
        <v>5.9979763989736298E-2</v>
      </c>
      <c r="AP403" s="16"/>
      <c r="AQ403" s="16">
        <v>4.7751094517635297E-2</v>
      </c>
      <c r="AR403" s="16">
        <v>3.0358773317058E-2</v>
      </c>
      <c r="AS403" s="16">
        <v>9.1604067305479306E-2</v>
      </c>
      <c r="AT403" s="16"/>
      <c r="AU403" s="16">
        <v>6.3111908933741107E-2</v>
      </c>
      <c r="AV403" s="16">
        <v>4.3183025285793597E-2</v>
      </c>
      <c r="AW403" s="16"/>
      <c r="AX403" s="16">
        <v>5.5148792451265999E-2</v>
      </c>
      <c r="AY403" s="16">
        <v>5.3151341426902601E-2</v>
      </c>
      <c r="AZ403" s="16"/>
      <c r="BA403" s="16">
        <v>7.7595072856623898E-2</v>
      </c>
      <c r="BB403" s="16">
        <v>4.2773337663926603E-2</v>
      </c>
    </row>
    <row r="404" spans="2:54" x14ac:dyDescent="0.35">
      <c r="B404" t="s">
        <v>207</v>
      </c>
      <c r="C404" s="16">
        <v>5.3772165748770501E-2</v>
      </c>
      <c r="D404" s="16">
        <v>4.8741108515952203E-2</v>
      </c>
      <c r="E404" s="16">
        <v>5.9377233842882397E-2</v>
      </c>
      <c r="F404" s="16"/>
      <c r="G404" s="16">
        <v>6.7307487192113505E-2</v>
      </c>
      <c r="H404" s="16">
        <v>7.5223947179299602E-2</v>
      </c>
      <c r="I404" s="16">
        <v>6.0425048137591399E-2</v>
      </c>
      <c r="J404" s="16">
        <v>5.4793302018775802E-2</v>
      </c>
      <c r="K404" s="16">
        <v>2.59545526667103E-2</v>
      </c>
      <c r="L404" s="16">
        <v>4.3408068642716097E-2</v>
      </c>
      <c r="M404" s="16"/>
      <c r="N404" s="16">
        <v>4.5167763228072602E-2</v>
      </c>
      <c r="O404" s="16">
        <v>5.2329426804321899E-2</v>
      </c>
      <c r="P404" s="16">
        <v>5.3043101524668797E-2</v>
      </c>
      <c r="Q404" s="16">
        <v>6.2366653484609298E-2</v>
      </c>
      <c r="R404" s="16"/>
      <c r="S404" s="16">
        <v>5.0469923643529799E-2</v>
      </c>
      <c r="T404" s="16">
        <v>5.9018994462673897E-2</v>
      </c>
      <c r="U404" s="16"/>
      <c r="V404" s="16">
        <v>5.6632767879655502E-2</v>
      </c>
      <c r="W404" s="16">
        <v>4.5353406803356699E-2</v>
      </c>
      <c r="X404" s="16">
        <v>6.4512811638783099E-2</v>
      </c>
      <c r="Y404" s="16">
        <v>4.0496073472374099E-2</v>
      </c>
      <c r="Z404" s="16"/>
      <c r="AA404" s="16">
        <v>6.0384428070885003E-2</v>
      </c>
      <c r="AB404" s="16">
        <v>4.0481205921897703E-2</v>
      </c>
      <c r="AC404" s="16">
        <v>4.25238302959021E-2</v>
      </c>
      <c r="AD404" s="16">
        <v>6.2119371034653099E-2</v>
      </c>
      <c r="AE404" s="16">
        <v>3.21704007723271E-2</v>
      </c>
      <c r="AF404" s="16">
        <v>8.8775360101356005E-2</v>
      </c>
      <c r="AG404" s="16"/>
      <c r="AH404" s="16">
        <v>5.2854033793880602E-2</v>
      </c>
      <c r="AI404" s="16">
        <v>5.3768453115023498E-2</v>
      </c>
      <c r="AJ404" s="16"/>
      <c r="AK404" s="16">
        <v>4.5423976584686401E-2</v>
      </c>
      <c r="AL404" s="16">
        <v>7.6818792683166895E-2</v>
      </c>
      <c r="AM404" s="16"/>
      <c r="AN404" s="16">
        <v>5.5078862837212403E-2</v>
      </c>
      <c r="AO404" s="16">
        <v>5.9839219289468101E-2</v>
      </c>
      <c r="AP404" s="16"/>
      <c r="AQ404" s="16">
        <v>6.1078604138918399E-2</v>
      </c>
      <c r="AR404" s="16">
        <v>3.8252549593762702E-2</v>
      </c>
      <c r="AS404" s="16">
        <v>6.8976642665883103E-2</v>
      </c>
      <c r="AT404" s="16"/>
      <c r="AU404" s="16">
        <v>4.9579269760207899E-2</v>
      </c>
      <c r="AV404" s="16">
        <v>6.06973600278558E-2</v>
      </c>
      <c r="AW404" s="16"/>
      <c r="AX404" s="16">
        <v>5.3779644311914003E-2</v>
      </c>
      <c r="AY404" s="16">
        <v>5.0670446264637202E-2</v>
      </c>
      <c r="AZ404" s="16"/>
      <c r="BA404" s="16">
        <v>6.9705054116111401E-2</v>
      </c>
      <c r="BB404" s="16">
        <v>4.54189706920579E-2</v>
      </c>
    </row>
    <row r="405" spans="2:54" x14ac:dyDescent="0.35">
      <c r="B405" t="s">
        <v>212</v>
      </c>
      <c r="C405" s="16">
        <v>4.2327026765549898E-2</v>
      </c>
      <c r="D405" s="16">
        <v>3.7390019487659701E-2</v>
      </c>
      <c r="E405" s="16">
        <v>4.7664493640837899E-2</v>
      </c>
      <c r="F405" s="16"/>
      <c r="G405" s="16">
        <v>5.9022349552723598E-2</v>
      </c>
      <c r="H405" s="16">
        <v>6.0404837336709198E-2</v>
      </c>
      <c r="I405" s="16">
        <v>3.4969640324566002E-2</v>
      </c>
      <c r="J405" s="16">
        <v>5.3162107337463398E-2</v>
      </c>
      <c r="K405" s="16">
        <v>2.9991610565053901E-2</v>
      </c>
      <c r="L405" s="16">
        <v>2.4398871194631098E-2</v>
      </c>
      <c r="M405" s="16"/>
      <c r="N405" s="16">
        <v>3.4764346012775102E-2</v>
      </c>
      <c r="O405" s="16">
        <v>6.5519957055424599E-2</v>
      </c>
      <c r="P405" s="16">
        <v>4.2499505079043202E-2</v>
      </c>
      <c r="Q405" s="16">
        <v>2.71828227074268E-2</v>
      </c>
      <c r="R405" s="16"/>
      <c r="S405" s="16">
        <v>4.64174667951388E-2</v>
      </c>
      <c r="T405" s="16">
        <v>3.6370283293024899E-2</v>
      </c>
      <c r="U405" s="16"/>
      <c r="V405" s="16">
        <v>4.3849440365186197E-2</v>
      </c>
      <c r="W405" s="16">
        <v>3.8035157822694302E-2</v>
      </c>
      <c r="X405" s="16">
        <v>4.6918931966965297E-2</v>
      </c>
      <c r="Y405" s="16">
        <v>4.2488479656948602E-2</v>
      </c>
      <c r="Z405" s="16"/>
      <c r="AA405" s="16">
        <v>4.27239869985621E-2</v>
      </c>
      <c r="AB405" s="16">
        <v>4.5473908005142102E-2</v>
      </c>
      <c r="AC405" s="16">
        <v>3.2119647412653898E-2</v>
      </c>
      <c r="AD405" s="16">
        <v>4.6577759021336901E-2</v>
      </c>
      <c r="AE405" s="16">
        <v>3.2446566077926599E-2</v>
      </c>
      <c r="AF405" s="16">
        <v>5.0872878358368602E-2</v>
      </c>
      <c r="AG405" s="16"/>
      <c r="AH405" s="16">
        <v>4.6555583702887003E-2</v>
      </c>
      <c r="AI405" s="16">
        <v>3.1004323648966398E-2</v>
      </c>
      <c r="AJ405" s="16"/>
      <c r="AK405" s="16">
        <v>6.0101893216084001E-2</v>
      </c>
      <c r="AL405" s="16">
        <v>3.55094388011927E-2</v>
      </c>
      <c r="AM405" s="16"/>
      <c r="AN405" s="16">
        <v>5.2679661929293298E-2</v>
      </c>
      <c r="AO405" s="16">
        <v>3.1300324147611698E-2</v>
      </c>
      <c r="AP405" s="16"/>
      <c r="AQ405" s="16">
        <v>7.30558298279778E-2</v>
      </c>
      <c r="AR405" s="16">
        <v>4.01665492549503E-2</v>
      </c>
      <c r="AS405" s="16">
        <v>3.0747766929477699E-2</v>
      </c>
      <c r="AT405" s="16"/>
      <c r="AU405" s="16">
        <v>3.95990160072777E-2</v>
      </c>
      <c r="AV405" s="16">
        <v>4.6966239014196901E-2</v>
      </c>
      <c r="AW405" s="16"/>
      <c r="AX405" s="16">
        <v>4.33751999172605E-2</v>
      </c>
      <c r="AY405" s="16">
        <v>3.2214026064777398E-2</v>
      </c>
      <c r="AZ405" s="16"/>
      <c r="BA405" s="16">
        <v>5.5868324840707098E-2</v>
      </c>
      <c r="BB405" s="16">
        <v>3.6347019441999799E-2</v>
      </c>
    </row>
    <row r="406" spans="2:54" x14ac:dyDescent="0.35">
      <c r="B406" t="s">
        <v>201</v>
      </c>
      <c r="C406" s="16">
        <v>3.9793448807365399E-2</v>
      </c>
      <c r="D406" s="16">
        <v>2.8374001684339699E-2</v>
      </c>
      <c r="E406" s="16">
        <v>5.1232885690823002E-2</v>
      </c>
      <c r="F406" s="16"/>
      <c r="G406" s="16">
        <v>5.4732987582262999E-2</v>
      </c>
      <c r="H406" s="16">
        <v>4.3542778917898997E-2</v>
      </c>
      <c r="I406" s="16">
        <v>6.90837224469633E-2</v>
      </c>
      <c r="J406" s="16">
        <v>2.8230494670985599E-2</v>
      </c>
      <c r="K406" s="16">
        <v>3.80549540629928E-2</v>
      </c>
      <c r="L406" s="16">
        <v>1.52569650549406E-2</v>
      </c>
      <c r="M406" s="16"/>
      <c r="N406" s="16">
        <v>4.5809001750855297E-2</v>
      </c>
      <c r="O406" s="16">
        <v>4.3254189273692997E-2</v>
      </c>
      <c r="P406" s="16">
        <v>3.9046507343560299E-2</v>
      </c>
      <c r="Q406" s="16">
        <v>3.3655255618640197E-2</v>
      </c>
      <c r="R406" s="16"/>
      <c r="S406" s="16">
        <v>3.7017236443284897E-2</v>
      </c>
      <c r="T406" s="16">
        <v>4.41775312823477E-2</v>
      </c>
      <c r="U406" s="16"/>
      <c r="V406" s="16">
        <v>4.9937300488831098E-2</v>
      </c>
      <c r="W406" s="16">
        <v>4.5770038331572199E-2</v>
      </c>
      <c r="X406" s="16">
        <v>2.2685844054644199E-2</v>
      </c>
      <c r="Y406" s="16">
        <v>3.9368229189618201E-2</v>
      </c>
      <c r="Z406" s="16"/>
      <c r="AA406" s="16">
        <v>3.1985282604719598E-2</v>
      </c>
      <c r="AB406" s="16">
        <v>5.2245685669831302E-2</v>
      </c>
      <c r="AC406" s="16">
        <v>5.3708592904950399E-2</v>
      </c>
      <c r="AD406" s="16">
        <v>3.7877589234032998E-2</v>
      </c>
      <c r="AE406" s="16">
        <v>3.5792636332332303E-2</v>
      </c>
      <c r="AF406" s="16">
        <v>4.6226161230463803E-2</v>
      </c>
      <c r="AG406" s="16"/>
      <c r="AH406" s="16">
        <v>3.2283178923865001E-2</v>
      </c>
      <c r="AI406" s="16">
        <v>4.0440495856428303E-2</v>
      </c>
      <c r="AJ406" s="16"/>
      <c r="AK406" s="16">
        <v>3.9880389694261401E-2</v>
      </c>
      <c r="AL406" s="16">
        <v>4.3012732295485703E-2</v>
      </c>
      <c r="AM406" s="16"/>
      <c r="AN406" s="16">
        <v>3.8052321279712503E-2</v>
      </c>
      <c r="AO406" s="16">
        <v>4.2239820013285197E-2</v>
      </c>
      <c r="AP406" s="16"/>
      <c r="AQ406" s="16">
        <v>5.0600022651597701E-2</v>
      </c>
      <c r="AR406" s="16">
        <v>2.0252932589498399E-2</v>
      </c>
      <c r="AS406" s="16">
        <v>4.52116034558692E-2</v>
      </c>
      <c r="AT406" s="16"/>
      <c r="AU406" s="16">
        <v>4.0097615952634703E-2</v>
      </c>
      <c r="AV406" s="16">
        <v>4.00855995686039E-2</v>
      </c>
      <c r="AW406" s="16"/>
      <c r="AX406" s="16">
        <v>4.3061078502948803E-2</v>
      </c>
      <c r="AY406" s="16">
        <v>2.4731017139229799E-2</v>
      </c>
      <c r="AZ406" s="16"/>
      <c r="BA406" s="16">
        <v>3.4659000128346301E-2</v>
      </c>
      <c r="BB406" s="16">
        <v>6.8891218034017696E-2</v>
      </c>
    </row>
    <row r="407" spans="2:54" x14ac:dyDescent="0.35">
      <c r="B407" t="s">
        <v>204</v>
      </c>
      <c r="C407" s="16">
        <v>3.5917599731754297E-2</v>
      </c>
      <c r="D407" s="16">
        <v>3.1588920243059898E-2</v>
      </c>
      <c r="E407" s="16">
        <v>4.0578773766846002E-2</v>
      </c>
      <c r="F407" s="16"/>
      <c r="G407" s="16">
        <v>4.9221932819108E-2</v>
      </c>
      <c r="H407" s="16">
        <v>4.3207181219376001E-2</v>
      </c>
      <c r="I407" s="16">
        <v>4.9439590145188499E-2</v>
      </c>
      <c r="J407" s="16">
        <v>1.60524783489913E-2</v>
      </c>
      <c r="K407" s="16">
        <v>4.75909522575369E-2</v>
      </c>
      <c r="L407" s="16">
        <v>1.7321905363521399E-2</v>
      </c>
      <c r="M407" s="16"/>
      <c r="N407" s="16">
        <v>5.7189977435057403E-2</v>
      </c>
      <c r="O407" s="16">
        <v>2.1333391244867699E-2</v>
      </c>
      <c r="P407" s="16">
        <v>2.7446780127253899E-2</v>
      </c>
      <c r="Q407" s="16">
        <v>4.701843426025E-2</v>
      </c>
      <c r="R407" s="16"/>
      <c r="S407" s="16">
        <v>2.4915399160676401E-2</v>
      </c>
      <c r="T407" s="16">
        <v>5.2685411796271397E-2</v>
      </c>
      <c r="U407" s="16"/>
      <c r="V407" s="16">
        <v>3.5651118213066997E-2</v>
      </c>
      <c r="W407" s="16">
        <v>4.3451278829556697E-2</v>
      </c>
      <c r="X407" s="16">
        <v>2.6336289927406099E-2</v>
      </c>
      <c r="Y407" s="16">
        <v>3.0732338591907198E-2</v>
      </c>
      <c r="Z407" s="16"/>
      <c r="AA407" s="16">
        <v>3.20123770481981E-2</v>
      </c>
      <c r="AB407" s="16">
        <v>5.3839745976085998E-2</v>
      </c>
      <c r="AC407" s="16">
        <v>2.8694168446927501E-2</v>
      </c>
      <c r="AD407" s="16">
        <v>3.9187351065289297E-2</v>
      </c>
      <c r="AE407" s="16">
        <v>2.3298430953456101E-2</v>
      </c>
      <c r="AF407" s="16">
        <v>1.77904037187946E-2</v>
      </c>
      <c r="AG407" s="16"/>
      <c r="AH407" s="16">
        <v>3.7676501654120502E-2</v>
      </c>
      <c r="AI407" s="16">
        <v>2.26958189628182E-2</v>
      </c>
      <c r="AJ407" s="16"/>
      <c r="AK407" s="16">
        <v>3.5686345705994001E-2</v>
      </c>
      <c r="AL407" s="16">
        <v>4.2762319476098001E-2</v>
      </c>
      <c r="AM407" s="16"/>
      <c r="AN407" s="16">
        <v>4.0876068795345E-2</v>
      </c>
      <c r="AO407" s="16">
        <v>3.34456293054309E-2</v>
      </c>
      <c r="AP407" s="16"/>
      <c r="AQ407" s="16">
        <v>2.6015388868541899E-2</v>
      </c>
      <c r="AR407" s="16">
        <v>2.8212047394667799E-2</v>
      </c>
      <c r="AS407" s="16">
        <v>5.0218923221846498E-2</v>
      </c>
      <c r="AT407" s="16"/>
      <c r="AU407" s="16">
        <v>3.4875717378525101E-2</v>
      </c>
      <c r="AV407" s="16">
        <v>3.8048576097231897E-2</v>
      </c>
      <c r="AW407" s="16"/>
      <c r="AX407" s="16">
        <v>3.8535108481734998E-2</v>
      </c>
      <c r="AY407" s="16">
        <v>2.40145646855629E-2</v>
      </c>
      <c r="AZ407" s="16"/>
      <c r="BA407" s="16">
        <v>3.4953505960234298E-2</v>
      </c>
      <c r="BB407" s="16">
        <v>2.9433453044392498E-2</v>
      </c>
    </row>
    <row r="408" spans="2:54" x14ac:dyDescent="0.35">
      <c r="B408" t="s">
        <v>197</v>
      </c>
      <c r="C408" s="16">
        <v>3.4927388705429101E-2</v>
      </c>
      <c r="D408" s="16">
        <v>4.6876615427315499E-2</v>
      </c>
      <c r="E408" s="16">
        <v>2.41513806390878E-2</v>
      </c>
      <c r="F408" s="16"/>
      <c r="G408" s="16">
        <v>8.63713951389945E-2</v>
      </c>
      <c r="H408" s="16">
        <v>3.1701659057708602E-2</v>
      </c>
      <c r="I408" s="16">
        <v>5.3272453840301E-2</v>
      </c>
      <c r="J408" s="16">
        <v>5.0436584254041402E-3</v>
      </c>
      <c r="K408" s="16">
        <v>1.57702691807536E-2</v>
      </c>
      <c r="L408" s="16">
        <v>3.1272118910828602E-2</v>
      </c>
      <c r="M408" s="16"/>
      <c r="N408" s="16">
        <v>4.1820559638816798E-2</v>
      </c>
      <c r="O408" s="16">
        <v>3.1532854157602298E-2</v>
      </c>
      <c r="P408" s="16">
        <v>3.5665254074839101E-2</v>
      </c>
      <c r="Q408" s="16">
        <v>3.1775362185650698E-2</v>
      </c>
      <c r="R408" s="16"/>
      <c r="S408" s="16">
        <v>3.1772144947774E-2</v>
      </c>
      <c r="T408" s="16">
        <v>3.9858739180768897E-2</v>
      </c>
      <c r="U408" s="16"/>
      <c r="V408" s="16">
        <v>3.05899155637335E-2</v>
      </c>
      <c r="W408" s="16">
        <v>3.1306114078241402E-2</v>
      </c>
      <c r="X408" s="16">
        <v>4.6031208115233001E-2</v>
      </c>
      <c r="Y408" s="16">
        <v>1.5743542304403099E-2</v>
      </c>
      <c r="Z408" s="16"/>
      <c r="AA408" s="16">
        <v>3.3446177746752397E-2</v>
      </c>
      <c r="AB408" s="16">
        <v>3.4793017266869397E-2</v>
      </c>
      <c r="AC408" s="16">
        <v>6.7498836003583695E-2</v>
      </c>
      <c r="AD408" s="16">
        <v>3.1998144372571397E-2</v>
      </c>
      <c r="AE408" s="16">
        <v>0</v>
      </c>
      <c r="AF408" s="16">
        <v>7.2046934330702306E-2</v>
      </c>
      <c r="AG408" s="16"/>
      <c r="AH408" s="16">
        <v>2.2651470770941599E-2</v>
      </c>
      <c r="AI408" s="16">
        <v>3.8873684581022298E-2</v>
      </c>
      <c r="AJ408" s="16"/>
      <c r="AK408" s="16">
        <v>2.7900372956500299E-2</v>
      </c>
      <c r="AL408" s="16">
        <v>4.39144475213257E-2</v>
      </c>
      <c r="AM408" s="16"/>
      <c r="AN408" s="16">
        <v>2.4626045090943901E-2</v>
      </c>
      <c r="AO408" s="16">
        <v>4.645613641034E-2</v>
      </c>
      <c r="AP408" s="16"/>
      <c r="AQ408" s="16">
        <v>5.4933072894362403E-2</v>
      </c>
      <c r="AR408" s="16">
        <v>1.6288824120518401E-2</v>
      </c>
      <c r="AS408" s="16">
        <v>3.62918360117893E-2</v>
      </c>
      <c r="AT408" s="16"/>
      <c r="AU408" s="16">
        <v>3.2281135399693101E-2</v>
      </c>
      <c r="AV408" s="16">
        <v>3.9316078519707899E-2</v>
      </c>
      <c r="AW408" s="16"/>
      <c r="AX408" s="16">
        <v>3.1416076540663897E-2</v>
      </c>
      <c r="AY408" s="16">
        <v>5.4238913465176598E-2</v>
      </c>
      <c r="AZ408" s="16"/>
      <c r="BA408" s="16">
        <v>4.1993958039797601E-2</v>
      </c>
      <c r="BB408" s="16">
        <v>0</v>
      </c>
    </row>
    <row r="409" spans="2:54" x14ac:dyDescent="0.35">
      <c r="B409" t="s">
        <v>199</v>
      </c>
      <c r="C409" s="16">
        <v>3.4883913245475101E-2</v>
      </c>
      <c r="D409" s="16">
        <v>3.4667408623444002E-2</v>
      </c>
      <c r="E409" s="16">
        <v>3.56330787251221E-2</v>
      </c>
      <c r="F409" s="16"/>
      <c r="G409" s="16">
        <v>3.8674698240676299E-2</v>
      </c>
      <c r="H409" s="16">
        <v>4.9441346585878801E-2</v>
      </c>
      <c r="I409" s="16">
        <v>4.9445229921283702E-2</v>
      </c>
      <c r="J409" s="16">
        <v>1.6123148976677701E-2</v>
      </c>
      <c r="K409" s="16">
        <v>4.2327756825122603E-2</v>
      </c>
      <c r="L409" s="16">
        <v>1.72224476286943E-2</v>
      </c>
      <c r="M409" s="16"/>
      <c r="N409" s="16">
        <v>3.5406858727745197E-2</v>
      </c>
      <c r="O409" s="16">
        <v>3.1946388353714099E-2</v>
      </c>
      <c r="P409" s="16">
        <v>3.4385654541589497E-2</v>
      </c>
      <c r="Q409" s="16">
        <v>3.7877500198822599E-2</v>
      </c>
      <c r="R409" s="16"/>
      <c r="S409" s="16">
        <v>2.61335695269799E-2</v>
      </c>
      <c r="T409" s="16">
        <v>4.8251260113554101E-2</v>
      </c>
      <c r="U409" s="16"/>
      <c r="V409" s="16">
        <v>3.4464016737461599E-2</v>
      </c>
      <c r="W409" s="16">
        <v>4.6834923339845798E-2</v>
      </c>
      <c r="X409" s="16">
        <v>2.2865790061427801E-2</v>
      </c>
      <c r="Y409" s="16">
        <v>0</v>
      </c>
      <c r="Z409" s="16"/>
      <c r="AA409" s="16">
        <v>3.2566525187693998E-2</v>
      </c>
      <c r="AB409" s="16">
        <v>4.5759901320259602E-2</v>
      </c>
      <c r="AC409" s="16">
        <v>8.7511031444782398E-3</v>
      </c>
      <c r="AD409" s="16">
        <v>2.5708212638663502E-2</v>
      </c>
      <c r="AE409" s="16">
        <v>6.6914903224967598E-2</v>
      </c>
      <c r="AF409" s="16">
        <v>5.4491052239546298E-2</v>
      </c>
      <c r="AG409" s="16"/>
      <c r="AH409" s="16">
        <v>3.8233842038178298E-2</v>
      </c>
      <c r="AI409" s="16">
        <v>2.5174654240187801E-2</v>
      </c>
      <c r="AJ409" s="16"/>
      <c r="AK409" s="16">
        <v>4.70013987614551E-2</v>
      </c>
      <c r="AL409" s="16">
        <v>3.8600429596725799E-2</v>
      </c>
      <c r="AM409" s="16"/>
      <c r="AN409" s="16">
        <v>3.1998304728636601E-2</v>
      </c>
      <c r="AO409" s="16">
        <v>2.7497950069291299E-2</v>
      </c>
      <c r="AP409" s="16"/>
      <c r="AQ409" s="16">
        <v>4.0814893922435702E-2</v>
      </c>
      <c r="AR409" s="16">
        <v>1.7680200699930398E-2</v>
      </c>
      <c r="AS409" s="16">
        <v>5.3193969333673999E-2</v>
      </c>
      <c r="AT409" s="16"/>
      <c r="AU409" s="16">
        <v>4.0596154647067097E-2</v>
      </c>
      <c r="AV409" s="16">
        <v>2.7415709441778398E-2</v>
      </c>
      <c r="AW409" s="16"/>
      <c r="AX409" s="16">
        <v>3.1992394247594799E-2</v>
      </c>
      <c r="AY409" s="16">
        <v>5.1033005063538799E-2</v>
      </c>
      <c r="AZ409" s="16"/>
      <c r="BA409" s="16">
        <v>3.8359585682406099E-2</v>
      </c>
      <c r="BB409" s="16">
        <v>2.1982151040754599E-2</v>
      </c>
    </row>
    <row r="410" spans="2:54" x14ac:dyDescent="0.35">
      <c r="B410" t="s">
        <v>208</v>
      </c>
      <c r="C410" s="16">
        <v>3.1832741241597802E-2</v>
      </c>
      <c r="D410" s="16">
        <v>3.2305860126246998E-2</v>
      </c>
      <c r="E410" s="16">
        <v>3.1880969298010403E-2</v>
      </c>
      <c r="F410" s="16"/>
      <c r="G410" s="16">
        <v>5.7482122998518799E-2</v>
      </c>
      <c r="H410" s="16">
        <v>3.6629746298768001E-2</v>
      </c>
      <c r="I410" s="16">
        <v>4.6406629283946899E-2</v>
      </c>
      <c r="J410" s="16">
        <v>2.48799332962228E-2</v>
      </c>
      <c r="K410" s="16">
        <v>1.58210177161466E-2</v>
      </c>
      <c r="L410" s="16">
        <v>1.93594924627426E-2</v>
      </c>
      <c r="M410" s="16"/>
      <c r="N410" s="16">
        <v>1.55721881026917E-2</v>
      </c>
      <c r="O410" s="16">
        <v>1.8041599862396399E-2</v>
      </c>
      <c r="P410" s="16">
        <v>4.9645432039929598E-2</v>
      </c>
      <c r="Q410" s="16">
        <v>2.6979488949372899E-2</v>
      </c>
      <c r="R410" s="16"/>
      <c r="S410" s="16">
        <v>2.8044023670868501E-2</v>
      </c>
      <c r="T410" s="16">
        <v>3.7703825032704301E-2</v>
      </c>
      <c r="U410" s="16"/>
      <c r="V410" s="16">
        <v>3.8403522068349003E-2</v>
      </c>
      <c r="W410" s="16">
        <v>3.2105213226717402E-2</v>
      </c>
      <c r="X410" s="16">
        <v>2.9504160942981798E-2</v>
      </c>
      <c r="Y410" s="16">
        <v>0</v>
      </c>
      <c r="Z410" s="16"/>
      <c r="AA410" s="16">
        <v>3.2319331455221201E-2</v>
      </c>
      <c r="AB410" s="16">
        <v>2.00486040718235E-2</v>
      </c>
      <c r="AC410" s="16">
        <v>2.7294416447923998E-2</v>
      </c>
      <c r="AD410" s="16">
        <v>4.3051591645648798E-2</v>
      </c>
      <c r="AE410" s="16">
        <v>2.6367288499648801E-2</v>
      </c>
      <c r="AF410" s="16">
        <v>4.7398430882596598E-2</v>
      </c>
      <c r="AG410" s="16"/>
      <c r="AH410" s="16">
        <v>2.1948249009427399E-2</v>
      </c>
      <c r="AI410" s="16">
        <v>4.8544195742919301E-2</v>
      </c>
      <c r="AJ410" s="16"/>
      <c r="AK410" s="16">
        <v>2.5887697912052199E-2</v>
      </c>
      <c r="AL410" s="16">
        <v>4.2283629012898602E-2</v>
      </c>
      <c r="AM410" s="16"/>
      <c r="AN410" s="16">
        <v>1.6796525006727299E-2</v>
      </c>
      <c r="AO410" s="16">
        <v>5.0724813559541303E-2</v>
      </c>
      <c r="AP410" s="16"/>
      <c r="AQ410" s="16">
        <v>4.0813052994284803E-2</v>
      </c>
      <c r="AR410" s="16">
        <v>1.4263085729576601E-2</v>
      </c>
      <c r="AS410" s="16">
        <v>4.7800930355621697E-2</v>
      </c>
      <c r="AT410" s="16"/>
      <c r="AU410" s="16">
        <v>3.0277537031544701E-2</v>
      </c>
      <c r="AV410" s="16">
        <v>3.4617560474014097E-2</v>
      </c>
      <c r="AW410" s="16"/>
      <c r="AX410" s="16">
        <v>3.3413065457312E-2</v>
      </c>
      <c r="AY410" s="16">
        <v>2.50545542816604E-2</v>
      </c>
      <c r="AZ410" s="16"/>
      <c r="BA410" s="16">
        <v>3.3051773579711501E-2</v>
      </c>
      <c r="BB410" s="16">
        <v>5.4408205428276298E-2</v>
      </c>
    </row>
    <row r="411" spans="2:54" x14ac:dyDescent="0.35">
      <c r="B411" t="s">
        <v>205</v>
      </c>
      <c r="C411" s="16">
        <v>3.0434098433362599E-2</v>
      </c>
      <c r="D411" s="16">
        <v>2.52088338684993E-2</v>
      </c>
      <c r="E411" s="16">
        <v>3.2562251785747801E-2</v>
      </c>
      <c r="F411" s="16"/>
      <c r="G411" s="16">
        <v>2.35554291865087E-2</v>
      </c>
      <c r="H411" s="16">
        <v>4.2919906705885698E-2</v>
      </c>
      <c r="I411" s="16">
        <v>5.2743083150230102E-2</v>
      </c>
      <c r="J411" s="16">
        <v>2.2274048037804001E-2</v>
      </c>
      <c r="K411" s="16">
        <v>2.9154756871355401E-2</v>
      </c>
      <c r="L411" s="16">
        <v>1.3511166764940999E-2</v>
      </c>
      <c r="M411" s="16"/>
      <c r="N411" s="16">
        <v>2.10744243794573E-2</v>
      </c>
      <c r="O411" s="16">
        <v>2.1509427182961099E-2</v>
      </c>
      <c r="P411" s="16">
        <v>3.3530011835727298E-2</v>
      </c>
      <c r="Q411" s="16">
        <v>3.9979996086502302E-2</v>
      </c>
      <c r="R411" s="16"/>
      <c r="S411" s="16">
        <v>2.9720653546099401E-2</v>
      </c>
      <c r="T411" s="16">
        <v>3.1661364968122503E-2</v>
      </c>
      <c r="U411" s="16"/>
      <c r="V411" s="16">
        <v>3.3658036313728899E-2</v>
      </c>
      <c r="W411" s="16">
        <v>2.3760824631992101E-2</v>
      </c>
      <c r="X411" s="16">
        <v>3.57655185073288E-2</v>
      </c>
      <c r="Y411" s="16">
        <v>3.95464084984158E-2</v>
      </c>
      <c r="Z411" s="16"/>
      <c r="AA411" s="16">
        <v>1.6426561746404601E-2</v>
      </c>
      <c r="AB411" s="16">
        <v>4.3262609829257101E-2</v>
      </c>
      <c r="AC411" s="16">
        <v>8.7511031444782398E-3</v>
      </c>
      <c r="AD411" s="16">
        <v>5.6806038876666798E-2</v>
      </c>
      <c r="AE411" s="16">
        <v>2.1638352062357299E-2</v>
      </c>
      <c r="AF411" s="16">
        <v>4.5389978135089999E-2</v>
      </c>
      <c r="AG411" s="16"/>
      <c r="AH411" s="16">
        <v>3.11203903628339E-2</v>
      </c>
      <c r="AI411" s="16">
        <v>2.1493746171452201E-2</v>
      </c>
      <c r="AJ411" s="16"/>
      <c r="AK411" s="16">
        <v>3.7347247564532698E-2</v>
      </c>
      <c r="AL411" s="16">
        <v>2.1801509875529399E-2</v>
      </c>
      <c r="AM411" s="16"/>
      <c r="AN411" s="16">
        <v>3.5741192527955899E-2</v>
      </c>
      <c r="AO411" s="16">
        <v>2.24212267511897E-2</v>
      </c>
      <c r="AP411" s="16"/>
      <c r="AQ411" s="16">
        <v>2.8243553490061898E-2</v>
      </c>
      <c r="AR411" s="16">
        <v>2.4129496235479098E-2</v>
      </c>
      <c r="AS411" s="16">
        <v>4.0697541443597898E-2</v>
      </c>
      <c r="AT411" s="16"/>
      <c r="AU411" s="16">
        <v>3.2473930756876102E-2</v>
      </c>
      <c r="AV411" s="16">
        <v>2.4001693524295799E-2</v>
      </c>
      <c r="AW411" s="16"/>
      <c r="AX411" s="16">
        <v>3.1123667838642999E-2</v>
      </c>
      <c r="AY411" s="16">
        <v>2.1671310027211899E-2</v>
      </c>
      <c r="AZ411" s="16"/>
      <c r="BA411" s="16">
        <v>2.9892465860562E-2</v>
      </c>
      <c r="BB411" s="16">
        <v>5.3166399853421101E-2</v>
      </c>
    </row>
    <row r="412" spans="2:54" x14ac:dyDescent="0.35">
      <c r="B412" t="s">
        <v>196</v>
      </c>
      <c r="C412" s="16">
        <v>3.0068146901635E-2</v>
      </c>
      <c r="D412" s="16">
        <v>2.9797837844024299E-2</v>
      </c>
      <c r="E412" s="16">
        <v>3.0793180341531601E-2</v>
      </c>
      <c r="F412" s="16"/>
      <c r="G412" s="16">
        <v>3.58936717518566E-2</v>
      </c>
      <c r="H412" s="16">
        <v>3.3320783244153197E-2</v>
      </c>
      <c r="I412" s="16">
        <v>4.5715112681553698E-2</v>
      </c>
      <c r="J412" s="16">
        <v>2.7316537441874799E-2</v>
      </c>
      <c r="K412" s="16">
        <v>2.2723714340258699E-2</v>
      </c>
      <c r="L412" s="16">
        <v>1.9572451971210301E-2</v>
      </c>
      <c r="M412" s="16"/>
      <c r="N412" s="16">
        <v>2.5927655234415901E-2</v>
      </c>
      <c r="O412" s="16">
        <v>2.1205500926414898E-2</v>
      </c>
      <c r="P412" s="16">
        <v>3.2603218386219199E-2</v>
      </c>
      <c r="Q412" s="16">
        <v>3.6720479340872997E-2</v>
      </c>
      <c r="R412" s="16"/>
      <c r="S412" s="16">
        <v>3.50700591817854E-2</v>
      </c>
      <c r="T412" s="16">
        <v>2.26760562101978E-2</v>
      </c>
      <c r="U412" s="16"/>
      <c r="V412" s="16">
        <v>3.1899109290886199E-2</v>
      </c>
      <c r="W412" s="16">
        <v>2.5675593530602801E-2</v>
      </c>
      <c r="X412" s="16">
        <v>3.8139470622316901E-2</v>
      </c>
      <c r="Y412" s="16">
        <v>0</v>
      </c>
      <c r="Z412" s="16"/>
      <c r="AA412" s="16">
        <v>3.2655769267679199E-2</v>
      </c>
      <c r="AB412" s="16">
        <v>3.3848376208008103E-2</v>
      </c>
      <c r="AC412" s="16">
        <v>0</v>
      </c>
      <c r="AD412" s="16">
        <v>3.7946667585177701E-2</v>
      </c>
      <c r="AE412" s="16">
        <v>1.7965032524566299E-2</v>
      </c>
      <c r="AF412" s="16">
        <v>5.2050532029926398E-2</v>
      </c>
      <c r="AG412" s="16"/>
      <c r="AH412" s="16">
        <v>3.4608621084435499E-2</v>
      </c>
      <c r="AI412" s="16">
        <v>2.87528683077512E-2</v>
      </c>
      <c r="AJ412" s="16"/>
      <c r="AK412" s="16">
        <v>3.67553044029457E-2</v>
      </c>
      <c r="AL412" s="16">
        <v>2.95290745385751E-2</v>
      </c>
      <c r="AM412" s="16"/>
      <c r="AN412" s="16">
        <v>3.8348574395196303E-2</v>
      </c>
      <c r="AO412" s="16">
        <v>2.750494561673E-2</v>
      </c>
      <c r="AP412" s="16"/>
      <c r="AQ412" s="16">
        <v>5.5141639940551601E-2</v>
      </c>
      <c r="AR412" s="16">
        <v>8.4107707980360692E-3</v>
      </c>
      <c r="AS412" s="16">
        <v>4.1894199097390297E-2</v>
      </c>
      <c r="AT412" s="16"/>
      <c r="AU412" s="16">
        <v>2.9853482487698601E-2</v>
      </c>
      <c r="AV412" s="16">
        <v>3.0919391013348299E-2</v>
      </c>
      <c r="AW412" s="16"/>
      <c r="AX412" s="16">
        <v>2.9052365504238901E-2</v>
      </c>
      <c r="AY412" s="16">
        <v>3.0529708118205601E-2</v>
      </c>
      <c r="AZ412" s="16"/>
      <c r="BA412" s="16">
        <v>3.4998637637787697E-2</v>
      </c>
      <c r="BB412" s="16">
        <v>3.6987434630907E-2</v>
      </c>
    </row>
    <row r="413" spans="2:54" x14ac:dyDescent="0.35">
      <c r="B413" t="s">
        <v>102</v>
      </c>
      <c r="C413" s="16">
        <v>8.7264394042114293E-2</v>
      </c>
      <c r="D413" s="16">
        <v>9.8029331287842802E-2</v>
      </c>
      <c r="E413" s="16">
        <v>7.6649075586045404E-2</v>
      </c>
      <c r="F413" s="16"/>
      <c r="G413" s="16">
        <v>9.1752093395670198E-2</v>
      </c>
      <c r="H413" s="16">
        <v>6.7296966383272497E-2</v>
      </c>
      <c r="I413" s="16">
        <v>0.101604164624592</v>
      </c>
      <c r="J413" s="16">
        <v>0.121858972739238</v>
      </c>
      <c r="K413" s="16">
        <v>6.9589348784865404E-2</v>
      </c>
      <c r="L413" s="16">
        <v>7.8360415210660894E-2</v>
      </c>
      <c r="M413" s="16"/>
      <c r="N413" s="16">
        <v>7.7975927169681894E-2</v>
      </c>
      <c r="O413" s="16">
        <v>0.111258538589633</v>
      </c>
      <c r="P413" s="16">
        <v>7.9113391080947601E-2</v>
      </c>
      <c r="Q413" s="16">
        <v>8.60025840895767E-2</v>
      </c>
      <c r="R413" s="16"/>
      <c r="S413" s="16">
        <v>0.10647919325293</v>
      </c>
      <c r="T413" s="16">
        <v>5.8727117289962397E-2</v>
      </c>
      <c r="U413" s="16"/>
      <c r="V413" s="16">
        <v>7.99755113083543E-2</v>
      </c>
      <c r="W413" s="16">
        <v>7.6533228401493403E-2</v>
      </c>
      <c r="X413" s="16">
        <v>0.102166372182287</v>
      </c>
      <c r="Y413" s="16">
        <v>0.140367705620459</v>
      </c>
      <c r="Z413" s="16"/>
      <c r="AA413" s="16">
        <v>8.6835743892258399E-2</v>
      </c>
      <c r="AB413" s="16">
        <v>7.51406363877615E-2</v>
      </c>
      <c r="AC413" s="16">
        <v>8.7299346185811796E-2</v>
      </c>
      <c r="AD413" s="16">
        <v>9.3080617358791695E-2</v>
      </c>
      <c r="AE413" s="16">
        <v>0.10233223759068701</v>
      </c>
      <c r="AF413" s="16">
        <v>7.9464168971624796E-2</v>
      </c>
      <c r="AG413" s="16"/>
      <c r="AH413" s="16">
        <v>8.8633248336531301E-2</v>
      </c>
      <c r="AI413" s="16">
        <v>9.4343269728759005E-2</v>
      </c>
      <c r="AJ413" s="16"/>
      <c r="AK413" s="16">
        <v>7.8148986173909696E-2</v>
      </c>
      <c r="AL413" s="16">
        <v>8.7247641717293295E-2</v>
      </c>
      <c r="AM413" s="16"/>
      <c r="AN413" s="16">
        <v>8.1761059209735601E-2</v>
      </c>
      <c r="AO413" s="16">
        <v>8.8651247492046795E-2</v>
      </c>
      <c r="AP413" s="16"/>
      <c r="AQ413" s="16">
        <v>8.1134574813702398E-2</v>
      </c>
      <c r="AR413" s="16">
        <v>8.4274487445167495E-2</v>
      </c>
      <c r="AS413" s="16">
        <v>9.1309015057273304E-2</v>
      </c>
      <c r="AT413" s="16"/>
      <c r="AU413" s="16">
        <v>8.7301398408052996E-2</v>
      </c>
      <c r="AV413" s="16">
        <v>8.8798704376119003E-2</v>
      </c>
      <c r="AW413" s="16"/>
      <c r="AX413" s="16">
        <v>8.1770089086586201E-2</v>
      </c>
      <c r="AY413" s="16">
        <v>0.113022717270091</v>
      </c>
      <c r="AZ413" s="16"/>
      <c r="BA413" s="16">
        <v>8.6842531026059197E-2</v>
      </c>
      <c r="BB413" s="16">
        <v>0.11595595187989099</v>
      </c>
    </row>
    <row r="414" spans="2:54" x14ac:dyDescent="0.35">
      <c r="B414" t="s">
        <v>220</v>
      </c>
      <c r="C414" s="16">
        <v>0.19850766369774001</v>
      </c>
      <c r="D414" s="16">
        <v>0.20842146193879801</v>
      </c>
      <c r="E414" s="16">
        <v>0.190256283420359</v>
      </c>
      <c r="F414" s="16"/>
      <c r="G414" s="16">
        <v>0.176516615069749</v>
      </c>
      <c r="H414" s="16">
        <v>0.16771196915511999</v>
      </c>
      <c r="I414" s="16">
        <v>0.18071138877253101</v>
      </c>
      <c r="J414" s="16">
        <v>0.182224154711215</v>
      </c>
      <c r="K414" s="16">
        <v>0.213004198409212</v>
      </c>
      <c r="L414" s="16">
        <v>0.25238048636272298</v>
      </c>
      <c r="M414" s="16"/>
      <c r="N414" s="16">
        <v>0.16521592990304701</v>
      </c>
      <c r="O414" s="16">
        <v>0.21294522717210401</v>
      </c>
      <c r="P414" s="16">
        <v>0.19583746738259999</v>
      </c>
      <c r="Q414" s="16">
        <v>0.21400979412096999</v>
      </c>
      <c r="R414" s="16"/>
      <c r="S414" s="16">
        <v>0.20458157396105101</v>
      </c>
      <c r="T414" s="16">
        <v>0.19033796192032401</v>
      </c>
      <c r="U414" s="16"/>
      <c r="V414" s="16">
        <v>0.19897177955058601</v>
      </c>
      <c r="W414" s="16">
        <v>0.21074759448907801</v>
      </c>
      <c r="X414" s="16">
        <v>0.183292928140078</v>
      </c>
      <c r="Y414" s="16">
        <v>0.180559397356886</v>
      </c>
      <c r="Z414" s="16"/>
      <c r="AA414" s="16">
        <v>0.20685372417647099</v>
      </c>
      <c r="AB414" s="16">
        <v>0.24488472341449599</v>
      </c>
      <c r="AC414" s="16">
        <v>0.238225191317675</v>
      </c>
      <c r="AD414" s="16">
        <v>0.14144527758204301</v>
      </c>
      <c r="AE414" s="16">
        <v>0.194972398790797</v>
      </c>
      <c r="AF414" s="16">
        <v>9.9526557878874003E-2</v>
      </c>
      <c r="AG414" s="16"/>
      <c r="AH414" s="16">
        <v>0.18593776163721101</v>
      </c>
      <c r="AI414" s="16">
        <v>0.2084831103709</v>
      </c>
      <c r="AJ414" s="16"/>
      <c r="AK414" s="16">
        <v>0.169290040558603</v>
      </c>
      <c r="AL414" s="16">
        <v>0.22784240574480599</v>
      </c>
      <c r="AM414" s="16"/>
      <c r="AN414" s="16">
        <v>0.178011978569317</v>
      </c>
      <c r="AO414" s="16">
        <v>0.22294982063097099</v>
      </c>
      <c r="AP414" s="16"/>
      <c r="AQ414" s="16">
        <v>0.17821954414906799</v>
      </c>
      <c r="AR414" s="16">
        <v>0.211248066476038</v>
      </c>
      <c r="AS414" s="16">
        <v>0.20901587012249001</v>
      </c>
      <c r="AT414" s="16"/>
      <c r="AU414" s="16">
        <v>0.20817875069424599</v>
      </c>
      <c r="AV414" s="16">
        <v>0.180975096502733</v>
      </c>
      <c r="AW414" s="16"/>
      <c r="AX414" s="16">
        <v>0.184770666540581</v>
      </c>
      <c r="AY414" s="16">
        <v>0.26891961274106402</v>
      </c>
      <c r="AZ414" s="16"/>
      <c r="BA414" s="16">
        <v>0.13967247551596201</v>
      </c>
      <c r="BB414" s="16">
        <v>0.19903975921716699</v>
      </c>
    </row>
    <row r="415" spans="2:54" x14ac:dyDescent="0.35">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c r="AC415" s="16"/>
      <c r="AD415" s="16"/>
      <c r="AE415" s="16"/>
      <c r="AF415" s="16"/>
      <c r="AG415" s="16"/>
      <c r="AH415" s="16"/>
      <c r="AI415" s="16"/>
      <c r="AJ415" s="16"/>
      <c r="AK415" s="16"/>
      <c r="AL415" s="16"/>
      <c r="AM415" s="16"/>
      <c r="AN415" s="16"/>
      <c r="AO415" s="16"/>
      <c r="AP415" s="16"/>
      <c r="AQ415" s="16"/>
      <c r="AR415" s="16"/>
      <c r="AS415" s="16"/>
      <c r="AT415" s="16"/>
      <c r="AU415" s="16"/>
      <c r="AV415" s="16"/>
      <c r="AW415" s="16"/>
      <c r="AX415" s="16"/>
      <c r="AY415" s="16"/>
      <c r="AZ415" s="16"/>
      <c r="BA415" s="16"/>
      <c r="BB415" s="16"/>
    </row>
    <row r="416" spans="2:54" x14ac:dyDescent="0.35">
      <c r="B416" s="7" t="s">
        <v>222</v>
      </c>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c r="AC416" s="16"/>
      <c r="AD416" s="16"/>
      <c r="AE416" s="16"/>
      <c r="AF416" s="16"/>
      <c r="AG416" s="16"/>
      <c r="AH416" s="16"/>
      <c r="AI416" s="16"/>
      <c r="AJ416" s="16"/>
      <c r="AK416" s="16"/>
      <c r="AL416" s="16"/>
      <c r="AM416" s="16"/>
      <c r="AN416" s="16"/>
      <c r="AO416" s="16"/>
      <c r="AP416" s="16"/>
      <c r="AQ416" s="16"/>
      <c r="AR416" s="16"/>
      <c r="AS416" s="16"/>
      <c r="AT416" s="16"/>
      <c r="AU416" s="16"/>
      <c r="AV416" s="16"/>
      <c r="AW416" s="16"/>
      <c r="AX416" s="16"/>
      <c r="AY416" s="16"/>
      <c r="AZ416" s="16"/>
      <c r="BA416" s="16"/>
      <c r="BB416" s="16"/>
    </row>
    <row r="417" spans="2:54" x14ac:dyDescent="0.35">
      <c r="B417" s="15" t="s">
        <v>14</v>
      </c>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c r="AC417" s="16"/>
      <c r="AD417" s="16"/>
      <c r="AE417" s="16"/>
      <c r="AF417" s="16"/>
      <c r="AG417" s="16"/>
      <c r="AH417" s="16"/>
      <c r="AI417" s="16"/>
      <c r="AJ417" s="16"/>
      <c r="AK417" s="16"/>
      <c r="AL417" s="16"/>
      <c r="AM417" s="16"/>
      <c r="AN417" s="16"/>
      <c r="AO417" s="16"/>
      <c r="AP417" s="16"/>
      <c r="AQ417" s="16"/>
      <c r="AR417" s="16"/>
      <c r="AS417" s="16"/>
      <c r="AT417" s="16"/>
      <c r="AU417" s="16"/>
      <c r="AV417" s="16"/>
      <c r="AW417" s="16"/>
      <c r="AX417" s="16"/>
      <c r="AY417" s="16"/>
      <c r="AZ417" s="16"/>
      <c r="BA417" s="16"/>
      <c r="BB417" s="16"/>
    </row>
    <row r="418" spans="2:54" x14ac:dyDescent="0.35">
      <c r="B418" t="s">
        <v>223</v>
      </c>
      <c r="C418" s="16">
        <v>0.39138416544675603</v>
      </c>
      <c r="D418" s="16">
        <v>0.39530749990930802</v>
      </c>
      <c r="E418" s="16">
        <v>0.39263041628165102</v>
      </c>
      <c r="F418" s="16"/>
      <c r="G418" s="16">
        <v>0.38363282150773298</v>
      </c>
      <c r="H418" s="16">
        <v>0.421450262665649</v>
      </c>
      <c r="I418" s="16">
        <v>0.36925043147868902</v>
      </c>
      <c r="J418" s="16">
        <v>0.45375843853204501</v>
      </c>
      <c r="K418" s="16">
        <v>0.39697812253106601</v>
      </c>
      <c r="L418" s="16">
        <v>0.33585429656198001</v>
      </c>
      <c r="M418" s="16"/>
      <c r="N418" s="16">
        <v>0.411880541895075</v>
      </c>
      <c r="O418" s="16">
        <v>0.36217369215607198</v>
      </c>
      <c r="P418" s="16">
        <v>0.36320771662288498</v>
      </c>
      <c r="Q418" s="16">
        <v>0.447431785536895</v>
      </c>
      <c r="R418" s="16"/>
      <c r="S418" s="16">
        <v>0.37156009909034698</v>
      </c>
      <c r="T418" s="16">
        <v>0.423223482428284</v>
      </c>
      <c r="U418" s="16"/>
      <c r="V418" s="16">
        <v>0.40412157674382398</v>
      </c>
      <c r="W418" s="16">
        <v>0.38242986141591101</v>
      </c>
      <c r="X418" s="16">
        <v>0.39166703928558</v>
      </c>
      <c r="Y418" s="16">
        <v>0.39947949788400799</v>
      </c>
      <c r="Z418" s="16"/>
      <c r="AA418" s="16">
        <v>0.35451345974405502</v>
      </c>
      <c r="AB418" s="16">
        <v>0.43975171673656299</v>
      </c>
      <c r="AC418" s="16">
        <v>0.34554007215190602</v>
      </c>
      <c r="AD418" s="16">
        <v>0.44745759450689598</v>
      </c>
      <c r="AE418" s="16">
        <v>0.35504954811087402</v>
      </c>
      <c r="AF418" s="16">
        <v>0.44002148252912399</v>
      </c>
      <c r="AG418" s="16"/>
      <c r="AH418" s="16">
        <v>0.40428336583219998</v>
      </c>
      <c r="AI418" s="16">
        <v>0.35517547957282702</v>
      </c>
      <c r="AJ418" s="16"/>
      <c r="AK418" s="16">
        <v>0.43060302467850198</v>
      </c>
      <c r="AL418" s="16">
        <v>0.34212697396460201</v>
      </c>
      <c r="AM418" s="16"/>
      <c r="AN418" s="16">
        <v>0.42240002607681598</v>
      </c>
      <c r="AO418" s="16">
        <v>0.34740057082577702</v>
      </c>
      <c r="AP418" s="16"/>
      <c r="AQ418" s="16">
        <v>0.44772332916315599</v>
      </c>
      <c r="AR418" s="16">
        <v>0.40889243000055597</v>
      </c>
      <c r="AS418" s="16">
        <v>0.356688601086463</v>
      </c>
      <c r="AT418" s="16"/>
      <c r="AU418" s="16">
        <v>0.36410362048137801</v>
      </c>
      <c r="AV418" s="16">
        <v>0.435123524439057</v>
      </c>
      <c r="AW418" s="16"/>
      <c r="AX418" s="16">
        <v>0.43109205820188901</v>
      </c>
      <c r="AY418" s="16">
        <v>0.204638122248823</v>
      </c>
      <c r="AZ418" s="16"/>
      <c r="BA418" s="16">
        <v>0.45916860103478302</v>
      </c>
      <c r="BB418" s="16">
        <v>0.54566207928866906</v>
      </c>
    </row>
    <row r="419" spans="2:54" x14ac:dyDescent="0.35">
      <c r="B419" t="s">
        <v>224</v>
      </c>
      <c r="C419" s="16">
        <v>0.37043073968008899</v>
      </c>
      <c r="D419" s="16">
        <v>0.34940222424198702</v>
      </c>
      <c r="E419" s="16">
        <v>0.39303472564813402</v>
      </c>
      <c r="F419" s="16"/>
      <c r="G419" s="16">
        <v>0.33362768907100598</v>
      </c>
      <c r="H419" s="16">
        <v>0.239639803004246</v>
      </c>
      <c r="I419" s="16">
        <v>0.36778869633105099</v>
      </c>
      <c r="J419" s="16">
        <v>0.40207978276394601</v>
      </c>
      <c r="K419" s="16">
        <v>0.38749326365504</v>
      </c>
      <c r="L419" s="16">
        <v>0.46857885976556002</v>
      </c>
      <c r="M419" s="16"/>
      <c r="N419" s="16">
        <v>0.44117250677519299</v>
      </c>
      <c r="O419" s="16">
        <v>0.38485149307369299</v>
      </c>
      <c r="P419" s="16">
        <v>0.33733873939970499</v>
      </c>
      <c r="Q419" s="16">
        <v>0.360207732425254</v>
      </c>
      <c r="R419" s="16"/>
      <c r="S419" s="16">
        <v>0.42033285463360798</v>
      </c>
      <c r="T419" s="16">
        <v>0.297033566988394</v>
      </c>
      <c r="U419" s="16"/>
      <c r="V419" s="16">
        <v>0.34823873826280399</v>
      </c>
      <c r="W419" s="16">
        <v>0.38843464166703401</v>
      </c>
      <c r="X419" s="16">
        <v>0.377033970013049</v>
      </c>
      <c r="Y419" s="16">
        <v>0.26903797024341702</v>
      </c>
      <c r="Z419" s="16"/>
      <c r="AA419" s="16">
        <v>0.34135775251564698</v>
      </c>
      <c r="AB419" s="16">
        <v>0.37165296354247501</v>
      </c>
      <c r="AC419" s="16">
        <v>0.58692108013491595</v>
      </c>
      <c r="AD419" s="16">
        <v>0.35359946328213998</v>
      </c>
      <c r="AE419" s="16">
        <v>0.327877970107052</v>
      </c>
      <c r="AF419" s="16">
        <v>0.27928516403736797</v>
      </c>
      <c r="AG419" s="16"/>
      <c r="AH419" s="16">
        <v>0.34914099980583302</v>
      </c>
      <c r="AI419" s="16">
        <v>0.43996589568313499</v>
      </c>
      <c r="AJ419" s="16"/>
      <c r="AK419" s="16">
        <v>0.32941173371064297</v>
      </c>
      <c r="AL419" s="16">
        <v>0.410188877863853</v>
      </c>
      <c r="AM419" s="16"/>
      <c r="AN419" s="16">
        <v>0.330692190928629</v>
      </c>
      <c r="AO419" s="16">
        <v>0.437968318485362</v>
      </c>
      <c r="AP419" s="16"/>
      <c r="AQ419" s="16">
        <v>0.401872794289788</v>
      </c>
      <c r="AR419" s="16">
        <v>0.35521473129863601</v>
      </c>
      <c r="AS419" s="16">
        <v>0.36727261464963001</v>
      </c>
      <c r="AT419" s="16"/>
      <c r="AU419" s="16">
        <v>0.37111462041944698</v>
      </c>
      <c r="AV419" s="16">
        <v>0.37316931671731202</v>
      </c>
      <c r="AW419" s="16"/>
      <c r="AX419" s="16">
        <v>0.34706470950932899</v>
      </c>
      <c r="AY419" s="16">
        <v>0.49926490734805601</v>
      </c>
      <c r="AZ419" s="16"/>
      <c r="BA419" s="16">
        <v>0.27693913632956302</v>
      </c>
      <c r="BB419" s="16">
        <v>0.18376732347376701</v>
      </c>
    </row>
    <row r="420" spans="2:54" x14ac:dyDescent="0.35">
      <c r="B420" t="s">
        <v>225</v>
      </c>
      <c r="C420" s="16">
        <v>0.36574558595268902</v>
      </c>
      <c r="D420" s="16">
        <v>0.40551081853686599</v>
      </c>
      <c r="E420" s="16">
        <v>0.32887678254094599</v>
      </c>
      <c r="F420" s="16"/>
      <c r="G420" s="16">
        <v>0.40748868452228298</v>
      </c>
      <c r="H420" s="16">
        <v>0.40112305367491102</v>
      </c>
      <c r="I420" s="16">
        <v>0.38162786388785802</v>
      </c>
      <c r="J420" s="16">
        <v>0.40932468694804203</v>
      </c>
      <c r="K420" s="16">
        <v>0.334801750187044</v>
      </c>
      <c r="L420" s="16">
        <v>0.29030772869938398</v>
      </c>
      <c r="M420" s="16"/>
      <c r="N420" s="16">
        <v>0.34598940381327298</v>
      </c>
      <c r="O420" s="16">
        <v>0.34610303366645001</v>
      </c>
      <c r="P420" s="16">
        <v>0.36270628233480301</v>
      </c>
      <c r="Q420" s="16">
        <v>0.40195083317495101</v>
      </c>
      <c r="R420" s="16"/>
      <c r="S420" s="16">
        <v>0.34141840556534198</v>
      </c>
      <c r="T420" s="16">
        <v>0.400926458846666</v>
      </c>
      <c r="U420" s="16"/>
      <c r="V420" s="16">
        <v>0.36282620321310699</v>
      </c>
      <c r="W420" s="16">
        <v>0.34596428342910501</v>
      </c>
      <c r="X420" s="16">
        <v>0.388785781251831</v>
      </c>
      <c r="Y420" s="16">
        <v>0.42362466438392998</v>
      </c>
      <c r="Z420" s="16"/>
      <c r="AA420" s="16">
        <v>0.31268858215900203</v>
      </c>
      <c r="AB420" s="16">
        <v>0.41530305319243799</v>
      </c>
      <c r="AC420" s="16">
        <v>0.21406567286479899</v>
      </c>
      <c r="AD420" s="16">
        <v>0.43318995107452801</v>
      </c>
      <c r="AE420" s="16">
        <v>0.44980073842336599</v>
      </c>
      <c r="AF420" s="16">
        <v>0.52209066511387803</v>
      </c>
      <c r="AG420" s="16"/>
      <c r="AH420" s="16">
        <v>0.40569413354927197</v>
      </c>
      <c r="AI420" s="16">
        <v>0.32989059036247198</v>
      </c>
      <c r="AJ420" s="16"/>
      <c r="AK420" s="16">
        <v>0.38801350215473701</v>
      </c>
      <c r="AL420" s="16">
        <v>0.33584713952418399</v>
      </c>
      <c r="AM420" s="16"/>
      <c r="AN420" s="16">
        <v>0.41043707153696801</v>
      </c>
      <c r="AO420" s="16">
        <v>0.309657265090935</v>
      </c>
      <c r="AP420" s="16"/>
      <c r="AQ420" s="16">
        <v>0.37871267273392201</v>
      </c>
      <c r="AR420" s="16">
        <v>0.36845912111647799</v>
      </c>
      <c r="AS420" s="16">
        <v>0.37800205705562001</v>
      </c>
      <c r="AT420" s="16"/>
      <c r="AU420" s="16">
        <v>0.34843929614840402</v>
      </c>
      <c r="AV420" s="16">
        <v>0.38952008938190602</v>
      </c>
      <c r="AW420" s="16"/>
      <c r="AX420" s="16">
        <v>0.40722391958569198</v>
      </c>
      <c r="AY420" s="16">
        <v>0.16893946520067099</v>
      </c>
      <c r="AZ420" s="16"/>
      <c r="BA420" s="16">
        <v>0.55548214764054704</v>
      </c>
      <c r="BB420" s="16">
        <v>0.64024195727211397</v>
      </c>
    </row>
    <row r="421" spans="2:54" x14ac:dyDescent="0.35">
      <c r="B421" t="s">
        <v>226</v>
      </c>
      <c r="C421" s="16">
        <v>0.28352806902118499</v>
      </c>
      <c r="D421" s="16">
        <v>0.26702239512335602</v>
      </c>
      <c r="E421" s="16">
        <v>0.301632553908041</v>
      </c>
      <c r="F421" s="16"/>
      <c r="G421" s="16">
        <v>0.27504749442444398</v>
      </c>
      <c r="H421" s="16">
        <v>0.302748016830375</v>
      </c>
      <c r="I421" s="16">
        <v>0.29737619584483499</v>
      </c>
      <c r="J421" s="16">
        <v>0.25841320944687002</v>
      </c>
      <c r="K421" s="16">
        <v>0.25486008678904098</v>
      </c>
      <c r="L421" s="16">
        <v>0.30258309095839803</v>
      </c>
      <c r="M421" s="16"/>
      <c r="N421" s="16">
        <v>0.33550083076787102</v>
      </c>
      <c r="O421" s="16">
        <v>0.25789733299545903</v>
      </c>
      <c r="P421" s="16">
        <v>0.30865094748541599</v>
      </c>
      <c r="Q421" s="16">
        <v>0.22843050206996701</v>
      </c>
      <c r="R421" s="16"/>
      <c r="S421" s="16">
        <v>0.29399047925046101</v>
      </c>
      <c r="T421" s="16">
        <v>0.26916480178381103</v>
      </c>
      <c r="U421" s="16"/>
      <c r="V421" s="16">
        <v>0.30465990250749098</v>
      </c>
      <c r="W421" s="16">
        <v>0.25013172946370699</v>
      </c>
      <c r="X421" s="16">
        <v>0.30990634203682499</v>
      </c>
      <c r="Y421" s="16">
        <v>0.29502715523145101</v>
      </c>
      <c r="Z421" s="16"/>
      <c r="AA421" s="16">
        <v>0.24734768981768601</v>
      </c>
      <c r="AB421" s="16">
        <v>0.31695313460146801</v>
      </c>
      <c r="AC421" s="16">
        <v>0.36901677242535003</v>
      </c>
      <c r="AD421" s="16">
        <v>0.26020898167080297</v>
      </c>
      <c r="AE421" s="16">
        <v>0.31832751639653101</v>
      </c>
      <c r="AF421" s="16">
        <v>0.33280950676082399</v>
      </c>
      <c r="AG421" s="16"/>
      <c r="AH421" s="16">
        <v>0.28771486493070397</v>
      </c>
      <c r="AI421" s="16">
        <v>0.27953495614517299</v>
      </c>
      <c r="AJ421" s="16"/>
      <c r="AK421" s="16">
        <v>0.284454034299437</v>
      </c>
      <c r="AL421" s="16">
        <v>0.25622334825193399</v>
      </c>
      <c r="AM421" s="16"/>
      <c r="AN421" s="16">
        <v>0.28233422067719199</v>
      </c>
      <c r="AO421" s="16">
        <v>0.28255839507227398</v>
      </c>
      <c r="AP421" s="16"/>
      <c r="AQ421" s="16">
        <v>0.38986176712242798</v>
      </c>
      <c r="AR421" s="16">
        <v>0.22420427333593701</v>
      </c>
      <c r="AS421" s="16">
        <v>0.28785162086121802</v>
      </c>
      <c r="AT421" s="16"/>
      <c r="AU421" s="16">
        <v>0.28949129397171097</v>
      </c>
      <c r="AV421" s="16">
        <v>0.27719794097908401</v>
      </c>
      <c r="AW421" s="16"/>
      <c r="AX421" s="16">
        <v>0.29178249510784598</v>
      </c>
      <c r="AY421" s="16">
        <v>0.24363211331009299</v>
      </c>
      <c r="AZ421" s="16"/>
      <c r="BA421" s="16">
        <v>0.29564823877792701</v>
      </c>
      <c r="BB421" s="16">
        <v>0.30536071861420799</v>
      </c>
    </row>
    <row r="422" spans="2:54" x14ac:dyDescent="0.35">
      <c r="B422" t="s">
        <v>227</v>
      </c>
      <c r="C422" s="16">
        <v>0.27035692500256497</v>
      </c>
      <c r="D422" s="16">
        <v>0.32861120415331402</v>
      </c>
      <c r="E422" s="16">
        <v>0.21938311779903599</v>
      </c>
      <c r="F422" s="16"/>
      <c r="G422" s="16">
        <v>0.35008066260303899</v>
      </c>
      <c r="H422" s="16">
        <v>0.28349982801381002</v>
      </c>
      <c r="I422" s="16">
        <v>0.35217290623546998</v>
      </c>
      <c r="J422" s="16">
        <v>0.28231434991434601</v>
      </c>
      <c r="K422" s="16">
        <v>0.23670127931881399</v>
      </c>
      <c r="L422" s="16">
        <v>0.16674290953316201</v>
      </c>
      <c r="M422" s="16"/>
      <c r="N422" s="16">
        <v>0.27142799633398701</v>
      </c>
      <c r="O422" s="16">
        <v>0.197282007404946</v>
      </c>
      <c r="P422" s="16">
        <v>0.28267569326855602</v>
      </c>
      <c r="Q422" s="16">
        <v>0.31374894448032598</v>
      </c>
      <c r="R422" s="16"/>
      <c r="S422" s="16">
        <v>0.25516410030351699</v>
      </c>
      <c r="T422" s="16">
        <v>0.294610674703287</v>
      </c>
      <c r="U422" s="16"/>
      <c r="V422" s="16">
        <v>0.2711111226024</v>
      </c>
      <c r="W422" s="16">
        <v>0.22744488985139999</v>
      </c>
      <c r="X422" s="16">
        <v>0.30490794104369701</v>
      </c>
      <c r="Y422" s="16">
        <v>0.47316697606230201</v>
      </c>
      <c r="Z422" s="16"/>
      <c r="AA422" s="16">
        <v>0.217258594640833</v>
      </c>
      <c r="AB422" s="16">
        <v>0.23278228253548</v>
      </c>
      <c r="AC422" s="16">
        <v>0.23814284577901099</v>
      </c>
      <c r="AD422" s="16">
        <v>0.36179636443454699</v>
      </c>
      <c r="AE422" s="16">
        <v>0.35901518118560499</v>
      </c>
      <c r="AF422" s="16">
        <v>0.37543649069788798</v>
      </c>
      <c r="AG422" s="16"/>
      <c r="AH422" s="16">
        <v>0.29264278747366601</v>
      </c>
      <c r="AI422" s="16">
        <v>0.241985996619901</v>
      </c>
      <c r="AJ422" s="16"/>
      <c r="AK422" s="16">
        <v>0.29872032897735001</v>
      </c>
      <c r="AL422" s="16">
        <v>0.24939367122075801</v>
      </c>
      <c r="AM422" s="16"/>
      <c r="AN422" s="16">
        <v>0.31138893891347402</v>
      </c>
      <c r="AO422" s="16">
        <v>0.23675407547539601</v>
      </c>
      <c r="AP422" s="16"/>
      <c r="AQ422" s="16">
        <v>0.24733703709725699</v>
      </c>
      <c r="AR422" s="16">
        <v>0.281827133910029</v>
      </c>
      <c r="AS422" s="16">
        <v>0.29345754133205798</v>
      </c>
      <c r="AT422" s="16"/>
      <c r="AU422" s="16">
        <v>0.24934003297194901</v>
      </c>
      <c r="AV422" s="16">
        <v>0.303010871955049</v>
      </c>
      <c r="AW422" s="16"/>
      <c r="AX422" s="16">
        <v>0.304860973399666</v>
      </c>
      <c r="AY422" s="16">
        <v>9.8807925103998495E-2</v>
      </c>
      <c r="AZ422" s="16"/>
      <c r="BA422" s="16">
        <v>0.45342947351498902</v>
      </c>
      <c r="BB422" s="16">
        <v>0.36623116398693201</v>
      </c>
    </row>
    <row r="423" spans="2:54" x14ac:dyDescent="0.35">
      <c r="B423" t="s">
        <v>228</v>
      </c>
      <c r="C423" s="16">
        <v>0.263346354745498</v>
      </c>
      <c r="D423" s="16">
        <v>0.30056698708636298</v>
      </c>
      <c r="E423" s="16">
        <v>0.228308771831849</v>
      </c>
      <c r="F423" s="16"/>
      <c r="G423" s="16">
        <v>0.27260722943361798</v>
      </c>
      <c r="H423" s="16">
        <v>0.32855693754972298</v>
      </c>
      <c r="I423" s="16">
        <v>0.26636021021734202</v>
      </c>
      <c r="J423" s="16">
        <v>0.24488153406077101</v>
      </c>
      <c r="K423" s="16">
        <v>0.22513905841787801</v>
      </c>
      <c r="L423" s="16">
        <v>0.24362139709872799</v>
      </c>
      <c r="M423" s="16"/>
      <c r="N423" s="16">
        <v>0.24866888353136199</v>
      </c>
      <c r="O423" s="16">
        <v>0.266910433178979</v>
      </c>
      <c r="P423" s="16">
        <v>0.28364535713045602</v>
      </c>
      <c r="Q423" s="16">
        <v>0.238193021566875</v>
      </c>
      <c r="R423" s="16"/>
      <c r="S423" s="16">
        <v>0.24001529993257101</v>
      </c>
      <c r="T423" s="16">
        <v>0.29983590450268199</v>
      </c>
      <c r="U423" s="16"/>
      <c r="V423" s="16">
        <v>0.25009923644482801</v>
      </c>
      <c r="W423" s="16">
        <v>0.25898981737721699</v>
      </c>
      <c r="X423" s="16">
        <v>0.28258700981537799</v>
      </c>
      <c r="Y423" s="16">
        <v>0.249872911657709</v>
      </c>
      <c r="Z423" s="16"/>
      <c r="AA423" s="16">
        <v>0.22204020553859299</v>
      </c>
      <c r="AB423" s="16">
        <v>0.31803362183286099</v>
      </c>
      <c r="AC423" s="16">
        <v>0.25556965512498597</v>
      </c>
      <c r="AD423" s="16">
        <v>0.28268583636490802</v>
      </c>
      <c r="AE423" s="16">
        <v>0.33913792415681199</v>
      </c>
      <c r="AF423" s="16">
        <v>0.13765661587943701</v>
      </c>
      <c r="AG423" s="16"/>
      <c r="AH423" s="16">
        <v>0.306004702605293</v>
      </c>
      <c r="AI423" s="16">
        <v>0.222274672684317</v>
      </c>
      <c r="AJ423" s="16"/>
      <c r="AK423" s="16">
        <v>0.30159933716725101</v>
      </c>
      <c r="AL423" s="16">
        <v>0.25542162300312199</v>
      </c>
      <c r="AM423" s="16"/>
      <c r="AN423" s="16">
        <v>0.30329369981288201</v>
      </c>
      <c r="AO423" s="16">
        <v>0.229149267892782</v>
      </c>
      <c r="AP423" s="16"/>
      <c r="AQ423" s="16">
        <v>0.26690827606853801</v>
      </c>
      <c r="AR423" s="16">
        <v>0.26739151995923</v>
      </c>
      <c r="AS423" s="16">
        <v>0.28290884735104099</v>
      </c>
      <c r="AT423" s="16"/>
      <c r="AU423" s="16">
        <v>0.259499340468068</v>
      </c>
      <c r="AV423" s="16">
        <v>0.271518217422901</v>
      </c>
      <c r="AW423" s="16"/>
      <c r="AX423" s="16">
        <v>0.28186948172561199</v>
      </c>
      <c r="AY423" s="16">
        <v>0.17301124018165301</v>
      </c>
      <c r="AZ423" s="16"/>
      <c r="BA423" s="16">
        <v>0.38412954096785501</v>
      </c>
      <c r="BB423" s="16">
        <v>0.48478003409668102</v>
      </c>
    </row>
    <row r="424" spans="2:54" x14ac:dyDescent="0.35">
      <c r="B424" t="s">
        <v>229</v>
      </c>
      <c r="C424" s="16">
        <v>0.23401270592413301</v>
      </c>
      <c r="D424" s="16">
        <v>0.198644705543674</v>
      </c>
      <c r="E424" s="16">
        <v>0.26939255728495998</v>
      </c>
      <c r="F424" s="16"/>
      <c r="G424" s="16">
        <v>0.20752099748747299</v>
      </c>
      <c r="H424" s="16">
        <v>0.18189856353004299</v>
      </c>
      <c r="I424" s="16">
        <v>0.231519891377378</v>
      </c>
      <c r="J424" s="16">
        <v>0.213282435076914</v>
      </c>
      <c r="K424" s="16">
        <v>0.26455188997340501</v>
      </c>
      <c r="L424" s="16">
        <v>0.28764399329292101</v>
      </c>
      <c r="M424" s="16"/>
      <c r="N424" s="16">
        <v>0.23634779708283701</v>
      </c>
      <c r="O424" s="16">
        <v>0.260224092544453</v>
      </c>
      <c r="P424" s="16">
        <v>0.20722648115919001</v>
      </c>
      <c r="Q424" s="16">
        <v>0.25236745907629199</v>
      </c>
      <c r="R424" s="16"/>
      <c r="S424" s="16">
        <v>0.23058142804328</v>
      </c>
      <c r="T424" s="16">
        <v>0.24035158766940901</v>
      </c>
      <c r="U424" s="16"/>
      <c r="V424" s="16">
        <v>0.27351772394787999</v>
      </c>
      <c r="W424" s="16">
        <v>0.22204885561889101</v>
      </c>
      <c r="X424" s="16">
        <v>0.22087101783002999</v>
      </c>
      <c r="Y424" s="16">
        <v>0.19318428192502801</v>
      </c>
      <c r="Z424" s="16"/>
      <c r="AA424" s="16">
        <v>0.237310825308894</v>
      </c>
      <c r="AB424" s="16">
        <v>0.20096377166927901</v>
      </c>
      <c r="AC424" s="16">
        <v>0.34890536696429603</v>
      </c>
      <c r="AD424" s="16">
        <v>0.23782654607759299</v>
      </c>
      <c r="AE424" s="16">
        <v>0.19106610352033301</v>
      </c>
      <c r="AF424" s="16">
        <v>0.11671119888630101</v>
      </c>
      <c r="AG424" s="16"/>
      <c r="AH424" s="16">
        <v>0.24567471713775699</v>
      </c>
      <c r="AI424" s="16">
        <v>0.24493769690278999</v>
      </c>
      <c r="AJ424" s="16"/>
      <c r="AK424" s="16">
        <v>0.21995076394768601</v>
      </c>
      <c r="AL424" s="16">
        <v>0.25006330167052798</v>
      </c>
      <c r="AM424" s="16"/>
      <c r="AN424" s="16">
        <v>0.22162886212593599</v>
      </c>
      <c r="AO424" s="16">
        <v>0.25601400970336902</v>
      </c>
      <c r="AP424" s="16"/>
      <c r="AQ424" s="16">
        <v>0.20770809047990199</v>
      </c>
      <c r="AR424" s="16">
        <v>0.23768132354490201</v>
      </c>
      <c r="AS424" s="16">
        <v>0.23691423151588201</v>
      </c>
      <c r="AT424" s="16"/>
      <c r="AU424" s="16">
        <v>0.22377406198751401</v>
      </c>
      <c r="AV424" s="16">
        <v>0.25279094840365302</v>
      </c>
      <c r="AW424" s="16"/>
      <c r="AX424" s="16">
        <v>0.20530423063084699</v>
      </c>
      <c r="AY424" s="16">
        <v>0.36892176752321199</v>
      </c>
      <c r="AZ424" s="16"/>
      <c r="BA424" s="16">
        <v>0.16166591448926701</v>
      </c>
      <c r="BB424" s="16">
        <v>0.241388039522234</v>
      </c>
    </row>
    <row r="425" spans="2:54" x14ac:dyDescent="0.35">
      <c r="B425" t="s">
        <v>230</v>
      </c>
      <c r="C425" s="16">
        <v>0.19376075677556701</v>
      </c>
      <c r="D425" s="16">
        <v>0.25732416701439098</v>
      </c>
      <c r="E425" s="16">
        <v>0.13277591013242401</v>
      </c>
      <c r="F425" s="16"/>
      <c r="G425" s="16">
        <v>0.190482901887047</v>
      </c>
      <c r="H425" s="16">
        <v>0.28258098521275798</v>
      </c>
      <c r="I425" s="16">
        <v>0.29430803608153999</v>
      </c>
      <c r="J425" s="16">
        <v>0.21194167107450301</v>
      </c>
      <c r="K425" s="16">
        <v>9.6757835693666097E-2</v>
      </c>
      <c r="L425" s="16">
        <v>0.103548829441727</v>
      </c>
      <c r="M425" s="16"/>
      <c r="N425" s="16">
        <v>0.170730654111033</v>
      </c>
      <c r="O425" s="16">
        <v>0.16400316164355</v>
      </c>
      <c r="P425" s="16">
        <v>0.204504082718938</v>
      </c>
      <c r="Q425" s="16">
        <v>0.219057199160653</v>
      </c>
      <c r="R425" s="16"/>
      <c r="S425" s="16">
        <v>0.18422258379491499</v>
      </c>
      <c r="T425" s="16">
        <v>0.20744818022179701</v>
      </c>
      <c r="U425" s="16"/>
      <c r="V425" s="16">
        <v>0.17705403437845799</v>
      </c>
      <c r="W425" s="16">
        <v>0.15906715134334901</v>
      </c>
      <c r="X425" s="16">
        <v>0.23914898828549</v>
      </c>
      <c r="Y425" s="16">
        <v>0.33852319626101401</v>
      </c>
      <c r="Z425" s="16"/>
      <c r="AA425" s="16">
        <v>0.14662518245810299</v>
      </c>
      <c r="AB425" s="16">
        <v>0.19514052774297599</v>
      </c>
      <c r="AC425" s="16">
        <v>0.14888589836428201</v>
      </c>
      <c r="AD425" s="16">
        <v>0.26323390144872599</v>
      </c>
      <c r="AE425" s="16">
        <v>0.240495658539288</v>
      </c>
      <c r="AF425" s="16">
        <v>0.30978086810687699</v>
      </c>
      <c r="AG425" s="16"/>
      <c r="AH425" s="16">
        <v>0.21455838148877601</v>
      </c>
      <c r="AI425" s="16">
        <v>0.205591677176234</v>
      </c>
      <c r="AJ425" s="16"/>
      <c r="AK425" s="16">
        <v>0.19487830162935399</v>
      </c>
      <c r="AL425" s="16">
        <v>0.22738317094152699</v>
      </c>
      <c r="AM425" s="16"/>
      <c r="AN425" s="16">
        <v>0.21906206740966699</v>
      </c>
      <c r="AO425" s="16">
        <v>0.19871351736950399</v>
      </c>
      <c r="AP425" s="16"/>
      <c r="AQ425" s="16">
        <v>0.171696358794931</v>
      </c>
      <c r="AR425" s="16">
        <v>0.17477343706602899</v>
      </c>
      <c r="AS425" s="16">
        <v>0.25518930248301103</v>
      </c>
      <c r="AT425" s="16"/>
      <c r="AU425" s="16">
        <v>0.20367240141895501</v>
      </c>
      <c r="AV425" s="16">
        <v>0.18322489766192901</v>
      </c>
      <c r="AW425" s="16"/>
      <c r="AX425" s="16">
        <v>0.22349420262358599</v>
      </c>
      <c r="AY425" s="16">
        <v>4.9928748031360499E-2</v>
      </c>
      <c r="AZ425" s="16"/>
      <c r="BA425" s="16">
        <v>0.38058748044250701</v>
      </c>
      <c r="BB425" s="16">
        <v>0.37228581403419397</v>
      </c>
    </row>
    <row r="426" spans="2:54" x14ac:dyDescent="0.35">
      <c r="B426" t="s">
        <v>231</v>
      </c>
      <c r="C426" s="16">
        <v>7.8925142432388906E-2</v>
      </c>
      <c r="D426" s="16">
        <v>9.1827252097514703E-2</v>
      </c>
      <c r="E426" s="16">
        <v>6.2804004875225999E-2</v>
      </c>
      <c r="F426" s="16"/>
      <c r="G426" s="16">
        <v>8.5356545576913898E-2</v>
      </c>
      <c r="H426" s="16">
        <v>0.108251221923338</v>
      </c>
      <c r="I426" s="16">
        <v>8.3598571815724498E-2</v>
      </c>
      <c r="J426" s="16">
        <v>4.7762532599340102E-2</v>
      </c>
      <c r="K426" s="16">
        <v>0.109554606040056</v>
      </c>
      <c r="L426" s="16">
        <v>4.59793295590211E-2</v>
      </c>
      <c r="M426" s="16"/>
      <c r="N426" s="16">
        <v>9.1064343585829002E-2</v>
      </c>
      <c r="O426" s="16">
        <v>7.5083228919472306E-2</v>
      </c>
      <c r="P426" s="16">
        <v>5.3775002766669897E-2</v>
      </c>
      <c r="Q426" s="16">
        <v>0.113918635104806</v>
      </c>
      <c r="R426" s="16"/>
      <c r="S426" s="16">
        <v>7.6434728242764996E-2</v>
      </c>
      <c r="T426" s="16">
        <v>8.3073155879771196E-2</v>
      </c>
      <c r="U426" s="16"/>
      <c r="V426" s="16">
        <v>0.10369533742432301</v>
      </c>
      <c r="W426" s="16">
        <v>7.2707495404585307E-2</v>
      </c>
      <c r="X426" s="16">
        <v>6.7359422597833105E-2</v>
      </c>
      <c r="Y426" s="16">
        <v>6.62842174309905E-2</v>
      </c>
      <c r="Z426" s="16"/>
      <c r="AA426" s="16">
        <v>8.7157623595040007E-2</v>
      </c>
      <c r="AB426" s="16">
        <v>2.9420070100983301E-2</v>
      </c>
      <c r="AC426" s="16">
        <v>0.109408381745983</v>
      </c>
      <c r="AD426" s="16">
        <v>8.2071216298476607E-2</v>
      </c>
      <c r="AE426" s="16">
        <v>8.5077793738869104E-2</v>
      </c>
      <c r="AF426" s="16">
        <v>0.12693954111798</v>
      </c>
      <c r="AG426" s="16"/>
      <c r="AH426" s="16">
        <v>8.17006943586987E-2</v>
      </c>
      <c r="AI426" s="16">
        <v>7.4100951401923507E-2</v>
      </c>
      <c r="AJ426" s="16"/>
      <c r="AK426" s="16">
        <v>8.4944121495165906E-2</v>
      </c>
      <c r="AL426" s="16">
        <v>7.9372838272970203E-2</v>
      </c>
      <c r="AM426" s="16"/>
      <c r="AN426" s="16">
        <v>7.9674870325103897E-2</v>
      </c>
      <c r="AO426" s="16">
        <v>7.4559701157073693E-2</v>
      </c>
      <c r="AP426" s="16"/>
      <c r="AQ426" s="16">
        <v>5.2587605688825201E-2</v>
      </c>
      <c r="AR426" s="16">
        <v>7.6073704716957305E-2</v>
      </c>
      <c r="AS426" s="16">
        <v>8.7070708507192507E-2</v>
      </c>
      <c r="AT426" s="16"/>
      <c r="AU426" s="16">
        <v>6.4584729210507605E-2</v>
      </c>
      <c r="AV426" s="16">
        <v>9.6609041400317605E-2</v>
      </c>
      <c r="AW426" s="16"/>
      <c r="AX426" s="16">
        <v>8.1834428752748906E-2</v>
      </c>
      <c r="AY426" s="16">
        <v>5.2126588308428902E-2</v>
      </c>
      <c r="AZ426" s="16"/>
      <c r="BA426" s="16">
        <v>7.7611947408275206E-2</v>
      </c>
      <c r="BB426" s="16">
        <v>0.101693777573039</v>
      </c>
    </row>
    <row r="427" spans="2:54" x14ac:dyDescent="0.35">
      <c r="B427" t="s">
        <v>232</v>
      </c>
      <c r="C427" s="16">
        <v>3.5508693878560101E-2</v>
      </c>
      <c r="D427" s="16">
        <v>4.0520791211758E-2</v>
      </c>
      <c r="E427" s="16">
        <v>2.9482384664275101E-2</v>
      </c>
      <c r="F427" s="16"/>
      <c r="G427" s="16">
        <v>8.7219247130098904E-2</v>
      </c>
      <c r="H427" s="16">
        <v>3.9240943481623498E-2</v>
      </c>
      <c r="I427" s="16">
        <v>2.51216094992745E-2</v>
      </c>
      <c r="J427" s="16">
        <v>1.06408780251896E-2</v>
      </c>
      <c r="K427" s="16">
        <v>3.6749381721417701E-2</v>
      </c>
      <c r="L427" s="16">
        <v>2.8330079072688599E-2</v>
      </c>
      <c r="M427" s="16"/>
      <c r="N427" s="16">
        <v>2.6505202349790199E-2</v>
      </c>
      <c r="O427" s="16">
        <v>5.2146719371727698E-2</v>
      </c>
      <c r="P427" s="16">
        <v>3.1130998105892298E-2</v>
      </c>
      <c r="Q427" s="16">
        <v>3.4425953066589403E-2</v>
      </c>
      <c r="R427" s="16"/>
      <c r="S427" s="16">
        <v>4.5496000803339001E-2</v>
      </c>
      <c r="T427" s="16">
        <v>2.06267862047688E-2</v>
      </c>
      <c r="U427" s="16"/>
      <c r="V427" s="16">
        <v>3.9693793077381398E-2</v>
      </c>
      <c r="W427" s="16">
        <v>2.3962713540763798E-2</v>
      </c>
      <c r="X427" s="16">
        <v>4.4022022185447297E-2</v>
      </c>
      <c r="Y427" s="16">
        <v>6.7439857094085495E-2</v>
      </c>
      <c r="Z427" s="16"/>
      <c r="AA427" s="16">
        <v>3.8972382443774101E-2</v>
      </c>
      <c r="AB427" s="16">
        <v>2.7800662143780599E-2</v>
      </c>
      <c r="AC427" s="16">
        <v>1.07459617689286E-2</v>
      </c>
      <c r="AD427" s="16">
        <v>3.7327110894699901E-2</v>
      </c>
      <c r="AE427" s="16">
        <v>5.4931261869524697E-2</v>
      </c>
      <c r="AF427" s="16">
        <v>4.6854692092882302E-2</v>
      </c>
      <c r="AG427" s="16"/>
      <c r="AH427" s="16">
        <v>3.1115777259014699E-2</v>
      </c>
      <c r="AI427" s="16">
        <v>4.3107457312401301E-2</v>
      </c>
      <c r="AJ427" s="16"/>
      <c r="AK427" s="16">
        <v>2.96938969887507E-2</v>
      </c>
      <c r="AL427" s="16">
        <v>4.5259702433643099E-2</v>
      </c>
      <c r="AM427" s="16"/>
      <c r="AN427" s="16">
        <v>2.6665126270991601E-2</v>
      </c>
      <c r="AO427" s="16">
        <v>3.6283908261255098E-2</v>
      </c>
      <c r="AP427" s="16"/>
      <c r="AQ427" s="16">
        <v>1.57022054961715E-2</v>
      </c>
      <c r="AR427" s="16">
        <v>2.8293547537311E-2</v>
      </c>
      <c r="AS427" s="16">
        <v>4.8042336159827802E-2</v>
      </c>
      <c r="AT427" s="16"/>
      <c r="AU427" s="16">
        <v>3.6407059049237002E-2</v>
      </c>
      <c r="AV427" s="16">
        <v>3.4880091547696897E-2</v>
      </c>
      <c r="AW427" s="16"/>
      <c r="AX427" s="16">
        <v>3.7354738563475799E-2</v>
      </c>
      <c r="AY427" s="16">
        <v>2.75233476751904E-2</v>
      </c>
      <c r="AZ427" s="16"/>
      <c r="BA427" s="16">
        <v>4.3554355199804197E-2</v>
      </c>
      <c r="BB427" s="16">
        <v>3.9840795371096603E-2</v>
      </c>
    </row>
    <row r="428" spans="2:54" x14ac:dyDescent="0.35">
      <c r="B428" t="s">
        <v>89</v>
      </c>
      <c r="C428" s="16">
        <v>2.1125579773038E-2</v>
      </c>
      <c r="D428" s="16">
        <v>1.4417964114672201E-2</v>
      </c>
      <c r="E428" s="16">
        <v>2.7809869467415801E-2</v>
      </c>
      <c r="F428" s="16"/>
      <c r="G428" s="16">
        <v>0</v>
      </c>
      <c r="H428" s="16">
        <v>4.9580082013909897E-3</v>
      </c>
      <c r="I428" s="16">
        <v>1.6390451532481001E-2</v>
      </c>
      <c r="J428" s="16">
        <v>9.8088360972745404E-3</v>
      </c>
      <c r="K428" s="16">
        <v>2.4765548495937598E-2</v>
      </c>
      <c r="L428" s="16">
        <v>5.6553925614799903E-2</v>
      </c>
      <c r="M428" s="16"/>
      <c r="N428" s="16">
        <v>1.64945218451392E-2</v>
      </c>
      <c r="O428" s="16">
        <v>2.36987380141403E-2</v>
      </c>
      <c r="P428" s="16">
        <v>2.62606983292961E-2</v>
      </c>
      <c r="Q428" s="16">
        <v>1.39580986793126E-2</v>
      </c>
      <c r="R428" s="16"/>
      <c r="S428" s="16">
        <v>2.3746583261845901E-2</v>
      </c>
      <c r="T428" s="16">
        <v>1.7278860940852198E-2</v>
      </c>
      <c r="U428" s="16"/>
      <c r="V428" s="16">
        <v>1.4410600895509299E-2</v>
      </c>
      <c r="W428" s="16">
        <v>3.1214530954897599E-2</v>
      </c>
      <c r="X428" s="16">
        <v>1.17067526327621E-2</v>
      </c>
      <c r="Y428" s="16">
        <v>3.22209582663723E-2</v>
      </c>
      <c r="Z428" s="16"/>
      <c r="AA428" s="16">
        <v>2.1391550806839701E-2</v>
      </c>
      <c r="AB428" s="16">
        <v>2.1549818797982501E-2</v>
      </c>
      <c r="AC428" s="16">
        <v>3.9176888286661098E-2</v>
      </c>
      <c r="AD428" s="16">
        <v>2.15192906002451E-2</v>
      </c>
      <c r="AE428" s="16">
        <v>5.5979287100150002E-3</v>
      </c>
      <c r="AF428" s="16">
        <v>0</v>
      </c>
      <c r="AG428" s="16"/>
      <c r="AH428" s="16">
        <v>8.1680196627713104E-3</v>
      </c>
      <c r="AI428" s="16">
        <v>2.54891593357859E-2</v>
      </c>
      <c r="AJ428" s="16"/>
      <c r="AK428" s="16">
        <v>1.6763183703352901E-2</v>
      </c>
      <c r="AL428" s="16">
        <v>2.1547289316213299E-2</v>
      </c>
      <c r="AM428" s="16"/>
      <c r="AN428" s="16">
        <v>1.7051437859192199E-2</v>
      </c>
      <c r="AO428" s="16">
        <v>2.0849165312729099E-2</v>
      </c>
      <c r="AP428" s="16"/>
      <c r="AQ428" s="16">
        <v>0</v>
      </c>
      <c r="AR428" s="16">
        <v>2.3934825800425701E-2</v>
      </c>
      <c r="AS428" s="16">
        <v>2.67874266093997E-2</v>
      </c>
      <c r="AT428" s="16"/>
      <c r="AU428" s="16">
        <v>3.3716556633723797E-2</v>
      </c>
      <c r="AV428" s="16">
        <v>3.65005782113201E-3</v>
      </c>
      <c r="AW428" s="16"/>
      <c r="AX428" s="16">
        <v>1.42621540817011E-2</v>
      </c>
      <c r="AY428" s="16">
        <v>5.6976149521284401E-2</v>
      </c>
      <c r="AZ428" s="16"/>
      <c r="BA428" s="16">
        <v>6.0736462936299704E-3</v>
      </c>
      <c r="BB428" s="16">
        <v>0</v>
      </c>
    </row>
    <row r="429" spans="2:54" x14ac:dyDescent="0.35">
      <c r="B429" t="s">
        <v>102</v>
      </c>
      <c r="C429" s="16">
        <v>4.3715320251777899E-2</v>
      </c>
      <c r="D429" s="16">
        <v>2.9389642008886101E-2</v>
      </c>
      <c r="E429" s="16">
        <v>5.61336279923366E-2</v>
      </c>
      <c r="F429" s="16"/>
      <c r="G429" s="16">
        <v>4.8984226608889597E-2</v>
      </c>
      <c r="H429" s="16">
        <v>6.3792644918913594E-2</v>
      </c>
      <c r="I429" s="16">
        <v>3.7253372473822502E-2</v>
      </c>
      <c r="J429" s="16">
        <v>3.3310704860920498E-2</v>
      </c>
      <c r="K429" s="16">
        <v>3.9386785745509099E-2</v>
      </c>
      <c r="L429" s="16">
        <v>3.9735476767840998E-2</v>
      </c>
      <c r="M429" s="16"/>
      <c r="N429" s="16">
        <v>1.3840199205349801E-2</v>
      </c>
      <c r="O429" s="16">
        <v>6.0325921554876802E-2</v>
      </c>
      <c r="P429" s="16">
        <v>4.1278339005626302E-2</v>
      </c>
      <c r="Q429" s="16">
        <v>5.4495491118759197E-2</v>
      </c>
      <c r="R429" s="16"/>
      <c r="S429" s="16">
        <v>4.12174148398676E-2</v>
      </c>
      <c r="T429" s="16">
        <v>4.7699304100766102E-2</v>
      </c>
      <c r="U429" s="16"/>
      <c r="V429" s="16">
        <v>8.4176036976471996E-2</v>
      </c>
      <c r="W429" s="16">
        <v>3.53295912833567E-2</v>
      </c>
      <c r="X429" s="16">
        <v>2.2425302575625899E-2</v>
      </c>
      <c r="Y429" s="16">
        <v>2.2615456805820399E-2</v>
      </c>
      <c r="Z429" s="16"/>
      <c r="AA429" s="16">
        <v>6.8021910868326096E-2</v>
      </c>
      <c r="AB429" s="16">
        <v>2.2557236309757499E-2</v>
      </c>
      <c r="AC429" s="16">
        <v>6.0316230007245099E-2</v>
      </c>
      <c r="AD429" s="16">
        <v>2.2885688502600601E-2</v>
      </c>
      <c r="AE429" s="16">
        <v>1.8021490409664401E-2</v>
      </c>
      <c r="AF429" s="16">
        <v>2.52613036757031E-2</v>
      </c>
      <c r="AG429" s="16"/>
      <c r="AH429" s="16">
        <v>3.9555116448869602E-2</v>
      </c>
      <c r="AI429" s="16">
        <v>3.13250024997168E-2</v>
      </c>
      <c r="AJ429" s="16"/>
      <c r="AK429" s="16">
        <v>2.9589760166272901E-2</v>
      </c>
      <c r="AL429" s="16">
        <v>2.9845368540831901E-2</v>
      </c>
      <c r="AM429" s="16"/>
      <c r="AN429" s="16">
        <v>3.4847853762214602E-2</v>
      </c>
      <c r="AO429" s="16">
        <v>3.8968019955149202E-2</v>
      </c>
      <c r="AP429" s="16"/>
      <c r="AQ429" s="16">
        <v>4.2444898652212397E-2</v>
      </c>
      <c r="AR429" s="16">
        <v>5.4315582048911001E-2</v>
      </c>
      <c r="AS429" s="16">
        <v>1.81366313098511E-2</v>
      </c>
      <c r="AT429" s="16"/>
      <c r="AU429" s="16">
        <v>3.5446167630987901E-2</v>
      </c>
      <c r="AV429" s="16">
        <v>5.2599669332683403E-2</v>
      </c>
      <c r="AW429" s="16"/>
      <c r="AX429" s="16">
        <v>2.8842396292382701E-2</v>
      </c>
      <c r="AY429" s="16">
        <v>0.10792047711704</v>
      </c>
      <c r="AZ429" s="16"/>
      <c r="BA429" s="16">
        <v>8.1367766060236792E-3</v>
      </c>
      <c r="BB429" s="16">
        <v>0</v>
      </c>
    </row>
    <row r="430" spans="2:54" x14ac:dyDescent="0.35">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c r="AM430" s="16"/>
      <c r="AN430" s="16"/>
      <c r="AO430" s="16"/>
      <c r="AP430" s="16"/>
      <c r="AQ430" s="16"/>
      <c r="AR430" s="16"/>
      <c r="AS430" s="16"/>
      <c r="AT430" s="16"/>
      <c r="AU430" s="16"/>
      <c r="AV430" s="16"/>
      <c r="AW430" s="16"/>
      <c r="AX430" s="16"/>
      <c r="AY430" s="16"/>
      <c r="AZ430" s="16"/>
      <c r="BA430" s="16"/>
      <c r="BB430" s="16"/>
    </row>
    <row r="431" spans="2:54" x14ac:dyDescent="0.35">
      <c r="B431" s="7" t="s">
        <v>233</v>
      </c>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16"/>
      <c r="AQ431" s="16"/>
      <c r="AR431" s="16"/>
      <c r="AS431" s="16"/>
      <c r="AT431" s="16"/>
      <c r="AU431" s="16"/>
      <c r="AV431" s="16"/>
      <c r="AW431" s="16"/>
      <c r="AX431" s="16"/>
      <c r="AY431" s="16"/>
      <c r="AZ431" s="16"/>
      <c r="BA431" s="16"/>
      <c r="BB431" s="16"/>
    </row>
    <row r="432" spans="2:54" x14ac:dyDescent="0.35">
      <c r="B432" s="15" t="s">
        <v>14</v>
      </c>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c r="AC432" s="16"/>
      <c r="AD432" s="16"/>
      <c r="AE432" s="16"/>
      <c r="AF432" s="16"/>
      <c r="AG432" s="16"/>
      <c r="AH432" s="16"/>
      <c r="AI432" s="16"/>
      <c r="AJ432" s="16"/>
      <c r="AK432" s="16"/>
      <c r="AL432" s="16"/>
      <c r="AM432" s="16"/>
      <c r="AN432" s="16"/>
      <c r="AO432" s="16"/>
      <c r="AP432" s="16"/>
      <c r="AQ432" s="16"/>
      <c r="AR432" s="16"/>
      <c r="AS432" s="16"/>
      <c r="AT432" s="16"/>
      <c r="AU432" s="16"/>
      <c r="AV432" s="16"/>
      <c r="AW432" s="16"/>
      <c r="AX432" s="16"/>
      <c r="AY432" s="16"/>
      <c r="AZ432" s="16"/>
      <c r="BA432" s="16"/>
      <c r="BB432" s="16"/>
    </row>
    <row r="433" spans="2:54" x14ac:dyDescent="0.35">
      <c r="B433" t="s">
        <v>234</v>
      </c>
      <c r="C433" s="16">
        <v>0.31744057615355298</v>
      </c>
      <c r="D433" s="16">
        <v>0.38325426364068699</v>
      </c>
      <c r="E433" s="16">
        <v>0.25491072437388002</v>
      </c>
      <c r="F433" s="16"/>
      <c r="G433" s="16">
        <v>0.34637940244112098</v>
      </c>
      <c r="H433" s="16">
        <v>0.41970134652948998</v>
      </c>
      <c r="I433" s="16">
        <v>0.38541465422034699</v>
      </c>
      <c r="J433" s="16">
        <v>0.34784872801765798</v>
      </c>
      <c r="K433" s="16">
        <v>0.246952343212577</v>
      </c>
      <c r="L433" s="16">
        <v>0.19245736336722799</v>
      </c>
      <c r="M433" s="16"/>
      <c r="N433" s="16">
        <v>0.31139938671804801</v>
      </c>
      <c r="O433" s="16">
        <v>0.27029899764979098</v>
      </c>
      <c r="P433" s="16">
        <v>0.32627100269668602</v>
      </c>
      <c r="Q433" s="16">
        <v>0.34883915177504299</v>
      </c>
      <c r="R433" s="16"/>
      <c r="S433" s="16">
        <v>0.28612721878571201</v>
      </c>
      <c r="T433" s="16">
        <v>0.36125565994560599</v>
      </c>
      <c r="U433" s="16"/>
      <c r="V433" s="16">
        <v>0.29169742361762402</v>
      </c>
      <c r="W433" s="16">
        <v>0.271266518452701</v>
      </c>
      <c r="X433" s="16">
        <v>0.38463895244966601</v>
      </c>
      <c r="Y433" s="16">
        <v>0.47896126608300399</v>
      </c>
      <c r="Z433" s="16"/>
      <c r="AA433" s="16">
        <v>0.26721621900600401</v>
      </c>
      <c r="AB433" s="16">
        <v>0.31002446577356002</v>
      </c>
      <c r="AC433" s="16">
        <v>0.229963066014369</v>
      </c>
      <c r="AD433" s="16">
        <v>0.40340084660620501</v>
      </c>
      <c r="AE433" s="16">
        <v>0.421991473855578</v>
      </c>
      <c r="AF433" s="16">
        <v>0.37826182822927501</v>
      </c>
      <c r="AG433" s="16"/>
      <c r="AH433" s="16">
        <v>0.35996062690575897</v>
      </c>
      <c r="AI433" s="16">
        <v>0.29365041624117999</v>
      </c>
      <c r="AJ433" s="16"/>
      <c r="AK433" s="16">
        <v>0.37416409500323999</v>
      </c>
      <c r="AL433" s="16">
        <v>0.34171905388471002</v>
      </c>
      <c r="AM433" s="16"/>
      <c r="AN433" s="16">
        <v>0.36889974877637699</v>
      </c>
      <c r="AO433" s="16">
        <v>0.29507258554053001</v>
      </c>
      <c r="AP433" s="16"/>
      <c r="AQ433" s="16">
        <v>0.34167998549572598</v>
      </c>
      <c r="AR433" s="16">
        <v>0.290161330978778</v>
      </c>
      <c r="AS433" s="16">
        <v>0.37234715155151898</v>
      </c>
      <c r="AT433" s="16"/>
      <c r="AU433" s="16">
        <v>0.31409113536329097</v>
      </c>
      <c r="AV433" s="16">
        <v>0.32179788145708099</v>
      </c>
      <c r="AW433" s="16"/>
      <c r="AX433" s="16">
        <v>0.36185306853260601</v>
      </c>
      <c r="AY433" s="16">
        <v>9.7956493668208494E-2</v>
      </c>
      <c r="AZ433" s="16"/>
      <c r="BA433" s="16">
        <v>0.55036246472921901</v>
      </c>
      <c r="BB433" s="16">
        <v>0.547734623835334</v>
      </c>
    </row>
    <row r="434" spans="2:54" x14ac:dyDescent="0.35">
      <c r="B434" t="s">
        <v>235</v>
      </c>
      <c r="C434" s="16">
        <v>0.32929824554880399</v>
      </c>
      <c r="D434" s="16">
        <v>0.34203728054626997</v>
      </c>
      <c r="E434" s="16">
        <v>0.31560195663254798</v>
      </c>
      <c r="F434" s="16"/>
      <c r="G434" s="16">
        <v>0.33141571853423601</v>
      </c>
      <c r="H434" s="16">
        <v>0.28940206242545102</v>
      </c>
      <c r="I434" s="16">
        <v>0.25583310717430302</v>
      </c>
      <c r="J434" s="16">
        <v>0.27978448379042797</v>
      </c>
      <c r="K434" s="16">
        <v>0.38836530342942999</v>
      </c>
      <c r="L434" s="16">
        <v>0.410536554211194</v>
      </c>
      <c r="M434" s="16"/>
      <c r="N434" s="16">
        <v>0.34962107541683901</v>
      </c>
      <c r="O434" s="16">
        <v>0.34397515191734201</v>
      </c>
      <c r="P434" s="16">
        <v>0.33588442927286299</v>
      </c>
      <c r="Q434" s="16">
        <v>0.29134262593026899</v>
      </c>
      <c r="R434" s="16"/>
      <c r="S434" s="16">
        <v>0.34088349523333999</v>
      </c>
      <c r="T434" s="16">
        <v>0.3134698860806</v>
      </c>
      <c r="U434" s="16"/>
      <c r="V434" s="16">
        <v>0.303242297898625</v>
      </c>
      <c r="W434" s="16">
        <v>0.36659307678244601</v>
      </c>
      <c r="X434" s="16">
        <v>0.29457143057103502</v>
      </c>
      <c r="Y434" s="16">
        <v>0.37859468789338901</v>
      </c>
      <c r="Z434" s="16"/>
      <c r="AA434" s="16">
        <v>0.34905734504344399</v>
      </c>
      <c r="AB434" s="16">
        <v>0.34348225299320601</v>
      </c>
      <c r="AC434" s="16">
        <v>0.306728736005425</v>
      </c>
      <c r="AD434" s="16">
        <v>0.27971328167134402</v>
      </c>
      <c r="AE434" s="16">
        <v>0.35716345328207399</v>
      </c>
      <c r="AF434" s="16">
        <v>0.330098976814653</v>
      </c>
      <c r="AG434" s="16"/>
      <c r="AH434" s="16">
        <v>0.32987642234377001</v>
      </c>
      <c r="AI434" s="16">
        <v>0.320771637574153</v>
      </c>
      <c r="AJ434" s="16"/>
      <c r="AK434" s="16">
        <v>0.30976554764167302</v>
      </c>
      <c r="AL434" s="16">
        <v>0.32232452634330999</v>
      </c>
      <c r="AM434" s="16"/>
      <c r="AN434" s="16">
        <v>0.33729727255161301</v>
      </c>
      <c r="AO434" s="16">
        <v>0.316092062337956</v>
      </c>
      <c r="AP434" s="16"/>
      <c r="AQ434" s="16">
        <v>0.34294092065026199</v>
      </c>
      <c r="AR434" s="16">
        <v>0.350950839098503</v>
      </c>
      <c r="AS434" s="16">
        <v>0.297700058930088</v>
      </c>
      <c r="AT434" s="16"/>
      <c r="AU434" s="16">
        <v>0.33409143418368697</v>
      </c>
      <c r="AV434" s="16">
        <v>0.319496637439251</v>
      </c>
      <c r="AW434" s="16"/>
      <c r="AX434" s="16">
        <v>0.32598881818514902</v>
      </c>
      <c r="AY434" s="16">
        <v>0.35295354224700798</v>
      </c>
      <c r="AZ434" s="16"/>
      <c r="BA434" s="16">
        <v>0.27426844443931198</v>
      </c>
      <c r="BB434" s="16">
        <v>0.26009697454105402</v>
      </c>
    </row>
    <row r="435" spans="2:54" x14ac:dyDescent="0.35">
      <c r="B435" t="s">
        <v>236</v>
      </c>
      <c r="C435" s="16">
        <v>0.21671707631624301</v>
      </c>
      <c r="D435" s="16">
        <v>0.18086994053660599</v>
      </c>
      <c r="E435" s="16">
        <v>0.252131830667923</v>
      </c>
      <c r="F435" s="16"/>
      <c r="G435" s="16">
        <v>0.23023062805539299</v>
      </c>
      <c r="H435" s="16">
        <v>0.198897552003376</v>
      </c>
      <c r="I435" s="16">
        <v>0.23568590302713699</v>
      </c>
      <c r="J435" s="16">
        <v>0.224150245182033</v>
      </c>
      <c r="K435" s="16">
        <v>0.18371780050741701</v>
      </c>
      <c r="L435" s="16">
        <v>0.22965880707142999</v>
      </c>
      <c r="M435" s="16"/>
      <c r="N435" s="16">
        <v>0.18113745483473201</v>
      </c>
      <c r="O435" s="16">
        <v>0.247189163202645</v>
      </c>
      <c r="P435" s="16">
        <v>0.213242915381475</v>
      </c>
      <c r="Q435" s="16">
        <v>0.22112315836501301</v>
      </c>
      <c r="R435" s="16"/>
      <c r="S435" s="16">
        <v>0.22223472454156601</v>
      </c>
      <c r="T435" s="16">
        <v>0.20947677105139101</v>
      </c>
      <c r="U435" s="16"/>
      <c r="V435" s="16">
        <v>0.27608829907492299</v>
      </c>
      <c r="W435" s="16">
        <v>0.19481169509181401</v>
      </c>
      <c r="X435" s="16">
        <v>0.21707700072883401</v>
      </c>
      <c r="Y435" s="16">
        <v>3.2482332351360499E-2</v>
      </c>
      <c r="Z435" s="16"/>
      <c r="AA435" s="16">
        <v>0.23601387347289299</v>
      </c>
      <c r="AB435" s="16">
        <v>0.192125383849089</v>
      </c>
      <c r="AC435" s="16">
        <v>0.295340928174468</v>
      </c>
      <c r="AD435" s="16">
        <v>0.204482624199431</v>
      </c>
      <c r="AE435" s="16">
        <v>0.141410408597686</v>
      </c>
      <c r="AF435" s="16">
        <v>0.16829008808566301</v>
      </c>
      <c r="AG435" s="16"/>
      <c r="AH435" s="16">
        <v>0.18465971139395601</v>
      </c>
      <c r="AI435" s="16">
        <v>0.263035730735736</v>
      </c>
      <c r="AJ435" s="16"/>
      <c r="AK435" s="16">
        <v>0.176821846319902</v>
      </c>
      <c r="AL435" s="16">
        <v>0.24293429697380201</v>
      </c>
      <c r="AM435" s="16"/>
      <c r="AN435" s="16">
        <v>0.152150562048464</v>
      </c>
      <c r="AO435" s="16">
        <v>0.28747051345260999</v>
      </c>
      <c r="AP435" s="16"/>
      <c r="AQ435" s="16">
        <v>0.19174749031180299</v>
      </c>
      <c r="AR435" s="16">
        <v>0.18948828308031099</v>
      </c>
      <c r="AS435" s="16">
        <v>0.229747204428188</v>
      </c>
      <c r="AT435" s="16"/>
      <c r="AU435" s="16">
        <v>0.20908227007490601</v>
      </c>
      <c r="AV435" s="16">
        <v>0.23148740594235201</v>
      </c>
      <c r="AW435" s="16"/>
      <c r="AX435" s="16">
        <v>0.182370387564986</v>
      </c>
      <c r="AY435" s="16">
        <v>0.38545237851780301</v>
      </c>
      <c r="AZ435" s="16"/>
      <c r="BA435" s="16">
        <v>9.5109499625327304E-2</v>
      </c>
      <c r="BB435" s="16">
        <v>0.176842480372184</v>
      </c>
    </row>
    <row r="436" spans="2:54" x14ac:dyDescent="0.35">
      <c r="B436" t="s">
        <v>110</v>
      </c>
      <c r="C436" s="16">
        <v>0.13654410198139899</v>
      </c>
      <c r="D436" s="16">
        <v>9.3838515276436399E-2</v>
      </c>
      <c r="E436" s="16">
        <v>0.17735548832565001</v>
      </c>
      <c r="F436" s="16"/>
      <c r="G436" s="16">
        <v>9.1974250969250895E-2</v>
      </c>
      <c r="H436" s="16">
        <v>9.1999039041683398E-2</v>
      </c>
      <c r="I436" s="16">
        <v>0.123066335578213</v>
      </c>
      <c r="J436" s="16">
        <v>0.14821654300987999</v>
      </c>
      <c r="K436" s="16">
        <v>0.180964552850576</v>
      </c>
      <c r="L436" s="16">
        <v>0.16734727535014801</v>
      </c>
      <c r="M436" s="16"/>
      <c r="N436" s="16">
        <v>0.157842083030381</v>
      </c>
      <c r="O436" s="16">
        <v>0.138536687230222</v>
      </c>
      <c r="P436" s="16">
        <v>0.12460165264897601</v>
      </c>
      <c r="Q436" s="16">
        <v>0.13869506392967401</v>
      </c>
      <c r="R436" s="16"/>
      <c r="S436" s="16">
        <v>0.15075456143938201</v>
      </c>
      <c r="T436" s="16">
        <v>0.115797682922403</v>
      </c>
      <c r="U436" s="16"/>
      <c r="V436" s="16">
        <v>0.12897197940882801</v>
      </c>
      <c r="W436" s="16">
        <v>0.16732870967303901</v>
      </c>
      <c r="X436" s="16">
        <v>0.103712616250465</v>
      </c>
      <c r="Y436" s="16">
        <v>0.109961713672247</v>
      </c>
      <c r="Z436" s="16"/>
      <c r="AA436" s="16">
        <v>0.14771256247765899</v>
      </c>
      <c r="AB436" s="16">
        <v>0.154367897384145</v>
      </c>
      <c r="AC436" s="16">
        <v>0.16796726980573801</v>
      </c>
      <c r="AD436" s="16">
        <v>0.11240324752302</v>
      </c>
      <c r="AE436" s="16">
        <v>7.9434664264661101E-2</v>
      </c>
      <c r="AF436" s="16">
        <v>0.12334910687040899</v>
      </c>
      <c r="AG436" s="16"/>
      <c r="AH436" s="16">
        <v>0.125503239356515</v>
      </c>
      <c r="AI436" s="16">
        <v>0.122542215448932</v>
      </c>
      <c r="AJ436" s="16"/>
      <c r="AK436" s="16">
        <v>0.13924851103518501</v>
      </c>
      <c r="AL436" s="16">
        <v>9.3022122798178605E-2</v>
      </c>
      <c r="AM436" s="16"/>
      <c r="AN436" s="16">
        <v>0.141652416623546</v>
      </c>
      <c r="AO436" s="16">
        <v>0.101364838668904</v>
      </c>
      <c r="AP436" s="16"/>
      <c r="AQ436" s="16">
        <v>0.12363160354220799</v>
      </c>
      <c r="AR436" s="16">
        <v>0.16939954684240799</v>
      </c>
      <c r="AS436" s="16">
        <v>0.100205585090205</v>
      </c>
      <c r="AT436" s="16"/>
      <c r="AU436" s="16">
        <v>0.14273516037811501</v>
      </c>
      <c r="AV436" s="16">
        <v>0.127218075161315</v>
      </c>
      <c r="AW436" s="16"/>
      <c r="AX436" s="16">
        <v>0.129787725717258</v>
      </c>
      <c r="AY436" s="16">
        <v>0.16363758556698099</v>
      </c>
      <c r="AZ436" s="16"/>
      <c r="BA436" s="16">
        <v>8.0259591206141401E-2</v>
      </c>
      <c r="BB436" s="16">
        <v>1.5325921251426899E-2</v>
      </c>
    </row>
    <row r="437" spans="2:54" x14ac:dyDescent="0.35">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c r="AC437" s="16"/>
      <c r="AD437" s="16"/>
      <c r="AE437" s="16"/>
      <c r="AF437" s="16"/>
      <c r="AG437" s="16"/>
      <c r="AH437" s="16"/>
      <c r="AI437" s="16"/>
      <c r="AJ437" s="16"/>
      <c r="AK437" s="16"/>
      <c r="AL437" s="16"/>
      <c r="AM437" s="16"/>
      <c r="AN437" s="16"/>
      <c r="AO437" s="16"/>
      <c r="AP437" s="16"/>
      <c r="AQ437" s="16"/>
      <c r="AR437" s="16"/>
      <c r="AS437" s="16"/>
      <c r="AT437" s="16"/>
      <c r="AU437" s="16"/>
      <c r="AV437" s="16"/>
      <c r="AW437" s="16"/>
      <c r="AX437" s="16"/>
      <c r="AY437" s="16"/>
      <c r="AZ437" s="16"/>
      <c r="BA437" s="16"/>
      <c r="BB437" s="16"/>
    </row>
    <row r="438" spans="2:54" x14ac:dyDescent="0.35">
      <c r="B438" s="7" t="s">
        <v>237</v>
      </c>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c r="AC438" s="16"/>
      <c r="AD438" s="16"/>
      <c r="AE438" s="16"/>
      <c r="AF438" s="16"/>
      <c r="AG438" s="16"/>
      <c r="AH438" s="16"/>
      <c r="AI438" s="16"/>
      <c r="AJ438" s="16"/>
      <c r="AK438" s="16"/>
      <c r="AL438" s="16"/>
      <c r="AM438" s="16"/>
      <c r="AN438" s="16"/>
      <c r="AO438" s="16"/>
      <c r="AP438" s="16"/>
      <c r="AQ438" s="16"/>
      <c r="AR438" s="16"/>
      <c r="AS438" s="16"/>
      <c r="AT438" s="16"/>
      <c r="AU438" s="16"/>
      <c r="AV438" s="16"/>
      <c r="AW438" s="16"/>
      <c r="AX438" s="16"/>
      <c r="AY438" s="16"/>
      <c r="AZ438" s="16"/>
      <c r="BA438" s="16"/>
      <c r="BB438" s="16"/>
    </row>
    <row r="439" spans="2:54" x14ac:dyDescent="0.35">
      <c r="B439" s="15" t="s">
        <v>14</v>
      </c>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c r="AC439" s="16"/>
      <c r="AD439" s="16"/>
      <c r="AE439" s="16"/>
      <c r="AF439" s="16"/>
      <c r="AG439" s="16"/>
      <c r="AH439" s="16"/>
      <c r="AI439" s="16"/>
      <c r="AJ439" s="16"/>
      <c r="AK439" s="16"/>
      <c r="AL439" s="16"/>
      <c r="AM439" s="16"/>
      <c r="AN439" s="16"/>
      <c r="AO439" s="16"/>
      <c r="AP439" s="16"/>
      <c r="AQ439" s="16"/>
      <c r="AR439" s="16"/>
      <c r="AS439" s="16"/>
      <c r="AT439" s="16"/>
      <c r="AU439" s="16"/>
      <c r="AV439" s="16"/>
      <c r="AW439" s="16"/>
      <c r="AX439" s="16"/>
      <c r="AY439" s="16"/>
      <c r="AZ439" s="16"/>
      <c r="BA439" s="16"/>
      <c r="BB439" s="16"/>
    </row>
    <row r="440" spans="2:54" x14ac:dyDescent="0.35">
      <c r="B440" t="s">
        <v>234</v>
      </c>
      <c r="C440" s="16">
        <v>0.23956231144623799</v>
      </c>
      <c r="D440" s="16">
        <v>0.27593109710757902</v>
      </c>
      <c r="E440" s="16">
        <v>0.20257328003070199</v>
      </c>
      <c r="F440" s="16"/>
      <c r="G440" s="16">
        <v>0.27753333023110799</v>
      </c>
      <c r="H440" s="16">
        <v>0.34479938746183603</v>
      </c>
      <c r="I440" s="16">
        <v>0.36514096633337101</v>
      </c>
      <c r="J440" s="16">
        <v>0.28750245048053102</v>
      </c>
      <c r="K440" s="16">
        <v>0.16299462453779401</v>
      </c>
      <c r="L440" s="16">
        <v>5.3529655809056699E-2</v>
      </c>
      <c r="M440" s="16"/>
      <c r="N440" s="16">
        <v>0.25060728138654698</v>
      </c>
      <c r="O440" s="16">
        <v>0.18944251275120799</v>
      </c>
      <c r="P440" s="16">
        <v>0.25272886030297398</v>
      </c>
      <c r="Q440" s="16">
        <v>0.254373329366884</v>
      </c>
      <c r="R440" s="16"/>
      <c r="S440" s="16">
        <v>0.21098270379546499</v>
      </c>
      <c r="T440" s="16">
        <v>0.27886769676343898</v>
      </c>
      <c r="U440" s="16"/>
      <c r="V440" s="16">
        <v>0.185298004543543</v>
      </c>
      <c r="W440" s="16">
        <v>0.210747454677644</v>
      </c>
      <c r="X440" s="16">
        <v>0.30788167489674201</v>
      </c>
      <c r="Y440" s="16">
        <v>0.399472980317365</v>
      </c>
      <c r="Z440" s="16"/>
      <c r="AA440" s="16">
        <v>0.223214367656945</v>
      </c>
      <c r="AB440" s="16">
        <v>0.18739917699671299</v>
      </c>
      <c r="AC440" s="16">
        <v>0.11595917837686</v>
      </c>
      <c r="AD440" s="16">
        <v>0.33694999855167401</v>
      </c>
      <c r="AE440" s="16">
        <v>0.29499203809875901</v>
      </c>
      <c r="AF440" s="16">
        <v>0.31236847387672501</v>
      </c>
      <c r="AG440" s="16"/>
      <c r="AH440" s="16">
        <v>0.27398212977423297</v>
      </c>
      <c r="AI440" s="16">
        <v>0.23168636649853599</v>
      </c>
      <c r="AJ440" s="16"/>
      <c r="AK440" s="16">
        <v>0.283701582638125</v>
      </c>
      <c r="AL440" s="16">
        <v>0.273607096645967</v>
      </c>
      <c r="AM440" s="16"/>
      <c r="AN440" s="16">
        <v>0.26160009880396901</v>
      </c>
      <c r="AO440" s="16">
        <v>0.23401908425961099</v>
      </c>
      <c r="AP440" s="16"/>
      <c r="AQ440" s="16">
        <v>0.206821449743856</v>
      </c>
      <c r="AR440" s="16">
        <v>0.20570863138842799</v>
      </c>
      <c r="AS440" s="16">
        <v>0.32123797839229401</v>
      </c>
      <c r="AT440" s="16"/>
      <c r="AU440" s="16">
        <v>0.23977391416977401</v>
      </c>
      <c r="AV440" s="16">
        <v>0.239525905682479</v>
      </c>
      <c r="AW440" s="16"/>
      <c r="AX440" s="16">
        <v>0.275654145035161</v>
      </c>
      <c r="AY440" s="16">
        <v>5.8677246363715102E-2</v>
      </c>
      <c r="AZ440" s="16"/>
      <c r="BA440" s="16">
        <v>0.41920835001144602</v>
      </c>
      <c r="BB440" s="16">
        <v>0.43087022958640298</v>
      </c>
    </row>
    <row r="441" spans="2:54" x14ac:dyDescent="0.35">
      <c r="B441" t="s">
        <v>235</v>
      </c>
      <c r="C441" s="16">
        <v>0.39665472452766398</v>
      </c>
      <c r="D441" s="16">
        <v>0.41278030000267102</v>
      </c>
      <c r="E441" s="16">
        <v>0.38389622604540102</v>
      </c>
      <c r="F441" s="16"/>
      <c r="G441" s="16">
        <v>0.266094875168014</v>
      </c>
      <c r="H441" s="16">
        <v>0.31976537377129299</v>
      </c>
      <c r="I441" s="16">
        <v>0.21909022495714001</v>
      </c>
      <c r="J441" s="16">
        <v>0.38767967066568798</v>
      </c>
      <c r="K441" s="16">
        <v>0.431610276789128</v>
      </c>
      <c r="L441" s="16">
        <v>0.65546911674844999</v>
      </c>
      <c r="M441" s="16"/>
      <c r="N441" s="16">
        <v>0.45696686035991302</v>
      </c>
      <c r="O441" s="16">
        <v>0.44145003208646899</v>
      </c>
      <c r="P441" s="16">
        <v>0.369611579314156</v>
      </c>
      <c r="Q441" s="16">
        <v>0.357637074116951</v>
      </c>
      <c r="R441" s="16"/>
      <c r="S441" s="16">
        <v>0.42730868322613202</v>
      </c>
      <c r="T441" s="16">
        <v>0.35241023102721097</v>
      </c>
      <c r="U441" s="16"/>
      <c r="V441" s="16">
        <v>0.33946227859720501</v>
      </c>
      <c r="W441" s="16">
        <v>0.431134202378683</v>
      </c>
      <c r="X441" s="16">
        <v>0.40796846750175197</v>
      </c>
      <c r="Y441" s="16">
        <v>0.32134290832379597</v>
      </c>
      <c r="Z441" s="16"/>
      <c r="AA441" s="16">
        <v>0.34927979656616698</v>
      </c>
      <c r="AB441" s="16">
        <v>0.44436946023527402</v>
      </c>
      <c r="AC441" s="16">
        <v>0.47739325172819902</v>
      </c>
      <c r="AD441" s="16">
        <v>0.38928401432138399</v>
      </c>
      <c r="AE441" s="16">
        <v>0.43296119177527098</v>
      </c>
      <c r="AF441" s="16">
        <v>0.40475925152235998</v>
      </c>
      <c r="AG441" s="16"/>
      <c r="AH441" s="16">
        <v>0.42437358573889999</v>
      </c>
      <c r="AI441" s="16">
        <v>0.39519707454539099</v>
      </c>
      <c r="AJ441" s="16"/>
      <c r="AK441" s="16">
        <v>0.383859068932974</v>
      </c>
      <c r="AL441" s="16">
        <v>0.40288276688638702</v>
      </c>
      <c r="AM441" s="16"/>
      <c r="AN441" s="16">
        <v>0.44793871074824299</v>
      </c>
      <c r="AO441" s="16">
        <v>0.37244879745887999</v>
      </c>
      <c r="AP441" s="16"/>
      <c r="AQ441" s="16">
        <v>0.41561427123863098</v>
      </c>
      <c r="AR441" s="16">
        <v>0.415904765676402</v>
      </c>
      <c r="AS441" s="16">
        <v>0.38396035220608199</v>
      </c>
      <c r="AT441" s="16"/>
      <c r="AU441" s="16">
        <v>0.42416618932056599</v>
      </c>
      <c r="AV441" s="16">
        <v>0.36120385595304599</v>
      </c>
      <c r="AW441" s="16"/>
      <c r="AX441" s="16">
        <v>0.395082752644074</v>
      </c>
      <c r="AY441" s="16">
        <v>0.41540351856994701</v>
      </c>
      <c r="AZ441" s="16"/>
      <c r="BA441" s="16">
        <v>0.35717246433347999</v>
      </c>
      <c r="BB441" s="16">
        <v>0.19590779170411399</v>
      </c>
    </row>
    <row r="442" spans="2:54" x14ac:dyDescent="0.35">
      <c r="B442" t="s">
        <v>236</v>
      </c>
      <c r="C442" s="16">
        <v>0.21944952870578899</v>
      </c>
      <c r="D442" s="16">
        <v>0.18156632664910599</v>
      </c>
      <c r="E442" s="16">
        <v>0.25680778329389797</v>
      </c>
      <c r="F442" s="16"/>
      <c r="G442" s="16">
        <v>0.28627067205381201</v>
      </c>
      <c r="H442" s="16">
        <v>0.229749980133267</v>
      </c>
      <c r="I442" s="16">
        <v>0.314704961866202</v>
      </c>
      <c r="J442" s="16">
        <v>0.20070222555842901</v>
      </c>
      <c r="K442" s="16">
        <v>0.216407441859711</v>
      </c>
      <c r="L442" s="16">
        <v>0.114469689303228</v>
      </c>
      <c r="M442" s="16"/>
      <c r="N442" s="16">
        <v>0.14718261207292299</v>
      </c>
      <c r="O442" s="16">
        <v>0.247125906228884</v>
      </c>
      <c r="P442" s="16">
        <v>0.226680192758663</v>
      </c>
      <c r="Q442" s="16">
        <v>0.23541542271829699</v>
      </c>
      <c r="R442" s="16"/>
      <c r="S442" s="16">
        <v>0.21890899839383299</v>
      </c>
      <c r="T442" s="16">
        <v>0.22135726571714301</v>
      </c>
      <c r="U442" s="16"/>
      <c r="V442" s="16">
        <v>0.30192892483829598</v>
      </c>
      <c r="W442" s="16">
        <v>0.19846674883353599</v>
      </c>
      <c r="X442" s="16">
        <v>0.18533587247734501</v>
      </c>
      <c r="Y442" s="16">
        <v>0.14377326711139299</v>
      </c>
      <c r="Z442" s="16"/>
      <c r="AA442" s="16">
        <v>0.263014037721368</v>
      </c>
      <c r="AB442" s="16">
        <v>0.22124661107584001</v>
      </c>
      <c r="AC442" s="16">
        <v>0.24394456725118999</v>
      </c>
      <c r="AD442" s="16">
        <v>0.176104728127708</v>
      </c>
      <c r="AE442" s="16">
        <v>0.107865894049976</v>
      </c>
      <c r="AF442" s="16">
        <v>0.203021986242932</v>
      </c>
      <c r="AG442" s="16"/>
      <c r="AH442" s="16">
        <v>0.16558772330996499</v>
      </c>
      <c r="AI442" s="16">
        <v>0.25903059247627003</v>
      </c>
      <c r="AJ442" s="16"/>
      <c r="AK442" s="16">
        <v>0.18123893717936401</v>
      </c>
      <c r="AL442" s="16">
        <v>0.24744572687746599</v>
      </c>
      <c r="AM442" s="16"/>
      <c r="AN442" s="16">
        <v>0.14179572505596799</v>
      </c>
      <c r="AO442" s="16">
        <v>0.285176933229281</v>
      </c>
      <c r="AP442" s="16"/>
      <c r="AQ442" s="16">
        <v>0.21145096111679301</v>
      </c>
      <c r="AR442" s="16">
        <v>0.21392103578333199</v>
      </c>
      <c r="AS442" s="16">
        <v>0.18825747085210401</v>
      </c>
      <c r="AT442" s="16"/>
      <c r="AU442" s="16">
        <v>0.19638520337771201</v>
      </c>
      <c r="AV442" s="16">
        <v>0.25615553915475497</v>
      </c>
      <c r="AW442" s="16"/>
      <c r="AX442" s="16">
        <v>0.204403653197441</v>
      </c>
      <c r="AY442" s="16">
        <v>0.28986876639045001</v>
      </c>
      <c r="AZ442" s="16"/>
      <c r="BA442" s="16">
        <v>0.13380105893192601</v>
      </c>
      <c r="BB442" s="16">
        <v>0.23858848012013201</v>
      </c>
    </row>
    <row r="443" spans="2:54" x14ac:dyDescent="0.35">
      <c r="B443" t="s">
        <v>110</v>
      </c>
      <c r="C443" s="16">
        <v>0.14433343532031001</v>
      </c>
      <c r="D443" s="16">
        <v>0.129722276240644</v>
      </c>
      <c r="E443" s="16">
        <v>0.15672271062999901</v>
      </c>
      <c r="F443" s="16"/>
      <c r="G443" s="16">
        <v>0.170101122547065</v>
      </c>
      <c r="H443" s="16">
        <v>0.10568525863360501</v>
      </c>
      <c r="I443" s="16">
        <v>0.101063846843286</v>
      </c>
      <c r="J443" s="16">
        <v>0.124115653295353</v>
      </c>
      <c r="K443" s="16">
        <v>0.18898765681336699</v>
      </c>
      <c r="L443" s="16">
        <v>0.176531538139266</v>
      </c>
      <c r="M443" s="16"/>
      <c r="N443" s="16">
        <v>0.14524324618061599</v>
      </c>
      <c r="O443" s="16">
        <v>0.121981548933439</v>
      </c>
      <c r="P443" s="16">
        <v>0.15097936762420699</v>
      </c>
      <c r="Q443" s="16">
        <v>0.152574173797868</v>
      </c>
      <c r="R443" s="16"/>
      <c r="S443" s="16">
        <v>0.14279961458457099</v>
      </c>
      <c r="T443" s="16">
        <v>0.14736480649220601</v>
      </c>
      <c r="U443" s="16"/>
      <c r="V443" s="16">
        <v>0.17331079202095601</v>
      </c>
      <c r="W443" s="16">
        <v>0.15965159411013799</v>
      </c>
      <c r="X443" s="16">
        <v>9.8813985124160897E-2</v>
      </c>
      <c r="Y443" s="16">
        <v>0.13541084424744601</v>
      </c>
      <c r="Z443" s="16"/>
      <c r="AA443" s="16">
        <v>0.164491798055521</v>
      </c>
      <c r="AB443" s="16">
        <v>0.14698475169217301</v>
      </c>
      <c r="AC443" s="16">
        <v>0.16270300264375101</v>
      </c>
      <c r="AD443" s="16">
        <v>9.7661258999234099E-2</v>
      </c>
      <c r="AE443" s="16">
        <v>0.16418087607599299</v>
      </c>
      <c r="AF443" s="16">
        <v>7.9850288357983606E-2</v>
      </c>
      <c r="AG443" s="16"/>
      <c r="AH443" s="16">
        <v>0.13605656117690201</v>
      </c>
      <c r="AI443" s="16">
        <v>0.114085966479803</v>
      </c>
      <c r="AJ443" s="16"/>
      <c r="AK443" s="16">
        <v>0.15120041124953801</v>
      </c>
      <c r="AL443" s="16">
        <v>7.6064409590180196E-2</v>
      </c>
      <c r="AM443" s="16"/>
      <c r="AN443" s="16">
        <v>0.14866546539181899</v>
      </c>
      <c r="AO443" s="16">
        <v>0.10835518505222801</v>
      </c>
      <c r="AP443" s="16"/>
      <c r="AQ443" s="16">
        <v>0.16611331790071901</v>
      </c>
      <c r="AR443" s="16">
        <v>0.16446556715183699</v>
      </c>
      <c r="AS443" s="16">
        <v>0.10654419854951901</v>
      </c>
      <c r="AT443" s="16"/>
      <c r="AU443" s="16">
        <v>0.139674693131947</v>
      </c>
      <c r="AV443" s="16">
        <v>0.143114699209721</v>
      </c>
      <c r="AW443" s="16"/>
      <c r="AX443" s="16">
        <v>0.124859449123325</v>
      </c>
      <c r="AY443" s="16">
        <v>0.236050468675888</v>
      </c>
      <c r="AZ443" s="16"/>
      <c r="BA443" s="16">
        <v>8.9818126723148303E-2</v>
      </c>
      <c r="BB443" s="16">
        <v>0.13463349858935</v>
      </c>
    </row>
    <row r="444" spans="2:54" x14ac:dyDescent="0.35">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row>
    <row r="445" spans="2:54" x14ac:dyDescent="0.35">
      <c r="B445" s="7" t="s">
        <v>238</v>
      </c>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c r="AM445" s="16"/>
      <c r="AN445" s="16"/>
      <c r="AO445" s="16"/>
      <c r="AP445" s="16"/>
      <c r="AQ445" s="16"/>
      <c r="AR445" s="16"/>
      <c r="AS445" s="16"/>
      <c r="AT445" s="16"/>
      <c r="AU445" s="16"/>
      <c r="AV445" s="16"/>
      <c r="AW445" s="16"/>
      <c r="AX445" s="16"/>
      <c r="AY445" s="16"/>
      <c r="AZ445" s="16"/>
      <c r="BA445" s="16"/>
      <c r="BB445" s="16"/>
    </row>
    <row r="446" spans="2:54" x14ac:dyDescent="0.35">
      <c r="B446" s="15" t="s">
        <v>14</v>
      </c>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6"/>
      <c r="AN446" s="16"/>
      <c r="AO446" s="16"/>
      <c r="AP446" s="16"/>
      <c r="AQ446" s="16"/>
      <c r="AR446" s="16"/>
      <c r="AS446" s="16"/>
      <c r="AT446" s="16"/>
      <c r="AU446" s="16"/>
      <c r="AV446" s="16"/>
      <c r="AW446" s="16"/>
      <c r="AX446" s="16"/>
      <c r="AY446" s="16"/>
      <c r="AZ446" s="16"/>
      <c r="BA446" s="16"/>
      <c r="BB446" s="16"/>
    </row>
    <row r="447" spans="2:54" x14ac:dyDescent="0.35">
      <c r="B447" t="s">
        <v>234</v>
      </c>
      <c r="C447" s="16">
        <v>0.31987374745444902</v>
      </c>
      <c r="D447" s="16">
        <v>0.367411346532933</v>
      </c>
      <c r="E447" s="16">
        <v>0.27652829119539601</v>
      </c>
      <c r="F447" s="16"/>
      <c r="G447" s="16">
        <v>0.25567959172592902</v>
      </c>
      <c r="H447" s="16">
        <v>0.40453064466219701</v>
      </c>
      <c r="I447" s="16">
        <v>0.41393432362191002</v>
      </c>
      <c r="J447" s="16">
        <v>0.33735007538932399</v>
      </c>
      <c r="K447" s="16">
        <v>0.29841056054148102</v>
      </c>
      <c r="L447" s="16">
        <v>0.214831487574943</v>
      </c>
      <c r="M447" s="16"/>
      <c r="N447" s="16">
        <v>0.32835763473421598</v>
      </c>
      <c r="O447" s="16">
        <v>0.288776587647462</v>
      </c>
      <c r="P447" s="16">
        <v>0.302234795424147</v>
      </c>
      <c r="Q447" s="16">
        <v>0.36927921409222603</v>
      </c>
      <c r="R447" s="16"/>
      <c r="S447" s="16">
        <v>0.293273228762503</v>
      </c>
      <c r="T447" s="16">
        <v>0.36157442283091501</v>
      </c>
      <c r="U447" s="16"/>
      <c r="V447" s="16">
        <v>0.26728905096982097</v>
      </c>
      <c r="W447" s="16">
        <v>0.31019883397564901</v>
      </c>
      <c r="X447" s="16">
        <v>0.36710798259233601</v>
      </c>
      <c r="Y447" s="16">
        <v>0.42206128261428999</v>
      </c>
      <c r="Z447" s="16"/>
      <c r="AA447" s="16">
        <v>0.28395344021623298</v>
      </c>
      <c r="AB447" s="16">
        <v>0.29822844548086203</v>
      </c>
      <c r="AC447" s="16">
        <v>0.25165617234323601</v>
      </c>
      <c r="AD447" s="16">
        <v>0.39578883519111402</v>
      </c>
      <c r="AE447" s="16">
        <v>0.389734614865337</v>
      </c>
      <c r="AF447" s="16">
        <v>0.39144772126036098</v>
      </c>
      <c r="AG447" s="16"/>
      <c r="AH447" s="16">
        <v>0.37420415791630701</v>
      </c>
      <c r="AI447" s="16">
        <v>0.27839378649701602</v>
      </c>
      <c r="AJ447" s="16"/>
      <c r="AK447" s="16">
        <v>0.41305750806975999</v>
      </c>
      <c r="AL447" s="16">
        <v>0.29543645313340999</v>
      </c>
      <c r="AM447" s="16"/>
      <c r="AN447" s="16">
        <v>0.37112251054683498</v>
      </c>
      <c r="AO447" s="16">
        <v>0.28159103709887101</v>
      </c>
      <c r="AP447" s="16"/>
      <c r="AQ447" s="16">
        <v>0.31193833120426601</v>
      </c>
      <c r="AR447" s="16">
        <v>0.29659933122919102</v>
      </c>
      <c r="AS447" s="16">
        <v>0.37456923535937597</v>
      </c>
      <c r="AT447" s="16"/>
      <c r="AU447" s="16">
        <v>0.32667116001959201</v>
      </c>
      <c r="AV447" s="16">
        <v>0.309882497491905</v>
      </c>
      <c r="AW447" s="16"/>
      <c r="AX447" s="16">
        <v>0.35689927651291198</v>
      </c>
      <c r="AY447" s="16">
        <v>0.14392938446008999</v>
      </c>
      <c r="AZ447" s="16"/>
      <c r="BA447" s="16">
        <v>0.50308121797984595</v>
      </c>
      <c r="BB447" s="16">
        <v>0.47556999610439699</v>
      </c>
    </row>
    <row r="448" spans="2:54" x14ac:dyDescent="0.35">
      <c r="B448" t="s">
        <v>235</v>
      </c>
      <c r="C448" s="16">
        <v>0.25250237202443898</v>
      </c>
      <c r="D448" s="16">
        <v>0.268860480781272</v>
      </c>
      <c r="E448" s="16">
        <v>0.23417965556708401</v>
      </c>
      <c r="F448" s="16"/>
      <c r="G448" s="16">
        <v>0.334911929783823</v>
      </c>
      <c r="H448" s="16">
        <v>0.260586696964343</v>
      </c>
      <c r="I448" s="16">
        <v>0.20407853279313301</v>
      </c>
      <c r="J448" s="16">
        <v>0.214859982632194</v>
      </c>
      <c r="K448" s="16">
        <v>0.251390142540795</v>
      </c>
      <c r="L448" s="16">
        <v>0.26494182549719703</v>
      </c>
      <c r="M448" s="16"/>
      <c r="N448" s="16">
        <v>0.26743644333677502</v>
      </c>
      <c r="O448" s="16">
        <v>0.26689775878440403</v>
      </c>
      <c r="P448" s="16">
        <v>0.277252030165965</v>
      </c>
      <c r="Q448" s="16">
        <v>0.18952747295761899</v>
      </c>
      <c r="R448" s="16"/>
      <c r="S448" s="16">
        <v>0.27652014437102201</v>
      </c>
      <c r="T448" s="16">
        <v>0.212566603069898</v>
      </c>
      <c r="U448" s="16"/>
      <c r="V448" s="16">
        <v>0.25740201951130898</v>
      </c>
      <c r="W448" s="16">
        <v>0.25198490953527097</v>
      </c>
      <c r="X448" s="16">
        <v>0.24390587457746599</v>
      </c>
      <c r="Y448" s="16">
        <v>0.29456689916974099</v>
      </c>
      <c r="Z448" s="16"/>
      <c r="AA448" s="16">
        <v>0.26312775058680499</v>
      </c>
      <c r="AB448" s="16">
        <v>0.225232485043287</v>
      </c>
      <c r="AC448" s="16">
        <v>0.290401339057828</v>
      </c>
      <c r="AD448" s="16">
        <v>0.24055482178481299</v>
      </c>
      <c r="AE448" s="16">
        <v>0.246267793838928</v>
      </c>
      <c r="AF448" s="16">
        <v>0.25690853972801903</v>
      </c>
      <c r="AG448" s="16"/>
      <c r="AH448" s="16">
        <v>0.23211294095090099</v>
      </c>
      <c r="AI448" s="16">
        <v>0.27629276761147797</v>
      </c>
      <c r="AJ448" s="16"/>
      <c r="AK448" s="16">
        <v>0.21248801703385201</v>
      </c>
      <c r="AL448" s="16">
        <v>0.267328240623461</v>
      </c>
      <c r="AM448" s="16"/>
      <c r="AN448" s="16">
        <v>0.23966137447761701</v>
      </c>
      <c r="AO448" s="16">
        <v>0.25915742666763403</v>
      </c>
      <c r="AP448" s="16"/>
      <c r="AQ448" s="16">
        <v>0.27646438852246702</v>
      </c>
      <c r="AR448" s="16">
        <v>0.246211092039476</v>
      </c>
      <c r="AS448" s="16">
        <v>0.25072620090645498</v>
      </c>
      <c r="AT448" s="16"/>
      <c r="AU448" s="16">
        <v>0.241058658147245</v>
      </c>
      <c r="AV448" s="16">
        <v>0.26968622017365401</v>
      </c>
      <c r="AW448" s="16"/>
      <c r="AX448" s="16">
        <v>0.25976306976989899</v>
      </c>
      <c r="AY448" s="16">
        <v>0.21970708874032499</v>
      </c>
      <c r="AZ448" s="16"/>
      <c r="BA448" s="16">
        <v>0.28033675288291698</v>
      </c>
      <c r="BB448" s="16">
        <v>0.174687342843412</v>
      </c>
    </row>
    <row r="449" spans="2:54" x14ac:dyDescent="0.35">
      <c r="B449" t="s">
        <v>236</v>
      </c>
      <c r="C449" s="16">
        <v>0.25233193174917301</v>
      </c>
      <c r="D449" s="16">
        <v>0.21789206001035599</v>
      </c>
      <c r="E449" s="16">
        <v>0.28335970674100103</v>
      </c>
      <c r="F449" s="16"/>
      <c r="G449" s="16">
        <v>0.22505949888869101</v>
      </c>
      <c r="H449" s="16">
        <v>0.19048329322547</v>
      </c>
      <c r="I449" s="16">
        <v>0.28500503183975501</v>
      </c>
      <c r="J449" s="16">
        <v>0.32330535754818401</v>
      </c>
      <c r="K449" s="16">
        <v>0.23944974935531299</v>
      </c>
      <c r="L449" s="16">
        <v>0.252187696427492</v>
      </c>
      <c r="M449" s="16"/>
      <c r="N449" s="16">
        <v>0.21503498925343401</v>
      </c>
      <c r="O449" s="16">
        <v>0.27604083872535801</v>
      </c>
      <c r="P449" s="16">
        <v>0.25098031909035101</v>
      </c>
      <c r="Q449" s="16">
        <v>0.26047982198741698</v>
      </c>
      <c r="R449" s="16"/>
      <c r="S449" s="16">
        <v>0.23954912425088001</v>
      </c>
      <c r="T449" s="16">
        <v>0.27286213732861497</v>
      </c>
      <c r="U449" s="16"/>
      <c r="V449" s="16">
        <v>0.29708893830842098</v>
      </c>
      <c r="W449" s="16">
        <v>0.23453619228159001</v>
      </c>
      <c r="X449" s="16">
        <v>0.260268203487243</v>
      </c>
      <c r="Y449" s="16">
        <v>6.41351508308841E-2</v>
      </c>
      <c r="Z449" s="16"/>
      <c r="AA449" s="16">
        <v>0.27510933662268899</v>
      </c>
      <c r="AB449" s="16">
        <v>0.25140657135518901</v>
      </c>
      <c r="AC449" s="16">
        <v>0.28454647817239698</v>
      </c>
      <c r="AD449" s="16">
        <v>0.24188700534031701</v>
      </c>
      <c r="AE449" s="16">
        <v>0.147899158384139</v>
      </c>
      <c r="AF449" s="16">
        <v>0.242127779469864</v>
      </c>
      <c r="AG449" s="16"/>
      <c r="AH449" s="16">
        <v>0.21468868904989999</v>
      </c>
      <c r="AI449" s="16">
        <v>0.30333727329892002</v>
      </c>
      <c r="AJ449" s="16"/>
      <c r="AK449" s="16">
        <v>0.209674538811192</v>
      </c>
      <c r="AL449" s="16">
        <v>0.30541877949680402</v>
      </c>
      <c r="AM449" s="16"/>
      <c r="AN449" s="16">
        <v>0.189305612200276</v>
      </c>
      <c r="AO449" s="16">
        <v>0.313668748446501</v>
      </c>
      <c r="AP449" s="16"/>
      <c r="AQ449" s="16">
        <v>0.216229635138877</v>
      </c>
      <c r="AR449" s="16">
        <v>0.24231452888669799</v>
      </c>
      <c r="AS449" s="16">
        <v>0.25390155637134099</v>
      </c>
      <c r="AT449" s="16"/>
      <c r="AU449" s="16">
        <v>0.25426288272627601</v>
      </c>
      <c r="AV449" s="16">
        <v>0.254181331103491</v>
      </c>
      <c r="AW449" s="16"/>
      <c r="AX449" s="16">
        <v>0.226102618548533</v>
      </c>
      <c r="AY449" s="16">
        <v>0.380562513218417</v>
      </c>
      <c r="AZ449" s="16"/>
      <c r="BA449" s="16">
        <v>0.12780870207491701</v>
      </c>
      <c r="BB449" s="16">
        <v>0.23854999169815999</v>
      </c>
    </row>
    <row r="450" spans="2:54" x14ac:dyDescent="0.35">
      <c r="B450" t="s">
        <v>110</v>
      </c>
      <c r="C450" s="16">
        <v>0.17529194877193999</v>
      </c>
      <c r="D450" s="16">
        <v>0.14583611267544</v>
      </c>
      <c r="E450" s="16">
        <v>0.20593234649651901</v>
      </c>
      <c r="F450" s="16"/>
      <c r="G450" s="16">
        <v>0.18434897960155699</v>
      </c>
      <c r="H450" s="16">
        <v>0.14439936514799001</v>
      </c>
      <c r="I450" s="16">
        <v>9.6982111745201799E-2</v>
      </c>
      <c r="J450" s="16">
        <v>0.124484584430298</v>
      </c>
      <c r="K450" s="16">
        <v>0.21074954756241099</v>
      </c>
      <c r="L450" s="16">
        <v>0.268038990500368</v>
      </c>
      <c r="M450" s="16"/>
      <c r="N450" s="16">
        <v>0.189170932675576</v>
      </c>
      <c r="O450" s="16">
        <v>0.16828481484277599</v>
      </c>
      <c r="P450" s="16">
        <v>0.16953285531953699</v>
      </c>
      <c r="Q450" s="16">
        <v>0.18071349096273701</v>
      </c>
      <c r="R450" s="16"/>
      <c r="S450" s="16">
        <v>0.190657502615595</v>
      </c>
      <c r="T450" s="16">
        <v>0.15299683677057199</v>
      </c>
      <c r="U450" s="16"/>
      <c r="V450" s="16">
        <v>0.17821999121044799</v>
      </c>
      <c r="W450" s="16">
        <v>0.20328006420749001</v>
      </c>
      <c r="X450" s="16">
        <v>0.128717939342955</v>
      </c>
      <c r="Y450" s="16">
        <v>0.21923666738508499</v>
      </c>
      <c r="Z450" s="16"/>
      <c r="AA450" s="16">
        <v>0.17780947257427199</v>
      </c>
      <c r="AB450" s="16">
        <v>0.225132498120661</v>
      </c>
      <c r="AC450" s="16">
        <v>0.17339601042653899</v>
      </c>
      <c r="AD450" s="16">
        <v>0.121769337683756</v>
      </c>
      <c r="AE450" s="16">
        <v>0.216098432911597</v>
      </c>
      <c r="AF450" s="16">
        <v>0.109515959541756</v>
      </c>
      <c r="AG450" s="16"/>
      <c r="AH450" s="16">
        <v>0.17899421208289201</v>
      </c>
      <c r="AI450" s="16">
        <v>0.14197617259258499</v>
      </c>
      <c r="AJ450" s="16"/>
      <c r="AK450" s="16">
        <v>0.164779936085197</v>
      </c>
      <c r="AL450" s="16">
        <v>0.13181652674632499</v>
      </c>
      <c r="AM450" s="16"/>
      <c r="AN450" s="16">
        <v>0.199910502775273</v>
      </c>
      <c r="AO450" s="16">
        <v>0.14558278778699399</v>
      </c>
      <c r="AP450" s="16"/>
      <c r="AQ450" s="16">
        <v>0.19536764513439001</v>
      </c>
      <c r="AR450" s="16">
        <v>0.21487504784463399</v>
      </c>
      <c r="AS450" s="16">
        <v>0.12080300736282901</v>
      </c>
      <c r="AT450" s="16"/>
      <c r="AU450" s="16">
        <v>0.17800729910688601</v>
      </c>
      <c r="AV450" s="16">
        <v>0.16624995123094999</v>
      </c>
      <c r="AW450" s="16"/>
      <c r="AX450" s="16">
        <v>0.157235035168656</v>
      </c>
      <c r="AY450" s="16">
        <v>0.25580101358116802</v>
      </c>
      <c r="AZ450" s="16"/>
      <c r="BA450" s="16">
        <v>8.8773327062319704E-2</v>
      </c>
      <c r="BB450" s="16">
        <v>0.11119266935403101</v>
      </c>
    </row>
    <row r="451" spans="2:54" x14ac:dyDescent="0.35">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c r="AC451" s="16"/>
      <c r="AD451" s="16"/>
      <c r="AE451" s="16"/>
      <c r="AF451" s="16"/>
      <c r="AG451" s="16"/>
      <c r="AH451" s="16"/>
      <c r="AI451" s="16"/>
      <c r="AJ451" s="16"/>
      <c r="AK451" s="16"/>
      <c r="AL451" s="16"/>
      <c r="AM451" s="16"/>
      <c r="AN451" s="16"/>
      <c r="AO451" s="16"/>
      <c r="AP451" s="16"/>
      <c r="AQ451" s="16"/>
      <c r="AR451" s="16"/>
      <c r="AS451" s="16"/>
      <c r="AT451" s="16"/>
      <c r="AU451" s="16"/>
      <c r="AV451" s="16"/>
      <c r="AW451" s="16"/>
      <c r="AX451" s="16"/>
      <c r="AY451" s="16"/>
      <c r="AZ451" s="16"/>
      <c r="BA451" s="16"/>
      <c r="BB451" s="16"/>
    </row>
    <row r="452" spans="2:54" x14ac:dyDescent="0.35">
      <c r="B452" s="7" t="s">
        <v>239</v>
      </c>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c r="AC452" s="16"/>
      <c r="AD452" s="16"/>
      <c r="AE452" s="16"/>
      <c r="AF452" s="16"/>
      <c r="AG452" s="16"/>
      <c r="AH452" s="16"/>
      <c r="AI452" s="16"/>
      <c r="AJ452" s="16"/>
      <c r="AK452" s="16"/>
      <c r="AL452" s="16"/>
      <c r="AM452" s="16"/>
      <c r="AN452" s="16"/>
      <c r="AO452" s="16"/>
      <c r="AP452" s="16"/>
      <c r="AQ452" s="16"/>
      <c r="AR452" s="16"/>
      <c r="AS452" s="16"/>
      <c r="AT452" s="16"/>
      <c r="AU452" s="16"/>
      <c r="AV452" s="16"/>
      <c r="AW452" s="16"/>
      <c r="AX452" s="16"/>
      <c r="AY452" s="16"/>
      <c r="AZ452" s="16"/>
      <c r="BA452" s="16"/>
      <c r="BB452" s="16"/>
    </row>
    <row r="453" spans="2:54" x14ac:dyDescent="0.35">
      <c r="B453" s="15" t="s">
        <v>14</v>
      </c>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c r="AC453" s="16"/>
      <c r="AD453" s="16"/>
      <c r="AE453" s="16"/>
      <c r="AF453" s="16"/>
      <c r="AG453" s="16"/>
      <c r="AH453" s="16"/>
      <c r="AI453" s="16"/>
      <c r="AJ453" s="16"/>
      <c r="AK453" s="16"/>
      <c r="AL453" s="16"/>
      <c r="AM453" s="16"/>
      <c r="AN453" s="16"/>
      <c r="AO453" s="16"/>
      <c r="AP453" s="16"/>
      <c r="AQ453" s="16"/>
      <c r="AR453" s="16"/>
      <c r="AS453" s="16"/>
      <c r="AT453" s="16"/>
      <c r="AU453" s="16"/>
      <c r="AV453" s="16"/>
      <c r="AW453" s="16"/>
      <c r="AX453" s="16"/>
      <c r="AY453" s="16"/>
      <c r="AZ453" s="16"/>
      <c r="BA453" s="16"/>
      <c r="BB453" s="16"/>
    </row>
    <row r="454" spans="2:54" x14ac:dyDescent="0.35">
      <c r="B454" t="s">
        <v>234</v>
      </c>
      <c r="C454" s="16">
        <v>0.345241328643627</v>
      </c>
      <c r="D454" s="16">
        <v>0.42449774076556801</v>
      </c>
      <c r="E454" s="16">
        <v>0.26857775241715898</v>
      </c>
      <c r="F454" s="16"/>
      <c r="G454" s="16">
        <v>0.28524376044500399</v>
      </c>
      <c r="H454" s="16">
        <v>0.428301901561496</v>
      </c>
      <c r="I454" s="16">
        <v>0.433914128129475</v>
      </c>
      <c r="J454" s="16">
        <v>0.34652082691771002</v>
      </c>
      <c r="K454" s="16">
        <v>0.31091467218754798</v>
      </c>
      <c r="L454" s="16">
        <v>0.26563209824545397</v>
      </c>
      <c r="M454" s="16"/>
      <c r="N454" s="16">
        <v>0.35505615991364098</v>
      </c>
      <c r="O454" s="16">
        <v>0.33006148009080699</v>
      </c>
      <c r="P454" s="16">
        <v>0.329354537417621</v>
      </c>
      <c r="Q454" s="16">
        <v>0.37696218050177799</v>
      </c>
      <c r="R454" s="16"/>
      <c r="S454" s="16">
        <v>0.30838642204116101</v>
      </c>
      <c r="T454" s="16">
        <v>0.39755031411318897</v>
      </c>
      <c r="U454" s="16"/>
      <c r="V454" s="16">
        <v>0.28144085087808102</v>
      </c>
      <c r="W454" s="16">
        <v>0.31068672209176101</v>
      </c>
      <c r="X454" s="16">
        <v>0.43798267535728003</v>
      </c>
      <c r="Y454" s="16">
        <v>0.43712794446412401</v>
      </c>
      <c r="Z454" s="16"/>
      <c r="AA454" s="16">
        <v>0.30957948657886702</v>
      </c>
      <c r="AB454" s="16">
        <v>0.35480902115602803</v>
      </c>
      <c r="AC454" s="16">
        <v>0.22650905657036499</v>
      </c>
      <c r="AD454" s="16">
        <v>0.419851340982133</v>
      </c>
      <c r="AE454" s="16">
        <v>0.43199918802564802</v>
      </c>
      <c r="AF454" s="16">
        <v>0.35257793171048002</v>
      </c>
      <c r="AG454" s="16"/>
      <c r="AH454" s="16">
        <v>0.38662146876207099</v>
      </c>
      <c r="AI454" s="16">
        <v>0.30715472413849498</v>
      </c>
      <c r="AJ454" s="16"/>
      <c r="AK454" s="16">
        <v>0.41023993074165099</v>
      </c>
      <c r="AL454" s="16">
        <v>0.33025773536147901</v>
      </c>
      <c r="AM454" s="16"/>
      <c r="AN454" s="16">
        <v>0.40576609343918402</v>
      </c>
      <c r="AO454" s="16">
        <v>0.31711622882202101</v>
      </c>
      <c r="AP454" s="16"/>
      <c r="AQ454" s="16">
        <v>0.33477064747959301</v>
      </c>
      <c r="AR454" s="16">
        <v>0.33055089261294202</v>
      </c>
      <c r="AS454" s="16">
        <v>0.38920997791337802</v>
      </c>
      <c r="AT454" s="16"/>
      <c r="AU454" s="16">
        <v>0.35312154075045499</v>
      </c>
      <c r="AV454" s="16">
        <v>0.33624903450862198</v>
      </c>
      <c r="AW454" s="16"/>
      <c r="AX454" s="16">
        <v>0.383857448537191</v>
      </c>
      <c r="AY454" s="16">
        <v>0.15643487226459199</v>
      </c>
      <c r="AZ454" s="16"/>
      <c r="BA454" s="16">
        <v>0.52693715117580997</v>
      </c>
      <c r="BB454" s="16">
        <v>0.49688971734132198</v>
      </c>
    </row>
    <row r="455" spans="2:54" x14ac:dyDescent="0.35">
      <c r="B455" t="s">
        <v>235</v>
      </c>
      <c r="C455" s="16">
        <v>0.156357480600815</v>
      </c>
      <c r="D455" s="16">
        <v>0.16286125963366299</v>
      </c>
      <c r="E455" s="16">
        <v>0.14770293925182101</v>
      </c>
      <c r="F455" s="16"/>
      <c r="G455" s="16">
        <v>0.18188748828092799</v>
      </c>
      <c r="H455" s="16">
        <v>0.21068003225561199</v>
      </c>
      <c r="I455" s="16">
        <v>0.15170974533436399</v>
      </c>
      <c r="J455" s="16">
        <v>0.122133935766259</v>
      </c>
      <c r="K455" s="16">
        <v>0.12435949135143599</v>
      </c>
      <c r="L455" s="16">
        <v>0.14956180064909999</v>
      </c>
      <c r="M455" s="16"/>
      <c r="N455" s="16">
        <v>0.169316470403409</v>
      </c>
      <c r="O455" s="16">
        <v>0.143760255126645</v>
      </c>
      <c r="P455" s="16">
        <v>0.15605187959377201</v>
      </c>
      <c r="Q455" s="16">
        <v>0.15858242063907499</v>
      </c>
      <c r="R455" s="16"/>
      <c r="S455" s="16">
        <v>0.15607811304444699</v>
      </c>
      <c r="T455" s="16">
        <v>0.157557277808481</v>
      </c>
      <c r="U455" s="16"/>
      <c r="V455" s="16">
        <v>0.15175519004909099</v>
      </c>
      <c r="W455" s="16">
        <v>0.16304707404443899</v>
      </c>
      <c r="X455" s="16">
        <v>0.14393350551720099</v>
      </c>
      <c r="Y455" s="16">
        <v>0.21655098601934999</v>
      </c>
      <c r="Z455" s="16"/>
      <c r="AA455" s="16">
        <v>0.163649353776848</v>
      </c>
      <c r="AB455" s="16">
        <v>0.13159557872504199</v>
      </c>
      <c r="AC455" s="16">
        <v>0.158086879322586</v>
      </c>
      <c r="AD455" s="16">
        <v>0.165847919798806</v>
      </c>
      <c r="AE455" s="16">
        <v>0.164284662793201</v>
      </c>
      <c r="AF455" s="16">
        <v>0.11467616109662999</v>
      </c>
      <c r="AG455" s="16"/>
      <c r="AH455" s="16">
        <v>0.18213826262938301</v>
      </c>
      <c r="AI455" s="16">
        <v>0.148320444736664</v>
      </c>
      <c r="AJ455" s="16"/>
      <c r="AK455" s="16">
        <v>0.16302402939070701</v>
      </c>
      <c r="AL455" s="16">
        <v>0.16220256102235101</v>
      </c>
      <c r="AM455" s="16"/>
      <c r="AN455" s="16">
        <v>0.17502032254191099</v>
      </c>
      <c r="AO455" s="16">
        <v>0.14134026219075799</v>
      </c>
      <c r="AP455" s="16"/>
      <c r="AQ455" s="16">
        <v>0.156143304737623</v>
      </c>
      <c r="AR455" s="16">
        <v>0.14075723377865601</v>
      </c>
      <c r="AS455" s="16">
        <v>0.181329563297875</v>
      </c>
      <c r="AT455" s="16"/>
      <c r="AU455" s="16">
        <v>0.152200202107246</v>
      </c>
      <c r="AV455" s="16">
        <v>0.161457607311116</v>
      </c>
      <c r="AW455" s="16"/>
      <c r="AX455" s="16">
        <v>0.16508846893308399</v>
      </c>
      <c r="AY455" s="16">
        <v>0.111653412939512</v>
      </c>
      <c r="AZ455" s="16"/>
      <c r="BA455" s="16">
        <v>0.179309546405408</v>
      </c>
      <c r="BB455" s="16">
        <v>9.4156078643861399E-2</v>
      </c>
    </row>
    <row r="456" spans="2:54" x14ac:dyDescent="0.35">
      <c r="B456" t="s">
        <v>236</v>
      </c>
      <c r="C456" s="16">
        <v>0.29909702546220601</v>
      </c>
      <c r="D456" s="16">
        <v>0.25403036728480799</v>
      </c>
      <c r="E456" s="16">
        <v>0.34275362273672</v>
      </c>
      <c r="F456" s="16"/>
      <c r="G456" s="16">
        <v>0.32026600633566299</v>
      </c>
      <c r="H456" s="16">
        <v>0.26974296372022599</v>
      </c>
      <c r="I456" s="16">
        <v>0.288156222031204</v>
      </c>
      <c r="J456" s="16">
        <v>0.32838380420168101</v>
      </c>
      <c r="K456" s="16">
        <v>0.34718066653777502</v>
      </c>
      <c r="L456" s="16">
        <v>0.260787552474125</v>
      </c>
      <c r="M456" s="16"/>
      <c r="N456" s="16">
        <v>0.23690185737188099</v>
      </c>
      <c r="O456" s="16">
        <v>0.31692948236139601</v>
      </c>
      <c r="P456" s="16">
        <v>0.33618181484441001</v>
      </c>
      <c r="Q456" s="16">
        <v>0.26858604969642502</v>
      </c>
      <c r="R456" s="16"/>
      <c r="S456" s="16">
        <v>0.30743650000279998</v>
      </c>
      <c r="T456" s="16">
        <v>0.28801221523040399</v>
      </c>
      <c r="U456" s="16"/>
      <c r="V456" s="16">
        <v>0.36272823552063999</v>
      </c>
      <c r="W456" s="16">
        <v>0.30269081276233001</v>
      </c>
      <c r="X456" s="16">
        <v>0.25616378079026197</v>
      </c>
      <c r="Y456" s="16">
        <v>0.150434458776249</v>
      </c>
      <c r="Z456" s="16"/>
      <c r="AA456" s="16">
        <v>0.32755015351241001</v>
      </c>
      <c r="AB456" s="16">
        <v>0.32964683750271701</v>
      </c>
      <c r="AC456" s="16">
        <v>0.41341818051642198</v>
      </c>
      <c r="AD456" s="16">
        <v>0.218797737601166</v>
      </c>
      <c r="AE456" s="16">
        <v>0.187313199480894</v>
      </c>
      <c r="AF456" s="16">
        <v>0.27469881304933602</v>
      </c>
      <c r="AG456" s="16"/>
      <c r="AH456" s="16">
        <v>0.24615204747726199</v>
      </c>
      <c r="AI456" s="16">
        <v>0.36311878193143399</v>
      </c>
      <c r="AJ456" s="16"/>
      <c r="AK456" s="16">
        <v>0.238802274071135</v>
      </c>
      <c r="AL456" s="16">
        <v>0.33898162550282301</v>
      </c>
      <c r="AM456" s="16"/>
      <c r="AN456" s="16">
        <v>0.20435477279866701</v>
      </c>
      <c r="AO456" s="16">
        <v>0.36380303141687897</v>
      </c>
      <c r="AP456" s="16"/>
      <c r="AQ456" s="16">
        <v>0.269051754775809</v>
      </c>
      <c r="AR456" s="16">
        <v>0.290994001246625</v>
      </c>
      <c r="AS456" s="16">
        <v>0.29690205336984299</v>
      </c>
      <c r="AT456" s="16"/>
      <c r="AU456" s="16">
        <v>0.28900275888361099</v>
      </c>
      <c r="AV456" s="16">
        <v>0.313503286097157</v>
      </c>
      <c r="AW456" s="16"/>
      <c r="AX456" s="16">
        <v>0.26318291008436201</v>
      </c>
      <c r="AY456" s="16">
        <v>0.47391300301933198</v>
      </c>
      <c r="AZ456" s="16"/>
      <c r="BA456" s="16">
        <v>0.185093997902575</v>
      </c>
      <c r="BB456" s="16">
        <v>0.19862933819221701</v>
      </c>
    </row>
    <row r="457" spans="2:54" x14ac:dyDescent="0.35">
      <c r="B457" t="s">
        <v>110</v>
      </c>
      <c r="C457" s="16">
        <v>0.19930416529335199</v>
      </c>
      <c r="D457" s="16">
        <v>0.15861063231596101</v>
      </c>
      <c r="E457" s="16">
        <v>0.24096568559429901</v>
      </c>
      <c r="F457" s="16"/>
      <c r="G457" s="16">
        <v>0.212602744938404</v>
      </c>
      <c r="H457" s="16">
        <v>9.1275102462665597E-2</v>
      </c>
      <c r="I457" s="16">
        <v>0.12621990450495699</v>
      </c>
      <c r="J457" s="16">
        <v>0.202961433114349</v>
      </c>
      <c r="K457" s="16">
        <v>0.21754516992324099</v>
      </c>
      <c r="L457" s="16">
        <v>0.32401854863132201</v>
      </c>
      <c r="M457" s="16"/>
      <c r="N457" s="16">
        <v>0.238725512311069</v>
      </c>
      <c r="O457" s="16">
        <v>0.209248782421151</v>
      </c>
      <c r="P457" s="16">
        <v>0.17841176814419599</v>
      </c>
      <c r="Q457" s="16">
        <v>0.195869349162722</v>
      </c>
      <c r="R457" s="16"/>
      <c r="S457" s="16">
        <v>0.22809896491159101</v>
      </c>
      <c r="T457" s="16">
        <v>0.15688019284792501</v>
      </c>
      <c r="U457" s="16"/>
      <c r="V457" s="16">
        <v>0.204075723552189</v>
      </c>
      <c r="W457" s="16">
        <v>0.22357539110147001</v>
      </c>
      <c r="X457" s="16">
        <v>0.161920038335257</v>
      </c>
      <c r="Y457" s="16">
        <v>0.195886610740277</v>
      </c>
      <c r="Z457" s="16"/>
      <c r="AA457" s="16">
        <v>0.19922100613187599</v>
      </c>
      <c r="AB457" s="16">
        <v>0.18394856261621401</v>
      </c>
      <c r="AC457" s="16">
        <v>0.201985883590627</v>
      </c>
      <c r="AD457" s="16">
        <v>0.19550300161789499</v>
      </c>
      <c r="AE457" s="16">
        <v>0.216402949700257</v>
      </c>
      <c r="AF457" s="16">
        <v>0.25804709414355498</v>
      </c>
      <c r="AG457" s="16"/>
      <c r="AH457" s="16">
        <v>0.18508822113128401</v>
      </c>
      <c r="AI457" s="16">
        <v>0.181406049193406</v>
      </c>
      <c r="AJ457" s="16"/>
      <c r="AK457" s="16">
        <v>0.187933765796508</v>
      </c>
      <c r="AL457" s="16">
        <v>0.168558078113347</v>
      </c>
      <c r="AM457" s="16"/>
      <c r="AN457" s="16">
        <v>0.21485881122023801</v>
      </c>
      <c r="AO457" s="16">
        <v>0.177740477570341</v>
      </c>
      <c r="AP457" s="16"/>
      <c r="AQ457" s="16">
        <v>0.24003429300697501</v>
      </c>
      <c r="AR457" s="16">
        <v>0.237697872361777</v>
      </c>
      <c r="AS457" s="16">
        <v>0.13255840541890401</v>
      </c>
      <c r="AT457" s="16"/>
      <c r="AU457" s="16">
        <v>0.205675498258687</v>
      </c>
      <c r="AV457" s="16">
        <v>0.188790072083105</v>
      </c>
      <c r="AW457" s="16"/>
      <c r="AX457" s="16">
        <v>0.187871172445364</v>
      </c>
      <c r="AY457" s="16">
        <v>0.25799871177656503</v>
      </c>
      <c r="AZ457" s="16"/>
      <c r="BA457" s="16">
        <v>0.10865930451620701</v>
      </c>
      <c r="BB457" s="16">
        <v>0.21032486582259999</v>
      </c>
    </row>
    <row r="458" spans="2:54" x14ac:dyDescent="0.35">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c r="AC458" s="16"/>
      <c r="AD458" s="16"/>
      <c r="AE458" s="16"/>
      <c r="AF458" s="16"/>
      <c r="AG458" s="16"/>
      <c r="AH458" s="16"/>
      <c r="AI458" s="16"/>
      <c r="AJ458" s="16"/>
      <c r="AK458" s="16"/>
      <c r="AL458" s="16"/>
      <c r="AM458" s="16"/>
      <c r="AN458" s="16"/>
      <c r="AO458" s="16"/>
      <c r="AP458" s="16"/>
      <c r="AQ458" s="16"/>
      <c r="AR458" s="16"/>
      <c r="AS458" s="16"/>
      <c r="AT458" s="16"/>
      <c r="AU458" s="16"/>
      <c r="AV458" s="16"/>
      <c r="AW458" s="16"/>
      <c r="AX458" s="16"/>
      <c r="AY458" s="16"/>
      <c r="AZ458" s="16"/>
      <c r="BA458" s="16"/>
      <c r="BB458" s="16"/>
    </row>
    <row r="459" spans="2:54" x14ac:dyDescent="0.35">
      <c r="B459" s="7" t="s">
        <v>240</v>
      </c>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c r="AC459" s="16"/>
      <c r="AD459" s="16"/>
      <c r="AE459" s="16"/>
      <c r="AF459" s="16"/>
      <c r="AG459" s="16"/>
      <c r="AH459" s="16"/>
      <c r="AI459" s="16"/>
      <c r="AJ459" s="16"/>
      <c r="AK459" s="16"/>
      <c r="AL459" s="16"/>
      <c r="AM459" s="16"/>
      <c r="AN459" s="16"/>
      <c r="AO459" s="16"/>
      <c r="AP459" s="16"/>
      <c r="AQ459" s="16"/>
      <c r="AR459" s="16"/>
      <c r="AS459" s="16"/>
      <c r="AT459" s="16"/>
      <c r="AU459" s="16"/>
      <c r="AV459" s="16"/>
      <c r="AW459" s="16"/>
      <c r="AX459" s="16"/>
      <c r="AY459" s="16"/>
      <c r="AZ459" s="16"/>
      <c r="BA459" s="16"/>
      <c r="BB459" s="16"/>
    </row>
    <row r="460" spans="2:54" x14ac:dyDescent="0.35">
      <c r="B460" s="15" t="s">
        <v>14</v>
      </c>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c r="AC460" s="16"/>
      <c r="AD460" s="16"/>
      <c r="AE460" s="16"/>
      <c r="AF460" s="16"/>
      <c r="AG460" s="16"/>
      <c r="AH460" s="16"/>
      <c r="AI460" s="16"/>
      <c r="AJ460" s="16"/>
      <c r="AK460" s="16"/>
      <c r="AL460" s="16"/>
      <c r="AM460" s="16"/>
      <c r="AN460" s="16"/>
      <c r="AO460" s="16"/>
      <c r="AP460" s="16"/>
      <c r="AQ460" s="16"/>
      <c r="AR460" s="16"/>
      <c r="AS460" s="16"/>
      <c r="AT460" s="16"/>
      <c r="AU460" s="16"/>
      <c r="AV460" s="16"/>
      <c r="AW460" s="16"/>
      <c r="AX460" s="16"/>
      <c r="AY460" s="16"/>
      <c r="AZ460" s="16"/>
      <c r="BA460" s="16"/>
      <c r="BB460" s="16"/>
    </row>
    <row r="461" spans="2:54" x14ac:dyDescent="0.35">
      <c r="B461" t="s">
        <v>234</v>
      </c>
      <c r="C461" s="16">
        <v>0.384681936935445</v>
      </c>
      <c r="D461" s="16">
        <v>0.44712566090064298</v>
      </c>
      <c r="E461" s="16">
        <v>0.32146614796225198</v>
      </c>
      <c r="F461" s="16"/>
      <c r="G461" s="16">
        <v>0.32872386340730497</v>
      </c>
      <c r="H461" s="16">
        <v>0.436883712943401</v>
      </c>
      <c r="I461" s="16">
        <v>0.47386518295996599</v>
      </c>
      <c r="J461" s="16">
        <v>0.42471399381001701</v>
      </c>
      <c r="K461" s="16">
        <v>0.33478516439690598</v>
      </c>
      <c r="L461" s="16">
        <v>0.31173330417969902</v>
      </c>
      <c r="M461" s="16"/>
      <c r="N461" s="16">
        <v>0.42672939122881298</v>
      </c>
      <c r="O461" s="16">
        <v>0.30611435524296998</v>
      </c>
      <c r="P461" s="16">
        <v>0.40058990020311702</v>
      </c>
      <c r="Q461" s="16">
        <v>0.39777008351030901</v>
      </c>
      <c r="R461" s="16"/>
      <c r="S461" s="16">
        <v>0.34288972714415999</v>
      </c>
      <c r="T461" s="16">
        <v>0.44463171022798598</v>
      </c>
      <c r="U461" s="16"/>
      <c r="V461" s="16">
        <v>0.33358309850363499</v>
      </c>
      <c r="W461" s="16">
        <v>0.36300326206587302</v>
      </c>
      <c r="X461" s="16">
        <v>0.44741512534405797</v>
      </c>
      <c r="Y461" s="16">
        <v>0.48540336738841</v>
      </c>
      <c r="Z461" s="16"/>
      <c r="AA461" s="16">
        <v>0.34979517599385401</v>
      </c>
      <c r="AB461" s="16">
        <v>0.37596930303014098</v>
      </c>
      <c r="AC461" s="16">
        <v>0.30086801919260903</v>
      </c>
      <c r="AD461" s="16">
        <v>0.48387404369149001</v>
      </c>
      <c r="AE461" s="16">
        <v>0.41831967779439699</v>
      </c>
      <c r="AF461" s="16">
        <v>0.361961529174324</v>
      </c>
      <c r="AG461" s="16"/>
      <c r="AH461" s="16">
        <v>0.44558185492126201</v>
      </c>
      <c r="AI461" s="16">
        <v>0.34376656557045798</v>
      </c>
      <c r="AJ461" s="16"/>
      <c r="AK461" s="16">
        <v>0.474242064162329</v>
      </c>
      <c r="AL461" s="16">
        <v>0.37755774533158298</v>
      </c>
      <c r="AM461" s="16"/>
      <c r="AN461" s="16">
        <v>0.45637296117317899</v>
      </c>
      <c r="AO461" s="16">
        <v>0.33701362608693602</v>
      </c>
      <c r="AP461" s="16"/>
      <c r="AQ461" s="16">
        <v>0.41641620905370902</v>
      </c>
      <c r="AR461" s="16">
        <v>0.37831288504710198</v>
      </c>
      <c r="AS461" s="16">
        <v>0.41326519695302899</v>
      </c>
      <c r="AT461" s="16"/>
      <c r="AU461" s="16">
        <v>0.377799961322764</v>
      </c>
      <c r="AV461" s="16">
        <v>0.39734624187683698</v>
      </c>
      <c r="AW461" s="16"/>
      <c r="AX461" s="16">
        <v>0.43811293245551097</v>
      </c>
      <c r="AY461" s="16">
        <v>0.115441968757275</v>
      </c>
      <c r="AZ461" s="16"/>
      <c r="BA461" s="16">
        <v>0.57466705592554101</v>
      </c>
      <c r="BB461" s="16">
        <v>0.60737153409796696</v>
      </c>
    </row>
    <row r="462" spans="2:54" x14ac:dyDescent="0.35">
      <c r="B462" t="s">
        <v>235</v>
      </c>
      <c r="C462" s="16">
        <v>9.1475375742092802E-2</v>
      </c>
      <c r="D462" s="16">
        <v>0.107426352171536</v>
      </c>
      <c r="E462" s="16">
        <v>7.4027505808056698E-2</v>
      </c>
      <c r="F462" s="16"/>
      <c r="G462" s="16">
        <v>0.18568683730205501</v>
      </c>
      <c r="H462" s="16">
        <v>0.13603711868052301</v>
      </c>
      <c r="I462" s="16">
        <v>6.3777721162172896E-2</v>
      </c>
      <c r="J462" s="16">
        <v>7.2565613047755398E-2</v>
      </c>
      <c r="K462" s="16">
        <v>6.8199522956472802E-2</v>
      </c>
      <c r="L462" s="16">
        <v>5.2931694395854399E-2</v>
      </c>
      <c r="M462" s="16"/>
      <c r="N462" s="16">
        <v>6.9044357162604902E-2</v>
      </c>
      <c r="O462" s="16">
        <v>0.114915079635517</v>
      </c>
      <c r="P462" s="16">
        <v>9.3096413833469102E-2</v>
      </c>
      <c r="Q462" s="16">
        <v>8.4443127541383195E-2</v>
      </c>
      <c r="R462" s="16"/>
      <c r="S462" s="16">
        <v>0.10036228632265801</v>
      </c>
      <c r="T462" s="16">
        <v>7.8531312205760997E-2</v>
      </c>
      <c r="U462" s="16"/>
      <c r="V462" s="16">
        <v>0.11025521402978</v>
      </c>
      <c r="W462" s="16">
        <v>8.7752488959997696E-2</v>
      </c>
      <c r="X462" s="16">
        <v>7.5914138829173097E-2</v>
      </c>
      <c r="Y462" s="16">
        <v>0.12727553965994701</v>
      </c>
      <c r="Z462" s="16"/>
      <c r="AA462" s="16">
        <v>0.10089104763891001</v>
      </c>
      <c r="AB462" s="16">
        <v>5.7049028091403997E-2</v>
      </c>
      <c r="AC462" s="16">
        <v>9.5855273538168501E-2</v>
      </c>
      <c r="AD462" s="16">
        <v>8.5494001547070805E-2</v>
      </c>
      <c r="AE462" s="16">
        <v>0.11808219977673701</v>
      </c>
      <c r="AF462" s="16">
        <v>0.12347587813008</v>
      </c>
      <c r="AG462" s="16"/>
      <c r="AH462" s="16">
        <v>9.0286782221161793E-2</v>
      </c>
      <c r="AI462" s="16">
        <v>8.8486524564857894E-2</v>
      </c>
      <c r="AJ462" s="16"/>
      <c r="AK462" s="16">
        <v>8.6303074368527494E-2</v>
      </c>
      <c r="AL462" s="16">
        <v>8.5519091213006798E-2</v>
      </c>
      <c r="AM462" s="16"/>
      <c r="AN462" s="16">
        <v>9.2568622797664493E-2</v>
      </c>
      <c r="AO462" s="16">
        <v>8.6972383358971395E-2</v>
      </c>
      <c r="AP462" s="16"/>
      <c r="AQ462" s="16">
        <v>5.9889191717889603E-2</v>
      </c>
      <c r="AR462" s="16">
        <v>8.6969674099346E-2</v>
      </c>
      <c r="AS462" s="16">
        <v>0.108908533984612</v>
      </c>
      <c r="AT462" s="16"/>
      <c r="AU462" s="16">
        <v>9.1839905662743901E-2</v>
      </c>
      <c r="AV462" s="16">
        <v>8.8981741468873901E-2</v>
      </c>
      <c r="AW462" s="16"/>
      <c r="AX462" s="16">
        <v>8.0897724980813407E-2</v>
      </c>
      <c r="AY462" s="16">
        <v>0.14909747164273801</v>
      </c>
      <c r="AZ462" s="16"/>
      <c r="BA462" s="16">
        <v>0.10327503951948799</v>
      </c>
      <c r="BB462" s="16">
        <v>3.2671940480504202E-2</v>
      </c>
    </row>
    <row r="463" spans="2:54" x14ac:dyDescent="0.35">
      <c r="B463" t="s">
        <v>236</v>
      </c>
      <c r="C463" s="16">
        <v>0.35066451749974897</v>
      </c>
      <c r="D463" s="16">
        <v>0.30270840427699403</v>
      </c>
      <c r="E463" s="16">
        <v>0.39978968369205398</v>
      </c>
      <c r="F463" s="16"/>
      <c r="G463" s="16">
        <v>0.29927367733069699</v>
      </c>
      <c r="H463" s="16">
        <v>0.26921826762940798</v>
      </c>
      <c r="I463" s="16">
        <v>0.33324759677764698</v>
      </c>
      <c r="J463" s="16">
        <v>0.37561417693361598</v>
      </c>
      <c r="K463" s="16">
        <v>0.40160681685722099</v>
      </c>
      <c r="L463" s="16">
        <v>0.40496776861662998</v>
      </c>
      <c r="M463" s="16"/>
      <c r="N463" s="16">
        <v>0.30837907276808202</v>
      </c>
      <c r="O463" s="16">
        <v>0.39576148564052099</v>
      </c>
      <c r="P463" s="16">
        <v>0.35273314817884099</v>
      </c>
      <c r="Q463" s="16">
        <v>0.33819494536683498</v>
      </c>
      <c r="R463" s="16"/>
      <c r="S463" s="16">
        <v>0.37803398573076802</v>
      </c>
      <c r="T463" s="16">
        <v>0.31114332753871299</v>
      </c>
      <c r="U463" s="16"/>
      <c r="V463" s="16">
        <v>0.36651236866726999</v>
      </c>
      <c r="W463" s="16">
        <v>0.35265030386387902</v>
      </c>
      <c r="X463" s="16">
        <v>0.34595596818861801</v>
      </c>
      <c r="Y463" s="16">
        <v>0.250879509308639</v>
      </c>
      <c r="Z463" s="16"/>
      <c r="AA463" s="16">
        <v>0.35728506899830098</v>
      </c>
      <c r="AB463" s="16">
        <v>0.36767877791924097</v>
      </c>
      <c r="AC463" s="16">
        <v>0.45908931893538002</v>
      </c>
      <c r="AD463" s="16">
        <v>0.29507277359058998</v>
      </c>
      <c r="AE463" s="16">
        <v>0.30481123081622702</v>
      </c>
      <c r="AF463" s="16">
        <v>0.338230205647785</v>
      </c>
      <c r="AG463" s="16"/>
      <c r="AH463" s="16">
        <v>0.31198912710292298</v>
      </c>
      <c r="AI463" s="16">
        <v>0.40116745342460902</v>
      </c>
      <c r="AJ463" s="16"/>
      <c r="AK463" s="16">
        <v>0.27928741524920497</v>
      </c>
      <c r="AL463" s="16">
        <v>0.38896872831005702</v>
      </c>
      <c r="AM463" s="16"/>
      <c r="AN463" s="16">
        <v>0.28598289436690399</v>
      </c>
      <c r="AO463" s="16">
        <v>0.40946184085196202</v>
      </c>
      <c r="AP463" s="16"/>
      <c r="AQ463" s="16">
        <v>0.34951326728717702</v>
      </c>
      <c r="AR463" s="16">
        <v>0.326732650163023</v>
      </c>
      <c r="AS463" s="16">
        <v>0.34425773843910601</v>
      </c>
      <c r="AT463" s="16"/>
      <c r="AU463" s="16">
        <v>0.36042455742555002</v>
      </c>
      <c r="AV463" s="16">
        <v>0.33784613945597503</v>
      </c>
      <c r="AW463" s="16"/>
      <c r="AX463" s="16">
        <v>0.320142176612568</v>
      </c>
      <c r="AY463" s="16">
        <v>0.50005955315564399</v>
      </c>
      <c r="AZ463" s="16"/>
      <c r="BA463" s="16">
        <v>0.21078661479477701</v>
      </c>
      <c r="BB463" s="16">
        <v>0.21535369268427801</v>
      </c>
    </row>
    <row r="464" spans="2:54" x14ac:dyDescent="0.35">
      <c r="B464" t="s">
        <v>110</v>
      </c>
      <c r="C464" s="16">
        <v>0.173178169822713</v>
      </c>
      <c r="D464" s="16">
        <v>0.14273958265082701</v>
      </c>
      <c r="E464" s="16">
        <v>0.20471666253763701</v>
      </c>
      <c r="F464" s="16"/>
      <c r="G464" s="16">
        <v>0.186315621959943</v>
      </c>
      <c r="H464" s="16">
        <v>0.157860900746668</v>
      </c>
      <c r="I464" s="16">
        <v>0.12910949910021399</v>
      </c>
      <c r="J464" s="16">
        <v>0.12710621620861201</v>
      </c>
      <c r="K464" s="16">
        <v>0.19540849578940001</v>
      </c>
      <c r="L464" s="16">
        <v>0.23036723280781701</v>
      </c>
      <c r="M464" s="16"/>
      <c r="N464" s="16">
        <v>0.19584717884050001</v>
      </c>
      <c r="O464" s="16">
        <v>0.18320907948099199</v>
      </c>
      <c r="P464" s="16">
        <v>0.15358053778457201</v>
      </c>
      <c r="Q464" s="16">
        <v>0.17959184358147201</v>
      </c>
      <c r="R464" s="16"/>
      <c r="S464" s="16">
        <v>0.17871400080241401</v>
      </c>
      <c r="T464" s="16">
        <v>0.16569365002754</v>
      </c>
      <c r="U464" s="16"/>
      <c r="V464" s="16">
        <v>0.18964931879931499</v>
      </c>
      <c r="W464" s="16">
        <v>0.19659394511025099</v>
      </c>
      <c r="X464" s="16">
        <v>0.13071476763815101</v>
      </c>
      <c r="Y464" s="16">
        <v>0.13644158364300399</v>
      </c>
      <c r="Z464" s="16"/>
      <c r="AA464" s="16">
        <v>0.19202870736893499</v>
      </c>
      <c r="AB464" s="16">
        <v>0.199302890959214</v>
      </c>
      <c r="AC464" s="16">
        <v>0.14418738833384301</v>
      </c>
      <c r="AD464" s="16">
        <v>0.135559181170849</v>
      </c>
      <c r="AE464" s="16">
        <v>0.15878689161263901</v>
      </c>
      <c r="AF464" s="16">
        <v>0.17633238704781101</v>
      </c>
      <c r="AG464" s="16"/>
      <c r="AH464" s="16">
        <v>0.15214223575465299</v>
      </c>
      <c r="AI464" s="16">
        <v>0.16657945644007499</v>
      </c>
      <c r="AJ464" s="16"/>
      <c r="AK464" s="16">
        <v>0.160167446219939</v>
      </c>
      <c r="AL464" s="16">
        <v>0.147954435145353</v>
      </c>
      <c r="AM464" s="16"/>
      <c r="AN464" s="16">
        <v>0.16507552166225201</v>
      </c>
      <c r="AO464" s="16">
        <v>0.166552149702131</v>
      </c>
      <c r="AP464" s="16"/>
      <c r="AQ464" s="16">
        <v>0.17418133194122501</v>
      </c>
      <c r="AR464" s="16">
        <v>0.207984790690528</v>
      </c>
      <c r="AS464" s="16">
        <v>0.13356853062325399</v>
      </c>
      <c r="AT464" s="16"/>
      <c r="AU464" s="16">
        <v>0.16993557558894201</v>
      </c>
      <c r="AV464" s="16">
        <v>0.17582587719831499</v>
      </c>
      <c r="AW464" s="16"/>
      <c r="AX464" s="16">
        <v>0.16084716595110801</v>
      </c>
      <c r="AY464" s="16">
        <v>0.235401006444344</v>
      </c>
      <c r="AZ464" s="16"/>
      <c r="BA464" s="16">
        <v>0.111271289760195</v>
      </c>
      <c r="BB464" s="16">
        <v>0.144602832737251</v>
      </c>
    </row>
    <row r="465" spans="2:54" x14ac:dyDescent="0.35">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c r="AC465" s="16"/>
      <c r="AD465" s="16"/>
      <c r="AE465" s="16"/>
      <c r="AF465" s="16"/>
      <c r="AG465" s="16"/>
      <c r="AH465" s="16"/>
      <c r="AI465" s="16"/>
      <c r="AJ465" s="16"/>
      <c r="AK465" s="16"/>
      <c r="AL465" s="16"/>
      <c r="AM465" s="16"/>
      <c r="AN465" s="16"/>
      <c r="AO465" s="16"/>
      <c r="AP465" s="16"/>
      <c r="AQ465" s="16"/>
      <c r="AR465" s="16"/>
      <c r="AS465" s="16"/>
      <c r="AT465" s="16"/>
      <c r="AU465" s="16"/>
      <c r="AV465" s="16"/>
      <c r="AW465" s="16"/>
      <c r="AX465" s="16"/>
      <c r="AY465" s="16"/>
      <c r="AZ465" s="16"/>
      <c r="BA465" s="16"/>
      <c r="BB465" s="16"/>
    </row>
    <row r="466" spans="2:54" x14ac:dyDescent="0.35">
      <c r="B466" s="7" t="s">
        <v>241</v>
      </c>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c r="AC466" s="16"/>
      <c r="AD466" s="16"/>
      <c r="AE466" s="16"/>
      <c r="AF466" s="16"/>
      <c r="AG466" s="16"/>
      <c r="AH466" s="16"/>
      <c r="AI466" s="16"/>
      <c r="AJ466" s="16"/>
      <c r="AK466" s="16"/>
      <c r="AL466" s="16"/>
      <c r="AM466" s="16"/>
      <c r="AN466" s="16"/>
      <c r="AO466" s="16"/>
      <c r="AP466" s="16"/>
      <c r="AQ466" s="16"/>
      <c r="AR466" s="16"/>
      <c r="AS466" s="16"/>
      <c r="AT466" s="16"/>
      <c r="AU466" s="16"/>
      <c r="AV466" s="16"/>
      <c r="AW466" s="16"/>
      <c r="AX466" s="16"/>
      <c r="AY466" s="16"/>
      <c r="AZ466" s="16"/>
      <c r="BA466" s="16"/>
      <c r="BB466" s="16"/>
    </row>
    <row r="467" spans="2:54" x14ac:dyDescent="0.35">
      <c r="B467" s="15" t="s">
        <v>14</v>
      </c>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c r="AM467" s="16"/>
      <c r="AN467" s="16"/>
      <c r="AO467" s="16"/>
      <c r="AP467" s="16"/>
      <c r="AQ467" s="16"/>
      <c r="AR467" s="16"/>
      <c r="AS467" s="16"/>
      <c r="AT467" s="16"/>
      <c r="AU467" s="16"/>
      <c r="AV467" s="16"/>
      <c r="AW467" s="16"/>
      <c r="AX467" s="16"/>
      <c r="AY467" s="16"/>
      <c r="AZ467" s="16"/>
      <c r="BA467" s="16"/>
      <c r="BB467" s="16"/>
    </row>
    <row r="468" spans="2:54" x14ac:dyDescent="0.35">
      <c r="B468" t="s">
        <v>234</v>
      </c>
      <c r="C468" s="16">
        <v>0.40255670618599498</v>
      </c>
      <c r="D468" s="16">
        <v>0.46964881549059001</v>
      </c>
      <c r="E468" s="16">
        <v>0.33831151684391197</v>
      </c>
      <c r="F468" s="16"/>
      <c r="G468" s="16">
        <v>0.31828003214416301</v>
      </c>
      <c r="H468" s="16">
        <v>0.39645979076217602</v>
      </c>
      <c r="I468" s="16">
        <v>0.48856098522834901</v>
      </c>
      <c r="J468" s="16">
        <v>0.38775860294463099</v>
      </c>
      <c r="K468" s="16">
        <v>0.44520290063450102</v>
      </c>
      <c r="L468" s="16">
        <v>0.367314483252421</v>
      </c>
      <c r="M468" s="16"/>
      <c r="N468" s="16">
        <v>0.43907557063269398</v>
      </c>
      <c r="O468" s="16">
        <v>0.392985601971437</v>
      </c>
      <c r="P468" s="16">
        <v>0.39364992584465303</v>
      </c>
      <c r="Q468" s="16">
        <v>0.39905058648920699</v>
      </c>
      <c r="R468" s="16"/>
      <c r="S468" s="16">
        <v>0.40052787675323598</v>
      </c>
      <c r="T468" s="16">
        <v>0.40264082103161603</v>
      </c>
      <c r="U468" s="16"/>
      <c r="V468" s="16">
        <v>0.33841505658443699</v>
      </c>
      <c r="W468" s="16">
        <v>0.406075749481834</v>
      </c>
      <c r="X468" s="16">
        <v>0.44046772121903799</v>
      </c>
      <c r="Y468" s="16">
        <v>0.51452725745626904</v>
      </c>
      <c r="Z468" s="16"/>
      <c r="AA468" s="16">
        <v>0.34623698874773101</v>
      </c>
      <c r="AB468" s="16">
        <v>0.410827301752761</v>
      </c>
      <c r="AC468" s="16">
        <v>0.34045740534667501</v>
      </c>
      <c r="AD468" s="16">
        <v>0.502925203431145</v>
      </c>
      <c r="AE468" s="16">
        <v>0.46199252844989303</v>
      </c>
      <c r="AF468" s="16">
        <v>0.399334119318067</v>
      </c>
      <c r="AG468" s="16"/>
      <c r="AH468" s="16">
        <v>0.43519725192832198</v>
      </c>
      <c r="AI468" s="16">
        <v>0.398738821851292</v>
      </c>
      <c r="AJ468" s="16"/>
      <c r="AK468" s="16">
        <v>0.468011673063566</v>
      </c>
      <c r="AL468" s="16">
        <v>0.42554440999343901</v>
      </c>
      <c r="AM468" s="16"/>
      <c r="AN468" s="16">
        <v>0.45234052469459402</v>
      </c>
      <c r="AO468" s="16">
        <v>0.377358052408584</v>
      </c>
      <c r="AP468" s="16"/>
      <c r="AQ468" s="16">
        <v>0.43896762924583899</v>
      </c>
      <c r="AR468" s="16">
        <v>0.38127005821344701</v>
      </c>
      <c r="AS468" s="16">
        <v>0.42926037789614002</v>
      </c>
      <c r="AT468" s="16"/>
      <c r="AU468" s="16">
        <v>0.42082043760367699</v>
      </c>
      <c r="AV468" s="16">
        <v>0.37780455260129298</v>
      </c>
      <c r="AW468" s="16"/>
      <c r="AX468" s="16">
        <v>0.43963968182492402</v>
      </c>
      <c r="AY468" s="16">
        <v>0.22387474015009501</v>
      </c>
      <c r="AZ468" s="16"/>
      <c r="BA468" s="16">
        <v>0.60888763497681198</v>
      </c>
      <c r="BB468" s="16">
        <v>0.49090459221991201</v>
      </c>
    </row>
    <row r="469" spans="2:54" x14ac:dyDescent="0.35">
      <c r="B469" t="s">
        <v>235</v>
      </c>
      <c r="C469" s="16">
        <v>9.9626844923134394E-2</v>
      </c>
      <c r="D469" s="16">
        <v>0.11863956117766999</v>
      </c>
      <c r="E469" s="16">
        <v>8.13322486163746E-2</v>
      </c>
      <c r="F469" s="16"/>
      <c r="G469" s="16">
        <v>0.188872043465317</v>
      </c>
      <c r="H469" s="16">
        <v>0.176866982264057</v>
      </c>
      <c r="I469" s="16">
        <v>8.9981334717373199E-2</v>
      </c>
      <c r="J469" s="16">
        <v>7.5000575858525695E-2</v>
      </c>
      <c r="K469" s="16">
        <v>2.8151277677603E-2</v>
      </c>
      <c r="L469" s="16">
        <v>6.3957574312376905E-2</v>
      </c>
      <c r="M469" s="16"/>
      <c r="N469" s="16">
        <v>6.3537288279335205E-2</v>
      </c>
      <c r="O469" s="16">
        <v>0.101948932367038</v>
      </c>
      <c r="P469" s="16">
        <v>0.124561885200308</v>
      </c>
      <c r="Q469" s="16">
        <v>8.3463827248958899E-2</v>
      </c>
      <c r="R469" s="16"/>
      <c r="S469" s="16">
        <v>8.7460050870941594E-2</v>
      </c>
      <c r="T469" s="16">
        <v>0.118467850196439</v>
      </c>
      <c r="U469" s="16"/>
      <c r="V469" s="16">
        <v>0.117797762654946</v>
      </c>
      <c r="W469" s="16">
        <v>8.52404016392352E-2</v>
      </c>
      <c r="X469" s="16">
        <v>0.103345379769974</v>
      </c>
      <c r="Y469" s="16">
        <v>0.102116536936112</v>
      </c>
      <c r="Z469" s="16"/>
      <c r="AA469" s="16">
        <v>0.12417739606368</v>
      </c>
      <c r="AB469" s="16">
        <v>4.6838416768572103E-2</v>
      </c>
      <c r="AC469" s="16">
        <v>7.0209995234148906E-2</v>
      </c>
      <c r="AD469" s="16">
        <v>9.7994801711958193E-2</v>
      </c>
      <c r="AE469" s="16">
        <v>0.13019329760433199</v>
      </c>
      <c r="AF469" s="16">
        <v>0.113866653761053</v>
      </c>
      <c r="AG469" s="16"/>
      <c r="AH469" s="16">
        <v>0.128319395270241</v>
      </c>
      <c r="AI469" s="16">
        <v>7.6439978185656496E-2</v>
      </c>
      <c r="AJ469" s="16"/>
      <c r="AK469" s="16">
        <v>0.100806551816096</v>
      </c>
      <c r="AL469" s="16">
        <v>9.1478964567584295E-2</v>
      </c>
      <c r="AM469" s="16"/>
      <c r="AN469" s="16">
        <v>0.122488343438748</v>
      </c>
      <c r="AO469" s="16">
        <v>7.8638176373938398E-2</v>
      </c>
      <c r="AP469" s="16"/>
      <c r="AQ469" s="16">
        <v>7.7591903042339705E-2</v>
      </c>
      <c r="AR469" s="16">
        <v>8.5688772170305197E-2</v>
      </c>
      <c r="AS469" s="16">
        <v>0.14083675583452801</v>
      </c>
      <c r="AT469" s="16"/>
      <c r="AU469" s="16">
        <v>9.3044842904743102E-2</v>
      </c>
      <c r="AV469" s="16">
        <v>0.10713474052977701</v>
      </c>
      <c r="AW469" s="16"/>
      <c r="AX469" s="16">
        <v>9.7573681354450298E-2</v>
      </c>
      <c r="AY469" s="16">
        <v>0.10170653225781701</v>
      </c>
      <c r="AZ469" s="16"/>
      <c r="BA469" s="16">
        <v>0.141610339301495</v>
      </c>
      <c r="BB469" s="16">
        <v>0.10329352744223599</v>
      </c>
    </row>
    <row r="470" spans="2:54" x14ac:dyDescent="0.35">
      <c r="B470" t="s">
        <v>236</v>
      </c>
      <c r="C470" s="16">
        <v>0.34114415063633902</v>
      </c>
      <c r="D470" s="16">
        <v>0.28406634514942602</v>
      </c>
      <c r="E470" s="16">
        <v>0.395695127522533</v>
      </c>
      <c r="F470" s="16"/>
      <c r="G470" s="16">
        <v>0.34088621783307999</v>
      </c>
      <c r="H470" s="16">
        <v>0.32770884699523201</v>
      </c>
      <c r="I470" s="16">
        <v>0.32636037889845898</v>
      </c>
      <c r="J470" s="16">
        <v>0.41484977406103701</v>
      </c>
      <c r="K470" s="16">
        <v>0.35550641579671799</v>
      </c>
      <c r="L470" s="16">
        <v>0.29743329907692101</v>
      </c>
      <c r="M470" s="16"/>
      <c r="N470" s="16">
        <v>0.32428161470523598</v>
      </c>
      <c r="O470" s="16">
        <v>0.35443546030940598</v>
      </c>
      <c r="P470" s="16">
        <v>0.34596574860263202</v>
      </c>
      <c r="Q470" s="16">
        <v>0.33386684543901102</v>
      </c>
      <c r="R470" s="16"/>
      <c r="S470" s="16">
        <v>0.34995308760937899</v>
      </c>
      <c r="T470" s="16">
        <v>0.32956086217701902</v>
      </c>
      <c r="U470" s="16"/>
      <c r="V470" s="16">
        <v>0.37488046616753901</v>
      </c>
      <c r="W470" s="16">
        <v>0.32888019777778399</v>
      </c>
      <c r="X470" s="16">
        <v>0.34623584651157302</v>
      </c>
      <c r="Y470" s="16">
        <v>0.19340841921531601</v>
      </c>
      <c r="Z470" s="16"/>
      <c r="AA470" s="16">
        <v>0.37631698046847101</v>
      </c>
      <c r="AB470" s="16">
        <v>0.34331547639615201</v>
      </c>
      <c r="AC470" s="16">
        <v>0.375123047860419</v>
      </c>
      <c r="AD470" s="16">
        <v>0.29725145011897802</v>
      </c>
      <c r="AE470" s="16">
        <v>0.25108300605961198</v>
      </c>
      <c r="AF470" s="16">
        <v>0.33965611324003397</v>
      </c>
      <c r="AG470" s="16"/>
      <c r="AH470" s="16">
        <v>0.27302972931689001</v>
      </c>
      <c r="AI470" s="16">
        <v>0.404130987068475</v>
      </c>
      <c r="AJ470" s="16"/>
      <c r="AK470" s="16">
        <v>0.270865109887649</v>
      </c>
      <c r="AL470" s="16">
        <v>0.38398886534392601</v>
      </c>
      <c r="AM470" s="16"/>
      <c r="AN470" s="16">
        <v>0.24325872529078199</v>
      </c>
      <c r="AO470" s="16">
        <v>0.42514612286731701</v>
      </c>
      <c r="AP470" s="16"/>
      <c r="AQ470" s="16">
        <v>0.29500767308057602</v>
      </c>
      <c r="AR470" s="16">
        <v>0.34046694017259699</v>
      </c>
      <c r="AS470" s="16">
        <v>0.32927177656225198</v>
      </c>
      <c r="AT470" s="16"/>
      <c r="AU470" s="16">
        <v>0.32474444289864202</v>
      </c>
      <c r="AV470" s="16">
        <v>0.365258938390011</v>
      </c>
      <c r="AW470" s="16"/>
      <c r="AX470" s="16">
        <v>0.31188660052954698</v>
      </c>
      <c r="AY470" s="16">
        <v>0.48963452835530802</v>
      </c>
      <c r="AZ470" s="16"/>
      <c r="BA470" s="16">
        <v>0.17933725124719399</v>
      </c>
      <c r="BB470" s="16">
        <v>0.28045564783378601</v>
      </c>
    </row>
    <row r="471" spans="2:54" x14ac:dyDescent="0.35">
      <c r="B471" t="s">
        <v>110</v>
      </c>
      <c r="C471" s="16">
        <v>0.15667229825453199</v>
      </c>
      <c r="D471" s="16">
        <v>0.127645278182314</v>
      </c>
      <c r="E471" s="16">
        <v>0.18466110701718</v>
      </c>
      <c r="F471" s="16"/>
      <c r="G471" s="16">
        <v>0.15196170655744001</v>
      </c>
      <c r="H471" s="16">
        <v>9.8964379978535494E-2</v>
      </c>
      <c r="I471" s="16">
        <v>9.5097301155818006E-2</v>
      </c>
      <c r="J471" s="16">
        <v>0.12239104713580599</v>
      </c>
      <c r="K471" s="16">
        <v>0.17113940589117799</v>
      </c>
      <c r="L471" s="16">
        <v>0.27129464335828102</v>
      </c>
      <c r="M471" s="16"/>
      <c r="N471" s="16">
        <v>0.17310552638273499</v>
      </c>
      <c r="O471" s="16">
        <v>0.15063000535211901</v>
      </c>
      <c r="P471" s="16">
        <v>0.13582244035240701</v>
      </c>
      <c r="Q471" s="16">
        <v>0.18361874082282301</v>
      </c>
      <c r="R471" s="16"/>
      <c r="S471" s="16">
        <v>0.16205898476644401</v>
      </c>
      <c r="T471" s="16">
        <v>0.14933046659492599</v>
      </c>
      <c r="U471" s="16"/>
      <c r="V471" s="16">
        <v>0.16890671459307899</v>
      </c>
      <c r="W471" s="16">
        <v>0.17980365110114599</v>
      </c>
      <c r="X471" s="16">
        <v>0.109951052499415</v>
      </c>
      <c r="Y471" s="16">
        <v>0.189947786392303</v>
      </c>
      <c r="Z471" s="16"/>
      <c r="AA471" s="16">
        <v>0.15326863472011901</v>
      </c>
      <c r="AB471" s="16">
        <v>0.19901880508251499</v>
      </c>
      <c r="AC471" s="16">
        <v>0.21420955155875701</v>
      </c>
      <c r="AD471" s="16">
        <v>0.101828544737919</v>
      </c>
      <c r="AE471" s="16">
        <v>0.15673116788616201</v>
      </c>
      <c r="AF471" s="16">
        <v>0.14714311368084601</v>
      </c>
      <c r="AG471" s="16"/>
      <c r="AH471" s="16">
        <v>0.16345362348454701</v>
      </c>
      <c r="AI471" s="16">
        <v>0.120690212894578</v>
      </c>
      <c r="AJ471" s="16"/>
      <c r="AK471" s="16">
        <v>0.160316665232689</v>
      </c>
      <c r="AL471" s="16">
        <v>9.8987760095050101E-2</v>
      </c>
      <c r="AM471" s="16"/>
      <c r="AN471" s="16">
        <v>0.18191240657587601</v>
      </c>
      <c r="AO471" s="16">
        <v>0.11885764835016099</v>
      </c>
      <c r="AP471" s="16"/>
      <c r="AQ471" s="16">
        <v>0.18843279463124499</v>
      </c>
      <c r="AR471" s="16">
        <v>0.19257422944364999</v>
      </c>
      <c r="AS471" s="16">
        <v>0.10063108970708</v>
      </c>
      <c r="AT471" s="16"/>
      <c r="AU471" s="16">
        <v>0.161390276592938</v>
      </c>
      <c r="AV471" s="16">
        <v>0.14980176847891899</v>
      </c>
      <c r="AW471" s="16"/>
      <c r="AX471" s="16">
        <v>0.15090003629107901</v>
      </c>
      <c r="AY471" s="16">
        <v>0.18478419923677999</v>
      </c>
      <c r="AZ471" s="16"/>
      <c r="BA471" s="16">
        <v>7.0164774474499703E-2</v>
      </c>
      <c r="BB471" s="16">
        <v>0.12534623250406601</v>
      </c>
    </row>
    <row r="472" spans="2:54" x14ac:dyDescent="0.35">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c r="AC472" s="16"/>
      <c r="AD472" s="16"/>
      <c r="AE472" s="16"/>
      <c r="AF472" s="16"/>
      <c r="AG472" s="16"/>
      <c r="AH472" s="16"/>
      <c r="AI472" s="16"/>
      <c r="AJ472" s="16"/>
      <c r="AK472" s="16"/>
      <c r="AL472" s="16"/>
      <c r="AM472" s="16"/>
      <c r="AN472" s="16"/>
      <c r="AO472" s="16"/>
      <c r="AP472" s="16"/>
      <c r="AQ472" s="16"/>
      <c r="AR472" s="16"/>
      <c r="AS472" s="16"/>
      <c r="AT472" s="16"/>
      <c r="AU472" s="16"/>
      <c r="AV472" s="16"/>
      <c r="AW472" s="16"/>
      <c r="AX472" s="16"/>
      <c r="AY472" s="16"/>
      <c r="AZ472" s="16"/>
      <c r="BA472" s="16"/>
      <c r="BB472" s="16"/>
    </row>
    <row r="473" spans="2:54" x14ac:dyDescent="0.35">
      <c r="B473" s="7" t="s">
        <v>242</v>
      </c>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c r="AP473" s="16"/>
      <c r="AQ473" s="16"/>
      <c r="AR473" s="16"/>
      <c r="AS473" s="16"/>
      <c r="AT473" s="16"/>
      <c r="AU473" s="16"/>
      <c r="AV473" s="16"/>
      <c r="AW473" s="16"/>
      <c r="AX473" s="16"/>
      <c r="AY473" s="16"/>
      <c r="AZ473" s="16"/>
      <c r="BA473" s="16"/>
      <c r="BB473" s="16"/>
    </row>
    <row r="474" spans="2:54" x14ac:dyDescent="0.35">
      <c r="B474" s="15" t="s">
        <v>14</v>
      </c>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c r="AP474" s="16"/>
      <c r="AQ474" s="16"/>
      <c r="AR474" s="16"/>
      <c r="AS474" s="16"/>
      <c r="AT474" s="16"/>
      <c r="AU474" s="16"/>
      <c r="AV474" s="16"/>
      <c r="AW474" s="16"/>
      <c r="AX474" s="16"/>
      <c r="AY474" s="16"/>
      <c r="AZ474" s="16"/>
      <c r="BA474" s="16"/>
      <c r="BB474" s="16"/>
    </row>
    <row r="475" spans="2:54" x14ac:dyDescent="0.35">
      <c r="B475" t="s">
        <v>243</v>
      </c>
      <c r="C475" s="16">
        <v>0.260431487731627</v>
      </c>
      <c r="D475" s="16">
        <v>0.28283503466121501</v>
      </c>
      <c r="E475" s="16">
        <v>0.24212719446164199</v>
      </c>
      <c r="F475" s="16"/>
      <c r="G475" s="16">
        <v>0.25985931775202997</v>
      </c>
      <c r="H475" s="16">
        <v>0.20408659819658401</v>
      </c>
      <c r="I475" s="16">
        <v>0.226846704964314</v>
      </c>
      <c r="J475" s="16">
        <v>0.27113495977993202</v>
      </c>
      <c r="K475" s="16">
        <v>0.26616511922722402</v>
      </c>
      <c r="L475" s="16">
        <v>0.32260870626806598</v>
      </c>
      <c r="M475" s="16"/>
      <c r="N475" s="16">
        <v>0.28757600164124603</v>
      </c>
      <c r="O475" s="16">
        <v>0.24794803420266401</v>
      </c>
      <c r="P475" s="16">
        <v>0.25990307613305602</v>
      </c>
      <c r="Q475" s="16">
        <v>0.25275272828218898</v>
      </c>
      <c r="R475" s="16"/>
      <c r="S475" s="16">
        <v>0.28575940208700901</v>
      </c>
      <c r="T475" s="16">
        <v>0.22188029809326101</v>
      </c>
      <c r="U475" s="16"/>
      <c r="V475" s="16">
        <v>0.19593704708606099</v>
      </c>
      <c r="W475" s="16">
        <v>0.28714049855436602</v>
      </c>
      <c r="X475" s="16">
        <v>0.266464160804679</v>
      </c>
      <c r="Y475" s="16">
        <v>0.37298817221945102</v>
      </c>
      <c r="Z475" s="16"/>
      <c r="AA475" s="16">
        <v>0.22038310267038499</v>
      </c>
      <c r="AB475" s="16">
        <v>0.29834239791015699</v>
      </c>
      <c r="AC475" s="16">
        <v>0.22718850994349199</v>
      </c>
      <c r="AD475" s="16">
        <v>0.29475638599447002</v>
      </c>
      <c r="AE475" s="16">
        <v>0.339016127592353</v>
      </c>
      <c r="AF475" s="16">
        <v>0.186560558280151</v>
      </c>
      <c r="AG475" s="16"/>
      <c r="AH475" s="16">
        <v>0.27314378782172699</v>
      </c>
      <c r="AI475" s="16">
        <v>0.24895287693844401</v>
      </c>
      <c r="AJ475" s="16"/>
      <c r="AK475" s="16">
        <v>0.29591699994804899</v>
      </c>
      <c r="AL475" s="16">
        <v>0.24847401892582799</v>
      </c>
      <c r="AM475" s="16"/>
      <c r="AN475" s="16">
        <v>0.292547403457453</v>
      </c>
      <c r="AO475" s="16">
        <v>0.25296642913783901</v>
      </c>
      <c r="AP475" s="16"/>
      <c r="AQ475" s="16">
        <v>0.31623687416065299</v>
      </c>
      <c r="AR475" s="16">
        <v>0.26341411039057</v>
      </c>
      <c r="AS475" s="16">
        <v>0.25114714013280798</v>
      </c>
      <c r="AT475" s="16"/>
      <c r="AU475" s="16">
        <v>0.27755650149518102</v>
      </c>
      <c r="AV475" s="16">
        <v>0.23516264543104501</v>
      </c>
      <c r="AW475" s="16"/>
      <c r="AX475" s="16">
        <v>0.27682477438359099</v>
      </c>
      <c r="AY475" s="16">
        <v>0.17810147861599099</v>
      </c>
      <c r="AZ475" s="16"/>
      <c r="BA475" s="16">
        <v>0.32227909055561799</v>
      </c>
      <c r="BB475" s="16">
        <v>0.28721962434732701</v>
      </c>
    </row>
    <row r="476" spans="2:54" x14ac:dyDescent="0.35">
      <c r="B476" t="s">
        <v>244</v>
      </c>
      <c r="C476" s="16">
        <v>0.253877512241106</v>
      </c>
      <c r="D476" s="16">
        <v>0.252115226897419</v>
      </c>
      <c r="E476" s="16">
        <v>0.25767494687068399</v>
      </c>
      <c r="F476" s="16"/>
      <c r="G476" s="16">
        <v>0.197572248834567</v>
      </c>
      <c r="H476" s="16">
        <v>0.202486933923507</v>
      </c>
      <c r="I476" s="16">
        <v>0.202800349215665</v>
      </c>
      <c r="J476" s="16">
        <v>0.262497217196903</v>
      </c>
      <c r="K476" s="16">
        <v>0.2936495873194</v>
      </c>
      <c r="L476" s="16">
        <v>0.332516551209529</v>
      </c>
      <c r="M476" s="16"/>
      <c r="N476" s="16">
        <v>0.28629725188292299</v>
      </c>
      <c r="O476" s="16">
        <v>0.209429165318125</v>
      </c>
      <c r="P476" s="16">
        <v>0.231898394969556</v>
      </c>
      <c r="Q476" s="16">
        <v>0.30477385571441201</v>
      </c>
      <c r="R476" s="16"/>
      <c r="S476" s="16">
        <v>0.26196845613845199</v>
      </c>
      <c r="T476" s="16">
        <v>0.23962175520434301</v>
      </c>
      <c r="U476" s="16"/>
      <c r="V476" s="16">
        <v>0.190694782281768</v>
      </c>
      <c r="W476" s="16">
        <v>0.26534482146396199</v>
      </c>
      <c r="X476" s="16">
        <v>0.296783366956968</v>
      </c>
      <c r="Y476" s="16">
        <v>0.22481647321148401</v>
      </c>
      <c r="Z476" s="16"/>
      <c r="AA476" s="16">
        <v>0.200940608163233</v>
      </c>
      <c r="AB476" s="16">
        <v>0.25670227127010198</v>
      </c>
      <c r="AC476" s="16">
        <v>0.27769680747515901</v>
      </c>
      <c r="AD476" s="16">
        <v>0.26753877135259002</v>
      </c>
      <c r="AE476" s="16">
        <v>0.37618689944411099</v>
      </c>
      <c r="AF476" s="16">
        <v>0.38131365701461001</v>
      </c>
      <c r="AG476" s="16"/>
      <c r="AH476" s="16">
        <v>0.252984845834554</v>
      </c>
      <c r="AI476" s="16">
        <v>0.2494763478008</v>
      </c>
      <c r="AJ476" s="16"/>
      <c r="AK476" s="16">
        <v>0.23297148572428</v>
      </c>
      <c r="AL476" s="16">
        <v>0.27758405504913802</v>
      </c>
      <c r="AM476" s="16"/>
      <c r="AN476" s="16">
        <v>0.26229076351182701</v>
      </c>
      <c r="AO476" s="16">
        <v>0.25530291035987002</v>
      </c>
      <c r="AP476" s="16"/>
      <c r="AQ476" s="16">
        <v>0.2632464701419</v>
      </c>
      <c r="AR476" s="16">
        <v>0.26661545942793802</v>
      </c>
      <c r="AS476" s="16">
        <v>0.259290945965863</v>
      </c>
      <c r="AT476" s="16"/>
      <c r="AU476" s="16">
        <v>0.25540354581433899</v>
      </c>
      <c r="AV476" s="16">
        <v>0.25268943322515403</v>
      </c>
      <c r="AW476" s="16"/>
      <c r="AX476" s="16">
        <v>0.24763788883990001</v>
      </c>
      <c r="AY476" s="16">
        <v>0.28421387565094802</v>
      </c>
      <c r="AZ476" s="16"/>
      <c r="BA476" s="16">
        <v>0.27258480160153298</v>
      </c>
      <c r="BB476" s="16">
        <v>0.27688256978105802</v>
      </c>
    </row>
    <row r="477" spans="2:54" x14ac:dyDescent="0.35">
      <c r="B477" t="s">
        <v>245</v>
      </c>
      <c r="C477" s="16">
        <v>0.241558649894132</v>
      </c>
      <c r="D477" s="16">
        <v>0.25479422115032402</v>
      </c>
      <c r="E477" s="16">
        <v>0.227658016466494</v>
      </c>
      <c r="F477" s="16"/>
      <c r="G477" s="16">
        <v>0.253382219536543</v>
      </c>
      <c r="H477" s="16">
        <v>0.25041424938861201</v>
      </c>
      <c r="I477" s="16">
        <v>0.18099794767758401</v>
      </c>
      <c r="J477" s="16">
        <v>0.26671126885468899</v>
      </c>
      <c r="K477" s="16">
        <v>0.210008178811425</v>
      </c>
      <c r="L477" s="16">
        <v>0.27997473174887899</v>
      </c>
      <c r="M477" s="16"/>
      <c r="N477" s="16">
        <v>0.26162281999711601</v>
      </c>
      <c r="O477" s="16">
        <v>0.21078801544942799</v>
      </c>
      <c r="P477" s="16">
        <v>0.24139780255169799</v>
      </c>
      <c r="Q477" s="16">
        <v>0.25435665399883101</v>
      </c>
      <c r="R477" s="16"/>
      <c r="S477" s="16">
        <v>0.247131425508818</v>
      </c>
      <c r="T477" s="16">
        <v>0.23435892114373499</v>
      </c>
      <c r="U477" s="16"/>
      <c r="V477" s="16">
        <v>0.22187261876463699</v>
      </c>
      <c r="W477" s="16">
        <v>0.22973922881592801</v>
      </c>
      <c r="X477" s="16">
        <v>0.264351304642579</v>
      </c>
      <c r="Y477" s="16">
        <v>0.332094730870722</v>
      </c>
      <c r="Z477" s="16"/>
      <c r="AA477" s="16">
        <v>0.184833409687364</v>
      </c>
      <c r="AB477" s="16">
        <v>0.29769876386129601</v>
      </c>
      <c r="AC477" s="16">
        <v>0.23107371908425001</v>
      </c>
      <c r="AD477" s="16">
        <v>0.27922683784464303</v>
      </c>
      <c r="AE477" s="16">
        <v>0.26830068071982899</v>
      </c>
      <c r="AF477" s="16">
        <v>0.32688660755388899</v>
      </c>
      <c r="AG477" s="16"/>
      <c r="AH477" s="16">
        <v>0.245136945927073</v>
      </c>
      <c r="AI477" s="16">
        <v>0.25666221560576602</v>
      </c>
      <c r="AJ477" s="16"/>
      <c r="AK477" s="16">
        <v>0.26098978809094597</v>
      </c>
      <c r="AL477" s="16">
        <v>0.23225040454213999</v>
      </c>
      <c r="AM477" s="16"/>
      <c r="AN477" s="16">
        <v>0.245721181343174</v>
      </c>
      <c r="AO477" s="16">
        <v>0.24895721545333999</v>
      </c>
      <c r="AP477" s="16"/>
      <c r="AQ477" s="16">
        <v>0.30422436063291403</v>
      </c>
      <c r="AR477" s="16">
        <v>0.19653739427028999</v>
      </c>
      <c r="AS477" s="16">
        <v>0.267077992138543</v>
      </c>
      <c r="AT477" s="16"/>
      <c r="AU477" s="16">
        <v>0.24061981961746601</v>
      </c>
      <c r="AV477" s="16">
        <v>0.24319037634250601</v>
      </c>
      <c r="AW477" s="16"/>
      <c r="AX477" s="16">
        <v>0.25533742364686501</v>
      </c>
      <c r="AY477" s="16">
        <v>0.17180219935374899</v>
      </c>
      <c r="AZ477" s="16"/>
      <c r="BA477" s="16">
        <v>0.25077536140749901</v>
      </c>
      <c r="BB477" s="16">
        <v>0.344818198883177</v>
      </c>
    </row>
    <row r="478" spans="2:54" x14ac:dyDescent="0.35">
      <c r="B478" t="s">
        <v>246</v>
      </c>
      <c r="C478" s="16">
        <v>0.222970204743035</v>
      </c>
      <c r="D478" s="16">
        <v>0.23968077010333499</v>
      </c>
      <c r="E478" s="16">
        <v>0.21061599908161599</v>
      </c>
      <c r="F478" s="16"/>
      <c r="G478" s="16">
        <v>0.177012067389376</v>
      </c>
      <c r="H478" s="16">
        <v>0.20511614877413201</v>
      </c>
      <c r="I478" s="16">
        <v>0.24145800210651699</v>
      </c>
      <c r="J478" s="16">
        <v>0.24083635460376199</v>
      </c>
      <c r="K478" s="16">
        <v>0.210233093646715</v>
      </c>
      <c r="L478" s="16">
        <v>0.246914692875363</v>
      </c>
      <c r="M478" s="16"/>
      <c r="N478" s="16">
        <v>0.30931002228215798</v>
      </c>
      <c r="O478" s="16">
        <v>0.16159149265005901</v>
      </c>
      <c r="P478" s="16">
        <v>0.22130414421953701</v>
      </c>
      <c r="Q478" s="16">
        <v>0.217477231445835</v>
      </c>
      <c r="R478" s="16"/>
      <c r="S478" s="16">
        <v>0.22903089583925501</v>
      </c>
      <c r="T478" s="16">
        <v>0.214942244089743</v>
      </c>
      <c r="U478" s="16"/>
      <c r="V478" s="16">
        <v>0.204508435150866</v>
      </c>
      <c r="W478" s="16">
        <v>0.199688345680477</v>
      </c>
      <c r="X478" s="16">
        <v>0.25562513534445502</v>
      </c>
      <c r="Y478" s="16">
        <v>0.35487943444499698</v>
      </c>
      <c r="Z478" s="16"/>
      <c r="AA478" s="16">
        <v>0.17703290797114099</v>
      </c>
      <c r="AB478" s="16">
        <v>0.24591761494827299</v>
      </c>
      <c r="AC478" s="16">
        <v>0.15963102670860399</v>
      </c>
      <c r="AD478" s="16">
        <v>0.28661713837531</v>
      </c>
      <c r="AE478" s="16">
        <v>0.30748167399552301</v>
      </c>
      <c r="AF478" s="16">
        <v>0.18742316225312899</v>
      </c>
      <c r="AG478" s="16"/>
      <c r="AH478" s="16">
        <v>0.24354520464910301</v>
      </c>
      <c r="AI478" s="16">
        <v>0.20240450652376299</v>
      </c>
      <c r="AJ478" s="16"/>
      <c r="AK478" s="16">
        <v>0.219551736581545</v>
      </c>
      <c r="AL478" s="16">
        <v>0.236594222430521</v>
      </c>
      <c r="AM478" s="16"/>
      <c r="AN478" s="16">
        <v>0.25388842661752797</v>
      </c>
      <c r="AO478" s="16">
        <v>0.20334183534370201</v>
      </c>
      <c r="AP478" s="16"/>
      <c r="AQ478" s="16">
        <v>0.20147822522603501</v>
      </c>
      <c r="AR478" s="16">
        <v>0.23940492098593799</v>
      </c>
      <c r="AS478" s="16">
        <v>0.22141671277344399</v>
      </c>
      <c r="AT478" s="16"/>
      <c r="AU478" s="16">
        <v>0.219430148461605</v>
      </c>
      <c r="AV478" s="16">
        <v>0.23204604382434599</v>
      </c>
      <c r="AW478" s="16"/>
      <c r="AX478" s="16">
        <v>0.2297712285696</v>
      </c>
      <c r="AY478" s="16">
        <v>0.192032004066059</v>
      </c>
      <c r="AZ478" s="16"/>
      <c r="BA478" s="16">
        <v>0.249920597601788</v>
      </c>
      <c r="BB478" s="16">
        <v>0.225322854158756</v>
      </c>
    </row>
    <row r="479" spans="2:54" x14ac:dyDescent="0.35">
      <c r="B479" t="s">
        <v>247</v>
      </c>
      <c r="C479" s="16">
        <v>0.19553953852365899</v>
      </c>
      <c r="D479" s="16">
        <v>0.240013397278415</v>
      </c>
      <c r="E479" s="16">
        <v>0.15645449489548599</v>
      </c>
      <c r="F479" s="16"/>
      <c r="G479" s="16">
        <v>0.15722569958122201</v>
      </c>
      <c r="H479" s="16">
        <v>0.19542678757600601</v>
      </c>
      <c r="I479" s="16">
        <v>0.20429982235809699</v>
      </c>
      <c r="J479" s="16">
        <v>0.20888540998523</v>
      </c>
      <c r="K479" s="16">
        <v>0.182517397696982</v>
      </c>
      <c r="L479" s="16">
        <v>0.211067683963654</v>
      </c>
      <c r="M479" s="16"/>
      <c r="N479" s="16">
        <v>0.21019227056402201</v>
      </c>
      <c r="O479" s="16">
        <v>0.20715065443310399</v>
      </c>
      <c r="P479" s="16">
        <v>0.189986831978145</v>
      </c>
      <c r="Q479" s="16">
        <v>0.18379199717672801</v>
      </c>
      <c r="R479" s="16"/>
      <c r="S479" s="16">
        <v>0.20152849231349099</v>
      </c>
      <c r="T479" s="16">
        <v>0.18250372582841101</v>
      </c>
      <c r="U479" s="16"/>
      <c r="V479" s="16">
        <v>0.184693946254678</v>
      </c>
      <c r="W479" s="16">
        <v>0.17375812136524099</v>
      </c>
      <c r="X479" s="16">
        <v>0.225077303569579</v>
      </c>
      <c r="Y479" s="16">
        <v>0.28031445715492898</v>
      </c>
      <c r="Z479" s="16"/>
      <c r="AA479" s="16">
        <v>0.15638634874253901</v>
      </c>
      <c r="AB479" s="16">
        <v>0.21458816074769799</v>
      </c>
      <c r="AC479" s="16">
        <v>0.15302608676125801</v>
      </c>
      <c r="AD479" s="16">
        <v>0.250592442684276</v>
      </c>
      <c r="AE479" s="16">
        <v>0.24330692189487199</v>
      </c>
      <c r="AF479" s="16">
        <v>0.19646519988961</v>
      </c>
      <c r="AG479" s="16"/>
      <c r="AH479" s="16">
        <v>0.21893508318791999</v>
      </c>
      <c r="AI479" s="16">
        <v>0.19773602410539901</v>
      </c>
      <c r="AJ479" s="16"/>
      <c r="AK479" s="16">
        <v>0.20357028934483801</v>
      </c>
      <c r="AL479" s="16">
        <v>0.19541903783734099</v>
      </c>
      <c r="AM479" s="16"/>
      <c r="AN479" s="16">
        <v>0.22687675612257199</v>
      </c>
      <c r="AO479" s="16">
        <v>0.20348309678670701</v>
      </c>
      <c r="AP479" s="16"/>
      <c r="AQ479" s="16">
        <v>0.23760737999459999</v>
      </c>
      <c r="AR479" s="16">
        <v>0.169505696971886</v>
      </c>
      <c r="AS479" s="16">
        <v>0.19893767310987501</v>
      </c>
      <c r="AT479" s="16"/>
      <c r="AU479" s="16">
        <v>0.193225848447654</v>
      </c>
      <c r="AV479" s="16">
        <v>0.20030347191301701</v>
      </c>
      <c r="AW479" s="16"/>
      <c r="AX479" s="16">
        <v>0.20437930075656399</v>
      </c>
      <c r="AY479" s="16">
        <v>0.15832807210556701</v>
      </c>
      <c r="AZ479" s="16"/>
      <c r="BA479" s="16">
        <v>0.24893575086011299</v>
      </c>
      <c r="BB479" s="16">
        <v>0.233399285493706</v>
      </c>
    </row>
    <row r="480" spans="2:54" x14ac:dyDescent="0.35">
      <c r="B480" t="s">
        <v>248</v>
      </c>
      <c r="C480" s="16">
        <v>0.18453119697593001</v>
      </c>
      <c r="D480" s="16">
        <v>0.196406757862887</v>
      </c>
      <c r="E480" s="16">
        <v>0.17615819607723701</v>
      </c>
      <c r="F480" s="16"/>
      <c r="G480" s="16">
        <v>0.200985918920497</v>
      </c>
      <c r="H480" s="16">
        <v>0.13273071123313401</v>
      </c>
      <c r="I480" s="16">
        <v>0.21823303458047599</v>
      </c>
      <c r="J480" s="16">
        <v>0.18429964716521099</v>
      </c>
      <c r="K480" s="16">
        <v>0.18797974093578701</v>
      </c>
      <c r="L480" s="16">
        <v>0.19068125221464</v>
      </c>
      <c r="M480" s="16"/>
      <c r="N480" s="16">
        <v>0.18898303892223001</v>
      </c>
      <c r="O480" s="16">
        <v>0.12994953408490001</v>
      </c>
      <c r="P480" s="16">
        <v>0.18054521134788901</v>
      </c>
      <c r="Q480" s="16">
        <v>0.23547202985249499</v>
      </c>
      <c r="R480" s="16"/>
      <c r="S480" s="16">
        <v>0.17873947035264201</v>
      </c>
      <c r="T480" s="16">
        <v>0.19418274048421899</v>
      </c>
      <c r="U480" s="16"/>
      <c r="V480" s="16">
        <v>0.22036870810235801</v>
      </c>
      <c r="W480" s="16">
        <v>0.17610373991516301</v>
      </c>
      <c r="X480" s="16">
        <v>0.161568213222058</v>
      </c>
      <c r="Y480" s="16">
        <v>0.21181744432865501</v>
      </c>
      <c r="Z480" s="16"/>
      <c r="AA480" s="16">
        <v>0.164999267235374</v>
      </c>
      <c r="AB480" s="16">
        <v>0.20202339760205101</v>
      </c>
      <c r="AC480" s="16">
        <v>0.151474720132453</v>
      </c>
      <c r="AD480" s="16">
        <v>0.20767014014586799</v>
      </c>
      <c r="AE480" s="16">
        <v>0.17029159815587699</v>
      </c>
      <c r="AF480" s="16">
        <v>0.31655859723118401</v>
      </c>
      <c r="AG480" s="16"/>
      <c r="AH480" s="16">
        <v>0.20232927550041799</v>
      </c>
      <c r="AI480" s="16">
        <v>0.18719668207712101</v>
      </c>
      <c r="AJ480" s="16"/>
      <c r="AK480" s="16">
        <v>0.21247150612026999</v>
      </c>
      <c r="AL480" s="16">
        <v>0.199815027073484</v>
      </c>
      <c r="AM480" s="16"/>
      <c r="AN480" s="16">
        <v>0.20210632383906799</v>
      </c>
      <c r="AO480" s="16">
        <v>0.18823157408254801</v>
      </c>
      <c r="AP480" s="16"/>
      <c r="AQ480" s="16">
        <v>0.27828477970002702</v>
      </c>
      <c r="AR480" s="16">
        <v>0.164651184272082</v>
      </c>
      <c r="AS480" s="16">
        <v>0.15926972105161599</v>
      </c>
      <c r="AT480" s="16"/>
      <c r="AU480" s="16">
        <v>0.180691875279616</v>
      </c>
      <c r="AV480" s="16">
        <v>0.191258988261783</v>
      </c>
      <c r="AW480" s="16"/>
      <c r="AX480" s="16">
        <v>0.19709568610441899</v>
      </c>
      <c r="AY480" s="16">
        <v>0.12788227073146399</v>
      </c>
      <c r="AZ480" s="16"/>
      <c r="BA480" s="16">
        <v>0.20418614917198599</v>
      </c>
      <c r="BB480" s="16">
        <v>0.26256898524761502</v>
      </c>
    </row>
    <row r="481" spans="2:54" x14ac:dyDescent="0.35">
      <c r="B481" t="s">
        <v>249</v>
      </c>
      <c r="C481" s="16">
        <v>0.16368170237455101</v>
      </c>
      <c r="D481" s="16">
        <v>0.16991337000808601</v>
      </c>
      <c r="E481" s="16">
        <v>0.16033057542794801</v>
      </c>
      <c r="F481" s="16"/>
      <c r="G481" s="16">
        <v>0.12841364637496899</v>
      </c>
      <c r="H481" s="16">
        <v>0.15996994716527899</v>
      </c>
      <c r="I481" s="16">
        <v>0.215811440071043</v>
      </c>
      <c r="J481" s="16">
        <v>0.15445688158068699</v>
      </c>
      <c r="K481" s="16">
        <v>0.19618471998227799</v>
      </c>
      <c r="L481" s="16">
        <v>0.12818546890994501</v>
      </c>
      <c r="M481" s="16"/>
      <c r="N481" s="16">
        <v>0.113204458038188</v>
      </c>
      <c r="O481" s="16">
        <v>0.124533931507764</v>
      </c>
      <c r="P481" s="16">
        <v>0.18371848495607801</v>
      </c>
      <c r="Q481" s="16">
        <v>0.20194979863177101</v>
      </c>
      <c r="R481" s="16"/>
      <c r="S481" s="16">
        <v>0.162507820889601</v>
      </c>
      <c r="T481" s="16">
        <v>0.16626670550989101</v>
      </c>
      <c r="U481" s="16"/>
      <c r="V481" s="16">
        <v>0.16658087445126399</v>
      </c>
      <c r="W481" s="16">
        <v>0.16580218914830899</v>
      </c>
      <c r="X481" s="16">
        <v>0.15719088505954501</v>
      </c>
      <c r="Y481" s="16">
        <v>0.172187359554412</v>
      </c>
      <c r="Z481" s="16"/>
      <c r="AA481" s="16">
        <v>0.195066794801694</v>
      </c>
      <c r="AB481" s="16">
        <v>0.153464257928772</v>
      </c>
      <c r="AC481" s="16">
        <v>0.136130012054336</v>
      </c>
      <c r="AD481" s="16">
        <v>0.146771492750675</v>
      </c>
      <c r="AE481" s="16">
        <v>0.130206120464533</v>
      </c>
      <c r="AF481" s="16">
        <v>0.12837866322480501</v>
      </c>
      <c r="AG481" s="16"/>
      <c r="AH481" s="16">
        <v>0.17201899073909799</v>
      </c>
      <c r="AI481" s="16">
        <v>0.15709493935989199</v>
      </c>
      <c r="AJ481" s="16"/>
      <c r="AK481" s="16">
        <v>0.15997803765838201</v>
      </c>
      <c r="AL481" s="16">
        <v>0.150297592663132</v>
      </c>
      <c r="AM481" s="16"/>
      <c r="AN481" s="16">
        <v>0.14597950028134801</v>
      </c>
      <c r="AO481" s="16">
        <v>0.16562363024308299</v>
      </c>
      <c r="AP481" s="16"/>
      <c r="AQ481" s="16">
        <v>0.145197121016613</v>
      </c>
      <c r="AR481" s="16">
        <v>0.19355229182701</v>
      </c>
      <c r="AS481" s="16">
        <v>0.16910546098768101</v>
      </c>
      <c r="AT481" s="16"/>
      <c r="AU481" s="16">
        <v>0.16562523503176399</v>
      </c>
      <c r="AV481" s="16">
        <v>0.16390125632372399</v>
      </c>
      <c r="AW481" s="16"/>
      <c r="AX481" s="16">
        <v>0.16896458490536401</v>
      </c>
      <c r="AY481" s="16">
        <v>0.14332701239273801</v>
      </c>
      <c r="AZ481" s="16"/>
      <c r="BA481" s="16">
        <v>0.234785895604081</v>
      </c>
      <c r="BB481" s="16">
        <v>0.13826011487246401</v>
      </c>
    </row>
    <row r="482" spans="2:54" x14ac:dyDescent="0.35">
      <c r="B482" t="s">
        <v>250</v>
      </c>
      <c r="C482" s="16">
        <v>0.15707334104124701</v>
      </c>
      <c r="D482" s="16">
        <v>0.15035407059442299</v>
      </c>
      <c r="E482" s="16">
        <v>0.163962063807678</v>
      </c>
      <c r="F482" s="16"/>
      <c r="G482" s="16">
        <v>0.14745441667446399</v>
      </c>
      <c r="H482" s="16">
        <v>0.207834238529194</v>
      </c>
      <c r="I482" s="16">
        <v>0.13863827140242199</v>
      </c>
      <c r="J482" s="16">
        <v>0.127018622581163</v>
      </c>
      <c r="K482" s="16">
        <v>0.16461467365389901</v>
      </c>
      <c r="L482" s="16">
        <v>0.15024389922947501</v>
      </c>
      <c r="M482" s="16"/>
      <c r="N482" s="16">
        <v>0.126485306702597</v>
      </c>
      <c r="O482" s="16">
        <v>0.17865298203742</v>
      </c>
      <c r="P482" s="16">
        <v>0.16764298875422801</v>
      </c>
      <c r="Q482" s="16">
        <v>0.14316169679655799</v>
      </c>
      <c r="R482" s="16"/>
      <c r="S482" s="16">
        <v>0.15742949685544</v>
      </c>
      <c r="T482" s="16">
        <v>0.15565955263220799</v>
      </c>
      <c r="U482" s="16"/>
      <c r="V482" s="16">
        <v>0.134930942090805</v>
      </c>
      <c r="W482" s="16">
        <v>0.171525050786762</v>
      </c>
      <c r="X482" s="16">
        <v>0.16247285296845401</v>
      </c>
      <c r="Y482" s="16">
        <v>0.106591510950451</v>
      </c>
      <c r="Z482" s="16"/>
      <c r="AA482" s="16">
        <v>0.16025410622498301</v>
      </c>
      <c r="AB482" s="16">
        <v>0.163021173702148</v>
      </c>
      <c r="AC482" s="16">
        <v>0.13145457848157699</v>
      </c>
      <c r="AD482" s="16">
        <v>0.171344789923562</v>
      </c>
      <c r="AE482" s="16">
        <v>0.134767856502023</v>
      </c>
      <c r="AF482" s="16">
        <v>0.13017796612108501</v>
      </c>
      <c r="AG482" s="16"/>
      <c r="AH482" s="16">
        <v>0.161495740159664</v>
      </c>
      <c r="AI482" s="16">
        <v>0.142372502692167</v>
      </c>
      <c r="AJ482" s="16"/>
      <c r="AK482" s="16">
        <v>0.15734589192374901</v>
      </c>
      <c r="AL482" s="16">
        <v>0.15544030142809001</v>
      </c>
      <c r="AM482" s="16"/>
      <c r="AN482" s="16">
        <v>0.15547669627514399</v>
      </c>
      <c r="AO482" s="16">
        <v>0.14301034115898401</v>
      </c>
      <c r="AP482" s="16"/>
      <c r="AQ482" s="16">
        <v>0.15659405954008301</v>
      </c>
      <c r="AR482" s="16">
        <v>0.16041242936491901</v>
      </c>
      <c r="AS482" s="16">
        <v>0.14659677723386599</v>
      </c>
      <c r="AT482" s="16"/>
      <c r="AU482" s="16">
        <v>0.18048974903192</v>
      </c>
      <c r="AV482" s="16">
        <v>0.126714539418325</v>
      </c>
      <c r="AW482" s="16"/>
      <c r="AX482" s="16">
        <v>0.16921528425006399</v>
      </c>
      <c r="AY482" s="16">
        <v>0.10147444567337199</v>
      </c>
      <c r="AZ482" s="16"/>
      <c r="BA482" s="16">
        <v>0.20659561916375099</v>
      </c>
      <c r="BB482" s="16">
        <v>0.16052823851146</v>
      </c>
    </row>
    <row r="483" spans="2:54" x14ac:dyDescent="0.35">
      <c r="B483" t="s">
        <v>251</v>
      </c>
      <c r="C483" s="16">
        <v>0.144393089573714</v>
      </c>
      <c r="D483" s="16">
        <v>0.15437466977993999</v>
      </c>
      <c r="E483" s="16">
        <v>0.136047675156415</v>
      </c>
      <c r="F483" s="16"/>
      <c r="G483" s="16">
        <v>0.213693649467769</v>
      </c>
      <c r="H483" s="16">
        <v>0.190793861753562</v>
      </c>
      <c r="I483" s="16">
        <v>0.20798582129620899</v>
      </c>
      <c r="J483" s="16">
        <v>0.133014596972579</v>
      </c>
      <c r="K483" s="16">
        <v>5.7398628853036197E-2</v>
      </c>
      <c r="L483" s="16">
        <v>9.18491661339009E-2</v>
      </c>
      <c r="M483" s="16"/>
      <c r="N483" s="16">
        <v>0.160339926451953</v>
      </c>
      <c r="O483" s="16">
        <v>0.148955594570745</v>
      </c>
      <c r="P483" s="16">
        <v>0.13562861031885201</v>
      </c>
      <c r="Q483" s="16">
        <v>0.14303355993137301</v>
      </c>
      <c r="R483" s="16"/>
      <c r="S483" s="16">
        <v>0.141756624922805</v>
      </c>
      <c r="T483" s="16">
        <v>0.149087308746642</v>
      </c>
      <c r="U483" s="16"/>
      <c r="V483" s="16">
        <v>0.155475086352899</v>
      </c>
      <c r="W483" s="16">
        <v>0.12920428108325999</v>
      </c>
      <c r="X483" s="16">
        <v>0.16302235356247499</v>
      </c>
      <c r="Y483" s="16">
        <v>8.3301548537400794E-2</v>
      </c>
      <c r="Z483" s="16"/>
      <c r="AA483" s="16">
        <v>0.16700093312023301</v>
      </c>
      <c r="AB483" s="16">
        <v>0.136100523338468</v>
      </c>
      <c r="AC483" s="16">
        <v>9.0701195991788594E-2</v>
      </c>
      <c r="AD483" s="16">
        <v>0.12936008331316401</v>
      </c>
      <c r="AE483" s="16">
        <v>0.16117699834882601</v>
      </c>
      <c r="AF483" s="16">
        <v>0.13344756805604399</v>
      </c>
      <c r="AG483" s="16"/>
      <c r="AH483" s="16">
        <v>0.14541310865652199</v>
      </c>
      <c r="AI483" s="16">
        <v>0.15121532895548701</v>
      </c>
      <c r="AJ483" s="16"/>
      <c r="AK483" s="16">
        <v>0.162894044210384</v>
      </c>
      <c r="AL483" s="16">
        <v>0.13109857428864699</v>
      </c>
      <c r="AM483" s="16"/>
      <c r="AN483" s="16">
        <v>0.154619427932562</v>
      </c>
      <c r="AO483" s="16">
        <v>0.14596613894755101</v>
      </c>
      <c r="AP483" s="16"/>
      <c r="AQ483" s="16">
        <v>0.11471403336679099</v>
      </c>
      <c r="AR483" s="16">
        <v>0.13495702242172999</v>
      </c>
      <c r="AS483" s="16">
        <v>0.173554528885594</v>
      </c>
      <c r="AT483" s="16"/>
      <c r="AU483" s="16">
        <v>0.134185381109895</v>
      </c>
      <c r="AV483" s="16">
        <v>0.16149782557050299</v>
      </c>
      <c r="AW483" s="16"/>
      <c r="AX483" s="16">
        <v>0.15862682803978301</v>
      </c>
      <c r="AY483" s="16">
        <v>6.8407025475094294E-2</v>
      </c>
      <c r="AZ483" s="16"/>
      <c r="BA483" s="16">
        <v>0.21953020826435399</v>
      </c>
      <c r="BB483" s="16">
        <v>9.5526806314719798E-2</v>
      </c>
    </row>
    <row r="484" spans="2:54" x14ac:dyDescent="0.35">
      <c r="B484" t="s">
        <v>252</v>
      </c>
      <c r="C484" s="16">
        <v>0.12435785393193501</v>
      </c>
      <c r="D484" s="16">
        <v>0.136269083708661</v>
      </c>
      <c r="E484" s="16">
        <v>0.11501259879623101</v>
      </c>
      <c r="F484" s="16"/>
      <c r="G484" s="16">
        <v>0.110964961394396</v>
      </c>
      <c r="H484" s="16">
        <v>0.12504710169427999</v>
      </c>
      <c r="I484" s="16">
        <v>0.14017383478054199</v>
      </c>
      <c r="J484" s="16">
        <v>0.156674376344074</v>
      </c>
      <c r="K484" s="16">
        <v>0.122966330099156</v>
      </c>
      <c r="L484" s="16">
        <v>9.5895612150991003E-2</v>
      </c>
      <c r="M484" s="16"/>
      <c r="N484" s="16">
        <v>0.13690658635873401</v>
      </c>
      <c r="O484" s="16">
        <v>0.133682929995733</v>
      </c>
      <c r="P484" s="16">
        <v>0.10476768847059199</v>
      </c>
      <c r="Q484" s="16">
        <v>0.13862631868248801</v>
      </c>
      <c r="R484" s="16"/>
      <c r="S484" s="16">
        <v>0.126381653861038</v>
      </c>
      <c r="T484" s="16">
        <v>0.121925627839007</v>
      </c>
      <c r="U484" s="16"/>
      <c r="V484" s="16">
        <v>0.103352392980097</v>
      </c>
      <c r="W484" s="16">
        <v>0.107043589945682</v>
      </c>
      <c r="X484" s="16">
        <v>0.16151215534562099</v>
      </c>
      <c r="Y484" s="16">
        <v>0.168032585587267</v>
      </c>
      <c r="Z484" s="16"/>
      <c r="AA484" s="16">
        <v>0.10732959411296999</v>
      </c>
      <c r="AB484" s="16">
        <v>0.142668130162273</v>
      </c>
      <c r="AC484" s="16">
        <v>0.124152717302512</v>
      </c>
      <c r="AD484" s="16">
        <v>0.13659217762833301</v>
      </c>
      <c r="AE484" s="16">
        <v>0.129367005977232</v>
      </c>
      <c r="AF484" s="16">
        <v>0.13443067401420999</v>
      </c>
      <c r="AG484" s="16"/>
      <c r="AH484" s="16">
        <v>0.127014370459853</v>
      </c>
      <c r="AI484" s="16">
        <v>0.11733088799261</v>
      </c>
      <c r="AJ484" s="16"/>
      <c r="AK484" s="16">
        <v>0.14783598276961399</v>
      </c>
      <c r="AL484" s="16">
        <v>0.13484618967930601</v>
      </c>
      <c r="AM484" s="16"/>
      <c r="AN484" s="16">
        <v>0.13351257960249599</v>
      </c>
      <c r="AO484" s="16">
        <v>0.12532988852920099</v>
      </c>
      <c r="AP484" s="16"/>
      <c r="AQ484" s="16">
        <v>0.134879104316566</v>
      </c>
      <c r="AR484" s="16">
        <v>0.11311473930228</v>
      </c>
      <c r="AS484" s="16">
        <v>0.12769869263543099</v>
      </c>
      <c r="AT484" s="16"/>
      <c r="AU484" s="16">
        <v>0.13325435931383001</v>
      </c>
      <c r="AV484" s="16">
        <v>0.11399990945027499</v>
      </c>
      <c r="AW484" s="16"/>
      <c r="AX484" s="16">
        <v>0.13233344154485099</v>
      </c>
      <c r="AY484" s="16">
        <v>8.8689297110005103E-2</v>
      </c>
      <c r="AZ484" s="16"/>
      <c r="BA484" s="16">
        <v>0.15143961197775399</v>
      </c>
      <c r="BB484" s="16">
        <v>0.155764275081163</v>
      </c>
    </row>
    <row r="485" spans="2:54" x14ac:dyDescent="0.35">
      <c r="B485" t="s">
        <v>253</v>
      </c>
      <c r="C485" s="16">
        <v>0.122293949240253</v>
      </c>
      <c r="D485" s="16">
        <v>0.12289591425558501</v>
      </c>
      <c r="E485" s="16">
        <v>0.12065448699734101</v>
      </c>
      <c r="F485" s="16"/>
      <c r="G485" s="16">
        <v>0.152448740546127</v>
      </c>
      <c r="H485" s="16">
        <v>0.21023661587551801</v>
      </c>
      <c r="I485" s="16">
        <v>0.12629857736518199</v>
      </c>
      <c r="J485" s="16">
        <v>0.11179666907596</v>
      </c>
      <c r="K485" s="16">
        <v>7.8564673722666595E-2</v>
      </c>
      <c r="L485" s="16">
        <v>6.8562761626032101E-2</v>
      </c>
      <c r="M485" s="16"/>
      <c r="N485" s="16">
        <v>0.14525109864378299</v>
      </c>
      <c r="O485" s="16">
        <v>9.9728553143498502E-2</v>
      </c>
      <c r="P485" s="16">
        <v>0.11080303337410299</v>
      </c>
      <c r="Q485" s="16">
        <v>0.14401124146507099</v>
      </c>
      <c r="R485" s="16"/>
      <c r="S485" s="16">
        <v>8.8843339856267897E-2</v>
      </c>
      <c r="T485" s="16">
        <v>0.170018750027987</v>
      </c>
      <c r="U485" s="16"/>
      <c r="V485" s="16">
        <v>0.13436089640136401</v>
      </c>
      <c r="W485" s="16">
        <v>0.125286823439308</v>
      </c>
      <c r="X485" s="16">
        <v>0.115373001110652</v>
      </c>
      <c r="Y485" s="16">
        <v>5.7073768865441202E-2</v>
      </c>
      <c r="Z485" s="16"/>
      <c r="AA485" s="16">
        <v>0.13163809972377699</v>
      </c>
      <c r="AB485" s="16">
        <v>0.108183524160658</v>
      </c>
      <c r="AC485" s="16">
        <v>0.16431079295395201</v>
      </c>
      <c r="AD485" s="16">
        <v>0.11152421234738</v>
      </c>
      <c r="AE485" s="16">
        <v>0.10029853407586301</v>
      </c>
      <c r="AF485" s="16">
        <v>9.0543093823451201E-2</v>
      </c>
      <c r="AG485" s="16"/>
      <c r="AH485" s="16">
        <v>0.14322830284059701</v>
      </c>
      <c r="AI485" s="16">
        <v>8.76293579698183E-2</v>
      </c>
      <c r="AJ485" s="16"/>
      <c r="AK485" s="16">
        <v>0.15743491911681101</v>
      </c>
      <c r="AL485" s="16">
        <v>9.9490149111739798E-2</v>
      </c>
      <c r="AM485" s="16"/>
      <c r="AN485" s="16">
        <v>0.130364813846645</v>
      </c>
      <c r="AO485" s="16">
        <v>0.102841339069199</v>
      </c>
      <c r="AP485" s="16"/>
      <c r="AQ485" s="16">
        <v>8.5501539169609495E-2</v>
      </c>
      <c r="AR485" s="16">
        <v>0.11952403490343801</v>
      </c>
      <c r="AS485" s="16">
        <v>0.14200633030884899</v>
      </c>
      <c r="AT485" s="16"/>
      <c r="AU485" s="16">
        <v>0.105878746495069</v>
      </c>
      <c r="AV485" s="16">
        <v>0.14780185614732699</v>
      </c>
      <c r="AW485" s="16"/>
      <c r="AX485" s="16">
        <v>0.127995093548745</v>
      </c>
      <c r="AY485" s="16">
        <v>9.8141051980944194E-2</v>
      </c>
      <c r="AZ485" s="16"/>
      <c r="BA485" s="16">
        <v>0.15744346454835101</v>
      </c>
      <c r="BB485" s="16">
        <v>0.194420666790245</v>
      </c>
    </row>
    <row r="486" spans="2:54" x14ac:dyDescent="0.35">
      <c r="B486" t="s">
        <v>254</v>
      </c>
      <c r="C486" s="16">
        <v>8.1054372211002201E-2</v>
      </c>
      <c r="D486" s="16">
        <v>8.4923707067139101E-2</v>
      </c>
      <c r="E486" s="16">
        <v>7.8652673617745E-2</v>
      </c>
      <c r="F486" s="16"/>
      <c r="G486" s="16">
        <v>6.3568328499781099E-2</v>
      </c>
      <c r="H486" s="16">
        <v>8.4565086751624996E-2</v>
      </c>
      <c r="I486" s="16">
        <v>8.8162662031932501E-2</v>
      </c>
      <c r="J486" s="16">
        <v>8.7185685555779005E-2</v>
      </c>
      <c r="K486" s="16">
        <v>0.10111355028921799</v>
      </c>
      <c r="L486" s="16">
        <v>6.22780349854474E-2</v>
      </c>
      <c r="M486" s="16"/>
      <c r="N486" s="16">
        <v>6.6541279951123106E-2</v>
      </c>
      <c r="O486" s="16">
        <v>8.0861695556483607E-2</v>
      </c>
      <c r="P486" s="16">
        <v>8.5945862116280206E-2</v>
      </c>
      <c r="Q486" s="16">
        <v>8.3775377433214004E-2</v>
      </c>
      <c r="R486" s="16"/>
      <c r="S486" s="16">
        <v>9.8447103453487103E-2</v>
      </c>
      <c r="T486" s="16">
        <v>5.5233461511539197E-2</v>
      </c>
      <c r="U486" s="16"/>
      <c r="V486" s="16">
        <v>6.9535977639486296E-2</v>
      </c>
      <c r="W486" s="16">
        <v>7.85210687758892E-2</v>
      </c>
      <c r="X486" s="16">
        <v>8.9147246670003094E-2</v>
      </c>
      <c r="Y486" s="16">
        <v>0.12711010577031201</v>
      </c>
      <c r="Z486" s="16"/>
      <c r="AA486" s="16">
        <v>7.6780357955872805E-2</v>
      </c>
      <c r="AB486" s="16">
        <v>9.6482227198370504E-2</v>
      </c>
      <c r="AC486" s="16">
        <v>5.6571380321423399E-2</v>
      </c>
      <c r="AD486" s="16">
        <v>8.6862119717516201E-2</v>
      </c>
      <c r="AE486" s="16">
        <v>7.5184655978809994E-2</v>
      </c>
      <c r="AF486" s="16">
        <v>0.10015774404547501</v>
      </c>
      <c r="AG486" s="16"/>
      <c r="AH486" s="16">
        <v>7.3740862932300602E-2</v>
      </c>
      <c r="AI486" s="16">
        <v>0.107270598509733</v>
      </c>
      <c r="AJ486" s="16"/>
      <c r="AK486" s="16">
        <v>7.3284300766953997E-2</v>
      </c>
      <c r="AL486" s="16">
        <v>8.5743635384630507E-2</v>
      </c>
      <c r="AM486" s="16"/>
      <c r="AN486" s="16">
        <v>7.0826236616465504E-2</v>
      </c>
      <c r="AO486" s="16">
        <v>9.2443384210933094E-2</v>
      </c>
      <c r="AP486" s="16"/>
      <c r="AQ486" s="16">
        <v>7.5877692773474503E-2</v>
      </c>
      <c r="AR486" s="16">
        <v>7.3711158924634507E-2</v>
      </c>
      <c r="AS486" s="16">
        <v>9.4747400597060993E-2</v>
      </c>
      <c r="AT486" s="16"/>
      <c r="AU486" s="16">
        <v>8.9286517953029595E-2</v>
      </c>
      <c r="AV486" s="16">
        <v>7.0851366078941005E-2</v>
      </c>
      <c r="AW486" s="16"/>
      <c r="AX486" s="16">
        <v>8.6213702257457406E-2</v>
      </c>
      <c r="AY486" s="16">
        <v>5.8005212382014101E-2</v>
      </c>
      <c r="AZ486" s="16"/>
      <c r="BA486" s="16">
        <v>0.1166954795966</v>
      </c>
      <c r="BB486" s="16">
        <v>6.8351040174486496E-2</v>
      </c>
    </row>
    <row r="487" spans="2:54" x14ac:dyDescent="0.35">
      <c r="B487" t="s">
        <v>255</v>
      </c>
      <c r="C487" s="16">
        <v>7.2843648532978297E-2</v>
      </c>
      <c r="D487" s="16">
        <v>9.01461186641032E-2</v>
      </c>
      <c r="E487" s="16">
        <v>5.5755676719397303E-2</v>
      </c>
      <c r="F487" s="16"/>
      <c r="G487" s="16">
        <v>0.15340246215136499</v>
      </c>
      <c r="H487" s="16">
        <v>0.117097309416242</v>
      </c>
      <c r="I487" s="16">
        <v>9.7451698340724605E-2</v>
      </c>
      <c r="J487" s="16">
        <v>5.3099201345737999E-2</v>
      </c>
      <c r="K487" s="16">
        <v>3.8952960783068397E-2</v>
      </c>
      <c r="L487" s="16">
        <v>1.0698988637171E-2</v>
      </c>
      <c r="M487" s="16"/>
      <c r="N487" s="16">
        <v>5.9475229355881697E-2</v>
      </c>
      <c r="O487" s="16">
        <v>6.2465870301389399E-2</v>
      </c>
      <c r="P487" s="16">
        <v>9.1254198394489797E-2</v>
      </c>
      <c r="Q487" s="16">
        <v>6.1974606262075703E-2</v>
      </c>
      <c r="R487" s="16"/>
      <c r="S487" s="16">
        <v>4.9157453627117501E-2</v>
      </c>
      <c r="T487" s="16">
        <v>0.108920079098396</v>
      </c>
      <c r="U487" s="16"/>
      <c r="V487" s="16">
        <v>9.7158065277322306E-2</v>
      </c>
      <c r="W487" s="16">
        <v>6.1000712817531499E-2</v>
      </c>
      <c r="X487" s="16">
        <v>6.9788498719756495E-2</v>
      </c>
      <c r="Y487" s="16">
        <v>5.75171232205655E-2</v>
      </c>
      <c r="Z487" s="16"/>
      <c r="AA487" s="16">
        <v>0.115609895755963</v>
      </c>
      <c r="AB487" s="16">
        <v>4.1078351952164499E-2</v>
      </c>
      <c r="AC487" s="16">
        <v>4.3298537447738199E-2</v>
      </c>
      <c r="AD487" s="16">
        <v>5.0549386066034201E-2</v>
      </c>
      <c r="AE487" s="16">
        <v>3.8966975708450202E-2</v>
      </c>
      <c r="AF487" s="16">
        <v>6.4133599800389296E-2</v>
      </c>
      <c r="AG487" s="16"/>
      <c r="AH487" s="16">
        <v>7.2471895385112894E-2</v>
      </c>
      <c r="AI487" s="16">
        <v>6.1523864034313501E-2</v>
      </c>
      <c r="AJ487" s="16"/>
      <c r="AK487" s="16">
        <v>7.2258997931345201E-2</v>
      </c>
      <c r="AL487" s="16">
        <v>6.6902290170582607E-2</v>
      </c>
      <c r="AM487" s="16"/>
      <c r="AN487" s="16">
        <v>7.7304781228644204E-2</v>
      </c>
      <c r="AO487" s="16">
        <v>5.69513931288105E-2</v>
      </c>
      <c r="AP487" s="16"/>
      <c r="AQ487" s="16">
        <v>9.6673302457698104E-2</v>
      </c>
      <c r="AR487" s="16">
        <v>7.6454937365856707E-2</v>
      </c>
      <c r="AS487" s="16">
        <v>5.3489463671468299E-2</v>
      </c>
      <c r="AT487" s="16"/>
      <c r="AU487" s="16">
        <v>6.0548672800594498E-2</v>
      </c>
      <c r="AV487" s="16">
        <v>9.1608026409763899E-2</v>
      </c>
      <c r="AW487" s="16"/>
      <c r="AX487" s="16">
        <v>7.4538761931206399E-2</v>
      </c>
      <c r="AY487" s="16">
        <v>6.1201875003784802E-2</v>
      </c>
      <c r="AZ487" s="16"/>
      <c r="BA487" s="16">
        <v>8.9412550447745098E-2</v>
      </c>
      <c r="BB487" s="16">
        <v>3.6243149439723302E-2</v>
      </c>
    </row>
    <row r="488" spans="2:54" x14ac:dyDescent="0.35">
      <c r="B488" t="s">
        <v>102</v>
      </c>
      <c r="C488" s="16">
        <v>9.4297034242354499E-2</v>
      </c>
      <c r="D488" s="16">
        <v>8.3857488407444503E-2</v>
      </c>
      <c r="E488" s="16">
        <v>0.10565814568047099</v>
      </c>
      <c r="F488" s="16"/>
      <c r="G488" s="16">
        <v>9.6155276708902102E-2</v>
      </c>
      <c r="H488" s="16">
        <v>4.77248923330999E-2</v>
      </c>
      <c r="I488" s="16">
        <v>0.11099757430580801</v>
      </c>
      <c r="J488" s="16">
        <v>0.111298098755507</v>
      </c>
      <c r="K488" s="16">
        <v>9.46300637629168E-2</v>
      </c>
      <c r="L488" s="16">
        <v>0.107053308887535</v>
      </c>
      <c r="M488" s="16"/>
      <c r="N488" s="16">
        <v>6.2362130305888698E-2</v>
      </c>
      <c r="O488" s="16">
        <v>0.135818864717166</v>
      </c>
      <c r="P488" s="16">
        <v>9.5271709792434905E-2</v>
      </c>
      <c r="Q488" s="16">
        <v>7.9294159913135806E-2</v>
      </c>
      <c r="R488" s="16"/>
      <c r="S488" s="16">
        <v>9.5077925521188197E-2</v>
      </c>
      <c r="T488" s="16">
        <v>9.3589162624367797E-2</v>
      </c>
      <c r="U488" s="16"/>
      <c r="V488" s="16">
        <v>0.108114711234783</v>
      </c>
      <c r="W488" s="16">
        <v>0.10033002180140201</v>
      </c>
      <c r="X488" s="16">
        <v>7.8763304176969806E-2</v>
      </c>
      <c r="Y488" s="16">
        <v>5.3105382972606398E-2</v>
      </c>
      <c r="Z488" s="16"/>
      <c r="AA488" s="16">
        <v>0.12950110866286799</v>
      </c>
      <c r="AB488" s="16">
        <v>5.0467183260291502E-2</v>
      </c>
      <c r="AC488" s="16">
        <v>9.60433244607167E-2</v>
      </c>
      <c r="AD488" s="16">
        <v>8.3327470592780006E-2</v>
      </c>
      <c r="AE488" s="16">
        <v>3.4061409385258E-2</v>
      </c>
      <c r="AF488" s="16">
        <v>0.15007174332112799</v>
      </c>
      <c r="AG488" s="16"/>
      <c r="AH488" s="16">
        <v>8.9542219386660904E-2</v>
      </c>
      <c r="AI488" s="16">
        <v>0.10975097647918999</v>
      </c>
      <c r="AJ488" s="16"/>
      <c r="AK488" s="16">
        <v>7.7932958247440495E-2</v>
      </c>
      <c r="AL488" s="16">
        <v>0.103528366180245</v>
      </c>
      <c r="AM488" s="16"/>
      <c r="AN488" s="16">
        <v>8.5457659010401504E-2</v>
      </c>
      <c r="AO488" s="16">
        <v>9.4976968790736901E-2</v>
      </c>
      <c r="AP488" s="16"/>
      <c r="AQ488" s="16">
        <v>8.6887551066889501E-2</v>
      </c>
      <c r="AR488" s="16">
        <v>9.9241281819105395E-2</v>
      </c>
      <c r="AS488" s="16">
        <v>8.7682723391770495E-2</v>
      </c>
      <c r="AT488" s="16"/>
      <c r="AU488" s="16">
        <v>8.0398117794153207E-2</v>
      </c>
      <c r="AV488" s="16">
        <v>0.110375954651731</v>
      </c>
      <c r="AW488" s="16"/>
      <c r="AX488" s="16">
        <v>7.8807114277983606E-2</v>
      </c>
      <c r="AY488" s="16">
        <v>0.17131173778652001</v>
      </c>
      <c r="AZ488" s="16"/>
      <c r="BA488" s="16">
        <v>1.4407921717059E-2</v>
      </c>
      <c r="BB488" s="16">
        <v>0.107221598501547</v>
      </c>
    </row>
    <row r="489" spans="2:54" x14ac:dyDescent="0.35">
      <c r="B489" t="s">
        <v>103</v>
      </c>
      <c r="C489" s="16">
        <v>8.7012845027654204E-2</v>
      </c>
      <c r="D489" s="16">
        <v>5.7270302257501397E-2</v>
      </c>
      <c r="E489" s="16">
        <v>0.110983954614555</v>
      </c>
      <c r="F489" s="16"/>
      <c r="G489" s="16">
        <v>7.7633551896501798E-2</v>
      </c>
      <c r="H489" s="16">
        <v>8.5751151239967002E-2</v>
      </c>
      <c r="I489" s="16">
        <v>6.0558845823168297E-2</v>
      </c>
      <c r="J489" s="16">
        <v>6.5819884884226895E-2</v>
      </c>
      <c r="K489" s="16">
        <v>0.12597144756700199</v>
      </c>
      <c r="L489" s="16">
        <v>9.9578573338176601E-2</v>
      </c>
      <c r="M489" s="16"/>
      <c r="N489" s="16">
        <v>8.0834193451255407E-2</v>
      </c>
      <c r="O489" s="16">
        <v>0.107980330130071</v>
      </c>
      <c r="P489" s="16">
        <v>8.5024130716963506E-2</v>
      </c>
      <c r="Q489" s="16">
        <v>7.6289170617936705E-2</v>
      </c>
      <c r="R489" s="16"/>
      <c r="S489" s="16">
        <v>8.6506197335970605E-2</v>
      </c>
      <c r="T489" s="16">
        <v>8.8210035433317804E-2</v>
      </c>
      <c r="U489" s="16"/>
      <c r="V489" s="16">
        <v>0.123284857773387</v>
      </c>
      <c r="W489" s="16">
        <v>9.57174902803508E-2</v>
      </c>
      <c r="X489" s="16">
        <v>5.3592095409402803E-2</v>
      </c>
      <c r="Y489" s="16">
        <v>0</v>
      </c>
      <c r="Z489" s="16"/>
      <c r="AA489" s="16">
        <v>0.10378721047048101</v>
      </c>
      <c r="AB489" s="16">
        <v>0.103070874958024</v>
      </c>
      <c r="AC489" s="16">
        <v>0.156660579989545</v>
      </c>
      <c r="AD489" s="16">
        <v>2.9976163205996401E-2</v>
      </c>
      <c r="AE489" s="16">
        <v>6.2457796372932799E-2</v>
      </c>
      <c r="AF489" s="16">
        <v>2.3742646851764599E-2</v>
      </c>
      <c r="AG489" s="16"/>
      <c r="AH489" s="16">
        <v>7.2828658629365495E-2</v>
      </c>
      <c r="AI489" s="16">
        <v>7.6207452807721607E-2</v>
      </c>
      <c r="AJ489" s="16"/>
      <c r="AK489" s="16">
        <v>7.1752494813860895E-2</v>
      </c>
      <c r="AL489" s="16">
        <v>6.73245382991213E-2</v>
      </c>
      <c r="AM489" s="16"/>
      <c r="AN489" s="16">
        <v>6.9393748078891399E-2</v>
      </c>
      <c r="AO489" s="16">
        <v>8.29794735797688E-2</v>
      </c>
      <c r="AP489" s="16"/>
      <c r="AQ489" s="16">
        <v>5.3173660477069402E-2</v>
      </c>
      <c r="AR489" s="16">
        <v>9.2031648040372796E-2</v>
      </c>
      <c r="AS489" s="16">
        <v>7.9244776321852006E-2</v>
      </c>
      <c r="AT489" s="16"/>
      <c r="AU489" s="16">
        <v>9.6738449270586099E-2</v>
      </c>
      <c r="AV489" s="16">
        <v>7.1772576272318395E-2</v>
      </c>
      <c r="AW489" s="16"/>
      <c r="AX489" s="16">
        <v>7.2977973875009997E-2</v>
      </c>
      <c r="AY489" s="16">
        <v>0.15445779834034901</v>
      </c>
      <c r="AZ489" s="16"/>
      <c r="BA489" s="16">
        <v>2.72726369655064E-2</v>
      </c>
      <c r="BB489" s="16">
        <v>3.8661237394074802E-2</v>
      </c>
    </row>
    <row r="490" spans="2:54" x14ac:dyDescent="0.35">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c r="AC490" s="16"/>
      <c r="AD490" s="16"/>
      <c r="AE490" s="16"/>
      <c r="AF490" s="16"/>
      <c r="AG490" s="16"/>
      <c r="AH490" s="16"/>
      <c r="AI490" s="16"/>
      <c r="AJ490" s="16"/>
      <c r="AK490" s="16"/>
      <c r="AL490" s="16"/>
      <c r="AM490" s="16"/>
      <c r="AN490" s="16"/>
      <c r="AO490" s="16"/>
      <c r="AP490" s="16"/>
      <c r="AQ490" s="16"/>
      <c r="AR490" s="16"/>
      <c r="AS490" s="16"/>
      <c r="AT490" s="16"/>
      <c r="AU490" s="16"/>
      <c r="AV490" s="16"/>
      <c r="AW490" s="16"/>
      <c r="AX490" s="16"/>
      <c r="AY490" s="16"/>
      <c r="AZ490" s="16"/>
      <c r="BA490" s="16"/>
      <c r="BB490" s="16"/>
    </row>
    <row r="491" spans="2:54" x14ac:dyDescent="0.35">
      <c r="B491" s="7" t="s">
        <v>256</v>
      </c>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c r="AM491" s="16"/>
      <c r="AN491" s="16"/>
      <c r="AO491" s="16"/>
      <c r="AP491" s="16"/>
      <c r="AQ491" s="16"/>
      <c r="AR491" s="16"/>
      <c r="AS491" s="16"/>
      <c r="AT491" s="16"/>
      <c r="AU491" s="16"/>
      <c r="AV491" s="16"/>
      <c r="AW491" s="16"/>
      <c r="AX491" s="16"/>
      <c r="AY491" s="16"/>
      <c r="AZ491" s="16"/>
      <c r="BA491" s="16"/>
      <c r="BB491" s="16"/>
    </row>
    <row r="492" spans="2:54" x14ac:dyDescent="0.35">
      <c r="B492" s="15" t="s">
        <v>14</v>
      </c>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16"/>
      <c r="AQ492" s="16"/>
      <c r="AR492" s="16"/>
      <c r="AS492" s="16"/>
      <c r="AT492" s="16"/>
      <c r="AU492" s="16"/>
      <c r="AV492" s="16"/>
      <c r="AW492" s="16"/>
      <c r="AX492" s="16"/>
      <c r="AY492" s="16"/>
      <c r="AZ492" s="16"/>
      <c r="BA492" s="16"/>
      <c r="BB492" s="16"/>
    </row>
    <row r="493" spans="2:54" x14ac:dyDescent="0.35">
      <c r="B493" t="s">
        <v>257</v>
      </c>
      <c r="C493" s="16">
        <v>0.72650385064476997</v>
      </c>
      <c r="D493" s="16">
        <v>0.74169661965396205</v>
      </c>
      <c r="E493" s="16">
        <v>0.71521643091118403</v>
      </c>
      <c r="F493" s="16"/>
      <c r="G493" s="16">
        <v>0.71735244026137202</v>
      </c>
      <c r="H493" s="16">
        <v>0.76304324150312097</v>
      </c>
      <c r="I493" s="16">
        <v>0.73981271577771901</v>
      </c>
      <c r="J493" s="16">
        <v>0.76246625772615195</v>
      </c>
      <c r="K493" s="16">
        <v>0.70189092840678302</v>
      </c>
      <c r="L493" s="16">
        <v>0.68224993683763702</v>
      </c>
      <c r="M493" s="16"/>
      <c r="N493" s="16">
        <v>0.76234605164597702</v>
      </c>
      <c r="O493" s="16">
        <v>0.63086105808495396</v>
      </c>
      <c r="P493" s="16">
        <v>0.74163548730746598</v>
      </c>
      <c r="Q493" s="16">
        <v>0.76021615689445499</v>
      </c>
      <c r="R493" s="16"/>
      <c r="S493" s="16">
        <v>0.70555578503003502</v>
      </c>
      <c r="T493" s="16">
        <v>0.756727194526984</v>
      </c>
      <c r="U493" s="16"/>
      <c r="V493" s="16">
        <v>0.704589339822567</v>
      </c>
      <c r="W493" s="16">
        <v>0.69556831328259205</v>
      </c>
      <c r="X493" s="16">
        <v>0.76704352734159198</v>
      </c>
      <c r="Y493" s="16">
        <v>0.906462525871916</v>
      </c>
      <c r="Z493" s="16"/>
      <c r="AA493" s="16">
        <v>0.68037985247498101</v>
      </c>
      <c r="AB493" s="16">
        <v>0.754897311953453</v>
      </c>
      <c r="AC493" s="16">
        <v>0.69285978904593204</v>
      </c>
      <c r="AD493" s="16">
        <v>0.787821658323274</v>
      </c>
      <c r="AE493" s="16">
        <v>0.75090231654230499</v>
      </c>
      <c r="AF493" s="16">
        <v>0.75728707999936695</v>
      </c>
      <c r="AG493" s="16"/>
      <c r="AH493" s="16">
        <v>0.73946941622200901</v>
      </c>
      <c r="AI493" s="16">
        <v>0.69454536724822902</v>
      </c>
      <c r="AJ493" s="16"/>
      <c r="AK493" s="16">
        <v>0.77358132130785795</v>
      </c>
      <c r="AL493" s="16">
        <v>0.68993001991910097</v>
      </c>
      <c r="AM493" s="16"/>
      <c r="AN493" s="16">
        <v>0.750863811883696</v>
      </c>
      <c r="AO493" s="16">
        <v>0.70946323708301695</v>
      </c>
      <c r="AP493" s="16"/>
      <c r="AQ493" s="16">
        <v>0.72892631935750996</v>
      </c>
      <c r="AR493" s="16">
        <v>0.73089091759691804</v>
      </c>
      <c r="AS493" s="16">
        <v>0.71246031996302195</v>
      </c>
      <c r="AT493" s="16"/>
      <c r="AU493" s="16">
        <v>0.734402279361413</v>
      </c>
      <c r="AV493" s="16">
        <v>0.71870501152700195</v>
      </c>
      <c r="AW493" s="16"/>
      <c r="AX493" s="16">
        <v>0.77013591998992303</v>
      </c>
      <c r="AY493" s="16">
        <v>0.52083070651126995</v>
      </c>
      <c r="AZ493" s="16"/>
      <c r="BA493" s="16">
        <v>0.879942887783012</v>
      </c>
      <c r="BB493" s="16">
        <v>0.74430246070294803</v>
      </c>
    </row>
    <row r="494" spans="2:54" x14ac:dyDescent="0.35">
      <c r="B494" t="s">
        <v>258</v>
      </c>
      <c r="C494" s="16">
        <v>0.21176995818737701</v>
      </c>
      <c r="D494" s="16">
        <v>0.202804333446298</v>
      </c>
      <c r="E494" s="16">
        <v>0.217972638624195</v>
      </c>
      <c r="F494" s="16"/>
      <c r="G494" s="16">
        <v>0.19460315555187099</v>
      </c>
      <c r="H494" s="16">
        <v>0.173651622760536</v>
      </c>
      <c r="I494" s="16">
        <v>0.19523696920742301</v>
      </c>
      <c r="J494" s="16">
        <v>0.19834773289770899</v>
      </c>
      <c r="K494" s="16">
        <v>0.24232885709055499</v>
      </c>
      <c r="L494" s="16">
        <v>0.25341343440039299</v>
      </c>
      <c r="M494" s="16"/>
      <c r="N494" s="16">
        <v>0.17957626090058801</v>
      </c>
      <c r="O494" s="16">
        <v>0.29999744015324198</v>
      </c>
      <c r="P494" s="16">
        <v>0.20443119307027999</v>
      </c>
      <c r="Q494" s="16">
        <v>0.16943362603918199</v>
      </c>
      <c r="R494" s="16"/>
      <c r="S494" s="16">
        <v>0.22945874771299701</v>
      </c>
      <c r="T494" s="16">
        <v>0.186153543767652</v>
      </c>
      <c r="U494" s="16"/>
      <c r="V494" s="16">
        <v>0.209146496030612</v>
      </c>
      <c r="W494" s="16">
        <v>0.23501252772905501</v>
      </c>
      <c r="X494" s="16">
        <v>0.20009763966587199</v>
      </c>
      <c r="Y494" s="16">
        <v>5.9195735087130698E-2</v>
      </c>
      <c r="Z494" s="16"/>
      <c r="AA494" s="16">
        <v>0.24195496378943299</v>
      </c>
      <c r="AB494" s="16">
        <v>0.18184812174651199</v>
      </c>
      <c r="AC494" s="16">
        <v>0.245913561833359</v>
      </c>
      <c r="AD494" s="16">
        <v>0.18018706401402099</v>
      </c>
      <c r="AE494" s="16">
        <v>0.18442648034557599</v>
      </c>
      <c r="AF494" s="16">
        <v>0.19314950004862999</v>
      </c>
      <c r="AG494" s="16"/>
      <c r="AH494" s="16">
        <v>0.19898099636438199</v>
      </c>
      <c r="AI494" s="16">
        <v>0.25434209233302502</v>
      </c>
      <c r="AJ494" s="16"/>
      <c r="AK494" s="16">
        <v>0.17440344428064899</v>
      </c>
      <c r="AL494" s="16">
        <v>0.25618420447940499</v>
      </c>
      <c r="AM494" s="16"/>
      <c r="AN494" s="16">
        <v>0.189402688902156</v>
      </c>
      <c r="AO494" s="16">
        <v>0.23819911421751999</v>
      </c>
      <c r="AP494" s="16"/>
      <c r="AQ494" s="16">
        <v>0.218211102597891</v>
      </c>
      <c r="AR494" s="16">
        <v>0.19822780225780301</v>
      </c>
      <c r="AS494" s="16">
        <v>0.23171544510231501</v>
      </c>
      <c r="AT494" s="16"/>
      <c r="AU494" s="16">
        <v>0.20730127961407099</v>
      </c>
      <c r="AV494" s="16">
        <v>0.216608667241113</v>
      </c>
      <c r="AW494" s="16"/>
      <c r="AX494" s="16">
        <v>0.17965342921528199</v>
      </c>
      <c r="AY494" s="16">
        <v>0.36963451265515701</v>
      </c>
      <c r="AZ494" s="16"/>
      <c r="BA494" s="16">
        <v>9.7552697081298601E-2</v>
      </c>
      <c r="BB494" s="16">
        <v>0.22323197724486199</v>
      </c>
    </row>
    <row r="495" spans="2:54" x14ac:dyDescent="0.35">
      <c r="B495" t="s">
        <v>110</v>
      </c>
      <c r="C495" s="16">
        <v>6.1726191167852898E-2</v>
      </c>
      <c r="D495" s="16">
        <v>5.5499046899740001E-2</v>
      </c>
      <c r="E495" s="16">
        <v>6.6810930464621096E-2</v>
      </c>
      <c r="F495" s="16"/>
      <c r="G495" s="16">
        <v>8.80444041867567E-2</v>
      </c>
      <c r="H495" s="16">
        <v>6.3305135736342902E-2</v>
      </c>
      <c r="I495" s="16">
        <v>6.4950315014857901E-2</v>
      </c>
      <c r="J495" s="16">
        <v>3.9186009376139697E-2</v>
      </c>
      <c r="K495" s="16">
        <v>5.5780214502662302E-2</v>
      </c>
      <c r="L495" s="16">
        <v>6.4336628761970605E-2</v>
      </c>
      <c r="M495" s="16"/>
      <c r="N495" s="16">
        <v>5.8077687453434702E-2</v>
      </c>
      <c r="O495" s="16">
        <v>6.91415017618036E-2</v>
      </c>
      <c r="P495" s="16">
        <v>5.39333196222542E-2</v>
      </c>
      <c r="Q495" s="16">
        <v>7.0350217066363296E-2</v>
      </c>
      <c r="R495" s="16"/>
      <c r="S495" s="16">
        <v>6.4985467256968493E-2</v>
      </c>
      <c r="T495" s="16">
        <v>5.7119261705364202E-2</v>
      </c>
      <c r="U495" s="16"/>
      <c r="V495" s="16">
        <v>8.6264164146820796E-2</v>
      </c>
      <c r="W495" s="16">
        <v>6.9419158988353102E-2</v>
      </c>
      <c r="X495" s="16">
        <v>3.2858832992536002E-2</v>
      </c>
      <c r="Y495" s="16">
        <v>3.4341739040953501E-2</v>
      </c>
      <c r="Z495" s="16"/>
      <c r="AA495" s="16">
        <v>7.7665183735585896E-2</v>
      </c>
      <c r="AB495" s="16">
        <v>6.3254566300035203E-2</v>
      </c>
      <c r="AC495" s="16">
        <v>6.1226649120709402E-2</v>
      </c>
      <c r="AD495" s="16">
        <v>3.1991277662704702E-2</v>
      </c>
      <c r="AE495" s="16">
        <v>6.4671203112119102E-2</v>
      </c>
      <c r="AF495" s="16">
        <v>4.9563419952003099E-2</v>
      </c>
      <c r="AG495" s="16"/>
      <c r="AH495" s="16">
        <v>6.1549587413609101E-2</v>
      </c>
      <c r="AI495" s="16">
        <v>5.1112540418745897E-2</v>
      </c>
      <c r="AJ495" s="16"/>
      <c r="AK495" s="16">
        <v>5.2015234411493097E-2</v>
      </c>
      <c r="AL495" s="16">
        <v>5.3885775601494802E-2</v>
      </c>
      <c r="AM495" s="16"/>
      <c r="AN495" s="16">
        <v>5.9733499214148E-2</v>
      </c>
      <c r="AO495" s="16">
        <v>5.2337648699462697E-2</v>
      </c>
      <c r="AP495" s="16"/>
      <c r="AQ495" s="16">
        <v>5.28625780445992E-2</v>
      </c>
      <c r="AR495" s="16">
        <v>7.0881280145278794E-2</v>
      </c>
      <c r="AS495" s="16">
        <v>5.5824234934662598E-2</v>
      </c>
      <c r="AT495" s="16"/>
      <c r="AU495" s="16">
        <v>5.8296441024516303E-2</v>
      </c>
      <c r="AV495" s="16">
        <v>6.4686321231885294E-2</v>
      </c>
      <c r="AW495" s="16"/>
      <c r="AX495" s="16">
        <v>5.0210650794795302E-2</v>
      </c>
      <c r="AY495" s="16">
        <v>0.109534780833573</v>
      </c>
      <c r="AZ495" s="16"/>
      <c r="BA495" s="16">
        <v>2.25044151356899E-2</v>
      </c>
      <c r="BB495" s="16">
        <v>3.24655620521897E-2</v>
      </c>
    </row>
    <row r="496" spans="2:54" x14ac:dyDescent="0.35">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c r="AC496" s="16"/>
      <c r="AD496" s="16"/>
      <c r="AE496" s="16"/>
      <c r="AF496" s="16"/>
      <c r="AG496" s="16"/>
      <c r="AH496" s="16"/>
      <c r="AI496" s="16"/>
      <c r="AJ496" s="16"/>
      <c r="AK496" s="16"/>
      <c r="AL496" s="16"/>
      <c r="AM496" s="16"/>
      <c r="AN496" s="16"/>
      <c r="AO496" s="16"/>
      <c r="AP496" s="16"/>
      <c r="AQ496" s="16"/>
      <c r="AR496" s="16"/>
      <c r="AS496" s="16"/>
      <c r="AT496" s="16"/>
      <c r="AU496" s="16"/>
      <c r="AV496" s="16"/>
      <c r="AW496" s="16"/>
      <c r="AX496" s="16"/>
      <c r="AY496" s="16"/>
      <c r="AZ496" s="16"/>
      <c r="BA496" s="16"/>
      <c r="BB496" s="16"/>
    </row>
    <row r="497" spans="2:54" x14ac:dyDescent="0.35">
      <c r="B497" s="7" t="s">
        <v>259</v>
      </c>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c r="AC497" s="16"/>
      <c r="AD497" s="16"/>
      <c r="AE497" s="16"/>
      <c r="AF497" s="16"/>
      <c r="AG497" s="16"/>
      <c r="AH497" s="16"/>
      <c r="AI497" s="16"/>
      <c r="AJ497" s="16"/>
      <c r="AK497" s="16"/>
      <c r="AL497" s="16"/>
      <c r="AM497" s="16"/>
      <c r="AN497" s="16"/>
      <c r="AO497" s="16"/>
      <c r="AP497" s="16"/>
      <c r="AQ497" s="16"/>
      <c r="AR497" s="16"/>
      <c r="AS497" s="16"/>
      <c r="AT497" s="16"/>
      <c r="AU497" s="16"/>
      <c r="AV497" s="16"/>
      <c r="AW497" s="16"/>
      <c r="AX497" s="16"/>
      <c r="AY497" s="16"/>
      <c r="AZ497" s="16"/>
      <c r="BA497" s="16"/>
      <c r="BB497" s="16"/>
    </row>
    <row r="498" spans="2:54" x14ac:dyDescent="0.35">
      <c r="B498" s="15" t="s">
        <v>14</v>
      </c>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c r="AC498" s="16"/>
      <c r="AD498" s="16"/>
      <c r="AE498" s="16"/>
      <c r="AF498" s="16"/>
      <c r="AG498" s="16"/>
      <c r="AH498" s="16"/>
      <c r="AI498" s="16"/>
      <c r="AJ498" s="16"/>
      <c r="AK498" s="16"/>
      <c r="AL498" s="16"/>
      <c r="AM498" s="16"/>
      <c r="AN498" s="16"/>
      <c r="AO498" s="16"/>
      <c r="AP498" s="16"/>
      <c r="AQ498" s="16"/>
      <c r="AR498" s="16"/>
      <c r="AS498" s="16"/>
      <c r="AT498" s="16"/>
      <c r="AU498" s="16"/>
      <c r="AV498" s="16"/>
      <c r="AW498" s="16"/>
      <c r="AX498" s="16"/>
      <c r="AY498" s="16"/>
      <c r="AZ498" s="16"/>
      <c r="BA498" s="16"/>
      <c r="BB498" s="16"/>
    </row>
    <row r="499" spans="2:54" x14ac:dyDescent="0.35">
      <c r="B499" t="s">
        <v>257</v>
      </c>
      <c r="C499" s="16">
        <v>0.69849717798008204</v>
      </c>
      <c r="D499" s="16">
        <v>0.72505955670287203</v>
      </c>
      <c r="E499" s="16">
        <v>0.67422380756737299</v>
      </c>
      <c r="F499" s="16"/>
      <c r="G499" s="16">
        <v>0.70487454842226405</v>
      </c>
      <c r="H499" s="16">
        <v>0.71947684498168796</v>
      </c>
      <c r="I499" s="16">
        <v>0.70669951171104395</v>
      </c>
      <c r="J499" s="16">
        <v>0.71064601385670001</v>
      </c>
      <c r="K499" s="16">
        <v>0.65596514281076501</v>
      </c>
      <c r="L499" s="16">
        <v>0.69458852170986196</v>
      </c>
      <c r="M499" s="16"/>
      <c r="N499" s="16">
        <v>0.75387318154496197</v>
      </c>
      <c r="O499" s="16">
        <v>0.59209987351801696</v>
      </c>
      <c r="P499" s="16">
        <v>0.73304296499719901</v>
      </c>
      <c r="Q499" s="16">
        <v>0.696491887864783</v>
      </c>
      <c r="R499" s="16"/>
      <c r="S499" s="16">
        <v>0.69372964055203201</v>
      </c>
      <c r="T499" s="16">
        <v>0.70418429227918999</v>
      </c>
      <c r="U499" s="16"/>
      <c r="V499" s="16">
        <v>0.62185576993442004</v>
      </c>
      <c r="W499" s="16">
        <v>0.69646518059736995</v>
      </c>
      <c r="X499" s="16">
        <v>0.74961266849073604</v>
      </c>
      <c r="Y499" s="16">
        <v>0.85591254873920897</v>
      </c>
      <c r="Z499" s="16"/>
      <c r="AA499" s="16">
        <v>0.64624081598230898</v>
      </c>
      <c r="AB499" s="16">
        <v>0.75885792277412201</v>
      </c>
      <c r="AC499" s="16">
        <v>0.57118380757673204</v>
      </c>
      <c r="AD499" s="16">
        <v>0.78896456040486795</v>
      </c>
      <c r="AE499" s="16">
        <v>0.754877850731272</v>
      </c>
      <c r="AF499" s="16">
        <v>0.62523725471640101</v>
      </c>
      <c r="AG499" s="16"/>
      <c r="AH499" s="16">
        <v>0.71712731898936</v>
      </c>
      <c r="AI499" s="16">
        <v>0.68984643099585297</v>
      </c>
      <c r="AJ499" s="16"/>
      <c r="AK499" s="16">
        <v>0.74366346661164295</v>
      </c>
      <c r="AL499" s="16">
        <v>0.70170347283752499</v>
      </c>
      <c r="AM499" s="16"/>
      <c r="AN499" s="16">
        <v>0.72910049102066998</v>
      </c>
      <c r="AO499" s="16">
        <v>0.70883123883130394</v>
      </c>
      <c r="AP499" s="16"/>
      <c r="AQ499" s="16">
        <v>0.70722329244537396</v>
      </c>
      <c r="AR499" s="16">
        <v>0.70279191273017305</v>
      </c>
      <c r="AS499" s="16">
        <v>0.71715643957080999</v>
      </c>
      <c r="AT499" s="16"/>
      <c r="AU499" s="16">
        <v>0.71149391752348701</v>
      </c>
      <c r="AV499" s="16">
        <v>0.68295737414267599</v>
      </c>
      <c r="AW499" s="16"/>
      <c r="AX499" s="16">
        <v>0.74011534729989203</v>
      </c>
      <c r="AY499" s="16">
        <v>0.50789551385926601</v>
      </c>
      <c r="AZ499" s="16"/>
      <c r="BA499" s="16">
        <v>0.87163021186869305</v>
      </c>
      <c r="BB499" s="16">
        <v>0.78942420554256898</v>
      </c>
    </row>
    <row r="500" spans="2:54" x14ac:dyDescent="0.35">
      <c r="B500" t="s">
        <v>258</v>
      </c>
      <c r="C500" s="16">
        <v>0.22411486899156199</v>
      </c>
      <c r="D500" s="16">
        <v>0.22018212085712299</v>
      </c>
      <c r="E500" s="16">
        <v>0.22574191734065799</v>
      </c>
      <c r="F500" s="16"/>
      <c r="G500" s="16">
        <v>0.21661845088529899</v>
      </c>
      <c r="H500" s="16">
        <v>0.188680629787982</v>
      </c>
      <c r="I500" s="16">
        <v>0.22631022960573699</v>
      </c>
      <c r="J500" s="16">
        <v>0.197524153628865</v>
      </c>
      <c r="K500" s="16">
        <v>0.265579201669152</v>
      </c>
      <c r="L500" s="16">
        <v>0.24470480679503301</v>
      </c>
      <c r="M500" s="16"/>
      <c r="N500" s="16">
        <v>0.172838109614603</v>
      </c>
      <c r="O500" s="16">
        <v>0.31813609056597503</v>
      </c>
      <c r="P500" s="16">
        <v>0.214870889513779</v>
      </c>
      <c r="Q500" s="16">
        <v>0.19343599680022699</v>
      </c>
      <c r="R500" s="16"/>
      <c r="S500" s="16">
        <v>0.240660002832812</v>
      </c>
      <c r="T500" s="16">
        <v>0.20028431308518299</v>
      </c>
      <c r="U500" s="16"/>
      <c r="V500" s="16">
        <v>0.25138514127678102</v>
      </c>
      <c r="W500" s="16">
        <v>0.22593785960252799</v>
      </c>
      <c r="X500" s="16">
        <v>0.20938450549559201</v>
      </c>
      <c r="Y500" s="16">
        <v>0.12639681454235299</v>
      </c>
      <c r="Z500" s="16"/>
      <c r="AA500" s="16">
        <v>0.25894205665160103</v>
      </c>
      <c r="AB500" s="16">
        <v>0.179155708579852</v>
      </c>
      <c r="AC500" s="16">
        <v>0.29936983233022202</v>
      </c>
      <c r="AD500" s="16">
        <v>0.17174939137057099</v>
      </c>
      <c r="AE500" s="16">
        <v>0.16157799247159901</v>
      </c>
      <c r="AF500" s="16">
        <v>0.34894197218336098</v>
      </c>
      <c r="AG500" s="16"/>
      <c r="AH500" s="16">
        <v>0.20533398392364599</v>
      </c>
      <c r="AI500" s="16">
        <v>0.25196154465287102</v>
      </c>
      <c r="AJ500" s="16"/>
      <c r="AK500" s="16">
        <v>0.18894715935286899</v>
      </c>
      <c r="AL500" s="16">
        <v>0.23923290659816601</v>
      </c>
      <c r="AM500" s="16"/>
      <c r="AN500" s="16">
        <v>0.19230897283094101</v>
      </c>
      <c r="AO500" s="16">
        <v>0.23897713452820701</v>
      </c>
      <c r="AP500" s="16"/>
      <c r="AQ500" s="16">
        <v>0.221192253546524</v>
      </c>
      <c r="AR500" s="16">
        <v>0.21399336204439701</v>
      </c>
      <c r="AS500" s="16">
        <v>0.223227296302276</v>
      </c>
      <c r="AT500" s="16"/>
      <c r="AU500" s="16">
        <v>0.20885531553460901</v>
      </c>
      <c r="AV500" s="16">
        <v>0.24448436719626801</v>
      </c>
      <c r="AW500" s="16"/>
      <c r="AX500" s="16">
        <v>0.195114139127646</v>
      </c>
      <c r="AY500" s="16">
        <v>0.36065856727331502</v>
      </c>
      <c r="AZ500" s="16"/>
      <c r="BA500" s="16">
        <v>9.1559495059236801E-2</v>
      </c>
      <c r="BB500" s="16">
        <v>0.17120957402228101</v>
      </c>
    </row>
    <row r="501" spans="2:54" x14ac:dyDescent="0.35">
      <c r="B501" t="s">
        <v>110</v>
      </c>
      <c r="C501" s="16">
        <v>7.7387953028355799E-2</v>
      </c>
      <c r="D501" s="16">
        <v>5.4758322440004698E-2</v>
      </c>
      <c r="E501" s="16">
        <v>0.10003427509197001</v>
      </c>
      <c r="F501" s="16"/>
      <c r="G501" s="16">
        <v>7.8507000692437101E-2</v>
      </c>
      <c r="H501" s="16">
        <v>9.1842525230329194E-2</v>
      </c>
      <c r="I501" s="16">
        <v>6.6990258683219006E-2</v>
      </c>
      <c r="J501" s="16">
        <v>9.1829832514435897E-2</v>
      </c>
      <c r="K501" s="16">
        <v>7.8455655520083198E-2</v>
      </c>
      <c r="L501" s="16">
        <v>6.07066714951058E-2</v>
      </c>
      <c r="M501" s="16"/>
      <c r="N501" s="16">
        <v>7.3288708840434494E-2</v>
      </c>
      <c r="O501" s="16">
        <v>8.9764035916008095E-2</v>
      </c>
      <c r="P501" s="16">
        <v>5.2086145489021698E-2</v>
      </c>
      <c r="Q501" s="16">
        <v>0.11007211533499001</v>
      </c>
      <c r="R501" s="16"/>
      <c r="S501" s="16">
        <v>6.5610356615156198E-2</v>
      </c>
      <c r="T501" s="16">
        <v>9.5531394635627306E-2</v>
      </c>
      <c r="U501" s="16"/>
      <c r="V501" s="16">
        <v>0.12675908878879899</v>
      </c>
      <c r="W501" s="16">
        <v>7.7596959800101395E-2</v>
      </c>
      <c r="X501" s="16">
        <v>4.1002826013671903E-2</v>
      </c>
      <c r="Y501" s="16">
        <v>1.76906367184381E-2</v>
      </c>
      <c r="Z501" s="16"/>
      <c r="AA501" s="16">
        <v>9.4817127366089299E-2</v>
      </c>
      <c r="AB501" s="16">
        <v>6.1986368646025899E-2</v>
      </c>
      <c r="AC501" s="16">
        <v>0.129446360093046</v>
      </c>
      <c r="AD501" s="16">
        <v>3.9286048224560902E-2</v>
      </c>
      <c r="AE501" s="16">
        <v>8.3544156797129093E-2</v>
      </c>
      <c r="AF501" s="16">
        <v>2.58207731002386E-2</v>
      </c>
      <c r="AG501" s="16"/>
      <c r="AH501" s="16">
        <v>7.7538697086994596E-2</v>
      </c>
      <c r="AI501" s="16">
        <v>5.8192024351276003E-2</v>
      </c>
      <c r="AJ501" s="16"/>
      <c r="AK501" s="16">
        <v>6.7389374035488295E-2</v>
      </c>
      <c r="AL501" s="16">
        <v>5.9063620564309E-2</v>
      </c>
      <c r="AM501" s="16"/>
      <c r="AN501" s="16">
        <v>7.8590536148388998E-2</v>
      </c>
      <c r="AO501" s="16">
        <v>5.2191626640489201E-2</v>
      </c>
      <c r="AP501" s="16"/>
      <c r="AQ501" s="16">
        <v>7.1584454008101595E-2</v>
      </c>
      <c r="AR501" s="16">
        <v>8.3214725225430095E-2</v>
      </c>
      <c r="AS501" s="16">
        <v>5.9616264126914099E-2</v>
      </c>
      <c r="AT501" s="16"/>
      <c r="AU501" s="16">
        <v>7.9650766941904094E-2</v>
      </c>
      <c r="AV501" s="16">
        <v>7.2558258661055794E-2</v>
      </c>
      <c r="AW501" s="16"/>
      <c r="AX501" s="16">
        <v>6.4770513572461497E-2</v>
      </c>
      <c r="AY501" s="16">
        <v>0.13144591886741799</v>
      </c>
      <c r="AZ501" s="16"/>
      <c r="BA501" s="16">
        <v>3.6810293072069802E-2</v>
      </c>
      <c r="BB501" s="16">
        <v>3.9366220435149799E-2</v>
      </c>
    </row>
    <row r="502" spans="2:54" x14ac:dyDescent="0.35">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c r="AC502" s="16"/>
      <c r="AD502" s="16"/>
      <c r="AE502" s="16"/>
      <c r="AF502" s="16"/>
      <c r="AG502" s="16"/>
      <c r="AH502" s="16"/>
      <c r="AI502" s="16"/>
      <c r="AJ502" s="16"/>
      <c r="AK502" s="16"/>
      <c r="AL502" s="16"/>
      <c r="AM502" s="16"/>
      <c r="AN502" s="16"/>
      <c r="AO502" s="16"/>
      <c r="AP502" s="16"/>
      <c r="AQ502" s="16"/>
      <c r="AR502" s="16"/>
      <c r="AS502" s="16"/>
      <c r="AT502" s="16"/>
      <c r="AU502" s="16"/>
      <c r="AV502" s="16"/>
      <c r="AW502" s="16"/>
      <c r="AX502" s="16"/>
      <c r="AY502" s="16"/>
      <c r="AZ502" s="16"/>
      <c r="BA502" s="16"/>
      <c r="BB502" s="16"/>
    </row>
    <row r="503" spans="2:54" x14ac:dyDescent="0.35">
      <c r="B503" s="7" t="s">
        <v>260</v>
      </c>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c r="AC503" s="16"/>
      <c r="AD503" s="16"/>
      <c r="AE503" s="16"/>
      <c r="AF503" s="16"/>
      <c r="AG503" s="16"/>
      <c r="AH503" s="16"/>
      <c r="AI503" s="16"/>
      <c r="AJ503" s="16"/>
      <c r="AK503" s="16"/>
      <c r="AL503" s="16"/>
      <c r="AM503" s="16"/>
      <c r="AN503" s="16"/>
      <c r="AO503" s="16"/>
      <c r="AP503" s="16"/>
      <c r="AQ503" s="16"/>
      <c r="AR503" s="16"/>
      <c r="AS503" s="16"/>
      <c r="AT503" s="16"/>
      <c r="AU503" s="16"/>
      <c r="AV503" s="16"/>
      <c r="AW503" s="16"/>
      <c r="AX503" s="16"/>
      <c r="AY503" s="16"/>
      <c r="AZ503" s="16"/>
      <c r="BA503" s="16"/>
      <c r="BB503" s="16"/>
    </row>
    <row r="504" spans="2:54" x14ac:dyDescent="0.35">
      <c r="B504" s="15" t="s">
        <v>14</v>
      </c>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c r="AC504" s="16"/>
      <c r="AD504" s="16"/>
      <c r="AE504" s="16"/>
      <c r="AF504" s="16"/>
      <c r="AG504" s="16"/>
      <c r="AH504" s="16"/>
      <c r="AI504" s="16"/>
      <c r="AJ504" s="16"/>
      <c r="AK504" s="16"/>
      <c r="AL504" s="16"/>
      <c r="AM504" s="16"/>
      <c r="AN504" s="16"/>
      <c r="AO504" s="16"/>
      <c r="AP504" s="16"/>
      <c r="AQ504" s="16"/>
      <c r="AR504" s="16"/>
      <c r="AS504" s="16"/>
      <c r="AT504" s="16"/>
      <c r="AU504" s="16"/>
      <c r="AV504" s="16"/>
      <c r="AW504" s="16"/>
      <c r="AX504" s="16"/>
      <c r="AY504" s="16"/>
      <c r="AZ504" s="16"/>
      <c r="BA504" s="16"/>
      <c r="BB504" s="16"/>
    </row>
    <row r="505" spans="2:54" x14ac:dyDescent="0.35">
      <c r="B505" t="s">
        <v>257</v>
      </c>
      <c r="C505" s="16">
        <v>0.41862556253296801</v>
      </c>
      <c r="D505" s="16">
        <v>0.44186200869488401</v>
      </c>
      <c r="E505" s="16">
        <v>0.399843223841859</v>
      </c>
      <c r="F505" s="16"/>
      <c r="G505" s="16">
        <v>0.450287406835438</v>
      </c>
      <c r="H505" s="16">
        <v>0.57063176978052499</v>
      </c>
      <c r="I505" s="16">
        <v>0.53148101653245206</v>
      </c>
      <c r="J505" s="16">
        <v>0.45151860916940501</v>
      </c>
      <c r="K505" s="16">
        <v>0.36884457585443597</v>
      </c>
      <c r="L505" s="16">
        <v>0.196433623339483</v>
      </c>
      <c r="M505" s="16"/>
      <c r="N505" s="16">
        <v>0.36771401437234402</v>
      </c>
      <c r="O505" s="16">
        <v>0.347803411625624</v>
      </c>
      <c r="P505" s="16">
        <v>0.42223305621955098</v>
      </c>
      <c r="Q505" s="16">
        <v>0.51125258806757701</v>
      </c>
      <c r="R505" s="16"/>
      <c r="S505" s="16">
        <v>0.36703574506847803</v>
      </c>
      <c r="T505" s="16">
        <v>0.49351705043241401</v>
      </c>
      <c r="U505" s="16"/>
      <c r="V505" s="16">
        <v>0.43348267508970501</v>
      </c>
      <c r="W505" s="16">
        <v>0.40885147751321499</v>
      </c>
      <c r="X505" s="16">
        <v>0.40511910246655503</v>
      </c>
      <c r="Y505" s="16">
        <v>0.53615435500020403</v>
      </c>
      <c r="Z505" s="16"/>
      <c r="AA505" s="16">
        <v>0.46999050718490298</v>
      </c>
      <c r="AB505" s="16">
        <v>0.38364696769983397</v>
      </c>
      <c r="AC505" s="16">
        <v>0.29219689250592501</v>
      </c>
      <c r="AD505" s="16">
        <v>0.42931275069289399</v>
      </c>
      <c r="AE505" s="16">
        <v>0.36787938229642198</v>
      </c>
      <c r="AF505" s="16">
        <v>0.45064503508075299</v>
      </c>
      <c r="AG505" s="16"/>
      <c r="AH505" s="16">
        <v>0.45179520876444901</v>
      </c>
      <c r="AI505" s="16">
        <v>0.38987337264059002</v>
      </c>
      <c r="AJ505" s="16"/>
      <c r="AK505" s="16">
        <v>0.50075404181321603</v>
      </c>
      <c r="AL505" s="16">
        <v>0.39160497720247101</v>
      </c>
      <c r="AM505" s="16"/>
      <c r="AN505" s="16">
        <v>0.44401907826901199</v>
      </c>
      <c r="AO505" s="16">
        <v>0.41842623250878502</v>
      </c>
      <c r="AP505" s="16"/>
      <c r="AQ505" s="16">
        <v>0.37400785608452303</v>
      </c>
      <c r="AR505" s="16">
        <v>0.407130729011832</v>
      </c>
      <c r="AS505" s="16">
        <v>0.47424356641193899</v>
      </c>
      <c r="AT505" s="16"/>
      <c r="AU505" s="16">
        <v>0.41008997243313</v>
      </c>
      <c r="AV505" s="16">
        <v>0.430612722818074</v>
      </c>
      <c r="AW505" s="16"/>
      <c r="AX505" s="16">
        <v>0.466440829818071</v>
      </c>
      <c r="AY505" s="16">
        <v>0.19163139507750199</v>
      </c>
      <c r="AZ505" s="16"/>
      <c r="BA505" s="16">
        <v>0.60849372436362603</v>
      </c>
      <c r="BB505" s="16">
        <v>0.57026169342757205</v>
      </c>
    </row>
    <row r="506" spans="2:54" x14ac:dyDescent="0.35">
      <c r="B506" t="s">
        <v>258</v>
      </c>
      <c r="C506" s="16">
        <v>0.45614962014560601</v>
      </c>
      <c r="D506" s="16">
        <v>0.44986990023465601</v>
      </c>
      <c r="E506" s="16">
        <v>0.45869165788571598</v>
      </c>
      <c r="F506" s="16"/>
      <c r="G506" s="16">
        <v>0.39475347874519201</v>
      </c>
      <c r="H506" s="16">
        <v>0.30516254578888402</v>
      </c>
      <c r="I506" s="16">
        <v>0.37557479365966301</v>
      </c>
      <c r="J506" s="16">
        <v>0.40335096498401901</v>
      </c>
      <c r="K506" s="16">
        <v>0.51827160106339598</v>
      </c>
      <c r="L506" s="16">
        <v>0.67488525832703605</v>
      </c>
      <c r="M506" s="16"/>
      <c r="N506" s="16">
        <v>0.53105609133419396</v>
      </c>
      <c r="O506" s="16">
        <v>0.49099991858935699</v>
      </c>
      <c r="P506" s="16">
        <v>0.46721853629952098</v>
      </c>
      <c r="Q506" s="16">
        <v>0.35426204182857302</v>
      </c>
      <c r="R506" s="16"/>
      <c r="S506" s="16">
        <v>0.51395257272512895</v>
      </c>
      <c r="T506" s="16">
        <v>0.37126650677183498</v>
      </c>
      <c r="U506" s="16"/>
      <c r="V506" s="16">
        <v>0.39516287582166199</v>
      </c>
      <c r="W506" s="16">
        <v>0.46900173211795299</v>
      </c>
      <c r="X506" s="16">
        <v>0.50488264644286696</v>
      </c>
      <c r="Y506" s="16">
        <v>0.346135412204297</v>
      </c>
      <c r="Z506" s="16"/>
      <c r="AA506" s="16">
        <v>0.40253138868347899</v>
      </c>
      <c r="AB506" s="16">
        <v>0.48261324882703799</v>
      </c>
      <c r="AC506" s="16">
        <v>0.527329771429903</v>
      </c>
      <c r="AD506" s="16">
        <v>0.470002713135656</v>
      </c>
      <c r="AE506" s="16">
        <v>0.515337266314707</v>
      </c>
      <c r="AF506" s="16">
        <v>0.48486397206753201</v>
      </c>
      <c r="AG506" s="16"/>
      <c r="AH506" s="16">
        <v>0.41579491593883799</v>
      </c>
      <c r="AI506" s="16">
        <v>0.53035069198660301</v>
      </c>
      <c r="AJ506" s="16"/>
      <c r="AK506" s="16">
        <v>0.39477339478224999</v>
      </c>
      <c r="AL506" s="16">
        <v>0.51107387481084099</v>
      </c>
      <c r="AM506" s="16"/>
      <c r="AN506" s="16">
        <v>0.41818552035175399</v>
      </c>
      <c r="AO506" s="16">
        <v>0.49937162931019202</v>
      </c>
      <c r="AP506" s="16"/>
      <c r="AQ506" s="16">
        <v>0.489816246668899</v>
      </c>
      <c r="AR506" s="16">
        <v>0.44486539197471198</v>
      </c>
      <c r="AS506" s="16">
        <v>0.45106282449097101</v>
      </c>
      <c r="AT506" s="16"/>
      <c r="AU506" s="16">
        <v>0.47566671961457002</v>
      </c>
      <c r="AV506" s="16">
        <v>0.43676013717845202</v>
      </c>
      <c r="AW506" s="16"/>
      <c r="AX506" s="16">
        <v>0.42506973698061101</v>
      </c>
      <c r="AY506" s="16">
        <v>0.61263211094588699</v>
      </c>
      <c r="AZ506" s="16"/>
      <c r="BA506" s="16">
        <v>0.324490874284385</v>
      </c>
      <c r="BB506" s="16">
        <v>0.231837237821127</v>
      </c>
    </row>
    <row r="507" spans="2:54" x14ac:dyDescent="0.35">
      <c r="B507" t="s">
        <v>110</v>
      </c>
      <c r="C507" s="16">
        <v>0.12522481732142501</v>
      </c>
      <c r="D507" s="16">
        <v>0.108268091070459</v>
      </c>
      <c r="E507" s="16">
        <v>0.141465118272425</v>
      </c>
      <c r="F507" s="16"/>
      <c r="G507" s="16">
        <v>0.15495911441936999</v>
      </c>
      <c r="H507" s="16">
        <v>0.124205684430591</v>
      </c>
      <c r="I507" s="16">
        <v>9.29441898078852E-2</v>
      </c>
      <c r="J507" s="16">
        <v>0.14513042584657601</v>
      </c>
      <c r="K507" s="16">
        <v>0.112883823082168</v>
      </c>
      <c r="L507" s="16">
        <v>0.128681118333481</v>
      </c>
      <c r="M507" s="16"/>
      <c r="N507" s="16">
        <v>0.10122989429346201</v>
      </c>
      <c r="O507" s="16">
        <v>0.16119666978501901</v>
      </c>
      <c r="P507" s="16">
        <v>0.11054840748092799</v>
      </c>
      <c r="Q507" s="16">
        <v>0.13448537010385</v>
      </c>
      <c r="R507" s="16"/>
      <c r="S507" s="16">
        <v>0.11901168220639299</v>
      </c>
      <c r="T507" s="16">
        <v>0.13521644279575101</v>
      </c>
      <c r="U507" s="16"/>
      <c r="V507" s="16">
        <v>0.17135444908863201</v>
      </c>
      <c r="W507" s="16">
        <v>0.122146790368832</v>
      </c>
      <c r="X507" s="16">
        <v>8.9998251090577505E-2</v>
      </c>
      <c r="Y507" s="16">
        <v>0.117710232795498</v>
      </c>
      <c r="Z507" s="16"/>
      <c r="AA507" s="16">
        <v>0.127478104131618</v>
      </c>
      <c r="AB507" s="16">
        <v>0.13373978347312801</v>
      </c>
      <c r="AC507" s="16">
        <v>0.18047333606417201</v>
      </c>
      <c r="AD507" s="16">
        <v>0.10068453617145</v>
      </c>
      <c r="AE507" s="16">
        <v>0.116783351388871</v>
      </c>
      <c r="AF507" s="16">
        <v>6.4490992851714293E-2</v>
      </c>
      <c r="AG507" s="16"/>
      <c r="AH507" s="16">
        <v>0.132409875296712</v>
      </c>
      <c r="AI507" s="16">
        <v>7.9775935372806903E-2</v>
      </c>
      <c r="AJ507" s="16"/>
      <c r="AK507" s="16">
        <v>0.10447256340453299</v>
      </c>
      <c r="AL507" s="16">
        <v>9.7321147986688505E-2</v>
      </c>
      <c r="AM507" s="16"/>
      <c r="AN507" s="16">
        <v>0.13779540137923399</v>
      </c>
      <c r="AO507" s="16">
        <v>8.2202138181022302E-2</v>
      </c>
      <c r="AP507" s="16"/>
      <c r="AQ507" s="16">
        <v>0.136175897246578</v>
      </c>
      <c r="AR507" s="16">
        <v>0.14800387901345499</v>
      </c>
      <c r="AS507" s="16">
        <v>7.4693609097089997E-2</v>
      </c>
      <c r="AT507" s="16"/>
      <c r="AU507" s="16">
        <v>0.11424330795229901</v>
      </c>
      <c r="AV507" s="16">
        <v>0.132627140003474</v>
      </c>
      <c r="AW507" s="16"/>
      <c r="AX507" s="16">
        <v>0.108489433201318</v>
      </c>
      <c r="AY507" s="16">
        <v>0.195736493976611</v>
      </c>
      <c r="AZ507" s="16"/>
      <c r="BA507" s="16">
        <v>6.7015401351988801E-2</v>
      </c>
      <c r="BB507" s="16">
        <v>0.19790106875130101</v>
      </c>
    </row>
    <row r="508" spans="2:54" x14ac:dyDescent="0.35">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c r="AC508" s="16"/>
      <c r="AD508" s="16"/>
      <c r="AE508" s="16"/>
      <c r="AF508" s="16"/>
      <c r="AG508" s="16"/>
      <c r="AH508" s="16"/>
      <c r="AI508" s="16"/>
      <c r="AJ508" s="16"/>
      <c r="AK508" s="16"/>
      <c r="AL508" s="16"/>
      <c r="AM508" s="16"/>
      <c r="AN508" s="16"/>
      <c r="AO508" s="16"/>
      <c r="AP508" s="16"/>
      <c r="AQ508" s="16"/>
      <c r="AR508" s="16"/>
      <c r="AS508" s="16"/>
      <c r="AT508" s="16"/>
      <c r="AU508" s="16"/>
      <c r="AV508" s="16"/>
      <c r="AW508" s="16"/>
      <c r="AX508" s="16"/>
      <c r="AY508" s="16"/>
      <c r="AZ508" s="16"/>
      <c r="BA508" s="16"/>
      <c r="BB508" s="16"/>
    </row>
    <row r="509" spans="2:54" x14ac:dyDescent="0.35">
      <c r="B509" s="7" t="s">
        <v>261</v>
      </c>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c r="AA509" s="16"/>
      <c r="AB509" s="16"/>
      <c r="AC509" s="16"/>
      <c r="AD509" s="16"/>
      <c r="AE509" s="16"/>
      <c r="AF509" s="16"/>
      <c r="AG509" s="16"/>
      <c r="AH509" s="16"/>
      <c r="AI509" s="16"/>
      <c r="AJ509" s="16"/>
      <c r="AK509" s="16"/>
      <c r="AL509" s="16"/>
      <c r="AM509" s="16"/>
      <c r="AN509" s="16"/>
      <c r="AO509" s="16"/>
      <c r="AP509" s="16"/>
      <c r="AQ509" s="16"/>
      <c r="AR509" s="16"/>
      <c r="AS509" s="16"/>
      <c r="AT509" s="16"/>
      <c r="AU509" s="16"/>
      <c r="AV509" s="16"/>
      <c r="AW509" s="16"/>
      <c r="AX509" s="16"/>
      <c r="AY509" s="16"/>
      <c r="AZ509" s="16"/>
      <c r="BA509" s="16"/>
      <c r="BB509" s="16"/>
    </row>
    <row r="510" spans="2:54" x14ac:dyDescent="0.35">
      <c r="B510" s="15" t="s">
        <v>14</v>
      </c>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c r="AA510" s="16"/>
      <c r="AB510" s="16"/>
      <c r="AC510" s="16"/>
      <c r="AD510" s="16"/>
      <c r="AE510" s="16"/>
      <c r="AF510" s="16"/>
      <c r="AG510" s="16"/>
      <c r="AH510" s="16"/>
      <c r="AI510" s="16"/>
      <c r="AJ510" s="16"/>
      <c r="AK510" s="16"/>
      <c r="AL510" s="16"/>
      <c r="AM510" s="16"/>
      <c r="AN510" s="16"/>
      <c r="AO510" s="16"/>
      <c r="AP510" s="16"/>
      <c r="AQ510" s="16"/>
      <c r="AR510" s="16"/>
      <c r="AS510" s="16"/>
      <c r="AT510" s="16"/>
      <c r="AU510" s="16"/>
      <c r="AV510" s="16"/>
      <c r="AW510" s="16"/>
      <c r="AX510" s="16"/>
      <c r="AY510" s="16"/>
      <c r="AZ510" s="16"/>
      <c r="BA510" s="16"/>
      <c r="BB510" s="16"/>
    </row>
    <row r="511" spans="2:54" x14ac:dyDescent="0.35">
      <c r="B511" t="s">
        <v>257</v>
      </c>
      <c r="C511" s="16">
        <v>0.65859066611324102</v>
      </c>
      <c r="D511" s="16">
        <v>0.69471383149103405</v>
      </c>
      <c r="E511" s="16">
        <v>0.62476030701984697</v>
      </c>
      <c r="F511" s="16"/>
      <c r="G511" s="16">
        <v>0.61082643769710798</v>
      </c>
      <c r="H511" s="16">
        <v>0.63243998061133899</v>
      </c>
      <c r="I511" s="16">
        <v>0.682633291264094</v>
      </c>
      <c r="J511" s="16">
        <v>0.66986738977298499</v>
      </c>
      <c r="K511" s="16">
        <v>0.71268146370344698</v>
      </c>
      <c r="L511" s="16">
        <v>0.63901269052061604</v>
      </c>
      <c r="M511" s="16"/>
      <c r="N511" s="16">
        <v>0.73181138722204597</v>
      </c>
      <c r="O511" s="16">
        <v>0.56050663239227405</v>
      </c>
      <c r="P511" s="16">
        <v>0.64263375136010803</v>
      </c>
      <c r="Q511" s="16">
        <v>0.71751420394832499</v>
      </c>
      <c r="R511" s="16"/>
      <c r="S511" s="16">
        <v>0.64850917158125398</v>
      </c>
      <c r="T511" s="16">
        <v>0.67541188898416904</v>
      </c>
      <c r="U511" s="16"/>
      <c r="V511" s="16">
        <v>0.61342547285144999</v>
      </c>
      <c r="W511" s="16">
        <v>0.62847195345905504</v>
      </c>
      <c r="X511" s="16">
        <v>0.72711120748062397</v>
      </c>
      <c r="Y511" s="16">
        <v>0.76523066090140401</v>
      </c>
      <c r="Z511" s="16"/>
      <c r="AA511" s="16">
        <v>0.59119049042490301</v>
      </c>
      <c r="AB511" s="16">
        <v>0.72324146040114901</v>
      </c>
      <c r="AC511" s="16">
        <v>0.51217444137568302</v>
      </c>
      <c r="AD511" s="16">
        <v>0.73646750028679897</v>
      </c>
      <c r="AE511" s="16">
        <v>0.76718041688969796</v>
      </c>
      <c r="AF511" s="16">
        <v>0.74812490062008896</v>
      </c>
      <c r="AG511" s="16"/>
      <c r="AH511" s="16">
        <v>0.67651298242728597</v>
      </c>
      <c r="AI511" s="16">
        <v>0.651433559414064</v>
      </c>
      <c r="AJ511" s="16"/>
      <c r="AK511" s="16">
        <v>0.71117153148225198</v>
      </c>
      <c r="AL511" s="16">
        <v>0.63400627603368098</v>
      </c>
      <c r="AM511" s="16"/>
      <c r="AN511" s="16">
        <v>0.70696348171026901</v>
      </c>
      <c r="AO511" s="16">
        <v>0.63321187340687402</v>
      </c>
      <c r="AP511" s="16"/>
      <c r="AQ511" s="16">
        <v>0.66987062826656296</v>
      </c>
      <c r="AR511" s="16">
        <v>0.64120106967610102</v>
      </c>
      <c r="AS511" s="16">
        <v>0.67830115808793001</v>
      </c>
      <c r="AT511" s="16"/>
      <c r="AU511" s="16">
        <v>0.68185341490987805</v>
      </c>
      <c r="AV511" s="16">
        <v>0.62983696670159395</v>
      </c>
      <c r="AW511" s="16"/>
      <c r="AX511" s="16">
        <v>0.68939868337460297</v>
      </c>
      <c r="AY511" s="16">
        <v>0.52798136720320399</v>
      </c>
      <c r="AZ511" s="16"/>
      <c r="BA511" s="16">
        <v>0.78107885150569201</v>
      </c>
      <c r="BB511" s="16">
        <v>0.71631055465692595</v>
      </c>
    </row>
    <row r="512" spans="2:54" x14ac:dyDescent="0.35">
      <c r="B512" t="s">
        <v>258</v>
      </c>
      <c r="C512" s="16">
        <v>0.246060805012013</v>
      </c>
      <c r="D512" s="16">
        <v>0.232523215571075</v>
      </c>
      <c r="E512" s="16">
        <v>0.25893331241391099</v>
      </c>
      <c r="F512" s="16"/>
      <c r="G512" s="16">
        <v>0.28763882647502198</v>
      </c>
      <c r="H512" s="16">
        <v>0.26487929640598501</v>
      </c>
      <c r="I512" s="16">
        <v>0.25116095338097499</v>
      </c>
      <c r="J512" s="16">
        <v>0.2296494353146</v>
      </c>
      <c r="K512" s="16">
        <v>0.20955443278192701</v>
      </c>
      <c r="L512" s="16">
        <v>0.24293008195875501</v>
      </c>
      <c r="M512" s="16"/>
      <c r="N512" s="16">
        <v>0.18850515669464901</v>
      </c>
      <c r="O512" s="16">
        <v>0.30516331148131498</v>
      </c>
      <c r="P512" s="16">
        <v>0.28166643547839099</v>
      </c>
      <c r="Q512" s="16">
        <v>0.17850270616803399</v>
      </c>
      <c r="R512" s="16"/>
      <c r="S512" s="16">
        <v>0.25571913801257101</v>
      </c>
      <c r="T512" s="16">
        <v>0.229402838045691</v>
      </c>
      <c r="U512" s="16"/>
      <c r="V512" s="16">
        <v>0.271733616040016</v>
      </c>
      <c r="W512" s="16">
        <v>0.26114490915554001</v>
      </c>
      <c r="X512" s="16">
        <v>0.21750182174579999</v>
      </c>
      <c r="Y512" s="16">
        <v>0.12205870495976601</v>
      </c>
      <c r="Z512" s="16"/>
      <c r="AA512" s="16">
        <v>0.294823290928862</v>
      </c>
      <c r="AB512" s="16">
        <v>0.17968373151733</v>
      </c>
      <c r="AC512" s="16">
        <v>0.34176293642938099</v>
      </c>
      <c r="AD512" s="16">
        <v>0.21064224184851499</v>
      </c>
      <c r="AE512" s="16">
        <v>0.152285207865369</v>
      </c>
      <c r="AF512" s="16">
        <v>0.22813245252814701</v>
      </c>
      <c r="AG512" s="16"/>
      <c r="AH512" s="16">
        <v>0.21794863008589499</v>
      </c>
      <c r="AI512" s="16">
        <v>0.277367802696113</v>
      </c>
      <c r="AJ512" s="16"/>
      <c r="AK512" s="16">
        <v>0.20215819636261101</v>
      </c>
      <c r="AL512" s="16">
        <v>0.28994756413155398</v>
      </c>
      <c r="AM512" s="16"/>
      <c r="AN512" s="16">
        <v>0.19006288556970399</v>
      </c>
      <c r="AO512" s="16">
        <v>0.28758159098126201</v>
      </c>
      <c r="AP512" s="16"/>
      <c r="AQ512" s="16">
        <v>0.25615774128483199</v>
      </c>
      <c r="AR512" s="16">
        <v>0.242409547861867</v>
      </c>
      <c r="AS512" s="16">
        <v>0.24834489494426201</v>
      </c>
      <c r="AT512" s="16"/>
      <c r="AU512" s="16">
        <v>0.22485043477522501</v>
      </c>
      <c r="AV512" s="16">
        <v>0.27527029733956299</v>
      </c>
      <c r="AW512" s="16"/>
      <c r="AX512" s="16">
        <v>0.22870855999449199</v>
      </c>
      <c r="AY512" s="16">
        <v>0.32284146653361701</v>
      </c>
      <c r="AZ512" s="16"/>
      <c r="BA512" s="16">
        <v>0.17928246945468501</v>
      </c>
      <c r="BB512" s="16">
        <v>0.18622230125956801</v>
      </c>
    </row>
    <row r="513" spans="2:54" x14ac:dyDescent="0.35">
      <c r="B513" t="s">
        <v>110</v>
      </c>
      <c r="C513" s="16">
        <v>9.5348528874746402E-2</v>
      </c>
      <c r="D513" s="16">
        <v>7.2762952937891007E-2</v>
      </c>
      <c r="E513" s="16">
        <v>0.116306380566242</v>
      </c>
      <c r="F513" s="16"/>
      <c r="G513" s="16">
        <v>0.10153473582787</v>
      </c>
      <c r="H513" s="16">
        <v>0.102680722982677</v>
      </c>
      <c r="I513" s="16">
        <v>6.6205755354930201E-2</v>
      </c>
      <c r="J513" s="16">
        <v>0.100483174912415</v>
      </c>
      <c r="K513" s="16">
        <v>7.7764103514625899E-2</v>
      </c>
      <c r="L513" s="16">
        <v>0.118057227520629</v>
      </c>
      <c r="M513" s="16"/>
      <c r="N513" s="16">
        <v>7.9683456083304793E-2</v>
      </c>
      <c r="O513" s="16">
        <v>0.134330056126411</v>
      </c>
      <c r="P513" s="16">
        <v>7.5699813161500804E-2</v>
      </c>
      <c r="Q513" s="16">
        <v>0.10398308988364099</v>
      </c>
      <c r="R513" s="16"/>
      <c r="S513" s="16">
        <v>9.5771690406175294E-2</v>
      </c>
      <c r="T513" s="16">
        <v>9.5185272970139595E-2</v>
      </c>
      <c r="U513" s="16"/>
      <c r="V513" s="16">
        <v>0.11484091110853401</v>
      </c>
      <c r="W513" s="16">
        <v>0.11038313738540501</v>
      </c>
      <c r="X513" s="16">
        <v>5.5386970773576502E-2</v>
      </c>
      <c r="Y513" s="16">
        <v>0.11271063413882999</v>
      </c>
      <c r="Z513" s="16"/>
      <c r="AA513" s="16">
        <v>0.113986218646236</v>
      </c>
      <c r="AB513" s="16">
        <v>9.70748080815204E-2</v>
      </c>
      <c r="AC513" s="16">
        <v>0.14606262219493499</v>
      </c>
      <c r="AD513" s="16">
        <v>5.2890257864686201E-2</v>
      </c>
      <c r="AE513" s="16">
        <v>8.0534375244932205E-2</v>
      </c>
      <c r="AF513" s="16">
        <v>2.3742646851764599E-2</v>
      </c>
      <c r="AG513" s="16"/>
      <c r="AH513" s="16">
        <v>0.105538387486819</v>
      </c>
      <c r="AI513" s="16">
        <v>7.1198637889823294E-2</v>
      </c>
      <c r="AJ513" s="16"/>
      <c r="AK513" s="16">
        <v>8.6670272155136799E-2</v>
      </c>
      <c r="AL513" s="16">
        <v>7.6046159834765398E-2</v>
      </c>
      <c r="AM513" s="16"/>
      <c r="AN513" s="16">
        <v>0.10297363272002701</v>
      </c>
      <c r="AO513" s="16">
        <v>7.9206535611863402E-2</v>
      </c>
      <c r="AP513" s="16"/>
      <c r="AQ513" s="16">
        <v>7.3971630448604803E-2</v>
      </c>
      <c r="AR513" s="16">
        <v>0.116389382462032</v>
      </c>
      <c r="AS513" s="16">
        <v>7.3353946967808406E-2</v>
      </c>
      <c r="AT513" s="16"/>
      <c r="AU513" s="16">
        <v>9.3296150314897006E-2</v>
      </c>
      <c r="AV513" s="16">
        <v>9.4892735958842997E-2</v>
      </c>
      <c r="AW513" s="16"/>
      <c r="AX513" s="16">
        <v>8.1892756630905006E-2</v>
      </c>
      <c r="AY513" s="16">
        <v>0.14917716626317901</v>
      </c>
      <c r="AZ513" s="16"/>
      <c r="BA513" s="16">
        <v>3.9638679039623599E-2</v>
      </c>
      <c r="BB513" s="16">
        <v>9.74671440835055E-2</v>
      </c>
    </row>
    <row r="514" spans="2:54" x14ac:dyDescent="0.35">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c r="AC514" s="16"/>
      <c r="AD514" s="16"/>
      <c r="AE514" s="16"/>
      <c r="AF514" s="16"/>
      <c r="AG514" s="16"/>
      <c r="AH514" s="16"/>
      <c r="AI514" s="16"/>
      <c r="AJ514" s="16"/>
      <c r="AK514" s="16"/>
      <c r="AL514" s="16"/>
      <c r="AM514" s="16"/>
      <c r="AN514" s="16"/>
      <c r="AO514" s="16"/>
      <c r="AP514" s="16"/>
      <c r="AQ514" s="16"/>
      <c r="AR514" s="16"/>
      <c r="AS514" s="16"/>
      <c r="AT514" s="16"/>
      <c r="AU514" s="16"/>
      <c r="AV514" s="16"/>
      <c r="AW514" s="16"/>
      <c r="AX514" s="16"/>
      <c r="AY514" s="16"/>
      <c r="AZ514" s="16"/>
      <c r="BA514" s="16"/>
      <c r="BB514" s="16"/>
    </row>
    <row r="515" spans="2:54" x14ac:dyDescent="0.35">
      <c r="B515" s="7" t="s">
        <v>262</v>
      </c>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c r="AB515" s="16"/>
      <c r="AC515" s="16"/>
      <c r="AD515" s="16"/>
      <c r="AE515" s="16"/>
      <c r="AF515" s="16"/>
      <c r="AG515" s="16"/>
      <c r="AH515" s="16"/>
      <c r="AI515" s="16"/>
      <c r="AJ515" s="16"/>
      <c r="AK515" s="16"/>
      <c r="AL515" s="16"/>
      <c r="AM515" s="16"/>
      <c r="AN515" s="16"/>
      <c r="AO515" s="16"/>
      <c r="AP515" s="16"/>
      <c r="AQ515" s="16"/>
      <c r="AR515" s="16"/>
      <c r="AS515" s="16"/>
      <c r="AT515" s="16"/>
      <c r="AU515" s="16"/>
      <c r="AV515" s="16"/>
      <c r="AW515" s="16"/>
      <c r="AX515" s="16"/>
      <c r="AY515" s="16"/>
      <c r="AZ515" s="16"/>
      <c r="BA515" s="16"/>
      <c r="BB515" s="16"/>
    </row>
    <row r="516" spans="2:54" x14ac:dyDescent="0.35">
      <c r="B516" s="15" t="s">
        <v>14</v>
      </c>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c r="AA516" s="16"/>
      <c r="AB516" s="16"/>
      <c r="AC516" s="16"/>
      <c r="AD516" s="16"/>
      <c r="AE516" s="16"/>
      <c r="AF516" s="16"/>
      <c r="AG516" s="16"/>
      <c r="AH516" s="16"/>
      <c r="AI516" s="16"/>
      <c r="AJ516" s="16"/>
      <c r="AK516" s="16"/>
      <c r="AL516" s="16"/>
      <c r="AM516" s="16"/>
      <c r="AN516" s="16"/>
      <c r="AO516" s="16"/>
      <c r="AP516" s="16"/>
      <c r="AQ516" s="16"/>
      <c r="AR516" s="16"/>
      <c r="AS516" s="16"/>
      <c r="AT516" s="16"/>
      <c r="AU516" s="16"/>
      <c r="AV516" s="16"/>
      <c r="AW516" s="16"/>
      <c r="AX516" s="16"/>
      <c r="AY516" s="16"/>
      <c r="AZ516" s="16"/>
      <c r="BA516" s="16"/>
      <c r="BB516" s="16"/>
    </row>
    <row r="517" spans="2:54" x14ac:dyDescent="0.35">
      <c r="B517" t="s">
        <v>257</v>
      </c>
      <c r="C517" s="16">
        <v>0.59800674798248399</v>
      </c>
      <c r="D517" s="16">
        <v>0.62875424819019798</v>
      </c>
      <c r="E517" s="16">
        <v>0.57129685517378803</v>
      </c>
      <c r="F517" s="16"/>
      <c r="G517" s="16">
        <v>0.63469296994785096</v>
      </c>
      <c r="H517" s="16">
        <v>0.63379745115313602</v>
      </c>
      <c r="I517" s="16">
        <v>0.60984370726237502</v>
      </c>
      <c r="J517" s="16">
        <v>0.61615602063977903</v>
      </c>
      <c r="K517" s="16">
        <v>0.55170659992427895</v>
      </c>
      <c r="L517" s="16">
        <v>0.55949878644954298</v>
      </c>
      <c r="M517" s="16"/>
      <c r="N517" s="16">
        <v>0.61283475738776305</v>
      </c>
      <c r="O517" s="16">
        <v>0.50836885446824698</v>
      </c>
      <c r="P517" s="16">
        <v>0.63611120818870204</v>
      </c>
      <c r="Q517" s="16">
        <v>0.60468255322040798</v>
      </c>
      <c r="R517" s="16"/>
      <c r="S517" s="16">
        <v>0.58187177529530798</v>
      </c>
      <c r="T517" s="16">
        <v>0.62365364668145395</v>
      </c>
      <c r="U517" s="16"/>
      <c r="V517" s="16">
        <v>0.52170523965298499</v>
      </c>
      <c r="W517" s="16">
        <v>0.563052536400653</v>
      </c>
      <c r="X517" s="16">
        <v>0.69345847050909903</v>
      </c>
      <c r="Y517" s="16">
        <v>0.76347908030452405</v>
      </c>
      <c r="Z517" s="16"/>
      <c r="AA517" s="16">
        <v>0.53838539288530196</v>
      </c>
      <c r="AB517" s="16">
        <v>0.61964913287759404</v>
      </c>
      <c r="AC517" s="16">
        <v>0.57721000523812505</v>
      </c>
      <c r="AD517" s="16">
        <v>0.65427212525017597</v>
      </c>
      <c r="AE517" s="16">
        <v>0.64632767577505701</v>
      </c>
      <c r="AF517" s="16">
        <v>0.76328103272941505</v>
      </c>
      <c r="AG517" s="16"/>
      <c r="AH517" s="16">
        <v>0.60934574445011502</v>
      </c>
      <c r="AI517" s="16">
        <v>0.59997319964470996</v>
      </c>
      <c r="AJ517" s="16"/>
      <c r="AK517" s="16">
        <v>0.64020147866514798</v>
      </c>
      <c r="AL517" s="16">
        <v>0.57020895699292096</v>
      </c>
      <c r="AM517" s="16"/>
      <c r="AN517" s="16">
        <v>0.617080933866609</v>
      </c>
      <c r="AO517" s="16">
        <v>0.59107504127145605</v>
      </c>
      <c r="AP517" s="16"/>
      <c r="AQ517" s="16">
        <v>0.61801675538492595</v>
      </c>
      <c r="AR517" s="16">
        <v>0.57257366051785197</v>
      </c>
      <c r="AS517" s="16">
        <v>0.63662273449353501</v>
      </c>
      <c r="AT517" s="16"/>
      <c r="AU517" s="16">
        <v>0.61616759674087196</v>
      </c>
      <c r="AV517" s="16">
        <v>0.56796394611464496</v>
      </c>
      <c r="AW517" s="16"/>
      <c r="AX517" s="16">
        <v>0.63192856866837799</v>
      </c>
      <c r="AY517" s="16">
        <v>0.44908075304807499</v>
      </c>
      <c r="AZ517" s="16"/>
      <c r="BA517" s="16">
        <v>0.72213838171092104</v>
      </c>
      <c r="BB517" s="16">
        <v>0.70029637768136799</v>
      </c>
    </row>
    <row r="518" spans="2:54" x14ac:dyDescent="0.35">
      <c r="B518" t="s">
        <v>258</v>
      </c>
      <c r="C518" s="16">
        <v>0.31683104845245702</v>
      </c>
      <c r="D518" s="16">
        <v>0.29943839246523102</v>
      </c>
      <c r="E518" s="16">
        <v>0.32956033360528603</v>
      </c>
      <c r="F518" s="16"/>
      <c r="G518" s="16">
        <v>0.28298685578962401</v>
      </c>
      <c r="H518" s="16">
        <v>0.28364488795307002</v>
      </c>
      <c r="I518" s="16">
        <v>0.31217826854375302</v>
      </c>
      <c r="J518" s="16">
        <v>0.337707168680704</v>
      </c>
      <c r="K518" s="16">
        <v>0.32258505649929198</v>
      </c>
      <c r="L518" s="16">
        <v>0.34817163213970698</v>
      </c>
      <c r="M518" s="16"/>
      <c r="N518" s="16">
        <v>0.30609311646315601</v>
      </c>
      <c r="O518" s="16">
        <v>0.40291131416707099</v>
      </c>
      <c r="P518" s="16">
        <v>0.29008629889342002</v>
      </c>
      <c r="Q518" s="16">
        <v>0.29212138082793898</v>
      </c>
      <c r="R518" s="16"/>
      <c r="S518" s="16">
        <v>0.34426208071442199</v>
      </c>
      <c r="T518" s="16">
        <v>0.27372805128830202</v>
      </c>
      <c r="U518" s="16"/>
      <c r="V518" s="16">
        <v>0.37602634767606602</v>
      </c>
      <c r="W518" s="16">
        <v>0.33769863657530702</v>
      </c>
      <c r="X518" s="16">
        <v>0.249644222291007</v>
      </c>
      <c r="Y518" s="16">
        <v>0.20345237884055201</v>
      </c>
      <c r="Z518" s="16"/>
      <c r="AA518" s="16">
        <v>0.37405550185669501</v>
      </c>
      <c r="AB518" s="16">
        <v>0.28261628141351403</v>
      </c>
      <c r="AC518" s="16">
        <v>0.350238174185728</v>
      </c>
      <c r="AD518" s="16">
        <v>0.26797954393208101</v>
      </c>
      <c r="AE518" s="16">
        <v>0.25157882832353401</v>
      </c>
      <c r="AF518" s="16">
        <v>0.21297632041882</v>
      </c>
      <c r="AG518" s="16"/>
      <c r="AH518" s="16">
        <v>0.29735119184164799</v>
      </c>
      <c r="AI518" s="16">
        <v>0.34125623593375398</v>
      </c>
      <c r="AJ518" s="16"/>
      <c r="AK518" s="16">
        <v>0.28092069874380099</v>
      </c>
      <c r="AL518" s="16">
        <v>0.35474652952521601</v>
      </c>
      <c r="AM518" s="16"/>
      <c r="AN518" s="16">
        <v>0.28877418345126399</v>
      </c>
      <c r="AO518" s="16">
        <v>0.34274809709103399</v>
      </c>
      <c r="AP518" s="16"/>
      <c r="AQ518" s="16">
        <v>0.31130456924212102</v>
      </c>
      <c r="AR518" s="16">
        <v>0.31339676707130698</v>
      </c>
      <c r="AS518" s="16">
        <v>0.299890454746149</v>
      </c>
      <c r="AT518" s="16"/>
      <c r="AU518" s="16">
        <v>0.30987054164502897</v>
      </c>
      <c r="AV518" s="16">
        <v>0.332465371795793</v>
      </c>
      <c r="AW518" s="16"/>
      <c r="AX518" s="16">
        <v>0.29439217751308899</v>
      </c>
      <c r="AY518" s="16">
        <v>0.41717169718432101</v>
      </c>
      <c r="AZ518" s="16"/>
      <c r="BA518" s="16">
        <v>0.216604033572324</v>
      </c>
      <c r="BB518" s="16">
        <v>0.244538089049784</v>
      </c>
    </row>
    <row r="519" spans="2:54" x14ac:dyDescent="0.35">
      <c r="B519" t="s">
        <v>110</v>
      </c>
      <c r="C519" s="16">
        <v>8.5162203565058506E-2</v>
      </c>
      <c r="D519" s="16">
        <v>7.1807359344570706E-2</v>
      </c>
      <c r="E519" s="16">
        <v>9.9142811220926094E-2</v>
      </c>
      <c r="F519" s="16"/>
      <c r="G519" s="16">
        <v>8.23201742625254E-2</v>
      </c>
      <c r="H519" s="16">
        <v>8.2557660893793697E-2</v>
      </c>
      <c r="I519" s="16">
        <v>7.7978024193871898E-2</v>
      </c>
      <c r="J519" s="16">
        <v>4.6136810679516901E-2</v>
      </c>
      <c r="K519" s="16">
        <v>0.12570834357642899</v>
      </c>
      <c r="L519" s="16">
        <v>9.2329581410750095E-2</v>
      </c>
      <c r="M519" s="16"/>
      <c r="N519" s="16">
        <v>8.1072126149081394E-2</v>
      </c>
      <c r="O519" s="16">
        <v>8.8719831364681895E-2</v>
      </c>
      <c r="P519" s="16">
        <v>7.3802492917878298E-2</v>
      </c>
      <c r="Q519" s="16">
        <v>0.103196065951653</v>
      </c>
      <c r="R519" s="16"/>
      <c r="S519" s="16">
        <v>7.3866143990270194E-2</v>
      </c>
      <c r="T519" s="16">
        <v>0.102618302030244</v>
      </c>
      <c r="U519" s="16"/>
      <c r="V519" s="16">
        <v>0.10226841267094799</v>
      </c>
      <c r="W519" s="16">
        <v>9.9248827024039699E-2</v>
      </c>
      <c r="X519" s="16">
        <v>5.6897307199894102E-2</v>
      </c>
      <c r="Y519" s="16">
        <v>3.3068540854923598E-2</v>
      </c>
      <c r="Z519" s="16"/>
      <c r="AA519" s="16">
        <v>8.7559105258003395E-2</v>
      </c>
      <c r="AB519" s="16">
        <v>9.7734585708891597E-2</v>
      </c>
      <c r="AC519" s="16">
        <v>7.2551820576147202E-2</v>
      </c>
      <c r="AD519" s="16">
        <v>7.7748330817743794E-2</v>
      </c>
      <c r="AE519" s="16">
        <v>0.102093495901409</v>
      </c>
      <c r="AF519" s="16">
        <v>2.3742646851764599E-2</v>
      </c>
      <c r="AG519" s="16"/>
      <c r="AH519" s="16">
        <v>9.3303063708236503E-2</v>
      </c>
      <c r="AI519" s="16">
        <v>5.87705644215364E-2</v>
      </c>
      <c r="AJ519" s="16"/>
      <c r="AK519" s="16">
        <v>7.8877822591051E-2</v>
      </c>
      <c r="AL519" s="16">
        <v>7.5044513481863404E-2</v>
      </c>
      <c r="AM519" s="16"/>
      <c r="AN519" s="16">
        <v>9.4144882682127701E-2</v>
      </c>
      <c r="AO519" s="16">
        <v>6.6176861637509604E-2</v>
      </c>
      <c r="AP519" s="16"/>
      <c r="AQ519" s="16">
        <v>7.0678675372953595E-2</v>
      </c>
      <c r="AR519" s="16">
        <v>0.114029572410842</v>
      </c>
      <c r="AS519" s="16">
        <v>6.3486810760315607E-2</v>
      </c>
      <c r="AT519" s="16"/>
      <c r="AU519" s="16">
        <v>7.3961861614098803E-2</v>
      </c>
      <c r="AV519" s="16">
        <v>9.9570682089561796E-2</v>
      </c>
      <c r="AW519" s="16"/>
      <c r="AX519" s="16">
        <v>7.3679253818533602E-2</v>
      </c>
      <c r="AY519" s="16">
        <v>0.133747549767604</v>
      </c>
      <c r="AZ519" s="16"/>
      <c r="BA519" s="16">
        <v>6.1257584716754999E-2</v>
      </c>
      <c r="BB519" s="16">
        <v>5.51655332688476E-2</v>
      </c>
    </row>
    <row r="520" spans="2:54" x14ac:dyDescent="0.35">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c r="AB520" s="16"/>
      <c r="AC520" s="16"/>
      <c r="AD520" s="16"/>
      <c r="AE520" s="16"/>
      <c r="AF520" s="16"/>
      <c r="AG520" s="16"/>
      <c r="AH520" s="16"/>
      <c r="AI520" s="16"/>
      <c r="AJ520" s="16"/>
      <c r="AK520" s="16"/>
      <c r="AL520" s="16"/>
      <c r="AM520" s="16"/>
      <c r="AN520" s="16"/>
      <c r="AO520" s="16"/>
      <c r="AP520" s="16"/>
      <c r="AQ520" s="16"/>
      <c r="AR520" s="16"/>
      <c r="AS520" s="16"/>
      <c r="AT520" s="16"/>
      <c r="AU520" s="16"/>
      <c r="AV520" s="16"/>
      <c r="AW520" s="16"/>
      <c r="AX520" s="16"/>
      <c r="AY520" s="16"/>
      <c r="AZ520" s="16"/>
      <c r="BA520" s="16"/>
      <c r="BB520" s="16"/>
    </row>
    <row r="521" spans="2:54" x14ac:dyDescent="0.35">
      <c r="B521" s="7" t="s">
        <v>263</v>
      </c>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c r="AC521" s="16"/>
      <c r="AD521" s="16"/>
      <c r="AE521" s="16"/>
      <c r="AF521" s="16"/>
      <c r="AG521" s="16"/>
      <c r="AH521" s="16"/>
      <c r="AI521" s="16"/>
      <c r="AJ521" s="16"/>
      <c r="AK521" s="16"/>
      <c r="AL521" s="16"/>
      <c r="AM521" s="16"/>
      <c r="AN521" s="16"/>
      <c r="AO521" s="16"/>
      <c r="AP521" s="16"/>
      <c r="AQ521" s="16"/>
      <c r="AR521" s="16"/>
      <c r="AS521" s="16"/>
      <c r="AT521" s="16"/>
      <c r="AU521" s="16"/>
      <c r="AV521" s="16"/>
      <c r="AW521" s="16"/>
      <c r="AX521" s="16"/>
      <c r="AY521" s="16"/>
      <c r="AZ521" s="16"/>
      <c r="BA521" s="16"/>
      <c r="BB521" s="16"/>
    </row>
    <row r="522" spans="2:54" x14ac:dyDescent="0.35">
      <c r="B522" s="15" t="s">
        <v>14</v>
      </c>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c r="AA522" s="16"/>
      <c r="AB522" s="16"/>
      <c r="AC522" s="16"/>
      <c r="AD522" s="16"/>
      <c r="AE522" s="16"/>
      <c r="AF522" s="16"/>
      <c r="AG522" s="16"/>
      <c r="AH522" s="16"/>
      <c r="AI522" s="16"/>
      <c r="AJ522" s="16"/>
      <c r="AK522" s="16"/>
      <c r="AL522" s="16"/>
      <c r="AM522" s="16"/>
      <c r="AN522" s="16"/>
      <c r="AO522" s="16"/>
      <c r="AP522" s="16"/>
      <c r="AQ522" s="16"/>
      <c r="AR522" s="16"/>
      <c r="AS522" s="16"/>
      <c r="AT522" s="16"/>
      <c r="AU522" s="16"/>
      <c r="AV522" s="16"/>
      <c r="AW522" s="16"/>
      <c r="AX522" s="16"/>
      <c r="AY522" s="16"/>
      <c r="AZ522" s="16"/>
      <c r="BA522" s="16"/>
      <c r="BB522" s="16"/>
    </row>
    <row r="523" spans="2:54" x14ac:dyDescent="0.35">
      <c r="B523" t="s">
        <v>257</v>
      </c>
      <c r="C523" s="16">
        <v>0.66490906359114399</v>
      </c>
      <c r="D523" s="16">
        <v>0.692996792480706</v>
      </c>
      <c r="E523" s="16">
        <v>0.63879004344884505</v>
      </c>
      <c r="F523" s="16"/>
      <c r="G523" s="16">
        <v>0.66577350275679203</v>
      </c>
      <c r="H523" s="16">
        <v>0.66184170469686499</v>
      </c>
      <c r="I523" s="16">
        <v>0.66618397580703803</v>
      </c>
      <c r="J523" s="16">
        <v>0.697417858085152</v>
      </c>
      <c r="K523" s="16">
        <v>0.62738838293496002</v>
      </c>
      <c r="L523" s="16">
        <v>0.67089073671710298</v>
      </c>
      <c r="M523" s="16"/>
      <c r="N523" s="16">
        <v>0.72655807888858503</v>
      </c>
      <c r="O523" s="16">
        <v>0.57061669768989398</v>
      </c>
      <c r="P523" s="16">
        <v>0.671279600078314</v>
      </c>
      <c r="Q523" s="16">
        <v>0.69300279848768898</v>
      </c>
      <c r="R523" s="16"/>
      <c r="S523" s="16">
        <v>0.64440512897459201</v>
      </c>
      <c r="T523" s="16">
        <v>0.69415604623474303</v>
      </c>
      <c r="U523" s="16"/>
      <c r="V523" s="16">
        <v>0.62301037408119597</v>
      </c>
      <c r="W523" s="16">
        <v>0.65745009451415504</v>
      </c>
      <c r="X523" s="16">
        <v>0.71171520470752703</v>
      </c>
      <c r="Y523" s="16">
        <v>0.66664193964693497</v>
      </c>
      <c r="Z523" s="16"/>
      <c r="AA523" s="16">
        <v>0.61343805113260996</v>
      </c>
      <c r="AB523" s="16">
        <v>0.71460984596444899</v>
      </c>
      <c r="AC523" s="16">
        <v>0.57922474156062698</v>
      </c>
      <c r="AD523" s="16">
        <v>0.73836251355666005</v>
      </c>
      <c r="AE523" s="16">
        <v>0.70296868361553599</v>
      </c>
      <c r="AF523" s="16">
        <v>0.681655484893819</v>
      </c>
      <c r="AG523" s="16"/>
      <c r="AH523" s="16">
        <v>0.70748098616545996</v>
      </c>
      <c r="AI523" s="16">
        <v>0.64235715274937299</v>
      </c>
      <c r="AJ523" s="16"/>
      <c r="AK523" s="16">
        <v>0.73089279299674803</v>
      </c>
      <c r="AL523" s="16">
        <v>0.62790658705254798</v>
      </c>
      <c r="AM523" s="16"/>
      <c r="AN523" s="16">
        <v>0.70197660758604097</v>
      </c>
      <c r="AO523" s="16">
        <v>0.63655721675437205</v>
      </c>
      <c r="AP523" s="16"/>
      <c r="AQ523" s="16">
        <v>0.706464988373258</v>
      </c>
      <c r="AR523" s="16">
        <v>0.63510290232600697</v>
      </c>
      <c r="AS523" s="16">
        <v>0.69272203399851096</v>
      </c>
      <c r="AT523" s="16"/>
      <c r="AU523" s="16">
        <v>0.67700404751286103</v>
      </c>
      <c r="AV523" s="16">
        <v>0.64468692397509497</v>
      </c>
      <c r="AW523" s="16"/>
      <c r="AX523" s="16">
        <v>0.709774619900439</v>
      </c>
      <c r="AY523" s="16">
        <v>0.45693817196713499</v>
      </c>
      <c r="AZ523" s="16"/>
      <c r="BA523" s="16">
        <v>0.81065907813298899</v>
      </c>
      <c r="BB523" s="16">
        <v>0.74248870330382699</v>
      </c>
    </row>
    <row r="524" spans="2:54" x14ac:dyDescent="0.35">
      <c r="B524" t="s">
        <v>258</v>
      </c>
      <c r="C524" s="16">
        <v>0.24203447698831199</v>
      </c>
      <c r="D524" s="16">
        <v>0.230505602844392</v>
      </c>
      <c r="E524" s="16">
        <v>0.25294112681549502</v>
      </c>
      <c r="F524" s="16"/>
      <c r="G524" s="16">
        <v>0.23360164137839901</v>
      </c>
      <c r="H524" s="16">
        <v>0.21387984924876499</v>
      </c>
      <c r="I524" s="16">
        <v>0.25377393194745101</v>
      </c>
      <c r="J524" s="16">
        <v>0.21561008667916101</v>
      </c>
      <c r="K524" s="16">
        <v>0.274119942824188</v>
      </c>
      <c r="L524" s="16">
        <v>0.25672014324002201</v>
      </c>
      <c r="M524" s="16"/>
      <c r="N524" s="16">
        <v>0.19637354963451001</v>
      </c>
      <c r="O524" s="16">
        <v>0.311548761635694</v>
      </c>
      <c r="P524" s="16">
        <v>0.24554838812364099</v>
      </c>
      <c r="Q524" s="16">
        <v>0.20830945343733401</v>
      </c>
      <c r="R524" s="16"/>
      <c r="S524" s="16">
        <v>0.264078369653311</v>
      </c>
      <c r="T524" s="16">
        <v>0.21000219940450601</v>
      </c>
      <c r="U524" s="16"/>
      <c r="V524" s="16">
        <v>0.25406003186042198</v>
      </c>
      <c r="W524" s="16">
        <v>0.24394907806619701</v>
      </c>
      <c r="X524" s="16">
        <v>0.22585854556652901</v>
      </c>
      <c r="Y524" s="16">
        <v>0.26712003814494001</v>
      </c>
      <c r="Z524" s="16"/>
      <c r="AA524" s="16">
        <v>0.27244995259696397</v>
      </c>
      <c r="AB524" s="16">
        <v>0.16192956523593</v>
      </c>
      <c r="AC524" s="16">
        <v>0.35191752647268199</v>
      </c>
      <c r="AD524" s="16">
        <v>0.213166496306638</v>
      </c>
      <c r="AE524" s="16">
        <v>0.21145206336486499</v>
      </c>
      <c r="AF524" s="16">
        <v>0.26228821187944701</v>
      </c>
      <c r="AG524" s="16"/>
      <c r="AH524" s="16">
        <v>0.21708340017296299</v>
      </c>
      <c r="AI524" s="16">
        <v>0.285195526528631</v>
      </c>
      <c r="AJ524" s="16"/>
      <c r="AK524" s="16">
        <v>0.20431325959204799</v>
      </c>
      <c r="AL524" s="16">
        <v>0.30114778307480999</v>
      </c>
      <c r="AM524" s="16"/>
      <c r="AN524" s="16">
        <v>0.224028590281522</v>
      </c>
      <c r="AO524" s="16">
        <v>0.28529844155191397</v>
      </c>
      <c r="AP524" s="16"/>
      <c r="AQ524" s="16">
        <v>0.21950509190974399</v>
      </c>
      <c r="AR524" s="16">
        <v>0.237899361007927</v>
      </c>
      <c r="AS524" s="16">
        <v>0.255403721688505</v>
      </c>
      <c r="AT524" s="16"/>
      <c r="AU524" s="16">
        <v>0.23924361365376201</v>
      </c>
      <c r="AV524" s="16">
        <v>0.25039428477429598</v>
      </c>
      <c r="AW524" s="16"/>
      <c r="AX524" s="16">
        <v>0.21146222263469799</v>
      </c>
      <c r="AY524" s="16">
        <v>0.39199790510405702</v>
      </c>
      <c r="AZ524" s="16"/>
      <c r="BA524" s="16">
        <v>0.13647085365773901</v>
      </c>
      <c r="BB524" s="16">
        <v>0.18113082268251299</v>
      </c>
    </row>
    <row r="525" spans="2:54" x14ac:dyDescent="0.35">
      <c r="B525" t="s">
        <v>110</v>
      </c>
      <c r="C525" s="16">
        <v>9.3056459420543899E-2</v>
      </c>
      <c r="D525" s="16">
        <v>7.6497604674902797E-2</v>
      </c>
      <c r="E525" s="16">
        <v>0.10826882973566</v>
      </c>
      <c r="F525" s="16"/>
      <c r="G525" s="16">
        <v>0.100624855864809</v>
      </c>
      <c r="H525" s="16">
        <v>0.124278446054369</v>
      </c>
      <c r="I525" s="16">
        <v>8.0042092245511107E-2</v>
      </c>
      <c r="J525" s="16">
        <v>8.6972055235687101E-2</v>
      </c>
      <c r="K525" s="16">
        <v>9.8491674240851507E-2</v>
      </c>
      <c r="L525" s="16">
        <v>7.2389120042875205E-2</v>
      </c>
      <c r="M525" s="16"/>
      <c r="N525" s="16">
        <v>7.7068371476905595E-2</v>
      </c>
      <c r="O525" s="16">
        <v>0.117834540674412</v>
      </c>
      <c r="P525" s="16">
        <v>8.3172011798044496E-2</v>
      </c>
      <c r="Q525" s="16">
        <v>9.8687748074976503E-2</v>
      </c>
      <c r="R525" s="16"/>
      <c r="S525" s="16">
        <v>9.15165013720972E-2</v>
      </c>
      <c r="T525" s="16">
        <v>9.5841754360751E-2</v>
      </c>
      <c r="U525" s="16"/>
      <c r="V525" s="16">
        <v>0.122929594058382</v>
      </c>
      <c r="W525" s="16">
        <v>9.8600827419648304E-2</v>
      </c>
      <c r="X525" s="16">
        <v>6.24262497259436E-2</v>
      </c>
      <c r="Y525" s="16">
        <v>6.62380222081244E-2</v>
      </c>
      <c r="Z525" s="16"/>
      <c r="AA525" s="16">
        <v>0.11411199627042599</v>
      </c>
      <c r="AB525" s="16">
        <v>0.123460588799621</v>
      </c>
      <c r="AC525" s="16">
        <v>6.8857731966691399E-2</v>
      </c>
      <c r="AD525" s="16">
        <v>4.8470990136702197E-2</v>
      </c>
      <c r="AE525" s="16">
        <v>8.5579253019599094E-2</v>
      </c>
      <c r="AF525" s="16">
        <v>5.6056303226733599E-2</v>
      </c>
      <c r="AG525" s="16"/>
      <c r="AH525" s="16">
        <v>7.5435613661577403E-2</v>
      </c>
      <c r="AI525" s="16">
        <v>7.2447320721996097E-2</v>
      </c>
      <c r="AJ525" s="16"/>
      <c r="AK525" s="16">
        <v>6.4793947411204006E-2</v>
      </c>
      <c r="AL525" s="16">
        <v>7.0945629872641996E-2</v>
      </c>
      <c r="AM525" s="16"/>
      <c r="AN525" s="16">
        <v>7.3994802132436505E-2</v>
      </c>
      <c r="AO525" s="16">
        <v>7.8144341693713801E-2</v>
      </c>
      <c r="AP525" s="16"/>
      <c r="AQ525" s="16">
        <v>7.4029919716997905E-2</v>
      </c>
      <c r="AR525" s="16">
        <v>0.12699773666606601</v>
      </c>
      <c r="AS525" s="16">
        <v>5.1874244312983701E-2</v>
      </c>
      <c r="AT525" s="16"/>
      <c r="AU525" s="16">
        <v>8.3752338833377404E-2</v>
      </c>
      <c r="AV525" s="16">
        <v>0.104918791250609</v>
      </c>
      <c r="AW525" s="16"/>
      <c r="AX525" s="16">
        <v>7.8763157464862996E-2</v>
      </c>
      <c r="AY525" s="16">
        <v>0.15106392292880699</v>
      </c>
      <c r="AZ525" s="16"/>
      <c r="BA525" s="16">
        <v>5.2870068209272099E-2</v>
      </c>
      <c r="BB525" s="16">
        <v>7.6380474013660105E-2</v>
      </c>
    </row>
    <row r="526" spans="2:54" x14ac:dyDescent="0.35">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c r="AC526" s="16"/>
      <c r="AD526" s="16"/>
      <c r="AE526" s="16"/>
      <c r="AF526" s="16"/>
      <c r="AG526" s="16"/>
      <c r="AH526" s="16"/>
      <c r="AI526" s="16"/>
      <c r="AJ526" s="16"/>
      <c r="AK526" s="16"/>
      <c r="AL526" s="16"/>
      <c r="AM526" s="16"/>
      <c r="AN526" s="16"/>
      <c r="AO526" s="16"/>
      <c r="AP526" s="16"/>
      <c r="AQ526" s="16"/>
      <c r="AR526" s="16"/>
      <c r="AS526" s="16"/>
      <c r="AT526" s="16"/>
      <c r="AU526" s="16"/>
      <c r="AV526" s="16"/>
      <c r="AW526" s="16"/>
      <c r="AX526" s="16"/>
      <c r="AY526" s="16"/>
      <c r="AZ526" s="16"/>
      <c r="BA526" s="16"/>
      <c r="BB526" s="16"/>
    </row>
    <row r="527" spans="2:54" x14ac:dyDescent="0.35">
      <c r="B527" s="7" t="s">
        <v>264</v>
      </c>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c r="AB527" s="16"/>
      <c r="AC527" s="16"/>
      <c r="AD527" s="16"/>
      <c r="AE527" s="16"/>
      <c r="AF527" s="16"/>
      <c r="AG527" s="16"/>
      <c r="AH527" s="16"/>
      <c r="AI527" s="16"/>
      <c r="AJ527" s="16"/>
      <c r="AK527" s="16"/>
      <c r="AL527" s="16"/>
      <c r="AM527" s="16"/>
      <c r="AN527" s="16"/>
      <c r="AO527" s="16"/>
      <c r="AP527" s="16"/>
      <c r="AQ527" s="16"/>
      <c r="AR527" s="16"/>
      <c r="AS527" s="16"/>
      <c r="AT527" s="16"/>
      <c r="AU527" s="16"/>
      <c r="AV527" s="16"/>
      <c r="AW527" s="16"/>
      <c r="AX527" s="16"/>
      <c r="AY527" s="16"/>
      <c r="AZ527" s="16"/>
      <c r="BA527" s="16"/>
      <c r="BB527" s="16"/>
    </row>
    <row r="528" spans="2:54" x14ac:dyDescent="0.35">
      <c r="B528" s="15" t="s">
        <v>14</v>
      </c>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c r="AC528" s="16"/>
      <c r="AD528" s="16"/>
      <c r="AE528" s="16"/>
      <c r="AF528" s="16"/>
      <c r="AG528" s="16"/>
      <c r="AH528" s="16"/>
      <c r="AI528" s="16"/>
      <c r="AJ528" s="16"/>
      <c r="AK528" s="16"/>
      <c r="AL528" s="16"/>
      <c r="AM528" s="16"/>
      <c r="AN528" s="16"/>
      <c r="AO528" s="16"/>
      <c r="AP528" s="16"/>
      <c r="AQ528" s="16"/>
      <c r="AR528" s="16"/>
      <c r="AS528" s="16"/>
      <c r="AT528" s="16"/>
      <c r="AU528" s="16"/>
      <c r="AV528" s="16"/>
      <c r="AW528" s="16"/>
      <c r="AX528" s="16"/>
      <c r="AY528" s="16"/>
      <c r="AZ528" s="16"/>
      <c r="BA528" s="16"/>
      <c r="BB528" s="16"/>
    </row>
    <row r="529" spans="2:54" x14ac:dyDescent="0.35">
      <c r="B529" t="s">
        <v>257</v>
      </c>
      <c r="C529" s="16">
        <v>0.42864260960663098</v>
      </c>
      <c r="D529" s="16">
        <v>0.48459333534341598</v>
      </c>
      <c r="E529" s="16">
        <v>0.37719126151118998</v>
      </c>
      <c r="F529" s="16"/>
      <c r="G529" s="16">
        <v>0.48015721464248201</v>
      </c>
      <c r="H529" s="16">
        <v>0.53547876778307102</v>
      </c>
      <c r="I529" s="16">
        <v>0.55959280849140902</v>
      </c>
      <c r="J529" s="16">
        <v>0.53588660576846103</v>
      </c>
      <c r="K529" s="16">
        <v>0.32265761434919599</v>
      </c>
      <c r="L529" s="16">
        <v>0.207516173237379</v>
      </c>
      <c r="M529" s="16"/>
      <c r="N529" s="16">
        <v>0.43280920926034</v>
      </c>
      <c r="O529" s="16">
        <v>0.35392910693558799</v>
      </c>
      <c r="P529" s="16">
        <v>0.44320399663624099</v>
      </c>
      <c r="Q529" s="16">
        <v>0.46765425738684202</v>
      </c>
      <c r="R529" s="16"/>
      <c r="S529" s="16">
        <v>0.37375596344240197</v>
      </c>
      <c r="T529" s="16">
        <v>0.511875399038762</v>
      </c>
      <c r="U529" s="16"/>
      <c r="V529" s="16">
        <v>0.44083771641349501</v>
      </c>
      <c r="W529" s="16">
        <v>0.43207402096233599</v>
      </c>
      <c r="X529" s="16">
        <v>0.41036170906869901</v>
      </c>
      <c r="Y529" s="16">
        <v>0.45252070481613899</v>
      </c>
      <c r="Z529" s="16"/>
      <c r="AA529" s="16">
        <v>0.451026613729403</v>
      </c>
      <c r="AB529" s="16">
        <v>0.39648441913698101</v>
      </c>
      <c r="AC529" s="16">
        <v>0.29462652924302002</v>
      </c>
      <c r="AD529" s="16">
        <v>0.48030966573649198</v>
      </c>
      <c r="AE529" s="16">
        <v>0.41892877430199299</v>
      </c>
      <c r="AF529" s="16">
        <v>0.432874544461609</v>
      </c>
      <c r="AG529" s="16"/>
      <c r="AH529" s="16">
        <v>0.44420497174527901</v>
      </c>
      <c r="AI529" s="16">
        <v>0.42627303526890198</v>
      </c>
      <c r="AJ529" s="16"/>
      <c r="AK529" s="16">
        <v>0.47387635710692799</v>
      </c>
      <c r="AL529" s="16">
        <v>0.43756008121586798</v>
      </c>
      <c r="AM529" s="16"/>
      <c r="AN529" s="16">
        <v>0.45309064427921902</v>
      </c>
      <c r="AO529" s="16">
        <v>0.43925222671848202</v>
      </c>
      <c r="AP529" s="16"/>
      <c r="AQ529" s="16">
        <v>0.366772372915253</v>
      </c>
      <c r="AR529" s="16">
        <v>0.410559216353377</v>
      </c>
      <c r="AS529" s="16">
        <v>0.48867081693902997</v>
      </c>
      <c r="AT529" s="16"/>
      <c r="AU529" s="16">
        <v>0.42528423757738598</v>
      </c>
      <c r="AV529" s="16">
        <v>0.42811762457663</v>
      </c>
      <c r="AW529" s="16"/>
      <c r="AX529" s="16">
        <v>0.468401322084744</v>
      </c>
      <c r="AY529" s="16">
        <v>0.24313651192885699</v>
      </c>
      <c r="AZ529" s="16"/>
      <c r="BA529" s="16">
        <v>0.62423841651015599</v>
      </c>
      <c r="BB529" s="16">
        <v>0.54422852652994802</v>
      </c>
    </row>
    <row r="530" spans="2:54" x14ac:dyDescent="0.35">
      <c r="B530" t="s">
        <v>258</v>
      </c>
      <c r="C530" s="16">
        <v>0.46644398576538099</v>
      </c>
      <c r="D530" s="16">
        <v>0.44580670746921303</v>
      </c>
      <c r="E530" s="16">
        <v>0.484580594455225</v>
      </c>
      <c r="F530" s="16"/>
      <c r="G530" s="16">
        <v>0.42812284430391101</v>
      </c>
      <c r="H530" s="16">
        <v>0.35397467126835902</v>
      </c>
      <c r="I530" s="16">
        <v>0.35180732060289099</v>
      </c>
      <c r="J530" s="16">
        <v>0.37132817247265798</v>
      </c>
      <c r="K530" s="16">
        <v>0.57469928804474502</v>
      </c>
      <c r="L530" s="16">
        <v>0.66115827059766497</v>
      </c>
      <c r="M530" s="16"/>
      <c r="N530" s="16">
        <v>0.474686358932363</v>
      </c>
      <c r="O530" s="16">
        <v>0.53139540785383999</v>
      </c>
      <c r="P530" s="16">
        <v>0.44776805413600601</v>
      </c>
      <c r="Q530" s="16">
        <v>0.43367934038428502</v>
      </c>
      <c r="R530" s="16"/>
      <c r="S530" s="16">
        <v>0.50898626764456001</v>
      </c>
      <c r="T530" s="16">
        <v>0.40130144615233898</v>
      </c>
      <c r="U530" s="16"/>
      <c r="V530" s="16">
        <v>0.43935759202625302</v>
      </c>
      <c r="W530" s="16">
        <v>0.46776835795743898</v>
      </c>
      <c r="X530" s="16">
        <v>0.48765957473028598</v>
      </c>
      <c r="Y530" s="16">
        <v>0.47200908336988001</v>
      </c>
      <c r="Z530" s="16"/>
      <c r="AA530" s="16">
        <v>0.44346146001412901</v>
      </c>
      <c r="AB530" s="16">
        <v>0.49639842258632499</v>
      </c>
      <c r="AC530" s="16">
        <v>0.58915380696000197</v>
      </c>
      <c r="AD530" s="16">
        <v>0.43164160658423401</v>
      </c>
      <c r="AE530" s="16">
        <v>0.432273383970809</v>
      </c>
      <c r="AF530" s="16">
        <v>0.52974037408505503</v>
      </c>
      <c r="AG530" s="16"/>
      <c r="AH530" s="16">
        <v>0.45960235247118603</v>
      </c>
      <c r="AI530" s="16">
        <v>0.49568187225323102</v>
      </c>
      <c r="AJ530" s="16"/>
      <c r="AK530" s="16">
        <v>0.44519031870973202</v>
      </c>
      <c r="AL530" s="16">
        <v>0.46529252223669798</v>
      </c>
      <c r="AM530" s="16"/>
      <c r="AN530" s="16">
        <v>0.44576527170679903</v>
      </c>
      <c r="AO530" s="16">
        <v>0.46699865690136699</v>
      </c>
      <c r="AP530" s="16"/>
      <c r="AQ530" s="16">
        <v>0.54731691707789398</v>
      </c>
      <c r="AR530" s="16">
        <v>0.47023358548273098</v>
      </c>
      <c r="AS530" s="16">
        <v>0.4283258810203</v>
      </c>
      <c r="AT530" s="16"/>
      <c r="AU530" s="16">
        <v>0.463485976126642</v>
      </c>
      <c r="AV530" s="16">
        <v>0.47912150201942699</v>
      </c>
      <c r="AW530" s="16"/>
      <c r="AX530" s="16">
        <v>0.43968255795752498</v>
      </c>
      <c r="AY530" s="16">
        <v>0.60077586876119404</v>
      </c>
      <c r="AZ530" s="16"/>
      <c r="BA530" s="16">
        <v>0.31604235135845798</v>
      </c>
      <c r="BB530" s="16">
        <v>0.36641257317696901</v>
      </c>
    </row>
    <row r="531" spans="2:54" x14ac:dyDescent="0.35">
      <c r="B531" t="s">
        <v>110</v>
      </c>
      <c r="C531" s="16">
        <v>0.104913404627988</v>
      </c>
      <c r="D531" s="16">
        <v>6.9599957187370304E-2</v>
      </c>
      <c r="E531" s="16">
        <v>0.13822814403358399</v>
      </c>
      <c r="F531" s="16"/>
      <c r="G531" s="16">
        <v>9.1719941053606702E-2</v>
      </c>
      <c r="H531" s="16">
        <v>0.11054656094857</v>
      </c>
      <c r="I531" s="16">
        <v>8.8599870905699499E-2</v>
      </c>
      <c r="J531" s="16">
        <v>9.2785221758881195E-2</v>
      </c>
      <c r="K531" s="16">
        <v>0.102643097606059</v>
      </c>
      <c r="L531" s="16">
        <v>0.131325556164957</v>
      </c>
      <c r="M531" s="16"/>
      <c r="N531" s="16">
        <v>9.25044318072967E-2</v>
      </c>
      <c r="O531" s="16">
        <v>0.114675485210571</v>
      </c>
      <c r="P531" s="16">
        <v>0.109027949227754</v>
      </c>
      <c r="Q531" s="16">
        <v>9.8666402228872602E-2</v>
      </c>
      <c r="R531" s="16"/>
      <c r="S531" s="16">
        <v>0.117257768913038</v>
      </c>
      <c r="T531" s="16">
        <v>8.6823154808899003E-2</v>
      </c>
      <c r="U531" s="16"/>
      <c r="V531" s="16">
        <v>0.119804691560252</v>
      </c>
      <c r="W531" s="16">
        <v>0.100157621080224</v>
      </c>
      <c r="X531" s="16">
        <v>0.10197871620101499</v>
      </c>
      <c r="Y531" s="16">
        <v>7.5470211813980698E-2</v>
      </c>
      <c r="Z531" s="16"/>
      <c r="AA531" s="16">
        <v>0.10551192625646801</v>
      </c>
      <c r="AB531" s="16">
        <v>0.10711715827669401</v>
      </c>
      <c r="AC531" s="16">
        <v>0.116219663796977</v>
      </c>
      <c r="AD531" s="16">
        <v>8.8048727679273894E-2</v>
      </c>
      <c r="AE531" s="16">
        <v>0.14879784172719801</v>
      </c>
      <c r="AF531" s="16">
        <v>3.7385081453336202E-2</v>
      </c>
      <c r="AG531" s="16"/>
      <c r="AH531" s="16">
        <v>9.6192675783534604E-2</v>
      </c>
      <c r="AI531" s="16">
        <v>7.8045092477866701E-2</v>
      </c>
      <c r="AJ531" s="16"/>
      <c r="AK531" s="16">
        <v>8.0933324183339497E-2</v>
      </c>
      <c r="AL531" s="16">
        <v>9.71473965474344E-2</v>
      </c>
      <c r="AM531" s="16"/>
      <c r="AN531" s="16">
        <v>0.10114408401398201</v>
      </c>
      <c r="AO531" s="16">
        <v>9.3749116380151501E-2</v>
      </c>
      <c r="AP531" s="16"/>
      <c r="AQ531" s="16">
        <v>8.5910710006853297E-2</v>
      </c>
      <c r="AR531" s="16">
        <v>0.119207198163892</v>
      </c>
      <c r="AS531" s="16">
        <v>8.3003302040669996E-2</v>
      </c>
      <c r="AT531" s="16"/>
      <c r="AU531" s="16">
        <v>0.11122978629597199</v>
      </c>
      <c r="AV531" s="16">
        <v>9.2760873403943095E-2</v>
      </c>
      <c r="AW531" s="16"/>
      <c r="AX531" s="16">
        <v>9.1916119957731607E-2</v>
      </c>
      <c r="AY531" s="16">
        <v>0.15608761930994799</v>
      </c>
      <c r="AZ531" s="16"/>
      <c r="BA531" s="16">
        <v>5.9719232131385802E-2</v>
      </c>
      <c r="BB531" s="16">
        <v>8.9358900293082993E-2</v>
      </c>
    </row>
    <row r="532" spans="2:54" x14ac:dyDescent="0.35">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c r="AA532" s="16"/>
      <c r="AB532" s="16"/>
      <c r="AC532" s="16"/>
      <c r="AD532" s="16"/>
      <c r="AE532" s="16"/>
      <c r="AF532" s="16"/>
      <c r="AG532" s="16"/>
      <c r="AH532" s="16"/>
      <c r="AI532" s="16"/>
      <c r="AJ532" s="16"/>
      <c r="AK532" s="16"/>
      <c r="AL532" s="16"/>
      <c r="AM532" s="16"/>
      <c r="AN532" s="16"/>
      <c r="AO532" s="16"/>
      <c r="AP532" s="16"/>
      <c r="AQ532" s="16"/>
      <c r="AR532" s="16"/>
      <c r="AS532" s="16"/>
      <c r="AT532" s="16"/>
      <c r="AU532" s="16"/>
      <c r="AV532" s="16"/>
      <c r="AW532" s="16"/>
      <c r="AX532" s="16"/>
      <c r="AY532" s="16"/>
      <c r="AZ532" s="16"/>
      <c r="BA532" s="16"/>
      <c r="BB532" s="16"/>
    </row>
    <row r="533" spans="2:54" x14ac:dyDescent="0.35">
      <c r="B533" s="7" t="s">
        <v>265</v>
      </c>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c r="AA533" s="16"/>
      <c r="AB533" s="16"/>
      <c r="AC533" s="16"/>
      <c r="AD533" s="16"/>
      <c r="AE533" s="16"/>
      <c r="AF533" s="16"/>
      <c r="AG533" s="16"/>
      <c r="AH533" s="16"/>
      <c r="AI533" s="16"/>
      <c r="AJ533" s="16"/>
      <c r="AK533" s="16"/>
      <c r="AL533" s="16"/>
      <c r="AM533" s="16"/>
      <c r="AN533" s="16"/>
      <c r="AO533" s="16"/>
      <c r="AP533" s="16"/>
      <c r="AQ533" s="16"/>
      <c r="AR533" s="16"/>
      <c r="AS533" s="16"/>
      <c r="AT533" s="16"/>
      <c r="AU533" s="16"/>
      <c r="AV533" s="16"/>
      <c r="AW533" s="16"/>
      <c r="AX533" s="16"/>
      <c r="AY533" s="16"/>
      <c r="AZ533" s="16"/>
      <c r="BA533" s="16"/>
      <c r="BB533" s="16"/>
    </row>
    <row r="534" spans="2:54" x14ac:dyDescent="0.35">
      <c r="B534" s="15" t="s">
        <v>14</v>
      </c>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c r="AC534" s="16"/>
      <c r="AD534" s="16"/>
      <c r="AE534" s="16"/>
      <c r="AF534" s="16"/>
      <c r="AG534" s="16"/>
      <c r="AH534" s="16"/>
      <c r="AI534" s="16"/>
      <c r="AJ534" s="16"/>
      <c r="AK534" s="16"/>
      <c r="AL534" s="16"/>
      <c r="AM534" s="16"/>
      <c r="AN534" s="16"/>
      <c r="AO534" s="16"/>
      <c r="AP534" s="16"/>
      <c r="AQ534" s="16"/>
      <c r="AR534" s="16"/>
      <c r="AS534" s="16"/>
      <c r="AT534" s="16"/>
      <c r="AU534" s="16"/>
      <c r="AV534" s="16"/>
      <c r="AW534" s="16"/>
      <c r="AX534" s="16"/>
      <c r="AY534" s="16"/>
      <c r="AZ534" s="16"/>
      <c r="BA534" s="16"/>
      <c r="BB534" s="16"/>
    </row>
    <row r="535" spans="2:54" x14ac:dyDescent="0.35">
      <c r="B535" t="s">
        <v>257</v>
      </c>
      <c r="C535" s="16">
        <v>0.54292519501024505</v>
      </c>
      <c r="D535" s="16">
        <v>0.51584645959167696</v>
      </c>
      <c r="E535" s="16">
        <v>0.56704528703943002</v>
      </c>
      <c r="F535" s="16"/>
      <c r="G535" s="16">
        <v>0.586084420977946</v>
      </c>
      <c r="H535" s="16">
        <v>0.69022259323357305</v>
      </c>
      <c r="I535" s="16">
        <v>0.62743705050982901</v>
      </c>
      <c r="J535" s="16">
        <v>0.653989149839448</v>
      </c>
      <c r="K535" s="16">
        <v>0.392476305218254</v>
      </c>
      <c r="L535" s="16">
        <v>0.36000566775807102</v>
      </c>
      <c r="M535" s="16"/>
      <c r="N535" s="16">
        <v>0.51850066733910805</v>
      </c>
      <c r="O535" s="16">
        <v>0.48548999271399901</v>
      </c>
      <c r="P535" s="16">
        <v>0.56275995663589595</v>
      </c>
      <c r="Q535" s="16">
        <v>0.57884951050432198</v>
      </c>
      <c r="R535" s="16"/>
      <c r="S535" s="16">
        <v>0.51669870018353703</v>
      </c>
      <c r="T535" s="16">
        <v>0.58019316346417205</v>
      </c>
      <c r="U535" s="16"/>
      <c r="V535" s="16">
        <v>0.54811036588004902</v>
      </c>
      <c r="W535" s="16">
        <v>0.52697844424368401</v>
      </c>
      <c r="X535" s="16">
        <v>0.54915113641648905</v>
      </c>
      <c r="Y535" s="16">
        <v>0.63771450221300696</v>
      </c>
      <c r="Z535" s="16"/>
      <c r="AA535" s="16">
        <v>0.56597053802507502</v>
      </c>
      <c r="AB535" s="16">
        <v>0.49678706566515202</v>
      </c>
      <c r="AC535" s="16">
        <v>0.54359645583216998</v>
      </c>
      <c r="AD535" s="16">
        <v>0.56404180607590704</v>
      </c>
      <c r="AE535" s="16">
        <v>0.51200608837927797</v>
      </c>
      <c r="AF535" s="16">
        <v>0.46274896781714397</v>
      </c>
      <c r="AG535" s="16"/>
      <c r="AH535" s="16">
        <v>0.58483834966787795</v>
      </c>
      <c r="AI535" s="16">
        <v>0.46598137928713801</v>
      </c>
      <c r="AJ535" s="16"/>
      <c r="AK535" s="16">
        <v>0.621077564478414</v>
      </c>
      <c r="AL535" s="16">
        <v>0.47788137913081702</v>
      </c>
      <c r="AM535" s="16"/>
      <c r="AN535" s="16">
        <v>0.59349241921201201</v>
      </c>
      <c r="AO535" s="16">
        <v>0.49462372428992502</v>
      </c>
      <c r="AP535" s="16"/>
      <c r="AQ535" s="16">
        <v>0.57516463705149301</v>
      </c>
      <c r="AR535" s="16">
        <v>0.54085838361743199</v>
      </c>
      <c r="AS535" s="16">
        <v>0.515893487233818</v>
      </c>
      <c r="AT535" s="16"/>
      <c r="AU535" s="16">
        <v>0.54536050387241797</v>
      </c>
      <c r="AV535" s="16">
        <v>0.53418668566134897</v>
      </c>
      <c r="AW535" s="16"/>
      <c r="AX535" s="16">
        <v>0.59797950948411005</v>
      </c>
      <c r="AY535" s="16">
        <v>0.28401617363133702</v>
      </c>
      <c r="AZ535" s="16"/>
      <c r="BA535" s="16">
        <v>0.70235073875484599</v>
      </c>
      <c r="BB535" s="16">
        <v>0.62590859424566303</v>
      </c>
    </row>
    <row r="536" spans="2:54" x14ac:dyDescent="0.35">
      <c r="B536" t="s">
        <v>258</v>
      </c>
      <c r="C536" s="16">
        <v>0.35868304460974698</v>
      </c>
      <c r="D536" s="16">
        <v>0.400530490986926</v>
      </c>
      <c r="E536" s="16">
        <v>0.3190365154741</v>
      </c>
      <c r="F536" s="16"/>
      <c r="G536" s="16">
        <v>0.31268545085218702</v>
      </c>
      <c r="H536" s="16">
        <v>0.207978093678271</v>
      </c>
      <c r="I536" s="16">
        <v>0.27741286923574499</v>
      </c>
      <c r="J536" s="16">
        <v>0.28498487380673898</v>
      </c>
      <c r="K536" s="16">
        <v>0.50067788923539303</v>
      </c>
      <c r="L536" s="16">
        <v>0.52205821027352295</v>
      </c>
      <c r="M536" s="16"/>
      <c r="N536" s="16">
        <v>0.37065321114685001</v>
      </c>
      <c r="O536" s="16">
        <v>0.40472750494933002</v>
      </c>
      <c r="P536" s="16">
        <v>0.35618647413255899</v>
      </c>
      <c r="Q536" s="16">
        <v>0.31384043569148401</v>
      </c>
      <c r="R536" s="16"/>
      <c r="S536" s="16">
        <v>0.394648710803154</v>
      </c>
      <c r="T536" s="16">
        <v>0.30624055617197998</v>
      </c>
      <c r="U536" s="16"/>
      <c r="V536" s="16">
        <v>0.33219057173933703</v>
      </c>
      <c r="W536" s="16">
        <v>0.37414613863464602</v>
      </c>
      <c r="X536" s="16">
        <v>0.36584994406196297</v>
      </c>
      <c r="Y536" s="16">
        <v>0.313563787911386</v>
      </c>
      <c r="Z536" s="16"/>
      <c r="AA536" s="16">
        <v>0.33907801487834899</v>
      </c>
      <c r="AB536" s="16">
        <v>0.390904468504576</v>
      </c>
      <c r="AC536" s="16">
        <v>0.35403115643818001</v>
      </c>
      <c r="AD536" s="16">
        <v>0.35091645989231401</v>
      </c>
      <c r="AE536" s="16">
        <v>0.35842484698266802</v>
      </c>
      <c r="AF536" s="16">
        <v>0.48768039218062398</v>
      </c>
      <c r="AG536" s="16"/>
      <c r="AH536" s="16">
        <v>0.31436023213110298</v>
      </c>
      <c r="AI536" s="16">
        <v>0.46254483465125501</v>
      </c>
      <c r="AJ536" s="16"/>
      <c r="AK536" s="16">
        <v>0.30265703445167802</v>
      </c>
      <c r="AL536" s="16">
        <v>0.44155546740123103</v>
      </c>
      <c r="AM536" s="16"/>
      <c r="AN536" s="16">
        <v>0.30939120673387499</v>
      </c>
      <c r="AO536" s="16">
        <v>0.42697872700572997</v>
      </c>
      <c r="AP536" s="16"/>
      <c r="AQ536" s="16">
        <v>0.36102620208405201</v>
      </c>
      <c r="AR536" s="16">
        <v>0.33294986411008998</v>
      </c>
      <c r="AS536" s="16">
        <v>0.40402436958649901</v>
      </c>
      <c r="AT536" s="16"/>
      <c r="AU536" s="16">
        <v>0.35919540007100398</v>
      </c>
      <c r="AV536" s="16">
        <v>0.36447851856584401</v>
      </c>
      <c r="AW536" s="16"/>
      <c r="AX536" s="16">
        <v>0.31949394267328302</v>
      </c>
      <c r="AY536" s="16">
        <v>0.55259753341583595</v>
      </c>
      <c r="AZ536" s="16"/>
      <c r="BA536" s="16">
        <v>0.22182873108796999</v>
      </c>
      <c r="BB536" s="16">
        <v>0.312452291047567</v>
      </c>
    </row>
    <row r="537" spans="2:54" x14ac:dyDescent="0.35">
      <c r="B537" t="s">
        <v>110</v>
      </c>
      <c r="C537" s="16">
        <v>9.8391760380007395E-2</v>
      </c>
      <c r="D537" s="16">
        <v>8.3623049421397297E-2</v>
      </c>
      <c r="E537" s="16">
        <v>0.11391819748647</v>
      </c>
      <c r="F537" s="16"/>
      <c r="G537" s="16">
        <v>0.101230128169867</v>
      </c>
      <c r="H537" s="16">
        <v>0.101799313088156</v>
      </c>
      <c r="I537" s="16">
        <v>9.5150080254426006E-2</v>
      </c>
      <c r="J537" s="16">
        <v>6.1025976353813002E-2</v>
      </c>
      <c r="K537" s="16">
        <v>0.10684580554635401</v>
      </c>
      <c r="L537" s="16">
        <v>0.117936121968406</v>
      </c>
      <c r="M537" s="16"/>
      <c r="N537" s="16">
        <v>0.110846121514042</v>
      </c>
      <c r="O537" s="16">
        <v>0.10978250233667</v>
      </c>
      <c r="P537" s="16">
        <v>8.1053569231544303E-2</v>
      </c>
      <c r="Q537" s="16">
        <v>0.10731005380419301</v>
      </c>
      <c r="R537" s="16"/>
      <c r="S537" s="16">
        <v>8.8652589013308802E-2</v>
      </c>
      <c r="T537" s="16">
        <v>0.113566280363848</v>
      </c>
      <c r="U537" s="16"/>
      <c r="V537" s="16">
        <v>0.11969906238061399</v>
      </c>
      <c r="W537" s="16">
        <v>9.8875417121671E-2</v>
      </c>
      <c r="X537" s="16">
        <v>8.4998919521547506E-2</v>
      </c>
      <c r="Y537" s="16">
        <v>4.8721709875606999E-2</v>
      </c>
      <c r="Z537" s="16"/>
      <c r="AA537" s="16">
        <v>9.4951447096576699E-2</v>
      </c>
      <c r="AB537" s="16">
        <v>0.112308465830272</v>
      </c>
      <c r="AC537" s="16">
        <v>0.10237238772965</v>
      </c>
      <c r="AD537" s="16">
        <v>8.5041734031779101E-2</v>
      </c>
      <c r="AE537" s="16">
        <v>0.12956906463805401</v>
      </c>
      <c r="AF537" s="16">
        <v>4.9570640002232803E-2</v>
      </c>
      <c r="AG537" s="16"/>
      <c r="AH537" s="16">
        <v>0.100801418201019</v>
      </c>
      <c r="AI537" s="16">
        <v>7.1473786061607397E-2</v>
      </c>
      <c r="AJ537" s="16"/>
      <c r="AK537" s="16">
        <v>7.6265401069907895E-2</v>
      </c>
      <c r="AL537" s="16">
        <v>8.0563153467952703E-2</v>
      </c>
      <c r="AM537" s="16"/>
      <c r="AN537" s="16">
        <v>9.7116374054113302E-2</v>
      </c>
      <c r="AO537" s="16">
        <v>7.8397548704344899E-2</v>
      </c>
      <c r="AP537" s="16"/>
      <c r="AQ537" s="16">
        <v>6.3809160864455206E-2</v>
      </c>
      <c r="AR537" s="16">
        <v>0.126191752272478</v>
      </c>
      <c r="AS537" s="16">
        <v>8.0082143179683499E-2</v>
      </c>
      <c r="AT537" s="16"/>
      <c r="AU537" s="16">
        <v>9.5444096056577998E-2</v>
      </c>
      <c r="AV537" s="16">
        <v>0.101334795772807</v>
      </c>
      <c r="AW537" s="16"/>
      <c r="AX537" s="16">
        <v>8.2526547842606601E-2</v>
      </c>
      <c r="AY537" s="16">
        <v>0.163386292952827</v>
      </c>
      <c r="AZ537" s="16"/>
      <c r="BA537" s="16">
        <v>7.5820530157184193E-2</v>
      </c>
      <c r="BB537" s="16">
        <v>6.1639114706769298E-2</v>
      </c>
    </row>
    <row r="538" spans="2:54" x14ac:dyDescent="0.35">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c r="AA538" s="16"/>
      <c r="AB538" s="16"/>
      <c r="AC538" s="16"/>
      <c r="AD538" s="16"/>
      <c r="AE538" s="16"/>
      <c r="AF538" s="16"/>
      <c r="AG538" s="16"/>
      <c r="AH538" s="16"/>
      <c r="AI538" s="16"/>
      <c r="AJ538" s="16"/>
      <c r="AK538" s="16"/>
      <c r="AL538" s="16"/>
      <c r="AM538" s="16"/>
      <c r="AN538" s="16"/>
      <c r="AO538" s="16"/>
      <c r="AP538" s="16"/>
      <c r="AQ538" s="16"/>
      <c r="AR538" s="16"/>
      <c r="AS538" s="16"/>
      <c r="AT538" s="16"/>
      <c r="AU538" s="16"/>
      <c r="AV538" s="16"/>
      <c r="AW538" s="16"/>
      <c r="AX538" s="16"/>
      <c r="AY538" s="16"/>
      <c r="AZ538" s="16"/>
      <c r="BA538" s="16"/>
      <c r="BB538" s="16"/>
    </row>
    <row r="539" spans="2:54" x14ac:dyDescent="0.35">
      <c r="B539" s="7" t="s">
        <v>266</v>
      </c>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c r="AA539" s="16"/>
      <c r="AB539" s="16"/>
      <c r="AC539" s="16"/>
      <c r="AD539" s="16"/>
      <c r="AE539" s="16"/>
      <c r="AF539" s="16"/>
      <c r="AG539" s="16"/>
      <c r="AH539" s="16"/>
      <c r="AI539" s="16"/>
      <c r="AJ539" s="16"/>
      <c r="AK539" s="16"/>
      <c r="AL539" s="16"/>
      <c r="AM539" s="16"/>
      <c r="AN539" s="16"/>
      <c r="AO539" s="16"/>
      <c r="AP539" s="16"/>
      <c r="AQ539" s="16"/>
      <c r="AR539" s="16"/>
      <c r="AS539" s="16"/>
      <c r="AT539" s="16"/>
      <c r="AU539" s="16"/>
      <c r="AV539" s="16"/>
      <c r="AW539" s="16"/>
      <c r="AX539" s="16"/>
      <c r="AY539" s="16"/>
      <c r="AZ539" s="16"/>
      <c r="BA539" s="16"/>
      <c r="BB539" s="16"/>
    </row>
    <row r="540" spans="2:54" x14ac:dyDescent="0.35">
      <c r="B540" s="15" t="s">
        <v>14</v>
      </c>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c r="AA540" s="16"/>
      <c r="AB540" s="16"/>
      <c r="AC540" s="16"/>
      <c r="AD540" s="16"/>
      <c r="AE540" s="16"/>
      <c r="AF540" s="16"/>
      <c r="AG540" s="16"/>
      <c r="AH540" s="16"/>
      <c r="AI540" s="16"/>
      <c r="AJ540" s="16"/>
      <c r="AK540" s="16"/>
      <c r="AL540" s="16"/>
      <c r="AM540" s="16"/>
      <c r="AN540" s="16"/>
      <c r="AO540" s="16"/>
      <c r="AP540" s="16"/>
      <c r="AQ540" s="16"/>
      <c r="AR540" s="16"/>
      <c r="AS540" s="16"/>
      <c r="AT540" s="16"/>
      <c r="AU540" s="16"/>
      <c r="AV540" s="16"/>
      <c r="AW540" s="16"/>
      <c r="AX540" s="16"/>
      <c r="AY540" s="16"/>
      <c r="AZ540" s="16"/>
      <c r="BA540" s="16"/>
      <c r="BB540" s="16"/>
    </row>
    <row r="541" spans="2:54" x14ac:dyDescent="0.35">
      <c r="B541" t="s">
        <v>257</v>
      </c>
      <c r="C541" s="16">
        <v>0.59327732331152505</v>
      </c>
      <c r="D541" s="16">
        <v>0.55804107601617103</v>
      </c>
      <c r="E541" s="16">
        <v>0.62407953241701297</v>
      </c>
      <c r="F541" s="16"/>
      <c r="G541" s="16">
        <v>0.62597221432272998</v>
      </c>
      <c r="H541" s="16">
        <v>0.65321730865148797</v>
      </c>
      <c r="I541" s="16">
        <v>0.677430595808582</v>
      </c>
      <c r="J541" s="16">
        <v>0.65370430223783904</v>
      </c>
      <c r="K541" s="16">
        <v>0.45555228587662999</v>
      </c>
      <c r="L541" s="16">
        <v>0.51980031444131103</v>
      </c>
      <c r="M541" s="16"/>
      <c r="N541" s="16">
        <v>0.62561742182901003</v>
      </c>
      <c r="O541" s="16">
        <v>0.54357904313790995</v>
      </c>
      <c r="P541" s="16">
        <v>0.59884914286494595</v>
      </c>
      <c r="Q541" s="16">
        <v>0.60464374669022702</v>
      </c>
      <c r="R541" s="16"/>
      <c r="S541" s="16">
        <v>0.57734347681467002</v>
      </c>
      <c r="T541" s="16">
        <v>0.61859741694757397</v>
      </c>
      <c r="U541" s="16"/>
      <c r="V541" s="16">
        <v>0.54361393163447902</v>
      </c>
      <c r="W541" s="16">
        <v>0.58031849741208996</v>
      </c>
      <c r="X541" s="16">
        <v>0.64589694932222097</v>
      </c>
      <c r="Y541" s="16">
        <v>0.66703711894448803</v>
      </c>
      <c r="Z541" s="16"/>
      <c r="AA541" s="16">
        <v>0.57050305229863696</v>
      </c>
      <c r="AB541" s="16">
        <v>0.59667400173356</v>
      </c>
      <c r="AC541" s="16">
        <v>0.546851305721193</v>
      </c>
      <c r="AD541" s="16">
        <v>0.66594919686374299</v>
      </c>
      <c r="AE541" s="16">
        <v>0.55477447576859595</v>
      </c>
      <c r="AF541" s="16">
        <v>0.61980527565977195</v>
      </c>
      <c r="AG541" s="16"/>
      <c r="AH541" s="16">
        <v>0.62126792520084495</v>
      </c>
      <c r="AI541" s="16">
        <v>0.57154795562693195</v>
      </c>
      <c r="AJ541" s="16"/>
      <c r="AK541" s="16">
        <v>0.64918939732051695</v>
      </c>
      <c r="AL541" s="16">
        <v>0.58267075741143004</v>
      </c>
      <c r="AM541" s="16"/>
      <c r="AN541" s="16">
        <v>0.62730389615556204</v>
      </c>
      <c r="AO541" s="16">
        <v>0.57292458961478698</v>
      </c>
      <c r="AP541" s="16"/>
      <c r="AQ541" s="16">
        <v>0.60225624672120404</v>
      </c>
      <c r="AR541" s="16">
        <v>0.5695146054304</v>
      </c>
      <c r="AS541" s="16">
        <v>0.61400471275958501</v>
      </c>
      <c r="AT541" s="16"/>
      <c r="AU541" s="16">
        <v>0.61342526600899505</v>
      </c>
      <c r="AV541" s="16">
        <v>0.56032992997750497</v>
      </c>
      <c r="AW541" s="16"/>
      <c r="AX541" s="16">
        <v>0.63409545190768202</v>
      </c>
      <c r="AY541" s="16">
        <v>0.40252197699401698</v>
      </c>
      <c r="AZ541" s="16"/>
      <c r="BA541" s="16">
        <v>0.74105997864134798</v>
      </c>
      <c r="BB541" s="16">
        <v>0.70815271431809801</v>
      </c>
    </row>
    <row r="542" spans="2:54" x14ac:dyDescent="0.35">
      <c r="B542" t="s">
        <v>258</v>
      </c>
      <c r="C542" s="16">
        <v>0.33074877897896399</v>
      </c>
      <c r="D542" s="16">
        <v>0.37488242608039801</v>
      </c>
      <c r="E542" s="16">
        <v>0.29225910477177602</v>
      </c>
      <c r="F542" s="16"/>
      <c r="G542" s="16">
        <v>0.28044237466831601</v>
      </c>
      <c r="H542" s="16">
        <v>0.26117107233449999</v>
      </c>
      <c r="I542" s="16">
        <v>0.26118749206113601</v>
      </c>
      <c r="J542" s="16">
        <v>0.315144374674523</v>
      </c>
      <c r="K542" s="16">
        <v>0.44361475271683498</v>
      </c>
      <c r="L542" s="16">
        <v>0.39693869802253501</v>
      </c>
      <c r="M542" s="16"/>
      <c r="N542" s="16">
        <v>0.30210893243832798</v>
      </c>
      <c r="O542" s="16">
        <v>0.375907298780641</v>
      </c>
      <c r="P542" s="16">
        <v>0.33174655770266898</v>
      </c>
      <c r="Q542" s="16">
        <v>0.31016780072248701</v>
      </c>
      <c r="R542" s="16"/>
      <c r="S542" s="16">
        <v>0.35849359466455699</v>
      </c>
      <c r="T542" s="16">
        <v>0.28724196592095103</v>
      </c>
      <c r="U542" s="16"/>
      <c r="V542" s="16">
        <v>0.33959696678268497</v>
      </c>
      <c r="W542" s="16">
        <v>0.34157604615153803</v>
      </c>
      <c r="X542" s="16">
        <v>0.31669131709569898</v>
      </c>
      <c r="Y542" s="16">
        <v>0.25802782205441399</v>
      </c>
      <c r="Z542" s="16"/>
      <c r="AA542" s="16">
        <v>0.35406892481283098</v>
      </c>
      <c r="AB542" s="16">
        <v>0.30030160635781999</v>
      </c>
      <c r="AC542" s="16">
        <v>0.40239141820395602</v>
      </c>
      <c r="AD542" s="16">
        <v>0.29294416162552001</v>
      </c>
      <c r="AE542" s="16">
        <v>0.29112180128854998</v>
      </c>
      <c r="AF542" s="16">
        <v>0.36085961446449</v>
      </c>
      <c r="AG542" s="16"/>
      <c r="AH542" s="16">
        <v>0.29663737361693698</v>
      </c>
      <c r="AI542" s="16">
        <v>0.38240396533899601</v>
      </c>
      <c r="AJ542" s="16"/>
      <c r="AK542" s="16">
        <v>0.286099640617067</v>
      </c>
      <c r="AL542" s="16">
        <v>0.35152702643725497</v>
      </c>
      <c r="AM542" s="16"/>
      <c r="AN542" s="16">
        <v>0.29210103794540698</v>
      </c>
      <c r="AO542" s="16">
        <v>0.36851149642538999</v>
      </c>
      <c r="AP542" s="16"/>
      <c r="AQ542" s="16">
        <v>0.32252820298409102</v>
      </c>
      <c r="AR542" s="16">
        <v>0.33652912574712102</v>
      </c>
      <c r="AS542" s="16">
        <v>0.33374538105917601</v>
      </c>
      <c r="AT542" s="16"/>
      <c r="AU542" s="16">
        <v>0.31226620705281</v>
      </c>
      <c r="AV542" s="16">
        <v>0.36297964778923097</v>
      </c>
      <c r="AW542" s="16"/>
      <c r="AX542" s="16">
        <v>0.301708293464785</v>
      </c>
      <c r="AY542" s="16">
        <v>0.47178566163883001</v>
      </c>
      <c r="AZ542" s="16"/>
      <c r="BA542" s="16">
        <v>0.23206597383350799</v>
      </c>
      <c r="BB542" s="16">
        <v>0.19643416228965599</v>
      </c>
    </row>
    <row r="543" spans="2:54" x14ac:dyDescent="0.35">
      <c r="B543" t="s">
        <v>110</v>
      </c>
      <c r="C543" s="16">
        <v>7.5973897709510699E-2</v>
      </c>
      <c r="D543" s="16">
        <v>6.7076497903430995E-2</v>
      </c>
      <c r="E543" s="16">
        <v>8.3661362811210796E-2</v>
      </c>
      <c r="F543" s="16"/>
      <c r="G543" s="16">
        <v>9.3585411008953998E-2</v>
      </c>
      <c r="H543" s="16">
        <v>8.5611619014012194E-2</v>
      </c>
      <c r="I543" s="16">
        <v>6.13819121302819E-2</v>
      </c>
      <c r="J543" s="16">
        <v>3.11513230876375E-2</v>
      </c>
      <c r="K543" s="16">
        <v>0.100832961406535</v>
      </c>
      <c r="L543" s="16">
        <v>8.3260987536154601E-2</v>
      </c>
      <c r="M543" s="16"/>
      <c r="N543" s="16">
        <v>7.2273645732661707E-2</v>
      </c>
      <c r="O543" s="16">
        <v>8.0513658081449002E-2</v>
      </c>
      <c r="P543" s="16">
        <v>6.9404299432384797E-2</v>
      </c>
      <c r="Q543" s="16">
        <v>8.5188452587285496E-2</v>
      </c>
      <c r="R543" s="16"/>
      <c r="S543" s="16">
        <v>6.4162928520772905E-2</v>
      </c>
      <c r="T543" s="16">
        <v>9.4160617131475097E-2</v>
      </c>
      <c r="U543" s="16"/>
      <c r="V543" s="16">
        <v>0.11678910158283599</v>
      </c>
      <c r="W543" s="16">
        <v>7.8105456436372594E-2</v>
      </c>
      <c r="X543" s="16">
        <v>3.7411733582078999E-2</v>
      </c>
      <c r="Y543" s="16">
        <v>7.49350590010983E-2</v>
      </c>
      <c r="Z543" s="16"/>
      <c r="AA543" s="16">
        <v>7.5428022888531995E-2</v>
      </c>
      <c r="AB543" s="16">
        <v>0.10302439190861901</v>
      </c>
      <c r="AC543" s="16">
        <v>5.07572760748514E-2</v>
      </c>
      <c r="AD543" s="16">
        <v>4.1106641510737001E-2</v>
      </c>
      <c r="AE543" s="16">
        <v>0.15410372294285299</v>
      </c>
      <c r="AF543" s="16">
        <v>1.9335109875737898E-2</v>
      </c>
      <c r="AG543" s="16"/>
      <c r="AH543" s="16">
        <v>8.2094701182218704E-2</v>
      </c>
      <c r="AI543" s="16">
        <v>4.6048079034072001E-2</v>
      </c>
      <c r="AJ543" s="16"/>
      <c r="AK543" s="16">
        <v>6.4710962062416999E-2</v>
      </c>
      <c r="AL543" s="16">
        <v>6.5802216151314805E-2</v>
      </c>
      <c r="AM543" s="16"/>
      <c r="AN543" s="16">
        <v>8.0595065899030593E-2</v>
      </c>
      <c r="AO543" s="16">
        <v>5.8563913959823598E-2</v>
      </c>
      <c r="AP543" s="16"/>
      <c r="AQ543" s="16">
        <v>7.5215550294705599E-2</v>
      </c>
      <c r="AR543" s="16">
        <v>9.3956268822478706E-2</v>
      </c>
      <c r="AS543" s="16">
        <v>5.22499061812388E-2</v>
      </c>
      <c r="AT543" s="16"/>
      <c r="AU543" s="16">
        <v>7.4308526938194994E-2</v>
      </c>
      <c r="AV543" s="16">
        <v>7.6690422233264596E-2</v>
      </c>
      <c r="AW543" s="16"/>
      <c r="AX543" s="16">
        <v>6.4196254627533297E-2</v>
      </c>
      <c r="AY543" s="16">
        <v>0.125692361367153</v>
      </c>
      <c r="AZ543" s="16"/>
      <c r="BA543" s="16">
        <v>2.6874047525143201E-2</v>
      </c>
      <c r="BB543" s="16">
        <v>9.5413123392246502E-2</v>
      </c>
    </row>
    <row r="544" spans="2:54" x14ac:dyDescent="0.35">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c r="AA544" s="16"/>
      <c r="AB544" s="16"/>
      <c r="AC544" s="16"/>
      <c r="AD544" s="16"/>
      <c r="AE544" s="16"/>
      <c r="AF544" s="16"/>
      <c r="AG544" s="16"/>
      <c r="AH544" s="16"/>
      <c r="AI544" s="16"/>
      <c r="AJ544" s="16"/>
      <c r="AK544" s="16"/>
      <c r="AL544" s="16"/>
      <c r="AM544" s="16"/>
      <c r="AN544" s="16"/>
      <c r="AO544" s="16"/>
      <c r="AP544" s="16"/>
      <c r="AQ544" s="16"/>
      <c r="AR544" s="16"/>
      <c r="AS544" s="16"/>
      <c r="AT544" s="16"/>
      <c r="AU544" s="16"/>
      <c r="AV544" s="16"/>
      <c r="AW544" s="16"/>
      <c r="AX544" s="16"/>
      <c r="AY544" s="16"/>
      <c r="AZ544" s="16"/>
      <c r="BA544" s="16"/>
      <c r="BB544" s="16"/>
    </row>
    <row r="545" spans="2:54" x14ac:dyDescent="0.35">
      <c r="B545" s="7" t="s">
        <v>267</v>
      </c>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c r="AA545" s="16"/>
      <c r="AB545" s="16"/>
      <c r="AC545" s="16"/>
      <c r="AD545" s="16"/>
      <c r="AE545" s="16"/>
      <c r="AF545" s="16"/>
      <c r="AG545" s="16"/>
      <c r="AH545" s="16"/>
      <c r="AI545" s="16"/>
      <c r="AJ545" s="16"/>
      <c r="AK545" s="16"/>
      <c r="AL545" s="16"/>
      <c r="AM545" s="16"/>
      <c r="AN545" s="16"/>
      <c r="AO545" s="16"/>
      <c r="AP545" s="16"/>
      <c r="AQ545" s="16"/>
      <c r="AR545" s="16"/>
      <c r="AS545" s="16"/>
      <c r="AT545" s="16"/>
      <c r="AU545" s="16"/>
      <c r="AV545" s="16"/>
      <c r="AW545" s="16"/>
      <c r="AX545" s="16"/>
      <c r="AY545" s="16"/>
      <c r="AZ545" s="16"/>
      <c r="BA545" s="16"/>
      <c r="BB545" s="16"/>
    </row>
    <row r="546" spans="2:54" x14ac:dyDescent="0.35">
      <c r="B546" s="15" t="s">
        <v>14</v>
      </c>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c r="AA546" s="16"/>
      <c r="AB546" s="16"/>
      <c r="AC546" s="16"/>
      <c r="AD546" s="16"/>
      <c r="AE546" s="16"/>
      <c r="AF546" s="16"/>
      <c r="AG546" s="16"/>
      <c r="AH546" s="16"/>
      <c r="AI546" s="16"/>
      <c r="AJ546" s="16"/>
      <c r="AK546" s="16"/>
      <c r="AL546" s="16"/>
      <c r="AM546" s="16"/>
      <c r="AN546" s="16"/>
      <c r="AO546" s="16"/>
      <c r="AP546" s="16"/>
      <c r="AQ546" s="16"/>
      <c r="AR546" s="16"/>
      <c r="AS546" s="16"/>
      <c r="AT546" s="16"/>
      <c r="AU546" s="16"/>
      <c r="AV546" s="16"/>
      <c r="AW546" s="16"/>
      <c r="AX546" s="16"/>
      <c r="AY546" s="16"/>
      <c r="AZ546" s="16"/>
      <c r="BA546" s="16"/>
      <c r="BB546" s="16"/>
    </row>
    <row r="547" spans="2:54" x14ac:dyDescent="0.35">
      <c r="B547" t="s">
        <v>257</v>
      </c>
      <c r="C547" s="16">
        <v>0.48317745481338598</v>
      </c>
      <c r="D547" s="16">
        <v>0.52750216320517995</v>
      </c>
      <c r="E547" s="16">
        <v>0.43837560532386</v>
      </c>
      <c r="F547" s="16"/>
      <c r="G547" s="16">
        <v>0.47287020704098998</v>
      </c>
      <c r="H547" s="16">
        <v>0.54289977112977295</v>
      </c>
      <c r="I547" s="16">
        <v>0.54405437411554902</v>
      </c>
      <c r="J547" s="16">
        <v>0.48677455991081298</v>
      </c>
      <c r="K547" s="16">
        <v>0.47187450022731697</v>
      </c>
      <c r="L547" s="16">
        <v>0.39672405883317102</v>
      </c>
      <c r="M547" s="16"/>
      <c r="N547" s="16">
        <v>0.48852926149419601</v>
      </c>
      <c r="O547" s="16">
        <v>0.39595685124658597</v>
      </c>
      <c r="P547" s="16">
        <v>0.47585292538899898</v>
      </c>
      <c r="Q547" s="16">
        <v>0.56737370870729997</v>
      </c>
      <c r="R547" s="16"/>
      <c r="S547" s="16">
        <v>0.472581739607079</v>
      </c>
      <c r="T547" s="16">
        <v>0.50155947200721596</v>
      </c>
      <c r="U547" s="16"/>
      <c r="V547" s="16">
        <v>0.40007389946215399</v>
      </c>
      <c r="W547" s="16">
        <v>0.51233456239661201</v>
      </c>
      <c r="X547" s="16">
        <v>0.517071256660943</v>
      </c>
      <c r="Y547" s="16">
        <v>0.47047198119186301</v>
      </c>
      <c r="Z547" s="16"/>
      <c r="AA547" s="16">
        <v>0.45173333816559103</v>
      </c>
      <c r="AB547" s="16">
        <v>0.45120199111995701</v>
      </c>
      <c r="AC547" s="16">
        <v>0.49317975801964897</v>
      </c>
      <c r="AD547" s="16">
        <v>0.558527619252977</v>
      </c>
      <c r="AE547" s="16">
        <v>0.49672129162073397</v>
      </c>
      <c r="AF547" s="16">
        <v>0.47606597527441902</v>
      </c>
      <c r="AG547" s="16"/>
      <c r="AH547" s="16">
        <v>0.51754044756967799</v>
      </c>
      <c r="AI547" s="16">
        <v>0.48207389490339397</v>
      </c>
      <c r="AJ547" s="16"/>
      <c r="AK547" s="16">
        <v>0.53149095682176895</v>
      </c>
      <c r="AL547" s="16">
        <v>0.48986972307149002</v>
      </c>
      <c r="AM547" s="16"/>
      <c r="AN547" s="16">
        <v>0.50502606680220596</v>
      </c>
      <c r="AO547" s="16">
        <v>0.47545935134071898</v>
      </c>
      <c r="AP547" s="16"/>
      <c r="AQ547" s="16">
        <v>0.47742328981077298</v>
      </c>
      <c r="AR547" s="16">
        <v>0.44315707318688202</v>
      </c>
      <c r="AS547" s="16">
        <v>0.545563873530437</v>
      </c>
      <c r="AT547" s="16"/>
      <c r="AU547" s="16">
        <v>0.51853452094828101</v>
      </c>
      <c r="AV547" s="16">
        <v>0.43438700342269898</v>
      </c>
      <c r="AW547" s="16"/>
      <c r="AX547" s="16">
        <v>0.52278530898544595</v>
      </c>
      <c r="AY547" s="16">
        <v>0.30063489670149801</v>
      </c>
      <c r="AZ547" s="16"/>
      <c r="BA547" s="16">
        <v>0.63797927860381398</v>
      </c>
      <c r="BB547" s="16">
        <v>0.55182560245837298</v>
      </c>
    </row>
    <row r="548" spans="2:54" x14ac:dyDescent="0.35">
      <c r="B548" t="s">
        <v>258</v>
      </c>
      <c r="C548" s="16">
        <v>0.41334447368581101</v>
      </c>
      <c r="D548" s="16">
        <v>0.38596815003594798</v>
      </c>
      <c r="E548" s="16">
        <v>0.440475530433797</v>
      </c>
      <c r="F548" s="16"/>
      <c r="G548" s="16">
        <v>0.364105719158618</v>
      </c>
      <c r="H548" s="16">
        <v>0.379351597192914</v>
      </c>
      <c r="I548" s="16">
        <v>0.34330301308376199</v>
      </c>
      <c r="J548" s="16">
        <v>0.425953020839134</v>
      </c>
      <c r="K548" s="16">
        <v>0.42679778429968701</v>
      </c>
      <c r="L548" s="16">
        <v>0.50534354961118499</v>
      </c>
      <c r="M548" s="16"/>
      <c r="N548" s="16">
        <v>0.42271928377990198</v>
      </c>
      <c r="O548" s="16">
        <v>0.50213146304818701</v>
      </c>
      <c r="P548" s="16">
        <v>0.41864071408431802</v>
      </c>
      <c r="Q548" s="16">
        <v>0.32048156974034497</v>
      </c>
      <c r="R548" s="16"/>
      <c r="S548" s="16">
        <v>0.43532705076227901</v>
      </c>
      <c r="T548" s="16">
        <v>0.377278245068421</v>
      </c>
      <c r="U548" s="16"/>
      <c r="V548" s="16">
        <v>0.43785858527662502</v>
      </c>
      <c r="W548" s="16">
        <v>0.39692544912378902</v>
      </c>
      <c r="X548" s="16">
        <v>0.41758580081379698</v>
      </c>
      <c r="Y548" s="16">
        <v>0.38852561179656198</v>
      </c>
      <c r="Z548" s="16"/>
      <c r="AA548" s="16">
        <v>0.42173271010408298</v>
      </c>
      <c r="AB548" s="16">
        <v>0.44030785498089398</v>
      </c>
      <c r="AC548" s="16">
        <v>0.41544271034764102</v>
      </c>
      <c r="AD548" s="16">
        <v>0.360601962700967</v>
      </c>
      <c r="AE548" s="16">
        <v>0.42413490810618698</v>
      </c>
      <c r="AF548" s="16">
        <v>0.47590809088029201</v>
      </c>
      <c r="AG548" s="16"/>
      <c r="AH548" s="16">
        <v>0.38130349685558601</v>
      </c>
      <c r="AI548" s="16">
        <v>0.45756303480827398</v>
      </c>
      <c r="AJ548" s="16"/>
      <c r="AK548" s="16">
        <v>0.37123649487675597</v>
      </c>
      <c r="AL548" s="16">
        <v>0.44362164529679499</v>
      </c>
      <c r="AM548" s="16"/>
      <c r="AN548" s="16">
        <v>0.39194745553404098</v>
      </c>
      <c r="AO548" s="16">
        <v>0.45135489462266698</v>
      </c>
      <c r="AP548" s="16"/>
      <c r="AQ548" s="16">
        <v>0.39807433124371699</v>
      </c>
      <c r="AR548" s="16">
        <v>0.44585621808231302</v>
      </c>
      <c r="AS548" s="16">
        <v>0.38978975949658301</v>
      </c>
      <c r="AT548" s="16"/>
      <c r="AU548" s="16">
        <v>0.38833196253080898</v>
      </c>
      <c r="AV548" s="16">
        <v>0.448607284934877</v>
      </c>
      <c r="AW548" s="16"/>
      <c r="AX548" s="16">
        <v>0.39446270884135798</v>
      </c>
      <c r="AY548" s="16">
        <v>0.49942862848123798</v>
      </c>
      <c r="AZ548" s="16"/>
      <c r="BA548" s="16">
        <v>0.306537074387706</v>
      </c>
      <c r="BB548" s="16">
        <v>0.36778266369143398</v>
      </c>
    </row>
    <row r="549" spans="2:54" x14ac:dyDescent="0.35">
      <c r="B549" t="s">
        <v>110</v>
      </c>
      <c r="C549" s="16">
        <v>0.103478071500803</v>
      </c>
      <c r="D549" s="16">
        <v>8.6529686758872099E-2</v>
      </c>
      <c r="E549" s="16">
        <v>0.121148864242344</v>
      </c>
      <c r="F549" s="16"/>
      <c r="G549" s="16">
        <v>0.16302407380039199</v>
      </c>
      <c r="H549" s="16">
        <v>7.7748631677313204E-2</v>
      </c>
      <c r="I549" s="16">
        <v>0.112642612800689</v>
      </c>
      <c r="J549" s="16">
        <v>8.7272419250053704E-2</v>
      </c>
      <c r="K549" s="16">
        <v>0.101327715472996</v>
      </c>
      <c r="L549" s="16">
        <v>9.7932391555644496E-2</v>
      </c>
      <c r="M549" s="16"/>
      <c r="N549" s="16">
        <v>8.8751454725901693E-2</v>
      </c>
      <c r="O549" s="16">
        <v>0.101911685705227</v>
      </c>
      <c r="P549" s="16">
        <v>0.105506360526682</v>
      </c>
      <c r="Q549" s="16">
        <v>0.112144721552355</v>
      </c>
      <c r="R549" s="16"/>
      <c r="S549" s="16">
        <v>9.2091209630641796E-2</v>
      </c>
      <c r="T549" s="16">
        <v>0.121162282924364</v>
      </c>
      <c r="U549" s="16"/>
      <c r="V549" s="16">
        <v>0.16206751526122101</v>
      </c>
      <c r="W549" s="16">
        <v>9.0739988479599104E-2</v>
      </c>
      <c r="X549" s="16">
        <v>6.5342942525260503E-2</v>
      </c>
      <c r="Y549" s="16">
        <v>0.14100240701157499</v>
      </c>
      <c r="Z549" s="16"/>
      <c r="AA549" s="16">
        <v>0.126533951730326</v>
      </c>
      <c r="AB549" s="16">
        <v>0.108490153899149</v>
      </c>
      <c r="AC549" s="16">
        <v>9.13775316327093E-2</v>
      </c>
      <c r="AD549" s="16">
        <v>8.0870418046056394E-2</v>
      </c>
      <c r="AE549" s="16">
        <v>7.9143800273078796E-2</v>
      </c>
      <c r="AF549" s="16">
        <v>4.8025933845289602E-2</v>
      </c>
      <c r="AG549" s="16"/>
      <c r="AH549" s="16">
        <v>0.101156055574736</v>
      </c>
      <c r="AI549" s="16">
        <v>6.0363070288331502E-2</v>
      </c>
      <c r="AJ549" s="16"/>
      <c r="AK549" s="16">
        <v>9.7272548301474498E-2</v>
      </c>
      <c r="AL549" s="16">
        <v>6.6508631631714499E-2</v>
      </c>
      <c r="AM549" s="16"/>
      <c r="AN549" s="16">
        <v>0.103026477663753</v>
      </c>
      <c r="AO549" s="16">
        <v>7.3185754036613204E-2</v>
      </c>
      <c r="AP549" s="16"/>
      <c r="AQ549" s="16">
        <v>0.12450237894551</v>
      </c>
      <c r="AR549" s="16">
        <v>0.110986708730805</v>
      </c>
      <c r="AS549" s="16">
        <v>6.4646366972980096E-2</v>
      </c>
      <c r="AT549" s="16"/>
      <c r="AU549" s="16">
        <v>9.3133516520910703E-2</v>
      </c>
      <c r="AV549" s="16">
        <v>0.117005711642424</v>
      </c>
      <c r="AW549" s="16"/>
      <c r="AX549" s="16">
        <v>8.2751982173195807E-2</v>
      </c>
      <c r="AY549" s="16">
        <v>0.19993647481726401</v>
      </c>
      <c r="AZ549" s="16"/>
      <c r="BA549" s="16">
        <v>5.5483647008479499E-2</v>
      </c>
      <c r="BB549" s="16">
        <v>8.0391733850192604E-2</v>
      </c>
    </row>
    <row r="550" spans="2:54" x14ac:dyDescent="0.35">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c r="AA550" s="16"/>
      <c r="AB550" s="16"/>
      <c r="AC550" s="16"/>
      <c r="AD550" s="16"/>
      <c r="AE550" s="16"/>
      <c r="AF550" s="16"/>
      <c r="AG550" s="16"/>
      <c r="AH550" s="16"/>
      <c r="AI550" s="16"/>
      <c r="AJ550" s="16"/>
      <c r="AK550" s="16"/>
      <c r="AL550" s="16"/>
      <c r="AM550" s="16"/>
      <c r="AN550" s="16"/>
      <c r="AO550" s="16"/>
      <c r="AP550" s="16"/>
      <c r="AQ550" s="16"/>
      <c r="AR550" s="16"/>
      <c r="AS550" s="16"/>
      <c r="AT550" s="16"/>
      <c r="AU550" s="16"/>
      <c r="AV550" s="16"/>
      <c r="AW550" s="16"/>
      <c r="AX550" s="16"/>
      <c r="AY550" s="16"/>
      <c r="AZ550" s="16"/>
      <c r="BA550" s="16"/>
      <c r="BB550" s="16"/>
    </row>
    <row r="551" spans="2:54" x14ac:dyDescent="0.35">
      <c r="B551" s="7" t="s">
        <v>268</v>
      </c>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c r="AC551" s="16"/>
      <c r="AD551" s="16"/>
      <c r="AE551" s="16"/>
      <c r="AF551" s="16"/>
      <c r="AG551" s="16"/>
      <c r="AH551" s="16"/>
      <c r="AI551" s="16"/>
      <c r="AJ551" s="16"/>
      <c r="AK551" s="16"/>
      <c r="AL551" s="16"/>
      <c r="AM551" s="16"/>
      <c r="AN551" s="16"/>
      <c r="AO551" s="16"/>
      <c r="AP551" s="16"/>
      <c r="AQ551" s="16"/>
      <c r="AR551" s="16"/>
      <c r="AS551" s="16"/>
      <c r="AT551" s="16"/>
      <c r="AU551" s="16"/>
      <c r="AV551" s="16"/>
      <c r="AW551" s="16"/>
      <c r="AX551" s="16"/>
      <c r="AY551" s="16"/>
      <c r="AZ551" s="16"/>
      <c r="BA551" s="16"/>
      <c r="BB551" s="16"/>
    </row>
    <row r="552" spans="2:54" x14ac:dyDescent="0.35">
      <c r="B552" s="15" t="s">
        <v>14</v>
      </c>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c r="AC552" s="16"/>
      <c r="AD552" s="16"/>
      <c r="AE552" s="16"/>
      <c r="AF552" s="16"/>
      <c r="AG552" s="16"/>
      <c r="AH552" s="16"/>
      <c r="AI552" s="16"/>
      <c r="AJ552" s="16"/>
      <c r="AK552" s="16"/>
      <c r="AL552" s="16"/>
      <c r="AM552" s="16"/>
      <c r="AN552" s="16"/>
      <c r="AO552" s="16"/>
      <c r="AP552" s="16"/>
      <c r="AQ552" s="16"/>
      <c r="AR552" s="16"/>
      <c r="AS552" s="16"/>
      <c r="AT552" s="16"/>
      <c r="AU552" s="16"/>
      <c r="AV552" s="16"/>
      <c r="AW552" s="16"/>
      <c r="AX552" s="16"/>
      <c r="AY552" s="16"/>
      <c r="AZ552" s="16"/>
      <c r="BA552" s="16"/>
      <c r="BB552" s="16"/>
    </row>
    <row r="553" spans="2:54" x14ac:dyDescent="0.35">
      <c r="B553" t="s">
        <v>257</v>
      </c>
      <c r="C553" s="16">
        <v>0.49778411852154603</v>
      </c>
      <c r="D553" s="16">
        <v>0.54493879779530496</v>
      </c>
      <c r="E553" s="16">
        <v>0.45236057592933199</v>
      </c>
      <c r="F553" s="16"/>
      <c r="G553" s="16">
        <v>0.61091694887911696</v>
      </c>
      <c r="H553" s="16">
        <v>0.62225314157234002</v>
      </c>
      <c r="I553" s="16">
        <v>0.51535141342034696</v>
      </c>
      <c r="J553" s="16">
        <v>0.46298967644939898</v>
      </c>
      <c r="K553" s="16">
        <v>0.38084655593558198</v>
      </c>
      <c r="L553" s="16">
        <v>0.42994894302536002</v>
      </c>
      <c r="M553" s="16"/>
      <c r="N553" s="16">
        <v>0.51543208520174399</v>
      </c>
      <c r="O553" s="16">
        <v>0.433020469392146</v>
      </c>
      <c r="P553" s="16">
        <v>0.51920159030970003</v>
      </c>
      <c r="Q553" s="16">
        <v>0.507442449727454</v>
      </c>
      <c r="R553" s="16"/>
      <c r="S553" s="16">
        <v>0.47692314406762998</v>
      </c>
      <c r="T553" s="16">
        <v>0.52673725424861395</v>
      </c>
      <c r="U553" s="16"/>
      <c r="V553" s="16">
        <v>0.43274050173298301</v>
      </c>
      <c r="W553" s="16">
        <v>0.51928384184698295</v>
      </c>
      <c r="X553" s="16">
        <v>0.52759188207178398</v>
      </c>
      <c r="Y553" s="16">
        <v>0.47569665883067502</v>
      </c>
      <c r="Z553" s="16"/>
      <c r="AA553" s="16">
        <v>0.46998868831292501</v>
      </c>
      <c r="AB553" s="16">
        <v>0.46807793486635302</v>
      </c>
      <c r="AC553" s="16">
        <v>0.48458168246108901</v>
      </c>
      <c r="AD553" s="16">
        <v>0.54123554378684702</v>
      </c>
      <c r="AE553" s="16">
        <v>0.58264718499136803</v>
      </c>
      <c r="AF553" s="16">
        <v>0.51853857220851296</v>
      </c>
      <c r="AG553" s="16"/>
      <c r="AH553" s="16">
        <v>0.52315461552982701</v>
      </c>
      <c r="AI553" s="16">
        <v>0.48156541714706202</v>
      </c>
      <c r="AJ553" s="16"/>
      <c r="AK553" s="16">
        <v>0.532929705458838</v>
      </c>
      <c r="AL553" s="16">
        <v>0.46191147438477598</v>
      </c>
      <c r="AM553" s="16"/>
      <c r="AN553" s="16">
        <v>0.508629782569056</v>
      </c>
      <c r="AO553" s="16">
        <v>0.49431860603469402</v>
      </c>
      <c r="AP553" s="16"/>
      <c r="AQ553" s="16">
        <v>0.53095998711474102</v>
      </c>
      <c r="AR553" s="16">
        <v>0.47184848950716701</v>
      </c>
      <c r="AS553" s="16">
        <v>0.52318459983663301</v>
      </c>
      <c r="AT553" s="16"/>
      <c r="AU553" s="16">
        <v>0.499235362750589</v>
      </c>
      <c r="AV553" s="16">
        <v>0.499426542877977</v>
      </c>
      <c r="AW553" s="16"/>
      <c r="AX553" s="16">
        <v>0.53845807722578698</v>
      </c>
      <c r="AY553" s="16">
        <v>0.29799348380579199</v>
      </c>
      <c r="AZ553" s="16"/>
      <c r="BA553" s="16">
        <v>0.67466734359460101</v>
      </c>
      <c r="BB553" s="16">
        <v>0.55562230110563904</v>
      </c>
    </row>
    <row r="554" spans="2:54" x14ac:dyDescent="0.35">
      <c r="B554" t="s">
        <v>258</v>
      </c>
      <c r="C554" s="16">
        <v>0.41295215902437199</v>
      </c>
      <c r="D554" s="16">
        <v>0.37791578004586601</v>
      </c>
      <c r="E554" s="16">
        <v>0.44550263235895998</v>
      </c>
      <c r="F554" s="16"/>
      <c r="G554" s="16">
        <v>0.301835236452348</v>
      </c>
      <c r="H554" s="16">
        <v>0.30432611001602899</v>
      </c>
      <c r="I554" s="16">
        <v>0.39380753949217601</v>
      </c>
      <c r="J554" s="16">
        <v>0.467935024278052</v>
      </c>
      <c r="K554" s="16">
        <v>0.50957200026045602</v>
      </c>
      <c r="L554" s="16">
        <v>0.46794489213802898</v>
      </c>
      <c r="M554" s="16"/>
      <c r="N554" s="16">
        <v>0.39614418767067999</v>
      </c>
      <c r="O554" s="16">
        <v>0.46661315298517603</v>
      </c>
      <c r="P554" s="16">
        <v>0.40943113966994898</v>
      </c>
      <c r="Q554" s="16">
        <v>0.383705273723011</v>
      </c>
      <c r="R554" s="16"/>
      <c r="S554" s="16">
        <v>0.44784430091084398</v>
      </c>
      <c r="T554" s="16">
        <v>0.36239854453085002</v>
      </c>
      <c r="U554" s="16"/>
      <c r="V554" s="16">
        <v>0.43597452000158898</v>
      </c>
      <c r="W554" s="16">
        <v>0.38218196968632601</v>
      </c>
      <c r="X554" s="16">
        <v>0.42412498486814698</v>
      </c>
      <c r="Y554" s="16">
        <v>0.50745995041022096</v>
      </c>
      <c r="Z554" s="16"/>
      <c r="AA554" s="16">
        <v>0.42711112374834898</v>
      </c>
      <c r="AB554" s="16">
        <v>0.44261412149150697</v>
      </c>
      <c r="AC554" s="16">
        <v>0.42161392895149002</v>
      </c>
      <c r="AD554" s="16">
        <v>0.39489549051443901</v>
      </c>
      <c r="AE554" s="16">
        <v>0.32272280803727299</v>
      </c>
      <c r="AF554" s="16">
        <v>0.41966583801887902</v>
      </c>
      <c r="AG554" s="16"/>
      <c r="AH554" s="16">
        <v>0.38484041355373</v>
      </c>
      <c r="AI554" s="16">
        <v>0.45085219064405302</v>
      </c>
      <c r="AJ554" s="16"/>
      <c r="AK554" s="16">
        <v>0.36772357520441901</v>
      </c>
      <c r="AL554" s="16">
        <v>0.45910359150257601</v>
      </c>
      <c r="AM554" s="16"/>
      <c r="AN554" s="16">
        <v>0.41049013668652001</v>
      </c>
      <c r="AO554" s="16">
        <v>0.42963573021600399</v>
      </c>
      <c r="AP554" s="16"/>
      <c r="AQ554" s="16">
        <v>0.39169838925800998</v>
      </c>
      <c r="AR554" s="16">
        <v>0.43953355381110798</v>
      </c>
      <c r="AS554" s="16">
        <v>0.39978325754987198</v>
      </c>
      <c r="AT554" s="16"/>
      <c r="AU554" s="16">
        <v>0.41121738014343401</v>
      </c>
      <c r="AV554" s="16">
        <v>0.41518954759507598</v>
      </c>
      <c r="AW554" s="16"/>
      <c r="AX554" s="16">
        <v>0.39329824452108902</v>
      </c>
      <c r="AY554" s="16">
        <v>0.515357263168157</v>
      </c>
      <c r="AZ554" s="16"/>
      <c r="BA554" s="16">
        <v>0.271016680665076</v>
      </c>
      <c r="BB554" s="16">
        <v>0.37563701445680497</v>
      </c>
    </row>
    <row r="555" spans="2:54" x14ac:dyDescent="0.35">
      <c r="B555" t="s">
        <v>110</v>
      </c>
      <c r="C555" s="16">
        <v>8.9263722454081706E-2</v>
      </c>
      <c r="D555" s="16">
        <v>7.71454221588289E-2</v>
      </c>
      <c r="E555" s="16">
        <v>0.102136791711708</v>
      </c>
      <c r="F555" s="16"/>
      <c r="G555" s="16">
        <v>8.7247814668535498E-2</v>
      </c>
      <c r="H555" s="16">
        <v>7.3420748411631195E-2</v>
      </c>
      <c r="I555" s="16">
        <v>9.0841047087476506E-2</v>
      </c>
      <c r="J555" s="16">
        <v>6.9075299272548601E-2</v>
      </c>
      <c r="K555" s="16">
        <v>0.10958144380396199</v>
      </c>
      <c r="L555" s="16">
        <v>0.102106164836612</v>
      </c>
      <c r="M555" s="16"/>
      <c r="N555" s="16">
        <v>8.8423727127576401E-2</v>
      </c>
      <c r="O555" s="16">
        <v>0.100366377622678</v>
      </c>
      <c r="P555" s="16">
        <v>7.1367270020350704E-2</v>
      </c>
      <c r="Q555" s="16">
        <v>0.108852276549535</v>
      </c>
      <c r="R555" s="16"/>
      <c r="S555" s="16">
        <v>7.5232555021526301E-2</v>
      </c>
      <c r="T555" s="16">
        <v>0.110864201220536</v>
      </c>
      <c r="U555" s="16"/>
      <c r="V555" s="16">
        <v>0.13128497826542801</v>
      </c>
      <c r="W555" s="16">
        <v>9.8534188466691194E-2</v>
      </c>
      <c r="X555" s="16">
        <v>4.8283133060069199E-2</v>
      </c>
      <c r="Y555" s="16">
        <v>1.68433907591043E-2</v>
      </c>
      <c r="Z555" s="16"/>
      <c r="AA555" s="16">
        <v>0.102900187938726</v>
      </c>
      <c r="AB555" s="16">
        <v>8.9307943642139898E-2</v>
      </c>
      <c r="AC555" s="16">
        <v>9.3804388587420795E-2</v>
      </c>
      <c r="AD555" s="16">
        <v>6.3868965698713906E-2</v>
      </c>
      <c r="AE555" s="16">
        <v>9.4630006971358496E-2</v>
      </c>
      <c r="AF555" s="16">
        <v>6.1795589772607698E-2</v>
      </c>
      <c r="AG555" s="16"/>
      <c r="AH555" s="16">
        <v>9.2004970916442899E-2</v>
      </c>
      <c r="AI555" s="16">
        <v>6.7582392208884901E-2</v>
      </c>
      <c r="AJ555" s="16"/>
      <c r="AK555" s="16">
        <v>9.9346719336743397E-2</v>
      </c>
      <c r="AL555" s="16">
        <v>7.89849341126483E-2</v>
      </c>
      <c r="AM555" s="16"/>
      <c r="AN555" s="16">
        <v>8.0880080744423904E-2</v>
      </c>
      <c r="AO555" s="16">
        <v>7.60456637493028E-2</v>
      </c>
      <c r="AP555" s="16"/>
      <c r="AQ555" s="16">
        <v>7.7341623627249403E-2</v>
      </c>
      <c r="AR555" s="16">
        <v>8.8617956681725299E-2</v>
      </c>
      <c r="AS555" s="16">
        <v>7.70321426134951E-2</v>
      </c>
      <c r="AT555" s="16"/>
      <c r="AU555" s="16">
        <v>8.9547257105977607E-2</v>
      </c>
      <c r="AV555" s="16">
        <v>8.5383909526946203E-2</v>
      </c>
      <c r="AW555" s="16"/>
      <c r="AX555" s="16">
        <v>6.8243678253123496E-2</v>
      </c>
      <c r="AY555" s="16">
        <v>0.18664925302605001</v>
      </c>
      <c r="AZ555" s="16"/>
      <c r="BA555" s="16">
        <v>5.4315975740323298E-2</v>
      </c>
      <c r="BB555" s="16">
        <v>6.8740684437555405E-2</v>
      </c>
    </row>
    <row r="556" spans="2:54" x14ac:dyDescent="0.35">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c r="AA556" s="16"/>
      <c r="AB556" s="16"/>
      <c r="AC556" s="16"/>
      <c r="AD556" s="16"/>
      <c r="AE556" s="16"/>
      <c r="AF556" s="16"/>
      <c r="AG556" s="16"/>
      <c r="AH556" s="16"/>
      <c r="AI556" s="16"/>
      <c r="AJ556" s="16"/>
      <c r="AK556" s="16"/>
      <c r="AL556" s="16"/>
      <c r="AM556" s="16"/>
      <c r="AN556" s="16"/>
      <c r="AO556" s="16"/>
      <c r="AP556" s="16"/>
      <c r="AQ556" s="16"/>
      <c r="AR556" s="16"/>
      <c r="AS556" s="16"/>
      <c r="AT556" s="16"/>
      <c r="AU556" s="16"/>
      <c r="AV556" s="16"/>
      <c r="AW556" s="16"/>
      <c r="AX556" s="16"/>
      <c r="AY556" s="16"/>
      <c r="AZ556" s="16"/>
      <c r="BA556" s="16"/>
      <c r="BB556" s="16"/>
    </row>
    <row r="557" spans="2:54" x14ac:dyDescent="0.35">
      <c r="B557" s="7" t="s">
        <v>269</v>
      </c>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c r="AA557" s="16"/>
      <c r="AB557" s="16"/>
      <c r="AC557" s="16"/>
      <c r="AD557" s="16"/>
      <c r="AE557" s="16"/>
      <c r="AF557" s="16"/>
      <c r="AG557" s="16"/>
      <c r="AH557" s="16"/>
      <c r="AI557" s="16"/>
      <c r="AJ557" s="16"/>
      <c r="AK557" s="16"/>
      <c r="AL557" s="16"/>
      <c r="AM557" s="16"/>
      <c r="AN557" s="16"/>
      <c r="AO557" s="16"/>
      <c r="AP557" s="16"/>
      <c r="AQ557" s="16"/>
      <c r="AR557" s="16"/>
      <c r="AS557" s="16"/>
      <c r="AT557" s="16"/>
      <c r="AU557" s="16"/>
      <c r="AV557" s="16"/>
      <c r="AW557" s="16"/>
      <c r="AX557" s="16"/>
      <c r="AY557" s="16"/>
      <c r="AZ557" s="16"/>
      <c r="BA557" s="16"/>
      <c r="BB557" s="16"/>
    </row>
    <row r="558" spans="2:54" x14ac:dyDescent="0.35">
      <c r="B558" s="15" t="s">
        <v>14</v>
      </c>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c r="AB558" s="16"/>
      <c r="AC558" s="16"/>
      <c r="AD558" s="16"/>
      <c r="AE558" s="16"/>
      <c r="AF558" s="16"/>
      <c r="AG558" s="16"/>
      <c r="AH558" s="16"/>
      <c r="AI558" s="16"/>
      <c r="AJ558" s="16"/>
      <c r="AK558" s="16"/>
      <c r="AL558" s="16"/>
      <c r="AM558" s="16"/>
      <c r="AN558" s="16"/>
      <c r="AO558" s="16"/>
      <c r="AP558" s="16"/>
      <c r="AQ558" s="16"/>
      <c r="AR558" s="16"/>
      <c r="AS558" s="16"/>
      <c r="AT558" s="16"/>
      <c r="AU558" s="16"/>
      <c r="AV558" s="16"/>
      <c r="AW558" s="16"/>
      <c r="AX558" s="16"/>
      <c r="AY558" s="16"/>
      <c r="AZ558" s="16"/>
      <c r="BA558" s="16"/>
      <c r="BB558" s="16"/>
    </row>
    <row r="559" spans="2:54" x14ac:dyDescent="0.35">
      <c r="B559" t="s">
        <v>257</v>
      </c>
      <c r="C559" s="16">
        <v>0.42622530450917401</v>
      </c>
      <c r="D559" s="16">
        <v>0.45048673197174899</v>
      </c>
      <c r="E559" s="16">
        <v>0.402515654932736</v>
      </c>
      <c r="F559" s="16"/>
      <c r="G559" s="16">
        <v>0.48988529161615402</v>
      </c>
      <c r="H559" s="16">
        <v>0.52910251894303095</v>
      </c>
      <c r="I559" s="16">
        <v>0.445324010532062</v>
      </c>
      <c r="J559" s="16">
        <v>0.47438094985498902</v>
      </c>
      <c r="K559" s="16">
        <v>0.35196151939938702</v>
      </c>
      <c r="L559" s="16">
        <v>0.30824853802226898</v>
      </c>
      <c r="M559" s="16"/>
      <c r="N559" s="16">
        <v>0.444583899897039</v>
      </c>
      <c r="O559" s="16">
        <v>0.31312043712915999</v>
      </c>
      <c r="P559" s="16">
        <v>0.43285553115668401</v>
      </c>
      <c r="Q559" s="16">
        <v>0.501366495555155</v>
      </c>
      <c r="R559" s="16"/>
      <c r="S559" s="16">
        <v>0.417552365745819</v>
      </c>
      <c r="T559" s="16">
        <v>0.44142459737284501</v>
      </c>
      <c r="U559" s="16"/>
      <c r="V559" s="16">
        <v>0.40045479563897801</v>
      </c>
      <c r="W559" s="16">
        <v>0.40442158853917998</v>
      </c>
      <c r="X559" s="16">
        <v>0.46679660444270699</v>
      </c>
      <c r="Y559" s="16">
        <v>0.52828544366578001</v>
      </c>
      <c r="Z559" s="16"/>
      <c r="AA559" s="16">
        <v>0.40845946813078998</v>
      </c>
      <c r="AB559" s="16">
        <v>0.37084559376069698</v>
      </c>
      <c r="AC559" s="16">
        <v>0.40931670487134397</v>
      </c>
      <c r="AD559" s="16">
        <v>0.46713522400020902</v>
      </c>
      <c r="AE559" s="16">
        <v>0.52024528052510199</v>
      </c>
      <c r="AF559" s="16">
        <v>0.47285002249081998</v>
      </c>
      <c r="AG559" s="16"/>
      <c r="AH559" s="16">
        <v>0.46760621409639802</v>
      </c>
      <c r="AI559" s="16">
        <v>0.39980237446491501</v>
      </c>
      <c r="AJ559" s="16"/>
      <c r="AK559" s="16">
        <v>0.49641014634179498</v>
      </c>
      <c r="AL559" s="16">
        <v>0.40227305604705799</v>
      </c>
      <c r="AM559" s="16"/>
      <c r="AN559" s="16">
        <v>0.44588857986466801</v>
      </c>
      <c r="AO559" s="16">
        <v>0.41984188950229101</v>
      </c>
      <c r="AP559" s="16"/>
      <c r="AQ559" s="16">
        <v>0.436148436330274</v>
      </c>
      <c r="AR559" s="16">
        <v>0.40977981753909498</v>
      </c>
      <c r="AS559" s="16">
        <v>0.45670857097446899</v>
      </c>
      <c r="AT559" s="16"/>
      <c r="AU559" s="16">
        <v>0.45078184165805302</v>
      </c>
      <c r="AV559" s="16">
        <v>0.39342998445805499</v>
      </c>
      <c r="AW559" s="16"/>
      <c r="AX559" s="16">
        <v>0.45894917190180401</v>
      </c>
      <c r="AY559" s="16">
        <v>0.27056839183720599</v>
      </c>
      <c r="AZ559" s="16"/>
      <c r="BA559" s="16">
        <v>0.58334756545255595</v>
      </c>
      <c r="BB559" s="16">
        <v>0.53116608377132102</v>
      </c>
    </row>
    <row r="560" spans="2:54" x14ac:dyDescent="0.35">
      <c r="B560" t="s">
        <v>258</v>
      </c>
      <c r="C560" s="16">
        <v>0.47263335869768602</v>
      </c>
      <c r="D560" s="16">
        <v>0.45154959508249998</v>
      </c>
      <c r="E560" s="16">
        <v>0.49175508283130898</v>
      </c>
      <c r="F560" s="16"/>
      <c r="G560" s="16">
        <v>0.362072892752903</v>
      </c>
      <c r="H560" s="16">
        <v>0.38836731601344499</v>
      </c>
      <c r="I560" s="16">
        <v>0.45876525441481703</v>
      </c>
      <c r="J560" s="16">
        <v>0.45286042264371901</v>
      </c>
      <c r="K560" s="16">
        <v>0.53183860641270198</v>
      </c>
      <c r="L560" s="16">
        <v>0.58804091461372299</v>
      </c>
      <c r="M560" s="16"/>
      <c r="N560" s="16">
        <v>0.46553553271443898</v>
      </c>
      <c r="O560" s="16">
        <v>0.57870640237362203</v>
      </c>
      <c r="P560" s="16">
        <v>0.47121826870878297</v>
      </c>
      <c r="Q560" s="16">
        <v>0.38721333130421898</v>
      </c>
      <c r="R560" s="16"/>
      <c r="S560" s="16">
        <v>0.49320222609665898</v>
      </c>
      <c r="T560" s="16">
        <v>0.43899392631632</v>
      </c>
      <c r="U560" s="16"/>
      <c r="V560" s="16">
        <v>0.45092756924482702</v>
      </c>
      <c r="W560" s="16">
        <v>0.50247522393238298</v>
      </c>
      <c r="X560" s="16">
        <v>0.45804564389706898</v>
      </c>
      <c r="Y560" s="16">
        <v>0.40783432597675801</v>
      </c>
      <c r="Z560" s="16"/>
      <c r="AA560" s="16">
        <v>0.47852252405565698</v>
      </c>
      <c r="AB560" s="16">
        <v>0.51244448227901196</v>
      </c>
      <c r="AC560" s="16">
        <v>0.47754035388844401</v>
      </c>
      <c r="AD560" s="16">
        <v>0.45213085091347599</v>
      </c>
      <c r="AE560" s="16">
        <v>0.41298173764893398</v>
      </c>
      <c r="AF560" s="16">
        <v>0.46476316023894398</v>
      </c>
      <c r="AG560" s="16"/>
      <c r="AH560" s="16">
        <v>0.44521344529168899</v>
      </c>
      <c r="AI560" s="16">
        <v>0.50548630465811895</v>
      </c>
      <c r="AJ560" s="16"/>
      <c r="AK560" s="16">
        <v>0.42560926441827401</v>
      </c>
      <c r="AL560" s="16">
        <v>0.51723564940606004</v>
      </c>
      <c r="AM560" s="16"/>
      <c r="AN560" s="16">
        <v>0.46594695937393699</v>
      </c>
      <c r="AO560" s="16">
        <v>0.48116802908944001</v>
      </c>
      <c r="AP560" s="16"/>
      <c r="AQ560" s="16">
        <v>0.47032333251408198</v>
      </c>
      <c r="AR560" s="16">
        <v>0.47297749716325899</v>
      </c>
      <c r="AS560" s="16">
        <v>0.45876161891543499</v>
      </c>
      <c r="AT560" s="16"/>
      <c r="AU560" s="16">
        <v>0.45433725018794202</v>
      </c>
      <c r="AV560" s="16">
        <v>0.49773665652325599</v>
      </c>
      <c r="AW560" s="16"/>
      <c r="AX560" s="16">
        <v>0.46069954421395798</v>
      </c>
      <c r="AY560" s="16">
        <v>0.53159969999281798</v>
      </c>
      <c r="AZ560" s="16"/>
      <c r="BA560" s="16">
        <v>0.34781610005006702</v>
      </c>
      <c r="BB560" s="16">
        <v>0.41339122295561498</v>
      </c>
    </row>
    <row r="561" spans="2:54" x14ac:dyDescent="0.35">
      <c r="B561" t="s">
        <v>110</v>
      </c>
      <c r="C561" s="16">
        <v>0.10114133679314</v>
      </c>
      <c r="D561" s="16">
        <v>9.7963672945751396E-2</v>
      </c>
      <c r="E561" s="16">
        <v>0.105729262235955</v>
      </c>
      <c r="F561" s="16"/>
      <c r="G561" s="16">
        <v>0.14804181563094199</v>
      </c>
      <c r="H561" s="16">
        <v>8.2530165043523798E-2</v>
      </c>
      <c r="I561" s="16">
        <v>9.5910735053120894E-2</v>
      </c>
      <c r="J561" s="16">
        <v>7.2758627501291501E-2</v>
      </c>
      <c r="K561" s="16">
        <v>0.116199874187911</v>
      </c>
      <c r="L561" s="16">
        <v>0.103710547364008</v>
      </c>
      <c r="M561" s="16"/>
      <c r="N561" s="16">
        <v>8.9880567388521404E-2</v>
      </c>
      <c r="O561" s="16">
        <v>0.10817316049721799</v>
      </c>
      <c r="P561" s="16">
        <v>9.5926200134532999E-2</v>
      </c>
      <c r="Q561" s="16">
        <v>0.11142017314062599</v>
      </c>
      <c r="R561" s="16"/>
      <c r="S561" s="16">
        <v>8.9245408157522299E-2</v>
      </c>
      <c r="T561" s="16">
        <v>0.119581476310834</v>
      </c>
      <c r="U561" s="16"/>
      <c r="V561" s="16">
        <v>0.148617635116196</v>
      </c>
      <c r="W561" s="16">
        <v>9.3103187528436396E-2</v>
      </c>
      <c r="X561" s="16">
        <v>7.5157751660223093E-2</v>
      </c>
      <c r="Y561" s="16">
        <v>6.3880230357461598E-2</v>
      </c>
      <c r="Z561" s="16"/>
      <c r="AA561" s="16">
        <v>0.11301800781355301</v>
      </c>
      <c r="AB561" s="16">
        <v>0.11670992396028999</v>
      </c>
      <c r="AC561" s="16">
        <v>0.113142941240212</v>
      </c>
      <c r="AD561" s="16">
        <v>8.0733925086314801E-2</v>
      </c>
      <c r="AE561" s="16">
        <v>6.6772981825964597E-2</v>
      </c>
      <c r="AF561" s="16">
        <v>6.2386817270235602E-2</v>
      </c>
      <c r="AG561" s="16"/>
      <c r="AH561" s="16">
        <v>8.7180340611913404E-2</v>
      </c>
      <c r="AI561" s="16">
        <v>9.4711320876966404E-2</v>
      </c>
      <c r="AJ561" s="16"/>
      <c r="AK561" s="16">
        <v>7.7980589239930606E-2</v>
      </c>
      <c r="AL561" s="16">
        <v>8.0491294546881295E-2</v>
      </c>
      <c r="AM561" s="16"/>
      <c r="AN561" s="16">
        <v>8.8164460761395697E-2</v>
      </c>
      <c r="AO561" s="16">
        <v>9.8990081408269204E-2</v>
      </c>
      <c r="AP561" s="16"/>
      <c r="AQ561" s="16">
        <v>9.3528231155643501E-2</v>
      </c>
      <c r="AR561" s="16">
        <v>0.117242685297646</v>
      </c>
      <c r="AS561" s="16">
        <v>8.4529810110095804E-2</v>
      </c>
      <c r="AT561" s="16"/>
      <c r="AU561" s="16">
        <v>9.4880908154005905E-2</v>
      </c>
      <c r="AV561" s="16">
        <v>0.108833359018689</v>
      </c>
      <c r="AW561" s="16"/>
      <c r="AX561" s="16">
        <v>8.0351283884237207E-2</v>
      </c>
      <c r="AY561" s="16">
        <v>0.19783190816997601</v>
      </c>
      <c r="AZ561" s="16"/>
      <c r="BA561" s="16">
        <v>6.8836334497376805E-2</v>
      </c>
      <c r="BB561" s="16">
        <v>5.5442693273063802E-2</v>
      </c>
    </row>
    <row r="562" spans="2:54" x14ac:dyDescent="0.35">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c r="AA562" s="16"/>
      <c r="AB562" s="16"/>
      <c r="AC562" s="16"/>
      <c r="AD562" s="16"/>
      <c r="AE562" s="16"/>
      <c r="AF562" s="16"/>
      <c r="AG562" s="16"/>
      <c r="AH562" s="16"/>
      <c r="AI562" s="16"/>
      <c r="AJ562" s="16"/>
      <c r="AK562" s="16"/>
      <c r="AL562" s="16"/>
      <c r="AM562" s="16"/>
      <c r="AN562" s="16"/>
      <c r="AO562" s="16"/>
      <c r="AP562" s="16"/>
      <c r="AQ562" s="16"/>
      <c r="AR562" s="16"/>
      <c r="AS562" s="16"/>
      <c r="AT562" s="16"/>
      <c r="AU562" s="16"/>
      <c r="AV562" s="16"/>
      <c r="AW562" s="16"/>
      <c r="AX562" s="16"/>
      <c r="AY562" s="16"/>
      <c r="AZ562" s="16"/>
      <c r="BA562" s="16"/>
      <c r="BB562" s="16"/>
    </row>
    <row r="563" spans="2:54" x14ac:dyDescent="0.35">
      <c r="B563" s="7" t="s">
        <v>270</v>
      </c>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c r="AA563" s="16"/>
      <c r="AB563" s="16"/>
      <c r="AC563" s="16"/>
      <c r="AD563" s="16"/>
      <c r="AE563" s="16"/>
      <c r="AF563" s="16"/>
      <c r="AG563" s="16"/>
      <c r="AH563" s="16"/>
      <c r="AI563" s="16"/>
      <c r="AJ563" s="16"/>
      <c r="AK563" s="16"/>
      <c r="AL563" s="16"/>
      <c r="AM563" s="16"/>
      <c r="AN563" s="16"/>
      <c r="AO563" s="16"/>
      <c r="AP563" s="16"/>
      <c r="AQ563" s="16"/>
      <c r="AR563" s="16"/>
      <c r="AS563" s="16"/>
      <c r="AT563" s="16"/>
      <c r="AU563" s="16"/>
      <c r="AV563" s="16"/>
      <c r="AW563" s="16"/>
      <c r="AX563" s="16"/>
      <c r="AY563" s="16"/>
      <c r="AZ563" s="16"/>
      <c r="BA563" s="16"/>
      <c r="BB563" s="16"/>
    </row>
    <row r="564" spans="2:54" x14ac:dyDescent="0.35">
      <c r="B564" s="15" t="s">
        <v>14</v>
      </c>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row>
    <row r="565" spans="2:54" x14ac:dyDescent="0.35">
      <c r="B565" t="s">
        <v>257</v>
      </c>
      <c r="C565" s="16">
        <v>0.31884133373526502</v>
      </c>
      <c r="D565" s="16">
        <v>0.37074757027523803</v>
      </c>
      <c r="E565" s="16">
        <v>0.26736136991159898</v>
      </c>
      <c r="F565" s="16"/>
      <c r="G565" s="16">
        <v>0.46833053443412598</v>
      </c>
      <c r="H565" s="16">
        <v>0.39274822184793901</v>
      </c>
      <c r="I565" s="16">
        <v>0.36040980153404201</v>
      </c>
      <c r="J565" s="16">
        <v>0.34802104318652799</v>
      </c>
      <c r="K565" s="16">
        <v>0.24704727142254701</v>
      </c>
      <c r="L565" s="16">
        <v>0.171043306052865</v>
      </c>
      <c r="M565" s="16"/>
      <c r="N565" s="16">
        <v>0.35166722203964701</v>
      </c>
      <c r="O565" s="16">
        <v>0.29556347384918802</v>
      </c>
      <c r="P565" s="16">
        <v>0.30232296664370101</v>
      </c>
      <c r="Q565" s="16">
        <v>0.342174167690739</v>
      </c>
      <c r="R565" s="16"/>
      <c r="S565" s="16">
        <v>0.30141677428622599</v>
      </c>
      <c r="T565" s="16">
        <v>0.34338097572453302</v>
      </c>
      <c r="U565" s="16"/>
      <c r="V565" s="16">
        <v>0.34095441446026697</v>
      </c>
      <c r="W565" s="16">
        <v>0.31193463909844099</v>
      </c>
      <c r="X565" s="16">
        <v>0.32022265502441899</v>
      </c>
      <c r="Y565" s="16">
        <v>0.22525786358469099</v>
      </c>
      <c r="Z565" s="16"/>
      <c r="AA565" s="16">
        <v>0.31762709767412101</v>
      </c>
      <c r="AB565" s="16">
        <v>0.319990500585843</v>
      </c>
      <c r="AC565" s="16">
        <v>0.36060687355939802</v>
      </c>
      <c r="AD565" s="16">
        <v>0.32015756719355498</v>
      </c>
      <c r="AE565" s="16">
        <v>0.287209741975327</v>
      </c>
      <c r="AF565" s="16">
        <v>0.27685301733992101</v>
      </c>
      <c r="AG565" s="16"/>
      <c r="AH565" s="16">
        <v>0.32720450992516797</v>
      </c>
      <c r="AI565" s="16">
        <v>0.31453575596848599</v>
      </c>
      <c r="AJ565" s="16"/>
      <c r="AK565" s="16">
        <v>0.34534002418533499</v>
      </c>
      <c r="AL565" s="16">
        <v>0.33129234523703199</v>
      </c>
      <c r="AM565" s="16"/>
      <c r="AN565" s="16">
        <v>0.31599670691253001</v>
      </c>
      <c r="AO565" s="16">
        <v>0.33532152218379802</v>
      </c>
      <c r="AP565" s="16"/>
      <c r="AQ565" s="16">
        <v>0.216777228402977</v>
      </c>
      <c r="AR565" s="16">
        <v>0.305263101778322</v>
      </c>
      <c r="AS565" s="16">
        <v>0.39257174415238399</v>
      </c>
      <c r="AT565" s="16"/>
      <c r="AU565" s="16">
        <v>0.32909489189500202</v>
      </c>
      <c r="AV565" s="16">
        <v>0.30645499117060898</v>
      </c>
      <c r="AW565" s="16"/>
      <c r="AX565" s="16">
        <v>0.35281881403418303</v>
      </c>
      <c r="AY565" s="16">
        <v>0.15247089782033801</v>
      </c>
      <c r="AZ565" s="16"/>
      <c r="BA565" s="16">
        <v>0.45356466426136499</v>
      </c>
      <c r="BB565" s="16">
        <v>0.259659140120646</v>
      </c>
    </row>
    <row r="566" spans="2:54" x14ac:dyDescent="0.35">
      <c r="B566" t="s">
        <v>258</v>
      </c>
      <c r="C566" s="16">
        <v>0.57069573955896502</v>
      </c>
      <c r="D566" s="16">
        <v>0.54290880079229897</v>
      </c>
      <c r="E566" s="16">
        <v>0.59760222984081701</v>
      </c>
      <c r="F566" s="16"/>
      <c r="G566" s="16">
        <v>0.37635948290667698</v>
      </c>
      <c r="H566" s="16">
        <v>0.50302837717304805</v>
      </c>
      <c r="I566" s="16">
        <v>0.53553843065295004</v>
      </c>
      <c r="J566" s="16">
        <v>0.56888176848405303</v>
      </c>
      <c r="K566" s="16">
        <v>0.64295798818265104</v>
      </c>
      <c r="L566" s="16">
        <v>0.71303301335949598</v>
      </c>
      <c r="M566" s="16"/>
      <c r="N566" s="16">
        <v>0.58656128388312401</v>
      </c>
      <c r="O566" s="16">
        <v>0.57968791956213295</v>
      </c>
      <c r="P566" s="16">
        <v>0.59014285244067399</v>
      </c>
      <c r="Q566" s="16">
        <v>0.52028212257116702</v>
      </c>
      <c r="R566" s="16"/>
      <c r="S566" s="16">
        <v>0.60913421825384595</v>
      </c>
      <c r="T566" s="16">
        <v>0.51392156411785905</v>
      </c>
      <c r="U566" s="16"/>
      <c r="V566" s="16">
        <v>0.49973717236237902</v>
      </c>
      <c r="W566" s="16">
        <v>0.57735186145605</v>
      </c>
      <c r="X566" s="16">
        <v>0.60563747070805896</v>
      </c>
      <c r="Y566" s="16">
        <v>0.72112473975564095</v>
      </c>
      <c r="Z566" s="16"/>
      <c r="AA566" s="16">
        <v>0.54101354960722603</v>
      </c>
      <c r="AB566" s="16">
        <v>0.59462257520653305</v>
      </c>
      <c r="AC566" s="16">
        <v>0.53808765645401602</v>
      </c>
      <c r="AD566" s="16">
        <v>0.58647846306287399</v>
      </c>
      <c r="AE566" s="16">
        <v>0.62141148362149001</v>
      </c>
      <c r="AF566" s="16">
        <v>0.654274502165343</v>
      </c>
      <c r="AG566" s="16"/>
      <c r="AH566" s="16">
        <v>0.56495404339901301</v>
      </c>
      <c r="AI566" s="16">
        <v>0.61536425178902199</v>
      </c>
      <c r="AJ566" s="16"/>
      <c r="AK566" s="16">
        <v>0.54328234979123402</v>
      </c>
      <c r="AL566" s="16">
        <v>0.61308246094719998</v>
      </c>
      <c r="AM566" s="16"/>
      <c r="AN566" s="16">
        <v>0.56993703635044701</v>
      </c>
      <c r="AO566" s="16">
        <v>0.59691278357294397</v>
      </c>
      <c r="AP566" s="16"/>
      <c r="AQ566" s="16">
        <v>0.69241001308061101</v>
      </c>
      <c r="AR566" s="16">
        <v>0.54810926958713602</v>
      </c>
      <c r="AS566" s="16">
        <v>0.547791122427152</v>
      </c>
      <c r="AT566" s="16"/>
      <c r="AU566" s="16">
        <v>0.55891733270150101</v>
      </c>
      <c r="AV566" s="16">
        <v>0.58833715410020104</v>
      </c>
      <c r="AW566" s="16"/>
      <c r="AX566" s="16">
        <v>0.55199186751281204</v>
      </c>
      <c r="AY566" s="16">
        <v>0.66813208778600597</v>
      </c>
      <c r="AZ566" s="16"/>
      <c r="BA566" s="16">
        <v>0.45975987797220003</v>
      </c>
      <c r="BB566" s="16">
        <v>0.56469099775505305</v>
      </c>
    </row>
    <row r="567" spans="2:54" x14ac:dyDescent="0.35">
      <c r="B567" t="s">
        <v>110</v>
      </c>
      <c r="C567" s="16">
        <v>0.110462926705771</v>
      </c>
      <c r="D567" s="16">
        <v>8.6343628932462904E-2</v>
      </c>
      <c r="E567" s="16">
        <v>0.13503640024758301</v>
      </c>
      <c r="F567" s="16"/>
      <c r="G567" s="16">
        <v>0.15530998265919699</v>
      </c>
      <c r="H567" s="16">
        <v>0.104223400979012</v>
      </c>
      <c r="I567" s="16">
        <v>0.104051767813008</v>
      </c>
      <c r="J567" s="16">
        <v>8.3097188329419203E-2</v>
      </c>
      <c r="K567" s="16">
        <v>0.109994740394802</v>
      </c>
      <c r="L567" s="16">
        <v>0.11592368058763899</v>
      </c>
      <c r="M567" s="16"/>
      <c r="N567" s="16">
        <v>6.1771494077228602E-2</v>
      </c>
      <c r="O567" s="16">
        <v>0.12474860658867799</v>
      </c>
      <c r="P567" s="16">
        <v>0.107534180915625</v>
      </c>
      <c r="Q567" s="16">
        <v>0.13754370973809499</v>
      </c>
      <c r="R567" s="16"/>
      <c r="S567" s="16">
        <v>8.9449007459928495E-2</v>
      </c>
      <c r="T567" s="16">
        <v>0.14269746015760701</v>
      </c>
      <c r="U567" s="16"/>
      <c r="V567" s="16">
        <v>0.159308413177354</v>
      </c>
      <c r="W567" s="16">
        <v>0.110713499445509</v>
      </c>
      <c r="X567" s="16">
        <v>7.4139874267522596E-2</v>
      </c>
      <c r="Y567" s="16">
        <v>5.3617396659668602E-2</v>
      </c>
      <c r="Z567" s="16"/>
      <c r="AA567" s="16">
        <v>0.14135935271865199</v>
      </c>
      <c r="AB567" s="16">
        <v>8.5386924207624101E-2</v>
      </c>
      <c r="AC567" s="16">
        <v>0.101305469986585</v>
      </c>
      <c r="AD567" s="16">
        <v>9.3363969743570599E-2</v>
      </c>
      <c r="AE567" s="16">
        <v>9.1378774403183094E-2</v>
      </c>
      <c r="AF567" s="16">
        <v>6.8872480494736293E-2</v>
      </c>
      <c r="AG567" s="16"/>
      <c r="AH567" s="16">
        <v>0.10784144667582</v>
      </c>
      <c r="AI567" s="16">
        <v>7.0099992242491693E-2</v>
      </c>
      <c r="AJ567" s="16"/>
      <c r="AK567" s="16">
        <v>0.111377626023431</v>
      </c>
      <c r="AL567" s="16">
        <v>5.5625193815768303E-2</v>
      </c>
      <c r="AM567" s="16"/>
      <c r="AN567" s="16">
        <v>0.114066256737023</v>
      </c>
      <c r="AO567" s="16">
        <v>6.7765694243258096E-2</v>
      </c>
      <c r="AP567" s="16"/>
      <c r="AQ567" s="16">
        <v>9.0812758516412795E-2</v>
      </c>
      <c r="AR567" s="16">
        <v>0.14662762863454201</v>
      </c>
      <c r="AS567" s="16">
        <v>5.9637133420463798E-2</v>
      </c>
      <c r="AT567" s="16"/>
      <c r="AU567" s="16">
        <v>0.111987775403496</v>
      </c>
      <c r="AV567" s="16">
        <v>0.10520785472919</v>
      </c>
      <c r="AW567" s="16"/>
      <c r="AX567" s="16">
        <v>9.5189318453004296E-2</v>
      </c>
      <c r="AY567" s="16">
        <v>0.17939701439365699</v>
      </c>
      <c r="AZ567" s="16"/>
      <c r="BA567" s="16">
        <v>8.6675457766435093E-2</v>
      </c>
      <c r="BB567" s="16">
        <v>0.175649862124301</v>
      </c>
    </row>
    <row r="568" spans="2:54" x14ac:dyDescent="0.35">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c r="AA568" s="16"/>
      <c r="AB568" s="16"/>
      <c r="AC568" s="16"/>
      <c r="AD568" s="16"/>
      <c r="AE568" s="16"/>
      <c r="AF568" s="16"/>
      <c r="AG568" s="16"/>
      <c r="AH568" s="16"/>
      <c r="AI568" s="16"/>
      <c r="AJ568" s="16"/>
      <c r="AK568" s="16"/>
      <c r="AL568" s="16"/>
      <c r="AM568" s="16"/>
      <c r="AN568" s="16"/>
      <c r="AO568" s="16"/>
      <c r="AP568" s="16"/>
      <c r="AQ568" s="16"/>
      <c r="AR568" s="16"/>
      <c r="AS568" s="16"/>
      <c r="AT568" s="16"/>
      <c r="AU568" s="16"/>
      <c r="AV568" s="16"/>
      <c r="AW568" s="16"/>
      <c r="AX568" s="16"/>
      <c r="AY568" s="16"/>
      <c r="AZ568" s="16"/>
      <c r="BA568" s="16"/>
      <c r="BB568" s="16"/>
    </row>
    <row r="569" spans="2:54" x14ac:dyDescent="0.35">
      <c r="B569" s="7" t="s">
        <v>271</v>
      </c>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c r="AA569" s="16"/>
      <c r="AB569" s="16"/>
      <c r="AC569" s="16"/>
      <c r="AD569" s="16"/>
      <c r="AE569" s="16"/>
      <c r="AF569" s="16"/>
      <c r="AG569" s="16"/>
      <c r="AH569" s="16"/>
      <c r="AI569" s="16"/>
      <c r="AJ569" s="16"/>
      <c r="AK569" s="16"/>
      <c r="AL569" s="16"/>
      <c r="AM569" s="16"/>
      <c r="AN569" s="16"/>
      <c r="AO569" s="16"/>
      <c r="AP569" s="16"/>
      <c r="AQ569" s="16"/>
      <c r="AR569" s="16"/>
      <c r="AS569" s="16"/>
      <c r="AT569" s="16"/>
      <c r="AU569" s="16"/>
      <c r="AV569" s="16"/>
      <c r="AW569" s="16"/>
      <c r="AX569" s="16"/>
      <c r="AY569" s="16"/>
      <c r="AZ569" s="16"/>
      <c r="BA569" s="16"/>
      <c r="BB569" s="16"/>
    </row>
    <row r="570" spans="2:54" x14ac:dyDescent="0.35">
      <c r="B570" s="15" t="s">
        <v>14</v>
      </c>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c r="AA570" s="16"/>
      <c r="AB570" s="16"/>
      <c r="AC570" s="16"/>
      <c r="AD570" s="16"/>
      <c r="AE570" s="16"/>
      <c r="AF570" s="16"/>
      <c r="AG570" s="16"/>
      <c r="AH570" s="16"/>
      <c r="AI570" s="16"/>
      <c r="AJ570" s="16"/>
      <c r="AK570" s="16"/>
      <c r="AL570" s="16"/>
      <c r="AM570" s="16"/>
      <c r="AN570" s="16"/>
      <c r="AO570" s="16"/>
      <c r="AP570" s="16"/>
      <c r="AQ570" s="16"/>
      <c r="AR570" s="16"/>
      <c r="AS570" s="16"/>
      <c r="AT570" s="16"/>
      <c r="AU570" s="16"/>
      <c r="AV570" s="16"/>
      <c r="AW570" s="16"/>
      <c r="AX570" s="16"/>
      <c r="AY570" s="16"/>
      <c r="AZ570" s="16"/>
      <c r="BA570" s="16"/>
      <c r="BB570" s="16"/>
    </row>
    <row r="571" spans="2:54" x14ac:dyDescent="0.35">
      <c r="B571" t="s">
        <v>257</v>
      </c>
      <c r="C571" s="16">
        <v>0.28633973980119698</v>
      </c>
      <c r="D571" s="16">
        <v>0.33141401934728798</v>
      </c>
      <c r="E571" s="16">
        <v>0.241516340381667</v>
      </c>
      <c r="F571" s="16"/>
      <c r="G571" s="16">
        <v>0.38919159603484599</v>
      </c>
      <c r="H571" s="16">
        <v>0.37134797112239898</v>
      </c>
      <c r="I571" s="16">
        <v>0.36994713858737099</v>
      </c>
      <c r="J571" s="16">
        <v>0.30322053932896398</v>
      </c>
      <c r="K571" s="16">
        <v>0.19348742959030499</v>
      </c>
      <c r="L571" s="16">
        <v>0.14902467753755999</v>
      </c>
      <c r="M571" s="16"/>
      <c r="N571" s="16">
        <v>0.27070123384968597</v>
      </c>
      <c r="O571" s="16">
        <v>0.220785523423911</v>
      </c>
      <c r="P571" s="16">
        <v>0.29891250157543398</v>
      </c>
      <c r="Q571" s="16">
        <v>0.33471624650676302</v>
      </c>
      <c r="R571" s="16"/>
      <c r="S571" s="16">
        <v>0.27455724582507601</v>
      </c>
      <c r="T571" s="16">
        <v>0.30221051564603102</v>
      </c>
      <c r="U571" s="16"/>
      <c r="V571" s="16">
        <v>0.30893398748921103</v>
      </c>
      <c r="W571" s="16">
        <v>0.28204101960585998</v>
      </c>
      <c r="X571" s="16">
        <v>0.27298755010380499</v>
      </c>
      <c r="Y571" s="16">
        <v>0.28235620579666199</v>
      </c>
      <c r="Z571" s="16"/>
      <c r="AA571" s="16">
        <v>0.30895430066509899</v>
      </c>
      <c r="AB571" s="16">
        <v>0.24562960733418501</v>
      </c>
      <c r="AC571" s="16">
        <v>0.237099727918928</v>
      </c>
      <c r="AD571" s="16">
        <v>0.32262526374865103</v>
      </c>
      <c r="AE571" s="16">
        <v>0.24619618788766501</v>
      </c>
      <c r="AF571" s="16">
        <v>0.26137860566205001</v>
      </c>
      <c r="AG571" s="16"/>
      <c r="AH571" s="16">
        <v>0.30810239157583702</v>
      </c>
      <c r="AI571" s="16">
        <v>0.28301229478633499</v>
      </c>
      <c r="AJ571" s="16"/>
      <c r="AK571" s="16">
        <v>0.33348498797350401</v>
      </c>
      <c r="AL571" s="16">
        <v>0.29265940495144899</v>
      </c>
      <c r="AM571" s="16"/>
      <c r="AN571" s="16">
        <v>0.29975721196184901</v>
      </c>
      <c r="AO571" s="16">
        <v>0.28679943134451602</v>
      </c>
      <c r="AP571" s="16"/>
      <c r="AQ571" s="16">
        <v>0.24040509453060299</v>
      </c>
      <c r="AR571" s="16">
        <v>0.241659611767015</v>
      </c>
      <c r="AS571" s="16">
        <v>0.37063728186617301</v>
      </c>
      <c r="AT571" s="16"/>
      <c r="AU571" s="16">
        <v>0.28058521220482302</v>
      </c>
      <c r="AV571" s="16">
        <v>0.29435832356490699</v>
      </c>
      <c r="AW571" s="16"/>
      <c r="AX571" s="16">
        <v>0.314795190115504</v>
      </c>
      <c r="AY571" s="16">
        <v>0.152749912294142</v>
      </c>
      <c r="AZ571" s="16"/>
      <c r="BA571" s="16">
        <v>0.39926010357198599</v>
      </c>
      <c r="BB571" s="16">
        <v>0.35885546553833297</v>
      </c>
    </row>
    <row r="572" spans="2:54" x14ac:dyDescent="0.35">
      <c r="B572" t="s">
        <v>258</v>
      </c>
      <c r="C572" s="16">
        <v>0.60703977467029502</v>
      </c>
      <c r="D572" s="16">
        <v>0.56774145540237797</v>
      </c>
      <c r="E572" s="16">
        <v>0.64665500732727399</v>
      </c>
      <c r="F572" s="16"/>
      <c r="G572" s="16">
        <v>0.451393332007195</v>
      </c>
      <c r="H572" s="16">
        <v>0.52412335347648997</v>
      </c>
      <c r="I572" s="16">
        <v>0.52230534733754896</v>
      </c>
      <c r="J572" s="16">
        <v>0.63351954591766302</v>
      </c>
      <c r="K572" s="16">
        <v>0.68739195164009503</v>
      </c>
      <c r="L572" s="16">
        <v>0.75098426963999099</v>
      </c>
      <c r="M572" s="16"/>
      <c r="N572" s="16">
        <v>0.66994324389884796</v>
      </c>
      <c r="O572" s="16">
        <v>0.649211042044053</v>
      </c>
      <c r="P572" s="16">
        <v>0.58370719802874504</v>
      </c>
      <c r="Q572" s="16">
        <v>0.56251092239699096</v>
      </c>
      <c r="R572" s="16"/>
      <c r="S572" s="16">
        <v>0.64375190215592004</v>
      </c>
      <c r="T572" s="16">
        <v>0.55304953974390503</v>
      </c>
      <c r="U572" s="16"/>
      <c r="V572" s="16">
        <v>0.57323394492906299</v>
      </c>
      <c r="W572" s="16">
        <v>0.59609040949882897</v>
      </c>
      <c r="X572" s="16">
        <v>0.65005235785681803</v>
      </c>
      <c r="Y572" s="16">
        <v>0.62168679781320202</v>
      </c>
      <c r="Z572" s="16"/>
      <c r="AA572" s="16">
        <v>0.57394842733057605</v>
      </c>
      <c r="AB572" s="16">
        <v>0.64636453207292199</v>
      </c>
      <c r="AC572" s="16">
        <v>0.65411492573330798</v>
      </c>
      <c r="AD572" s="16">
        <v>0.59850501084234498</v>
      </c>
      <c r="AE572" s="16">
        <v>0.62051644938908501</v>
      </c>
      <c r="AF572" s="16">
        <v>0.66533415681695696</v>
      </c>
      <c r="AG572" s="16"/>
      <c r="AH572" s="16">
        <v>0.59488267533983397</v>
      </c>
      <c r="AI572" s="16">
        <v>0.63862495235790695</v>
      </c>
      <c r="AJ572" s="16"/>
      <c r="AK572" s="16">
        <v>0.58003652432285802</v>
      </c>
      <c r="AL572" s="16">
        <v>0.62729808735821402</v>
      </c>
      <c r="AM572" s="16"/>
      <c r="AN572" s="16">
        <v>0.60828367714009801</v>
      </c>
      <c r="AO572" s="16">
        <v>0.620939957879168</v>
      </c>
      <c r="AP572" s="16"/>
      <c r="AQ572" s="16">
        <v>0.69034075849753895</v>
      </c>
      <c r="AR572" s="16">
        <v>0.62261816696227501</v>
      </c>
      <c r="AS572" s="16">
        <v>0.54806164257925105</v>
      </c>
      <c r="AT572" s="16"/>
      <c r="AU572" s="16">
        <v>0.624610011805665</v>
      </c>
      <c r="AV572" s="16">
        <v>0.58542322425636095</v>
      </c>
      <c r="AW572" s="16"/>
      <c r="AX572" s="16">
        <v>0.60252073831836195</v>
      </c>
      <c r="AY572" s="16">
        <v>0.62767346151750703</v>
      </c>
      <c r="AZ572" s="16"/>
      <c r="BA572" s="16">
        <v>0.50815341179251905</v>
      </c>
      <c r="BB572" s="16">
        <v>0.55658161122299799</v>
      </c>
    </row>
    <row r="573" spans="2:54" x14ac:dyDescent="0.35">
      <c r="B573" t="s">
        <v>110</v>
      </c>
      <c r="C573" s="16">
        <v>0.106620485528508</v>
      </c>
      <c r="D573" s="16">
        <v>0.10084452525033399</v>
      </c>
      <c r="E573" s="16">
        <v>0.111828652291059</v>
      </c>
      <c r="F573" s="16"/>
      <c r="G573" s="16">
        <v>0.15941507195796001</v>
      </c>
      <c r="H573" s="16">
        <v>0.10452867540111099</v>
      </c>
      <c r="I573" s="16">
        <v>0.107747514075081</v>
      </c>
      <c r="J573" s="16">
        <v>6.3259914753372504E-2</v>
      </c>
      <c r="K573" s="16">
        <v>0.11912061876960001</v>
      </c>
      <c r="L573" s="16">
        <v>9.9991052822449397E-2</v>
      </c>
      <c r="M573" s="16"/>
      <c r="N573" s="16">
        <v>5.9355522251466598E-2</v>
      </c>
      <c r="O573" s="16">
        <v>0.130003434532037</v>
      </c>
      <c r="P573" s="16">
        <v>0.11738030039582099</v>
      </c>
      <c r="Q573" s="16">
        <v>0.10277283109624601</v>
      </c>
      <c r="R573" s="16"/>
      <c r="S573" s="16">
        <v>8.1690852019004001E-2</v>
      </c>
      <c r="T573" s="16">
        <v>0.14473994461006401</v>
      </c>
      <c r="U573" s="16"/>
      <c r="V573" s="16">
        <v>0.117832067581726</v>
      </c>
      <c r="W573" s="16">
        <v>0.121868570895311</v>
      </c>
      <c r="X573" s="16">
        <v>7.6960092039376704E-2</v>
      </c>
      <c r="Y573" s="16">
        <v>9.5956996390135593E-2</v>
      </c>
      <c r="Z573" s="16"/>
      <c r="AA573" s="16">
        <v>0.117097272004325</v>
      </c>
      <c r="AB573" s="16">
        <v>0.10800586059289401</v>
      </c>
      <c r="AC573" s="16">
        <v>0.108785346347764</v>
      </c>
      <c r="AD573" s="16">
        <v>7.8869725409003305E-2</v>
      </c>
      <c r="AE573" s="16">
        <v>0.13328736272325001</v>
      </c>
      <c r="AF573" s="16">
        <v>7.3287237520992699E-2</v>
      </c>
      <c r="AG573" s="16"/>
      <c r="AH573" s="16">
        <v>9.7014933084329194E-2</v>
      </c>
      <c r="AI573" s="16">
        <v>7.8362752855758E-2</v>
      </c>
      <c r="AJ573" s="16"/>
      <c r="AK573" s="16">
        <v>8.6478487703638598E-2</v>
      </c>
      <c r="AL573" s="16">
        <v>8.0042507690336301E-2</v>
      </c>
      <c r="AM573" s="16"/>
      <c r="AN573" s="16">
        <v>9.1959110898052199E-2</v>
      </c>
      <c r="AO573" s="16">
        <v>9.2260610776316004E-2</v>
      </c>
      <c r="AP573" s="16"/>
      <c r="AQ573" s="16">
        <v>6.9254146971858402E-2</v>
      </c>
      <c r="AR573" s="16">
        <v>0.13572222127070999</v>
      </c>
      <c r="AS573" s="16">
        <v>8.1301075554576094E-2</v>
      </c>
      <c r="AT573" s="16"/>
      <c r="AU573" s="16">
        <v>9.4804775989512494E-2</v>
      </c>
      <c r="AV573" s="16">
        <v>0.120218452178732</v>
      </c>
      <c r="AW573" s="16"/>
      <c r="AX573" s="16">
        <v>8.2684071566134304E-2</v>
      </c>
      <c r="AY573" s="16">
        <v>0.219576626188352</v>
      </c>
      <c r="AZ573" s="16"/>
      <c r="BA573" s="16">
        <v>9.2586484635495805E-2</v>
      </c>
      <c r="BB573" s="16">
        <v>8.4562923238668999E-2</v>
      </c>
    </row>
    <row r="574" spans="2:54" x14ac:dyDescent="0.35">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c r="AB574" s="16"/>
      <c r="AC574" s="16"/>
      <c r="AD574" s="16"/>
      <c r="AE574" s="16"/>
      <c r="AF574" s="16"/>
      <c r="AG574" s="16"/>
      <c r="AH574" s="16"/>
      <c r="AI574" s="16"/>
      <c r="AJ574" s="16"/>
      <c r="AK574" s="16"/>
      <c r="AL574" s="16"/>
      <c r="AM574" s="16"/>
      <c r="AN574" s="16"/>
      <c r="AO574" s="16"/>
      <c r="AP574" s="16"/>
      <c r="AQ574" s="16"/>
      <c r="AR574" s="16"/>
      <c r="AS574" s="16"/>
      <c r="AT574" s="16"/>
      <c r="AU574" s="16"/>
      <c r="AV574" s="16"/>
      <c r="AW574" s="16"/>
      <c r="AX574" s="16"/>
      <c r="AY574" s="16"/>
      <c r="AZ574" s="16"/>
      <c r="BA574" s="16"/>
      <c r="BB574" s="16"/>
    </row>
    <row r="575" spans="2:54" x14ac:dyDescent="0.35">
      <c r="B575" s="7" t="s">
        <v>272</v>
      </c>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c r="AA575" s="16"/>
      <c r="AB575" s="16"/>
      <c r="AC575" s="16"/>
      <c r="AD575" s="16"/>
      <c r="AE575" s="16"/>
      <c r="AF575" s="16"/>
      <c r="AG575" s="16"/>
      <c r="AH575" s="16"/>
      <c r="AI575" s="16"/>
      <c r="AJ575" s="16"/>
      <c r="AK575" s="16"/>
      <c r="AL575" s="16"/>
      <c r="AM575" s="16"/>
      <c r="AN575" s="16"/>
      <c r="AO575" s="16"/>
      <c r="AP575" s="16"/>
      <c r="AQ575" s="16"/>
      <c r="AR575" s="16"/>
      <c r="AS575" s="16"/>
      <c r="AT575" s="16"/>
      <c r="AU575" s="16"/>
      <c r="AV575" s="16"/>
      <c r="AW575" s="16"/>
      <c r="AX575" s="16"/>
      <c r="AY575" s="16"/>
      <c r="AZ575" s="16"/>
      <c r="BA575" s="16"/>
      <c r="BB575" s="16"/>
    </row>
    <row r="576" spans="2:54" x14ac:dyDescent="0.35">
      <c r="B576" s="15" t="s">
        <v>14</v>
      </c>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c r="AB576" s="16"/>
      <c r="AC576" s="16"/>
      <c r="AD576" s="16"/>
      <c r="AE576" s="16"/>
      <c r="AF576" s="16"/>
      <c r="AG576" s="16"/>
      <c r="AH576" s="16"/>
      <c r="AI576" s="16"/>
      <c r="AJ576" s="16"/>
      <c r="AK576" s="16"/>
      <c r="AL576" s="16"/>
      <c r="AM576" s="16"/>
      <c r="AN576" s="16"/>
      <c r="AO576" s="16"/>
      <c r="AP576" s="16"/>
      <c r="AQ576" s="16"/>
      <c r="AR576" s="16"/>
      <c r="AS576" s="16"/>
      <c r="AT576" s="16"/>
      <c r="AU576" s="16"/>
      <c r="AV576" s="16"/>
      <c r="AW576" s="16"/>
      <c r="AX576" s="16"/>
      <c r="AY576" s="16"/>
      <c r="AZ576" s="16"/>
      <c r="BA576" s="16"/>
      <c r="BB576" s="16"/>
    </row>
    <row r="577" spans="2:54" x14ac:dyDescent="0.35">
      <c r="B577" t="s">
        <v>257</v>
      </c>
      <c r="C577" s="16">
        <v>0.41362520372004002</v>
      </c>
      <c r="D577" s="16">
        <v>0.47280264138362599</v>
      </c>
      <c r="E577" s="16">
        <v>0.358471132148796</v>
      </c>
      <c r="F577" s="16"/>
      <c r="G577" s="16">
        <v>0.51798108953486599</v>
      </c>
      <c r="H577" s="16">
        <v>0.51258610381332603</v>
      </c>
      <c r="I577" s="16">
        <v>0.44614212406498299</v>
      </c>
      <c r="J577" s="16">
        <v>0.43032014317205303</v>
      </c>
      <c r="K577" s="16">
        <v>0.36607828289710698</v>
      </c>
      <c r="L577" s="16">
        <v>0.26789350671593798</v>
      </c>
      <c r="M577" s="16"/>
      <c r="N577" s="16">
        <v>0.38165758460669802</v>
      </c>
      <c r="O577" s="16">
        <v>0.34811729368046501</v>
      </c>
      <c r="P577" s="16">
        <v>0.422793809338951</v>
      </c>
      <c r="Q577" s="16">
        <v>0.47911685115652802</v>
      </c>
      <c r="R577" s="16"/>
      <c r="S577" s="16">
        <v>0.39106572983364601</v>
      </c>
      <c r="T577" s="16">
        <v>0.44969967726653498</v>
      </c>
      <c r="U577" s="16"/>
      <c r="V577" s="16">
        <v>0.33243159579601</v>
      </c>
      <c r="W577" s="16">
        <v>0.442027191373217</v>
      </c>
      <c r="X577" s="16">
        <v>0.444625704815301</v>
      </c>
      <c r="Y577" s="16">
        <v>0.41990212326213699</v>
      </c>
      <c r="Z577" s="16"/>
      <c r="AA577" s="16">
        <v>0.37815132698415599</v>
      </c>
      <c r="AB577" s="16">
        <v>0.41074090802990298</v>
      </c>
      <c r="AC577" s="16">
        <v>0.38547923680111001</v>
      </c>
      <c r="AD577" s="16">
        <v>0.507753668063884</v>
      </c>
      <c r="AE577" s="16">
        <v>0.41313849830237998</v>
      </c>
      <c r="AF577" s="16">
        <v>0.32054714060268702</v>
      </c>
      <c r="AG577" s="16"/>
      <c r="AH577" s="16">
        <v>0.41321810973114298</v>
      </c>
      <c r="AI577" s="16">
        <v>0.42793409748193401</v>
      </c>
      <c r="AJ577" s="16"/>
      <c r="AK577" s="16">
        <v>0.40608272619317798</v>
      </c>
      <c r="AL577" s="16">
        <v>0.45811613059413703</v>
      </c>
      <c r="AM577" s="16"/>
      <c r="AN577" s="16">
        <v>0.39488462279047698</v>
      </c>
      <c r="AO577" s="16">
        <v>0.43460736763549601</v>
      </c>
      <c r="AP577" s="16"/>
      <c r="AQ577" s="16">
        <v>0.35999496997814701</v>
      </c>
      <c r="AR577" s="16">
        <v>0.38480637073681101</v>
      </c>
      <c r="AS577" s="16">
        <v>0.49112605640747398</v>
      </c>
      <c r="AT577" s="16"/>
      <c r="AU577" s="16">
        <v>0.41748605430075397</v>
      </c>
      <c r="AV577" s="16">
        <v>0.41031939331192502</v>
      </c>
      <c r="AW577" s="16"/>
      <c r="AX577" s="16">
        <v>0.45562331898681402</v>
      </c>
      <c r="AY577" s="16">
        <v>0.21016657036695299</v>
      </c>
      <c r="AZ577" s="16"/>
      <c r="BA577" s="16">
        <v>0.60099412225154802</v>
      </c>
      <c r="BB577" s="16">
        <v>0.53146861635728404</v>
      </c>
    </row>
    <row r="578" spans="2:54" x14ac:dyDescent="0.35">
      <c r="B578" t="s">
        <v>258</v>
      </c>
      <c r="C578" s="16">
        <v>0.47896770239426001</v>
      </c>
      <c r="D578" s="16">
        <v>0.43387189397596598</v>
      </c>
      <c r="E578" s="16">
        <v>0.519105677368084</v>
      </c>
      <c r="F578" s="16"/>
      <c r="G578" s="16">
        <v>0.35583699708035299</v>
      </c>
      <c r="H578" s="16">
        <v>0.40386816672185499</v>
      </c>
      <c r="I578" s="16">
        <v>0.46425528380585002</v>
      </c>
      <c r="J578" s="16">
        <v>0.46420182825964901</v>
      </c>
      <c r="K578" s="16">
        <v>0.50649016930205504</v>
      </c>
      <c r="L578" s="16">
        <v>0.61546355338326597</v>
      </c>
      <c r="M578" s="16"/>
      <c r="N578" s="16">
        <v>0.514392517734371</v>
      </c>
      <c r="O578" s="16">
        <v>0.54276408989033098</v>
      </c>
      <c r="P578" s="16">
        <v>0.463708429226175</v>
      </c>
      <c r="Q578" s="16">
        <v>0.42226305009438497</v>
      </c>
      <c r="R578" s="16"/>
      <c r="S578" s="16">
        <v>0.51036796216081204</v>
      </c>
      <c r="T578" s="16">
        <v>0.42902839064079201</v>
      </c>
      <c r="U578" s="16"/>
      <c r="V578" s="16">
        <v>0.50912628175483099</v>
      </c>
      <c r="W578" s="16">
        <v>0.461946393181148</v>
      </c>
      <c r="X578" s="16">
        <v>0.47280942491696298</v>
      </c>
      <c r="Y578" s="16">
        <v>0.50683514529504803</v>
      </c>
      <c r="Z578" s="16"/>
      <c r="AA578" s="16">
        <v>0.49316850099702703</v>
      </c>
      <c r="AB578" s="16">
        <v>0.504519858042216</v>
      </c>
      <c r="AC578" s="16">
        <v>0.52283467477011203</v>
      </c>
      <c r="AD578" s="16">
        <v>0.39465040113330202</v>
      </c>
      <c r="AE578" s="16">
        <v>0.46373416952988</v>
      </c>
      <c r="AF578" s="16">
        <v>0.636401152002815</v>
      </c>
      <c r="AG578" s="16"/>
      <c r="AH578" s="16">
        <v>0.48442327240247401</v>
      </c>
      <c r="AI578" s="16">
        <v>0.49102198725923402</v>
      </c>
      <c r="AJ578" s="16"/>
      <c r="AK578" s="16">
        <v>0.49735435128706701</v>
      </c>
      <c r="AL578" s="16">
        <v>0.46774011591953901</v>
      </c>
      <c r="AM578" s="16"/>
      <c r="AN578" s="16">
        <v>0.50518046407944495</v>
      </c>
      <c r="AO578" s="16">
        <v>0.47886245429515101</v>
      </c>
      <c r="AP578" s="16"/>
      <c r="AQ578" s="16">
        <v>0.56018184064267895</v>
      </c>
      <c r="AR578" s="16">
        <v>0.47600722488161101</v>
      </c>
      <c r="AS578" s="16">
        <v>0.43357143274225002</v>
      </c>
      <c r="AT578" s="16"/>
      <c r="AU578" s="16">
        <v>0.46946911466928398</v>
      </c>
      <c r="AV578" s="16">
        <v>0.49341807623450701</v>
      </c>
      <c r="AW578" s="16"/>
      <c r="AX578" s="16">
        <v>0.45404554535179198</v>
      </c>
      <c r="AY578" s="16">
        <v>0.60442397586920105</v>
      </c>
      <c r="AZ578" s="16"/>
      <c r="BA578" s="16">
        <v>0.34475086418739498</v>
      </c>
      <c r="BB578" s="16">
        <v>0.36161950878419902</v>
      </c>
    </row>
    <row r="579" spans="2:54" x14ac:dyDescent="0.35">
      <c r="B579" t="s">
        <v>110</v>
      </c>
      <c r="C579" s="16">
        <v>0.10740709388569999</v>
      </c>
      <c r="D579" s="16">
        <v>9.3325464640407793E-2</v>
      </c>
      <c r="E579" s="16">
        <v>0.12242319048312</v>
      </c>
      <c r="F579" s="16"/>
      <c r="G579" s="16">
        <v>0.12618191338477999</v>
      </c>
      <c r="H579" s="16">
        <v>8.3545729464819099E-2</v>
      </c>
      <c r="I579" s="16">
        <v>8.9602592129166894E-2</v>
      </c>
      <c r="J579" s="16">
        <v>0.10547802856829799</v>
      </c>
      <c r="K579" s="16">
        <v>0.12743154780083699</v>
      </c>
      <c r="L579" s="16">
        <v>0.11664293990079599</v>
      </c>
      <c r="M579" s="16"/>
      <c r="N579" s="16">
        <v>0.10394989765893201</v>
      </c>
      <c r="O579" s="16">
        <v>0.10911861642920399</v>
      </c>
      <c r="P579" s="16">
        <v>0.113497761434874</v>
      </c>
      <c r="Q579" s="16">
        <v>9.8620098749087101E-2</v>
      </c>
      <c r="R579" s="16"/>
      <c r="S579" s="16">
        <v>9.8566308005542294E-2</v>
      </c>
      <c r="T579" s="16">
        <v>0.12127193209267299</v>
      </c>
      <c r="U579" s="16"/>
      <c r="V579" s="16">
        <v>0.15844212244916001</v>
      </c>
      <c r="W579" s="16">
        <v>9.6026415445635394E-2</v>
      </c>
      <c r="X579" s="16">
        <v>8.2564870267735901E-2</v>
      </c>
      <c r="Y579" s="16">
        <v>7.3262731442815601E-2</v>
      </c>
      <c r="Z579" s="16"/>
      <c r="AA579" s="16">
        <v>0.12868017201881701</v>
      </c>
      <c r="AB579" s="16">
        <v>8.4739233927881394E-2</v>
      </c>
      <c r="AC579" s="16">
        <v>9.1686088428777804E-2</v>
      </c>
      <c r="AD579" s="16">
        <v>9.7595930802813799E-2</v>
      </c>
      <c r="AE579" s="16">
        <v>0.123127332167739</v>
      </c>
      <c r="AF579" s="16">
        <v>4.30517073944977E-2</v>
      </c>
      <c r="AG579" s="16"/>
      <c r="AH579" s="16">
        <v>0.10235861786638301</v>
      </c>
      <c r="AI579" s="16">
        <v>8.1043915258832505E-2</v>
      </c>
      <c r="AJ579" s="16"/>
      <c r="AK579" s="16">
        <v>9.6562922519754596E-2</v>
      </c>
      <c r="AL579" s="16">
        <v>7.4143753486323502E-2</v>
      </c>
      <c r="AM579" s="16"/>
      <c r="AN579" s="16">
        <v>9.9934913130078906E-2</v>
      </c>
      <c r="AO579" s="16">
        <v>8.6530178069352801E-2</v>
      </c>
      <c r="AP579" s="16"/>
      <c r="AQ579" s="16">
        <v>7.9823189379174E-2</v>
      </c>
      <c r="AR579" s="16">
        <v>0.139186404381578</v>
      </c>
      <c r="AS579" s="16">
        <v>7.5302510850276602E-2</v>
      </c>
      <c r="AT579" s="16"/>
      <c r="AU579" s="16">
        <v>0.113044831029962</v>
      </c>
      <c r="AV579" s="16">
        <v>9.6262530453568695E-2</v>
      </c>
      <c r="AW579" s="16"/>
      <c r="AX579" s="16">
        <v>9.0331135661394099E-2</v>
      </c>
      <c r="AY579" s="16">
        <v>0.18540945376384599</v>
      </c>
      <c r="AZ579" s="16"/>
      <c r="BA579" s="16">
        <v>5.4255013561056803E-2</v>
      </c>
      <c r="BB579" s="16">
        <v>0.106911874858518</v>
      </c>
    </row>
    <row r="580" spans="2:54" x14ac:dyDescent="0.35">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c r="AC580" s="16"/>
      <c r="AD580" s="16"/>
      <c r="AE580" s="16"/>
      <c r="AF580" s="16"/>
      <c r="AG580" s="16"/>
      <c r="AH580" s="16"/>
      <c r="AI580" s="16"/>
      <c r="AJ580" s="16"/>
      <c r="AK580" s="16"/>
      <c r="AL580" s="16"/>
      <c r="AM580" s="16"/>
      <c r="AN580" s="16"/>
      <c r="AO580" s="16"/>
      <c r="AP580" s="16"/>
      <c r="AQ580" s="16"/>
      <c r="AR580" s="16"/>
      <c r="AS580" s="16"/>
      <c r="AT580" s="16"/>
      <c r="AU580" s="16"/>
      <c r="AV580" s="16"/>
      <c r="AW580" s="16"/>
      <c r="AX580" s="16"/>
      <c r="AY580" s="16"/>
      <c r="AZ580" s="16"/>
      <c r="BA580" s="16"/>
      <c r="BB580" s="16"/>
    </row>
    <row r="581" spans="2:54" x14ac:dyDescent="0.35">
      <c r="B581" s="7" t="s">
        <v>273</v>
      </c>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c r="AC581" s="16"/>
      <c r="AD581" s="16"/>
      <c r="AE581" s="16"/>
      <c r="AF581" s="16"/>
      <c r="AG581" s="16"/>
      <c r="AH581" s="16"/>
      <c r="AI581" s="16"/>
      <c r="AJ581" s="16"/>
      <c r="AK581" s="16"/>
      <c r="AL581" s="16"/>
      <c r="AM581" s="16"/>
      <c r="AN581" s="16"/>
      <c r="AO581" s="16"/>
      <c r="AP581" s="16"/>
      <c r="AQ581" s="16"/>
      <c r="AR581" s="16"/>
      <c r="AS581" s="16"/>
      <c r="AT581" s="16"/>
      <c r="AU581" s="16"/>
      <c r="AV581" s="16"/>
      <c r="AW581" s="16"/>
      <c r="AX581" s="16"/>
      <c r="AY581" s="16"/>
      <c r="AZ581" s="16"/>
      <c r="BA581" s="16"/>
      <c r="BB581" s="16"/>
    </row>
    <row r="582" spans="2:54" x14ac:dyDescent="0.35">
      <c r="B582" s="15" t="s">
        <v>14</v>
      </c>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c r="AA582" s="16"/>
      <c r="AB582" s="16"/>
      <c r="AC582" s="16"/>
      <c r="AD582" s="16"/>
      <c r="AE582" s="16"/>
      <c r="AF582" s="16"/>
      <c r="AG582" s="16"/>
      <c r="AH582" s="16"/>
      <c r="AI582" s="16"/>
      <c r="AJ582" s="16"/>
      <c r="AK582" s="16"/>
      <c r="AL582" s="16"/>
      <c r="AM582" s="16"/>
      <c r="AN582" s="16"/>
      <c r="AO582" s="16"/>
      <c r="AP582" s="16"/>
      <c r="AQ582" s="16"/>
      <c r="AR582" s="16"/>
      <c r="AS582" s="16"/>
      <c r="AT582" s="16"/>
      <c r="AU582" s="16"/>
      <c r="AV582" s="16"/>
      <c r="AW582" s="16"/>
      <c r="AX582" s="16"/>
      <c r="AY582" s="16"/>
      <c r="AZ582" s="16"/>
      <c r="BA582" s="16"/>
      <c r="BB582" s="16"/>
    </row>
    <row r="583" spans="2:54" x14ac:dyDescent="0.35">
      <c r="B583" t="s">
        <v>257</v>
      </c>
      <c r="C583" s="16">
        <v>0.33785399899132201</v>
      </c>
      <c r="D583" s="16">
        <v>0.38538837608296</v>
      </c>
      <c r="E583" s="16">
        <v>0.28967168512182701</v>
      </c>
      <c r="F583" s="16"/>
      <c r="G583" s="16">
        <v>0.36980877367220999</v>
      </c>
      <c r="H583" s="16">
        <v>0.36961597568913201</v>
      </c>
      <c r="I583" s="16">
        <v>0.35437603325509998</v>
      </c>
      <c r="J583" s="16">
        <v>0.34392293930107298</v>
      </c>
      <c r="K583" s="16">
        <v>0.341030511634627</v>
      </c>
      <c r="L583" s="16">
        <v>0.27226223511951902</v>
      </c>
      <c r="M583" s="16"/>
      <c r="N583" s="16">
        <v>0.431896040481555</v>
      </c>
      <c r="O583" s="16">
        <v>0.22907153364518701</v>
      </c>
      <c r="P583" s="16">
        <v>0.32297764155238001</v>
      </c>
      <c r="Q583" s="16">
        <v>0.38948701304616001</v>
      </c>
      <c r="R583" s="16"/>
      <c r="S583" s="16">
        <v>0.337590571508041</v>
      </c>
      <c r="T583" s="16">
        <v>0.33495408321401399</v>
      </c>
      <c r="U583" s="16"/>
      <c r="V583" s="16">
        <v>0.29350694591436199</v>
      </c>
      <c r="W583" s="16">
        <v>0.34612530117540802</v>
      </c>
      <c r="X583" s="16">
        <v>0.36374220990797601</v>
      </c>
      <c r="Y583" s="16">
        <v>0.35026883944755499</v>
      </c>
      <c r="Z583" s="16"/>
      <c r="AA583" s="16">
        <v>0.30889703056414902</v>
      </c>
      <c r="AB583" s="16">
        <v>0.32358316890037397</v>
      </c>
      <c r="AC583" s="16">
        <v>0.316732076714762</v>
      </c>
      <c r="AD583" s="16">
        <v>0.37430777025343798</v>
      </c>
      <c r="AE583" s="16">
        <v>0.423295601977141</v>
      </c>
      <c r="AF583" s="16">
        <v>0.35509176855507602</v>
      </c>
      <c r="AG583" s="16"/>
      <c r="AH583" s="16">
        <v>0.36605531110853801</v>
      </c>
      <c r="AI583" s="16">
        <v>0.35526336543499598</v>
      </c>
      <c r="AJ583" s="16"/>
      <c r="AK583" s="16">
        <v>0.36078276426571498</v>
      </c>
      <c r="AL583" s="16">
        <v>0.34547735539079499</v>
      </c>
      <c r="AM583" s="16"/>
      <c r="AN583" s="16">
        <v>0.35714323359671302</v>
      </c>
      <c r="AO583" s="16">
        <v>0.343564722708324</v>
      </c>
      <c r="AP583" s="16"/>
      <c r="AQ583" s="16">
        <v>0.28661378239204599</v>
      </c>
      <c r="AR583" s="16">
        <v>0.32509420095186597</v>
      </c>
      <c r="AS583" s="16">
        <v>0.410051021988112</v>
      </c>
      <c r="AT583" s="16"/>
      <c r="AU583" s="16">
        <v>0.36392043134553798</v>
      </c>
      <c r="AV583" s="16">
        <v>0.30702355263285502</v>
      </c>
      <c r="AW583" s="16"/>
      <c r="AX583" s="16">
        <v>0.37083224032130202</v>
      </c>
      <c r="AY583" s="16">
        <v>0.18327253688825501</v>
      </c>
      <c r="AZ583" s="16"/>
      <c r="BA583" s="16">
        <v>0.458122949489847</v>
      </c>
      <c r="BB583" s="16">
        <v>0.36515709648486899</v>
      </c>
    </row>
    <row r="584" spans="2:54" x14ac:dyDescent="0.35">
      <c r="B584" t="s">
        <v>258</v>
      </c>
      <c r="C584" s="16">
        <v>0.54756772626352102</v>
      </c>
      <c r="D584" s="16">
        <v>0.50506886988470201</v>
      </c>
      <c r="E584" s="16">
        <v>0.58919241330747696</v>
      </c>
      <c r="F584" s="16"/>
      <c r="G584" s="16">
        <v>0.46848290140819099</v>
      </c>
      <c r="H584" s="16">
        <v>0.51123268895004004</v>
      </c>
      <c r="I584" s="16">
        <v>0.53096331629537896</v>
      </c>
      <c r="J584" s="16">
        <v>0.57301907339346003</v>
      </c>
      <c r="K584" s="16">
        <v>0.56878705744677505</v>
      </c>
      <c r="L584" s="16">
        <v>0.60146344798495999</v>
      </c>
      <c r="M584" s="16"/>
      <c r="N584" s="16">
        <v>0.493657832819552</v>
      </c>
      <c r="O584" s="16">
        <v>0.641016252256421</v>
      </c>
      <c r="P584" s="16">
        <v>0.55023493644682397</v>
      </c>
      <c r="Q584" s="16">
        <v>0.50017601963204295</v>
      </c>
      <c r="R584" s="16"/>
      <c r="S584" s="16">
        <v>0.56422172763701905</v>
      </c>
      <c r="T584" s="16">
        <v>0.52518363148739899</v>
      </c>
      <c r="U584" s="16"/>
      <c r="V584" s="16">
        <v>0.53112433674168302</v>
      </c>
      <c r="W584" s="16">
        <v>0.55124768489478404</v>
      </c>
      <c r="X584" s="16">
        <v>0.55831107770847099</v>
      </c>
      <c r="Y584" s="16">
        <v>0.53547953077869503</v>
      </c>
      <c r="Z584" s="16"/>
      <c r="AA584" s="16">
        <v>0.54378878155301302</v>
      </c>
      <c r="AB584" s="16">
        <v>0.58111944105776903</v>
      </c>
      <c r="AC584" s="16">
        <v>0.59330261738652401</v>
      </c>
      <c r="AD584" s="16">
        <v>0.52874517750544103</v>
      </c>
      <c r="AE584" s="16">
        <v>0.477425503325837</v>
      </c>
      <c r="AF584" s="16">
        <v>0.58697279807652203</v>
      </c>
      <c r="AG584" s="16"/>
      <c r="AH584" s="16">
        <v>0.52167654003802699</v>
      </c>
      <c r="AI584" s="16">
        <v>0.57083241441051402</v>
      </c>
      <c r="AJ584" s="16"/>
      <c r="AK584" s="16">
        <v>0.52818528317304203</v>
      </c>
      <c r="AL584" s="16">
        <v>0.58308256537534398</v>
      </c>
      <c r="AM584" s="16"/>
      <c r="AN584" s="16">
        <v>0.53557127247388203</v>
      </c>
      <c r="AO584" s="16">
        <v>0.57869334091704905</v>
      </c>
      <c r="AP584" s="16"/>
      <c r="AQ584" s="16">
        <v>0.59560757651186302</v>
      </c>
      <c r="AR584" s="16">
        <v>0.54585917123436301</v>
      </c>
      <c r="AS584" s="16">
        <v>0.50732147910837799</v>
      </c>
      <c r="AT584" s="16"/>
      <c r="AU584" s="16">
        <v>0.53313461637738302</v>
      </c>
      <c r="AV584" s="16">
        <v>0.56491420990363095</v>
      </c>
      <c r="AW584" s="16"/>
      <c r="AX584" s="16">
        <v>0.534906533616472</v>
      </c>
      <c r="AY584" s="16">
        <v>0.60733009978070696</v>
      </c>
      <c r="AZ584" s="16"/>
      <c r="BA584" s="16">
        <v>0.45299720466125099</v>
      </c>
      <c r="BB584" s="16">
        <v>0.50885624158308296</v>
      </c>
    </row>
    <row r="585" spans="2:54" x14ac:dyDescent="0.35">
      <c r="B585" t="s">
        <v>110</v>
      </c>
      <c r="C585" s="16">
        <v>0.114578274745157</v>
      </c>
      <c r="D585" s="16">
        <v>0.109542754032338</v>
      </c>
      <c r="E585" s="16">
        <v>0.12113590157069599</v>
      </c>
      <c r="F585" s="16"/>
      <c r="G585" s="16">
        <v>0.16170832491959899</v>
      </c>
      <c r="H585" s="16">
        <v>0.119151335360828</v>
      </c>
      <c r="I585" s="16">
        <v>0.11466065044952101</v>
      </c>
      <c r="J585" s="16">
        <v>8.3057987305467207E-2</v>
      </c>
      <c r="K585" s="16">
        <v>9.0182430918597706E-2</v>
      </c>
      <c r="L585" s="16">
        <v>0.12627431689552199</v>
      </c>
      <c r="M585" s="16"/>
      <c r="N585" s="16">
        <v>7.4446126698892598E-2</v>
      </c>
      <c r="O585" s="16">
        <v>0.12991221409839199</v>
      </c>
      <c r="P585" s="16">
        <v>0.12678742200079601</v>
      </c>
      <c r="Q585" s="16">
        <v>0.110336967321797</v>
      </c>
      <c r="R585" s="16"/>
      <c r="S585" s="16">
        <v>9.8187700854939705E-2</v>
      </c>
      <c r="T585" s="16">
        <v>0.13986228529858699</v>
      </c>
      <c r="U585" s="16"/>
      <c r="V585" s="16">
        <v>0.17536871734395501</v>
      </c>
      <c r="W585" s="16">
        <v>0.102627013929808</v>
      </c>
      <c r="X585" s="16">
        <v>7.7946712383553898E-2</v>
      </c>
      <c r="Y585" s="16">
        <v>0.11425162977375</v>
      </c>
      <c r="Z585" s="16"/>
      <c r="AA585" s="16">
        <v>0.14731418788283701</v>
      </c>
      <c r="AB585" s="16">
        <v>9.5297390041856694E-2</v>
      </c>
      <c r="AC585" s="16">
        <v>8.9965305898714404E-2</v>
      </c>
      <c r="AD585" s="16">
        <v>9.6947052241120699E-2</v>
      </c>
      <c r="AE585" s="16">
        <v>9.9278894697021794E-2</v>
      </c>
      <c r="AF585" s="16">
        <v>5.7935433368402102E-2</v>
      </c>
      <c r="AG585" s="16"/>
      <c r="AH585" s="16">
        <v>0.112268148853436</v>
      </c>
      <c r="AI585" s="16">
        <v>7.39042201544899E-2</v>
      </c>
      <c r="AJ585" s="16"/>
      <c r="AK585" s="16">
        <v>0.111031952561243</v>
      </c>
      <c r="AL585" s="16">
        <v>7.1440079233860698E-2</v>
      </c>
      <c r="AM585" s="16"/>
      <c r="AN585" s="16">
        <v>0.10728549392940499</v>
      </c>
      <c r="AO585" s="16">
        <v>7.7741936374627105E-2</v>
      </c>
      <c r="AP585" s="16"/>
      <c r="AQ585" s="16">
        <v>0.117778641096091</v>
      </c>
      <c r="AR585" s="16">
        <v>0.12904662781376999</v>
      </c>
      <c r="AS585" s="16">
        <v>8.2627498903509899E-2</v>
      </c>
      <c r="AT585" s="16"/>
      <c r="AU585" s="16">
        <v>0.10294495227707801</v>
      </c>
      <c r="AV585" s="16">
        <v>0.128062237463514</v>
      </c>
      <c r="AW585" s="16"/>
      <c r="AX585" s="16">
        <v>9.4261226062225797E-2</v>
      </c>
      <c r="AY585" s="16">
        <v>0.20939736333103801</v>
      </c>
      <c r="AZ585" s="16"/>
      <c r="BA585" s="16">
        <v>8.8879845848902905E-2</v>
      </c>
      <c r="BB585" s="16">
        <v>0.12598666193204799</v>
      </c>
    </row>
    <row r="586" spans="2:54" x14ac:dyDescent="0.35">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c r="AB586" s="16"/>
      <c r="AC586" s="16"/>
      <c r="AD586" s="16"/>
      <c r="AE586" s="16"/>
      <c r="AF586" s="16"/>
      <c r="AG586" s="16"/>
      <c r="AH586" s="16"/>
      <c r="AI586" s="16"/>
      <c r="AJ586" s="16"/>
      <c r="AK586" s="16"/>
      <c r="AL586" s="16"/>
      <c r="AM586" s="16"/>
      <c r="AN586" s="16"/>
      <c r="AO586" s="16"/>
      <c r="AP586" s="16"/>
      <c r="AQ586" s="16"/>
      <c r="AR586" s="16"/>
      <c r="AS586" s="16"/>
      <c r="AT586" s="16"/>
      <c r="AU586" s="16"/>
      <c r="AV586" s="16"/>
      <c r="AW586" s="16"/>
      <c r="AX586" s="16"/>
      <c r="AY586" s="16"/>
      <c r="AZ586" s="16"/>
      <c r="BA586" s="16"/>
      <c r="BB586" s="16"/>
    </row>
    <row r="587" spans="2:54" x14ac:dyDescent="0.35">
      <c r="B587" s="7" t="s">
        <v>274</v>
      </c>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c r="AA587" s="16"/>
      <c r="AB587" s="16"/>
      <c r="AC587" s="16"/>
      <c r="AD587" s="16"/>
      <c r="AE587" s="16"/>
      <c r="AF587" s="16"/>
      <c r="AG587" s="16"/>
      <c r="AH587" s="16"/>
      <c r="AI587" s="16"/>
      <c r="AJ587" s="16"/>
      <c r="AK587" s="16"/>
      <c r="AL587" s="16"/>
      <c r="AM587" s="16"/>
      <c r="AN587" s="16"/>
      <c r="AO587" s="16"/>
      <c r="AP587" s="16"/>
      <c r="AQ587" s="16"/>
      <c r="AR587" s="16"/>
      <c r="AS587" s="16"/>
      <c r="AT587" s="16"/>
      <c r="AU587" s="16"/>
      <c r="AV587" s="16"/>
      <c r="AW587" s="16"/>
      <c r="AX587" s="16"/>
      <c r="AY587" s="16"/>
      <c r="AZ587" s="16"/>
      <c r="BA587" s="16"/>
      <c r="BB587" s="16"/>
    </row>
    <row r="588" spans="2:54" x14ac:dyDescent="0.35">
      <c r="B588" s="15" t="s">
        <v>14</v>
      </c>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c r="AA588" s="16"/>
      <c r="AB588" s="16"/>
      <c r="AC588" s="16"/>
      <c r="AD588" s="16"/>
      <c r="AE588" s="16"/>
      <c r="AF588" s="16"/>
      <c r="AG588" s="16"/>
      <c r="AH588" s="16"/>
      <c r="AI588" s="16"/>
      <c r="AJ588" s="16"/>
      <c r="AK588" s="16"/>
      <c r="AL588" s="16"/>
      <c r="AM588" s="16"/>
      <c r="AN588" s="16"/>
      <c r="AO588" s="16"/>
      <c r="AP588" s="16"/>
      <c r="AQ588" s="16"/>
      <c r="AR588" s="16"/>
      <c r="AS588" s="16"/>
      <c r="AT588" s="16"/>
      <c r="AU588" s="16"/>
      <c r="AV588" s="16"/>
      <c r="AW588" s="16"/>
      <c r="AX588" s="16"/>
      <c r="AY588" s="16"/>
      <c r="AZ588" s="16"/>
      <c r="BA588" s="16"/>
      <c r="BB588" s="16"/>
    </row>
    <row r="589" spans="2:54" x14ac:dyDescent="0.35">
      <c r="B589" t="s">
        <v>257</v>
      </c>
      <c r="C589" s="16">
        <v>0.20354737300185399</v>
      </c>
      <c r="D589" s="16">
        <v>0.26733385504614099</v>
      </c>
      <c r="E589" s="16">
        <v>0.140696242785804</v>
      </c>
      <c r="F589" s="16"/>
      <c r="G589" s="16">
        <v>0.32477865807203199</v>
      </c>
      <c r="H589" s="16">
        <v>0.31503372369013399</v>
      </c>
      <c r="I589" s="16">
        <v>0.25347467585219902</v>
      </c>
      <c r="J589" s="16">
        <v>0.17001250365569701</v>
      </c>
      <c r="K589" s="16">
        <v>0.12667445045441</v>
      </c>
      <c r="L589" s="16">
        <v>8.4666860331051294E-2</v>
      </c>
      <c r="M589" s="16"/>
      <c r="N589" s="16">
        <v>0.18087609839625199</v>
      </c>
      <c r="O589" s="16">
        <v>0.18241790524176901</v>
      </c>
      <c r="P589" s="16">
        <v>0.219330599995401</v>
      </c>
      <c r="Q589" s="16">
        <v>0.21295883502246199</v>
      </c>
      <c r="R589" s="16"/>
      <c r="S589" s="16">
        <v>0.18832944764255699</v>
      </c>
      <c r="T589" s="16">
        <v>0.22252686827491999</v>
      </c>
      <c r="U589" s="16"/>
      <c r="V589" s="16">
        <v>0.21738904371929799</v>
      </c>
      <c r="W589" s="16">
        <v>0.18687830287792601</v>
      </c>
      <c r="X589" s="16">
        <v>0.218733060064082</v>
      </c>
      <c r="Y589" s="16">
        <v>0.16822607575027201</v>
      </c>
      <c r="Z589" s="16"/>
      <c r="AA589" s="16">
        <v>0.23028543039016</v>
      </c>
      <c r="AB589" s="16">
        <v>0.12714892378432799</v>
      </c>
      <c r="AC589" s="16">
        <v>0.13931653307658101</v>
      </c>
      <c r="AD589" s="16">
        <v>0.24789073970953501</v>
      </c>
      <c r="AE589" s="16">
        <v>0.19673901244668501</v>
      </c>
      <c r="AF589" s="16">
        <v>0.23028691943021801</v>
      </c>
      <c r="AG589" s="16"/>
      <c r="AH589" s="16">
        <v>0.24090049899250299</v>
      </c>
      <c r="AI589" s="16">
        <v>0.162299476422748</v>
      </c>
      <c r="AJ589" s="16"/>
      <c r="AK589" s="16">
        <v>0.25075526082840099</v>
      </c>
      <c r="AL589" s="16">
        <v>0.17275443985518599</v>
      </c>
      <c r="AM589" s="16"/>
      <c r="AN589" s="16">
        <v>0.225903540981441</v>
      </c>
      <c r="AO589" s="16">
        <v>0.182434386178318</v>
      </c>
      <c r="AP589" s="16"/>
      <c r="AQ589" s="16">
        <v>0.20670810907119599</v>
      </c>
      <c r="AR589" s="16">
        <v>0.165000324315558</v>
      </c>
      <c r="AS589" s="16">
        <v>0.25414087102465399</v>
      </c>
      <c r="AT589" s="16"/>
      <c r="AU589" s="16">
        <v>0.19247860635592701</v>
      </c>
      <c r="AV589" s="16">
        <v>0.21395851827296899</v>
      </c>
      <c r="AW589" s="16"/>
      <c r="AX589" s="16">
        <v>0.21924928211686201</v>
      </c>
      <c r="AY589" s="16">
        <v>0.13166404987847599</v>
      </c>
      <c r="AZ589" s="16"/>
      <c r="BA589" s="16">
        <v>0.31170229867365901</v>
      </c>
      <c r="BB589" s="16">
        <v>0.15602046564206001</v>
      </c>
    </row>
    <row r="590" spans="2:54" x14ac:dyDescent="0.35">
      <c r="B590" t="s">
        <v>258</v>
      </c>
      <c r="C590" s="16">
        <v>0.71695739921865198</v>
      </c>
      <c r="D590" s="16">
        <v>0.65696753844096201</v>
      </c>
      <c r="E590" s="16">
        <v>0.77674934987072497</v>
      </c>
      <c r="F590" s="16"/>
      <c r="G590" s="16">
        <v>0.57494919153874702</v>
      </c>
      <c r="H590" s="16">
        <v>0.617133301236232</v>
      </c>
      <c r="I590" s="16">
        <v>0.63408193203089402</v>
      </c>
      <c r="J590" s="16">
        <v>0.779050404807619</v>
      </c>
      <c r="K590" s="16">
        <v>0.771080604951208</v>
      </c>
      <c r="L590" s="16">
        <v>0.85973031643545195</v>
      </c>
      <c r="M590" s="16"/>
      <c r="N590" s="16">
        <v>0.76479770332070196</v>
      </c>
      <c r="O590" s="16">
        <v>0.73297277909337899</v>
      </c>
      <c r="P590" s="16">
        <v>0.71123630079996103</v>
      </c>
      <c r="Q590" s="16">
        <v>0.67785466801723304</v>
      </c>
      <c r="R590" s="16"/>
      <c r="S590" s="16">
        <v>0.75248225179015304</v>
      </c>
      <c r="T590" s="16">
        <v>0.666963564531729</v>
      </c>
      <c r="U590" s="16"/>
      <c r="V590" s="16">
        <v>0.66522764426332703</v>
      </c>
      <c r="W590" s="16">
        <v>0.73964044134267304</v>
      </c>
      <c r="X590" s="16">
        <v>0.72847659864138603</v>
      </c>
      <c r="Y590" s="16">
        <v>0.73668179597029104</v>
      </c>
      <c r="Z590" s="16"/>
      <c r="AA590" s="16">
        <v>0.66635740059683701</v>
      </c>
      <c r="AB590" s="16">
        <v>0.80790875364938997</v>
      </c>
      <c r="AC590" s="16">
        <v>0.79367336497313001</v>
      </c>
      <c r="AD590" s="16">
        <v>0.709651453587681</v>
      </c>
      <c r="AE590" s="16">
        <v>0.69449155815630503</v>
      </c>
      <c r="AF590" s="16">
        <v>0.69642584304878896</v>
      </c>
      <c r="AG590" s="16"/>
      <c r="AH590" s="16">
        <v>0.694173679385929</v>
      </c>
      <c r="AI590" s="16">
        <v>0.76125861292102903</v>
      </c>
      <c r="AJ590" s="16"/>
      <c r="AK590" s="16">
        <v>0.681184495258921</v>
      </c>
      <c r="AL590" s="16">
        <v>0.76032486111705699</v>
      </c>
      <c r="AM590" s="16"/>
      <c r="AN590" s="16">
        <v>0.709300567033044</v>
      </c>
      <c r="AO590" s="16">
        <v>0.744886654716852</v>
      </c>
      <c r="AP590" s="16"/>
      <c r="AQ590" s="16">
        <v>0.73120793920953198</v>
      </c>
      <c r="AR590" s="16">
        <v>0.74167161197434395</v>
      </c>
      <c r="AS590" s="16">
        <v>0.68408270772892399</v>
      </c>
      <c r="AT590" s="16"/>
      <c r="AU590" s="16">
        <v>0.733235873166732</v>
      </c>
      <c r="AV590" s="16">
        <v>0.700738235664492</v>
      </c>
      <c r="AW590" s="16"/>
      <c r="AX590" s="16">
        <v>0.72246467598335595</v>
      </c>
      <c r="AY590" s="16">
        <v>0.69681198361858998</v>
      </c>
      <c r="AZ590" s="16"/>
      <c r="BA590" s="16">
        <v>0.62307239459126895</v>
      </c>
      <c r="BB590" s="16">
        <v>0.80700062520256499</v>
      </c>
    </row>
    <row r="591" spans="2:54" x14ac:dyDescent="0.35">
      <c r="B591" t="s">
        <v>110</v>
      </c>
      <c r="C591" s="16">
        <v>7.9495227779493902E-2</v>
      </c>
      <c r="D591" s="16">
        <v>7.5698606512897101E-2</v>
      </c>
      <c r="E591" s="16">
        <v>8.2554407343471206E-2</v>
      </c>
      <c r="F591" s="16"/>
      <c r="G591" s="16">
        <v>0.10027215038922099</v>
      </c>
      <c r="H591" s="16">
        <v>6.7832975073633603E-2</v>
      </c>
      <c r="I591" s="16">
        <v>0.112443392116907</v>
      </c>
      <c r="J591" s="16">
        <v>5.0937091536683098E-2</v>
      </c>
      <c r="K591" s="16">
        <v>0.10224494459438099</v>
      </c>
      <c r="L591" s="16">
        <v>5.5602823233496801E-2</v>
      </c>
      <c r="M591" s="16"/>
      <c r="N591" s="16">
        <v>5.4326198283045898E-2</v>
      </c>
      <c r="O591" s="16">
        <v>8.4609315664851401E-2</v>
      </c>
      <c r="P591" s="16">
        <v>6.9433099204637694E-2</v>
      </c>
      <c r="Q591" s="16">
        <v>0.109186496960305</v>
      </c>
      <c r="R591" s="16"/>
      <c r="S591" s="16">
        <v>5.9188300567289798E-2</v>
      </c>
      <c r="T591" s="16">
        <v>0.110509567193351</v>
      </c>
      <c r="U591" s="16"/>
      <c r="V591" s="16">
        <v>0.11738331201737499</v>
      </c>
      <c r="W591" s="16">
        <v>7.3481255779400803E-2</v>
      </c>
      <c r="X591" s="16">
        <v>5.2790341294532098E-2</v>
      </c>
      <c r="Y591" s="16">
        <v>9.5092128279436902E-2</v>
      </c>
      <c r="Z591" s="16"/>
      <c r="AA591" s="16">
        <v>0.103357169013003</v>
      </c>
      <c r="AB591" s="16">
        <v>6.4942322566282407E-2</v>
      </c>
      <c r="AC591" s="16">
        <v>6.7010101950288795E-2</v>
      </c>
      <c r="AD591" s="16">
        <v>4.2457806702784498E-2</v>
      </c>
      <c r="AE591" s="16">
        <v>0.10876942939701099</v>
      </c>
      <c r="AF591" s="16">
        <v>7.3287237520992699E-2</v>
      </c>
      <c r="AG591" s="16"/>
      <c r="AH591" s="16">
        <v>6.4925821621567403E-2</v>
      </c>
      <c r="AI591" s="16">
        <v>7.6441910656222606E-2</v>
      </c>
      <c r="AJ591" s="16"/>
      <c r="AK591" s="16">
        <v>6.8060243912677801E-2</v>
      </c>
      <c r="AL591" s="16">
        <v>6.6920699027757505E-2</v>
      </c>
      <c r="AM591" s="16"/>
      <c r="AN591" s="16">
        <v>6.4795891985515303E-2</v>
      </c>
      <c r="AO591" s="16">
        <v>7.2678959104829993E-2</v>
      </c>
      <c r="AP591" s="16"/>
      <c r="AQ591" s="16">
        <v>6.2083951719271897E-2</v>
      </c>
      <c r="AR591" s="16">
        <v>9.3328063710098594E-2</v>
      </c>
      <c r="AS591" s="16">
        <v>6.1776421246421402E-2</v>
      </c>
      <c r="AT591" s="16"/>
      <c r="AU591" s="16">
        <v>7.4285520477341202E-2</v>
      </c>
      <c r="AV591" s="16">
        <v>8.5303246062538696E-2</v>
      </c>
      <c r="AW591" s="16"/>
      <c r="AX591" s="16">
        <v>5.8286041899782301E-2</v>
      </c>
      <c r="AY591" s="16">
        <v>0.171523966502934</v>
      </c>
      <c r="AZ591" s="16"/>
      <c r="BA591" s="16">
        <v>6.5225306735071695E-2</v>
      </c>
      <c r="BB591" s="16">
        <v>3.6978909155375002E-2</v>
      </c>
    </row>
    <row r="592" spans="2:54" x14ac:dyDescent="0.35">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c r="AA592" s="16"/>
      <c r="AB592" s="16"/>
      <c r="AC592" s="16"/>
      <c r="AD592" s="16"/>
      <c r="AE592" s="16"/>
      <c r="AF592" s="16"/>
      <c r="AG592" s="16"/>
      <c r="AH592" s="16"/>
      <c r="AI592" s="16"/>
      <c r="AJ592" s="16"/>
      <c r="AK592" s="16"/>
      <c r="AL592" s="16"/>
      <c r="AM592" s="16"/>
      <c r="AN592" s="16"/>
      <c r="AO592" s="16"/>
      <c r="AP592" s="16"/>
      <c r="AQ592" s="16"/>
      <c r="AR592" s="16"/>
      <c r="AS592" s="16"/>
      <c r="AT592" s="16"/>
      <c r="AU592" s="16"/>
      <c r="AV592" s="16"/>
      <c r="AW592" s="16"/>
      <c r="AX592" s="16"/>
      <c r="AY592" s="16"/>
      <c r="AZ592" s="16"/>
      <c r="BA592" s="16"/>
      <c r="BB592" s="16"/>
    </row>
    <row r="593" spans="2:54" x14ac:dyDescent="0.35">
      <c r="B593" s="7" t="s">
        <v>275</v>
      </c>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c r="AC593" s="16"/>
      <c r="AD593" s="16"/>
      <c r="AE593" s="16"/>
      <c r="AF593" s="16"/>
      <c r="AG593" s="16"/>
      <c r="AH593" s="16"/>
      <c r="AI593" s="16"/>
      <c r="AJ593" s="16"/>
      <c r="AK593" s="16"/>
      <c r="AL593" s="16"/>
      <c r="AM593" s="16"/>
      <c r="AN593" s="16"/>
      <c r="AO593" s="16"/>
      <c r="AP593" s="16"/>
      <c r="AQ593" s="16"/>
      <c r="AR593" s="16"/>
      <c r="AS593" s="16"/>
      <c r="AT593" s="16"/>
      <c r="AU593" s="16"/>
      <c r="AV593" s="16"/>
      <c r="AW593" s="16"/>
      <c r="AX593" s="16"/>
      <c r="AY593" s="16"/>
      <c r="AZ593" s="16"/>
      <c r="BA593" s="16"/>
      <c r="BB593" s="16"/>
    </row>
    <row r="594" spans="2:54" x14ac:dyDescent="0.35">
      <c r="B594" s="15" t="s">
        <v>14</v>
      </c>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c r="AC594" s="16"/>
      <c r="AD594" s="16"/>
      <c r="AE594" s="16"/>
      <c r="AF594" s="16"/>
      <c r="AG594" s="16"/>
      <c r="AH594" s="16"/>
      <c r="AI594" s="16"/>
      <c r="AJ594" s="16"/>
      <c r="AK594" s="16"/>
      <c r="AL594" s="16"/>
      <c r="AM594" s="16"/>
      <c r="AN594" s="16"/>
      <c r="AO594" s="16"/>
      <c r="AP594" s="16"/>
      <c r="AQ594" s="16"/>
      <c r="AR594" s="16"/>
      <c r="AS594" s="16"/>
      <c r="AT594" s="16"/>
      <c r="AU594" s="16"/>
      <c r="AV594" s="16"/>
      <c r="AW594" s="16"/>
      <c r="AX594" s="16"/>
      <c r="AY594" s="16"/>
      <c r="AZ594" s="16"/>
      <c r="BA594" s="16"/>
      <c r="BB594" s="16"/>
    </row>
    <row r="595" spans="2:54" x14ac:dyDescent="0.35">
      <c r="B595" t="s">
        <v>91</v>
      </c>
      <c r="C595" s="16">
        <v>8.7935414997809103E-2</v>
      </c>
      <c r="D595" s="16">
        <v>0.116174178389361</v>
      </c>
      <c r="E595" s="16">
        <v>5.9256433114904097E-2</v>
      </c>
      <c r="F595" s="16"/>
      <c r="G595" s="16">
        <v>0.119688123437976</v>
      </c>
      <c r="H595" s="16">
        <v>0.19407098812738499</v>
      </c>
      <c r="I595" s="16">
        <v>0.14627596140642499</v>
      </c>
      <c r="J595" s="16">
        <v>6.1847730340970297E-2</v>
      </c>
      <c r="K595" s="16">
        <v>1.35717741888412E-2</v>
      </c>
      <c r="L595" s="16">
        <v>1.1175087057712699E-2</v>
      </c>
      <c r="M595" s="16"/>
      <c r="N595" s="16">
        <v>7.4769529111387803E-2</v>
      </c>
      <c r="O595" s="16">
        <v>7.4845464576682896E-2</v>
      </c>
      <c r="P595" s="16">
        <v>8.7720351673938601E-2</v>
      </c>
      <c r="Q595" s="16">
        <v>0.109160078123379</v>
      </c>
      <c r="R595" s="16"/>
      <c r="S595" s="16">
        <v>9.7148639516967297E-2</v>
      </c>
      <c r="T595" s="16">
        <v>7.4481712925258597E-2</v>
      </c>
      <c r="U595" s="16"/>
      <c r="V595" s="16">
        <v>6.2161651528033497E-2</v>
      </c>
      <c r="W595" s="16">
        <v>6.11937853605121E-2</v>
      </c>
      <c r="X595" s="16">
        <v>0.14022115160780299</v>
      </c>
      <c r="Y595" s="16">
        <v>0.14919300399958901</v>
      </c>
      <c r="Z595" s="16"/>
      <c r="AA595" s="16">
        <v>6.9482399155354493E-2</v>
      </c>
      <c r="AB595" s="16">
        <v>4.9562111356420198E-2</v>
      </c>
      <c r="AC595" s="16">
        <v>2.47705187081208E-2</v>
      </c>
      <c r="AD595" s="16">
        <v>0.13151364208609401</v>
      </c>
      <c r="AE595" s="16">
        <v>0.16599919040340799</v>
      </c>
      <c r="AF595" s="16">
        <v>0.219580399469291</v>
      </c>
      <c r="AG595" s="16"/>
      <c r="AH595" s="16">
        <v>0.10563686253332399</v>
      </c>
      <c r="AI595" s="16">
        <v>9.7674624407409802E-2</v>
      </c>
      <c r="AJ595" s="16"/>
      <c r="AK595" s="16">
        <v>0.118538229416099</v>
      </c>
      <c r="AL595" s="16">
        <v>9.3033111793932893E-2</v>
      </c>
      <c r="AM595" s="16"/>
      <c r="AN595" s="16">
        <v>9.4697764668115095E-2</v>
      </c>
      <c r="AO595" s="16">
        <v>0.10755263413878099</v>
      </c>
      <c r="AP595" s="16"/>
      <c r="AQ595" s="16">
        <v>5.6727300581285098E-2</v>
      </c>
      <c r="AR595" s="16">
        <v>2.6730945650015901E-2</v>
      </c>
      <c r="AS595" s="16">
        <v>0.19060832045244899</v>
      </c>
      <c r="AT595" s="16"/>
      <c r="AU595" s="16">
        <v>0.11004133220493401</v>
      </c>
      <c r="AV595" s="16">
        <v>5.4085874000729298E-2</v>
      </c>
      <c r="AW595" s="16"/>
      <c r="AX595" s="16">
        <v>0.102605011179314</v>
      </c>
      <c r="AY595" s="16">
        <v>1.0736474261935001E-2</v>
      </c>
      <c r="AZ595" s="16"/>
      <c r="BA595" s="16">
        <v>0.191969187212161</v>
      </c>
      <c r="BB595" s="16">
        <v>0.161930502816892</v>
      </c>
    </row>
    <row r="596" spans="2:54" x14ac:dyDescent="0.35">
      <c r="B596" t="s">
        <v>92</v>
      </c>
      <c r="C596" s="16">
        <v>0.23354416701877601</v>
      </c>
      <c r="D596" s="16">
        <v>0.24683487612483099</v>
      </c>
      <c r="E596" s="16">
        <v>0.21966750986509301</v>
      </c>
      <c r="F596" s="16"/>
      <c r="G596" s="16">
        <v>0.279393358756514</v>
      </c>
      <c r="H596" s="16">
        <v>0.239785160719136</v>
      </c>
      <c r="I596" s="16">
        <v>0.35699747198418202</v>
      </c>
      <c r="J596" s="16">
        <v>0.25654362171790701</v>
      </c>
      <c r="K596" s="16">
        <v>0.16685864802040901</v>
      </c>
      <c r="L596" s="16">
        <v>0.14054306894073701</v>
      </c>
      <c r="M596" s="16"/>
      <c r="N596" s="16">
        <v>0.20311406940256799</v>
      </c>
      <c r="O596" s="16">
        <v>0.25033834720432402</v>
      </c>
      <c r="P596" s="16">
        <v>0.22196152401205099</v>
      </c>
      <c r="Q596" s="16">
        <v>0.25922663353311998</v>
      </c>
      <c r="R596" s="16"/>
      <c r="S596" s="16">
        <v>0.182234841962607</v>
      </c>
      <c r="T596" s="16">
        <v>0.30875005003147998</v>
      </c>
      <c r="U596" s="16"/>
      <c r="V596" s="16">
        <v>0.22207490233367899</v>
      </c>
      <c r="W596" s="16">
        <v>0.202951643853719</v>
      </c>
      <c r="X596" s="16">
        <v>0.27279699601777402</v>
      </c>
      <c r="Y596" s="16">
        <v>0.34372465443240802</v>
      </c>
      <c r="Z596" s="16"/>
      <c r="AA596" s="16">
        <v>0.20029118390088599</v>
      </c>
      <c r="AB596" s="16">
        <v>0.21988504118688701</v>
      </c>
      <c r="AC596" s="16">
        <v>0.26379708628731402</v>
      </c>
      <c r="AD596" s="16">
        <v>0.31280084551661502</v>
      </c>
      <c r="AE596" s="16">
        <v>0.21321115812034799</v>
      </c>
      <c r="AF596" s="16">
        <v>0.1490755783904</v>
      </c>
      <c r="AG596" s="16"/>
      <c r="AH596" s="16">
        <v>0.26309074121766401</v>
      </c>
      <c r="AI596" s="16">
        <v>0.23164473531315599</v>
      </c>
      <c r="AJ596" s="16"/>
      <c r="AK596" s="16">
        <v>0.28250420328786802</v>
      </c>
      <c r="AL596" s="16">
        <v>0.245355467764</v>
      </c>
      <c r="AM596" s="16"/>
      <c r="AN596" s="16">
        <v>0.28051546741334499</v>
      </c>
      <c r="AO596" s="16">
        <v>0.22587586387957201</v>
      </c>
      <c r="AP596" s="16"/>
      <c r="AQ596" s="16">
        <v>0.24938777458292999</v>
      </c>
      <c r="AR596" s="16">
        <v>0.223189621183705</v>
      </c>
      <c r="AS596" s="16">
        <v>0.25015721824006598</v>
      </c>
      <c r="AT596" s="16"/>
      <c r="AU596" s="16">
        <v>0.222547805367416</v>
      </c>
      <c r="AV596" s="16">
        <v>0.25131510095300003</v>
      </c>
      <c r="AW596" s="16"/>
      <c r="AX596" s="16">
        <v>0.26754481340908398</v>
      </c>
      <c r="AY596" s="16">
        <v>6.9551933049085204E-2</v>
      </c>
      <c r="AZ596" s="16"/>
      <c r="BA596" s="16">
        <v>0.36738945592809902</v>
      </c>
      <c r="BB596" s="16">
        <v>0.35539165046980697</v>
      </c>
    </row>
    <row r="597" spans="2:54" x14ac:dyDescent="0.35">
      <c r="B597" t="s">
        <v>276</v>
      </c>
      <c r="C597" s="16">
        <v>0.24055112188348901</v>
      </c>
      <c r="D597" s="16">
        <v>0.248002533788304</v>
      </c>
      <c r="E597" s="16">
        <v>0.23357596635646599</v>
      </c>
      <c r="F597" s="16"/>
      <c r="G597" s="16">
        <v>0.31363253847892503</v>
      </c>
      <c r="H597" s="16">
        <v>0.22208792147811299</v>
      </c>
      <c r="I597" s="16">
        <v>0.18736398247569</v>
      </c>
      <c r="J597" s="16">
        <v>0.21102196050385799</v>
      </c>
      <c r="K597" s="16">
        <v>0.25158677291635001</v>
      </c>
      <c r="L597" s="16">
        <v>0.26919831141788603</v>
      </c>
      <c r="M597" s="16"/>
      <c r="N597" s="16">
        <v>0.27466060583514001</v>
      </c>
      <c r="O597" s="16">
        <v>0.22747516337409299</v>
      </c>
      <c r="P597" s="16">
        <v>0.265568624714277</v>
      </c>
      <c r="Q597" s="16">
        <v>0.18743782700119299</v>
      </c>
      <c r="R597" s="16"/>
      <c r="S597" s="16">
        <v>0.23389837484085699</v>
      </c>
      <c r="T597" s="16">
        <v>0.251779847002846</v>
      </c>
      <c r="U597" s="16"/>
      <c r="V597" s="16">
        <v>0.26582166457309703</v>
      </c>
      <c r="W597" s="16">
        <v>0.24403466473176</v>
      </c>
      <c r="X597" s="16">
        <v>0.19958689161763199</v>
      </c>
      <c r="Y597" s="16">
        <v>0.35790747642542903</v>
      </c>
      <c r="Z597" s="16"/>
      <c r="AA597" s="16">
        <v>0.26961162353208401</v>
      </c>
      <c r="AB597" s="16">
        <v>0.201648783125946</v>
      </c>
      <c r="AC597" s="16">
        <v>0.21792649458124899</v>
      </c>
      <c r="AD597" s="16">
        <v>0.21815778879950401</v>
      </c>
      <c r="AE597" s="16">
        <v>0.24231281664233201</v>
      </c>
      <c r="AF597" s="16">
        <v>0.32194033231783598</v>
      </c>
      <c r="AG597" s="16"/>
      <c r="AH597" s="16">
        <v>0.22011197348138201</v>
      </c>
      <c r="AI597" s="16">
        <v>0.251725359260982</v>
      </c>
      <c r="AJ597" s="16"/>
      <c r="AK597" s="16">
        <v>0.222076517057646</v>
      </c>
      <c r="AL597" s="16">
        <v>0.238599377610764</v>
      </c>
      <c r="AM597" s="16"/>
      <c r="AN597" s="16">
        <v>0.22854333787877801</v>
      </c>
      <c r="AO597" s="16">
        <v>0.235820813591371</v>
      </c>
      <c r="AP597" s="16"/>
      <c r="AQ597" s="16">
        <v>0.25053114791034398</v>
      </c>
      <c r="AR597" s="16">
        <v>0.291897442492629</v>
      </c>
      <c r="AS597" s="16">
        <v>0.17921320277227501</v>
      </c>
      <c r="AT597" s="16"/>
      <c r="AU597" s="16">
        <v>0.21914337238734999</v>
      </c>
      <c r="AV597" s="16">
        <v>0.27165113262538498</v>
      </c>
      <c r="AW597" s="16"/>
      <c r="AX597" s="16">
        <v>0.25733688823915002</v>
      </c>
      <c r="AY597" s="16">
        <v>0.15815864057759399</v>
      </c>
      <c r="AZ597" s="16"/>
      <c r="BA597" s="16">
        <v>0.24971625254034699</v>
      </c>
      <c r="BB597" s="16">
        <v>0.24372046010925499</v>
      </c>
    </row>
    <row r="598" spans="2:54" x14ac:dyDescent="0.35">
      <c r="B598" t="s">
        <v>277</v>
      </c>
      <c r="C598" s="16">
        <v>0.15230422393031201</v>
      </c>
      <c r="D598" s="16">
        <v>0.15541985636748901</v>
      </c>
      <c r="E598" s="16">
        <v>0.14980095022826501</v>
      </c>
      <c r="F598" s="16"/>
      <c r="G598" s="16">
        <v>0.124746168622062</v>
      </c>
      <c r="H598" s="16">
        <v>0.14668626539808399</v>
      </c>
      <c r="I598" s="16">
        <v>9.7259135180385203E-2</v>
      </c>
      <c r="J598" s="16">
        <v>0.17951350217627199</v>
      </c>
      <c r="K598" s="16">
        <v>0.12640004447554401</v>
      </c>
      <c r="L598" s="16">
        <v>0.21559916319911901</v>
      </c>
      <c r="M598" s="16"/>
      <c r="N598" s="16">
        <v>0.13552217227661101</v>
      </c>
      <c r="O598" s="16">
        <v>0.14854051901141199</v>
      </c>
      <c r="P598" s="16">
        <v>0.167938736189089</v>
      </c>
      <c r="Q598" s="16">
        <v>0.14254711347218299</v>
      </c>
      <c r="R598" s="16"/>
      <c r="S598" s="16">
        <v>0.16221787167224799</v>
      </c>
      <c r="T598" s="16">
        <v>0.13645603640234899</v>
      </c>
      <c r="U598" s="16"/>
      <c r="V598" s="16">
        <v>0.120976098417553</v>
      </c>
      <c r="W598" s="16">
        <v>0.17942233158858301</v>
      </c>
      <c r="X598" s="16">
        <v>0.15359124769348501</v>
      </c>
      <c r="Y598" s="16">
        <v>5.6707189031851298E-2</v>
      </c>
      <c r="Z598" s="16"/>
      <c r="AA598" s="16">
        <v>0.13937037254141901</v>
      </c>
      <c r="AB598" s="16">
        <v>0.19209353742839599</v>
      </c>
      <c r="AC598" s="16">
        <v>0.186255557847398</v>
      </c>
      <c r="AD598" s="16">
        <v>0.11183546404561399</v>
      </c>
      <c r="AE598" s="16">
        <v>0.19864520672081901</v>
      </c>
      <c r="AF598" s="16">
        <v>0.11993803385551299</v>
      </c>
      <c r="AG598" s="16"/>
      <c r="AH598" s="16">
        <v>0.14957971798810299</v>
      </c>
      <c r="AI598" s="16">
        <v>0.13120446921869799</v>
      </c>
      <c r="AJ598" s="16"/>
      <c r="AK598" s="16">
        <v>0.12644240378132299</v>
      </c>
      <c r="AL598" s="16">
        <v>0.14412756936274601</v>
      </c>
      <c r="AM598" s="16"/>
      <c r="AN598" s="16">
        <v>0.13535781032750699</v>
      </c>
      <c r="AO598" s="16">
        <v>0.13891691068645901</v>
      </c>
      <c r="AP598" s="16"/>
      <c r="AQ598" s="16">
        <v>0.13374625145831401</v>
      </c>
      <c r="AR598" s="16">
        <v>0.16194287403832</v>
      </c>
      <c r="AS598" s="16">
        <v>0.133434253308329</v>
      </c>
      <c r="AT598" s="16"/>
      <c r="AU598" s="16">
        <v>0.15180267907262401</v>
      </c>
      <c r="AV598" s="16">
        <v>0.15043444033183001</v>
      </c>
      <c r="AW598" s="16"/>
      <c r="AX598" s="16">
        <v>0.14765902841283901</v>
      </c>
      <c r="AY598" s="16">
        <v>0.17689364643949901</v>
      </c>
      <c r="AZ598" s="16"/>
      <c r="BA598" s="16">
        <v>0.119723349176934</v>
      </c>
      <c r="BB598" s="16">
        <v>7.5298203319995205E-2</v>
      </c>
    </row>
    <row r="599" spans="2:54" x14ac:dyDescent="0.35">
      <c r="B599" t="s">
        <v>278</v>
      </c>
      <c r="C599" s="16">
        <v>0.25761840527490198</v>
      </c>
      <c r="D599" s="16">
        <v>0.21232594728026299</v>
      </c>
      <c r="E599" s="16">
        <v>0.30276887223187898</v>
      </c>
      <c r="F599" s="16"/>
      <c r="G599" s="16">
        <v>0.11663611717168</v>
      </c>
      <c r="H599" s="16">
        <v>0.17530779423631901</v>
      </c>
      <c r="I599" s="16">
        <v>0.16857370224003901</v>
      </c>
      <c r="J599" s="16">
        <v>0.27436414594256398</v>
      </c>
      <c r="K599" s="16">
        <v>0.41484973107452999</v>
      </c>
      <c r="L599" s="16">
        <v>0.34307827843633798</v>
      </c>
      <c r="M599" s="16"/>
      <c r="N599" s="16">
        <v>0.30089581755077699</v>
      </c>
      <c r="O599" s="16">
        <v>0.26339507206046803</v>
      </c>
      <c r="P599" s="16">
        <v>0.22960239397558799</v>
      </c>
      <c r="Q599" s="16">
        <v>0.26648966007487201</v>
      </c>
      <c r="R599" s="16"/>
      <c r="S599" s="16">
        <v>0.30553469482863899</v>
      </c>
      <c r="T599" s="16">
        <v>0.18665369129370499</v>
      </c>
      <c r="U599" s="16"/>
      <c r="V599" s="16">
        <v>0.27226004899898298</v>
      </c>
      <c r="W599" s="16">
        <v>0.28894817548770502</v>
      </c>
      <c r="X599" s="16">
        <v>0.221131784864981</v>
      </c>
      <c r="Y599" s="16">
        <v>9.2467676110722902E-2</v>
      </c>
      <c r="Z599" s="16"/>
      <c r="AA599" s="16">
        <v>0.27681583377975399</v>
      </c>
      <c r="AB599" s="16">
        <v>0.30275350513869598</v>
      </c>
      <c r="AC599" s="16">
        <v>0.29650438080698999</v>
      </c>
      <c r="AD599" s="16">
        <v>0.21373942867300399</v>
      </c>
      <c r="AE599" s="16">
        <v>0.168265956324094</v>
      </c>
      <c r="AF599" s="16">
        <v>0.18946565596696099</v>
      </c>
      <c r="AG599" s="16"/>
      <c r="AH599" s="16">
        <v>0.24563552838834399</v>
      </c>
      <c r="AI599" s="16">
        <v>0.25710811301921499</v>
      </c>
      <c r="AJ599" s="16"/>
      <c r="AK599" s="16">
        <v>0.231312290878078</v>
      </c>
      <c r="AL599" s="16">
        <v>0.26925059743000501</v>
      </c>
      <c r="AM599" s="16"/>
      <c r="AN599" s="16">
        <v>0.237761909448337</v>
      </c>
      <c r="AO599" s="16">
        <v>0.26202725840428598</v>
      </c>
      <c r="AP599" s="16"/>
      <c r="AQ599" s="16">
        <v>0.27493838609423699</v>
      </c>
      <c r="AR599" s="16">
        <v>0.26347292632306601</v>
      </c>
      <c r="AS599" s="16">
        <v>0.22935900574595</v>
      </c>
      <c r="AT599" s="16"/>
      <c r="AU599" s="16">
        <v>0.26391962090868798</v>
      </c>
      <c r="AV599" s="16">
        <v>0.25033771809723199</v>
      </c>
      <c r="AW599" s="16"/>
      <c r="AX599" s="16">
        <v>0.20803524270830501</v>
      </c>
      <c r="AY599" s="16">
        <v>0.50399931311574298</v>
      </c>
      <c r="AZ599" s="16"/>
      <c r="BA599" s="16">
        <v>6.8739680120650098E-2</v>
      </c>
      <c r="BB599" s="16">
        <v>0.15545883734155899</v>
      </c>
    </row>
    <row r="600" spans="2:54" x14ac:dyDescent="0.35">
      <c r="B600" t="s">
        <v>110</v>
      </c>
      <c r="C600" s="16">
        <v>2.80466668947114E-2</v>
      </c>
      <c r="D600" s="16">
        <v>2.1242608049751099E-2</v>
      </c>
      <c r="E600" s="16">
        <v>3.4930268203391998E-2</v>
      </c>
      <c r="F600" s="16"/>
      <c r="G600" s="16">
        <v>4.5903693532843098E-2</v>
      </c>
      <c r="H600" s="16">
        <v>2.2061870040963501E-2</v>
      </c>
      <c r="I600" s="16">
        <v>4.3529746713278097E-2</v>
      </c>
      <c r="J600" s="16">
        <v>1.6709039318428501E-2</v>
      </c>
      <c r="K600" s="16">
        <v>2.6733029324326502E-2</v>
      </c>
      <c r="L600" s="16">
        <v>2.04060909482058E-2</v>
      </c>
      <c r="M600" s="16"/>
      <c r="N600" s="16">
        <v>1.10378058235163E-2</v>
      </c>
      <c r="O600" s="16">
        <v>3.5405433773020398E-2</v>
      </c>
      <c r="P600" s="16">
        <v>2.7208369435056799E-2</v>
      </c>
      <c r="Q600" s="16">
        <v>3.5138687795253497E-2</v>
      </c>
      <c r="R600" s="16"/>
      <c r="S600" s="16">
        <v>1.8965577178681001E-2</v>
      </c>
      <c r="T600" s="16">
        <v>4.1878662344362001E-2</v>
      </c>
      <c r="U600" s="16"/>
      <c r="V600" s="16">
        <v>5.6705634148654503E-2</v>
      </c>
      <c r="W600" s="16">
        <v>2.3449398977720599E-2</v>
      </c>
      <c r="X600" s="16">
        <v>1.2671928198324601E-2</v>
      </c>
      <c r="Y600" s="16">
        <v>0</v>
      </c>
      <c r="Z600" s="16"/>
      <c r="AA600" s="16">
        <v>4.44285870905025E-2</v>
      </c>
      <c r="AB600" s="16">
        <v>3.4057021763654702E-2</v>
      </c>
      <c r="AC600" s="16">
        <v>1.07459617689286E-2</v>
      </c>
      <c r="AD600" s="16">
        <v>1.1952830879168701E-2</v>
      </c>
      <c r="AE600" s="16">
        <v>1.1565671788998699E-2</v>
      </c>
      <c r="AF600" s="16">
        <v>0</v>
      </c>
      <c r="AG600" s="16"/>
      <c r="AH600" s="16">
        <v>1.5945176391183102E-2</v>
      </c>
      <c r="AI600" s="16">
        <v>3.06426987805388E-2</v>
      </c>
      <c r="AJ600" s="16"/>
      <c r="AK600" s="16">
        <v>1.9126355578985999E-2</v>
      </c>
      <c r="AL600" s="16">
        <v>9.6338760385519303E-3</v>
      </c>
      <c r="AM600" s="16"/>
      <c r="AN600" s="16">
        <v>2.3123710263918199E-2</v>
      </c>
      <c r="AO600" s="16">
        <v>2.9806519299530401E-2</v>
      </c>
      <c r="AP600" s="16"/>
      <c r="AQ600" s="16">
        <v>3.4669139372890498E-2</v>
      </c>
      <c r="AR600" s="16">
        <v>3.27661903122645E-2</v>
      </c>
      <c r="AS600" s="16">
        <v>1.7227999480930799E-2</v>
      </c>
      <c r="AT600" s="16"/>
      <c r="AU600" s="16">
        <v>3.2545190058988302E-2</v>
      </c>
      <c r="AV600" s="16">
        <v>2.2175733991824199E-2</v>
      </c>
      <c r="AW600" s="16"/>
      <c r="AX600" s="16">
        <v>1.68190160513077E-2</v>
      </c>
      <c r="AY600" s="16">
        <v>8.06599925561442E-2</v>
      </c>
      <c r="AZ600" s="16"/>
      <c r="BA600" s="16">
        <v>2.4620750218076102E-3</v>
      </c>
      <c r="BB600" s="16">
        <v>8.2003459424924707E-3</v>
      </c>
    </row>
    <row r="601" spans="2:54" x14ac:dyDescent="0.35">
      <c r="B601" t="s">
        <v>95</v>
      </c>
      <c r="C601" s="16">
        <v>0.321479582016585</v>
      </c>
      <c r="D601" s="16">
        <v>0.36300905451419202</v>
      </c>
      <c r="E601" s="16">
        <v>0.27892394297999701</v>
      </c>
      <c r="F601" s="16"/>
      <c r="G601" s="16">
        <v>0.39908148219449002</v>
      </c>
      <c r="H601" s="16">
        <v>0.43385614884652002</v>
      </c>
      <c r="I601" s="16">
        <v>0.50327343339060804</v>
      </c>
      <c r="J601" s="16">
        <v>0.31839135205887698</v>
      </c>
      <c r="K601" s="16">
        <v>0.18043042220925001</v>
      </c>
      <c r="L601" s="16">
        <v>0.15171815599845001</v>
      </c>
      <c r="M601" s="16"/>
      <c r="N601" s="16">
        <v>0.277883598513956</v>
      </c>
      <c r="O601" s="16">
        <v>0.32518381178100703</v>
      </c>
      <c r="P601" s="16">
        <v>0.30968187568598998</v>
      </c>
      <c r="Q601" s="16">
        <v>0.368386711656499</v>
      </c>
      <c r="R601" s="16"/>
      <c r="S601" s="16">
        <v>0.27938348147957498</v>
      </c>
      <c r="T601" s="16">
        <v>0.383231762956739</v>
      </c>
      <c r="U601" s="16"/>
      <c r="V601" s="16">
        <v>0.28423655386171198</v>
      </c>
      <c r="W601" s="16">
        <v>0.26414542921423101</v>
      </c>
      <c r="X601" s="16">
        <v>0.41301814762557698</v>
      </c>
      <c r="Y601" s="16">
        <v>0.49291765843199697</v>
      </c>
      <c r="Z601" s="16"/>
      <c r="AA601" s="16">
        <v>0.26977358305624</v>
      </c>
      <c r="AB601" s="16">
        <v>0.26944715254330698</v>
      </c>
      <c r="AC601" s="16">
        <v>0.28856760499543399</v>
      </c>
      <c r="AD601" s="16">
        <v>0.44431448760270897</v>
      </c>
      <c r="AE601" s="16">
        <v>0.37921034852375601</v>
      </c>
      <c r="AF601" s="16">
        <v>0.36865597785969101</v>
      </c>
      <c r="AG601" s="16"/>
      <c r="AH601" s="16">
        <v>0.36872760375098801</v>
      </c>
      <c r="AI601" s="16">
        <v>0.32931935972056597</v>
      </c>
      <c r="AJ601" s="16"/>
      <c r="AK601" s="16">
        <v>0.401042432703967</v>
      </c>
      <c r="AL601" s="16">
        <v>0.338388579557933</v>
      </c>
      <c r="AM601" s="16"/>
      <c r="AN601" s="16">
        <v>0.37521323208146001</v>
      </c>
      <c r="AO601" s="16">
        <v>0.333428498018353</v>
      </c>
      <c r="AP601" s="16"/>
      <c r="AQ601" s="16">
        <v>0.30611507516421499</v>
      </c>
      <c r="AR601" s="16">
        <v>0.24992056683372099</v>
      </c>
      <c r="AS601" s="16">
        <v>0.440765538692515</v>
      </c>
      <c r="AT601" s="16"/>
      <c r="AU601" s="16">
        <v>0.33258913757234898</v>
      </c>
      <c r="AV601" s="16">
        <v>0.30540097495372898</v>
      </c>
      <c r="AW601" s="16"/>
      <c r="AX601" s="16">
        <v>0.37014982458839801</v>
      </c>
      <c r="AY601" s="16">
        <v>8.0288407311020202E-2</v>
      </c>
      <c r="AZ601" s="16"/>
      <c r="BA601" s="16">
        <v>0.55935864314026096</v>
      </c>
      <c r="BB601" s="16">
        <v>0.51732215328669895</v>
      </c>
    </row>
    <row r="602" spans="2:54" x14ac:dyDescent="0.35">
      <c r="B602" t="s">
        <v>96</v>
      </c>
      <c r="C602" s="16">
        <v>-0.29343291512187297</v>
      </c>
      <c r="D602" s="16">
        <v>-0.34176644646444099</v>
      </c>
      <c r="E602" s="16">
        <v>-0.243993674776605</v>
      </c>
      <c r="F602" s="16"/>
      <c r="G602" s="16">
        <v>-0.35317778866164601</v>
      </c>
      <c r="H602" s="16">
        <v>-0.41179427880555702</v>
      </c>
      <c r="I602" s="16">
        <v>-0.45974368667733001</v>
      </c>
      <c r="J602" s="16">
        <v>-0.30168231274044899</v>
      </c>
      <c r="K602" s="16">
        <v>-0.15369739288492401</v>
      </c>
      <c r="L602" s="16">
        <v>-0.13131206505024401</v>
      </c>
      <c r="M602" s="16"/>
      <c r="N602" s="16">
        <v>-0.26684579269044001</v>
      </c>
      <c r="O602" s="16">
        <v>-0.289778378007986</v>
      </c>
      <c r="P602" s="16">
        <v>-0.28247350625093298</v>
      </c>
      <c r="Q602" s="16">
        <v>-0.33324802386124502</v>
      </c>
      <c r="R602" s="16"/>
      <c r="S602" s="16">
        <v>-0.26041790430089401</v>
      </c>
      <c r="T602" s="16">
        <v>-0.341353100612377</v>
      </c>
      <c r="U602" s="16"/>
      <c r="V602" s="16">
        <v>-0.227530919713058</v>
      </c>
      <c r="W602" s="16">
        <v>-0.24069603023651001</v>
      </c>
      <c r="X602" s="16">
        <v>-0.40034621942725301</v>
      </c>
      <c r="Y602" s="16">
        <v>-0.49291765843199697</v>
      </c>
      <c r="Z602" s="16"/>
      <c r="AA602" s="16">
        <v>-0.22534499596573801</v>
      </c>
      <c r="AB602" s="16">
        <v>-0.23539013077965301</v>
      </c>
      <c r="AC602" s="16">
        <v>-0.27782164322650599</v>
      </c>
      <c r="AD602" s="16">
        <v>-0.43236165672353999</v>
      </c>
      <c r="AE602" s="16">
        <v>-0.36764467673475798</v>
      </c>
      <c r="AF602" s="16">
        <v>-0.36865597785969101</v>
      </c>
      <c r="AG602" s="16"/>
      <c r="AH602" s="16">
        <v>-0.35278242735980497</v>
      </c>
      <c r="AI602" s="16">
        <v>-0.29867666094002698</v>
      </c>
      <c r="AJ602" s="16"/>
      <c r="AK602" s="16">
        <v>-0.38191607712498099</v>
      </c>
      <c r="AL602" s="16">
        <v>-0.32875470351938102</v>
      </c>
      <c r="AM602" s="16"/>
      <c r="AN602" s="16">
        <v>-0.35208952181754199</v>
      </c>
      <c r="AO602" s="16">
        <v>-0.30362197871882302</v>
      </c>
      <c r="AP602" s="16"/>
      <c r="AQ602" s="16">
        <v>-0.27144593579132498</v>
      </c>
      <c r="AR602" s="16">
        <v>-0.217154376521457</v>
      </c>
      <c r="AS602" s="16">
        <v>-0.42353753921158499</v>
      </c>
      <c r="AT602" s="16"/>
      <c r="AU602" s="16">
        <v>-0.300043947513361</v>
      </c>
      <c r="AV602" s="16">
        <v>-0.28322524096190499</v>
      </c>
      <c r="AW602" s="16"/>
      <c r="AX602" s="16">
        <v>-0.35333080853708998</v>
      </c>
      <c r="AY602" s="16">
        <v>3.7158524512405399E-4</v>
      </c>
      <c r="AZ602" s="16"/>
      <c r="BA602" s="16">
        <v>-0.55689656811845301</v>
      </c>
      <c r="BB602" s="16">
        <v>-0.50912180734420598</v>
      </c>
    </row>
    <row r="603" spans="2:54" x14ac:dyDescent="0.35">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c r="AC603" s="16"/>
      <c r="AD603" s="16"/>
      <c r="AE603" s="16"/>
      <c r="AF603" s="16"/>
      <c r="AG603" s="16"/>
      <c r="AH603" s="16"/>
      <c r="AI603" s="16"/>
      <c r="AJ603" s="16"/>
      <c r="AK603" s="16"/>
      <c r="AL603" s="16"/>
      <c r="AM603" s="16"/>
      <c r="AN603" s="16"/>
      <c r="AO603" s="16"/>
      <c r="AP603" s="16"/>
      <c r="AQ603" s="16"/>
      <c r="AR603" s="16"/>
      <c r="AS603" s="16"/>
      <c r="AT603" s="16"/>
      <c r="AU603" s="16"/>
      <c r="AV603" s="16"/>
      <c r="AW603" s="16"/>
      <c r="AX603" s="16"/>
      <c r="AY603" s="16"/>
      <c r="AZ603" s="16"/>
      <c r="BA603" s="16"/>
      <c r="BB603" s="16"/>
    </row>
    <row r="604" spans="2:54" x14ac:dyDescent="0.35">
      <c r="B604" s="7" t="s">
        <v>279</v>
      </c>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c r="AC604" s="16"/>
      <c r="AD604" s="16"/>
      <c r="AE604" s="16"/>
      <c r="AF604" s="16"/>
      <c r="AG604" s="16"/>
      <c r="AH604" s="16"/>
      <c r="AI604" s="16"/>
      <c r="AJ604" s="16"/>
      <c r="AK604" s="16"/>
      <c r="AL604" s="16"/>
      <c r="AM604" s="16"/>
      <c r="AN604" s="16"/>
      <c r="AO604" s="16"/>
      <c r="AP604" s="16"/>
      <c r="AQ604" s="16"/>
      <c r="AR604" s="16"/>
      <c r="AS604" s="16"/>
      <c r="AT604" s="16"/>
      <c r="AU604" s="16"/>
      <c r="AV604" s="16"/>
      <c r="AW604" s="16"/>
      <c r="AX604" s="16"/>
      <c r="AY604" s="16"/>
      <c r="AZ604" s="16"/>
      <c r="BA604" s="16"/>
      <c r="BB604" s="16"/>
    </row>
    <row r="605" spans="2:54" x14ac:dyDescent="0.35">
      <c r="B605" s="15" t="s">
        <v>14</v>
      </c>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c r="AA605" s="16"/>
      <c r="AB605" s="16"/>
      <c r="AC605" s="16"/>
      <c r="AD605" s="16"/>
      <c r="AE605" s="16"/>
      <c r="AF605" s="16"/>
      <c r="AG605" s="16"/>
      <c r="AH605" s="16"/>
      <c r="AI605" s="16"/>
      <c r="AJ605" s="16"/>
      <c r="AK605" s="16"/>
      <c r="AL605" s="16"/>
      <c r="AM605" s="16"/>
      <c r="AN605" s="16"/>
      <c r="AO605" s="16"/>
      <c r="AP605" s="16"/>
      <c r="AQ605" s="16"/>
      <c r="AR605" s="16"/>
      <c r="AS605" s="16"/>
      <c r="AT605" s="16"/>
      <c r="AU605" s="16"/>
      <c r="AV605" s="16"/>
      <c r="AW605" s="16"/>
      <c r="AX605" s="16"/>
      <c r="AY605" s="16"/>
      <c r="AZ605" s="16"/>
      <c r="BA605" s="16"/>
      <c r="BB605" s="16"/>
    </row>
    <row r="606" spans="2:54" x14ac:dyDescent="0.35">
      <c r="B606" t="s">
        <v>280</v>
      </c>
      <c r="C606" s="16">
        <v>0.15433802907886399</v>
      </c>
      <c r="D606" s="16">
        <v>0.20783277035538</v>
      </c>
      <c r="E606" s="16">
        <v>0.100812132484773</v>
      </c>
      <c r="F606" s="16"/>
      <c r="G606" s="16">
        <v>0.22548005450481801</v>
      </c>
      <c r="H606" s="16">
        <v>0.194522338312062</v>
      </c>
      <c r="I606" s="16">
        <v>0.200078082307385</v>
      </c>
      <c r="J606" s="16">
        <v>0.12718652616731399</v>
      </c>
      <c r="K606" s="16">
        <v>9.7833232082916596E-2</v>
      </c>
      <c r="L606" s="16">
        <v>0.10797686600897601</v>
      </c>
      <c r="M606" s="16"/>
      <c r="N606" s="16">
        <v>0.178874699263884</v>
      </c>
      <c r="O606" s="16">
        <v>0.10382021751305399</v>
      </c>
      <c r="P606" s="16">
        <v>0.199053442683047</v>
      </c>
      <c r="Q606" s="16">
        <v>0.10924324050584</v>
      </c>
      <c r="R606" s="16"/>
      <c r="S606" s="16">
        <v>0.14088831481734301</v>
      </c>
      <c r="T606" s="16">
        <v>0.17538583374150199</v>
      </c>
      <c r="U606" s="16"/>
      <c r="V606" s="16">
        <v>0.101933384875061</v>
      </c>
      <c r="W606" s="16">
        <v>0.132269292957546</v>
      </c>
      <c r="X606" s="16">
        <v>0.208606376719564</v>
      </c>
      <c r="Y606" s="16">
        <v>0.34003722266455899</v>
      </c>
      <c r="Z606" s="16"/>
      <c r="AA606" s="16">
        <v>9.6532860124293796E-2</v>
      </c>
      <c r="AB606" s="16">
        <v>0.103340874897629</v>
      </c>
      <c r="AC606" s="16">
        <v>0.14497340467638001</v>
      </c>
      <c r="AD606" s="16">
        <v>0.24694707202001501</v>
      </c>
      <c r="AE606" s="16">
        <v>0.285197758958526</v>
      </c>
      <c r="AF606" s="16">
        <v>0.19374119276482599</v>
      </c>
      <c r="AG606" s="16"/>
      <c r="AH606" s="16">
        <v>0.174132406323672</v>
      </c>
      <c r="AI606" s="16">
        <v>0.14627141989570699</v>
      </c>
      <c r="AJ606" s="16"/>
      <c r="AK606" s="16">
        <v>0.17587892463947399</v>
      </c>
      <c r="AL606" s="16">
        <v>0.12821778224726399</v>
      </c>
      <c r="AM606" s="16"/>
      <c r="AN606" s="16">
        <v>0.173682899644201</v>
      </c>
      <c r="AO606" s="16">
        <v>0.145035887443281</v>
      </c>
      <c r="AP606" s="16"/>
      <c r="AQ606" s="16">
        <v>0.193727416902331</v>
      </c>
      <c r="AR606" s="16">
        <v>0.13436117317173199</v>
      </c>
      <c r="AS606" s="16">
        <v>0.17503389065139499</v>
      </c>
      <c r="AT606" s="16"/>
      <c r="AU606" s="16">
        <v>0.162179654982997</v>
      </c>
      <c r="AV606" s="16">
        <v>0.14192911819975501</v>
      </c>
      <c r="AW606" s="16"/>
      <c r="AX606" s="16">
        <v>0.175921988146479</v>
      </c>
      <c r="AY606" s="16">
        <v>5.0478779815953098E-2</v>
      </c>
      <c r="AZ606" s="16"/>
      <c r="BA606" s="16">
        <v>0.252146279514737</v>
      </c>
      <c r="BB606" s="16">
        <v>0.34053898695693802</v>
      </c>
    </row>
    <row r="607" spans="2:54" x14ac:dyDescent="0.35">
      <c r="B607" t="s">
        <v>281</v>
      </c>
      <c r="C607" s="16">
        <v>0.11593183535222</v>
      </c>
      <c r="D607" s="16">
        <v>0.15514850395215199</v>
      </c>
      <c r="E607" s="16">
        <v>7.8630975038495102E-2</v>
      </c>
      <c r="F607" s="16"/>
      <c r="G607" s="16">
        <v>0.15119749732968599</v>
      </c>
      <c r="H607" s="16">
        <v>0.15655857102217799</v>
      </c>
      <c r="I607" s="16">
        <v>0.191937144952426</v>
      </c>
      <c r="J607" s="16">
        <v>9.2339609765719893E-2</v>
      </c>
      <c r="K607" s="16">
        <v>8.2743413192925899E-2</v>
      </c>
      <c r="L607" s="16">
        <v>4.5418953171839402E-2</v>
      </c>
      <c r="M607" s="16"/>
      <c r="N607" s="16">
        <v>9.4573382146239504E-2</v>
      </c>
      <c r="O607" s="16">
        <v>8.9851378299510204E-2</v>
      </c>
      <c r="P607" s="16">
        <v>0.137070505018759</v>
      </c>
      <c r="Q607" s="16">
        <v>0.120145523296014</v>
      </c>
      <c r="R607" s="16"/>
      <c r="S607" s="16">
        <v>0.10343762253449899</v>
      </c>
      <c r="T607" s="16">
        <v>0.13534770754442399</v>
      </c>
      <c r="U607" s="16"/>
      <c r="V607" s="16">
        <v>0.10495864381477001</v>
      </c>
      <c r="W607" s="16">
        <v>8.7519313764925999E-2</v>
      </c>
      <c r="X607" s="16">
        <v>0.15797919740337901</v>
      </c>
      <c r="Y607" s="16">
        <v>0.17379355368820601</v>
      </c>
      <c r="Z607" s="16"/>
      <c r="AA607" s="16">
        <v>9.0306891929137795E-2</v>
      </c>
      <c r="AB607" s="16">
        <v>9.0801943847459293E-2</v>
      </c>
      <c r="AC607" s="16">
        <v>9.3068869717132199E-2</v>
      </c>
      <c r="AD607" s="16">
        <v>0.17627146812724401</v>
      </c>
      <c r="AE607" s="16">
        <v>0.15928141351194</v>
      </c>
      <c r="AF607" s="16">
        <v>0.117311781605557</v>
      </c>
      <c r="AG607" s="16"/>
      <c r="AH607" s="16">
        <v>0.115015675690536</v>
      </c>
      <c r="AI607" s="16">
        <v>0.131107475378856</v>
      </c>
      <c r="AJ607" s="16"/>
      <c r="AK607" s="16">
        <v>0.120522170539303</v>
      </c>
      <c r="AL607" s="16">
        <v>0.12736253463331201</v>
      </c>
      <c r="AM607" s="16"/>
      <c r="AN607" s="16">
        <v>0.118468117451291</v>
      </c>
      <c r="AO607" s="16">
        <v>0.138458854612871</v>
      </c>
      <c r="AP607" s="16"/>
      <c r="AQ607" s="16">
        <v>0.15426759269238999</v>
      </c>
      <c r="AR607" s="16">
        <v>8.60651920081449E-2</v>
      </c>
      <c r="AS607" s="16">
        <v>0.137288576240401</v>
      </c>
      <c r="AT607" s="16"/>
      <c r="AU607" s="16">
        <v>0.113775258152491</v>
      </c>
      <c r="AV607" s="16">
        <v>0.121098913779852</v>
      </c>
      <c r="AW607" s="16"/>
      <c r="AX607" s="16">
        <v>0.12962428860788699</v>
      </c>
      <c r="AY607" s="16">
        <v>5.0770652008850697E-2</v>
      </c>
      <c r="AZ607" s="16"/>
      <c r="BA607" s="16">
        <v>0.22750375753017399</v>
      </c>
      <c r="BB607" s="16">
        <v>0.28875257884257599</v>
      </c>
    </row>
    <row r="608" spans="2:54" x14ac:dyDescent="0.35">
      <c r="B608" t="s">
        <v>282</v>
      </c>
      <c r="C608" s="16">
        <v>0.108414241779833</v>
      </c>
      <c r="D608" s="16">
        <v>0.13282497642128999</v>
      </c>
      <c r="E608" s="16">
        <v>8.3882540937572206E-2</v>
      </c>
      <c r="F608" s="16"/>
      <c r="G608" s="16">
        <v>0.12716297856094499</v>
      </c>
      <c r="H608" s="16">
        <v>0.209388853700825</v>
      </c>
      <c r="I608" s="16">
        <v>0.18846061063830499</v>
      </c>
      <c r="J608" s="16">
        <v>8.1480937346530904E-2</v>
      </c>
      <c r="K608" s="16">
        <v>4.9064705038636698E-2</v>
      </c>
      <c r="L608" s="16">
        <v>1.5581870879274399E-2</v>
      </c>
      <c r="M608" s="16"/>
      <c r="N608" s="16">
        <v>9.8443390403073205E-2</v>
      </c>
      <c r="O608" s="16">
        <v>8.7312788995895896E-2</v>
      </c>
      <c r="P608" s="16">
        <v>0.116024045129061</v>
      </c>
      <c r="Q608" s="16">
        <v>0.12180984704187001</v>
      </c>
      <c r="R608" s="16"/>
      <c r="S608" s="16">
        <v>8.0005496610735694E-2</v>
      </c>
      <c r="T608" s="16">
        <v>0.15178838827385599</v>
      </c>
      <c r="U608" s="16"/>
      <c r="V608" s="16">
        <v>8.1515458532694401E-2</v>
      </c>
      <c r="W608" s="16">
        <v>0.110704902050294</v>
      </c>
      <c r="X608" s="16">
        <v>0.13587692125810899</v>
      </c>
      <c r="Y608" s="16">
        <v>4.9087214792728401E-2</v>
      </c>
      <c r="Z608" s="16"/>
      <c r="AA608" s="16">
        <v>0.116013868520373</v>
      </c>
      <c r="AB608" s="16">
        <v>5.7323521560468597E-2</v>
      </c>
      <c r="AC608" s="16">
        <v>9.0010718757953606E-2</v>
      </c>
      <c r="AD608" s="16">
        <v>0.15718477343558401</v>
      </c>
      <c r="AE608" s="16">
        <v>0.103800365194334</v>
      </c>
      <c r="AF608" s="16">
        <v>4.6113292584456997E-2</v>
      </c>
      <c r="AG608" s="16"/>
      <c r="AH608" s="16">
        <v>0.12537653390807299</v>
      </c>
      <c r="AI608" s="16">
        <v>0.11700422632872</v>
      </c>
      <c r="AJ608" s="16"/>
      <c r="AK608" s="16">
        <v>0.13013422783775899</v>
      </c>
      <c r="AL608" s="16">
        <v>0.110064985769787</v>
      </c>
      <c r="AM608" s="16"/>
      <c r="AN608" s="16">
        <v>0.12978422292629599</v>
      </c>
      <c r="AO608" s="16">
        <v>0.115221551423526</v>
      </c>
      <c r="AP608" s="16"/>
      <c r="AQ608" s="16">
        <v>8.6788758022678797E-2</v>
      </c>
      <c r="AR608" s="16">
        <v>8.5401887476543994E-2</v>
      </c>
      <c r="AS608" s="16">
        <v>0.16277877808663599</v>
      </c>
      <c r="AT608" s="16"/>
      <c r="AU608" s="16">
        <v>0.110946150886492</v>
      </c>
      <c r="AV608" s="16">
        <v>0.10679424041604101</v>
      </c>
      <c r="AW608" s="16"/>
      <c r="AX608" s="16">
        <v>0.121008034634213</v>
      </c>
      <c r="AY608" s="16">
        <v>4.26249940761129E-2</v>
      </c>
      <c r="AZ608" s="16"/>
      <c r="BA608" s="16">
        <v>0.20263938518729799</v>
      </c>
      <c r="BB608" s="16">
        <v>0.227980601344038</v>
      </c>
    </row>
    <row r="609" spans="2:54" x14ac:dyDescent="0.35">
      <c r="B609" t="s">
        <v>283</v>
      </c>
      <c r="C609" s="16">
        <v>0.105816672655889</v>
      </c>
      <c r="D609" s="16">
        <v>0.14984904515390801</v>
      </c>
      <c r="E609" s="16">
        <v>6.0823234632105698E-2</v>
      </c>
      <c r="F609" s="16"/>
      <c r="G609" s="16">
        <v>0.140167960754423</v>
      </c>
      <c r="H609" s="16">
        <v>0.17669615961629501</v>
      </c>
      <c r="I609" s="16">
        <v>0.107881851777168</v>
      </c>
      <c r="J609" s="16">
        <v>0.106955241751279</v>
      </c>
      <c r="K609" s="16">
        <v>5.5399981751915302E-2</v>
      </c>
      <c r="L609" s="16">
        <v>6.2248930764305703E-2</v>
      </c>
      <c r="M609" s="16"/>
      <c r="N609" s="16">
        <v>0.100511885250354</v>
      </c>
      <c r="O609" s="16">
        <v>7.2189012496550894E-2</v>
      </c>
      <c r="P609" s="16">
        <v>0.11004091609648101</v>
      </c>
      <c r="Q609" s="16">
        <v>0.13225434774872699</v>
      </c>
      <c r="R609" s="16"/>
      <c r="S609" s="16">
        <v>0.111711699279384</v>
      </c>
      <c r="T609" s="16">
        <v>9.7455141037473395E-2</v>
      </c>
      <c r="U609" s="16"/>
      <c r="V609" s="16">
        <v>0.10462206491340099</v>
      </c>
      <c r="W609" s="16">
        <v>7.9872657131116007E-2</v>
      </c>
      <c r="X609" s="16">
        <v>0.13378458988486</v>
      </c>
      <c r="Y609" s="16">
        <v>0.181258038831354</v>
      </c>
      <c r="Z609" s="16"/>
      <c r="AA609" s="16">
        <v>9.32264188474623E-2</v>
      </c>
      <c r="AB609" s="16">
        <v>7.2882671110951203E-2</v>
      </c>
      <c r="AC609" s="16">
        <v>6.4750385405846406E-2</v>
      </c>
      <c r="AD609" s="16">
        <v>0.15782060586756499</v>
      </c>
      <c r="AE609" s="16">
        <v>0.10781752462943001</v>
      </c>
      <c r="AF609" s="16">
        <v>0.223657892829249</v>
      </c>
      <c r="AG609" s="16"/>
      <c r="AH609" s="16">
        <v>0.123887544649294</v>
      </c>
      <c r="AI609" s="16">
        <v>0.11334794964405499</v>
      </c>
      <c r="AJ609" s="16"/>
      <c r="AK609" s="16">
        <v>0.109369062233138</v>
      </c>
      <c r="AL609" s="16">
        <v>9.8703231918184295E-2</v>
      </c>
      <c r="AM609" s="16"/>
      <c r="AN609" s="16">
        <v>0.11945537967933199</v>
      </c>
      <c r="AO609" s="16">
        <v>0.11454406949844401</v>
      </c>
      <c r="AP609" s="16"/>
      <c r="AQ609" s="16">
        <v>0.15498314985352199</v>
      </c>
      <c r="AR609" s="16">
        <v>8.6796643781312896E-2</v>
      </c>
      <c r="AS609" s="16">
        <v>0.121652797264131</v>
      </c>
      <c r="AT609" s="16"/>
      <c r="AU609" s="16">
        <v>0.103977557065504</v>
      </c>
      <c r="AV609" s="16">
        <v>0.110349515609642</v>
      </c>
      <c r="AW609" s="16"/>
      <c r="AX609" s="16">
        <v>0.123645038146751</v>
      </c>
      <c r="AY609" s="16">
        <v>1.9157095030050801E-2</v>
      </c>
      <c r="AZ609" s="16"/>
      <c r="BA609" s="16">
        <v>0.18852140250258601</v>
      </c>
      <c r="BB609" s="16">
        <v>0.232648238716646</v>
      </c>
    </row>
    <row r="610" spans="2:54" x14ac:dyDescent="0.35">
      <c r="B610" t="s">
        <v>284</v>
      </c>
      <c r="C610" s="16">
        <v>0.103535065405675</v>
      </c>
      <c r="D610" s="16">
        <v>0.114138688326616</v>
      </c>
      <c r="E610" s="16">
        <v>9.1341377273437094E-2</v>
      </c>
      <c r="F610" s="16"/>
      <c r="G610" s="16">
        <v>0.13271386389532999</v>
      </c>
      <c r="H610" s="16">
        <v>0.14389381731829601</v>
      </c>
      <c r="I610" s="16">
        <v>0.14199910685466599</v>
      </c>
      <c r="J610" s="16">
        <v>9.2770785000188496E-2</v>
      </c>
      <c r="K610" s="16">
        <v>8.7133879876235901E-2</v>
      </c>
      <c r="L610" s="16">
        <v>4.3143944010597401E-2</v>
      </c>
      <c r="M610" s="16"/>
      <c r="N610" s="16">
        <v>7.1932386653535504E-2</v>
      </c>
      <c r="O610" s="16">
        <v>0.103112548550147</v>
      </c>
      <c r="P610" s="16">
        <v>9.9004528128016495E-2</v>
      </c>
      <c r="Q610" s="16">
        <v>0.133807298756871</v>
      </c>
      <c r="R610" s="16"/>
      <c r="S610" s="16">
        <v>8.5152778885848407E-2</v>
      </c>
      <c r="T610" s="16">
        <v>0.131767163334538</v>
      </c>
      <c r="U610" s="16"/>
      <c r="V610" s="16">
        <v>0.12163213856223801</v>
      </c>
      <c r="W610" s="16">
        <v>8.1454607584142802E-2</v>
      </c>
      <c r="X610" s="16">
        <v>0.119963727282236</v>
      </c>
      <c r="Y610" s="16">
        <v>8.9364993986437796E-2</v>
      </c>
      <c r="Z610" s="16"/>
      <c r="AA610" s="16">
        <v>9.1554952350698202E-2</v>
      </c>
      <c r="AB610" s="16">
        <v>9.0477931588087201E-2</v>
      </c>
      <c r="AC610" s="16">
        <v>0.11786206125687899</v>
      </c>
      <c r="AD610" s="16">
        <v>0.123327328306179</v>
      </c>
      <c r="AE610" s="16">
        <v>0.123130850667668</v>
      </c>
      <c r="AF610" s="16">
        <v>9.1986936856563201E-2</v>
      </c>
      <c r="AG610" s="16"/>
      <c r="AH610" s="16">
        <v>0.120608337616087</v>
      </c>
      <c r="AI610" s="16">
        <v>9.5964893673717799E-2</v>
      </c>
      <c r="AJ610" s="16"/>
      <c r="AK610" s="16">
        <v>0.107997245629843</v>
      </c>
      <c r="AL610" s="16">
        <v>7.1204549040087203E-2</v>
      </c>
      <c r="AM610" s="16"/>
      <c r="AN610" s="16">
        <v>0.10889236473280001</v>
      </c>
      <c r="AO610" s="16">
        <v>0.10051703721248199</v>
      </c>
      <c r="AP610" s="16"/>
      <c r="AQ610" s="16">
        <v>0.14806654024233601</v>
      </c>
      <c r="AR610" s="16">
        <v>7.6059346732011507E-2</v>
      </c>
      <c r="AS610" s="16">
        <v>0.119809558826562</v>
      </c>
      <c r="AT610" s="16"/>
      <c r="AU610" s="16">
        <v>0.110598679285779</v>
      </c>
      <c r="AV610" s="16">
        <v>9.5398347422548394E-2</v>
      </c>
      <c r="AW610" s="16"/>
      <c r="AX610" s="16">
        <v>0.112930861307232</v>
      </c>
      <c r="AY610" s="16">
        <v>5.97862342834816E-2</v>
      </c>
      <c r="AZ610" s="16"/>
      <c r="BA610" s="16">
        <v>0.17446791655817601</v>
      </c>
      <c r="BB610" s="16">
        <v>0.14044650942439099</v>
      </c>
    </row>
    <row r="611" spans="2:54" x14ac:dyDescent="0.35">
      <c r="B611" t="s">
        <v>285</v>
      </c>
      <c r="C611" s="16">
        <v>9.5961549367679894E-2</v>
      </c>
      <c r="D611" s="16">
        <v>0.11902995282960201</v>
      </c>
      <c r="E611" s="16">
        <v>7.3648149599830695E-2</v>
      </c>
      <c r="F611" s="16"/>
      <c r="G611" s="16">
        <v>0.152055811407625</v>
      </c>
      <c r="H611" s="16">
        <v>0.14889785650305601</v>
      </c>
      <c r="I611" s="16">
        <v>0.15023731960716999</v>
      </c>
      <c r="J611" s="16">
        <v>9.6560493135481804E-2</v>
      </c>
      <c r="K611" s="16">
        <v>3.1372367772122101E-2</v>
      </c>
      <c r="L611" s="16">
        <v>2.6106021029954799E-2</v>
      </c>
      <c r="M611" s="16"/>
      <c r="N611" s="16">
        <v>0.10033226885360701</v>
      </c>
      <c r="O611" s="16">
        <v>6.5173734127331198E-2</v>
      </c>
      <c r="P611" s="16">
        <v>0.103541324258414</v>
      </c>
      <c r="Q611" s="16">
        <v>0.107603929625537</v>
      </c>
      <c r="R611" s="16"/>
      <c r="S611" s="16">
        <v>7.4948028261373603E-2</v>
      </c>
      <c r="T611" s="16">
        <v>0.12812327395283599</v>
      </c>
      <c r="U611" s="16"/>
      <c r="V611" s="16">
        <v>9.5355785514590105E-2</v>
      </c>
      <c r="W611" s="16">
        <v>8.0969936189615496E-2</v>
      </c>
      <c r="X611" s="16">
        <v>0.112442821121293</v>
      </c>
      <c r="Y611" s="16">
        <v>0.13625434615841001</v>
      </c>
      <c r="Z611" s="16"/>
      <c r="AA611" s="16">
        <v>9.1292041762568901E-2</v>
      </c>
      <c r="AB611" s="16">
        <v>7.92255163615634E-2</v>
      </c>
      <c r="AC611" s="16">
        <v>9.4484681945873797E-2</v>
      </c>
      <c r="AD611" s="16">
        <v>0.110271497974438</v>
      </c>
      <c r="AE611" s="16">
        <v>9.1573434783379995E-2</v>
      </c>
      <c r="AF611" s="16">
        <v>0.171396392619623</v>
      </c>
      <c r="AG611" s="16"/>
      <c r="AH611" s="16">
        <v>0.103804226710785</v>
      </c>
      <c r="AI611" s="16">
        <v>0.118206949762269</v>
      </c>
      <c r="AJ611" s="16"/>
      <c r="AK611" s="16">
        <v>8.8852639939298705E-2</v>
      </c>
      <c r="AL611" s="16">
        <v>0.117896991858809</v>
      </c>
      <c r="AM611" s="16"/>
      <c r="AN611" s="16">
        <v>0.102896341086834</v>
      </c>
      <c r="AO611" s="16">
        <v>0.111153757387635</v>
      </c>
      <c r="AP611" s="16"/>
      <c r="AQ611" s="16">
        <v>8.74677671184102E-2</v>
      </c>
      <c r="AR611" s="16">
        <v>8.04654260151106E-2</v>
      </c>
      <c r="AS611" s="16">
        <v>0.130822187596461</v>
      </c>
      <c r="AT611" s="16"/>
      <c r="AU611" s="16">
        <v>9.7511633327868802E-2</v>
      </c>
      <c r="AV611" s="16">
        <v>9.5507780049805702E-2</v>
      </c>
      <c r="AW611" s="16"/>
      <c r="AX611" s="16">
        <v>0.11101959812586901</v>
      </c>
      <c r="AY611" s="16">
        <v>2.3032894590353899E-2</v>
      </c>
      <c r="AZ611" s="16"/>
      <c r="BA611" s="16">
        <v>0.18827457982333601</v>
      </c>
      <c r="BB611" s="16">
        <v>0.26676416705381401</v>
      </c>
    </row>
    <row r="612" spans="2:54" x14ac:dyDescent="0.35">
      <c r="B612" t="s">
        <v>286</v>
      </c>
      <c r="C612" s="16">
        <v>8.6463893791083296E-2</v>
      </c>
      <c r="D612" s="16">
        <v>0.102286324453156</v>
      </c>
      <c r="E612" s="16">
        <v>7.0867226000885505E-2</v>
      </c>
      <c r="F612" s="16"/>
      <c r="G612" s="16">
        <v>0.132339220696083</v>
      </c>
      <c r="H612" s="16">
        <v>0.15350702745445799</v>
      </c>
      <c r="I612" s="16">
        <v>0.13060782842659799</v>
      </c>
      <c r="J612" s="16">
        <v>6.7447309580812603E-2</v>
      </c>
      <c r="K612" s="16">
        <v>5.23088020838492E-2</v>
      </c>
      <c r="L612" s="16">
        <v>9.2748227056560894E-3</v>
      </c>
      <c r="M612" s="16"/>
      <c r="N612" s="16">
        <v>6.9441361971629798E-2</v>
      </c>
      <c r="O612" s="16">
        <v>7.6912619080299005E-2</v>
      </c>
      <c r="P612" s="16">
        <v>9.2068575357897905E-2</v>
      </c>
      <c r="Q612" s="16">
        <v>9.8024066780482796E-2</v>
      </c>
      <c r="R612" s="16"/>
      <c r="S612" s="16">
        <v>8.6224334596711194E-2</v>
      </c>
      <c r="T612" s="16">
        <v>8.7255638461373505E-2</v>
      </c>
      <c r="U612" s="16"/>
      <c r="V612" s="16">
        <v>6.0072069932717999E-2</v>
      </c>
      <c r="W612" s="16">
        <v>9.0061919739712906E-2</v>
      </c>
      <c r="X612" s="16">
        <v>0.10577652992743</v>
      </c>
      <c r="Y612" s="16">
        <v>7.6503742641470404E-2</v>
      </c>
      <c r="Z612" s="16"/>
      <c r="AA612" s="16">
        <v>6.0760562249590103E-2</v>
      </c>
      <c r="AB612" s="16">
        <v>7.2824641708026203E-2</v>
      </c>
      <c r="AC612" s="16">
        <v>8.7335051525511395E-2</v>
      </c>
      <c r="AD612" s="16">
        <v>0.128595318817949</v>
      </c>
      <c r="AE612" s="16">
        <v>0.109857950542774</v>
      </c>
      <c r="AF612" s="16">
        <v>0.12957924579718</v>
      </c>
      <c r="AG612" s="16"/>
      <c r="AH612" s="16">
        <v>9.9753581849231499E-2</v>
      </c>
      <c r="AI612" s="16">
        <v>9.7764323242970394E-2</v>
      </c>
      <c r="AJ612" s="16"/>
      <c r="AK612" s="16">
        <v>0.10185372074620599</v>
      </c>
      <c r="AL612" s="16">
        <v>9.7613134547447203E-2</v>
      </c>
      <c r="AM612" s="16"/>
      <c r="AN612" s="16">
        <v>9.6249281898818401E-2</v>
      </c>
      <c r="AO612" s="16">
        <v>9.6624528780502997E-2</v>
      </c>
      <c r="AP612" s="16"/>
      <c r="AQ612" s="16">
        <v>6.6326385838930593E-2</v>
      </c>
      <c r="AR612" s="16">
        <v>7.76737159134641E-2</v>
      </c>
      <c r="AS612" s="16">
        <v>0.120966989474927</v>
      </c>
      <c r="AT612" s="16"/>
      <c r="AU612" s="16">
        <v>0.100935692132977</v>
      </c>
      <c r="AV612" s="16">
        <v>6.7508620940045394E-2</v>
      </c>
      <c r="AW612" s="16"/>
      <c r="AX612" s="16">
        <v>9.6605065145612595E-2</v>
      </c>
      <c r="AY612" s="16">
        <v>3.8227098585669902E-2</v>
      </c>
      <c r="AZ612" s="16"/>
      <c r="BA612" s="16">
        <v>0.16862962471118101</v>
      </c>
      <c r="BB612" s="16">
        <v>0.124071411173737</v>
      </c>
    </row>
    <row r="613" spans="2:54" x14ac:dyDescent="0.35">
      <c r="B613" t="s">
        <v>287</v>
      </c>
      <c r="C613" s="16">
        <v>7.8364300769838094E-2</v>
      </c>
      <c r="D613" s="16">
        <v>9.3181673658925906E-2</v>
      </c>
      <c r="E613" s="16">
        <v>6.1666661459518303E-2</v>
      </c>
      <c r="F613" s="16"/>
      <c r="G613" s="16">
        <v>0.110911521252485</v>
      </c>
      <c r="H613" s="16">
        <v>0.13194660905413</v>
      </c>
      <c r="I613" s="16">
        <v>0.14944725927944999</v>
      </c>
      <c r="J613" s="16">
        <v>4.6100252859825698E-2</v>
      </c>
      <c r="K613" s="16">
        <v>5.1212728398982402E-2</v>
      </c>
      <c r="L613" s="16">
        <v>3.9650973261956997E-3</v>
      </c>
      <c r="M613" s="16"/>
      <c r="N613" s="16">
        <v>6.3419673695243303E-2</v>
      </c>
      <c r="O613" s="16">
        <v>7.5282658518762605E-2</v>
      </c>
      <c r="P613" s="16">
        <v>0.10853030206847</v>
      </c>
      <c r="Q613" s="16">
        <v>4.3392817983318802E-2</v>
      </c>
      <c r="R613" s="16"/>
      <c r="S613" s="16">
        <v>6.6500127981188303E-2</v>
      </c>
      <c r="T613" s="16">
        <v>9.6643142668812201E-2</v>
      </c>
      <c r="U613" s="16"/>
      <c r="V613" s="16">
        <v>5.5737125772230799E-2</v>
      </c>
      <c r="W613" s="16">
        <v>8.3953958288958103E-2</v>
      </c>
      <c r="X613" s="16">
        <v>8.85619101980685E-2</v>
      </c>
      <c r="Y613" s="16">
        <v>9.4033262457363195E-2</v>
      </c>
      <c r="Z613" s="16"/>
      <c r="AA613" s="16">
        <v>7.1851162657938103E-2</v>
      </c>
      <c r="AB613" s="16">
        <v>6.3214047976023396E-2</v>
      </c>
      <c r="AC613" s="16">
        <v>5.4875765503630998E-2</v>
      </c>
      <c r="AD613" s="16">
        <v>0.107074604987313</v>
      </c>
      <c r="AE613" s="16">
        <v>6.5236817968793798E-2</v>
      </c>
      <c r="AF613" s="16">
        <v>0.16411201807481099</v>
      </c>
      <c r="AG613" s="16"/>
      <c r="AH613" s="16">
        <v>9.5187282955294494E-2</v>
      </c>
      <c r="AI613" s="16">
        <v>8.0614268288946495E-2</v>
      </c>
      <c r="AJ613" s="16"/>
      <c r="AK613" s="16">
        <v>9.5585333267661499E-2</v>
      </c>
      <c r="AL613" s="16">
        <v>7.8225720732095799E-2</v>
      </c>
      <c r="AM613" s="16"/>
      <c r="AN613" s="16">
        <v>9.16163728674107E-2</v>
      </c>
      <c r="AO613" s="16">
        <v>8.18971633073005E-2</v>
      </c>
      <c r="AP613" s="16"/>
      <c r="AQ613" s="16">
        <v>6.4742864675499195E-2</v>
      </c>
      <c r="AR613" s="16">
        <v>6.4206735145215896E-2</v>
      </c>
      <c r="AS613" s="16">
        <v>0.11546320363393001</v>
      </c>
      <c r="AT613" s="16"/>
      <c r="AU613" s="16">
        <v>8.6854897471873402E-2</v>
      </c>
      <c r="AV613" s="16">
        <v>6.7745779241530593E-2</v>
      </c>
      <c r="AW613" s="16"/>
      <c r="AX613" s="16">
        <v>8.4077275793185594E-2</v>
      </c>
      <c r="AY613" s="16">
        <v>5.2383549281106598E-2</v>
      </c>
      <c r="AZ613" s="16"/>
      <c r="BA613" s="16">
        <v>0.144070664209208</v>
      </c>
      <c r="BB613" s="16">
        <v>0.19310712031107399</v>
      </c>
    </row>
    <row r="614" spans="2:54" x14ac:dyDescent="0.35">
      <c r="B614" t="s">
        <v>288</v>
      </c>
      <c r="C614" s="16">
        <v>5.28399587085739E-2</v>
      </c>
      <c r="D614" s="16">
        <v>7.16255671893678E-2</v>
      </c>
      <c r="E614" s="16">
        <v>3.3911569314529398E-2</v>
      </c>
      <c r="F614" s="16"/>
      <c r="G614" s="16">
        <v>6.5673536029577498E-2</v>
      </c>
      <c r="H614" s="16">
        <v>5.9440665984055799E-2</v>
      </c>
      <c r="I614" s="16">
        <v>7.4312601596588507E-2</v>
      </c>
      <c r="J614" s="16">
        <v>8.5557960684903497E-2</v>
      </c>
      <c r="K614" s="16">
        <v>3.8873439305746299E-2</v>
      </c>
      <c r="L614" s="16">
        <v>9.3114229174237808E-3</v>
      </c>
      <c r="M614" s="16"/>
      <c r="N614" s="16">
        <v>3.4301976079252297E-2</v>
      </c>
      <c r="O614" s="16">
        <v>2.7175511965548599E-2</v>
      </c>
      <c r="P614" s="16">
        <v>6.4213460254642807E-2</v>
      </c>
      <c r="Q614" s="16">
        <v>7.0328124063831696E-2</v>
      </c>
      <c r="R614" s="16"/>
      <c r="S614" s="16">
        <v>6.1878024976223703E-2</v>
      </c>
      <c r="T614" s="16">
        <v>3.9475602498219402E-2</v>
      </c>
      <c r="U614" s="16"/>
      <c r="V614" s="16">
        <v>2.9977038647621801E-2</v>
      </c>
      <c r="W614" s="16">
        <v>3.36222564519384E-2</v>
      </c>
      <c r="X614" s="16">
        <v>0.10380397245886</v>
      </c>
      <c r="Y614" s="16">
        <v>1.6569503702676801E-2</v>
      </c>
      <c r="Z614" s="16"/>
      <c r="AA614" s="16">
        <v>2.5320277301406999E-2</v>
      </c>
      <c r="AB614" s="16">
        <v>5.2181241260304802E-2</v>
      </c>
      <c r="AC614" s="16">
        <v>3.5685266703436101E-2</v>
      </c>
      <c r="AD614" s="16">
        <v>0.103303999215376</v>
      </c>
      <c r="AE614" s="16">
        <v>8.4446660082096905E-2</v>
      </c>
      <c r="AF614" s="16">
        <v>1.9335109875737898E-2</v>
      </c>
      <c r="AG614" s="16"/>
      <c r="AH614" s="16">
        <v>6.9271316635199504E-2</v>
      </c>
      <c r="AI614" s="16">
        <v>5.3050173707572E-2</v>
      </c>
      <c r="AJ614" s="16"/>
      <c r="AK614" s="16">
        <v>7.1793678047526399E-2</v>
      </c>
      <c r="AL614" s="16">
        <v>4.6312596392978703E-2</v>
      </c>
      <c r="AM614" s="16"/>
      <c r="AN614" s="16">
        <v>6.9630515469971094E-2</v>
      </c>
      <c r="AO614" s="16">
        <v>5.1244043014018199E-2</v>
      </c>
      <c r="AP614" s="16"/>
      <c r="AQ614" s="16">
        <v>4.5930476963124502E-2</v>
      </c>
      <c r="AR614" s="16">
        <v>3.6510470634764203E-2</v>
      </c>
      <c r="AS614" s="16">
        <v>8.7412828611940899E-2</v>
      </c>
      <c r="AT614" s="16"/>
      <c r="AU614" s="16">
        <v>6.9983917685015495E-2</v>
      </c>
      <c r="AV614" s="16">
        <v>2.9482949557336099E-2</v>
      </c>
      <c r="AW614" s="16"/>
      <c r="AX614" s="16">
        <v>6.2652605917979096E-2</v>
      </c>
      <c r="AY614" s="16">
        <v>4.9256289494858298E-3</v>
      </c>
      <c r="AZ614" s="16"/>
      <c r="BA614" s="16">
        <v>0.13340485161966201</v>
      </c>
      <c r="BB614" s="16">
        <v>0.108943599826861</v>
      </c>
    </row>
    <row r="615" spans="2:54" x14ac:dyDescent="0.35">
      <c r="B615" t="s">
        <v>289</v>
      </c>
      <c r="C615" s="16">
        <v>4.4584256009517598E-2</v>
      </c>
      <c r="D615" s="16">
        <v>7.0470543782507999E-2</v>
      </c>
      <c r="E615" s="16">
        <v>2.0754841275284899E-2</v>
      </c>
      <c r="F615" s="16"/>
      <c r="G615" s="16">
        <v>0.106649890172109</v>
      </c>
      <c r="H615" s="16">
        <v>7.9934750109515701E-2</v>
      </c>
      <c r="I615" s="16">
        <v>5.0944686806509099E-2</v>
      </c>
      <c r="J615" s="16">
        <v>2.4753091189806099E-2</v>
      </c>
      <c r="K615" s="16">
        <v>2.5101345190949201E-2</v>
      </c>
      <c r="L615" s="16">
        <v>3.7267239552362498E-3</v>
      </c>
      <c r="M615" s="16"/>
      <c r="N615" s="16">
        <v>2.7882704370654699E-2</v>
      </c>
      <c r="O615" s="16">
        <v>3.2345587054368498E-2</v>
      </c>
      <c r="P615" s="16">
        <v>6.3780290463677294E-2</v>
      </c>
      <c r="Q615" s="16">
        <v>3.6470852161111601E-2</v>
      </c>
      <c r="R615" s="16"/>
      <c r="S615" s="16">
        <v>3.8737529915096498E-2</v>
      </c>
      <c r="T615" s="16">
        <v>5.3621871295145999E-2</v>
      </c>
      <c r="U615" s="16"/>
      <c r="V615" s="16">
        <v>2.53097051394096E-2</v>
      </c>
      <c r="W615" s="16">
        <v>3.2977729864670201E-2</v>
      </c>
      <c r="X615" s="16">
        <v>7.8604851221149297E-2</v>
      </c>
      <c r="Y615" s="16">
        <v>3.5616565155531299E-2</v>
      </c>
      <c r="Z615" s="16"/>
      <c r="AA615" s="16">
        <v>4.0085845004867601E-2</v>
      </c>
      <c r="AB615" s="16">
        <v>2.9289865167696601E-2</v>
      </c>
      <c r="AC615" s="16">
        <v>3.0860035738706201E-2</v>
      </c>
      <c r="AD615" s="16">
        <v>7.9111604192088097E-2</v>
      </c>
      <c r="AE615" s="16">
        <v>9.6368466636062803E-3</v>
      </c>
      <c r="AF615" s="16">
        <v>9.7705997721281398E-2</v>
      </c>
      <c r="AG615" s="16"/>
      <c r="AH615" s="16">
        <v>4.2316915513736703E-2</v>
      </c>
      <c r="AI615" s="16">
        <v>4.8292520848309102E-2</v>
      </c>
      <c r="AJ615" s="16"/>
      <c r="AK615" s="16">
        <v>5.9689369488932803E-2</v>
      </c>
      <c r="AL615" s="16">
        <v>3.4819899839653001E-2</v>
      </c>
      <c r="AM615" s="16"/>
      <c r="AN615" s="16">
        <v>5.0207634954218899E-2</v>
      </c>
      <c r="AO615" s="16">
        <v>4.1589252625307403E-2</v>
      </c>
      <c r="AP615" s="16"/>
      <c r="AQ615" s="16">
        <v>5.3833427668374199E-2</v>
      </c>
      <c r="AR615" s="16">
        <v>3.0654540009041699E-2</v>
      </c>
      <c r="AS615" s="16">
        <v>6.5137483342733504E-2</v>
      </c>
      <c r="AT615" s="16"/>
      <c r="AU615" s="16">
        <v>4.3790234250389602E-2</v>
      </c>
      <c r="AV615" s="16">
        <v>4.65212474574834E-2</v>
      </c>
      <c r="AW615" s="16"/>
      <c r="AX615" s="16">
        <v>4.8391030451569998E-2</v>
      </c>
      <c r="AY615" s="16">
        <v>2.6965173134581001E-2</v>
      </c>
      <c r="AZ615" s="16"/>
      <c r="BA615" s="16">
        <v>7.7515008002434202E-2</v>
      </c>
      <c r="BB615" s="16">
        <v>0.11278299991472999</v>
      </c>
    </row>
    <row r="616" spans="2:54" x14ac:dyDescent="0.35">
      <c r="B616" t="s">
        <v>290</v>
      </c>
      <c r="C616" s="16">
        <v>3.2889416756647402E-2</v>
      </c>
      <c r="D616" s="16">
        <v>5.5241501003122598E-2</v>
      </c>
      <c r="E616" s="16">
        <v>1.2225925082187601E-2</v>
      </c>
      <c r="F616" s="16"/>
      <c r="G616" s="16">
        <v>6.47190060789085E-2</v>
      </c>
      <c r="H616" s="16">
        <v>5.5892266564254903E-2</v>
      </c>
      <c r="I616" s="16">
        <v>4.6748160635557597E-2</v>
      </c>
      <c r="J616" s="16">
        <v>2.34400129169978E-2</v>
      </c>
      <c r="K616" s="16">
        <v>1.20055779297216E-2</v>
      </c>
      <c r="L616" s="16">
        <v>7.5006023693636901E-3</v>
      </c>
      <c r="M616" s="16"/>
      <c r="N616" s="16">
        <v>3.0231915977586499E-2</v>
      </c>
      <c r="O616" s="16">
        <v>1.91016252313276E-2</v>
      </c>
      <c r="P616" s="16">
        <v>4.4355172094507601E-2</v>
      </c>
      <c r="Q616" s="16">
        <v>2.84664800949062E-2</v>
      </c>
      <c r="R616" s="16"/>
      <c r="S616" s="16">
        <v>3.2437110340917799E-2</v>
      </c>
      <c r="T616" s="16">
        <v>3.3735168463600002E-2</v>
      </c>
      <c r="U616" s="16"/>
      <c r="V616" s="16">
        <v>2.0609141216457801E-2</v>
      </c>
      <c r="W616" s="16">
        <v>2.40961249047573E-2</v>
      </c>
      <c r="X616" s="16">
        <v>5.5316622178565401E-2</v>
      </c>
      <c r="Y616" s="16">
        <v>3.7098523441858301E-2</v>
      </c>
      <c r="Z616" s="16"/>
      <c r="AA616" s="16">
        <v>1.68187198814179E-2</v>
      </c>
      <c r="AB616" s="16">
        <v>2.3540621798661999E-2</v>
      </c>
      <c r="AC616" s="16">
        <v>2.8173697180191502E-2</v>
      </c>
      <c r="AD616" s="16">
        <v>7.7715372592299603E-2</v>
      </c>
      <c r="AE616" s="16">
        <v>2.1951146978517501E-2</v>
      </c>
      <c r="AF616" s="16">
        <v>2.80633210068587E-2</v>
      </c>
      <c r="AG616" s="16"/>
      <c r="AH616" s="16">
        <v>4.2774714202392303E-2</v>
      </c>
      <c r="AI616" s="16">
        <v>2.2783252722959901E-2</v>
      </c>
      <c r="AJ616" s="16"/>
      <c r="AK616" s="16">
        <v>4.7835106976388798E-2</v>
      </c>
      <c r="AL616" s="16">
        <v>2.4271707362325201E-2</v>
      </c>
      <c r="AM616" s="16"/>
      <c r="AN616" s="16">
        <v>4.0304213661033102E-2</v>
      </c>
      <c r="AO616" s="16">
        <v>2.7407141124404899E-2</v>
      </c>
      <c r="AP616" s="16"/>
      <c r="AQ616" s="16">
        <v>5.3441028252829301E-2</v>
      </c>
      <c r="AR616" s="16">
        <v>3.2860224752310702E-3</v>
      </c>
      <c r="AS616" s="16">
        <v>5.8246427324650199E-2</v>
      </c>
      <c r="AT616" s="16"/>
      <c r="AU616" s="16">
        <v>4.1920419310110903E-2</v>
      </c>
      <c r="AV616" s="16">
        <v>2.06774501405016E-2</v>
      </c>
      <c r="AW616" s="16"/>
      <c r="AX616" s="16">
        <v>3.4797525674110902E-2</v>
      </c>
      <c r="AY616" s="16">
        <v>2.44821817487186E-2</v>
      </c>
      <c r="AZ616" s="16"/>
      <c r="BA616" s="16">
        <v>7.4015575232524E-2</v>
      </c>
      <c r="BB616" s="16">
        <v>0.100182210010723</v>
      </c>
    </row>
    <row r="617" spans="2:54" x14ac:dyDescent="0.35">
      <c r="B617" t="s">
        <v>102</v>
      </c>
      <c r="C617" s="16">
        <v>0.52766428314736602</v>
      </c>
      <c r="D617" s="16">
        <v>0.43951963856937398</v>
      </c>
      <c r="E617" s="16">
        <v>0.61762467087682504</v>
      </c>
      <c r="F617" s="16"/>
      <c r="G617" s="16">
        <v>0.33963263633440499</v>
      </c>
      <c r="H617" s="16">
        <v>0.395123954620824</v>
      </c>
      <c r="I617" s="16">
        <v>0.39134422722600098</v>
      </c>
      <c r="J617" s="16">
        <v>0.60351499139281595</v>
      </c>
      <c r="K617" s="16">
        <v>0.60613834811892697</v>
      </c>
      <c r="L617" s="16">
        <v>0.73717427157422499</v>
      </c>
      <c r="M617" s="16"/>
      <c r="N617" s="16">
        <v>0.591457972149663</v>
      </c>
      <c r="O617" s="16">
        <v>0.55221746165373398</v>
      </c>
      <c r="P617" s="16">
        <v>0.46803359944304301</v>
      </c>
      <c r="Q617" s="16">
        <v>0.55611184484198695</v>
      </c>
      <c r="R617" s="16"/>
      <c r="S617" s="16">
        <v>0.56065075862327896</v>
      </c>
      <c r="T617" s="16">
        <v>0.47557577879471802</v>
      </c>
      <c r="U617" s="16"/>
      <c r="V617" s="16">
        <v>0.52719191516846797</v>
      </c>
      <c r="W617" s="16">
        <v>0.561553433215081</v>
      </c>
      <c r="X617" s="16">
        <v>0.49818450946778098</v>
      </c>
      <c r="Y617" s="16">
        <v>0.38496290812559603</v>
      </c>
      <c r="Z617" s="16"/>
      <c r="AA617" s="16">
        <v>0.54462487770685297</v>
      </c>
      <c r="AB617" s="16">
        <v>0.56693997807635399</v>
      </c>
      <c r="AC617" s="16">
        <v>0.57009703074684304</v>
      </c>
      <c r="AD617" s="16">
        <v>0.45765332773542799</v>
      </c>
      <c r="AE617" s="16">
        <v>0.47524959371825698</v>
      </c>
      <c r="AF617" s="16">
        <v>0.58383752975899095</v>
      </c>
      <c r="AG617" s="16"/>
      <c r="AH617" s="16">
        <v>0.50687494519314502</v>
      </c>
      <c r="AI617" s="16">
        <v>0.51614451573639797</v>
      </c>
      <c r="AJ617" s="16"/>
      <c r="AK617" s="16">
        <v>0.51285513182862796</v>
      </c>
      <c r="AL617" s="16">
        <v>0.52454837822674605</v>
      </c>
      <c r="AM617" s="16"/>
      <c r="AN617" s="16">
        <v>0.51285586932775595</v>
      </c>
      <c r="AO617" s="16">
        <v>0.49626083768926299</v>
      </c>
      <c r="AP617" s="16"/>
      <c r="AQ617" s="16">
        <v>0.529221547965539</v>
      </c>
      <c r="AR617" s="16">
        <v>0.56162583501184005</v>
      </c>
      <c r="AS617" s="16">
        <v>0.44168996428567098</v>
      </c>
      <c r="AT617" s="16"/>
      <c r="AU617" s="16">
        <v>0.51725130778031203</v>
      </c>
      <c r="AV617" s="16">
        <v>0.54631599955244603</v>
      </c>
      <c r="AW617" s="16"/>
      <c r="AX617" s="16">
        <v>0.49068899397724602</v>
      </c>
      <c r="AY617" s="16">
        <v>0.71077434408103402</v>
      </c>
      <c r="AZ617" s="16"/>
      <c r="BA617" s="16">
        <v>0.31169590961808202</v>
      </c>
      <c r="BB617" s="16">
        <v>0.27119030395937299</v>
      </c>
    </row>
    <row r="618" spans="2:54" x14ac:dyDescent="0.35">
      <c r="B618" t="s">
        <v>103</v>
      </c>
      <c r="C618" s="16">
        <v>0.117738624399068</v>
      </c>
      <c r="D618" s="16">
        <v>0.123066603343004</v>
      </c>
      <c r="E618" s="16">
        <v>0.112695503179153</v>
      </c>
      <c r="F618" s="16"/>
      <c r="G618" s="16">
        <v>0.14272871582464899</v>
      </c>
      <c r="H618" s="16">
        <v>9.4028884113934397E-2</v>
      </c>
      <c r="I618" s="16">
        <v>0.1045578517325</v>
      </c>
      <c r="J618" s="16">
        <v>9.44627505209963E-2</v>
      </c>
      <c r="K618" s="16">
        <v>0.168768292192709</v>
      </c>
      <c r="L618" s="16">
        <v>0.1114924851001</v>
      </c>
      <c r="M618" s="16"/>
      <c r="N618" s="16">
        <v>7.8769510446289298E-2</v>
      </c>
      <c r="O618" s="16">
        <v>0.16520214000345501</v>
      </c>
      <c r="P618" s="16">
        <v>0.12910912445834499</v>
      </c>
      <c r="Q618" s="16">
        <v>8.5907851118267806E-2</v>
      </c>
      <c r="R618" s="16"/>
      <c r="S618" s="16">
        <v>0.112641404811247</v>
      </c>
      <c r="T618" s="16">
        <v>0.126010411211669</v>
      </c>
      <c r="U618" s="16"/>
      <c r="V618" s="16">
        <v>0.12780010141786699</v>
      </c>
      <c r="W618" s="16">
        <v>0.13714591683802699</v>
      </c>
      <c r="X618" s="16">
        <v>8.2438591225007102E-2</v>
      </c>
      <c r="Y618" s="16">
        <v>0.11449602261429501</v>
      </c>
      <c r="Z618" s="16"/>
      <c r="AA618" s="16">
        <v>0.14960564945834001</v>
      </c>
      <c r="AB618" s="16">
        <v>0.14556934250623901</v>
      </c>
      <c r="AC618" s="16">
        <v>9.2659084779262907E-2</v>
      </c>
      <c r="AD618" s="16">
        <v>6.8456653926807304E-2</v>
      </c>
      <c r="AE618" s="16">
        <v>9.9399020988573505E-2</v>
      </c>
      <c r="AF618" s="16">
        <v>2.58207731002386E-2</v>
      </c>
      <c r="AG618" s="16"/>
      <c r="AH618" s="16">
        <v>0.123020498199703</v>
      </c>
      <c r="AI618" s="16">
        <v>9.7073745534072706E-2</v>
      </c>
      <c r="AJ618" s="16"/>
      <c r="AK618" s="16">
        <v>0.12662175480801099</v>
      </c>
      <c r="AL618" s="16">
        <v>0.109634823828448</v>
      </c>
      <c r="AM618" s="16"/>
      <c r="AN618" s="16">
        <v>0.117959319870167</v>
      </c>
      <c r="AO618" s="16">
        <v>0.120100376015806</v>
      </c>
      <c r="AP618" s="16"/>
      <c r="AQ618" s="16">
        <v>0.117421644528695</v>
      </c>
      <c r="AR618" s="16">
        <v>0.12725654543245299</v>
      </c>
      <c r="AS618" s="16">
        <v>0.11436586138072199</v>
      </c>
      <c r="AT618" s="16"/>
      <c r="AU618" s="16">
        <v>0.120670481800162</v>
      </c>
      <c r="AV618" s="16">
        <v>0.107342983792446</v>
      </c>
      <c r="AW618" s="16"/>
      <c r="AX618" s="16">
        <v>0.116898908865628</v>
      </c>
      <c r="AY618" s="16">
        <v>0.119130111327614</v>
      </c>
      <c r="AZ618" s="16"/>
      <c r="BA618" s="16">
        <v>8.0519919635667694E-2</v>
      </c>
      <c r="BB618" s="16">
        <v>0.14165315136628401</v>
      </c>
    </row>
    <row r="619" spans="2:54" x14ac:dyDescent="0.35">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c r="AA619" s="16"/>
      <c r="AB619" s="16"/>
      <c r="AC619" s="16"/>
      <c r="AD619" s="16"/>
      <c r="AE619" s="16"/>
      <c r="AF619" s="16"/>
      <c r="AG619" s="16"/>
      <c r="AH619" s="16"/>
      <c r="AI619" s="16"/>
      <c r="AJ619" s="16"/>
      <c r="AK619" s="16"/>
      <c r="AL619" s="16"/>
      <c r="AM619" s="16"/>
      <c r="AN619" s="16"/>
      <c r="AO619" s="16"/>
      <c r="AP619" s="16"/>
      <c r="AQ619" s="16"/>
      <c r="AR619" s="16"/>
      <c r="AS619" s="16"/>
      <c r="AT619" s="16"/>
      <c r="AU619" s="16"/>
      <c r="AV619" s="16"/>
      <c r="AW619" s="16"/>
      <c r="AX619" s="16"/>
      <c r="AY619" s="16"/>
      <c r="AZ619" s="16"/>
      <c r="BA619" s="16"/>
      <c r="BB619" s="16"/>
    </row>
    <row r="620" spans="2:54" x14ac:dyDescent="0.35">
      <c r="B620" s="7" t="s">
        <v>291</v>
      </c>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c r="AB620" s="16"/>
      <c r="AC620" s="16"/>
      <c r="AD620" s="16"/>
      <c r="AE620" s="16"/>
      <c r="AF620" s="16"/>
      <c r="AG620" s="16"/>
      <c r="AH620" s="16"/>
      <c r="AI620" s="16"/>
      <c r="AJ620" s="16"/>
      <c r="AK620" s="16"/>
      <c r="AL620" s="16"/>
      <c r="AM620" s="16"/>
      <c r="AN620" s="16"/>
      <c r="AO620" s="16"/>
      <c r="AP620" s="16"/>
      <c r="AQ620" s="16"/>
      <c r="AR620" s="16"/>
      <c r="AS620" s="16"/>
      <c r="AT620" s="16"/>
      <c r="AU620" s="16"/>
      <c r="AV620" s="16"/>
      <c r="AW620" s="16"/>
      <c r="AX620" s="16"/>
      <c r="AY620" s="16"/>
      <c r="AZ620" s="16"/>
      <c r="BA620" s="16"/>
      <c r="BB620" s="16"/>
    </row>
    <row r="621" spans="2:54" x14ac:dyDescent="0.35">
      <c r="B621" s="15" t="s">
        <v>14</v>
      </c>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c r="AC621" s="16"/>
      <c r="AD621" s="16"/>
      <c r="AE621" s="16"/>
      <c r="AF621" s="16"/>
      <c r="AG621" s="16"/>
      <c r="AH621" s="16"/>
      <c r="AI621" s="16"/>
      <c r="AJ621" s="16"/>
      <c r="AK621" s="16"/>
      <c r="AL621" s="16"/>
      <c r="AM621" s="16"/>
      <c r="AN621" s="16"/>
      <c r="AO621" s="16"/>
      <c r="AP621" s="16"/>
      <c r="AQ621" s="16"/>
      <c r="AR621" s="16"/>
      <c r="AS621" s="16"/>
      <c r="AT621" s="16"/>
      <c r="AU621" s="16"/>
      <c r="AV621" s="16"/>
      <c r="AW621" s="16"/>
      <c r="AX621" s="16"/>
      <c r="AY621" s="16"/>
      <c r="AZ621" s="16"/>
      <c r="BA621" s="16"/>
      <c r="BB621" s="16"/>
    </row>
    <row r="622" spans="2:54" x14ac:dyDescent="0.35">
      <c r="B622" t="s">
        <v>292</v>
      </c>
      <c r="C622" s="16">
        <v>0.483777637834714</v>
      </c>
      <c r="D622" s="16">
        <v>0.48776446622971698</v>
      </c>
      <c r="E622" s="16">
        <v>0.48381299194474597</v>
      </c>
      <c r="F622" s="16"/>
      <c r="G622" s="16">
        <v>0.46024094375577901</v>
      </c>
      <c r="H622" s="16">
        <v>0.39866069274416899</v>
      </c>
      <c r="I622" s="16">
        <v>0.44592531074144498</v>
      </c>
      <c r="J622" s="16">
        <v>0.55481653230452399</v>
      </c>
      <c r="K622" s="16">
        <v>0.46945597594686</v>
      </c>
      <c r="L622" s="16">
        <v>0.557358585750097</v>
      </c>
      <c r="M622" s="16"/>
      <c r="N622" s="16">
        <v>0.52902450766341602</v>
      </c>
      <c r="O622" s="16">
        <v>0.39250984742435602</v>
      </c>
      <c r="P622" s="16">
        <v>0.48616790351290901</v>
      </c>
      <c r="Q622" s="16">
        <v>0.52735779213130696</v>
      </c>
      <c r="R622" s="16"/>
      <c r="S622" s="16">
        <v>0.49557325517933998</v>
      </c>
      <c r="T622" s="16">
        <v>0.46508079739372299</v>
      </c>
      <c r="U622" s="16"/>
      <c r="V622" s="16">
        <v>0.44203897968292599</v>
      </c>
      <c r="W622" s="16">
        <v>0.45423099942852102</v>
      </c>
      <c r="X622" s="16">
        <v>0.54486461314652501</v>
      </c>
      <c r="Y622" s="16">
        <v>0.62090839891673799</v>
      </c>
      <c r="Z622" s="16"/>
      <c r="AA622" s="16">
        <v>0.41660447369666498</v>
      </c>
      <c r="AB622" s="16">
        <v>0.53984060545455004</v>
      </c>
      <c r="AC622" s="16">
        <v>0.5119804273438</v>
      </c>
      <c r="AD622" s="16">
        <v>0.50148465768452</v>
      </c>
      <c r="AE622" s="16">
        <v>0.58329740857359402</v>
      </c>
      <c r="AF622" s="16">
        <v>0.50462684516268397</v>
      </c>
      <c r="AG622" s="16"/>
      <c r="AH622" s="16">
        <v>0.487366585351728</v>
      </c>
      <c r="AI622" s="16">
        <v>0.51033921918566605</v>
      </c>
      <c r="AJ622" s="16"/>
      <c r="AK622" s="16">
        <v>0.46480658851169798</v>
      </c>
      <c r="AL622" s="16">
        <v>0.49129830361106602</v>
      </c>
      <c r="AM622" s="16"/>
      <c r="AN622" s="16">
        <v>0.48934013507003499</v>
      </c>
      <c r="AO622" s="16">
        <v>0.49308891648243902</v>
      </c>
      <c r="AP622" s="16"/>
      <c r="AQ622" s="16">
        <v>0.54217238761221398</v>
      </c>
      <c r="AR622" s="16">
        <v>0.47208579244425802</v>
      </c>
      <c r="AS622" s="16">
        <v>0.47268181444902402</v>
      </c>
      <c r="AT622" s="16"/>
      <c r="AU622" s="16">
        <v>0.479586731757907</v>
      </c>
      <c r="AV622" s="16">
        <v>0.49109490350280299</v>
      </c>
      <c r="AW622" s="16"/>
      <c r="AX622" s="16">
        <v>0.51061812119509198</v>
      </c>
      <c r="AY622" s="16">
        <v>0.36114031236080901</v>
      </c>
      <c r="AZ622" s="16"/>
      <c r="BA622" s="16">
        <v>0.55618280315382296</v>
      </c>
      <c r="BB622" s="16">
        <v>0.61392972464432205</v>
      </c>
    </row>
    <row r="623" spans="2:54" x14ac:dyDescent="0.35">
      <c r="B623" t="s">
        <v>293</v>
      </c>
      <c r="C623" s="16">
        <v>0.46973142967667098</v>
      </c>
      <c r="D623" s="16">
        <v>0.49436462584414098</v>
      </c>
      <c r="E623" s="16">
        <v>0.45176484284402901</v>
      </c>
      <c r="F623" s="16"/>
      <c r="G623" s="16">
        <v>0.374523018359601</v>
      </c>
      <c r="H623" s="16">
        <v>0.49841195969535701</v>
      </c>
      <c r="I623" s="16">
        <v>0.48973861251338402</v>
      </c>
      <c r="J623" s="16">
        <v>0.43973707884598601</v>
      </c>
      <c r="K623" s="16">
        <v>0.44091011689623499</v>
      </c>
      <c r="L623" s="16">
        <v>0.52976669971949497</v>
      </c>
      <c r="M623" s="16"/>
      <c r="N623" s="16">
        <v>0.54309367733693303</v>
      </c>
      <c r="O623" s="16">
        <v>0.41948869984182302</v>
      </c>
      <c r="P623" s="16">
        <v>0.48250717702594398</v>
      </c>
      <c r="Q623" s="16">
        <v>0.44063707252247802</v>
      </c>
      <c r="R623" s="16"/>
      <c r="S623" s="16">
        <v>0.48161363113251399</v>
      </c>
      <c r="T623" s="16">
        <v>0.45415460737506202</v>
      </c>
      <c r="U623" s="16"/>
      <c r="V623" s="16">
        <v>0.400158922683305</v>
      </c>
      <c r="W623" s="16">
        <v>0.47326871368576001</v>
      </c>
      <c r="X623" s="16">
        <v>0.50741425122479999</v>
      </c>
      <c r="Y623" s="16">
        <v>0.623215715844745</v>
      </c>
      <c r="Z623" s="16"/>
      <c r="AA623" s="16">
        <v>0.40342997646450701</v>
      </c>
      <c r="AB623" s="16">
        <v>0.52843515884237002</v>
      </c>
      <c r="AC623" s="16">
        <v>0.447174124104465</v>
      </c>
      <c r="AD623" s="16">
        <v>0.50092454479220305</v>
      </c>
      <c r="AE623" s="16">
        <v>0.57707796404846001</v>
      </c>
      <c r="AF623" s="16">
        <v>0.51042346850378095</v>
      </c>
      <c r="AG623" s="16"/>
      <c r="AH623" s="16">
        <v>0.47611795958083802</v>
      </c>
      <c r="AI623" s="16">
        <v>0.49525284205323999</v>
      </c>
      <c r="AJ623" s="16"/>
      <c r="AK623" s="16">
        <v>0.461589049153171</v>
      </c>
      <c r="AL623" s="16">
        <v>0.46245630862013898</v>
      </c>
      <c r="AM623" s="16"/>
      <c r="AN623" s="16">
        <v>0.486385122145293</v>
      </c>
      <c r="AO623" s="16">
        <v>0.47658146821037201</v>
      </c>
      <c r="AP623" s="16"/>
      <c r="AQ623" s="16">
        <v>0.542450501742195</v>
      </c>
      <c r="AR623" s="16">
        <v>0.46553900148497601</v>
      </c>
      <c r="AS623" s="16">
        <v>0.44516580937417299</v>
      </c>
      <c r="AT623" s="16"/>
      <c r="AU623" s="16">
        <v>0.48206955585302003</v>
      </c>
      <c r="AV623" s="16">
        <v>0.45869835412473198</v>
      </c>
      <c r="AW623" s="16"/>
      <c r="AX623" s="16">
        <v>0.494938905393008</v>
      </c>
      <c r="AY623" s="16">
        <v>0.35485660091310101</v>
      </c>
      <c r="AZ623" s="16"/>
      <c r="BA623" s="16">
        <v>0.55372184595437801</v>
      </c>
      <c r="BB623" s="16">
        <v>0.55309779144132598</v>
      </c>
    </row>
    <row r="624" spans="2:54" x14ac:dyDescent="0.35">
      <c r="B624" t="s">
        <v>294</v>
      </c>
      <c r="C624" s="16">
        <v>0.338244851636466</v>
      </c>
      <c r="D624" s="16">
        <v>0.35592819141579002</v>
      </c>
      <c r="E624" s="16">
        <v>0.32481192007165</v>
      </c>
      <c r="F624" s="16"/>
      <c r="G624" s="16">
        <v>0.21727894429320299</v>
      </c>
      <c r="H624" s="16">
        <v>0.31049016940368102</v>
      </c>
      <c r="I624" s="16">
        <v>0.39308398501856401</v>
      </c>
      <c r="J624" s="16">
        <v>0.33261811614676801</v>
      </c>
      <c r="K624" s="16">
        <v>0.31487617574627502</v>
      </c>
      <c r="L624" s="16">
        <v>0.41176111044678798</v>
      </c>
      <c r="M624" s="16"/>
      <c r="N624" s="16">
        <v>0.36171903487992701</v>
      </c>
      <c r="O624" s="16">
        <v>0.28614026806613102</v>
      </c>
      <c r="P624" s="16">
        <v>0.34052494920861998</v>
      </c>
      <c r="Q624" s="16">
        <v>0.36334513349977698</v>
      </c>
      <c r="R624" s="16"/>
      <c r="S624" s="16">
        <v>0.34688187710192597</v>
      </c>
      <c r="T624" s="16">
        <v>0.32690633207647402</v>
      </c>
      <c r="U624" s="16"/>
      <c r="V624" s="16">
        <v>0.30746961505987902</v>
      </c>
      <c r="W624" s="16">
        <v>0.31748078981220701</v>
      </c>
      <c r="X624" s="16">
        <v>0.38092098283553799</v>
      </c>
      <c r="Y624" s="16">
        <v>0.44731347036167002</v>
      </c>
      <c r="Z624" s="16"/>
      <c r="AA624" s="16">
        <v>0.24158877112465299</v>
      </c>
      <c r="AB624" s="16">
        <v>0.440069719269021</v>
      </c>
      <c r="AC624" s="16">
        <v>0.34273820942556599</v>
      </c>
      <c r="AD624" s="16">
        <v>0.37006451277048402</v>
      </c>
      <c r="AE624" s="16">
        <v>0.44433815157684198</v>
      </c>
      <c r="AF624" s="16">
        <v>0.42392987165915202</v>
      </c>
      <c r="AG624" s="16"/>
      <c r="AH624" s="16">
        <v>0.35016347741645998</v>
      </c>
      <c r="AI624" s="16">
        <v>0.34710070610659</v>
      </c>
      <c r="AJ624" s="16"/>
      <c r="AK624" s="16">
        <v>0.32896331936048001</v>
      </c>
      <c r="AL624" s="16">
        <v>0.35145234506352002</v>
      </c>
      <c r="AM624" s="16"/>
      <c r="AN624" s="16">
        <v>0.36495172981685298</v>
      </c>
      <c r="AO624" s="16">
        <v>0.33040706407506099</v>
      </c>
      <c r="AP624" s="16"/>
      <c r="AQ624" s="16">
        <v>0.37840958879070502</v>
      </c>
      <c r="AR624" s="16">
        <v>0.33922831043721302</v>
      </c>
      <c r="AS624" s="16">
        <v>0.33019753383872602</v>
      </c>
      <c r="AT624" s="16"/>
      <c r="AU624" s="16">
        <v>0.36439440062332801</v>
      </c>
      <c r="AV624" s="16">
        <v>0.30523004264246101</v>
      </c>
      <c r="AW624" s="16"/>
      <c r="AX624" s="16">
        <v>0.35419176152764198</v>
      </c>
      <c r="AY624" s="16">
        <v>0.27053172133666697</v>
      </c>
      <c r="AZ624" s="16"/>
      <c r="BA624" s="16">
        <v>0.44350168047724198</v>
      </c>
      <c r="BB624" s="16">
        <v>0.399733692787552</v>
      </c>
    </row>
    <row r="625" spans="2:54" x14ac:dyDescent="0.35">
      <c r="B625" t="s">
        <v>295</v>
      </c>
      <c r="C625" s="16">
        <v>0.29623568601266997</v>
      </c>
      <c r="D625" s="16">
        <v>0.30598206381578402</v>
      </c>
      <c r="E625" s="16">
        <v>0.29162201919587899</v>
      </c>
      <c r="F625" s="16"/>
      <c r="G625" s="16">
        <v>0.25711396841834799</v>
      </c>
      <c r="H625" s="16">
        <v>0.30754656733581598</v>
      </c>
      <c r="I625" s="16">
        <v>0.33475249475896202</v>
      </c>
      <c r="J625" s="16">
        <v>0.24744170670020901</v>
      </c>
      <c r="K625" s="16">
        <v>0.28690774726089102</v>
      </c>
      <c r="L625" s="16">
        <v>0.32329872853509001</v>
      </c>
      <c r="M625" s="16"/>
      <c r="N625" s="16">
        <v>0.35825029595528601</v>
      </c>
      <c r="O625" s="16">
        <v>0.25194833532795302</v>
      </c>
      <c r="P625" s="16">
        <v>0.29306222459432901</v>
      </c>
      <c r="Q625" s="16">
        <v>0.29563624134982602</v>
      </c>
      <c r="R625" s="16"/>
      <c r="S625" s="16">
        <v>0.29755575452223199</v>
      </c>
      <c r="T625" s="16">
        <v>0.29074096191846299</v>
      </c>
      <c r="U625" s="16"/>
      <c r="V625" s="16">
        <v>0.27083979158555899</v>
      </c>
      <c r="W625" s="16">
        <v>0.29015771900812198</v>
      </c>
      <c r="X625" s="16">
        <v>0.32443713027461601</v>
      </c>
      <c r="Y625" s="16">
        <v>0.31675645690532001</v>
      </c>
      <c r="Z625" s="16"/>
      <c r="AA625" s="16">
        <v>0.25986958657356302</v>
      </c>
      <c r="AB625" s="16">
        <v>0.37086511666862598</v>
      </c>
      <c r="AC625" s="16">
        <v>0.28537006818524902</v>
      </c>
      <c r="AD625" s="16">
        <v>0.31357397549931798</v>
      </c>
      <c r="AE625" s="16">
        <v>0.29436985211077099</v>
      </c>
      <c r="AF625" s="16">
        <v>0.240777985927009</v>
      </c>
      <c r="AG625" s="16"/>
      <c r="AH625" s="16">
        <v>0.31784528160386899</v>
      </c>
      <c r="AI625" s="16">
        <v>0.28165203138065398</v>
      </c>
      <c r="AJ625" s="16"/>
      <c r="AK625" s="16">
        <v>0.33167897351796299</v>
      </c>
      <c r="AL625" s="16">
        <v>0.25299610465644101</v>
      </c>
      <c r="AM625" s="16"/>
      <c r="AN625" s="16">
        <v>0.32878916427586702</v>
      </c>
      <c r="AO625" s="16">
        <v>0.27646472707040098</v>
      </c>
      <c r="AP625" s="16"/>
      <c r="AQ625" s="16">
        <v>0.28669157566244402</v>
      </c>
      <c r="AR625" s="16">
        <v>0.30115866902249699</v>
      </c>
      <c r="AS625" s="16">
        <v>0.30226576920317799</v>
      </c>
      <c r="AT625" s="16"/>
      <c r="AU625" s="16">
        <v>0.29070914166368</v>
      </c>
      <c r="AV625" s="16">
        <v>0.30946150379271897</v>
      </c>
      <c r="AW625" s="16"/>
      <c r="AX625" s="16">
        <v>0.31285321372147701</v>
      </c>
      <c r="AY625" s="16">
        <v>0.20578621848001799</v>
      </c>
      <c r="AZ625" s="16"/>
      <c r="BA625" s="16">
        <v>0.37153008054508802</v>
      </c>
      <c r="BB625" s="16">
        <v>0.34967246073559</v>
      </c>
    </row>
    <row r="626" spans="2:54" x14ac:dyDescent="0.35">
      <c r="B626" t="s">
        <v>296</v>
      </c>
      <c r="C626" s="16">
        <v>0.29183642625301598</v>
      </c>
      <c r="D626" s="16">
        <v>0.25947779382394298</v>
      </c>
      <c r="E626" s="16">
        <v>0.32033966480563603</v>
      </c>
      <c r="F626" s="16"/>
      <c r="G626" s="16">
        <v>0.37016092902497799</v>
      </c>
      <c r="H626" s="16">
        <v>0.39791334681018298</v>
      </c>
      <c r="I626" s="16">
        <v>0.326481695713701</v>
      </c>
      <c r="J626" s="16">
        <v>0.28283814344709901</v>
      </c>
      <c r="K626" s="16">
        <v>0.20641268858307699</v>
      </c>
      <c r="L626" s="16">
        <v>0.202431118849147</v>
      </c>
      <c r="M626" s="16"/>
      <c r="N626" s="16">
        <v>0.36878145510289601</v>
      </c>
      <c r="O626" s="16">
        <v>0.24529053868513401</v>
      </c>
      <c r="P626" s="16">
        <v>0.31117151052093101</v>
      </c>
      <c r="Q626" s="16">
        <v>0.24642422478953499</v>
      </c>
      <c r="R626" s="16"/>
      <c r="S626" s="16">
        <v>0.24420418360418999</v>
      </c>
      <c r="T626" s="16">
        <v>0.36344991181731701</v>
      </c>
      <c r="U626" s="16"/>
      <c r="V626" s="16">
        <v>0.29043155761578598</v>
      </c>
      <c r="W626" s="16">
        <v>0.271781983142726</v>
      </c>
      <c r="X626" s="16">
        <v>0.30002010080111202</v>
      </c>
      <c r="Y626" s="16">
        <v>0.46618242894165801</v>
      </c>
      <c r="Z626" s="16"/>
      <c r="AA626" s="16">
        <v>0.27981474247098098</v>
      </c>
      <c r="AB626" s="16">
        <v>0.32472650738542302</v>
      </c>
      <c r="AC626" s="16">
        <v>0.285187599112949</v>
      </c>
      <c r="AD626" s="16">
        <v>0.30632283441847002</v>
      </c>
      <c r="AE626" s="16">
        <v>0.303669559882697</v>
      </c>
      <c r="AF626" s="16">
        <v>0.138693067233018</v>
      </c>
      <c r="AG626" s="16"/>
      <c r="AH626" s="16">
        <v>0.31947569748946603</v>
      </c>
      <c r="AI626" s="16">
        <v>0.24719299512000101</v>
      </c>
      <c r="AJ626" s="16"/>
      <c r="AK626" s="16">
        <v>0.32966628345858201</v>
      </c>
      <c r="AL626" s="16">
        <v>0.258364106225624</v>
      </c>
      <c r="AM626" s="16"/>
      <c r="AN626" s="16">
        <v>0.322201229844506</v>
      </c>
      <c r="AO626" s="16">
        <v>0.24522274553196299</v>
      </c>
      <c r="AP626" s="16"/>
      <c r="AQ626" s="16">
        <v>0.268183492195327</v>
      </c>
      <c r="AR626" s="16">
        <v>0.32869937782769099</v>
      </c>
      <c r="AS626" s="16">
        <v>0.28690542730553298</v>
      </c>
      <c r="AT626" s="16"/>
      <c r="AU626" s="16">
        <v>0.301062554986047</v>
      </c>
      <c r="AV626" s="16">
        <v>0.27663208239228498</v>
      </c>
      <c r="AW626" s="16"/>
      <c r="AX626" s="16">
        <v>0.31120344209620998</v>
      </c>
      <c r="AY626" s="16">
        <v>0.20481494145120299</v>
      </c>
      <c r="AZ626" s="16"/>
      <c r="BA626" s="16">
        <v>0.43872207121837198</v>
      </c>
      <c r="BB626" s="16">
        <v>0.38513844086203902</v>
      </c>
    </row>
    <row r="627" spans="2:54" x14ac:dyDescent="0.35">
      <c r="B627" t="s">
        <v>297</v>
      </c>
      <c r="C627" s="16">
        <v>0.24275941314798499</v>
      </c>
      <c r="D627" s="16">
        <v>0.237746665168272</v>
      </c>
      <c r="E627" s="16">
        <v>0.25015378958615198</v>
      </c>
      <c r="F627" s="16"/>
      <c r="G627" s="16">
        <v>0.230790910621751</v>
      </c>
      <c r="H627" s="16">
        <v>0.22820549834585699</v>
      </c>
      <c r="I627" s="16">
        <v>0.30018811585106903</v>
      </c>
      <c r="J627" s="16">
        <v>0.22837346343329401</v>
      </c>
      <c r="K627" s="16">
        <v>0.20669389870248001</v>
      </c>
      <c r="L627" s="16">
        <v>0.25656578636699201</v>
      </c>
      <c r="M627" s="16"/>
      <c r="N627" s="16">
        <v>0.223218213790492</v>
      </c>
      <c r="O627" s="16">
        <v>0.20454422164911701</v>
      </c>
      <c r="P627" s="16">
        <v>0.262231661163074</v>
      </c>
      <c r="Q627" s="16">
        <v>0.25895677695828001</v>
      </c>
      <c r="R627" s="16"/>
      <c r="S627" s="16">
        <v>0.258382912399719</v>
      </c>
      <c r="T627" s="16">
        <v>0.220411324044546</v>
      </c>
      <c r="U627" s="16"/>
      <c r="V627" s="16">
        <v>0.19983736764107701</v>
      </c>
      <c r="W627" s="16">
        <v>0.242430785909765</v>
      </c>
      <c r="X627" s="16">
        <v>0.285107126404266</v>
      </c>
      <c r="Y627" s="16">
        <v>0.20663642037833099</v>
      </c>
      <c r="Z627" s="16"/>
      <c r="AA627" s="16">
        <v>0.206099824166353</v>
      </c>
      <c r="AB627" s="16">
        <v>0.28543382895780001</v>
      </c>
      <c r="AC627" s="16">
        <v>0.21228628298569899</v>
      </c>
      <c r="AD627" s="16">
        <v>0.30523753307085699</v>
      </c>
      <c r="AE627" s="16">
        <v>0.22429612648636901</v>
      </c>
      <c r="AF627" s="16">
        <v>0.17678224028800699</v>
      </c>
      <c r="AG627" s="16"/>
      <c r="AH627" s="16">
        <v>0.23931624872238599</v>
      </c>
      <c r="AI627" s="16">
        <v>0.259131067851184</v>
      </c>
      <c r="AJ627" s="16"/>
      <c r="AK627" s="16">
        <v>0.22208531603509901</v>
      </c>
      <c r="AL627" s="16">
        <v>0.25159995116135803</v>
      </c>
      <c r="AM627" s="16"/>
      <c r="AN627" s="16">
        <v>0.23313500989697999</v>
      </c>
      <c r="AO627" s="16">
        <v>0.24292209994825301</v>
      </c>
      <c r="AP627" s="16"/>
      <c r="AQ627" s="16">
        <v>0.24661217174153799</v>
      </c>
      <c r="AR627" s="16">
        <v>0.25403592103397199</v>
      </c>
      <c r="AS627" s="16">
        <v>0.229707390958971</v>
      </c>
      <c r="AT627" s="16"/>
      <c r="AU627" s="16">
        <v>0.26070039210657697</v>
      </c>
      <c r="AV627" s="16">
        <v>0.22172533063375099</v>
      </c>
      <c r="AW627" s="16"/>
      <c r="AX627" s="16">
        <v>0.25818787114254499</v>
      </c>
      <c r="AY627" s="16">
        <v>0.173848283573833</v>
      </c>
      <c r="AZ627" s="16"/>
      <c r="BA627" s="16">
        <v>0.32747468968667298</v>
      </c>
      <c r="BB627" s="16">
        <v>0.30750268246965401</v>
      </c>
    </row>
    <row r="628" spans="2:54" x14ac:dyDescent="0.35">
      <c r="B628" t="s">
        <v>298</v>
      </c>
      <c r="C628" s="16">
        <v>0.23543020896275199</v>
      </c>
      <c r="D628" s="16">
        <v>0.23159810099377701</v>
      </c>
      <c r="E628" s="16">
        <v>0.24080567610620801</v>
      </c>
      <c r="F628" s="16"/>
      <c r="G628" s="16">
        <v>0.18416678929799599</v>
      </c>
      <c r="H628" s="16">
        <v>0.25767590135375101</v>
      </c>
      <c r="I628" s="16">
        <v>0.23502931320135101</v>
      </c>
      <c r="J628" s="16">
        <v>0.21104802757057001</v>
      </c>
      <c r="K628" s="16">
        <v>0.27725937269413098</v>
      </c>
      <c r="L628" s="16">
        <v>0.23192566639982801</v>
      </c>
      <c r="M628" s="16"/>
      <c r="N628" s="16">
        <v>0.257645293449142</v>
      </c>
      <c r="O628" s="16">
        <v>0.18207103235208499</v>
      </c>
      <c r="P628" s="16">
        <v>0.26152062147104199</v>
      </c>
      <c r="Q628" s="16">
        <v>0.224349233631981</v>
      </c>
      <c r="R628" s="16"/>
      <c r="S628" s="16">
        <v>0.222822975450952</v>
      </c>
      <c r="T628" s="16">
        <v>0.25561152565582501</v>
      </c>
      <c r="U628" s="16"/>
      <c r="V628" s="16">
        <v>0.23195866062336601</v>
      </c>
      <c r="W628" s="16">
        <v>0.21452248376402999</v>
      </c>
      <c r="X628" s="16">
        <v>0.25513457111559301</v>
      </c>
      <c r="Y628" s="16">
        <v>0.33835344221112901</v>
      </c>
      <c r="Z628" s="16"/>
      <c r="AA628" s="16">
        <v>0.182612895593322</v>
      </c>
      <c r="AB628" s="16">
        <v>0.241535810012803</v>
      </c>
      <c r="AC628" s="16">
        <v>0.26628314772083</v>
      </c>
      <c r="AD628" s="16">
        <v>0.31190232505338</v>
      </c>
      <c r="AE628" s="16">
        <v>0.235825860846608</v>
      </c>
      <c r="AF628" s="16">
        <v>0.24008151866489899</v>
      </c>
      <c r="AG628" s="16"/>
      <c r="AH628" s="16">
        <v>0.28567271459189603</v>
      </c>
      <c r="AI628" s="16">
        <v>0.205554905127903</v>
      </c>
      <c r="AJ628" s="16"/>
      <c r="AK628" s="16">
        <v>0.27820119100357199</v>
      </c>
      <c r="AL628" s="16">
        <v>0.226829863330548</v>
      </c>
      <c r="AM628" s="16"/>
      <c r="AN628" s="16">
        <v>0.25320082631792901</v>
      </c>
      <c r="AO628" s="16">
        <v>0.23625685554012299</v>
      </c>
      <c r="AP628" s="16"/>
      <c r="AQ628" s="16">
        <v>0.252747151297117</v>
      </c>
      <c r="AR628" s="16">
        <v>0.23115152477557499</v>
      </c>
      <c r="AS628" s="16">
        <v>0.24475555937926199</v>
      </c>
      <c r="AT628" s="16"/>
      <c r="AU628" s="16">
        <v>0.24869954311748099</v>
      </c>
      <c r="AV628" s="16">
        <v>0.22088934606883701</v>
      </c>
      <c r="AW628" s="16"/>
      <c r="AX628" s="16">
        <v>0.23458743363401999</v>
      </c>
      <c r="AY628" s="16">
        <v>0.24920061264680399</v>
      </c>
      <c r="AZ628" s="16"/>
      <c r="BA628" s="16">
        <v>0.32645378074526599</v>
      </c>
      <c r="BB628" s="16">
        <v>0.30566390671091598</v>
      </c>
    </row>
    <row r="629" spans="2:54" x14ac:dyDescent="0.35">
      <c r="B629" t="s">
        <v>299</v>
      </c>
      <c r="C629" s="16">
        <v>0.22188085559451301</v>
      </c>
      <c r="D629" s="16">
        <v>0.227520061192548</v>
      </c>
      <c r="E629" s="16">
        <v>0.21999870103955399</v>
      </c>
      <c r="F629" s="16"/>
      <c r="G629" s="16">
        <v>0.30451705551875602</v>
      </c>
      <c r="H629" s="16">
        <v>0.239505637383117</v>
      </c>
      <c r="I629" s="16">
        <v>0.284436906000197</v>
      </c>
      <c r="J629" s="16">
        <v>0.204677584054204</v>
      </c>
      <c r="K629" s="16">
        <v>0.17034267885330601</v>
      </c>
      <c r="L629" s="16">
        <v>0.16373803279458199</v>
      </c>
      <c r="M629" s="16"/>
      <c r="N629" s="16">
        <v>0.217704991068081</v>
      </c>
      <c r="O629" s="16">
        <v>0.189308301223124</v>
      </c>
      <c r="P629" s="16">
        <v>0.224333524120574</v>
      </c>
      <c r="Q629" s="16">
        <v>0.249427804433039</v>
      </c>
      <c r="R629" s="16"/>
      <c r="S629" s="16">
        <v>0.22260992824308801</v>
      </c>
      <c r="T629" s="16">
        <v>0.21856589925137301</v>
      </c>
      <c r="U629" s="16"/>
      <c r="V629" s="16">
        <v>0.19579288101168699</v>
      </c>
      <c r="W629" s="16">
        <v>0.215892418573328</v>
      </c>
      <c r="X629" s="16">
        <v>0.24904523035202</v>
      </c>
      <c r="Y629" s="16">
        <v>0.25512108310526399</v>
      </c>
      <c r="Z629" s="16"/>
      <c r="AA629" s="16">
        <v>0.194052751093644</v>
      </c>
      <c r="AB629" s="16">
        <v>0.22602457021997299</v>
      </c>
      <c r="AC629" s="16">
        <v>0.23079987213189601</v>
      </c>
      <c r="AD629" s="16">
        <v>0.26609633563517399</v>
      </c>
      <c r="AE629" s="16">
        <v>0.25101053759353797</v>
      </c>
      <c r="AF629" s="16">
        <v>0.13129498047574001</v>
      </c>
      <c r="AG629" s="16"/>
      <c r="AH629" s="16">
        <v>0.22466172652713101</v>
      </c>
      <c r="AI629" s="16">
        <v>0.23247898861424399</v>
      </c>
      <c r="AJ629" s="16"/>
      <c r="AK629" s="16">
        <v>0.19474251530895201</v>
      </c>
      <c r="AL629" s="16">
        <v>0.226896826026634</v>
      </c>
      <c r="AM629" s="16"/>
      <c r="AN629" s="16">
        <v>0.20493554208914799</v>
      </c>
      <c r="AO629" s="16">
        <v>0.246037661298559</v>
      </c>
      <c r="AP629" s="16"/>
      <c r="AQ629" s="16">
        <v>0.17974742662635401</v>
      </c>
      <c r="AR629" s="16">
        <v>0.22516978103787799</v>
      </c>
      <c r="AS629" s="16">
        <v>0.250226987084052</v>
      </c>
      <c r="AT629" s="16"/>
      <c r="AU629" s="16">
        <v>0.22039846951048001</v>
      </c>
      <c r="AV629" s="16">
        <v>0.22266751404361099</v>
      </c>
      <c r="AW629" s="16"/>
      <c r="AX629" s="16">
        <v>0.23699055596984001</v>
      </c>
      <c r="AY629" s="16">
        <v>0.15375520039000701</v>
      </c>
      <c r="AZ629" s="16"/>
      <c r="BA629" s="16">
        <v>0.30296661015349402</v>
      </c>
      <c r="BB629" s="16">
        <v>0.33253494188275801</v>
      </c>
    </row>
    <row r="630" spans="2:54" x14ac:dyDescent="0.35">
      <c r="B630" t="s">
        <v>300</v>
      </c>
      <c r="C630" s="16">
        <v>0.19421130167011799</v>
      </c>
      <c r="D630" s="16">
        <v>0.222284542584682</v>
      </c>
      <c r="E630" s="16">
        <v>0.16871669369567799</v>
      </c>
      <c r="F630" s="16"/>
      <c r="G630" s="16">
        <v>0.13062067793742599</v>
      </c>
      <c r="H630" s="16">
        <v>0.171079214586803</v>
      </c>
      <c r="I630" s="16">
        <v>0.27422385124554599</v>
      </c>
      <c r="J630" s="16">
        <v>0.19010823752271999</v>
      </c>
      <c r="K630" s="16">
        <v>0.175559816662823</v>
      </c>
      <c r="L630" s="16">
        <v>0.20621094528807901</v>
      </c>
      <c r="M630" s="16"/>
      <c r="N630" s="16">
        <v>0.28285745639512</v>
      </c>
      <c r="O630" s="16">
        <v>0.14315108251192701</v>
      </c>
      <c r="P630" s="16">
        <v>0.17530975978666799</v>
      </c>
      <c r="Q630" s="16">
        <v>0.205679037932089</v>
      </c>
      <c r="R630" s="16"/>
      <c r="S630" s="16">
        <v>0.178372415990279</v>
      </c>
      <c r="T630" s="16">
        <v>0.21906001140058901</v>
      </c>
      <c r="U630" s="16"/>
      <c r="V630" s="16">
        <v>0.16912546473467099</v>
      </c>
      <c r="W630" s="16">
        <v>0.208413352473868</v>
      </c>
      <c r="X630" s="16">
        <v>0.19437472593657901</v>
      </c>
      <c r="Y630" s="16">
        <v>0.21204845801494801</v>
      </c>
      <c r="Z630" s="16"/>
      <c r="AA630" s="16">
        <v>0.15872024429929599</v>
      </c>
      <c r="AB630" s="16">
        <v>0.20089015531801499</v>
      </c>
      <c r="AC630" s="16">
        <v>0.206007520182941</v>
      </c>
      <c r="AD630" s="16">
        <v>0.20874099535705401</v>
      </c>
      <c r="AE630" s="16">
        <v>0.28109532934055298</v>
      </c>
      <c r="AF630" s="16">
        <v>0.21378805673398399</v>
      </c>
      <c r="AG630" s="16"/>
      <c r="AH630" s="16">
        <v>0.227758103789195</v>
      </c>
      <c r="AI630" s="16">
        <v>0.17807393605447699</v>
      </c>
      <c r="AJ630" s="16"/>
      <c r="AK630" s="16">
        <v>0.22897112855559401</v>
      </c>
      <c r="AL630" s="16">
        <v>0.16215948130761701</v>
      </c>
      <c r="AM630" s="16"/>
      <c r="AN630" s="16">
        <v>0.24720893152835099</v>
      </c>
      <c r="AO630" s="16">
        <v>0.16524511975676701</v>
      </c>
      <c r="AP630" s="16"/>
      <c r="AQ630" s="16">
        <v>0.19705992333078801</v>
      </c>
      <c r="AR630" s="16">
        <v>0.185392889675149</v>
      </c>
      <c r="AS630" s="16">
        <v>0.23014186077904999</v>
      </c>
      <c r="AT630" s="16"/>
      <c r="AU630" s="16">
        <v>0.20208891083115099</v>
      </c>
      <c r="AV630" s="16">
        <v>0.186568811896833</v>
      </c>
      <c r="AW630" s="16"/>
      <c r="AX630" s="16">
        <v>0.21025819841597401</v>
      </c>
      <c r="AY630" s="16">
        <v>0.120193047532671</v>
      </c>
      <c r="AZ630" s="16"/>
      <c r="BA630" s="16">
        <v>0.28564119931468601</v>
      </c>
      <c r="BB630" s="16">
        <v>0.23794055756751001</v>
      </c>
    </row>
    <row r="631" spans="2:54" x14ac:dyDescent="0.35">
      <c r="B631" t="s">
        <v>301</v>
      </c>
      <c r="C631" s="16">
        <v>0.184380917859783</v>
      </c>
      <c r="D631" s="16">
        <v>0.21156369632169</v>
      </c>
      <c r="E631" s="16">
        <v>0.15820654016906699</v>
      </c>
      <c r="F631" s="16"/>
      <c r="G631" s="16">
        <v>0.21065426162258899</v>
      </c>
      <c r="H631" s="16">
        <v>0.16521451906120399</v>
      </c>
      <c r="I631" s="16">
        <v>0.190971075598596</v>
      </c>
      <c r="J631" s="16">
        <v>0.191822114196672</v>
      </c>
      <c r="K631" s="16">
        <v>0.19778945778936799</v>
      </c>
      <c r="L631" s="16">
        <v>0.164394652387722</v>
      </c>
      <c r="M631" s="16"/>
      <c r="N631" s="16">
        <v>0.16557925849428901</v>
      </c>
      <c r="O631" s="16">
        <v>0.15799460734262299</v>
      </c>
      <c r="P631" s="16">
        <v>0.16974596167241801</v>
      </c>
      <c r="Q631" s="16">
        <v>0.24439457352367699</v>
      </c>
      <c r="R631" s="16"/>
      <c r="S631" s="16">
        <v>0.17373783783134999</v>
      </c>
      <c r="T631" s="16">
        <v>0.198026004846134</v>
      </c>
      <c r="U631" s="16"/>
      <c r="V631" s="16">
        <v>0.155873435935063</v>
      </c>
      <c r="W631" s="16">
        <v>0.185847820992531</v>
      </c>
      <c r="X631" s="16">
        <v>0.193405268779901</v>
      </c>
      <c r="Y631" s="16">
        <v>0.30079573248326802</v>
      </c>
      <c r="Z631" s="16"/>
      <c r="AA631" s="16">
        <v>0.15507077014413301</v>
      </c>
      <c r="AB631" s="16">
        <v>0.219334638971733</v>
      </c>
      <c r="AC631" s="16">
        <v>0.165537056387385</v>
      </c>
      <c r="AD631" s="16">
        <v>0.20445959518170001</v>
      </c>
      <c r="AE631" s="16">
        <v>0.21720070506589201</v>
      </c>
      <c r="AF631" s="16">
        <v>0.17721572023394</v>
      </c>
      <c r="AG631" s="16"/>
      <c r="AH631" s="16">
        <v>0.19237904564824701</v>
      </c>
      <c r="AI631" s="16">
        <v>0.17790552834714099</v>
      </c>
      <c r="AJ631" s="16"/>
      <c r="AK631" s="16">
        <v>0.18997290154995899</v>
      </c>
      <c r="AL631" s="16">
        <v>0.19651359151850301</v>
      </c>
      <c r="AM631" s="16"/>
      <c r="AN631" s="16">
        <v>0.19666180821061599</v>
      </c>
      <c r="AO631" s="16">
        <v>0.17798796967344899</v>
      </c>
      <c r="AP631" s="16"/>
      <c r="AQ631" s="16">
        <v>0.22106252132158599</v>
      </c>
      <c r="AR631" s="16">
        <v>0.18785073888988399</v>
      </c>
      <c r="AS631" s="16">
        <v>0.165382203008023</v>
      </c>
      <c r="AT631" s="16"/>
      <c r="AU631" s="16">
        <v>0.17532678947754399</v>
      </c>
      <c r="AV631" s="16">
        <v>0.196484076250905</v>
      </c>
      <c r="AW631" s="16"/>
      <c r="AX631" s="16">
        <v>0.19067598793957499</v>
      </c>
      <c r="AY631" s="16">
        <v>0.159697337505744</v>
      </c>
      <c r="AZ631" s="16"/>
      <c r="BA631" s="16">
        <v>0.25494232107420001</v>
      </c>
      <c r="BB631" s="16">
        <v>0.27298712855095197</v>
      </c>
    </row>
    <row r="632" spans="2:54" x14ac:dyDescent="0.35">
      <c r="B632" t="s">
        <v>302</v>
      </c>
      <c r="C632" s="16">
        <v>0.17573241925124999</v>
      </c>
      <c r="D632" s="16">
        <v>0.17771937783434999</v>
      </c>
      <c r="E632" s="16">
        <v>0.17659068538950401</v>
      </c>
      <c r="F632" s="16"/>
      <c r="G632" s="16">
        <v>0.201631077529935</v>
      </c>
      <c r="H632" s="16">
        <v>0.207582173885659</v>
      </c>
      <c r="I632" s="16">
        <v>0.19597043857996499</v>
      </c>
      <c r="J632" s="16">
        <v>0.13222527802881401</v>
      </c>
      <c r="K632" s="16">
        <v>0.16833491720392699</v>
      </c>
      <c r="L632" s="16">
        <v>0.156368286698084</v>
      </c>
      <c r="M632" s="16"/>
      <c r="N632" s="16">
        <v>0.18413500999364699</v>
      </c>
      <c r="O632" s="16">
        <v>0.14344244379795101</v>
      </c>
      <c r="P632" s="16">
        <v>0.158858103737722</v>
      </c>
      <c r="Q632" s="16">
        <v>0.22501326529170201</v>
      </c>
      <c r="R632" s="16"/>
      <c r="S632" s="16">
        <v>0.16433099553696301</v>
      </c>
      <c r="T632" s="16">
        <v>0.193798372106324</v>
      </c>
      <c r="U632" s="16"/>
      <c r="V632" s="16">
        <v>0.15615065577172299</v>
      </c>
      <c r="W632" s="16">
        <v>0.139736009875877</v>
      </c>
      <c r="X632" s="16">
        <v>0.24581694956435801</v>
      </c>
      <c r="Y632" s="16">
        <v>0.14988428699848499</v>
      </c>
      <c r="Z632" s="16"/>
      <c r="AA632" s="16">
        <v>0.153052567970345</v>
      </c>
      <c r="AB632" s="16">
        <v>0.19056162704563001</v>
      </c>
      <c r="AC632" s="16">
        <v>0.13432548348162501</v>
      </c>
      <c r="AD632" s="16">
        <v>0.20638451034809999</v>
      </c>
      <c r="AE632" s="16">
        <v>0.24196933907363699</v>
      </c>
      <c r="AF632" s="16">
        <v>0.104275369373307</v>
      </c>
      <c r="AG632" s="16"/>
      <c r="AH632" s="16">
        <v>0.19328677348627199</v>
      </c>
      <c r="AI632" s="16">
        <v>0.152988740608162</v>
      </c>
      <c r="AJ632" s="16"/>
      <c r="AK632" s="16">
        <v>0.181306765714663</v>
      </c>
      <c r="AL632" s="16">
        <v>0.18503298955675701</v>
      </c>
      <c r="AM632" s="16"/>
      <c r="AN632" s="16">
        <v>0.19243216139248301</v>
      </c>
      <c r="AO632" s="16">
        <v>0.155586042921596</v>
      </c>
      <c r="AP632" s="16"/>
      <c r="AQ632" s="16">
        <v>0.1861159767586</v>
      </c>
      <c r="AR632" s="16">
        <v>0.16659407190346801</v>
      </c>
      <c r="AS632" s="16">
        <v>0.18945206383975299</v>
      </c>
      <c r="AT632" s="16"/>
      <c r="AU632" s="16">
        <v>0.17380238817008201</v>
      </c>
      <c r="AV632" s="16">
        <v>0.18166555589361699</v>
      </c>
      <c r="AW632" s="16"/>
      <c r="AX632" s="16">
        <v>0.186576527592338</v>
      </c>
      <c r="AY632" s="16">
        <v>0.127502687826622</v>
      </c>
      <c r="AZ632" s="16"/>
      <c r="BA632" s="16">
        <v>0.28187243309432902</v>
      </c>
      <c r="BB632" s="16">
        <v>0.20939799517280899</v>
      </c>
    </row>
    <row r="633" spans="2:54" x14ac:dyDescent="0.35">
      <c r="B633" t="s">
        <v>303</v>
      </c>
      <c r="C633" s="16">
        <v>0.15000534085322401</v>
      </c>
      <c r="D633" s="16">
        <v>0.16853910308832901</v>
      </c>
      <c r="E633" s="16">
        <v>0.13300831920130199</v>
      </c>
      <c r="F633" s="16"/>
      <c r="G633" s="16">
        <v>0.24411707817241499</v>
      </c>
      <c r="H633" s="16">
        <v>0.16885102910025901</v>
      </c>
      <c r="I633" s="16">
        <v>0.18309390389024499</v>
      </c>
      <c r="J633" s="16">
        <v>7.6511949077698205E-2</v>
      </c>
      <c r="K633" s="16">
        <v>0.110290188577603</v>
      </c>
      <c r="L633" s="16">
        <v>0.14034035149888499</v>
      </c>
      <c r="M633" s="16"/>
      <c r="N633" s="16">
        <v>0.14927956839894799</v>
      </c>
      <c r="O633" s="16">
        <v>0.111132400461601</v>
      </c>
      <c r="P633" s="16">
        <v>0.17497053611059399</v>
      </c>
      <c r="Q633" s="16">
        <v>0.14449189729068701</v>
      </c>
      <c r="R633" s="16"/>
      <c r="S633" s="16">
        <v>0.134215540379132</v>
      </c>
      <c r="T633" s="16">
        <v>0.17455992022401301</v>
      </c>
      <c r="U633" s="16"/>
      <c r="V633" s="16">
        <v>0.169546711713461</v>
      </c>
      <c r="W633" s="16">
        <v>0.14082574004882401</v>
      </c>
      <c r="X633" s="16">
        <v>0.14303682601569501</v>
      </c>
      <c r="Y633" s="16">
        <v>0.171552720737807</v>
      </c>
      <c r="Z633" s="16"/>
      <c r="AA633" s="16">
        <v>0.15107694097552299</v>
      </c>
      <c r="AB633" s="16">
        <v>0.15319266944822399</v>
      </c>
      <c r="AC633" s="16">
        <v>0.11068753149645499</v>
      </c>
      <c r="AD633" s="16">
        <v>0.15262676219980001</v>
      </c>
      <c r="AE633" s="16">
        <v>0.152134565774658</v>
      </c>
      <c r="AF633" s="16">
        <v>0.219130340581843</v>
      </c>
      <c r="AG633" s="16"/>
      <c r="AH633" s="16">
        <v>0.14154573678622301</v>
      </c>
      <c r="AI633" s="16">
        <v>0.158055759369015</v>
      </c>
      <c r="AJ633" s="16"/>
      <c r="AK633" s="16">
        <v>0.153460726048538</v>
      </c>
      <c r="AL633" s="16">
        <v>0.13939085469021201</v>
      </c>
      <c r="AM633" s="16"/>
      <c r="AN633" s="16">
        <v>0.15287123448034401</v>
      </c>
      <c r="AO633" s="16">
        <v>0.13672153841840701</v>
      </c>
      <c r="AP633" s="16"/>
      <c r="AQ633" s="16">
        <v>0.15326681309974699</v>
      </c>
      <c r="AR633" s="16">
        <v>0.14094436151728701</v>
      </c>
      <c r="AS633" s="16">
        <v>0.167650941099179</v>
      </c>
      <c r="AT633" s="16"/>
      <c r="AU633" s="16">
        <v>0.13716973296808699</v>
      </c>
      <c r="AV633" s="16">
        <v>0.170939671716348</v>
      </c>
      <c r="AW633" s="16"/>
      <c r="AX633" s="16">
        <v>0.15730706557069599</v>
      </c>
      <c r="AY633" s="16">
        <v>0.118805134855618</v>
      </c>
      <c r="AZ633" s="16"/>
      <c r="BA633" s="16">
        <v>0.204078881449612</v>
      </c>
      <c r="BB633" s="16">
        <v>0.20326954736849201</v>
      </c>
    </row>
    <row r="634" spans="2:54" x14ac:dyDescent="0.35">
      <c r="B634" t="s">
        <v>102</v>
      </c>
      <c r="C634" s="16">
        <v>7.6260461409438499E-2</v>
      </c>
      <c r="D634" s="16">
        <v>7.0347202174209297E-2</v>
      </c>
      <c r="E634" s="16">
        <v>7.9384765172793095E-2</v>
      </c>
      <c r="F634" s="16"/>
      <c r="G634" s="16">
        <v>8.6178961532988596E-2</v>
      </c>
      <c r="H634" s="16">
        <v>3.3917212557263099E-2</v>
      </c>
      <c r="I634" s="16">
        <v>8.9741395015197498E-2</v>
      </c>
      <c r="J634" s="16">
        <v>0.10010524374872</v>
      </c>
      <c r="K634" s="16">
        <v>0.111703317961132</v>
      </c>
      <c r="L634" s="16">
        <v>5.0586104013821201E-2</v>
      </c>
      <c r="M634" s="16"/>
      <c r="N634" s="16">
        <v>3.4183230779057799E-2</v>
      </c>
      <c r="O634" s="16">
        <v>0.113668000915645</v>
      </c>
      <c r="P634" s="16">
        <v>6.4499433320580293E-2</v>
      </c>
      <c r="Q634" s="16">
        <v>9.2543288894459896E-2</v>
      </c>
      <c r="R634" s="16"/>
      <c r="S634" s="16">
        <v>8.5088134808515001E-2</v>
      </c>
      <c r="T634" s="16">
        <v>6.3329953297342298E-2</v>
      </c>
      <c r="U634" s="16"/>
      <c r="V634" s="16">
        <v>0.116705752602713</v>
      </c>
      <c r="W634" s="16">
        <v>6.6812980660164806E-2</v>
      </c>
      <c r="X634" s="16">
        <v>6.0579014639991803E-2</v>
      </c>
      <c r="Y634" s="16">
        <v>2.0623050621245899E-2</v>
      </c>
      <c r="Z634" s="16"/>
      <c r="AA634" s="16">
        <v>0.103657027606123</v>
      </c>
      <c r="AB634" s="16">
        <v>6.2130562600520099E-2</v>
      </c>
      <c r="AC634" s="16">
        <v>0.11168042771414401</v>
      </c>
      <c r="AD634" s="16">
        <v>3.9780916486591301E-2</v>
      </c>
      <c r="AE634" s="16">
        <v>4.43446421694473E-2</v>
      </c>
      <c r="AF634" s="16">
        <v>4.3696829675135898E-2</v>
      </c>
      <c r="AG634" s="16"/>
      <c r="AH634" s="16">
        <v>6.5607282180114496E-2</v>
      </c>
      <c r="AI634" s="16">
        <v>8.6947146638522002E-2</v>
      </c>
      <c r="AJ634" s="16"/>
      <c r="AK634" s="16">
        <v>6.6110514645339402E-2</v>
      </c>
      <c r="AL634" s="16">
        <v>8.7491141200844696E-2</v>
      </c>
      <c r="AM634" s="16"/>
      <c r="AN634" s="16">
        <v>6.8514108516394404E-2</v>
      </c>
      <c r="AO634" s="16">
        <v>8.3037277203490106E-2</v>
      </c>
      <c r="AP634" s="16"/>
      <c r="AQ634" s="16">
        <v>8.1851645221177605E-2</v>
      </c>
      <c r="AR634" s="16">
        <v>7.0253215835287194E-2</v>
      </c>
      <c r="AS634" s="16">
        <v>7.1788910249312998E-2</v>
      </c>
      <c r="AT634" s="16"/>
      <c r="AU634" s="16">
        <v>6.98710207668925E-2</v>
      </c>
      <c r="AV634" s="16">
        <v>8.3070328540886501E-2</v>
      </c>
      <c r="AW634" s="16"/>
      <c r="AX634" s="16">
        <v>6.0065752063473303E-2</v>
      </c>
      <c r="AY634" s="16">
        <v>0.152705308299867</v>
      </c>
      <c r="AZ634" s="16"/>
      <c r="BA634" s="16">
        <v>1.77108106202164E-2</v>
      </c>
      <c r="BB634" s="16">
        <v>5.9034520129489003E-2</v>
      </c>
    </row>
    <row r="635" spans="2:54" x14ac:dyDescent="0.35">
      <c r="B635" t="s">
        <v>103</v>
      </c>
      <c r="C635" s="16">
        <v>0.14869529030914599</v>
      </c>
      <c r="D635" s="16">
        <v>0.124361714563341</v>
      </c>
      <c r="E635" s="16">
        <v>0.17406804211431701</v>
      </c>
      <c r="F635" s="16"/>
      <c r="G635" s="16">
        <v>9.4992472278667403E-2</v>
      </c>
      <c r="H635" s="16">
        <v>0.115267539348646</v>
      </c>
      <c r="I635" s="16">
        <v>8.1375946531060603E-2</v>
      </c>
      <c r="J635" s="16">
        <v>0.136337644261666</v>
      </c>
      <c r="K635" s="16">
        <v>0.183091380395661</v>
      </c>
      <c r="L635" s="16">
        <v>0.24311435227682399</v>
      </c>
      <c r="M635" s="16"/>
      <c r="N635" s="16">
        <v>0.12590141320378401</v>
      </c>
      <c r="O635" s="16">
        <v>0.17685138728337699</v>
      </c>
      <c r="P635" s="16">
        <v>0.15069439130748699</v>
      </c>
      <c r="Q635" s="16">
        <v>0.137191685320599</v>
      </c>
      <c r="R635" s="16"/>
      <c r="S635" s="16">
        <v>0.16424649417788401</v>
      </c>
      <c r="T635" s="16">
        <v>0.12598782168282799</v>
      </c>
      <c r="U635" s="16"/>
      <c r="V635" s="16">
        <v>0.172744157976079</v>
      </c>
      <c r="W635" s="16">
        <v>0.17006282412847701</v>
      </c>
      <c r="X635" s="16">
        <v>0.10999457772166001</v>
      </c>
      <c r="Y635" s="16">
        <v>4.8651691238786002E-2</v>
      </c>
      <c r="Z635" s="16"/>
      <c r="AA635" s="16">
        <v>0.15684693063102401</v>
      </c>
      <c r="AB635" s="16">
        <v>0.16653911819162001</v>
      </c>
      <c r="AC635" s="16">
        <v>0.165864118921557</v>
      </c>
      <c r="AD635" s="16">
        <v>0.142472565906957</v>
      </c>
      <c r="AE635" s="16">
        <v>9.4893108814538094E-2</v>
      </c>
      <c r="AF635" s="16">
        <v>8.5758821633339699E-2</v>
      </c>
      <c r="AG635" s="16"/>
      <c r="AH635" s="16">
        <v>0.135240533149594</v>
      </c>
      <c r="AI635" s="16">
        <v>0.12804380753092701</v>
      </c>
      <c r="AJ635" s="16"/>
      <c r="AK635" s="16">
        <v>0.132202066653554</v>
      </c>
      <c r="AL635" s="16">
        <v>0.124281493822162</v>
      </c>
      <c r="AM635" s="16"/>
      <c r="AN635" s="16">
        <v>0.13539388414127199</v>
      </c>
      <c r="AO635" s="16">
        <v>0.143066246676468</v>
      </c>
      <c r="AP635" s="16"/>
      <c r="AQ635" s="16">
        <v>9.8252087887801404E-2</v>
      </c>
      <c r="AR635" s="16">
        <v>0.19413490583141901</v>
      </c>
      <c r="AS635" s="16">
        <v>0.116497670182841</v>
      </c>
      <c r="AT635" s="16"/>
      <c r="AU635" s="16">
        <v>0.15890179171933599</v>
      </c>
      <c r="AV635" s="16">
        <v>0.13389451504741501</v>
      </c>
      <c r="AW635" s="16"/>
      <c r="AX635" s="16">
        <v>0.12750980515059099</v>
      </c>
      <c r="AY635" s="16">
        <v>0.24931574692180999</v>
      </c>
      <c r="AZ635" s="16"/>
      <c r="BA635" s="16">
        <v>2.8295904678268501E-2</v>
      </c>
      <c r="BB635" s="16">
        <v>7.4708415708247905E-2</v>
      </c>
    </row>
    <row r="636" spans="2:54" x14ac:dyDescent="0.35">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c r="AC636" s="16"/>
      <c r="AD636" s="16"/>
      <c r="AE636" s="16"/>
      <c r="AF636" s="16"/>
      <c r="AG636" s="16"/>
      <c r="AH636" s="16"/>
      <c r="AI636" s="16"/>
      <c r="AJ636" s="16"/>
      <c r="AK636" s="16"/>
      <c r="AL636" s="16"/>
      <c r="AM636" s="16"/>
      <c r="AN636" s="16"/>
      <c r="AO636" s="16"/>
      <c r="AP636" s="16"/>
      <c r="AQ636" s="16"/>
      <c r="AR636" s="16"/>
      <c r="AS636" s="16"/>
      <c r="AT636" s="16"/>
      <c r="AU636" s="16"/>
      <c r="AV636" s="16"/>
      <c r="AW636" s="16"/>
      <c r="AX636" s="16"/>
      <c r="AY636" s="16"/>
      <c r="AZ636" s="16"/>
      <c r="BA636" s="16"/>
      <c r="BB636" s="16"/>
    </row>
    <row r="637" spans="2:54" x14ac:dyDescent="0.35">
      <c r="B637" s="7" t="s">
        <v>304</v>
      </c>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row>
    <row r="638" spans="2:54" x14ac:dyDescent="0.35">
      <c r="B638" s="15" t="s">
        <v>14</v>
      </c>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c r="AB638" s="16"/>
      <c r="AC638" s="16"/>
      <c r="AD638" s="16"/>
      <c r="AE638" s="16"/>
      <c r="AF638" s="16"/>
      <c r="AG638" s="16"/>
      <c r="AH638" s="16"/>
      <c r="AI638" s="16"/>
      <c r="AJ638" s="16"/>
      <c r="AK638" s="16"/>
      <c r="AL638" s="16"/>
      <c r="AM638" s="16"/>
      <c r="AN638" s="16"/>
      <c r="AO638" s="16"/>
      <c r="AP638" s="16"/>
      <c r="AQ638" s="16"/>
      <c r="AR638" s="16"/>
      <c r="AS638" s="16"/>
      <c r="AT638" s="16"/>
      <c r="AU638" s="16"/>
      <c r="AV638" s="16"/>
      <c r="AW638" s="16"/>
      <c r="AX638" s="16"/>
      <c r="AY638" s="16"/>
      <c r="AZ638" s="16"/>
      <c r="BA638" s="16"/>
      <c r="BB638" s="16"/>
    </row>
    <row r="639" spans="2:54" x14ac:dyDescent="0.35">
      <c r="B639" t="s">
        <v>303</v>
      </c>
      <c r="C639" s="16">
        <v>0.30831076564155002</v>
      </c>
      <c r="D639" s="16">
        <v>0.27923614770984301</v>
      </c>
      <c r="E639" s="16">
        <v>0.34066455305812499</v>
      </c>
      <c r="F639" s="16"/>
      <c r="G639" s="16">
        <v>0.23951610175324001</v>
      </c>
      <c r="H639" s="16">
        <v>0.29413404288464501</v>
      </c>
      <c r="I639" s="16">
        <v>0.361703541545493</v>
      </c>
      <c r="J639" s="16">
        <v>0.274842552045995</v>
      </c>
      <c r="K639" s="16">
        <v>0.35817581399787801</v>
      </c>
      <c r="L639" s="16">
        <v>0.30486149422799602</v>
      </c>
      <c r="M639" s="16"/>
      <c r="N639" s="16">
        <v>0.32434351929004601</v>
      </c>
      <c r="O639" s="16">
        <v>0.32980713049008897</v>
      </c>
      <c r="P639" s="16">
        <v>0.30109349511852801</v>
      </c>
      <c r="Q639" s="16">
        <v>0.28959802106655402</v>
      </c>
      <c r="R639" s="16"/>
      <c r="S639" s="16">
        <v>0.33920153655004398</v>
      </c>
      <c r="T639" s="16">
        <v>0.25994879716950903</v>
      </c>
      <c r="U639" s="16"/>
      <c r="V639" s="16">
        <v>0.25294993592086701</v>
      </c>
      <c r="W639" s="16">
        <v>0.329607060417409</v>
      </c>
      <c r="X639" s="16">
        <v>0.31698874119246401</v>
      </c>
      <c r="Y639" s="16">
        <v>0.39452864395746401</v>
      </c>
      <c r="Z639" s="16"/>
      <c r="AA639" s="16">
        <v>0.26545765415571398</v>
      </c>
      <c r="AB639" s="16">
        <v>0.35044297551047698</v>
      </c>
      <c r="AC639" s="16">
        <v>0.36327618377881399</v>
      </c>
      <c r="AD639" s="16">
        <v>0.32586859541625801</v>
      </c>
      <c r="AE639" s="16">
        <v>0.338081767691784</v>
      </c>
      <c r="AF639" s="16">
        <v>0.221025203198781</v>
      </c>
      <c r="AG639" s="16"/>
      <c r="AH639" s="16">
        <v>0.30699035303324601</v>
      </c>
      <c r="AI639" s="16">
        <v>0.31500711228258799</v>
      </c>
      <c r="AJ639" s="16"/>
      <c r="AK639" s="16">
        <v>0.29865950698757499</v>
      </c>
      <c r="AL639" s="16">
        <v>0.31546764759263701</v>
      </c>
      <c r="AM639" s="16"/>
      <c r="AN639" s="16">
        <v>0.29665830691691297</v>
      </c>
      <c r="AO639" s="16">
        <v>0.33746034031045902</v>
      </c>
      <c r="AP639" s="16"/>
      <c r="AQ639" s="16">
        <v>0.35218709587443803</v>
      </c>
      <c r="AR639" s="16">
        <v>0.32240312913618302</v>
      </c>
      <c r="AS639" s="16">
        <v>0.26764865979890001</v>
      </c>
      <c r="AT639" s="16"/>
      <c r="AU639" s="16">
        <v>0.31901442801427898</v>
      </c>
      <c r="AV639" s="16">
        <v>0.29873442493070901</v>
      </c>
      <c r="AW639" s="16"/>
      <c r="AX639" s="16">
        <v>0.32017679945692301</v>
      </c>
      <c r="AY639" s="16">
        <v>0.254976853727653</v>
      </c>
      <c r="AZ639" s="16"/>
      <c r="BA639" s="16">
        <v>0.34034959604495502</v>
      </c>
      <c r="BB639" s="16">
        <v>0.246626266976367</v>
      </c>
    </row>
    <row r="640" spans="2:54" x14ac:dyDescent="0.35">
      <c r="B640" t="s">
        <v>302</v>
      </c>
      <c r="C640" s="16">
        <v>0.272795859483911</v>
      </c>
      <c r="D640" s="16">
        <v>0.27143900815362298</v>
      </c>
      <c r="E640" s="16">
        <v>0.27833585962629098</v>
      </c>
      <c r="F640" s="16"/>
      <c r="G640" s="16">
        <v>0.17944940855241401</v>
      </c>
      <c r="H640" s="16">
        <v>0.26192471917039001</v>
      </c>
      <c r="I640" s="16">
        <v>0.31000652689057301</v>
      </c>
      <c r="J640" s="16">
        <v>0.25460986319625101</v>
      </c>
      <c r="K640" s="16">
        <v>0.29315170349296399</v>
      </c>
      <c r="L640" s="16">
        <v>0.30485045896121299</v>
      </c>
      <c r="M640" s="16"/>
      <c r="N640" s="16">
        <v>0.34350373912625398</v>
      </c>
      <c r="O640" s="16">
        <v>0.25342521379835198</v>
      </c>
      <c r="P640" s="16">
        <v>0.26656291852956099</v>
      </c>
      <c r="Q640" s="16">
        <v>0.24908251726463701</v>
      </c>
      <c r="R640" s="16"/>
      <c r="S640" s="16">
        <v>0.30541491714076002</v>
      </c>
      <c r="T640" s="16">
        <v>0.22497167122381301</v>
      </c>
      <c r="U640" s="16"/>
      <c r="V640" s="16">
        <v>0.238058078169918</v>
      </c>
      <c r="W640" s="16">
        <v>0.33168100749007401</v>
      </c>
      <c r="X640" s="16">
        <v>0.22171810430920699</v>
      </c>
      <c r="Y640" s="16">
        <v>0.27227116819672298</v>
      </c>
      <c r="Z640" s="16"/>
      <c r="AA640" s="16">
        <v>0.25488460058302398</v>
      </c>
      <c r="AB640" s="16">
        <v>0.27314895536249401</v>
      </c>
      <c r="AC640" s="16">
        <v>0.31953705444789199</v>
      </c>
      <c r="AD640" s="16">
        <v>0.286877036153736</v>
      </c>
      <c r="AE640" s="16">
        <v>0.22951381431977499</v>
      </c>
      <c r="AF640" s="16">
        <v>0.37640673339099301</v>
      </c>
      <c r="AG640" s="16"/>
      <c r="AH640" s="16">
        <v>0.263400293240311</v>
      </c>
      <c r="AI640" s="16">
        <v>0.33159563357063998</v>
      </c>
      <c r="AJ640" s="16"/>
      <c r="AK640" s="16">
        <v>0.27681803921660098</v>
      </c>
      <c r="AL640" s="16">
        <v>0.272340656409917</v>
      </c>
      <c r="AM640" s="16"/>
      <c r="AN640" s="16">
        <v>0.256325136160793</v>
      </c>
      <c r="AO640" s="16">
        <v>0.314776280700934</v>
      </c>
      <c r="AP640" s="16"/>
      <c r="AQ640" s="16">
        <v>0.32759885978963399</v>
      </c>
      <c r="AR640" s="16">
        <v>0.26771408466191898</v>
      </c>
      <c r="AS640" s="16">
        <v>0.26907397982237502</v>
      </c>
      <c r="AT640" s="16"/>
      <c r="AU640" s="16">
        <v>0.27295117793359203</v>
      </c>
      <c r="AV640" s="16">
        <v>0.27753601617391199</v>
      </c>
      <c r="AW640" s="16"/>
      <c r="AX640" s="16">
        <v>0.28258709588008402</v>
      </c>
      <c r="AY640" s="16">
        <v>0.23384070744114599</v>
      </c>
      <c r="AZ640" s="16"/>
      <c r="BA640" s="16">
        <v>0.2617552332325</v>
      </c>
      <c r="BB640" s="16">
        <v>0.271945120425373</v>
      </c>
    </row>
    <row r="641" spans="2:54" x14ac:dyDescent="0.35">
      <c r="B641" t="s">
        <v>297</v>
      </c>
      <c r="C641" s="16">
        <v>0.20021557993766001</v>
      </c>
      <c r="D641" s="16">
        <v>0.238017118961212</v>
      </c>
      <c r="E641" s="16">
        <v>0.16752484008989299</v>
      </c>
      <c r="F641" s="16"/>
      <c r="G641" s="16">
        <v>0.18067492401921401</v>
      </c>
      <c r="H641" s="16">
        <v>0.168392852960421</v>
      </c>
      <c r="I641" s="16">
        <v>0.21288035709077099</v>
      </c>
      <c r="J641" s="16">
        <v>0.20169896588069</v>
      </c>
      <c r="K641" s="16">
        <v>0.227090266333031</v>
      </c>
      <c r="L641" s="16">
        <v>0.206755690539595</v>
      </c>
      <c r="M641" s="16"/>
      <c r="N641" s="16">
        <v>0.26475640564619601</v>
      </c>
      <c r="O641" s="16">
        <v>0.171466542391563</v>
      </c>
      <c r="P641" s="16">
        <v>0.19974146192112199</v>
      </c>
      <c r="Q641" s="16">
        <v>0.17988796144969599</v>
      </c>
      <c r="R641" s="16"/>
      <c r="S641" s="16">
        <v>0.19052004381191201</v>
      </c>
      <c r="T641" s="16">
        <v>0.212510821132424</v>
      </c>
      <c r="U641" s="16"/>
      <c r="V641" s="16">
        <v>0.18790858233718799</v>
      </c>
      <c r="W641" s="16">
        <v>0.16435243251250101</v>
      </c>
      <c r="X641" s="16">
        <v>0.24349971825087299</v>
      </c>
      <c r="Y641" s="16">
        <v>0.34390505436211599</v>
      </c>
      <c r="Z641" s="16"/>
      <c r="AA641" s="16">
        <v>0.16035777162110201</v>
      </c>
      <c r="AB641" s="16">
        <v>0.15131206174140999</v>
      </c>
      <c r="AC641" s="16">
        <v>0.30372500227640398</v>
      </c>
      <c r="AD641" s="16">
        <v>0.20344776301439901</v>
      </c>
      <c r="AE641" s="16">
        <v>0.28582524174045298</v>
      </c>
      <c r="AF641" s="16">
        <v>0.38833842191839402</v>
      </c>
      <c r="AG641" s="16"/>
      <c r="AH641" s="16">
        <v>0.235244420928644</v>
      </c>
      <c r="AI641" s="16">
        <v>0.19071760005678301</v>
      </c>
      <c r="AJ641" s="16"/>
      <c r="AK641" s="16">
        <v>0.22022133103973701</v>
      </c>
      <c r="AL641" s="16">
        <v>0.169792150652958</v>
      </c>
      <c r="AM641" s="16"/>
      <c r="AN641" s="16">
        <v>0.22544559162338301</v>
      </c>
      <c r="AO641" s="16">
        <v>0.200511111513313</v>
      </c>
      <c r="AP641" s="16"/>
      <c r="AQ641" s="16">
        <v>0.29007006644009797</v>
      </c>
      <c r="AR641" s="16">
        <v>0.17168660160198501</v>
      </c>
      <c r="AS641" s="16">
        <v>0.205618275680851</v>
      </c>
      <c r="AT641" s="16"/>
      <c r="AU641" s="16">
        <v>0.18721409127648</v>
      </c>
      <c r="AV641" s="16">
        <v>0.22229821776028899</v>
      </c>
      <c r="AW641" s="16"/>
      <c r="AX641" s="16">
        <v>0.21164719837915</v>
      </c>
      <c r="AY641" s="16">
        <v>0.13881946466490899</v>
      </c>
      <c r="AZ641" s="16"/>
      <c r="BA641" s="16">
        <v>0.23809364708358399</v>
      </c>
      <c r="BB641" s="16">
        <v>0.27818844517722102</v>
      </c>
    </row>
    <row r="642" spans="2:54" x14ac:dyDescent="0.35">
      <c r="B642" t="s">
        <v>301</v>
      </c>
      <c r="C642" s="16">
        <v>0.19701803588441</v>
      </c>
      <c r="D642" s="16">
        <v>0.19265251014061199</v>
      </c>
      <c r="E642" s="16">
        <v>0.20422663512219</v>
      </c>
      <c r="F642" s="16"/>
      <c r="G642" s="16">
        <v>0.26027502529752</v>
      </c>
      <c r="H642" s="16">
        <v>0.21516167810231299</v>
      </c>
      <c r="I642" s="16">
        <v>0.23158044539992301</v>
      </c>
      <c r="J642" s="16">
        <v>0.16308244147058101</v>
      </c>
      <c r="K642" s="16">
        <v>0.14251060551985001</v>
      </c>
      <c r="L642" s="16">
        <v>0.186350457797786</v>
      </c>
      <c r="M642" s="16"/>
      <c r="N642" s="16">
        <v>0.21716225168185399</v>
      </c>
      <c r="O642" s="16">
        <v>0.18725865234098399</v>
      </c>
      <c r="P642" s="16">
        <v>0.200730640434652</v>
      </c>
      <c r="Q642" s="16">
        <v>0.18517067298295101</v>
      </c>
      <c r="R642" s="16"/>
      <c r="S642" s="16">
        <v>0.18992819912575701</v>
      </c>
      <c r="T642" s="16">
        <v>0.20868902887141499</v>
      </c>
      <c r="U642" s="16"/>
      <c r="V642" s="16">
        <v>0.185030663885529</v>
      </c>
      <c r="W642" s="16">
        <v>0.190389316680625</v>
      </c>
      <c r="X642" s="16">
        <v>0.22018296987781699</v>
      </c>
      <c r="Y642" s="16">
        <v>0.16779961228844101</v>
      </c>
      <c r="Z642" s="16"/>
      <c r="AA642" s="16">
        <v>0.187887775437131</v>
      </c>
      <c r="AB642" s="16">
        <v>0.192018785045241</v>
      </c>
      <c r="AC642" s="16">
        <v>0.23950314633132</v>
      </c>
      <c r="AD642" s="16">
        <v>0.18973097675648201</v>
      </c>
      <c r="AE642" s="16">
        <v>0.198806232328233</v>
      </c>
      <c r="AF642" s="16">
        <v>0.25109524673639</v>
      </c>
      <c r="AG642" s="16"/>
      <c r="AH642" s="16">
        <v>0.205361294508909</v>
      </c>
      <c r="AI642" s="16">
        <v>0.19102428578723901</v>
      </c>
      <c r="AJ642" s="16"/>
      <c r="AK642" s="16">
        <v>0.171709321725414</v>
      </c>
      <c r="AL642" s="16">
        <v>0.192831188263585</v>
      </c>
      <c r="AM642" s="16"/>
      <c r="AN642" s="16">
        <v>0.198924956763255</v>
      </c>
      <c r="AO642" s="16">
        <v>0.19351264193300899</v>
      </c>
      <c r="AP642" s="16"/>
      <c r="AQ642" s="16">
        <v>0.23079242786580201</v>
      </c>
      <c r="AR642" s="16">
        <v>0.17353777677206</v>
      </c>
      <c r="AS642" s="16">
        <v>0.21215213763870699</v>
      </c>
      <c r="AT642" s="16"/>
      <c r="AU642" s="16">
        <v>0.175997757676151</v>
      </c>
      <c r="AV642" s="16">
        <v>0.22506610786409101</v>
      </c>
      <c r="AW642" s="16"/>
      <c r="AX642" s="16">
        <v>0.19732314153959199</v>
      </c>
      <c r="AY642" s="16">
        <v>0.20338920548199699</v>
      </c>
      <c r="AZ642" s="16"/>
      <c r="BA642" s="16">
        <v>0.25323207596171299</v>
      </c>
      <c r="BB642" s="16">
        <v>0.210283939971389</v>
      </c>
    </row>
    <row r="643" spans="2:54" x14ac:dyDescent="0.35">
      <c r="B643" t="s">
        <v>298</v>
      </c>
      <c r="C643" s="16">
        <v>0.16855087647815101</v>
      </c>
      <c r="D643" s="16">
        <v>0.18411476238869701</v>
      </c>
      <c r="E643" s="16">
        <v>0.155293532358415</v>
      </c>
      <c r="F643" s="16"/>
      <c r="G643" s="16">
        <v>0.19928574370987101</v>
      </c>
      <c r="H643" s="16">
        <v>0.17744451523827001</v>
      </c>
      <c r="I643" s="16">
        <v>0.20432275990103901</v>
      </c>
      <c r="J643" s="16">
        <v>0.13898794066645201</v>
      </c>
      <c r="K643" s="16">
        <v>0.116746408521643</v>
      </c>
      <c r="L643" s="16">
        <v>0.178231360002885</v>
      </c>
      <c r="M643" s="16"/>
      <c r="N643" s="16">
        <v>0.18920394193470599</v>
      </c>
      <c r="O643" s="16">
        <v>0.168743803679376</v>
      </c>
      <c r="P643" s="16">
        <v>0.160435016334744</v>
      </c>
      <c r="Q643" s="16">
        <v>0.16660178670796499</v>
      </c>
      <c r="R643" s="16"/>
      <c r="S643" s="16">
        <v>0.16176557823009399</v>
      </c>
      <c r="T643" s="16">
        <v>0.17962094043322299</v>
      </c>
      <c r="U643" s="16"/>
      <c r="V643" s="16">
        <v>0.13096981426238299</v>
      </c>
      <c r="W643" s="16">
        <v>0.176101179089173</v>
      </c>
      <c r="X643" s="16">
        <v>0.18219188055687599</v>
      </c>
      <c r="Y643" s="16">
        <v>0.24227777279742299</v>
      </c>
      <c r="Z643" s="16"/>
      <c r="AA643" s="16">
        <v>0.14964245960737901</v>
      </c>
      <c r="AB643" s="16">
        <v>0.15677573963045499</v>
      </c>
      <c r="AC643" s="16">
        <v>0.15784316208075899</v>
      </c>
      <c r="AD643" s="16">
        <v>0.15749700455877</v>
      </c>
      <c r="AE643" s="16">
        <v>0.27429833719226099</v>
      </c>
      <c r="AF643" s="16">
        <v>0.27989668404575402</v>
      </c>
      <c r="AG643" s="16"/>
      <c r="AH643" s="16">
        <v>0.17167065039143101</v>
      </c>
      <c r="AI643" s="16">
        <v>0.18003708960484099</v>
      </c>
      <c r="AJ643" s="16"/>
      <c r="AK643" s="16">
        <v>0.15837345985828799</v>
      </c>
      <c r="AL643" s="16">
        <v>0.152176544106428</v>
      </c>
      <c r="AM643" s="16"/>
      <c r="AN643" s="16">
        <v>0.176513403642961</v>
      </c>
      <c r="AO643" s="16">
        <v>0.15571155430203901</v>
      </c>
      <c r="AP643" s="16"/>
      <c r="AQ643" s="16">
        <v>0.19473131614362099</v>
      </c>
      <c r="AR643" s="16">
        <v>0.149859901946959</v>
      </c>
      <c r="AS643" s="16">
        <v>0.172885853875999</v>
      </c>
      <c r="AT643" s="16"/>
      <c r="AU643" s="16">
        <v>0.164307467247477</v>
      </c>
      <c r="AV643" s="16">
        <v>0.17763483550980799</v>
      </c>
      <c r="AW643" s="16"/>
      <c r="AX643" s="16">
        <v>0.17376088621987801</v>
      </c>
      <c r="AY643" s="16">
        <v>0.14876371965916799</v>
      </c>
      <c r="AZ643" s="16"/>
      <c r="BA643" s="16">
        <v>0.21174125346442799</v>
      </c>
      <c r="BB643" s="16">
        <v>0.144359664414449</v>
      </c>
    </row>
    <row r="644" spans="2:54" x14ac:dyDescent="0.35">
      <c r="B644" t="s">
        <v>299</v>
      </c>
      <c r="C644" s="16">
        <v>0.15018542000747501</v>
      </c>
      <c r="D644" s="16">
        <v>0.153719065557439</v>
      </c>
      <c r="E644" s="16">
        <v>0.14917991998371899</v>
      </c>
      <c r="F644" s="16"/>
      <c r="G644" s="16">
        <v>0.193578448374263</v>
      </c>
      <c r="H644" s="16">
        <v>0.12141300217697799</v>
      </c>
      <c r="I644" s="16">
        <v>0.150028869016329</v>
      </c>
      <c r="J644" s="16">
        <v>0.12725947273571001</v>
      </c>
      <c r="K644" s="16">
        <v>0.141331951316051</v>
      </c>
      <c r="L644" s="16">
        <v>0.17414616681755701</v>
      </c>
      <c r="M644" s="16"/>
      <c r="N644" s="16">
        <v>0.145126121234112</v>
      </c>
      <c r="O644" s="16">
        <v>0.14401238476657399</v>
      </c>
      <c r="P644" s="16">
        <v>0.159465806664744</v>
      </c>
      <c r="Q644" s="16">
        <v>0.14432724074911399</v>
      </c>
      <c r="R644" s="16"/>
      <c r="S644" s="16">
        <v>0.168681927294621</v>
      </c>
      <c r="T644" s="16">
        <v>0.123044484384497</v>
      </c>
      <c r="U644" s="16"/>
      <c r="V644" s="16">
        <v>9.4668650064033993E-2</v>
      </c>
      <c r="W644" s="16">
        <v>0.148983850888456</v>
      </c>
      <c r="X644" s="16">
        <v>0.18551747815691999</v>
      </c>
      <c r="Y644" s="16">
        <v>0.27526616870541898</v>
      </c>
      <c r="Z644" s="16"/>
      <c r="AA644" s="16">
        <v>9.3682982757803193E-2</v>
      </c>
      <c r="AB644" s="16">
        <v>0.17650289456503801</v>
      </c>
      <c r="AC644" s="16">
        <v>0.15912566406652501</v>
      </c>
      <c r="AD644" s="16">
        <v>0.204802941920777</v>
      </c>
      <c r="AE644" s="16">
        <v>0.148452171130909</v>
      </c>
      <c r="AF644" s="16">
        <v>0.31045158305749598</v>
      </c>
      <c r="AG644" s="16"/>
      <c r="AH644" s="16">
        <v>0.14366031070381899</v>
      </c>
      <c r="AI644" s="16">
        <v>0.18913670946129299</v>
      </c>
      <c r="AJ644" s="16"/>
      <c r="AK644" s="16">
        <v>0.14470199149666599</v>
      </c>
      <c r="AL644" s="16">
        <v>0.17015740006082999</v>
      </c>
      <c r="AM644" s="16"/>
      <c r="AN644" s="16">
        <v>0.13989843439080499</v>
      </c>
      <c r="AO644" s="16">
        <v>0.16101231123154999</v>
      </c>
      <c r="AP644" s="16"/>
      <c r="AQ644" s="16">
        <v>0.17348730431899001</v>
      </c>
      <c r="AR644" s="16">
        <v>0.12389290735898099</v>
      </c>
      <c r="AS644" s="16">
        <v>0.175384703307078</v>
      </c>
      <c r="AT644" s="16"/>
      <c r="AU644" s="16">
        <v>0.154941272597515</v>
      </c>
      <c r="AV644" s="16">
        <v>0.14617042617522</v>
      </c>
      <c r="AW644" s="16"/>
      <c r="AX644" s="16">
        <v>0.15415313192451699</v>
      </c>
      <c r="AY644" s="16">
        <v>0.13599451838910201</v>
      </c>
      <c r="AZ644" s="16"/>
      <c r="BA644" s="16">
        <v>0.18482339106321899</v>
      </c>
      <c r="BB644" s="16">
        <v>0.20085061493679801</v>
      </c>
    </row>
    <row r="645" spans="2:54" x14ac:dyDescent="0.35">
      <c r="B645" t="s">
        <v>296</v>
      </c>
      <c r="C645" s="16">
        <v>0.14164980754915299</v>
      </c>
      <c r="D645" s="16">
        <v>0.17176850261418999</v>
      </c>
      <c r="E645" s="16">
        <v>0.11010065502694601</v>
      </c>
      <c r="F645" s="16"/>
      <c r="G645" s="16">
        <v>0.13266862846984701</v>
      </c>
      <c r="H645" s="16">
        <v>0.16619176030015101</v>
      </c>
      <c r="I645" s="16">
        <v>0.18707962076943699</v>
      </c>
      <c r="J645" s="16">
        <v>0.108571900601485</v>
      </c>
      <c r="K645" s="16">
        <v>0.13373005728891901</v>
      </c>
      <c r="L645" s="16">
        <v>0.121628516809089</v>
      </c>
      <c r="M645" s="16"/>
      <c r="N645" s="16">
        <v>9.2775042733812998E-2</v>
      </c>
      <c r="O645" s="16">
        <v>0.12120666627557999</v>
      </c>
      <c r="P645" s="16">
        <v>0.14495875363382499</v>
      </c>
      <c r="Q645" s="16">
        <v>0.18923410696342699</v>
      </c>
      <c r="R645" s="16"/>
      <c r="S645" s="16">
        <v>0.15436207575708599</v>
      </c>
      <c r="T645" s="16">
        <v>0.123187763635544</v>
      </c>
      <c r="U645" s="16"/>
      <c r="V645" s="16">
        <v>0.105442716451687</v>
      </c>
      <c r="W645" s="16">
        <v>0.13118607347303099</v>
      </c>
      <c r="X645" s="16">
        <v>0.19220994680424</v>
      </c>
      <c r="Y645" s="16">
        <v>0.105068797206412</v>
      </c>
      <c r="Z645" s="16"/>
      <c r="AA645" s="16">
        <v>8.3569027327677195E-2</v>
      </c>
      <c r="AB645" s="16">
        <v>0.139043476495183</v>
      </c>
      <c r="AC645" s="16">
        <v>0.18455571782538799</v>
      </c>
      <c r="AD645" s="16">
        <v>0.188625147738924</v>
      </c>
      <c r="AE645" s="16">
        <v>0.14932047247886099</v>
      </c>
      <c r="AF645" s="16">
        <v>0.407735098063846</v>
      </c>
      <c r="AG645" s="16"/>
      <c r="AH645" s="16">
        <v>0.138409299498919</v>
      </c>
      <c r="AI645" s="16">
        <v>0.17277531964302201</v>
      </c>
      <c r="AJ645" s="16"/>
      <c r="AK645" s="16">
        <v>0.12835178425351601</v>
      </c>
      <c r="AL645" s="16">
        <v>0.180707507532685</v>
      </c>
      <c r="AM645" s="16"/>
      <c r="AN645" s="16">
        <v>0.12926461200387199</v>
      </c>
      <c r="AO645" s="16">
        <v>0.16446326020728999</v>
      </c>
      <c r="AP645" s="16"/>
      <c r="AQ645" s="16">
        <v>0.19971935435214</v>
      </c>
      <c r="AR645" s="16">
        <v>7.7355300044916295E-2</v>
      </c>
      <c r="AS645" s="16">
        <v>0.17840718396291</v>
      </c>
      <c r="AT645" s="16"/>
      <c r="AU645" s="16">
        <v>0.13198346779969</v>
      </c>
      <c r="AV645" s="16">
        <v>0.15384434248890499</v>
      </c>
      <c r="AW645" s="16"/>
      <c r="AX645" s="16">
        <v>0.1512718123815</v>
      </c>
      <c r="AY645" s="16">
        <v>9.8280964380672298E-2</v>
      </c>
      <c r="AZ645" s="16"/>
      <c r="BA645" s="16">
        <v>0.19209854627695899</v>
      </c>
      <c r="BB645" s="16">
        <v>0.17977840630177</v>
      </c>
    </row>
    <row r="646" spans="2:54" x14ac:dyDescent="0.35">
      <c r="B646" t="s">
        <v>300</v>
      </c>
      <c r="C646" s="16">
        <v>0.11867511417998999</v>
      </c>
      <c r="D646" s="16">
        <v>0.111369164258871</v>
      </c>
      <c r="E646" s="16">
        <v>0.12744764684465901</v>
      </c>
      <c r="F646" s="16"/>
      <c r="G646" s="16">
        <v>0.18053784093224501</v>
      </c>
      <c r="H646" s="16">
        <v>0.18900409046792599</v>
      </c>
      <c r="I646" s="16">
        <v>0.143143424453131</v>
      </c>
      <c r="J646" s="16">
        <v>8.6688923382345795E-2</v>
      </c>
      <c r="K646" s="16">
        <v>7.4534798792762799E-2</v>
      </c>
      <c r="L646" s="16">
        <v>6.2352328468877699E-2</v>
      </c>
      <c r="M646" s="16"/>
      <c r="N646" s="16">
        <v>0.14078692955916799</v>
      </c>
      <c r="O646" s="16">
        <v>0.113308617162101</v>
      </c>
      <c r="P646" s="16">
        <v>9.8817386509442107E-2</v>
      </c>
      <c r="Q646" s="16">
        <v>0.13937185953735301</v>
      </c>
      <c r="R646" s="16"/>
      <c r="S646" s="16">
        <v>0.13485588730408099</v>
      </c>
      <c r="T646" s="16">
        <v>9.3209989601403698E-2</v>
      </c>
      <c r="U646" s="16"/>
      <c r="V646" s="16">
        <v>0.13753815127213001</v>
      </c>
      <c r="W646" s="16">
        <v>0.103583916990271</v>
      </c>
      <c r="X646" s="16">
        <v>0.119494649419397</v>
      </c>
      <c r="Y646" s="16">
        <v>0.14853890967524</v>
      </c>
      <c r="Z646" s="16"/>
      <c r="AA646" s="16">
        <v>0.104051688688429</v>
      </c>
      <c r="AB646" s="16">
        <v>0.126906512195264</v>
      </c>
      <c r="AC646" s="16">
        <v>0.110718702407197</v>
      </c>
      <c r="AD646" s="16">
        <v>0.14297855719887101</v>
      </c>
      <c r="AE646" s="16">
        <v>7.6603614718216001E-2</v>
      </c>
      <c r="AF646" s="16">
        <v>0.23531003879137399</v>
      </c>
      <c r="AG646" s="16"/>
      <c r="AH646" s="16">
        <v>0.120690438122184</v>
      </c>
      <c r="AI646" s="16">
        <v>0.132372711740979</v>
      </c>
      <c r="AJ646" s="16"/>
      <c r="AK646" s="16">
        <v>0.114837901106656</v>
      </c>
      <c r="AL646" s="16">
        <v>0.112275012165895</v>
      </c>
      <c r="AM646" s="16"/>
      <c r="AN646" s="16">
        <v>0.10784406685772401</v>
      </c>
      <c r="AO646" s="16">
        <v>0.133152541949102</v>
      </c>
      <c r="AP646" s="16"/>
      <c r="AQ646" s="16">
        <v>0.16594382262083299</v>
      </c>
      <c r="AR646" s="16">
        <v>8.2708431031727397E-2</v>
      </c>
      <c r="AS646" s="16">
        <v>0.12708172029418599</v>
      </c>
      <c r="AT646" s="16"/>
      <c r="AU646" s="16">
        <v>0.10557439972469999</v>
      </c>
      <c r="AV646" s="16">
        <v>0.139415782449824</v>
      </c>
      <c r="AW646" s="16"/>
      <c r="AX646" s="16">
        <v>0.13257515928469099</v>
      </c>
      <c r="AY646" s="16">
        <v>5.25656766243996E-2</v>
      </c>
      <c r="AZ646" s="16"/>
      <c r="BA646" s="16">
        <v>0.18229023314471299</v>
      </c>
      <c r="BB646" s="16">
        <v>7.7417103896761194E-2</v>
      </c>
    </row>
    <row r="647" spans="2:54" x14ac:dyDescent="0.35">
      <c r="B647" t="s">
        <v>294</v>
      </c>
      <c r="C647" s="16">
        <v>9.9012204632025702E-2</v>
      </c>
      <c r="D647" s="16">
        <v>9.1047093358118295E-2</v>
      </c>
      <c r="E647" s="16">
        <v>0.106961782611297</v>
      </c>
      <c r="F647" s="16"/>
      <c r="G647" s="16">
        <v>0.201073436836116</v>
      </c>
      <c r="H647" s="16">
        <v>0.130887158254712</v>
      </c>
      <c r="I647" s="16">
        <v>0.157406375246369</v>
      </c>
      <c r="J647" s="16">
        <v>5.6140200280634697E-2</v>
      </c>
      <c r="K647" s="16">
        <v>5.3580690497634899E-2</v>
      </c>
      <c r="L647" s="16">
        <v>3.5269968536391902E-2</v>
      </c>
      <c r="M647" s="16"/>
      <c r="N647" s="16">
        <v>0.121342934044433</v>
      </c>
      <c r="O647" s="16">
        <v>8.7202947479624704E-2</v>
      </c>
      <c r="P647" s="16">
        <v>0.10572162224588599</v>
      </c>
      <c r="Q647" s="16">
        <v>8.2585972086704096E-2</v>
      </c>
      <c r="R647" s="16"/>
      <c r="S647" s="16">
        <v>9.1137679985289002E-2</v>
      </c>
      <c r="T647" s="16">
        <v>0.10805781550732101</v>
      </c>
      <c r="U647" s="16"/>
      <c r="V647" s="16">
        <v>0.127302057218878</v>
      </c>
      <c r="W647" s="16">
        <v>8.0425669404281405E-2</v>
      </c>
      <c r="X647" s="16">
        <v>0.101577718839668</v>
      </c>
      <c r="Y647" s="16">
        <v>8.56822028188228E-2</v>
      </c>
      <c r="Z647" s="16"/>
      <c r="AA647" s="16">
        <v>0.119616737614687</v>
      </c>
      <c r="AB647" s="16">
        <v>6.6860085078363704E-2</v>
      </c>
      <c r="AC647" s="16">
        <v>4.77196529776703E-2</v>
      </c>
      <c r="AD647" s="16">
        <v>0.10501623654292901</v>
      </c>
      <c r="AE647" s="16">
        <v>9.4111875967968203E-2</v>
      </c>
      <c r="AF647" s="16">
        <v>0.162776271555337</v>
      </c>
      <c r="AG647" s="16"/>
      <c r="AH647" s="16">
        <v>0.100209128702638</v>
      </c>
      <c r="AI647" s="16">
        <v>0.106243313786638</v>
      </c>
      <c r="AJ647" s="16"/>
      <c r="AK647" s="16">
        <v>0.10099960720198101</v>
      </c>
      <c r="AL647" s="16">
        <v>8.8104435231600595E-2</v>
      </c>
      <c r="AM647" s="16"/>
      <c r="AN647" s="16">
        <v>9.6522646742058599E-2</v>
      </c>
      <c r="AO647" s="16">
        <v>9.8165703683064501E-2</v>
      </c>
      <c r="AP647" s="16"/>
      <c r="AQ647" s="16">
        <v>8.8353013586215695E-2</v>
      </c>
      <c r="AR647" s="16">
        <v>5.9294179903955302E-2</v>
      </c>
      <c r="AS647" s="16">
        <v>0.14325655913153501</v>
      </c>
      <c r="AT647" s="16"/>
      <c r="AU647" s="16">
        <v>9.0418146280629594E-2</v>
      </c>
      <c r="AV647" s="16">
        <v>0.11300286196162</v>
      </c>
      <c r="AW647" s="16"/>
      <c r="AX647" s="16">
        <v>0.10387843977643101</v>
      </c>
      <c r="AY647" s="16">
        <v>7.8180243932865698E-2</v>
      </c>
      <c r="AZ647" s="16"/>
      <c r="BA647" s="16">
        <v>0.15817474319144001</v>
      </c>
      <c r="BB647" s="16">
        <v>0.107965183643726</v>
      </c>
    </row>
    <row r="648" spans="2:54" x14ac:dyDescent="0.35">
      <c r="B648" t="s">
        <v>295</v>
      </c>
      <c r="C648" s="16">
        <v>9.0826489665616697E-2</v>
      </c>
      <c r="D648" s="16">
        <v>9.6303043383273904E-2</v>
      </c>
      <c r="E648" s="16">
        <v>8.5222887502619193E-2</v>
      </c>
      <c r="F648" s="16"/>
      <c r="G648" s="16">
        <v>0.116314467536067</v>
      </c>
      <c r="H648" s="16">
        <v>0.15156619731443</v>
      </c>
      <c r="I648" s="16">
        <v>0.143172223436069</v>
      </c>
      <c r="J648" s="16">
        <v>7.2185395744293807E-2</v>
      </c>
      <c r="K648" s="16">
        <v>3.4359395382851203E-2</v>
      </c>
      <c r="L648" s="16">
        <v>4.1618244229746103E-2</v>
      </c>
      <c r="M648" s="16"/>
      <c r="N648" s="16">
        <v>8.1541108981844801E-2</v>
      </c>
      <c r="O648" s="16">
        <v>5.9103930141016697E-2</v>
      </c>
      <c r="P648" s="16">
        <v>8.9053364181467198E-2</v>
      </c>
      <c r="Q648" s="16">
        <v>0.128066274823774</v>
      </c>
      <c r="R648" s="16"/>
      <c r="S648" s="16">
        <v>8.8028712012014496E-2</v>
      </c>
      <c r="T648" s="16">
        <v>9.5497203308688897E-2</v>
      </c>
      <c r="U648" s="16"/>
      <c r="V648" s="16">
        <v>7.5683247510006102E-2</v>
      </c>
      <c r="W648" s="16">
        <v>8.1548482170234193E-2</v>
      </c>
      <c r="X648" s="16">
        <v>0.109647287622911</v>
      </c>
      <c r="Y648" s="16">
        <v>0.151844335759865</v>
      </c>
      <c r="Z648" s="16"/>
      <c r="AA648" s="16">
        <v>8.4252923414090602E-2</v>
      </c>
      <c r="AB648" s="16">
        <v>8.11570574719747E-2</v>
      </c>
      <c r="AC648" s="16">
        <v>5.3474864272054001E-2</v>
      </c>
      <c r="AD648" s="16">
        <v>0.122515108179994</v>
      </c>
      <c r="AE648" s="16">
        <v>8.3933881268998006E-2</v>
      </c>
      <c r="AF648" s="16">
        <v>0.150948634995585</v>
      </c>
      <c r="AG648" s="16"/>
      <c r="AH648" s="16">
        <v>0.10223042972803199</v>
      </c>
      <c r="AI648" s="16">
        <v>8.3825795440264597E-2</v>
      </c>
      <c r="AJ648" s="16"/>
      <c r="AK648" s="16">
        <v>8.4433864654408594E-2</v>
      </c>
      <c r="AL648" s="16">
        <v>0.102816900928451</v>
      </c>
      <c r="AM648" s="16"/>
      <c r="AN648" s="16">
        <v>8.5508372720871306E-2</v>
      </c>
      <c r="AO648" s="16">
        <v>9.7288215854618096E-2</v>
      </c>
      <c r="AP648" s="16"/>
      <c r="AQ648" s="16">
        <v>0.104341887618543</v>
      </c>
      <c r="AR648" s="16">
        <v>6.0406869574425703E-2</v>
      </c>
      <c r="AS648" s="16">
        <v>0.134545994524226</v>
      </c>
      <c r="AT648" s="16"/>
      <c r="AU648" s="16">
        <v>9.6331454915997899E-2</v>
      </c>
      <c r="AV648" s="16">
        <v>8.4669545805683505E-2</v>
      </c>
      <c r="AW648" s="16"/>
      <c r="AX648" s="16">
        <v>9.8723697693485796E-2</v>
      </c>
      <c r="AY648" s="16">
        <v>5.4208491170769403E-2</v>
      </c>
      <c r="AZ648" s="16"/>
      <c r="BA648" s="16">
        <v>0.145963596880892</v>
      </c>
      <c r="BB648" s="16">
        <v>0.101036503230837</v>
      </c>
    </row>
    <row r="649" spans="2:54" x14ac:dyDescent="0.35">
      <c r="B649" t="s">
        <v>293</v>
      </c>
      <c r="C649" s="16">
        <v>5.8415742669899601E-2</v>
      </c>
      <c r="D649" s="16">
        <v>6.0466948614536303E-2</v>
      </c>
      <c r="E649" s="16">
        <v>5.6242689620816397E-2</v>
      </c>
      <c r="F649" s="16"/>
      <c r="G649" s="16">
        <v>9.1460025411836399E-2</v>
      </c>
      <c r="H649" s="16">
        <v>7.2653434411537002E-2</v>
      </c>
      <c r="I649" s="16">
        <v>0.102467126687142</v>
      </c>
      <c r="J649" s="16">
        <v>3.6031709997013703E-2</v>
      </c>
      <c r="K649" s="16">
        <v>3.7259033652539103E-2</v>
      </c>
      <c r="L649" s="16">
        <v>2.6325948560488002E-2</v>
      </c>
      <c r="M649" s="16"/>
      <c r="N649" s="16">
        <v>5.7891525978011303E-2</v>
      </c>
      <c r="O649" s="16">
        <v>6.5550228453939305E-2</v>
      </c>
      <c r="P649" s="16">
        <v>5.4959954818182402E-2</v>
      </c>
      <c r="Q649" s="16">
        <v>5.8092742588680801E-2</v>
      </c>
      <c r="R649" s="16"/>
      <c r="S649" s="16">
        <v>5.70640510931558E-2</v>
      </c>
      <c r="T649" s="16">
        <v>6.0744681138547599E-2</v>
      </c>
      <c r="U649" s="16"/>
      <c r="V649" s="16">
        <v>4.8365705793473199E-2</v>
      </c>
      <c r="W649" s="16">
        <v>5.7199503233391999E-2</v>
      </c>
      <c r="X649" s="16">
        <v>7.5875278088128995E-2</v>
      </c>
      <c r="Y649" s="16">
        <v>0</v>
      </c>
      <c r="Z649" s="16"/>
      <c r="AA649" s="16">
        <v>6.4349996530116596E-2</v>
      </c>
      <c r="AB649" s="16">
        <v>3.55572229554122E-2</v>
      </c>
      <c r="AC649" s="16">
        <v>7.9678361220327301E-2</v>
      </c>
      <c r="AD649" s="16">
        <v>8.1656624340890299E-2</v>
      </c>
      <c r="AE649" s="16">
        <v>1.03439839208667E-2</v>
      </c>
      <c r="AF649" s="16">
        <v>2.80633210068587E-2</v>
      </c>
      <c r="AG649" s="16"/>
      <c r="AH649" s="16">
        <v>4.9179765483491497E-2</v>
      </c>
      <c r="AI649" s="16">
        <v>6.6791400635084597E-2</v>
      </c>
      <c r="AJ649" s="16"/>
      <c r="AK649" s="16">
        <v>6.4810342519553699E-2</v>
      </c>
      <c r="AL649" s="16">
        <v>7.1942451540586094E-2</v>
      </c>
      <c r="AM649" s="16"/>
      <c r="AN649" s="16">
        <v>6.2628307617967505E-2</v>
      </c>
      <c r="AO649" s="16">
        <v>5.9048381542232999E-2</v>
      </c>
      <c r="AP649" s="16"/>
      <c r="AQ649" s="16">
        <v>3.1801331777042197E-2</v>
      </c>
      <c r="AR649" s="16">
        <v>4.6900275450165202E-2</v>
      </c>
      <c r="AS649" s="16">
        <v>9.3945551517588002E-2</v>
      </c>
      <c r="AT649" s="16"/>
      <c r="AU649" s="16">
        <v>6.4166750625532495E-2</v>
      </c>
      <c r="AV649" s="16">
        <v>5.1320448780014703E-2</v>
      </c>
      <c r="AW649" s="16"/>
      <c r="AX649" s="16">
        <v>6.18441245988633E-2</v>
      </c>
      <c r="AY649" s="16">
        <v>4.3282816000007801E-2</v>
      </c>
      <c r="AZ649" s="16"/>
      <c r="BA649" s="16">
        <v>8.9423325832791306E-2</v>
      </c>
      <c r="BB649" s="16">
        <v>7.3976586649038598E-2</v>
      </c>
    </row>
    <row r="650" spans="2:54" x14ac:dyDescent="0.35">
      <c r="B650" t="s">
        <v>292</v>
      </c>
      <c r="C650" s="16">
        <v>4.35587109117258E-2</v>
      </c>
      <c r="D650" s="16">
        <v>5.3095416818146002E-2</v>
      </c>
      <c r="E650" s="16">
        <v>3.5202946353352201E-2</v>
      </c>
      <c r="F650" s="16"/>
      <c r="G650" s="16">
        <v>5.3270655971923202E-2</v>
      </c>
      <c r="H650" s="16">
        <v>8.46519167605157E-2</v>
      </c>
      <c r="I650" s="16">
        <v>7.2164795378582502E-2</v>
      </c>
      <c r="J650" s="16">
        <v>2.3677342857371299E-2</v>
      </c>
      <c r="K650" s="16">
        <v>2.0977194868452301E-2</v>
      </c>
      <c r="L650" s="16">
        <v>1.3167372214005201E-2</v>
      </c>
      <c r="M650" s="16"/>
      <c r="N650" s="16">
        <v>4.2240702089098997E-2</v>
      </c>
      <c r="O650" s="16">
        <v>4.8617324346257297E-2</v>
      </c>
      <c r="P650" s="16">
        <v>4.1988628183892499E-2</v>
      </c>
      <c r="Q650" s="16">
        <v>4.2596145113781597E-2</v>
      </c>
      <c r="R650" s="16"/>
      <c r="S650" s="16">
        <v>4.5731368443759697E-2</v>
      </c>
      <c r="T650" s="16">
        <v>4.0499705945851901E-2</v>
      </c>
      <c r="U650" s="16"/>
      <c r="V650" s="16">
        <v>5.1713014935719802E-2</v>
      </c>
      <c r="W650" s="16">
        <v>2.6824141469412699E-2</v>
      </c>
      <c r="X650" s="16">
        <v>5.7477127921582098E-2</v>
      </c>
      <c r="Y650" s="16">
        <v>6.13036027200283E-2</v>
      </c>
      <c r="Z650" s="16"/>
      <c r="AA650" s="16">
        <v>3.6054904505408603E-2</v>
      </c>
      <c r="AB650" s="16">
        <v>5.12284882614484E-2</v>
      </c>
      <c r="AC650" s="16">
        <v>3.2322589984598298E-2</v>
      </c>
      <c r="AD650" s="16">
        <v>4.4274243764860603E-2</v>
      </c>
      <c r="AE650" s="16">
        <v>5.0332099802295298E-2</v>
      </c>
      <c r="AF650" s="16">
        <v>0.10494288355818</v>
      </c>
      <c r="AG650" s="16"/>
      <c r="AH650" s="16">
        <v>5.2620761246326198E-2</v>
      </c>
      <c r="AI650" s="16">
        <v>3.71332602882017E-2</v>
      </c>
      <c r="AJ650" s="16"/>
      <c r="AK650" s="16">
        <v>4.8284119282313201E-2</v>
      </c>
      <c r="AL650" s="16">
        <v>4.2074158643498699E-2</v>
      </c>
      <c r="AM650" s="16"/>
      <c r="AN650" s="16">
        <v>5.6588038417438903E-2</v>
      </c>
      <c r="AO650" s="16">
        <v>4.04169471845158E-2</v>
      </c>
      <c r="AP650" s="16"/>
      <c r="AQ650" s="16">
        <v>3.9031770329811498E-2</v>
      </c>
      <c r="AR650" s="16">
        <v>2.79910338300998E-2</v>
      </c>
      <c r="AS650" s="16">
        <v>7.1537658160034795E-2</v>
      </c>
      <c r="AT650" s="16"/>
      <c r="AU650" s="16">
        <v>4.59869977189237E-2</v>
      </c>
      <c r="AV650" s="16">
        <v>4.0906371901931998E-2</v>
      </c>
      <c r="AW650" s="16"/>
      <c r="AX650" s="16">
        <v>5.0685738133482303E-2</v>
      </c>
      <c r="AY650" s="16">
        <v>8.9664763829688295E-3</v>
      </c>
      <c r="AZ650" s="16"/>
      <c r="BA650" s="16">
        <v>7.4021771941115505E-2</v>
      </c>
      <c r="BB650" s="16">
        <v>7.8336464883111301E-2</v>
      </c>
    </row>
    <row r="651" spans="2:54" x14ac:dyDescent="0.35">
      <c r="B651" t="s">
        <v>102</v>
      </c>
      <c r="C651" s="16">
        <v>7.7954042839957896E-2</v>
      </c>
      <c r="D651" s="16">
        <v>8.3319394843587496E-2</v>
      </c>
      <c r="E651" s="16">
        <v>7.2250993442669706E-2</v>
      </c>
      <c r="F651" s="16"/>
      <c r="G651" s="16">
        <v>5.1297092953301503E-2</v>
      </c>
      <c r="H651" s="16">
        <v>7.3569981930544107E-2</v>
      </c>
      <c r="I651" s="16">
        <v>7.7969883259631695E-2</v>
      </c>
      <c r="J651" s="16">
        <v>0.112688440355091</v>
      </c>
      <c r="K651" s="16">
        <v>7.8534463290376805E-2</v>
      </c>
      <c r="L651" s="16">
        <v>7.0420661346234606E-2</v>
      </c>
      <c r="M651" s="16"/>
      <c r="N651" s="16">
        <v>7.7506133282018094E-2</v>
      </c>
      <c r="O651" s="16">
        <v>0.144217070405362</v>
      </c>
      <c r="P651" s="16">
        <v>5.77382169836392E-2</v>
      </c>
      <c r="Q651" s="16">
        <v>5.2736588365438597E-2</v>
      </c>
      <c r="R651" s="16"/>
      <c r="S651" s="16">
        <v>9.3708860458859095E-2</v>
      </c>
      <c r="T651" s="16">
        <v>5.4587317355486803E-2</v>
      </c>
      <c r="U651" s="16"/>
      <c r="V651" s="16">
        <v>0.108783896675759</v>
      </c>
      <c r="W651" s="16">
        <v>6.3526642994629595E-2</v>
      </c>
      <c r="X651" s="16">
        <v>6.8580027509504399E-2</v>
      </c>
      <c r="Y651" s="16">
        <v>9.7745706948593594E-2</v>
      </c>
      <c r="Z651" s="16"/>
      <c r="AA651" s="16">
        <v>8.4425081626490095E-2</v>
      </c>
      <c r="AB651" s="16">
        <v>6.9427374452838003E-2</v>
      </c>
      <c r="AC651" s="16">
        <v>8.5701987216748807E-2</v>
      </c>
      <c r="AD651" s="16">
        <v>7.4510992753954897E-2</v>
      </c>
      <c r="AE651" s="16">
        <v>6.9375735269722003E-2</v>
      </c>
      <c r="AF651" s="16">
        <v>6.9840935748720995E-2</v>
      </c>
      <c r="AG651" s="16"/>
      <c r="AH651" s="16">
        <v>7.6666596534858494E-2</v>
      </c>
      <c r="AI651" s="16">
        <v>7.9563001864736305E-2</v>
      </c>
      <c r="AJ651" s="16"/>
      <c r="AK651" s="16">
        <v>6.1511779603698698E-2</v>
      </c>
      <c r="AL651" s="16">
        <v>7.7557844672847098E-2</v>
      </c>
      <c r="AM651" s="16"/>
      <c r="AN651" s="16">
        <v>7.92845239495234E-2</v>
      </c>
      <c r="AO651" s="16">
        <v>7.2324111229963794E-2</v>
      </c>
      <c r="AP651" s="16"/>
      <c r="AQ651" s="16">
        <v>6.2630032396554194E-2</v>
      </c>
      <c r="AR651" s="16">
        <v>8.4403109323616193E-2</v>
      </c>
      <c r="AS651" s="16">
        <v>7.2305799455508898E-2</v>
      </c>
      <c r="AT651" s="16"/>
      <c r="AU651" s="16">
        <v>7.1794689750712001E-2</v>
      </c>
      <c r="AV651" s="16">
        <v>8.4468338147568905E-2</v>
      </c>
      <c r="AW651" s="16"/>
      <c r="AX651" s="16">
        <v>6.6274520683981597E-2</v>
      </c>
      <c r="AY651" s="16">
        <v>0.119199257784893</v>
      </c>
      <c r="AZ651" s="16"/>
      <c r="BA651" s="16">
        <v>4.5983753484199801E-2</v>
      </c>
      <c r="BB651" s="16">
        <v>8.5266517996091098E-2</v>
      </c>
    </row>
    <row r="652" spans="2:54" x14ac:dyDescent="0.35">
      <c r="B652" t="s">
        <v>103</v>
      </c>
      <c r="C652" s="16">
        <v>0.240534249236668</v>
      </c>
      <c r="D652" s="16">
        <v>0.22081873816737099</v>
      </c>
      <c r="E652" s="16">
        <v>0.25740003252823501</v>
      </c>
      <c r="F652" s="16"/>
      <c r="G652" s="16">
        <v>0.174504858508778</v>
      </c>
      <c r="H652" s="16">
        <v>0.191400202685577</v>
      </c>
      <c r="I652" s="16">
        <v>0.16062870333732701</v>
      </c>
      <c r="J652" s="16">
        <v>0.259984790725444</v>
      </c>
      <c r="K652" s="16">
        <v>0.30115593549163999</v>
      </c>
      <c r="L652" s="16">
        <v>0.32078009232939803</v>
      </c>
      <c r="M652" s="16"/>
      <c r="N652" s="16">
        <v>0.19500694427777501</v>
      </c>
      <c r="O652" s="16">
        <v>0.27039723884329803</v>
      </c>
      <c r="P652" s="16">
        <v>0.234946498196871</v>
      </c>
      <c r="Q652" s="16">
        <v>0.2559880526651</v>
      </c>
      <c r="R652" s="16"/>
      <c r="S652" s="16">
        <v>0.23169147835642101</v>
      </c>
      <c r="T652" s="16">
        <v>0.25506497742077</v>
      </c>
      <c r="U652" s="16"/>
      <c r="V652" s="16">
        <v>0.27718024131136498</v>
      </c>
      <c r="W652" s="16">
        <v>0.26795450681542998</v>
      </c>
      <c r="X652" s="16">
        <v>0.18201668819230801</v>
      </c>
      <c r="Y652" s="16">
        <v>0.14388326177083499</v>
      </c>
      <c r="Z652" s="16"/>
      <c r="AA652" s="16">
        <v>0.28906619805217398</v>
      </c>
      <c r="AB652" s="16">
        <v>0.27653248475681802</v>
      </c>
      <c r="AC652" s="16">
        <v>0.26777813146050899</v>
      </c>
      <c r="AD652" s="16">
        <v>0.17495414084503799</v>
      </c>
      <c r="AE652" s="16">
        <v>0.14869239980120399</v>
      </c>
      <c r="AF652" s="16">
        <v>4.9003950527467699E-2</v>
      </c>
      <c r="AG652" s="16"/>
      <c r="AH652" s="16">
        <v>0.23578936904467299</v>
      </c>
      <c r="AI652" s="16">
        <v>0.21188308060167699</v>
      </c>
      <c r="AJ652" s="16"/>
      <c r="AK652" s="16">
        <v>0.24749054572005</v>
      </c>
      <c r="AL652" s="16">
        <v>0.25092971164355699</v>
      </c>
      <c r="AM652" s="16"/>
      <c r="AN652" s="16">
        <v>0.248471201602318</v>
      </c>
      <c r="AO652" s="16">
        <v>0.22286473128938999</v>
      </c>
      <c r="AP652" s="16"/>
      <c r="AQ652" s="16">
        <v>0.18517845935284</v>
      </c>
      <c r="AR652" s="16">
        <v>0.28649850851669101</v>
      </c>
      <c r="AS652" s="16">
        <v>0.21432814627591801</v>
      </c>
      <c r="AT652" s="16"/>
      <c r="AU652" s="16">
        <v>0.26222136189773898</v>
      </c>
      <c r="AV652" s="16">
        <v>0.209045215199131</v>
      </c>
      <c r="AW652" s="16"/>
      <c r="AX652" s="16">
        <v>0.219203275855784</v>
      </c>
      <c r="AY652" s="16">
        <v>0.35136322579541901</v>
      </c>
      <c r="AZ652" s="16"/>
      <c r="BA652" s="16">
        <v>0.11978785638676</v>
      </c>
      <c r="BB652" s="16">
        <v>0.15431441055445999</v>
      </c>
    </row>
    <row r="653" spans="2:54" x14ac:dyDescent="0.35">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c r="AA653" s="16"/>
      <c r="AB653" s="16"/>
      <c r="AC653" s="16"/>
      <c r="AD653" s="16"/>
      <c r="AE653" s="16"/>
      <c r="AF653" s="16"/>
      <c r="AG653" s="16"/>
      <c r="AH653" s="16"/>
      <c r="AI653" s="16"/>
      <c r="AJ653" s="16"/>
      <c r="AK653" s="16"/>
      <c r="AL653" s="16"/>
      <c r="AM653" s="16"/>
      <c r="AN653" s="16"/>
      <c r="AO653" s="16"/>
      <c r="AP653" s="16"/>
      <c r="AQ653" s="16"/>
      <c r="AR653" s="16"/>
      <c r="AS653" s="16"/>
      <c r="AT653" s="16"/>
      <c r="AU653" s="16"/>
      <c r="AV653" s="16"/>
      <c r="AW653" s="16"/>
      <c r="AX653" s="16"/>
      <c r="AY653" s="16"/>
      <c r="AZ653" s="16"/>
      <c r="BA653" s="16"/>
      <c r="BB653" s="16"/>
    </row>
    <row r="654" spans="2:54" x14ac:dyDescent="0.35">
      <c r="B654" s="7" t="s">
        <v>305</v>
      </c>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c r="AA654" s="16"/>
      <c r="AB654" s="16"/>
      <c r="AC654" s="16"/>
      <c r="AD654" s="16"/>
      <c r="AE654" s="16"/>
      <c r="AF654" s="16"/>
      <c r="AG654" s="16"/>
      <c r="AH654" s="16"/>
      <c r="AI654" s="16"/>
      <c r="AJ654" s="16"/>
      <c r="AK654" s="16"/>
      <c r="AL654" s="16"/>
      <c r="AM654" s="16"/>
      <c r="AN654" s="16"/>
      <c r="AO654" s="16"/>
      <c r="AP654" s="16"/>
      <c r="AQ654" s="16"/>
      <c r="AR654" s="16"/>
      <c r="AS654" s="16"/>
      <c r="AT654" s="16"/>
      <c r="AU654" s="16"/>
      <c r="AV654" s="16"/>
      <c r="AW654" s="16"/>
      <c r="AX654" s="16"/>
      <c r="AY654" s="16"/>
      <c r="AZ654" s="16"/>
      <c r="BA654" s="16"/>
      <c r="BB654" s="16"/>
    </row>
    <row r="655" spans="2:54" x14ac:dyDescent="0.35">
      <c r="B655" s="15" t="s">
        <v>14</v>
      </c>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c r="AA655" s="16"/>
      <c r="AB655" s="16"/>
      <c r="AC655" s="16"/>
      <c r="AD655" s="16"/>
      <c r="AE655" s="16"/>
      <c r="AF655" s="16"/>
      <c r="AG655" s="16"/>
      <c r="AH655" s="16"/>
      <c r="AI655" s="16"/>
      <c r="AJ655" s="16"/>
      <c r="AK655" s="16"/>
      <c r="AL655" s="16"/>
      <c r="AM655" s="16"/>
      <c r="AN655" s="16"/>
      <c r="AO655" s="16"/>
      <c r="AP655" s="16"/>
      <c r="AQ655" s="16"/>
      <c r="AR655" s="16"/>
      <c r="AS655" s="16"/>
      <c r="AT655" s="16"/>
      <c r="AU655" s="16"/>
      <c r="AV655" s="16"/>
      <c r="AW655" s="16"/>
      <c r="AX655" s="16"/>
      <c r="AY655" s="16"/>
      <c r="AZ655" s="16"/>
      <c r="BA655" s="16"/>
      <c r="BB655" s="16"/>
    </row>
    <row r="656" spans="2:54" x14ac:dyDescent="0.35">
      <c r="B656" t="s">
        <v>306</v>
      </c>
      <c r="C656" s="16">
        <v>0.54821561074108305</v>
      </c>
      <c r="D656" s="16">
        <v>0.52179872130490501</v>
      </c>
      <c r="E656" s="16">
        <v>0.57882059660785801</v>
      </c>
      <c r="F656" s="16"/>
      <c r="G656" s="16">
        <v>0.40028777866238202</v>
      </c>
      <c r="H656" s="16">
        <v>0.47432699251198102</v>
      </c>
      <c r="I656" s="16">
        <v>0.55720546832504403</v>
      </c>
      <c r="J656" s="16">
        <v>0.58103581014760897</v>
      </c>
      <c r="K656" s="16">
        <v>0.66732270585321196</v>
      </c>
      <c r="L656" s="16">
        <v>0.571925062861667</v>
      </c>
      <c r="M656" s="16"/>
      <c r="N656" s="16">
        <v>0.66042307565126801</v>
      </c>
      <c r="O656" s="16">
        <v>0.50130239414983302</v>
      </c>
      <c r="P656" s="16">
        <v>0.51925814943721404</v>
      </c>
      <c r="Q656" s="16">
        <v>0.55530362909494102</v>
      </c>
      <c r="R656" s="16"/>
      <c r="S656" s="16">
        <v>0.566147986284261</v>
      </c>
      <c r="T656" s="16">
        <v>0.52058671698268</v>
      </c>
      <c r="U656" s="16"/>
      <c r="V656" s="16">
        <v>0.46588834479056501</v>
      </c>
      <c r="W656" s="16">
        <v>0.584525220841011</v>
      </c>
      <c r="X656" s="16">
        <v>0.55800717533681299</v>
      </c>
      <c r="Y656" s="16">
        <v>0.64869300765233096</v>
      </c>
      <c r="Z656" s="16"/>
      <c r="AA656" s="16">
        <v>0.49030897450794902</v>
      </c>
      <c r="AB656" s="16">
        <v>0.64712711855629101</v>
      </c>
      <c r="AC656" s="16">
        <v>0.63493679378725798</v>
      </c>
      <c r="AD656" s="16">
        <v>0.54197304870929797</v>
      </c>
      <c r="AE656" s="16">
        <v>0.50586641015200196</v>
      </c>
      <c r="AF656" s="16">
        <v>0.59203360090507096</v>
      </c>
      <c r="AG656" s="16"/>
      <c r="AH656" s="16">
        <v>0.55035906729398298</v>
      </c>
      <c r="AI656" s="16">
        <v>0.60580203931991305</v>
      </c>
      <c r="AJ656" s="16"/>
      <c r="AK656" s="16">
        <v>0.52098956707855104</v>
      </c>
      <c r="AL656" s="16">
        <v>0.58730258201611296</v>
      </c>
      <c r="AM656" s="16"/>
      <c r="AN656" s="16">
        <v>0.53836538636085096</v>
      </c>
      <c r="AO656" s="16">
        <v>0.59276383111394204</v>
      </c>
      <c r="AP656" s="16"/>
      <c r="AQ656" s="16">
        <v>0.594078220460452</v>
      </c>
      <c r="AR656" s="16">
        <v>0.55023352779344203</v>
      </c>
      <c r="AS656" s="16">
        <v>0.51901287454678902</v>
      </c>
      <c r="AT656" s="16"/>
      <c r="AU656" s="16">
        <v>0.58640405375369398</v>
      </c>
      <c r="AV656" s="16">
        <v>0.49866520863324398</v>
      </c>
      <c r="AW656" s="16"/>
      <c r="AX656" s="16">
        <v>0.56971388672339696</v>
      </c>
      <c r="AY656" s="16">
        <v>0.455413970459286</v>
      </c>
      <c r="AZ656" s="16"/>
      <c r="BA656" s="16">
        <v>0.59461453386306096</v>
      </c>
      <c r="BB656" s="16">
        <v>0.49858968647404001</v>
      </c>
    </row>
    <row r="657" spans="2:54" x14ac:dyDescent="0.35">
      <c r="B657" t="s">
        <v>296</v>
      </c>
      <c r="C657" s="16">
        <v>0.35471484634924499</v>
      </c>
      <c r="D657" s="16">
        <v>0.36929879951428501</v>
      </c>
      <c r="E657" s="16">
        <v>0.34313315698005598</v>
      </c>
      <c r="F657" s="16"/>
      <c r="G657" s="16">
        <v>0.28179009888127898</v>
      </c>
      <c r="H657" s="16">
        <v>0.33703378008208501</v>
      </c>
      <c r="I657" s="16">
        <v>0.39271070217770898</v>
      </c>
      <c r="J657" s="16">
        <v>0.415713478177135</v>
      </c>
      <c r="K657" s="16">
        <v>0.36536026036691999</v>
      </c>
      <c r="L657" s="16">
        <v>0.32804295867396899</v>
      </c>
      <c r="M657" s="16"/>
      <c r="N657" s="16">
        <v>0.38223236783513198</v>
      </c>
      <c r="O657" s="16">
        <v>0.31402657241531101</v>
      </c>
      <c r="P657" s="16">
        <v>0.33041831110782199</v>
      </c>
      <c r="Q657" s="16">
        <v>0.40955019070769499</v>
      </c>
      <c r="R657" s="16"/>
      <c r="S657" s="16">
        <v>0.35002015928792102</v>
      </c>
      <c r="T657" s="16">
        <v>0.36023919569598301</v>
      </c>
      <c r="U657" s="16"/>
      <c r="V657" s="16">
        <v>0.34116713839212598</v>
      </c>
      <c r="W657" s="16">
        <v>0.35896345999477203</v>
      </c>
      <c r="X657" s="16">
        <v>0.38108996070829998</v>
      </c>
      <c r="Y657" s="16">
        <v>0.18390921204947999</v>
      </c>
      <c r="Z657" s="16"/>
      <c r="AA657" s="16">
        <v>0.31735954064749899</v>
      </c>
      <c r="AB657" s="16">
        <v>0.331973451507735</v>
      </c>
      <c r="AC657" s="16">
        <v>0.45483294231405902</v>
      </c>
      <c r="AD657" s="16">
        <v>0.405055341179407</v>
      </c>
      <c r="AE657" s="16">
        <v>0.34517838413797097</v>
      </c>
      <c r="AF657" s="16">
        <v>0.32030183042152899</v>
      </c>
      <c r="AG657" s="16"/>
      <c r="AH657" s="16">
        <v>0.34833015929337802</v>
      </c>
      <c r="AI657" s="16">
        <v>0.36309326751565901</v>
      </c>
      <c r="AJ657" s="16"/>
      <c r="AK657" s="16">
        <v>0.31668713903831403</v>
      </c>
      <c r="AL657" s="16">
        <v>0.34873509053408402</v>
      </c>
      <c r="AM657" s="16"/>
      <c r="AN657" s="16">
        <v>0.34679854518910502</v>
      </c>
      <c r="AO657" s="16">
        <v>0.36258687985985699</v>
      </c>
      <c r="AP657" s="16"/>
      <c r="AQ657" s="16">
        <v>0.35725255192354899</v>
      </c>
      <c r="AR657" s="16">
        <v>0.38143615964803301</v>
      </c>
      <c r="AS657" s="16">
        <v>0.32389014032166202</v>
      </c>
      <c r="AT657" s="16"/>
      <c r="AU657" s="16">
        <v>0.366842516153918</v>
      </c>
      <c r="AV657" s="16">
        <v>0.33987001239380399</v>
      </c>
      <c r="AW657" s="16"/>
      <c r="AX657" s="16">
        <v>0.35915212767937299</v>
      </c>
      <c r="AY657" s="16">
        <v>0.341131520413885</v>
      </c>
      <c r="AZ657" s="16"/>
      <c r="BA657" s="16">
        <v>0.34288044389220301</v>
      </c>
      <c r="BB657" s="16">
        <v>0.30504058822061803</v>
      </c>
    </row>
    <row r="658" spans="2:54" x14ac:dyDescent="0.35">
      <c r="B658" t="s">
        <v>307</v>
      </c>
      <c r="C658" s="16">
        <v>0.28220504083891801</v>
      </c>
      <c r="D658" s="16">
        <v>0.27967134289193502</v>
      </c>
      <c r="E658" s="16">
        <v>0.28900673438782398</v>
      </c>
      <c r="F658" s="16"/>
      <c r="G658" s="16">
        <v>0.23100224106355999</v>
      </c>
      <c r="H658" s="16">
        <v>0.29808061567166599</v>
      </c>
      <c r="I658" s="16">
        <v>0.31129038253777802</v>
      </c>
      <c r="J658" s="16">
        <v>0.31643877077796201</v>
      </c>
      <c r="K658" s="16">
        <v>0.23740567871350099</v>
      </c>
      <c r="L658" s="16">
        <v>0.28477907870689401</v>
      </c>
      <c r="M658" s="16"/>
      <c r="N658" s="16">
        <v>0.30373009794549699</v>
      </c>
      <c r="O658" s="16">
        <v>0.29837313490739797</v>
      </c>
      <c r="P658" s="16">
        <v>0.26900568063196501</v>
      </c>
      <c r="Q658" s="16">
        <v>0.273810659139121</v>
      </c>
      <c r="R658" s="16"/>
      <c r="S658" s="16">
        <v>0.29136249703526801</v>
      </c>
      <c r="T658" s="16">
        <v>0.26980277698022298</v>
      </c>
      <c r="U658" s="16"/>
      <c r="V658" s="16">
        <v>0.246233496324611</v>
      </c>
      <c r="W658" s="16">
        <v>0.30645204688896499</v>
      </c>
      <c r="X658" s="16">
        <v>0.28392319359018398</v>
      </c>
      <c r="Y658" s="16">
        <v>0.25033600755091701</v>
      </c>
      <c r="Z658" s="16"/>
      <c r="AA658" s="16">
        <v>0.27517478038182602</v>
      </c>
      <c r="AB658" s="16">
        <v>0.27624782696813799</v>
      </c>
      <c r="AC658" s="16">
        <v>0.32445801585592698</v>
      </c>
      <c r="AD658" s="16">
        <v>0.28267186566164498</v>
      </c>
      <c r="AE658" s="16">
        <v>0.27179898417771597</v>
      </c>
      <c r="AF658" s="16">
        <v>0.29793787537285799</v>
      </c>
      <c r="AG658" s="16"/>
      <c r="AH658" s="16">
        <v>0.28127526814789899</v>
      </c>
      <c r="AI658" s="16">
        <v>0.31613916364185302</v>
      </c>
      <c r="AJ658" s="16"/>
      <c r="AK658" s="16">
        <v>0.25505662897956999</v>
      </c>
      <c r="AL658" s="16">
        <v>0.32561526106345401</v>
      </c>
      <c r="AM658" s="16"/>
      <c r="AN658" s="16">
        <v>0.26416746074183101</v>
      </c>
      <c r="AO658" s="16">
        <v>0.32124548168251699</v>
      </c>
      <c r="AP658" s="16"/>
      <c r="AQ658" s="16">
        <v>0.29288641323516201</v>
      </c>
      <c r="AR658" s="16">
        <v>0.25107167950032599</v>
      </c>
      <c r="AS658" s="16">
        <v>0.31186116160680599</v>
      </c>
      <c r="AT658" s="16"/>
      <c r="AU658" s="16">
        <v>0.29955791182694402</v>
      </c>
      <c r="AV658" s="16">
        <v>0.262722431610664</v>
      </c>
      <c r="AW658" s="16"/>
      <c r="AX658" s="16">
        <v>0.28028029212276101</v>
      </c>
      <c r="AY658" s="16">
        <v>0.30337505175372298</v>
      </c>
      <c r="AZ658" s="16"/>
      <c r="BA658" s="16">
        <v>0.31935665988135298</v>
      </c>
      <c r="BB658" s="16">
        <v>0.21383371341020499</v>
      </c>
    </row>
    <row r="659" spans="2:54" x14ac:dyDescent="0.35">
      <c r="B659" t="s">
        <v>298</v>
      </c>
      <c r="C659" s="16">
        <v>0.27205475642912502</v>
      </c>
      <c r="D659" s="16">
        <v>0.26802643541621302</v>
      </c>
      <c r="E659" s="16">
        <v>0.28011415701197001</v>
      </c>
      <c r="F659" s="16"/>
      <c r="G659" s="16">
        <v>0.26935041871099502</v>
      </c>
      <c r="H659" s="16">
        <v>0.25739039033655797</v>
      </c>
      <c r="I659" s="16">
        <v>0.33339937694197702</v>
      </c>
      <c r="J659" s="16">
        <v>0.26889380336333102</v>
      </c>
      <c r="K659" s="16">
        <v>0.23576645242967301</v>
      </c>
      <c r="L659" s="16">
        <v>0.26926287966284701</v>
      </c>
      <c r="M659" s="16"/>
      <c r="N659" s="16">
        <v>0.29872371017595301</v>
      </c>
      <c r="O659" s="16">
        <v>0.30459559150064203</v>
      </c>
      <c r="P659" s="16">
        <v>0.231765209618289</v>
      </c>
      <c r="Q659" s="16">
        <v>0.28909558430683002</v>
      </c>
      <c r="R659" s="16"/>
      <c r="S659" s="16">
        <v>0.26658626140591102</v>
      </c>
      <c r="T659" s="16">
        <v>0.28165475310696703</v>
      </c>
      <c r="U659" s="16"/>
      <c r="V659" s="16">
        <v>0.28545943007036301</v>
      </c>
      <c r="W659" s="16">
        <v>0.27923853842213398</v>
      </c>
      <c r="X659" s="16">
        <v>0.26282512673538599</v>
      </c>
      <c r="Y659" s="16">
        <v>0.16775705940788799</v>
      </c>
      <c r="Z659" s="16"/>
      <c r="AA659" s="16">
        <v>0.27308300822882797</v>
      </c>
      <c r="AB659" s="16">
        <v>0.26857003982205502</v>
      </c>
      <c r="AC659" s="16">
        <v>0.39176286885870598</v>
      </c>
      <c r="AD659" s="16">
        <v>0.25115257015361098</v>
      </c>
      <c r="AE659" s="16">
        <v>0.17926151380715999</v>
      </c>
      <c r="AF659" s="16">
        <v>0.31079719413248702</v>
      </c>
      <c r="AG659" s="16"/>
      <c r="AH659" s="16">
        <v>0.25949588309499899</v>
      </c>
      <c r="AI659" s="16">
        <v>0.29601809133110102</v>
      </c>
      <c r="AJ659" s="16"/>
      <c r="AK659" s="16">
        <v>0.25124574982619302</v>
      </c>
      <c r="AL659" s="16">
        <v>0.31572517158206698</v>
      </c>
      <c r="AM659" s="16"/>
      <c r="AN659" s="16">
        <v>0.26474819360060398</v>
      </c>
      <c r="AO659" s="16">
        <v>0.30461132796617002</v>
      </c>
      <c r="AP659" s="16"/>
      <c r="AQ659" s="16">
        <v>0.24895035510795899</v>
      </c>
      <c r="AR659" s="16">
        <v>0.27236862430867298</v>
      </c>
      <c r="AS659" s="16">
        <v>0.28390812451648501</v>
      </c>
      <c r="AT659" s="16"/>
      <c r="AU659" s="16">
        <v>0.28762593881836901</v>
      </c>
      <c r="AV659" s="16">
        <v>0.25491481175158398</v>
      </c>
      <c r="AW659" s="16"/>
      <c r="AX659" s="16">
        <v>0.27687567698511101</v>
      </c>
      <c r="AY659" s="16">
        <v>0.25841629995729098</v>
      </c>
      <c r="AZ659" s="16"/>
      <c r="BA659" s="16">
        <v>0.32231549467471698</v>
      </c>
      <c r="BB659" s="16">
        <v>0.138990609043318</v>
      </c>
    </row>
    <row r="660" spans="2:54" x14ac:dyDescent="0.35">
      <c r="B660" t="s">
        <v>297</v>
      </c>
      <c r="C660" s="16">
        <v>0.21220661260163701</v>
      </c>
      <c r="D660" s="16">
        <v>0.20982140738814301</v>
      </c>
      <c r="E660" s="16">
        <v>0.21599837448491499</v>
      </c>
      <c r="F660" s="16"/>
      <c r="G660" s="16">
        <v>0.217289484358934</v>
      </c>
      <c r="H660" s="16">
        <v>0.21470057028832101</v>
      </c>
      <c r="I660" s="16">
        <v>0.18559070499847499</v>
      </c>
      <c r="J660" s="16">
        <v>0.23251107107458899</v>
      </c>
      <c r="K660" s="16">
        <v>0.193929242521208</v>
      </c>
      <c r="L660" s="16">
        <v>0.22682643135184699</v>
      </c>
      <c r="M660" s="16"/>
      <c r="N660" s="16">
        <v>0.24238712444773799</v>
      </c>
      <c r="O660" s="16">
        <v>0.224794563554987</v>
      </c>
      <c r="P660" s="16">
        <v>0.19305452676527499</v>
      </c>
      <c r="Q660" s="16">
        <v>0.21028871068421201</v>
      </c>
      <c r="R660" s="16"/>
      <c r="S660" s="16">
        <v>0.21865879048724499</v>
      </c>
      <c r="T660" s="16">
        <v>0.20353477715707799</v>
      </c>
      <c r="U660" s="16"/>
      <c r="V660" s="16">
        <v>0.16690143089627499</v>
      </c>
      <c r="W660" s="16">
        <v>0.248685646932541</v>
      </c>
      <c r="X660" s="16">
        <v>0.19596031746006801</v>
      </c>
      <c r="Y660" s="16">
        <v>0.257334804362497</v>
      </c>
      <c r="Z660" s="16"/>
      <c r="AA660" s="16">
        <v>0.198355032273108</v>
      </c>
      <c r="AB660" s="16">
        <v>0.24617643818832699</v>
      </c>
      <c r="AC660" s="16">
        <v>0.25870149840227302</v>
      </c>
      <c r="AD660" s="16">
        <v>0.177552027160226</v>
      </c>
      <c r="AE660" s="16">
        <v>0.200974369463089</v>
      </c>
      <c r="AF660" s="16">
        <v>0.312376629706832</v>
      </c>
      <c r="AG660" s="16"/>
      <c r="AH660" s="16">
        <v>0.22500373364523599</v>
      </c>
      <c r="AI660" s="16">
        <v>0.21162807092011399</v>
      </c>
      <c r="AJ660" s="16"/>
      <c r="AK660" s="16">
        <v>0.23103364938361701</v>
      </c>
      <c r="AL660" s="16">
        <v>0.20035509658300901</v>
      </c>
      <c r="AM660" s="16"/>
      <c r="AN660" s="16">
        <v>0.219169548573699</v>
      </c>
      <c r="AO660" s="16">
        <v>0.22763008987102501</v>
      </c>
      <c r="AP660" s="16"/>
      <c r="AQ660" s="16">
        <v>0.25445213018651702</v>
      </c>
      <c r="AR660" s="16">
        <v>0.19280008542781599</v>
      </c>
      <c r="AS660" s="16">
        <v>0.22567774269455099</v>
      </c>
      <c r="AT660" s="16"/>
      <c r="AU660" s="16">
        <v>0.232116076361534</v>
      </c>
      <c r="AV660" s="16">
        <v>0.187824767384101</v>
      </c>
      <c r="AW660" s="16"/>
      <c r="AX660" s="16">
        <v>0.22111820176303201</v>
      </c>
      <c r="AY660" s="16">
        <v>0.17529946386977899</v>
      </c>
      <c r="AZ660" s="16"/>
      <c r="BA660" s="16">
        <v>0.230117732140173</v>
      </c>
      <c r="BB660" s="16">
        <v>0.23484288484838201</v>
      </c>
    </row>
    <row r="661" spans="2:54" x14ac:dyDescent="0.35">
      <c r="B661" t="s">
        <v>301</v>
      </c>
      <c r="C661" s="16">
        <v>0.209460660122578</v>
      </c>
      <c r="D661" s="16">
        <v>0.21207205981718999</v>
      </c>
      <c r="E661" s="16">
        <v>0.20481254714307801</v>
      </c>
      <c r="F661" s="16"/>
      <c r="G661" s="16">
        <v>0.16752090144329901</v>
      </c>
      <c r="H661" s="16">
        <v>0.206747415687207</v>
      </c>
      <c r="I661" s="16">
        <v>0.24726873116885401</v>
      </c>
      <c r="J661" s="16">
        <v>0.21843140326827201</v>
      </c>
      <c r="K661" s="16">
        <v>0.16977810294967599</v>
      </c>
      <c r="L661" s="16">
        <v>0.23089200691511699</v>
      </c>
      <c r="M661" s="16"/>
      <c r="N661" s="16">
        <v>0.19974382203211599</v>
      </c>
      <c r="O661" s="16">
        <v>0.21330151247031201</v>
      </c>
      <c r="P661" s="16">
        <v>0.20778003761445701</v>
      </c>
      <c r="Q661" s="16">
        <v>0.21575673396474701</v>
      </c>
      <c r="R661" s="16"/>
      <c r="S661" s="16">
        <v>0.23791339779603499</v>
      </c>
      <c r="T661" s="16">
        <v>0.16760301738714101</v>
      </c>
      <c r="U661" s="16"/>
      <c r="V661" s="16">
        <v>0.21076297829622401</v>
      </c>
      <c r="W661" s="16">
        <v>0.22527583209951099</v>
      </c>
      <c r="X661" s="16">
        <v>0.19109166224711499</v>
      </c>
      <c r="Y661" s="16">
        <v>0.17031746390896399</v>
      </c>
      <c r="Z661" s="16"/>
      <c r="AA661" s="16">
        <v>0.19909108730518699</v>
      </c>
      <c r="AB661" s="16">
        <v>0.22958416723667099</v>
      </c>
      <c r="AC661" s="16">
        <v>0.188411673864194</v>
      </c>
      <c r="AD661" s="16">
        <v>0.22666476666386201</v>
      </c>
      <c r="AE661" s="16">
        <v>0.17013829914279599</v>
      </c>
      <c r="AF661" s="16">
        <v>0.28570908220942898</v>
      </c>
      <c r="AG661" s="16"/>
      <c r="AH661" s="16">
        <v>0.193745705018844</v>
      </c>
      <c r="AI661" s="16">
        <v>0.27182137265839501</v>
      </c>
      <c r="AJ661" s="16"/>
      <c r="AK661" s="16">
        <v>0.186680502394311</v>
      </c>
      <c r="AL661" s="16">
        <v>0.23844348552123101</v>
      </c>
      <c r="AM661" s="16"/>
      <c r="AN661" s="16">
        <v>0.184419718930176</v>
      </c>
      <c r="AO661" s="16">
        <v>0.27000906614252301</v>
      </c>
      <c r="AP661" s="16"/>
      <c r="AQ661" s="16">
        <v>0.19696427021700699</v>
      </c>
      <c r="AR661" s="16">
        <v>0.19274523655477799</v>
      </c>
      <c r="AS661" s="16">
        <v>0.240338081409046</v>
      </c>
      <c r="AT661" s="16"/>
      <c r="AU661" s="16">
        <v>0.22111140066360799</v>
      </c>
      <c r="AV661" s="16">
        <v>0.19674346527233499</v>
      </c>
      <c r="AW661" s="16"/>
      <c r="AX661" s="16">
        <v>0.21730011669819699</v>
      </c>
      <c r="AY661" s="16">
        <v>0.17268332990729399</v>
      </c>
      <c r="AZ661" s="16"/>
      <c r="BA661" s="16">
        <v>0.27968946697248498</v>
      </c>
      <c r="BB661" s="16">
        <v>8.7071010872171006E-2</v>
      </c>
    </row>
    <row r="662" spans="2:54" x14ac:dyDescent="0.35">
      <c r="B662" t="s">
        <v>295</v>
      </c>
      <c r="C662" s="16">
        <v>0.19527267520680699</v>
      </c>
      <c r="D662" s="16">
        <v>0.20503419213990401</v>
      </c>
      <c r="E662" s="16">
        <v>0.18907004983404299</v>
      </c>
      <c r="F662" s="16"/>
      <c r="G662" s="16">
        <v>0.14312406426809801</v>
      </c>
      <c r="H662" s="16">
        <v>0.22522487134371499</v>
      </c>
      <c r="I662" s="16">
        <v>0.20865785411444099</v>
      </c>
      <c r="J662" s="16">
        <v>0.20568963778962701</v>
      </c>
      <c r="K662" s="16">
        <v>0.18741814883250801</v>
      </c>
      <c r="L662" s="16">
        <v>0.18758926767412801</v>
      </c>
      <c r="M662" s="16"/>
      <c r="N662" s="16">
        <v>0.182224455338517</v>
      </c>
      <c r="O662" s="16">
        <v>0.17958220161119201</v>
      </c>
      <c r="P662" s="16">
        <v>0.200807047976332</v>
      </c>
      <c r="Q662" s="16">
        <v>0.209468144529633</v>
      </c>
      <c r="R662" s="16"/>
      <c r="S662" s="16">
        <v>0.19874642938626799</v>
      </c>
      <c r="T662" s="16">
        <v>0.191007343740867</v>
      </c>
      <c r="U662" s="16"/>
      <c r="V662" s="16">
        <v>0.16783989425638601</v>
      </c>
      <c r="W662" s="16">
        <v>0.21109313673539801</v>
      </c>
      <c r="X662" s="16">
        <v>0.20555495376810401</v>
      </c>
      <c r="Y662" s="16">
        <v>0.12681562808699201</v>
      </c>
      <c r="Z662" s="16"/>
      <c r="AA662" s="16">
        <v>0.17470067928168201</v>
      </c>
      <c r="AB662" s="16">
        <v>0.20269325571892099</v>
      </c>
      <c r="AC662" s="16">
        <v>0.23219023126108601</v>
      </c>
      <c r="AD662" s="16">
        <v>0.22023814615798301</v>
      </c>
      <c r="AE662" s="16">
        <v>0.16775202893490199</v>
      </c>
      <c r="AF662" s="16">
        <v>0.20174063202947301</v>
      </c>
      <c r="AG662" s="16"/>
      <c r="AH662" s="16">
        <v>0.20064402720181601</v>
      </c>
      <c r="AI662" s="16">
        <v>0.21050776663313001</v>
      </c>
      <c r="AJ662" s="16"/>
      <c r="AK662" s="16">
        <v>0.20051570827670501</v>
      </c>
      <c r="AL662" s="16">
        <v>0.18619753747790299</v>
      </c>
      <c r="AM662" s="16"/>
      <c r="AN662" s="16">
        <v>0.21579224798220101</v>
      </c>
      <c r="AO662" s="16">
        <v>0.17588127376107801</v>
      </c>
      <c r="AP662" s="16"/>
      <c r="AQ662" s="16">
        <v>0.181731451663209</v>
      </c>
      <c r="AR662" s="16">
        <v>0.18201205338628601</v>
      </c>
      <c r="AS662" s="16">
        <v>0.21324938960179701</v>
      </c>
      <c r="AT662" s="16"/>
      <c r="AU662" s="16">
        <v>0.209538188637381</v>
      </c>
      <c r="AV662" s="16">
        <v>0.17858856530235701</v>
      </c>
      <c r="AW662" s="16"/>
      <c r="AX662" s="16">
        <v>0.195306594390313</v>
      </c>
      <c r="AY662" s="16">
        <v>0.19772943512645799</v>
      </c>
      <c r="AZ662" s="16"/>
      <c r="BA662" s="16">
        <v>0.222903323424061</v>
      </c>
      <c r="BB662" s="16">
        <v>0.14287968758818401</v>
      </c>
    </row>
    <row r="663" spans="2:54" x14ac:dyDescent="0.35">
      <c r="B663" t="s">
        <v>300</v>
      </c>
      <c r="C663" s="16">
        <v>0.19383683801360099</v>
      </c>
      <c r="D663" s="16">
        <v>0.19314968015718501</v>
      </c>
      <c r="E663" s="16">
        <v>0.19751092625803901</v>
      </c>
      <c r="F663" s="16"/>
      <c r="G663" s="16">
        <v>0.199499446596308</v>
      </c>
      <c r="H663" s="16">
        <v>0.244281911096426</v>
      </c>
      <c r="I663" s="16">
        <v>0.249258760037809</v>
      </c>
      <c r="J663" s="16">
        <v>0.158586248531667</v>
      </c>
      <c r="K663" s="16">
        <v>0.19125211167093301</v>
      </c>
      <c r="L663" s="16">
        <v>0.13285015384478999</v>
      </c>
      <c r="M663" s="16"/>
      <c r="N663" s="16">
        <v>0.220038284763344</v>
      </c>
      <c r="O663" s="16">
        <v>0.208896922905528</v>
      </c>
      <c r="P663" s="16">
        <v>0.18180008035436199</v>
      </c>
      <c r="Q663" s="16">
        <v>0.18119745374635601</v>
      </c>
      <c r="R663" s="16"/>
      <c r="S663" s="16">
        <v>0.200205976291608</v>
      </c>
      <c r="T663" s="16">
        <v>0.180219310030794</v>
      </c>
      <c r="U663" s="16"/>
      <c r="V663" s="16">
        <v>0.192751804047359</v>
      </c>
      <c r="W663" s="16">
        <v>0.184646561330716</v>
      </c>
      <c r="X663" s="16">
        <v>0.20649244315905599</v>
      </c>
      <c r="Y663" s="16">
        <v>0.202399113457711</v>
      </c>
      <c r="Z663" s="16"/>
      <c r="AA663" s="16">
        <v>0.180238238289993</v>
      </c>
      <c r="AB663" s="16">
        <v>0.22624738636812</v>
      </c>
      <c r="AC663" s="16">
        <v>0.273599840087422</v>
      </c>
      <c r="AD663" s="16">
        <v>0.18006972292743201</v>
      </c>
      <c r="AE663" s="16">
        <v>0.14208374925270001</v>
      </c>
      <c r="AF663" s="16">
        <v>0.167118942887756</v>
      </c>
      <c r="AG663" s="16"/>
      <c r="AH663" s="16">
        <v>0.18848715152121501</v>
      </c>
      <c r="AI663" s="16">
        <v>0.18090448533523901</v>
      </c>
      <c r="AJ663" s="16"/>
      <c r="AK663" s="16">
        <v>0.18745839881564499</v>
      </c>
      <c r="AL663" s="16">
        <v>0.194470670772736</v>
      </c>
      <c r="AM663" s="16"/>
      <c r="AN663" s="16">
        <v>0.186202724301199</v>
      </c>
      <c r="AO663" s="16">
        <v>0.19949947198535301</v>
      </c>
      <c r="AP663" s="16"/>
      <c r="AQ663" s="16">
        <v>0.227673756300657</v>
      </c>
      <c r="AR663" s="16">
        <v>0.172772633933856</v>
      </c>
      <c r="AS663" s="16">
        <v>0.20794758241591099</v>
      </c>
      <c r="AT663" s="16"/>
      <c r="AU663" s="16">
        <v>0.19540798211430199</v>
      </c>
      <c r="AV663" s="16">
        <v>0.195132941600449</v>
      </c>
      <c r="AW663" s="16"/>
      <c r="AX663" s="16">
        <v>0.203099936132909</v>
      </c>
      <c r="AY663" s="16">
        <v>0.149170907317839</v>
      </c>
      <c r="AZ663" s="16"/>
      <c r="BA663" s="16">
        <v>0.20443068104787601</v>
      </c>
      <c r="BB663" s="16">
        <v>0.27891192269019099</v>
      </c>
    </row>
    <row r="664" spans="2:54" x14ac:dyDescent="0.35">
      <c r="B664" t="s">
        <v>294</v>
      </c>
      <c r="C664" s="16">
        <v>0.18214260045532199</v>
      </c>
      <c r="D664" s="16">
        <v>0.164988725954687</v>
      </c>
      <c r="E664" s="16">
        <v>0.20009414003780401</v>
      </c>
      <c r="F664" s="16"/>
      <c r="G664" s="16">
        <v>0.287456703806522</v>
      </c>
      <c r="H664" s="16">
        <v>0.20497244371575099</v>
      </c>
      <c r="I664" s="16">
        <v>0.19207567545502</v>
      </c>
      <c r="J664" s="16">
        <v>0.20413852138036601</v>
      </c>
      <c r="K664" s="16">
        <v>0.140954609018657</v>
      </c>
      <c r="L664" s="16">
        <v>0.109691554434517</v>
      </c>
      <c r="M664" s="16"/>
      <c r="N664" s="16">
        <v>0.197239454661501</v>
      </c>
      <c r="O664" s="16">
        <v>0.17171617677383499</v>
      </c>
      <c r="P664" s="16">
        <v>0.18458570586004799</v>
      </c>
      <c r="Q664" s="16">
        <v>0.17652988123622099</v>
      </c>
      <c r="R664" s="16"/>
      <c r="S664" s="16">
        <v>0.16726160142415999</v>
      </c>
      <c r="T664" s="16">
        <v>0.205486926972267</v>
      </c>
      <c r="U664" s="16"/>
      <c r="V664" s="16">
        <v>0.210059957709614</v>
      </c>
      <c r="W664" s="16">
        <v>0.17552133854315399</v>
      </c>
      <c r="X664" s="16">
        <v>0.17826062776447199</v>
      </c>
      <c r="Y664" s="16">
        <v>8.6769538302084795E-2</v>
      </c>
      <c r="Z664" s="16"/>
      <c r="AA664" s="16">
        <v>0.19442946398931699</v>
      </c>
      <c r="AB664" s="16">
        <v>0.15040189107782001</v>
      </c>
      <c r="AC664" s="16">
        <v>0.235503641739987</v>
      </c>
      <c r="AD664" s="16">
        <v>0.19796763683188701</v>
      </c>
      <c r="AE664" s="16">
        <v>9.6118502724288707E-2</v>
      </c>
      <c r="AF664" s="16">
        <v>0.18219053000462099</v>
      </c>
      <c r="AG664" s="16"/>
      <c r="AH664" s="16">
        <v>0.16832838220648899</v>
      </c>
      <c r="AI664" s="16">
        <v>0.20675814293272701</v>
      </c>
      <c r="AJ664" s="16"/>
      <c r="AK664" s="16">
        <v>0.173749676493309</v>
      </c>
      <c r="AL664" s="16">
        <v>0.19306457779043201</v>
      </c>
      <c r="AM664" s="16"/>
      <c r="AN664" s="16">
        <v>0.15935489085430499</v>
      </c>
      <c r="AO664" s="16">
        <v>0.19682089478206</v>
      </c>
      <c r="AP664" s="16"/>
      <c r="AQ664" s="16">
        <v>0.15643275398868101</v>
      </c>
      <c r="AR664" s="16">
        <v>0.18044805786142501</v>
      </c>
      <c r="AS664" s="16">
        <v>0.226380956931197</v>
      </c>
      <c r="AT664" s="16"/>
      <c r="AU664" s="16">
        <v>0.1815923288653</v>
      </c>
      <c r="AV664" s="16">
        <v>0.18623517938338</v>
      </c>
      <c r="AW664" s="16"/>
      <c r="AX664" s="16">
        <v>0.18872724299088101</v>
      </c>
      <c r="AY664" s="16">
        <v>0.15589226336029299</v>
      </c>
      <c r="AZ664" s="16"/>
      <c r="BA664" s="16">
        <v>0.221858984114224</v>
      </c>
      <c r="BB664" s="16">
        <v>0.23349553711694601</v>
      </c>
    </row>
    <row r="665" spans="2:54" x14ac:dyDescent="0.35">
      <c r="B665" t="s">
        <v>293</v>
      </c>
      <c r="C665" s="16">
        <v>0.14884697364970001</v>
      </c>
      <c r="D665" s="16">
        <v>0.15050840972766699</v>
      </c>
      <c r="E665" s="16">
        <v>0.14959433631930999</v>
      </c>
      <c r="F665" s="16"/>
      <c r="G665" s="16">
        <v>0.21444364586668299</v>
      </c>
      <c r="H665" s="16">
        <v>0.198436138652969</v>
      </c>
      <c r="I665" s="16">
        <v>0.214858384006929</v>
      </c>
      <c r="J665" s="16">
        <v>0.147375479762095</v>
      </c>
      <c r="K665" s="16">
        <v>9.8996308813972395E-2</v>
      </c>
      <c r="L665" s="16">
        <v>5.72659859681596E-2</v>
      </c>
      <c r="M665" s="16"/>
      <c r="N665" s="16">
        <v>0.134729532537437</v>
      </c>
      <c r="O665" s="16">
        <v>0.16007565389748199</v>
      </c>
      <c r="P665" s="16">
        <v>0.13786307007777701</v>
      </c>
      <c r="Q665" s="16">
        <v>0.166751841327026</v>
      </c>
      <c r="R665" s="16"/>
      <c r="S665" s="16">
        <v>0.13995537227090801</v>
      </c>
      <c r="T665" s="16">
        <v>0.16299477762744799</v>
      </c>
      <c r="U665" s="16"/>
      <c r="V665" s="16">
        <v>0.14795224535750501</v>
      </c>
      <c r="W665" s="16">
        <v>0.13891276563577801</v>
      </c>
      <c r="X665" s="16">
        <v>0.171580849720607</v>
      </c>
      <c r="Y665" s="16">
        <v>8.0250217808577398E-2</v>
      </c>
      <c r="Z665" s="16"/>
      <c r="AA665" s="16">
        <v>0.140658215307677</v>
      </c>
      <c r="AB665" s="16">
        <v>0.12700673762623099</v>
      </c>
      <c r="AC665" s="16">
        <v>0.18524574311705899</v>
      </c>
      <c r="AD665" s="16">
        <v>0.189505778395444</v>
      </c>
      <c r="AE665" s="16">
        <v>0.11215322989762801</v>
      </c>
      <c r="AF665" s="16">
        <v>8.95260231706385E-2</v>
      </c>
      <c r="AG665" s="16"/>
      <c r="AH665" s="16">
        <v>0.148402666975776</v>
      </c>
      <c r="AI665" s="16">
        <v>0.153022537018904</v>
      </c>
      <c r="AJ665" s="16"/>
      <c r="AK665" s="16">
        <v>0.147798833365406</v>
      </c>
      <c r="AL665" s="16">
        <v>0.150709108097558</v>
      </c>
      <c r="AM665" s="16"/>
      <c r="AN665" s="16">
        <v>0.13028438642531601</v>
      </c>
      <c r="AO665" s="16">
        <v>0.16526883381795901</v>
      </c>
      <c r="AP665" s="16"/>
      <c r="AQ665" s="16">
        <v>0.15216106748081701</v>
      </c>
      <c r="AR665" s="16">
        <v>0.12513137528597801</v>
      </c>
      <c r="AS665" s="16">
        <v>0.175701606942405</v>
      </c>
      <c r="AT665" s="16"/>
      <c r="AU665" s="16">
        <v>0.16462617952405201</v>
      </c>
      <c r="AV665" s="16">
        <v>0.129171571241497</v>
      </c>
      <c r="AW665" s="16"/>
      <c r="AX665" s="16">
        <v>0.15750289158477301</v>
      </c>
      <c r="AY665" s="16">
        <v>0.104766049942359</v>
      </c>
      <c r="AZ665" s="16"/>
      <c r="BA665" s="16">
        <v>0.19930298614077299</v>
      </c>
      <c r="BB665" s="16">
        <v>0.14991512753394301</v>
      </c>
    </row>
    <row r="666" spans="2:54" x14ac:dyDescent="0.35">
      <c r="B666" t="s">
        <v>292</v>
      </c>
      <c r="C666" s="16">
        <v>0.12949230872933801</v>
      </c>
      <c r="D666" s="16">
        <v>0.124018581723857</v>
      </c>
      <c r="E666" s="16">
        <v>0.13477084693250599</v>
      </c>
      <c r="F666" s="16"/>
      <c r="G666" s="16">
        <v>0.18058657492150601</v>
      </c>
      <c r="H666" s="16">
        <v>0.16731640223963701</v>
      </c>
      <c r="I666" s="16">
        <v>0.15898731956266901</v>
      </c>
      <c r="J666" s="16">
        <v>0.136280011541277</v>
      </c>
      <c r="K666" s="16">
        <v>8.9465608555667001E-2</v>
      </c>
      <c r="L666" s="16">
        <v>7.0848752179267796E-2</v>
      </c>
      <c r="M666" s="16"/>
      <c r="N666" s="16">
        <v>9.3398066663286705E-2</v>
      </c>
      <c r="O666" s="16">
        <v>0.160481897369358</v>
      </c>
      <c r="P666" s="16">
        <v>0.11614207702339301</v>
      </c>
      <c r="Q666" s="16">
        <v>0.14965095329295</v>
      </c>
      <c r="R666" s="16"/>
      <c r="S666" s="16">
        <v>0.113131635946797</v>
      </c>
      <c r="T666" s="16">
        <v>0.15480549816533601</v>
      </c>
      <c r="U666" s="16"/>
      <c r="V666" s="16">
        <v>0.15816008432015399</v>
      </c>
      <c r="W666" s="16">
        <v>0.12691711613590201</v>
      </c>
      <c r="X666" s="16">
        <v>0.111002943311946</v>
      </c>
      <c r="Y666" s="16">
        <v>0.104011461927844</v>
      </c>
      <c r="Z666" s="16"/>
      <c r="AA666" s="16">
        <v>0.130158307080077</v>
      </c>
      <c r="AB666" s="16">
        <v>0.129826841297634</v>
      </c>
      <c r="AC666" s="16">
        <v>0.147151079869248</v>
      </c>
      <c r="AD666" s="16">
        <v>0.109439489876458</v>
      </c>
      <c r="AE666" s="16">
        <v>0.13108881553002599</v>
      </c>
      <c r="AF666" s="16">
        <v>0.196517390382631</v>
      </c>
      <c r="AG666" s="16"/>
      <c r="AH666" s="16">
        <v>0.12340994067173899</v>
      </c>
      <c r="AI666" s="16">
        <v>0.126183600078941</v>
      </c>
      <c r="AJ666" s="16"/>
      <c r="AK666" s="16">
        <v>0.12349344539936299</v>
      </c>
      <c r="AL666" s="16">
        <v>0.11628111774052</v>
      </c>
      <c r="AM666" s="16"/>
      <c r="AN666" s="16">
        <v>0.13028591258962</v>
      </c>
      <c r="AO666" s="16">
        <v>0.130510360953391</v>
      </c>
      <c r="AP666" s="16"/>
      <c r="AQ666" s="16">
        <v>0.109072637712731</v>
      </c>
      <c r="AR666" s="16">
        <v>0.126432726874813</v>
      </c>
      <c r="AS666" s="16">
        <v>0.141549387588114</v>
      </c>
      <c r="AT666" s="16"/>
      <c r="AU666" s="16">
        <v>0.134882081627202</v>
      </c>
      <c r="AV666" s="16">
        <v>0.12420185131717899</v>
      </c>
      <c r="AW666" s="16"/>
      <c r="AX666" s="16">
        <v>0.13682588192895001</v>
      </c>
      <c r="AY666" s="16">
        <v>9.7304340911570503E-2</v>
      </c>
      <c r="AZ666" s="16"/>
      <c r="BA666" s="16">
        <v>0.176559633600126</v>
      </c>
      <c r="BB666" s="16">
        <v>8.9778565484458506E-2</v>
      </c>
    </row>
    <row r="667" spans="2:54" x14ac:dyDescent="0.35">
      <c r="B667" t="s">
        <v>102</v>
      </c>
      <c r="C667" s="16">
        <v>6.8175423672780899E-2</v>
      </c>
      <c r="D667" s="16">
        <v>8.1168875432450202E-2</v>
      </c>
      <c r="E667" s="16">
        <v>5.5092981906899999E-2</v>
      </c>
      <c r="F667" s="16"/>
      <c r="G667" s="16">
        <v>0.115830989352788</v>
      </c>
      <c r="H667" s="16">
        <v>7.3641510161602697E-2</v>
      </c>
      <c r="I667" s="16">
        <v>5.2192445833608901E-2</v>
      </c>
      <c r="J667" s="16">
        <v>6.3800169254140796E-2</v>
      </c>
      <c r="K667" s="16">
        <v>6.2778409137492594E-2</v>
      </c>
      <c r="L667" s="16">
        <v>5.5936273812837299E-2</v>
      </c>
      <c r="M667" s="16"/>
      <c r="N667" s="16">
        <v>5.0677299618000902E-2</v>
      </c>
      <c r="O667" s="16">
        <v>9.74086033214797E-2</v>
      </c>
      <c r="P667" s="16">
        <v>6.7227203730789706E-2</v>
      </c>
      <c r="Q667" s="16">
        <v>5.6662397834059797E-2</v>
      </c>
      <c r="R667" s="16"/>
      <c r="S667" s="16">
        <v>7.1705954120558593E-2</v>
      </c>
      <c r="T667" s="16">
        <v>6.3191614196641294E-2</v>
      </c>
      <c r="U667" s="16"/>
      <c r="V667" s="16">
        <v>0.119787038627007</v>
      </c>
      <c r="W667" s="16">
        <v>4.6170142973306502E-2</v>
      </c>
      <c r="X667" s="16">
        <v>5.4098378290600102E-2</v>
      </c>
      <c r="Y667" s="16">
        <v>6.2875417051081905E-2</v>
      </c>
      <c r="Z667" s="16"/>
      <c r="AA667" s="16">
        <v>8.1652103423302702E-2</v>
      </c>
      <c r="AB667" s="16">
        <v>4.2028632314122599E-2</v>
      </c>
      <c r="AC667" s="16">
        <v>7.15736798093876E-2</v>
      </c>
      <c r="AD667" s="16">
        <v>5.4675862546707803E-2</v>
      </c>
      <c r="AE667" s="16">
        <v>8.9848297259603194E-2</v>
      </c>
      <c r="AF667" s="16">
        <v>6.9840935748720995E-2</v>
      </c>
      <c r="AG667" s="16"/>
      <c r="AH667" s="16">
        <v>7.6401165051678696E-2</v>
      </c>
      <c r="AI667" s="16">
        <v>5.6491926920998699E-2</v>
      </c>
      <c r="AJ667" s="16"/>
      <c r="AK667" s="16">
        <v>5.97271141124599E-2</v>
      </c>
      <c r="AL667" s="16">
        <v>6.0285620577225203E-2</v>
      </c>
      <c r="AM667" s="16"/>
      <c r="AN667" s="16">
        <v>7.3714412834088902E-2</v>
      </c>
      <c r="AO667" s="16">
        <v>5.5674677292628198E-2</v>
      </c>
      <c r="AP667" s="16"/>
      <c r="AQ667" s="16">
        <v>8.2090076585766406E-2</v>
      </c>
      <c r="AR667" s="16">
        <v>6.2723279804521401E-2</v>
      </c>
      <c r="AS667" s="16">
        <v>5.7981078611545001E-2</v>
      </c>
      <c r="AT667" s="16"/>
      <c r="AU667" s="16">
        <v>4.6022814130126502E-2</v>
      </c>
      <c r="AV667" s="16">
        <v>9.7197533870165803E-2</v>
      </c>
      <c r="AW667" s="16"/>
      <c r="AX667" s="16">
        <v>5.9343966018168597E-2</v>
      </c>
      <c r="AY667" s="16">
        <v>9.4503265433472705E-2</v>
      </c>
      <c r="AZ667" s="16"/>
      <c r="BA667" s="16">
        <v>2.8612030567352901E-2</v>
      </c>
      <c r="BB667" s="16">
        <v>8.0072807840628799E-2</v>
      </c>
    </row>
    <row r="668" spans="2:54" x14ac:dyDescent="0.35">
      <c r="B668" t="s">
        <v>103</v>
      </c>
      <c r="C668" s="16">
        <v>0.12448432536849401</v>
      </c>
      <c r="D668" s="16">
        <v>0.107802187668068</v>
      </c>
      <c r="E668" s="16">
        <v>0.140275551769145</v>
      </c>
      <c r="F668" s="16"/>
      <c r="G668" s="16">
        <v>9.0404348764887704E-2</v>
      </c>
      <c r="H668" s="16">
        <v>0.112255033723886</v>
      </c>
      <c r="I668" s="16">
        <v>9.6143777689091506E-2</v>
      </c>
      <c r="J668" s="16">
        <v>0.12171503847420399</v>
      </c>
      <c r="K668" s="16">
        <v>0.13024745902632701</v>
      </c>
      <c r="L668" s="16">
        <v>0.17426688223890499</v>
      </c>
      <c r="M668" s="16"/>
      <c r="N668" s="16">
        <v>7.9071025502422093E-2</v>
      </c>
      <c r="O668" s="16">
        <v>0.14487884896434999</v>
      </c>
      <c r="P668" s="16">
        <v>0.122979588521459</v>
      </c>
      <c r="Q668" s="16">
        <v>0.14159054444824701</v>
      </c>
      <c r="R668" s="16"/>
      <c r="S668" s="16">
        <v>0.12732966352855399</v>
      </c>
      <c r="T668" s="16">
        <v>0.12081402526327401</v>
      </c>
      <c r="U668" s="16"/>
      <c r="V668" s="16">
        <v>0.16548763453870499</v>
      </c>
      <c r="W668" s="16">
        <v>0.13322416007197499</v>
      </c>
      <c r="X668" s="16">
        <v>8.0276035196062995E-2</v>
      </c>
      <c r="Y668" s="16">
        <v>9.2707953326238504E-2</v>
      </c>
      <c r="Z668" s="16"/>
      <c r="AA668" s="16">
        <v>0.178734287746385</v>
      </c>
      <c r="AB668" s="16">
        <v>0.116794728416882</v>
      </c>
      <c r="AC668" s="16">
        <v>6.1949964226581E-2</v>
      </c>
      <c r="AD668" s="16">
        <v>7.6941439111331805E-2</v>
      </c>
      <c r="AE668" s="16">
        <v>0.10259942383687801</v>
      </c>
      <c r="AF668" s="16">
        <v>7.4824723627706299E-2</v>
      </c>
      <c r="AG668" s="16"/>
      <c r="AH668" s="16">
        <v>0.101994270949816</v>
      </c>
      <c r="AI668" s="16">
        <v>0.114971498138771</v>
      </c>
      <c r="AJ668" s="16"/>
      <c r="AK668" s="16">
        <v>0.12351561917256</v>
      </c>
      <c r="AL668" s="16">
        <v>0.12380888012437299</v>
      </c>
      <c r="AM668" s="16"/>
      <c r="AN668" s="16">
        <v>0.111757059663413</v>
      </c>
      <c r="AO668" s="16">
        <v>0.10767978679958499</v>
      </c>
      <c r="AP668" s="16"/>
      <c r="AQ668" s="16">
        <v>9.0373028834557403E-2</v>
      </c>
      <c r="AR668" s="16">
        <v>0.15113994656958099</v>
      </c>
      <c r="AS668" s="16">
        <v>0.11614408788378799</v>
      </c>
      <c r="AT668" s="16"/>
      <c r="AU668" s="16">
        <v>0.114611087202991</v>
      </c>
      <c r="AV668" s="16">
        <v>0.13565182703963399</v>
      </c>
      <c r="AW668" s="16"/>
      <c r="AX668" s="16">
        <v>0.10415017282853101</v>
      </c>
      <c r="AY668" s="16">
        <v>0.22556063267038901</v>
      </c>
      <c r="AZ668" s="16"/>
      <c r="BA668" s="16">
        <v>4.2322646352369403E-2</v>
      </c>
      <c r="BB668" s="16">
        <v>0.103567478251838</v>
      </c>
    </row>
    <row r="669" spans="2:54" x14ac:dyDescent="0.35">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c r="AA669" s="16"/>
      <c r="AB669" s="16"/>
      <c r="AC669" s="16"/>
      <c r="AD669" s="16"/>
      <c r="AE669" s="16"/>
      <c r="AF669" s="16"/>
      <c r="AG669" s="16"/>
      <c r="AH669" s="16"/>
      <c r="AI669" s="16"/>
      <c r="AJ669" s="16"/>
      <c r="AK669" s="16"/>
      <c r="AL669" s="16"/>
      <c r="AM669" s="16"/>
      <c r="AN669" s="16"/>
      <c r="AO669" s="16"/>
      <c r="AP669" s="16"/>
      <c r="AQ669" s="16"/>
      <c r="AR669" s="16"/>
      <c r="AS669" s="16"/>
      <c r="AT669" s="16"/>
      <c r="AU669" s="16"/>
      <c r="AV669" s="16"/>
      <c r="AW669" s="16"/>
      <c r="AX669" s="16"/>
      <c r="AY669" s="16"/>
      <c r="AZ669" s="16"/>
      <c r="BA669" s="16"/>
      <c r="BB669" s="16"/>
    </row>
    <row r="670" spans="2:54" x14ac:dyDescent="0.35">
      <c r="B670" s="7" t="s">
        <v>308</v>
      </c>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c r="AB670" s="16"/>
      <c r="AC670" s="16"/>
      <c r="AD670" s="16"/>
      <c r="AE670" s="16"/>
      <c r="AF670" s="16"/>
      <c r="AG670" s="16"/>
      <c r="AH670" s="16"/>
      <c r="AI670" s="16"/>
      <c r="AJ670" s="16"/>
      <c r="AK670" s="16"/>
      <c r="AL670" s="16"/>
      <c r="AM670" s="16"/>
      <c r="AN670" s="16"/>
      <c r="AO670" s="16"/>
      <c r="AP670" s="16"/>
      <c r="AQ670" s="16"/>
      <c r="AR670" s="16"/>
      <c r="AS670" s="16"/>
      <c r="AT670" s="16"/>
      <c r="AU670" s="16"/>
      <c r="AV670" s="16"/>
      <c r="AW670" s="16"/>
      <c r="AX670" s="16"/>
      <c r="AY670" s="16"/>
      <c r="AZ670" s="16"/>
      <c r="BA670" s="16"/>
      <c r="BB670" s="16"/>
    </row>
    <row r="671" spans="2:54" x14ac:dyDescent="0.35">
      <c r="B671" s="17" t="s">
        <v>22</v>
      </c>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c r="AB671" s="16"/>
      <c r="AC671" s="16"/>
      <c r="AD671" s="16"/>
      <c r="AE671" s="16"/>
      <c r="AF671" s="16"/>
      <c r="AG671" s="16"/>
      <c r="AH671" s="16"/>
      <c r="AI671" s="16"/>
      <c r="AJ671" s="16"/>
      <c r="AK671" s="16"/>
      <c r="AL671" s="16"/>
      <c r="AM671" s="16"/>
      <c r="AN671" s="16"/>
      <c r="AO671" s="16"/>
      <c r="AP671" s="16"/>
      <c r="AQ671" s="16"/>
      <c r="AR671" s="16"/>
      <c r="AS671" s="16"/>
      <c r="AT671" s="16"/>
      <c r="AU671" s="16"/>
      <c r="AV671" s="16"/>
      <c r="AW671" s="16"/>
      <c r="AX671" s="16"/>
      <c r="AY671" s="16"/>
      <c r="AZ671" s="16"/>
      <c r="BA671" s="16"/>
      <c r="BB671" s="16"/>
    </row>
    <row r="672" spans="2:54" x14ac:dyDescent="0.35">
      <c r="B672" t="s">
        <v>131</v>
      </c>
      <c r="C672" s="16">
        <v>0.18919819338850899</v>
      </c>
      <c r="D672" s="16">
        <v>0.22149731000950801</v>
      </c>
      <c r="E672" s="16">
        <v>0.148965076868704</v>
      </c>
      <c r="F672" s="16"/>
      <c r="G672" s="16">
        <v>0.23311843615605601</v>
      </c>
      <c r="H672" s="16">
        <v>0.26781028584046301</v>
      </c>
      <c r="I672" s="16">
        <v>0.24043839271026199</v>
      </c>
      <c r="J672" s="16">
        <v>0.17682768772488699</v>
      </c>
      <c r="K672" s="16">
        <v>1.43259949853865E-2</v>
      </c>
      <c r="L672" s="16">
        <v>6.4328074919627498E-2</v>
      </c>
      <c r="M672" s="16"/>
      <c r="N672" s="16">
        <v>0.19031320478240901</v>
      </c>
      <c r="O672" s="16">
        <v>0.14596670631949199</v>
      </c>
      <c r="P672" s="16">
        <v>0.18339626557947</v>
      </c>
      <c r="Q672" s="16">
        <v>0.23742583624279401</v>
      </c>
      <c r="R672" s="16"/>
      <c r="S672" s="16">
        <v>0.178176599793479</v>
      </c>
      <c r="T672" s="16">
        <v>0.20505324366692801</v>
      </c>
      <c r="U672" s="16"/>
      <c r="V672" s="16">
        <v>0.11975381596128599</v>
      </c>
      <c r="W672" s="16">
        <v>0.14395917606911801</v>
      </c>
      <c r="X672" s="16">
        <v>0.25654490671785002</v>
      </c>
      <c r="Y672" s="16">
        <v>0.29413136148574898</v>
      </c>
      <c r="Z672" s="16"/>
      <c r="AA672" s="16">
        <v>0.11695992163390501</v>
      </c>
      <c r="AB672" s="16">
        <v>0.13398708180619101</v>
      </c>
      <c r="AC672" s="16">
        <v>0.10317477133671001</v>
      </c>
      <c r="AD672" s="16">
        <v>0.27566415990492399</v>
      </c>
      <c r="AE672" s="16">
        <v>0.27938737116224099</v>
      </c>
      <c r="AF672" s="16">
        <v>0.38169465497736399</v>
      </c>
      <c r="AG672" s="16"/>
      <c r="AH672" s="16">
        <v>0.23935782358400801</v>
      </c>
      <c r="AI672" s="16">
        <v>0.17708217005589999</v>
      </c>
      <c r="AJ672" s="16"/>
      <c r="AK672" s="16">
        <v>0.232629300091511</v>
      </c>
      <c r="AL672" s="16">
        <v>0.21621628474676099</v>
      </c>
      <c r="AM672" s="16"/>
      <c r="AN672" s="16">
        <v>0.22586511058342101</v>
      </c>
      <c r="AO672" s="16">
        <v>0.187373192180843</v>
      </c>
      <c r="AP672" s="16"/>
      <c r="AQ672" s="16">
        <v>0.15610842751763401</v>
      </c>
      <c r="AR672" s="16">
        <v>0.107882986392057</v>
      </c>
      <c r="AS672" s="16">
        <v>0.28985610502953701</v>
      </c>
      <c r="AT672" s="16"/>
      <c r="AU672" s="16">
        <v>0.23576242383995799</v>
      </c>
      <c r="AV672" s="16">
        <v>0.118949122040605</v>
      </c>
      <c r="AW672" s="16"/>
      <c r="AX672" s="16">
        <v>0.20680672272554901</v>
      </c>
      <c r="AY672" s="16">
        <v>4.7710800479281598E-2</v>
      </c>
      <c r="AZ672" s="16"/>
      <c r="BA672" s="16">
        <v>0.33523081284078898</v>
      </c>
      <c r="BB672" s="16">
        <v>0.42814199622253901</v>
      </c>
    </row>
    <row r="673" spans="2:54" x14ac:dyDescent="0.35">
      <c r="B673" t="s">
        <v>132</v>
      </c>
      <c r="C673" s="16">
        <v>0.15966747303040801</v>
      </c>
      <c r="D673" s="16">
        <v>0.180663253269539</v>
      </c>
      <c r="E673" s="16">
        <v>0.133810782095243</v>
      </c>
      <c r="F673" s="16"/>
      <c r="G673" s="16">
        <v>0.11435790752223</v>
      </c>
      <c r="H673" s="16">
        <v>0.20418987252934701</v>
      </c>
      <c r="I673" s="16">
        <v>0.148686896351372</v>
      </c>
      <c r="J673" s="16">
        <v>0.139625182693179</v>
      </c>
      <c r="K673" s="16">
        <v>0.18045679110298801</v>
      </c>
      <c r="L673" s="16">
        <v>0.12934649076233601</v>
      </c>
      <c r="M673" s="16"/>
      <c r="N673" s="16">
        <v>0.21661487631865001</v>
      </c>
      <c r="O673" s="16">
        <v>0.121654607698183</v>
      </c>
      <c r="P673" s="16">
        <v>0.18217832772249501</v>
      </c>
      <c r="Q673" s="16">
        <v>0.122073781873773</v>
      </c>
      <c r="R673" s="16"/>
      <c r="S673" s="16">
        <v>0.16736855024723599</v>
      </c>
      <c r="T673" s="16">
        <v>0.15031386992241999</v>
      </c>
      <c r="U673" s="16"/>
      <c r="V673" s="16">
        <v>0.105172606667935</v>
      </c>
      <c r="W673" s="16">
        <v>0.131389334829913</v>
      </c>
      <c r="X673" s="16">
        <v>0.20551399734151199</v>
      </c>
      <c r="Y673" s="16">
        <v>0.23189948249218101</v>
      </c>
      <c r="Z673" s="16"/>
      <c r="AA673" s="16">
        <v>0.108709028155777</v>
      </c>
      <c r="AB673" s="16">
        <v>0.14983463928469001</v>
      </c>
      <c r="AC673" s="16">
        <v>0.196868748834816</v>
      </c>
      <c r="AD673" s="16">
        <v>0.200595219121153</v>
      </c>
      <c r="AE673" s="16">
        <v>0.194439692260166</v>
      </c>
      <c r="AF673" s="16">
        <v>0.17128710150531701</v>
      </c>
      <c r="AG673" s="16"/>
      <c r="AH673" s="16">
        <v>0.17068058786147899</v>
      </c>
      <c r="AI673" s="16">
        <v>0.18433516390922799</v>
      </c>
      <c r="AJ673" s="16"/>
      <c r="AK673" s="16">
        <v>0.18104330026285601</v>
      </c>
      <c r="AL673" s="16">
        <v>0.14616287755225699</v>
      </c>
      <c r="AM673" s="16"/>
      <c r="AN673" s="16">
        <v>0.17990947290834899</v>
      </c>
      <c r="AO673" s="16">
        <v>0.153207066557108</v>
      </c>
      <c r="AP673" s="16"/>
      <c r="AQ673" s="16">
        <v>0.146889064812808</v>
      </c>
      <c r="AR673" s="16">
        <v>0.16524256677268301</v>
      </c>
      <c r="AS673" s="16">
        <v>0.17722272952915799</v>
      </c>
      <c r="AT673" s="16"/>
      <c r="AU673" s="16">
        <v>0.180478272244638</v>
      </c>
      <c r="AV673" s="16">
        <v>0.13398660037301099</v>
      </c>
      <c r="AW673" s="16"/>
      <c r="AX673" s="16">
        <v>0.16517391029497799</v>
      </c>
      <c r="AY673" s="16">
        <v>0.119618031181213</v>
      </c>
      <c r="AZ673" s="16"/>
      <c r="BA673" s="16">
        <v>0.30592734001885602</v>
      </c>
      <c r="BB673" s="16">
        <v>0.198101694383261</v>
      </c>
    </row>
    <row r="674" spans="2:54" x14ac:dyDescent="0.35">
      <c r="B674" t="s">
        <v>133</v>
      </c>
      <c r="C674" s="16">
        <v>0.121212724752116</v>
      </c>
      <c r="D674" s="16">
        <v>0.128282272685699</v>
      </c>
      <c r="E674" s="16">
        <v>0.11305170787836399</v>
      </c>
      <c r="F674" s="16"/>
      <c r="G674" s="16">
        <v>0.19633946567341001</v>
      </c>
      <c r="H674" s="16">
        <v>0.122518508110246</v>
      </c>
      <c r="I674" s="16">
        <v>0.132532804145509</v>
      </c>
      <c r="J674" s="16">
        <v>0.112831067344477</v>
      </c>
      <c r="K674" s="16">
        <v>5.9691417332464601E-2</v>
      </c>
      <c r="L674" s="16">
        <v>9.0759289665527002E-2</v>
      </c>
      <c r="M674" s="16"/>
      <c r="N674" s="16">
        <v>8.9028534182562305E-2</v>
      </c>
      <c r="O674" s="16">
        <v>0.143474362528903</v>
      </c>
      <c r="P674" s="16">
        <v>0.16231780476161201</v>
      </c>
      <c r="Q674" s="16">
        <v>5.3723745630989E-2</v>
      </c>
      <c r="R674" s="16"/>
      <c r="S674" s="16">
        <v>0.120665363249431</v>
      </c>
      <c r="T674" s="16">
        <v>0.122660893556783</v>
      </c>
      <c r="U674" s="16"/>
      <c r="V674" s="16">
        <v>0.111251884647054</v>
      </c>
      <c r="W674" s="16">
        <v>0.139933001107343</v>
      </c>
      <c r="X674" s="16">
        <v>0.10220133538991</v>
      </c>
      <c r="Y674" s="16">
        <v>0.13236594521843301</v>
      </c>
      <c r="Z674" s="16"/>
      <c r="AA674" s="16">
        <v>0.15859324828666099</v>
      </c>
      <c r="AB674" s="16">
        <v>0.124411167546385</v>
      </c>
      <c r="AC674" s="16">
        <v>5.5466295345462997E-2</v>
      </c>
      <c r="AD674" s="16">
        <v>0.107421521821049</v>
      </c>
      <c r="AE674" s="16">
        <v>0.110206285650021</v>
      </c>
      <c r="AF674" s="16">
        <v>7.2722046711823099E-2</v>
      </c>
      <c r="AG674" s="16"/>
      <c r="AH674" s="16">
        <v>0.11786068175147101</v>
      </c>
      <c r="AI674" s="16">
        <v>0.13413117359131699</v>
      </c>
      <c r="AJ674" s="16"/>
      <c r="AK674" s="16">
        <v>0.117614078192304</v>
      </c>
      <c r="AL674" s="16">
        <v>0.118781932942785</v>
      </c>
      <c r="AM674" s="16"/>
      <c r="AN674" s="16">
        <v>0.10042226940167701</v>
      </c>
      <c r="AO674" s="16">
        <v>0.15189329696402001</v>
      </c>
      <c r="AP674" s="16"/>
      <c r="AQ674" s="16">
        <v>0.12904952554613999</v>
      </c>
      <c r="AR674" s="16">
        <v>0.13840384380825499</v>
      </c>
      <c r="AS674" s="16">
        <v>0.11090949356452</v>
      </c>
      <c r="AT674" s="16"/>
      <c r="AU674" s="16">
        <v>0.121306492796702</v>
      </c>
      <c r="AV674" s="16">
        <v>0.123115981129921</v>
      </c>
      <c r="AW674" s="16"/>
      <c r="AX674" s="16">
        <v>0.124983852501696</v>
      </c>
      <c r="AY674" s="16">
        <v>7.5119499983867202E-2</v>
      </c>
      <c r="AZ674" s="16"/>
      <c r="BA674" s="16">
        <v>0.182771565715799</v>
      </c>
      <c r="BB674" s="16">
        <v>0.13893884548211299</v>
      </c>
    </row>
    <row r="675" spans="2:54" x14ac:dyDescent="0.35">
      <c r="B675" t="s">
        <v>134</v>
      </c>
      <c r="C675" s="16">
        <v>0.48796307252490401</v>
      </c>
      <c r="D675" s="16">
        <v>0.44245278231784602</v>
      </c>
      <c r="E675" s="16">
        <v>0.54266837454641303</v>
      </c>
      <c r="F675" s="16"/>
      <c r="G675" s="16">
        <v>0.40067683953498001</v>
      </c>
      <c r="H675" s="16">
        <v>0.36009515116971702</v>
      </c>
      <c r="I675" s="16">
        <v>0.41939959067250099</v>
      </c>
      <c r="J675" s="16">
        <v>0.55252723880843202</v>
      </c>
      <c r="K675" s="16">
        <v>0.72313823905640295</v>
      </c>
      <c r="L675" s="16">
        <v>0.64950064215659398</v>
      </c>
      <c r="M675" s="16"/>
      <c r="N675" s="16">
        <v>0.46997149092660501</v>
      </c>
      <c r="O675" s="16">
        <v>0.52662153445303905</v>
      </c>
      <c r="P675" s="16">
        <v>0.43223797497909</v>
      </c>
      <c r="Q675" s="16">
        <v>0.555030784361351</v>
      </c>
      <c r="R675" s="16"/>
      <c r="S675" s="16">
        <v>0.49876635240566702</v>
      </c>
      <c r="T675" s="16">
        <v>0.47049215918316201</v>
      </c>
      <c r="U675" s="16"/>
      <c r="V675" s="16">
        <v>0.56862809084237897</v>
      </c>
      <c r="W675" s="16">
        <v>0.54755054879498699</v>
      </c>
      <c r="X675" s="16">
        <v>0.40968186884681301</v>
      </c>
      <c r="Y675" s="16">
        <v>0.30595126739145601</v>
      </c>
      <c r="Z675" s="16"/>
      <c r="AA675" s="16">
        <v>0.56485890422135598</v>
      </c>
      <c r="AB675" s="16">
        <v>0.51836928375167801</v>
      </c>
      <c r="AC675" s="16">
        <v>0.60715817875494704</v>
      </c>
      <c r="AD675" s="16">
        <v>0.39063840852169801</v>
      </c>
      <c r="AE675" s="16">
        <v>0.37643836066078401</v>
      </c>
      <c r="AF675" s="16">
        <v>0.37429619680549497</v>
      </c>
      <c r="AG675" s="16"/>
      <c r="AH675" s="16">
        <v>0.430390642667422</v>
      </c>
      <c r="AI675" s="16">
        <v>0.47074394931986602</v>
      </c>
      <c r="AJ675" s="16"/>
      <c r="AK675" s="16">
        <v>0.42453676940308499</v>
      </c>
      <c r="AL675" s="16">
        <v>0.49047291166683998</v>
      </c>
      <c r="AM675" s="16"/>
      <c r="AN675" s="16">
        <v>0.44943987941938102</v>
      </c>
      <c r="AO675" s="16">
        <v>0.47030129475932397</v>
      </c>
      <c r="AP675" s="16"/>
      <c r="AQ675" s="16">
        <v>0.55098528761097398</v>
      </c>
      <c r="AR675" s="16">
        <v>0.53830442134004697</v>
      </c>
      <c r="AS675" s="16">
        <v>0.39723016732196398</v>
      </c>
      <c r="AT675" s="16"/>
      <c r="AU675" s="16">
        <v>0.42908385377702002</v>
      </c>
      <c r="AV675" s="16">
        <v>0.576366552699486</v>
      </c>
      <c r="AW675" s="16"/>
      <c r="AX675" s="16">
        <v>0.47734678726753199</v>
      </c>
      <c r="AY675" s="16">
        <v>0.57581297347756399</v>
      </c>
      <c r="AZ675" s="16"/>
      <c r="BA675" s="16">
        <v>0.17137126709070599</v>
      </c>
      <c r="BB675" s="16">
        <v>0.21554466406678499</v>
      </c>
    </row>
    <row r="676" spans="2:54" x14ac:dyDescent="0.35">
      <c r="B676" t="s">
        <v>110</v>
      </c>
      <c r="C676" s="16">
        <v>4.1958536304062301E-2</v>
      </c>
      <c r="D676" s="16">
        <v>2.7104381717408199E-2</v>
      </c>
      <c r="E676" s="16">
        <v>6.1504058611276301E-2</v>
      </c>
      <c r="F676" s="16"/>
      <c r="G676" s="16">
        <v>5.5507351113323798E-2</v>
      </c>
      <c r="H676" s="16">
        <v>4.53861823502269E-2</v>
      </c>
      <c r="I676" s="16">
        <v>5.89423161203569E-2</v>
      </c>
      <c r="J676" s="16">
        <v>1.8188823429024802E-2</v>
      </c>
      <c r="K676" s="16">
        <v>2.2387557522758301E-2</v>
      </c>
      <c r="L676" s="16">
        <v>6.6065502495916098E-2</v>
      </c>
      <c r="M676" s="16"/>
      <c r="N676" s="16">
        <v>3.4071893789773003E-2</v>
      </c>
      <c r="O676" s="16">
        <v>6.2282789000383199E-2</v>
      </c>
      <c r="P676" s="16">
        <v>3.9869626957333003E-2</v>
      </c>
      <c r="Q676" s="16">
        <v>3.1745851891092601E-2</v>
      </c>
      <c r="R676" s="16"/>
      <c r="S676" s="16">
        <v>3.5023134304187298E-2</v>
      </c>
      <c r="T676" s="16">
        <v>5.1479833670707298E-2</v>
      </c>
      <c r="U676" s="16"/>
      <c r="V676" s="16">
        <v>9.5193601881345E-2</v>
      </c>
      <c r="W676" s="16">
        <v>3.7167939198637999E-2</v>
      </c>
      <c r="X676" s="16">
        <v>2.6057891703914999E-2</v>
      </c>
      <c r="Y676" s="16">
        <v>3.56519434121811E-2</v>
      </c>
      <c r="Z676" s="16"/>
      <c r="AA676" s="16">
        <v>5.0878897702300301E-2</v>
      </c>
      <c r="AB676" s="16">
        <v>7.3397827611056204E-2</v>
      </c>
      <c r="AC676" s="16">
        <v>3.7332005728063902E-2</v>
      </c>
      <c r="AD676" s="16">
        <v>2.5680690631176398E-2</v>
      </c>
      <c r="AE676" s="16">
        <v>3.9528290266788002E-2</v>
      </c>
      <c r="AF676" s="16">
        <v>0</v>
      </c>
      <c r="AG676" s="16"/>
      <c r="AH676" s="16">
        <v>4.1710264135619297E-2</v>
      </c>
      <c r="AI676" s="16">
        <v>3.3707543123688503E-2</v>
      </c>
      <c r="AJ676" s="16"/>
      <c r="AK676" s="16">
        <v>4.4176552050244101E-2</v>
      </c>
      <c r="AL676" s="16">
        <v>2.83659930913569E-2</v>
      </c>
      <c r="AM676" s="16"/>
      <c r="AN676" s="16">
        <v>4.4363267687171401E-2</v>
      </c>
      <c r="AO676" s="16">
        <v>3.7225149538704899E-2</v>
      </c>
      <c r="AP676" s="16"/>
      <c r="AQ676" s="16">
        <v>1.6967694512443999E-2</v>
      </c>
      <c r="AR676" s="16">
        <v>5.0166181686958702E-2</v>
      </c>
      <c r="AS676" s="16">
        <v>2.4781504554821199E-2</v>
      </c>
      <c r="AT676" s="16"/>
      <c r="AU676" s="16">
        <v>3.3368957341682097E-2</v>
      </c>
      <c r="AV676" s="16">
        <v>4.7581743756976998E-2</v>
      </c>
      <c r="AW676" s="16"/>
      <c r="AX676" s="16">
        <v>2.5688727210245101E-2</v>
      </c>
      <c r="AY676" s="16">
        <v>0.18173869487807401</v>
      </c>
      <c r="AZ676" s="16"/>
      <c r="BA676" s="16">
        <v>4.6990143338505796E-3</v>
      </c>
      <c r="BB676" s="16">
        <v>1.9272799845303199E-2</v>
      </c>
    </row>
    <row r="677" spans="2:54" x14ac:dyDescent="0.35">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c r="AB677" s="16"/>
      <c r="AC677" s="16"/>
      <c r="AD677" s="16"/>
      <c r="AE677" s="16"/>
      <c r="AF677" s="16"/>
      <c r="AG677" s="16"/>
      <c r="AH677" s="16"/>
      <c r="AI677" s="16"/>
      <c r="AJ677" s="16"/>
      <c r="AK677" s="16"/>
      <c r="AL677" s="16"/>
      <c r="AM677" s="16"/>
      <c r="AN677" s="16"/>
      <c r="AO677" s="16"/>
      <c r="AP677" s="16"/>
      <c r="AQ677" s="16"/>
      <c r="AR677" s="16"/>
      <c r="AS677" s="16"/>
      <c r="AT677" s="16"/>
      <c r="AU677" s="16"/>
      <c r="AV677" s="16"/>
      <c r="AW677" s="16"/>
      <c r="AX677" s="16"/>
      <c r="AY677" s="16"/>
      <c r="AZ677" s="16"/>
      <c r="BA677" s="16"/>
      <c r="BB677" s="16"/>
    </row>
    <row r="678" spans="2:54" x14ac:dyDescent="0.35">
      <c r="B678" s="7" t="s">
        <v>309</v>
      </c>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c r="AC678" s="16"/>
      <c r="AD678" s="16"/>
      <c r="AE678" s="16"/>
      <c r="AF678" s="16"/>
      <c r="AG678" s="16"/>
      <c r="AH678" s="16"/>
      <c r="AI678" s="16"/>
      <c r="AJ678" s="16"/>
      <c r="AK678" s="16"/>
      <c r="AL678" s="16"/>
      <c r="AM678" s="16"/>
      <c r="AN678" s="16"/>
      <c r="AO678" s="16"/>
      <c r="AP678" s="16"/>
      <c r="AQ678" s="16"/>
      <c r="AR678" s="16"/>
      <c r="AS678" s="16"/>
      <c r="AT678" s="16"/>
      <c r="AU678" s="16"/>
      <c r="AV678" s="16"/>
      <c r="AW678" s="16"/>
      <c r="AX678" s="16"/>
      <c r="AY678" s="16"/>
      <c r="AZ678" s="16"/>
      <c r="BA678" s="16"/>
      <c r="BB678" s="16"/>
    </row>
    <row r="679" spans="2:54" x14ac:dyDescent="0.35">
      <c r="B679" s="17" t="s">
        <v>22</v>
      </c>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c r="AA679" s="16"/>
      <c r="AB679" s="16"/>
      <c r="AC679" s="16"/>
      <c r="AD679" s="16"/>
      <c r="AE679" s="16"/>
      <c r="AF679" s="16"/>
      <c r="AG679" s="16"/>
      <c r="AH679" s="16"/>
      <c r="AI679" s="16"/>
      <c r="AJ679" s="16"/>
      <c r="AK679" s="16"/>
      <c r="AL679" s="16"/>
      <c r="AM679" s="16"/>
      <c r="AN679" s="16"/>
      <c r="AO679" s="16"/>
      <c r="AP679" s="16"/>
      <c r="AQ679" s="16"/>
      <c r="AR679" s="16"/>
      <c r="AS679" s="16"/>
      <c r="AT679" s="16"/>
      <c r="AU679" s="16"/>
      <c r="AV679" s="16"/>
      <c r="AW679" s="16"/>
      <c r="AX679" s="16"/>
      <c r="AY679" s="16"/>
      <c r="AZ679" s="16"/>
      <c r="BA679" s="16"/>
      <c r="BB679" s="16"/>
    </row>
    <row r="680" spans="2:54" x14ac:dyDescent="0.35">
      <c r="B680" t="s">
        <v>131</v>
      </c>
      <c r="C680" s="16">
        <v>6.7208630824023202E-2</v>
      </c>
      <c r="D680" s="16">
        <v>8.8658956304127901E-2</v>
      </c>
      <c r="E680" s="16">
        <v>4.0016790727896802E-2</v>
      </c>
      <c r="F680" s="16"/>
      <c r="G680" s="16">
        <v>9.2898422793960905E-2</v>
      </c>
      <c r="H680" s="16">
        <v>9.6224844458610195E-2</v>
      </c>
      <c r="I680" s="16">
        <v>6.1169728974928103E-2</v>
      </c>
      <c r="J680" s="16">
        <v>6.7036227451883895E-2</v>
      </c>
      <c r="K680" s="16">
        <v>2.2133805856557501E-2</v>
      </c>
      <c r="L680" s="16">
        <v>2.5573420525026602E-2</v>
      </c>
      <c r="M680" s="16"/>
      <c r="N680" s="16">
        <v>7.9263128447613296E-2</v>
      </c>
      <c r="O680" s="16">
        <v>5.7773047163014901E-2</v>
      </c>
      <c r="P680" s="16">
        <v>5.6132920075552602E-2</v>
      </c>
      <c r="Q680" s="16">
        <v>8.6422817119443704E-2</v>
      </c>
      <c r="R680" s="16"/>
      <c r="S680" s="16">
        <v>7.9131048087123596E-2</v>
      </c>
      <c r="T680" s="16">
        <v>5.1664287043822803E-2</v>
      </c>
      <c r="U680" s="16"/>
      <c r="V680" s="16">
        <v>7.2965438228026494E-2</v>
      </c>
      <c r="W680" s="16">
        <v>2.68294822677369E-2</v>
      </c>
      <c r="X680" s="16">
        <v>0.10902214936342999</v>
      </c>
      <c r="Y680" s="16">
        <v>8.6070619841514304E-2</v>
      </c>
      <c r="Z680" s="16"/>
      <c r="AA680" s="16">
        <v>2.35519652577959E-2</v>
      </c>
      <c r="AB680" s="16">
        <v>4.6585445063014298E-2</v>
      </c>
      <c r="AC680" s="16">
        <v>2.94125040064547E-2</v>
      </c>
      <c r="AD680" s="16">
        <v>0.10998021394568901</v>
      </c>
      <c r="AE680" s="16">
        <v>0.13350429647134901</v>
      </c>
      <c r="AF680" s="16">
        <v>0.145124137374709</v>
      </c>
      <c r="AG680" s="16"/>
      <c r="AH680" s="16">
        <v>7.6775318224653E-2</v>
      </c>
      <c r="AI680" s="16">
        <v>6.8976918802051507E-2</v>
      </c>
      <c r="AJ680" s="16"/>
      <c r="AK680" s="16">
        <v>8.4689628980682802E-2</v>
      </c>
      <c r="AL680" s="16">
        <v>5.8570133447631401E-2</v>
      </c>
      <c r="AM680" s="16"/>
      <c r="AN680" s="16">
        <v>9.0292463541431597E-2</v>
      </c>
      <c r="AO680" s="16">
        <v>7.3104830757438899E-2</v>
      </c>
      <c r="AP680" s="16"/>
      <c r="AQ680" s="16">
        <v>4.3450171288796198E-2</v>
      </c>
      <c r="AR680" s="16">
        <v>3.2726653701477801E-2</v>
      </c>
      <c r="AS680" s="16">
        <v>0.113954029104292</v>
      </c>
      <c r="AT680" s="16"/>
      <c r="AU680" s="16">
        <v>7.5163166539891094E-2</v>
      </c>
      <c r="AV680" s="16">
        <v>5.7496131525012803E-2</v>
      </c>
      <c r="AW680" s="16"/>
      <c r="AX680" s="16">
        <v>7.5461423456753204E-2</v>
      </c>
      <c r="AY680" s="16">
        <v>0</v>
      </c>
      <c r="AZ680" s="16"/>
      <c r="BA680" s="16">
        <v>0.126937544760511</v>
      </c>
      <c r="BB680" s="16">
        <v>0.101086029267011</v>
      </c>
    </row>
    <row r="681" spans="2:54" x14ac:dyDescent="0.35">
      <c r="B681" t="s">
        <v>132</v>
      </c>
      <c r="C681" s="16">
        <v>0.101847435491547</v>
      </c>
      <c r="D681" s="16">
        <v>0.123937788399291</v>
      </c>
      <c r="E681" s="16">
        <v>7.4108059096359993E-2</v>
      </c>
      <c r="F681" s="16"/>
      <c r="G681" s="16">
        <v>6.7120570652848904E-2</v>
      </c>
      <c r="H681" s="16">
        <v>0.14942200523232299</v>
      </c>
      <c r="I681" s="16">
        <v>0.150164567942111</v>
      </c>
      <c r="J681" s="16">
        <v>5.31584337799966E-2</v>
      </c>
      <c r="K681" s="16">
        <v>6.4819319899231204E-2</v>
      </c>
      <c r="L681" s="16">
        <v>6.4406116225498203E-2</v>
      </c>
      <c r="M681" s="16"/>
      <c r="N681" s="16">
        <v>0.152395424643332</v>
      </c>
      <c r="O681" s="16">
        <v>8.3258943976243102E-2</v>
      </c>
      <c r="P681" s="16">
        <v>0.10612537848107299</v>
      </c>
      <c r="Q681" s="16">
        <v>8.0336721717300802E-2</v>
      </c>
      <c r="R681" s="16"/>
      <c r="S681" s="16">
        <v>0.14105842805698299</v>
      </c>
      <c r="T681" s="16">
        <v>5.0020139803371402E-2</v>
      </c>
      <c r="U681" s="16"/>
      <c r="V681" s="16">
        <v>5.9038794478144203E-2</v>
      </c>
      <c r="W681" s="16">
        <v>7.3898197738435201E-2</v>
      </c>
      <c r="X681" s="16">
        <v>0.13506701013664499</v>
      </c>
      <c r="Y681" s="16">
        <v>0.22864799222691001</v>
      </c>
      <c r="Z681" s="16"/>
      <c r="AA681" s="16">
        <v>3.3511077507066202E-2</v>
      </c>
      <c r="AB681" s="16">
        <v>0.13945515733841299</v>
      </c>
      <c r="AC681" s="16">
        <v>9.4779347136045994E-2</v>
      </c>
      <c r="AD681" s="16">
        <v>0.158778154896871</v>
      </c>
      <c r="AE681" s="16">
        <v>0.102070927939092</v>
      </c>
      <c r="AF681" s="16">
        <v>0.214068113770536</v>
      </c>
      <c r="AG681" s="16"/>
      <c r="AH681" s="16">
        <v>0.134844022962604</v>
      </c>
      <c r="AI681" s="16">
        <v>8.3911090126667101E-2</v>
      </c>
      <c r="AJ681" s="16"/>
      <c r="AK681" s="16">
        <v>0.135671057006714</v>
      </c>
      <c r="AL681" s="16">
        <v>0.105003100258209</v>
      </c>
      <c r="AM681" s="16"/>
      <c r="AN681" s="16">
        <v>0.15163861340419399</v>
      </c>
      <c r="AO681" s="16">
        <v>7.3320656693628902E-2</v>
      </c>
      <c r="AP681" s="16"/>
      <c r="AQ681" s="16">
        <v>0.11337059774936099</v>
      </c>
      <c r="AR681" s="16">
        <v>6.66041942855609E-2</v>
      </c>
      <c r="AS681" s="16">
        <v>0.140721377895518</v>
      </c>
      <c r="AT681" s="16"/>
      <c r="AU681" s="16">
        <v>0.12953199916657099</v>
      </c>
      <c r="AV681" s="16">
        <v>6.5831731881755395E-2</v>
      </c>
      <c r="AW681" s="16"/>
      <c r="AX681" s="16">
        <v>0.10821696285587699</v>
      </c>
      <c r="AY681" s="16">
        <v>5.2061966584521502E-2</v>
      </c>
      <c r="AZ681" s="16"/>
      <c r="BA681" s="16">
        <v>0.20534831699490799</v>
      </c>
      <c r="BB681" s="16">
        <v>0.107634401945159</v>
      </c>
    </row>
    <row r="682" spans="2:54" x14ac:dyDescent="0.35">
      <c r="B682" t="s">
        <v>133</v>
      </c>
      <c r="C682" s="16">
        <v>0.102160861829765</v>
      </c>
      <c r="D682" s="16">
        <v>0.128285165168608</v>
      </c>
      <c r="E682" s="16">
        <v>6.9208144775493599E-2</v>
      </c>
      <c r="F682" s="16"/>
      <c r="G682" s="16">
        <v>0.13401717335569599</v>
      </c>
      <c r="H682" s="16">
        <v>0.122134313528411</v>
      </c>
      <c r="I682" s="16">
        <v>0.153792609032355</v>
      </c>
      <c r="J682" s="16">
        <v>8.7426208125841107E-2</v>
      </c>
      <c r="K682" s="16">
        <v>7.4165867440147502E-3</v>
      </c>
      <c r="L682" s="16">
        <v>5.1452493777275399E-2</v>
      </c>
      <c r="M682" s="16"/>
      <c r="N682" s="16">
        <v>5.9535288082476302E-2</v>
      </c>
      <c r="O682" s="16">
        <v>9.2313508111603299E-2</v>
      </c>
      <c r="P682" s="16">
        <v>0.11062737317919499</v>
      </c>
      <c r="Q682" s="16">
        <v>0.123835684140725</v>
      </c>
      <c r="R682" s="16"/>
      <c r="S682" s="16">
        <v>8.5055655011879797E-2</v>
      </c>
      <c r="T682" s="16">
        <v>0.12563599653228799</v>
      </c>
      <c r="U682" s="16"/>
      <c r="V682" s="16">
        <v>4.3279413596450302E-2</v>
      </c>
      <c r="W682" s="16">
        <v>0.106072720504072</v>
      </c>
      <c r="X682" s="16">
        <v>0.12678881169964501</v>
      </c>
      <c r="Y682" s="16">
        <v>6.8793997111501498E-2</v>
      </c>
      <c r="Z682" s="16"/>
      <c r="AA682" s="16">
        <v>0.100534552340758</v>
      </c>
      <c r="AB682" s="16">
        <v>8.80155736140249E-2</v>
      </c>
      <c r="AC682" s="16">
        <v>2.3168646628064098E-2</v>
      </c>
      <c r="AD682" s="16">
        <v>0.118769150663871</v>
      </c>
      <c r="AE682" s="16">
        <v>0.15754054757952801</v>
      </c>
      <c r="AF682" s="16">
        <v>0.103953747634838</v>
      </c>
      <c r="AG682" s="16"/>
      <c r="AH682" s="16">
        <v>0.13724740249744999</v>
      </c>
      <c r="AI682" s="16">
        <v>8.59510799169768E-2</v>
      </c>
      <c r="AJ682" s="16"/>
      <c r="AK682" s="16">
        <v>0.14415242796359101</v>
      </c>
      <c r="AL682" s="16">
        <v>8.8842938935372706E-2</v>
      </c>
      <c r="AM682" s="16"/>
      <c r="AN682" s="16">
        <v>0.119401421724907</v>
      </c>
      <c r="AO682" s="16">
        <v>0.100458117942998</v>
      </c>
      <c r="AP682" s="16"/>
      <c r="AQ682" s="16">
        <v>0.122749611461494</v>
      </c>
      <c r="AR682" s="16">
        <v>7.8880315444230298E-2</v>
      </c>
      <c r="AS682" s="16">
        <v>0.12531960620090399</v>
      </c>
      <c r="AT682" s="16"/>
      <c r="AU682" s="16">
        <v>0.115889735881843</v>
      </c>
      <c r="AV682" s="16">
        <v>8.5166058318059401E-2</v>
      </c>
      <c r="AW682" s="16"/>
      <c r="AX682" s="16">
        <v>0.10890737961762</v>
      </c>
      <c r="AY682" s="16">
        <v>4.9190196055563497E-2</v>
      </c>
      <c r="AZ682" s="16"/>
      <c r="BA682" s="16">
        <v>0.15102159097076501</v>
      </c>
      <c r="BB682" s="16">
        <v>0.216888008949916</v>
      </c>
    </row>
    <row r="683" spans="2:54" x14ac:dyDescent="0.35">
      <c r="B683" t="s">
        <v>134</v>
      </c>
      <c r="C683" s="16">
        <v>0.66986650439676898</v>
      </c>
      <c r="D683" s="16">
        <v>0.62313594140402695</v>
      </c>
      <c r="E683" s="16">
        <v>0.727620094830843</v>
      </c>
      <c r="F683" s="16"/>
      <c r="G683" s="16">
        <v>0.59451351616430903</v>
      </c>
      <c r="H683" s="16">
        <v>0.56404570826219802</v>
      </c>
      <c r="I683" s="16">
        <v>0.57443283703577896</v>
      </c>
      <c r="J683" s="16">
        <v>0.75375033314241202</v>
      </c>
      <c r="K683" s="16">
        <v>0.88625232395322295</v>
      </c>
      <c r="L683" s="16">
        <v>0.79250246697628401</v>
      </c>
      <c r="M683" s="16"/>
      <c r="N683" s="16">
        <v>0.64751868251066702</v>
      </c>
      <c r="O683" s="16">
        <v>0.72025773931540404</v>
      </c>
      <c r="P683" s="16">
        <v>0.65585787324522704</v>
      </c>
      <c r="Q683" s="16">
        <v>0.66072409230265505</v>
      </c>
      <c r="R683" s="16"/>
      <c r="S683" s="16">
        <v>0.65553175397553398</v>
      </c>
      <c r="T683" s="16">
        <v>0.68708266860149203</v>
      </c>
      <c r="U683" s="16"/>
      <c r="V683" s="16">
        <v>0.73117259768726295</v>
      </c>
      <c r="W683" s="16">
        <v>0.72325830038170302</v>
      </c>
      <c r="X683" s="16">
        <v>0.59922932249334304</v>
      </c>
      <c r="Y683" s="16">
        <v>0.54457183554828403</v>
      </c>
      <c r="Z683" s="16"/>
      <c r="AA683" s="16">
        <v>0.75525286155735905</v>
      </c>
      <c r="AB683" s="16">
        <v>0.63918580400511504</v>
      </c>
      <c r="AC683" s="16">
        <v>0.81530749650137102</v>
      </c>
      <c r="AD683" s="16">
        <v>0.57772252096594801</v>
      </c>
      <c r="AE683" s="16">
        <v>0.56803111233779802</v>
      </c>
      <c r="AF683" s="16">
        <v>0.536854001219917</v>
      </c>
      <c r="AG683" s="16"/>
      <c r="AH683" s="16">
        <v>0.58654893332677904</v>
      </c>
      <c r="AI683" s="16">
        <v>0.71337500396925602</v>
      </c>
      <c r="AJ683" s="16"/>
      <c r="AK683" s="16">
        <v>0.56977503647397498</v>
      </c>
      <c r="AL683" s="16">
        <v>0.69700863330518403</v>
      </c>
      <c r="AM683" s="16"/>
      <c r="AN683" s="16">
        <v>0.58433169270793806</v>
      </c>
      <c r="AO683" s="16">
        <v>0.69804976811924302</v>
      </c>
      <c r="AP683" s="16"/>
      <c r="AQ683" s="16">
        <v>0.67711530151035804</v>
      </c>
      <c r="AR683" s="16">
        <v>0.75282466419370297</v>
      </c>
      <c r="AS683" s="16">
        <v>0.57542090616997099</v>
      </c>
      <c r="AT683" s="16"/>
      <c r="AU683" s="16">
        <v>0.63394974729817199</v>
      </c>
      <c r="AV683" s="16">
        <v>0.73002989677465102</v>
      </c>
      <c r="AW683" s="16"/>
      <c r="AX683" s="16">
        <v>0.667559521670544</v>
      </c>
      <c r="AY683" s="16">
        <v>0.71740320212261499</v>
      </c>
      <c r="AZ683" s="16"/>
      <c r="BA683" s="16">
        <v>0.480248732982967</v>
      </c>
      <c r="BB683" s="16">
        <v>0.49327249062581702</v>
      </c>
    </row>
    <row r="684" spans="2:54" x14ac:dyDescent="0.35">
      <c r="B684" t="s">
        <v>110</v>
      </c>
      <c r="C684" s="16">
        <v>5.8916567457895898E-2</v>
      </c>
      <c r="D684" s="16">
        <v>3.59821487239462E-2</v>
      </c>
      <c r="E684" s="16">
        <v>8.9046910569406598E-2</v>
      </c>
      <c r="F684" s="16"/>
      <c r="G684" s="16">
        <v>0.111450317033185</v>
      </c>
      <c r="H684" s="16">
        <v>6.8173128518457998E-2</v>
      </c>
      <c r="I684" s="16">
        <v>6.0440257014827803E-2</v>
      </c>
      <c r="J684" s="16">
        <v>3.86287974998668E-2</v>
      </c>
      <c r="K684" s="16">
        <v>1.9377963546973499E-2</v>
      </c>
      <c r="L684" s="16">
        <v>6.6065502495916098E-2</v>
      </c>
      <c r="M684" s="16"/>
      <c r="N684" s="16">
        <v>6.1287476315910701E-2</v>
      </c>
      <c r="O684" s="16">
        <v>4.6396761433735001E-2</v>
      </c>
      <c r="P684" s="16">
        <v>7.1256455018951795E-2</v>
      </c>
      <c r="Q684" s="16">
        <v>4.86806847198758E-2</v>
      </c>
      <c r="R684" s="16"/>
      <c r="S684" s="16">
        <v>3.9223114868479701E-2</v>
      </c>
      <c r="T684" s="16">
        <v>8.5596908019026002E-2</v>
      </c>
      <c r="U684" s="16"/>
      <c r="V684" s="16">
        <v>9.3543756010116094E-2</v>
      </c>
      <c r="W684" s="16">
        <v>6.9941299108052496E-2</v>
      </c>
      <c r="X684" s="16">
        <v>2.9892706306937199E-2</v>
      </c>
      <c r="Y684" s="16">
        <v>7.1915555271790096E-2</v>
      </c>
      <c r="Z684" s="16"/>
      <c r="AA684" s="16">
        <v>8.7149543337021101E-2</v>
      </c>
      <c r="AB684" s="16">
        <v>8.6758019979433207E-2</v>
      </c>
      <c r="AC684" s="16">
        <v>3.7332005728063902E-2</v>
      </c>
      <c r="AD684" s="16">
        <v>3.4749959527621603E-2</v>
      </c>
      <c r="AE684" s="16">
        <v>3.8853115672232499E-2</v>
      </c>
      <c r="AF684" s="16">
        <v>0</v>
      </c>
      <c r="AG684" s="16"/>
      <c r="AH684" s="16">
        <v>6.4584322988514298E-2</v>
      </c>
      <c r="AI684" s="16">
        <v>4.7785907185048902E-2</v>
      </c>
      <c r="AJ684" s="16"/>
      <c r="AK684" s="16">
        <v>6.5711849575036799E-2</v>
      </c>
      <c r="AL684" s="16">
        <v>5.0575194053603299E-2</v>
      </c>
      <c r="AM684" s="16"/>
      <c r="AN684" s="16">
        <v>5.4335808621529202E-2</v>
      </c>
      <c r="AO684" s="16">
        <v>5.5066626486690903E-2</v>
      </c>
      <c r="AP684" s="16"/>
      <c r="AQ684" s="16">
        <v>4.3314317989990497E-2</v>
      </c>
      <c r="AR684" s="16">
        <v>6.8964172375027694E-2</v>
      </c>
      <c r="AS684" s="16">
        <v>4.4584080629315001E-2</v>
      </c>
      <c r="AT684" s="16"/>
      <c r="AU684" s="16">
        <v>4.5465351113523102E-2</v>
      </c>
      <c r="AV684" s="16">
        <v>6.1476181500521698E-2</v>
      </c>
      <c r="AW684" s="16"/>
      <c r="AX684" s="16">
        <v>3.98547123992063E-2</v>
      </c>
      <c r="AY684" s="16">
        <v>0.18134463523729999</v>
      </c>
      <c r="AZ684" s="16"/>
      <c r="BA684" s="16">
        <v>3.6443814290848198E-2</v>
      </c>
      <c r="BB684" s="16">
        <v>8.11190692120973E-2</v>
      </c>
    </row>
    <row r="685" spans="2:54" x14ac:dyDescent="0.35">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c r="AA685" s="16"/>
      <c r="AB685" s="16"/>
      <c r="AC685" s="16"/>
      <c r="AD685" s="16"/>
      <c r="AE685" s="16"/>
      <c r="AF685" s="16"/>
      <c r="AG685" s="16"/>
      <c r="AH685" s="16"/>
      <c r="AI685" s="16"/>
      <c r="AJ685" s="16"/>
      <c r="AK685" s="16"/>
      <c r="AL685" s="16"/>
      <c r="AM685" s="16"/>
      <c r="AN685" s="16"/>
      <c r="AO685" s="16"/>
      <c r="AP685" s="16"/>
      <c r="AQ685" s="16"/>
      <c r="AR685" s="16"/>
      <c r="AS685" s="16"/>
      <c r="AT685" s="16"/>
      <c r="AU685" s="16"/>
      <c r="AV685" s="16"/>
      <c r="AW685" s="16"/>
      <c r="AX685" s="16"/>
      <c r="AY685" s="16"/>
      <c r="AZ685" s="16"/>
      <c r="BA685" s="16"/>
      <c r="BB685" s="16"/>
    </row>
    <row r="686" spans="2:54" x14ac:dyDescent="0.35">
      <c r="B686" s="7" t="s">
        <v>310</v>
      </c>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c r="AA686" s="16"/>
      <c r="AB686" s="16"/>
      <c r="AC686" s="16"/>
      <c r="AD686" s="16"/>
      <c r="AE686" s="16"/>
      <c r="AF686" s="16"/>
      <c r="AG686" s="16"/>
      <c r="AH686" s="16"/>
      <c r="AI686" s="16"/>
      <c r="AJ686" s="16"/>
      <c r="AK686" s="16"/>
      <c r="AL686" s="16"/>
      <c r="AM686" s="16"/>
      <c r="AN686" s="16"/>
      <c r="AO686" s="16"/>
      <c r="AP686" s="16"/>
      <c r="AQ686" s="16"/>
      <c r="AR686" s="16"/>
      <c r="AS686" s="16"/>
      <c r="AT686" s="16"/>
      <c r="AU686" s="16"/>
      <c r="AV686" s="16"/>
      <c r="AW686" s="16"/>
      <c r="AX686" s="16"/>
      <c r="AY686" s="16"/>
      <c r="AZ686" s="16"/>
      <c r="BA686" s="16"/>
      <c r="BB686" s="16"/>
    </row>
    <row r="687" spans="2:54" x14ac:dyDescent="0.35">
      <c r="B687" s="17" t="s">
        <v>22</v>
      </c>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c r="AA687" s="16"/>
      <c r="AB687" s="16"/>
      <c r="AC687" s="16"/>
      <c r="AD687" s="16"/>
      <c r="AE687" s="16"/>
      <c r="AF687" s="16"/>
      <c r="AG687" s="16"/>
      <c r="AH687" s="16"/>
      <c r="AI687" s="16"/>
      <c r="AJ687" s="16"/>
      <c r="AK687" s="16"/>
      <c r="AL687" s="16"/>
      <c r="AM687" s="16"/>
      <c r="AN687" s="16"/>
      <c r="AO687" s="16"/>
      <c r="AP687" s="16"/>
      <c r="AQ687" s="16"/>
      <c r="AR687" s="16"/>
      <c r="AS687" s="16"/>
      <c r="AT687" s="16"/>
      <c r="AU687" s="16"/>
      <c r="AV687" s="16"/>
      <c r="AW687" s="16"/>
      <c r="AX687" s="16"/>
      <c r="AY687" s="16"/>
      <c r="AZ687" s="16"/>
      <c r="BA687" s="16"/>
      <c r="BB687" s="16"/>
    </row>
    <row r="688" spans="2:54" x14ac:dyDescent="0.35">
      <c r="B688" t="s">
        <v>131</v>
      </c>
      <c r="C688" s="16">
        <v>4.85816994656523E-2</v>
      </c>
      <c r="D688" s="16">
        <v>6.3593634109360503E-2</v>
      </c>
      <c r="E688" s="16">
        <v>2.9564083528252599E-2</v>
      </c>
      <c r="F688" s="16"/>
      <c r="G688" s="16">
        <v>6.0147991157090998E-2</v>
      </c>
      <c r="H688" s="16">
        <v>0.102181242306762</v>
      </c>
      <c r="I688" s="16">
        <v>5.79450988556829E-2</v>
      </c>
      <c r="J688" s="16">
        <v>1.5452897680856699E-2</v>
      </c>
      <c r="K688" s="16">
        <v>0</v>
      </c>
      <c r="L688" s="16">
        <v>0</v>
      </c>
      <c r="M688" s="16"/>
      <c r="N688" s="16">
        <v>5.2130279561441499E-2</v>
      </c>
      <c r="O688" s="16">
        <v>4.0679100212057798E-2</v>
      </c>
      <c r="P688" s="16">
        <v>4.1552578230954297E-2</v>
      </c>
      <c r="Q688" s="16">
        <v>6.5075720553468303E-2</v>
      </c>
      <c r="R688" s="16"/>
      <c r="S688" s="16">
        <v>6.3170192626754093E-2</v>
      </c>
      <c r="T688" s="16">
        <v>2.9362463413113101E-2</v>
      </c>
      <c r="U688" s="16"/>
      <c r="V688" s="16">
        <v>2.20196959336755E-2</v>
      </c>
      <c r="W688" s="16">
        <v>1.3728471653610101E-2</v>
      </c>
      <c r="X688" s="16">
        <v>9.2877674870870106E-2</v>
      </c>
      <c r="Y688" s="16">
        <v>0.101998622347239</v>
      </c>
      <c r="Z688" s="16"/>
      <c r="AA688" s="16">
        <v>2.5845238891165301E-2</v>
      </c>
      <c r="AB688" s="16">
        <v>1.72158828637793E-2</v>
      </c>
      <c r="AC688" s="16">
        <v>0</v>
      </c>
      <c r="AD688" s="16">
        <v>9.2855180127760895E-2</v>
      </c>
      <c r="AE688" s="16">
        <v>4.5160592531740797E-2</v>
      </c>
      <c r="AF688" s="16">
        <v>0.16810126062436601</v>
      </c>
      <c r="AG688" s="16"/>
      <c r="AH688" s="16">
        <v>5.9351450077204597E-2</v>
      </c>
      <c r="AI688" s="16">
        <v>4.7695611402753801E-2</v>
      </c>
      <c r="AJ688" s="16"/>
      <c r="AK688" s="16">
        <v>6.9553849737057402E-2</v>
      </c>
      <c r="AL688" s="16">
        <v>4.1096654876065397E-2</v>
      </c>
      <c r="AM688" s="16"/>
      <c r="AN688" s="16">
        <v>6.2468666245064898E-2</v>
      </c>
      <c r="AO688" s="16">
        <v>4.8275961401639998E-2</v>
      </c>
      <c r="AP688" s="16"/>
      <c r="AQ688" s="16">
        <v>1.0567342368073E-2</v>
      </c>
      <c r="AR688" s="16">
        <v>6.0678579185725204E-3</v>
      </c>
      <c r="AS688" s="16">
        <v>0.104652535072322</v>
      </c>
      <c r="AT688" s="16"/>
      <c r="AU688" s="16">
        <v>6.7207906634162401E-2</v>
      </c>
      <c r="AV688" s="16">
        <v>2.40161568084644E-2</v>
      </c>
      <c r="AW688" s="16"/>
      <c r="AX688" s="16">
        <v>5.4547223335427802E-2</v>
      </c>
      <c r="AY688" s="16">
        <v>0</v>
      </c>
      <c r="AZ688" s="16"/>
      <c r="BA688" s="16">
        <v>8.6875127214706693E-2</v>
      </c>
      <c r="BB688" s="16">
        <v>4.2731644662568097E-2</v>
      </c>
    </row>
    <row r="689" spans="2:54" x14ac:dyDescent="0.35">
      <c r="B689" t="s">
        <v>132</v>
      </c>
      <c r="C689" s="16">
        <v>6.2501115177243494E-2</v>
      </c>
      <c r="D689" s="16">
        <v>8.4031659764122593E-2</v>
      </c>
      <c r="E689" s="16">
        <v>3.51674973224331E-2</v>
      </c>
      <c r="F689" s="16"/>
      <c r="G689" s="16">
        <v>9.7085990104840703E-2</v>
      </c>
      <c r="H689" s="16">
        <v>7.7281023719693198E-2</v>
      </c>
      <c r="I689" s="16">
        <v>8.8089897224148506E-2</v>
      </c>
      <c r="J689" s="16">
        <v>4.8308838190721397E-2</v>
      </c>
      <c r="K689" s="16">
        <v>1.4405396292152799E-2</v>
      </c>
      <c r="L689" s="16">
        <v>0</v>
      </c>
      <c r="M689" s="16"/>
      <c r="N689" s="16">
        <v>9.8580482784916795E-2</v>
      </c>
      <c r="O689" s="16">
        <v>5.4341899878252699E-2</v>
      </c>
      <c r="P689" s="16">
        <v>5.8182259925530597E-2</v>
      </c>
      <c r="Q689" s="16">
        <v>5.4543843106018397E-2</v>
      </c>
      <c r="R689" s="16"/>
      <c r="S689" s="16">
        <v>7.0840800476753701E-2</v>
      </c>
      <c r="T689" s="16">
        <v>5.17194358529472E-2</v>
      </c>
      <c r="U689" s="16"/>
      <c r="V689" s="16">
        <v>8.9027780940286905E-2</v>
      </c>
      <c r="W689" s="16">
        <v>3.4056282056454799E-2</v>
      </c>
      <c r="X689" s="16">
        <v>8.40431218133324E-2</v>
      </c>
      <c r="Y689" s="16">
        <v>6.4658755114747807E-2</v>
      </c>
      <c r="Z689" s="16"/>
      <c r="AA689" s="16">
        <v>3.6249956299712401E-2</v>
      </c>
      <c r="AB689" s="16">
        <v>5.08160363682005E-2</v>
      </c>
      <c r="AC689" s="16">
        <v>8.0514793692915199E-2</v>
      </c>
      <c r="AD689" s="16">
        <v>8.2423256838857206E-2</v>
      </c>
      <c r="AE689" s="16">
        <v>6.6463787906351393E-2</v>
      </c>
      <c r="AF689" s="16">
        <v>0.13502211326480201</v>
      </c>
      <c r="AG689" s="16"/>
      <c r="AH689" s="16">
        <v>7.2289815133477694E-2</v>
      </c>
      <c r="AI689" s="16">
        <v>7.1534180282298201E-2</v>
      </c>
      <c r="AJ689" s="16"/>
      <c r="AK689" s="16">
        <v>7.4141805127979798E-2</v>
      </c>
      <c r="AL689" s="16">
        <v>5.7024075107363202E-2</v>
      </c>
      <c r="AM689" s="16"/>
      <c r="AN689" s="16">
        <v>7.9155866083742504E-2</v>
      </c>
      <c r="AO689" s="16">
        <v>7.7743639743308293E-2</v>
      </c>
      <c r="AP689" s="16"/>
      <c r="AQ689" s="16">
        <v>6.8804254185251906E-2</v>
      </c>
      <c r="AR689" s="16">
        <v>2.59570882472594E-2</v>
      </c>
      <c r="AS689" s="16">
        <v>0.10096970392190199</v>
      </c>
      <c r="AT689" s="16"/>
      <c r="AU689" s="16">
        <v>6.74027339117792E-2</v>
      </c>
      <c r="AV689" s="16">
        <v>5.6869560249702099E-2</v>
      </c>
      <c r="AW689" s="16"/>
      <c r="AX689" s="16">
        <v>6.4281641027845907E-2</v>
      </c>
      <c r="AY689" s="16">
        <v>5.00048636440577E-2</v>
      </c>
      <c r="AZ689" s="16"/>
      <c r="BA689" s="16">
        <v>0.11747368023342999</v>
      </c>
      <c r="BB689" s="16">
        <v>8.1070187751985795E-2</v>
      </c>
    </row>
    <row r="690" spans="2:54" x14ac:dyDescent="0.35">
      <c r="B690" t="s">
        <v>133</v>
      </c>
      <c r="C690" s="16">
        <v>9.6500138512534098E-2</v>
      </c>
      <c r="D690" s="16">
        <v>0.103848126094066</v>
      </c>
      <c r="E690" s="16">
        <v>8.7779327583395406E-2</v>
      </c>
      <c r="F690" s="16"/>
      <c r="G690" s="16">
        <v>0.143259829895271</v>
      </c>
      <c r="H690" s="16">
        <v>0.124290468759123</v>
      </c>
      <c r="I690" s="16">
        <v>0.15477227416269301</v>
      </c>
      <c r="J690" s="16">
        <v>6.13203704145735E-2</v>
      </c>
      <c r="K690" s="16">
        <v>1.0854038392735001E-2</v>
      </c>
      <c r="L690" s="16">
        <v>0</v>
      </c>
      <c r="M690" s="16"/>
      <c r="N690" s="16">
        <v>8.63429590868494E-2</v>
      </c>
      <c r="O690" s="16">
        <v>8.1443944679883501E-2</v>
      </c>
      <c r="P690" s="16">
        <v>0.10301130142166499</v>
      </c>
      <c r="Q690" s="16">
        <v>0.105909519305053</v>
      </c>
      <c r="R690" s="16"/>
      <c r="S690" s="16">
        <v>6.1643670765157699E-2</v>
      </c>
      <c r="T690" s="16">
        <v>0.14367709221189501</v>
      </c>
      <c r="U690" s="16"/>
      <c r="V690" s="16">
        <v>4.7327290349303497E-2</v>
      </c>
      <c r="W690" s="16">
        <v>0.105433127595676</v>
      </c>
      <c r="X690" s="16">
        <v>0.116720844436354</v>
      </c>
      <c r="Y690" s="16">
        <v>2.2493205261927902E-2</v>
      </c>
      <c r="Z690" s="16"/>
      <c r="AA690" s="16">
        <v>0.12181264564849099</v>
      </c>
      <c r="AB690" s="16">
        <v>3.2751154428247102E-2</v>
      </c>
      <c r="AC690" s="16">
        <v>6.5840408357461994E-2</v>
      </c>
      <c r="AD690" s="16">
        <v>9.5381039731731898E-2</v>
      </c>
      <c r="AE690" s="16">
        <v>0.14526600641519599</v>
      </c>
      <c r="AF690" s="16">
        <v>2.5992063907298101E-2</v>
      </c>
      <c r="AG690" s="16"/>
      <c r="AH690" s="16">
        <v>0.140531212757188</v>
      </c>
      <c r="AI690" s="16">
        <v>5.0646911117997399E-2</v>
      </c>
      <c r="AJ690" s="16"/>
      <c r="AK690" s="16">
        <v>0.14667580119783599</v>
      </c>
      <c r="AL690" s="16">
        <v>8.0417001699577398E-2</v>
      </c>
      <c r="AM690" s="16"/>
      <c r="AN690" s="16">
        <v>0.115587566872995</v>
      </c>
      <c r="AO690" s="16">
        <v>7.4688303660606206E-2</v>
      </c>
      <c r="AP690" s="16"/>
      <c r="AQ690" s="16">
        <v>0.11304705236179199</v>
      </c>
      <c r="AR690" s="16">
        <v>5.8902896714223101E-2</v>
      </c>
      <c r="AS690" s="16">
        <v>0.13466472893376899</v>
      </c>
      <c r="AT690" s="16"/>
      <c r="AU690" s="16">
        <v>9.5280742880244795E-2</v>
      </c>
      <c r="AV690" s="16">
        <v>9.9778596114688894E-2</v>
      </c>
      <c r="AW690" s="16"/>
      <c r="AX690" s="16">
        <v>9.9597114807417897E-2</v>
      </c>
      <c r="AY690" s="16">
        <v>7.4254845457885604E-2</v>
      </c>
      <c r="AZ690" s="16"/>
      <c r="BA690" s="16">
        <v>0.122040202705159</v>
      </c>
      <c r="BB690" s="16">
        <v>0.15989711916261801</v>
      </c>
    </row>
    <row r="691" spans="2:54" x14ac:dyDescent="0.35">
      <c r="B691" t="s">
        <v>134</v>
      </c>
      <c r="C691" s="16">
        <v>0.72393603274459695</v>
      </c>
      <c r="D691" s="16">
        <v>0.68176904651538905</v>
      </c>
      <c r="E691" s="16">
        <v>0.77622603584701999</v>
      </c>
      <c r="F691" s="16"/>
      <c r="G691" s="16">
        <v>0.60247045525686904</v>
      </c>
      <c r="H691" s="16">
        <v>0.60864914007242699</v>
      </c>
      <c r="I691" s="16">
        <v>0.60935568471604895</v>
      </c>
      <c r="J691" s="16">
        <v>0.85672907028482403</v>
      </c>
      <c r="K691" s="16">
        <v>0.92582890094570702</v>
      </c>
      <c r="L691" s="16">
        <v>0.93393449750408397</v>
      </c>
      <c r="M691" s="16"/>
      <c r="N691" s="16">
        <v>0.68755877001617105</v>
      </c>
      <c r="O691" s="16">
        <v>0.76720874643350101</v>
      </c>
      <c r="P691" s="16">
        <v>0.72279395988609496</v>
      </c>
      <c r="Q691" s="16">
        <v>0.70898027091551497</v>
      </c>
      <c r="R691" s="16"/>
      <c r="S691" s="16">
        <v>0.75416374282201504</v>
      </c>
      <c r="T691" s="16">
        <v>0.681887098653014</v>
      </c>
      <c r="U691" s="16"/>
      <c r="V691" s="16">
        <v>0.73249103720132502</v>
      </c>
      <c r="W691" s="16">
        <v>0.78873032640170204</v>
      </c>
      <c r="X691" s="16">
        <v>0.65248034524668896</v>
      </c>
      <c r="Y691" s="16">
        <v>0.67070864367323701</v>
      </c>
      <c r="Z691" s="16"/>
      <c r="AA691" s="16">
        <v>0.73775519439436699</v>
      </c>
      <c r="AB691" s="16">
        <v>0.82684968364445</v>
      </c>
      <c r="AC691" s="16">
        <v>0.80232923425129798</v>
      </c>
      <c r="AD691" s="16">
        <v>0.67166715894783502</v>
      </c>
      <c r="AE691" s="16">
        <v>0.63976877570911606</v>
      </c>
      <c r="AF691" s="16">
        <v>0.67088456220353399</v>
      </c>
      <c r="AG691" s="16"/>
      <c r="AH691" s="16">
        <v>0.64696821335836596</v>
      </c>
      <c r="AI691" s="16">
        <v>0.77034773270298396</v>
      </c>
      <c r="AJ691" s="16"/>
      <c r="AK691" s="16">
        <v>0.63953923239410704</v>
      </c>
      <c r="AL691" s="16">
        <v>0.74309931206189495</v>
      </c>
      <c r="AM691" s="16"/>
      <c r="AN691" s="16">
        <v>0.67068046969914596</v>
      </c>
      <c r="AO691" s="16">
        <v>0.74902164610584399</v>
      </c>
      <c r="AP691" s="16"/>
      <c r="AQ691" s="16">
        <v>0.74857961673331697</v>
      </c>
      <c r="AR691" s="16">
        <v>0.84324692520608202</v>
      </c>
      <c r="AS691" s="16">
        <v>0.595345601618815</v>
      </c>
      <c r="AT691" s="16"/>
      <c r="AU691" s="16">
        <v>0.71096318794484104</v>
      </c>
      <c r="AV691" s="16">
        <v>0.75374264649629696</v>
      </c>
      <c r="AW691" s="16"/>
      <c r="AX691" s="16">
        <v>0.729577831679045</v>
      </c>
      <c r="AY691" s="16">
        <v>0.68370804529914897</v>
      </c>
      <c r="AZ691" s="16"/>
      <c r="BA691" s="16">
        <v>0.63466755614746095</v>
      </c>
      <c r="BB691" s="16">
        <v>0.61360708754280202</v>
      </c>
    </row>
    <row r="692" spans="2:54" x14ac:dyDescent="0.35">
      <c r="B692" t="s">
        <v>110</v>
      </c>
      <c r="C692" s="16">
        <v>6.8481014099973397E-2</v>
      </c>
      <c r="D692" s="16">
        <v>6.6757533517061499E-2</v>
      </c>
      <c r="E692" s="16">
        <v>7.1263055718898793E-2</v>
      </c>
      <c r="F692" s="16"/>
      <c r="G692" s="16">
        <v>9.7035733585928305E-2</v>
      </c>
      <c r="H692" s="16">
        <v>8.7598125141994498E-2</v>
      </c>
      <c r="I692" s="16">
        <v>8.9837045041426297E-2</v>
      </c>
      <c r="J692" s="16">
        <v>1.8188823429024802E-2</v>
      </c>
      <c r="K692" s="16">
        <v>4.8911664369405097E-2</v>
      </c>
      <c r="L692" s="16">
        <v>6.6065502495916098E-2</v>
      </c>
      <c r="M692" s="16"/>
      <c r="N692" s="16">
        <v>7.5387508550621804E-2</v>
      </c>
      <c r="O692" s="16">
        <v>5.6326308796305097E-2</v>
      </c>
      <c r="P692" s="16">
        <v>7.4459900535755894E-2</v>
      </c>
      <c r="Q692" s="16">
        <v>6.54906461199454E-2</v>
      </c>
      <c r="R692" s="16"/>
      <c r="S692" s="16">
        <v>5.0181593309319698E-2</v>
      </c>
      <c r="T692" s="16">
        <v>9.3353909869030596E-2</v>
      </c>
      <c r="U692" s="16"/>
      <c r="V692" s="16">
        <v>0.109134195575409</v>
      </c>
      <c r="W692" s="16">
        <v>5.80517922925574E-2</v>
      </c>
      <c r="X692" s="16">
        <v>5.3878013632754601E-2</v>
      </c>
      <c r="Y692" s="16">
        <v>0.14014077360284899</v>
      </c>
      <c r="Z692" s="16"/>
      <c r="AA692" s="16">
        <v>7.8336964766264006E-2</v>
      </c>
      <c r="AB692" s="16">
        <v>7.23672426953227E-2</v>
      </c>
      <c r="AC692" s="16">
        <v>5.1315563698324303E-2</v>
      </c>
      <c r="AD692" s="16">
        <v>5.7673364353814698E-2</v>
      </c>
      <c r="AE692" s="16">
        <v>0.10334083743759601</v>
      </c>
      <c r="AF692" s="16">
        <v>0</v>
      </c>
      <c r="AG692" s="16"/>
      <c r="AH692" s="16">
        <v>8.0859308673763494E-2</v>
      </c>
      <c r="AI692" s="16">
        <v>5.9775564493966302E-2</v>
      </c>
      <c r="AJ692" s="16"/>
      <c r="AK692" s="16">
        <v>7.00893115430197E-2</v>
      </c>
      <c r="AL692" s="16">
        <v>7.8362956255099106E-2</v>
      </c>
      <c r="AM692" s="16"/>
      <c r="AN692" s="16">
        <v>7.2107431099051406E-2</v>
      </c>
      <c r="AO692" s="16">
        <v>5.0270449088601697E-2</v>
      </c>
      <c r="AP692" s="16"/>
      <c r="AQ692" s="16">
        <v>5.9001734351566602E-2</v>
      </c>
      <c r="AR692" s="16">
        <v>6.5825231913862595E-2</v>
      </c>
      <c r="AS692" s="16">
        <v>6.4367430453191904E-2</v>
      </c>
      <c r="AT692" s="16"/>
      <c r="AU692" s="16">
        <v>5.9145428628972901E-2</v>
      </c>
      <c r="AV692" s="16">
        <v>6.5593040330847494E-2</v>
      </c>
      <c r="AW692" s="16"/>
      <c r="AX692" s="16">
        <v>5.1996189150263002E-2</v>
      </c>
      <c r="AY692" s="16">
        <v>0.192032245598908</v>
      </c>
      <c r="AZ692" s="16"/>
      <c r="BA692" s="16">
        <v>3.8943433699244398E-2</v>
      </c>
      <c r="BB692" s="16">
        <v>0.102693960880026</v>
      </c>
    </row>
    <row r="693" spans="2:54" x14ac:dyDescent="0.35">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c r="AB693" s="16"/>
      <c r="AC693" s="16"/>
      <c r="AD693" s="16"/>
      <c r="AE693" s="16"/>
      <c r="AF693" s="16"/>
      <c r="AG693" s="16"/>
      <c r="AH693" s="16"/>
      <c r="AI693" s="16"/>
      <c r="AJ693" s="16"/>
      <c r="AK693" s="16"/>
      <c r="AL693" s="16"/>
      <c r="AM693" s="16"/>
      <c r="AN693" s="16"/>
      <c r="AO693" s="16"/>
      <c r="AP693" s="16"/>
      <c r="AQ693" s="16"/>
      <c r="AR693" s="16"/>
      <c r="AS693" s="16"/>
      <c r="AT693" s="16"/>
      <c r="AU693" s="16"/>
      <c r="AV693" s="16"/>
      <c r="AW693" s="16"/>
      <c r="AX693" s="16"/>
      <c r="AY693" s="16"/>
      <c r="AZ693" s="16"/>
      <c r="BA693" s="16"/>
      <c r="BB693" s="16"/>
    </row>
    <row r="694" spans="2:54" x14ac:dyDescent="0.35">
      <c r="B694" s="7" t="s">
        <v>311</v>
      </c>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c r="AC694" s="16"/>
      <c r="AD694" s="16"/>
      <c r="AE694" s="16"/>
      <c r="AF694" s="16"/>
      <c r="AG694" s="16"/>
      <c r="AH694" s="16"/>
      <c r="AI694" s="16"/>
      <c r="AJ694" s="16"/>
      <c r="AK694" s="16"/>
      <c r="AL694" s="16"/>
      <c r="AM694" s="16"/>
      <c r="AN694" s="16"/>
      <c r="AO694" s="16"/>
      <c r="AP694" s="16"/>
      <c r="AQ694" s="16"/>
      <c r="AR694" s="16"/>
      <c r="AS694" s="16"/>
      <c r="AT694" s="16"/>
      <c r="AU694" s="16"/>
      <c r="AV694" s="16"/>
      <c r="AW694" s="16"/>
      <c r="AX694" s="16"/>
      <c r="AY694" s="16"/>
      <c r="AZ694" s="16"/>
      <c r="BA694" s="16"/>
      <c r="BB694" s="16"/>
    </row>
    <row r="695" spans="2:54" x14ac:dyDescent="0.35">
      <c r="B695" s="17" t="s">
        <v>22</v>
      </c>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c r="AC695" s="16"/>
      <c r="AD695" s="16"/>
      <c r="AE695" s="16"/>
      <c r="AF695" s="16"/>
      <c r="AG695" s="16"/>
      <c r="AH695" s="16"/>
      <c r="AI695" s="16"/>
      <c r="AJ695" s="16"/>
      <c r="AK695" s="16"/>
      <c r="AL695" s="16"/>
      <c r="AM695" s="16"/>
      <c r="AN695" s="16"/>
      <c r="AO695" s="16"/>
      <c r="AP695" s="16"/>
      <c r="AQ695" s="16"/>
      <c r="AR695" s="16"/>
      <c r="AS695" s="16"/>
      <c r="AT695" s="16"/>
      <c r="AU695" s="16"/>
      <c r="AV695" s="16"/>
      <c r="AW695" s="16"/>
      <c r="AX695" s="16"/>
      <c r="AY695" s="16"/>
      <c r="AZ695" s="16"/>
      <c r="BA695" s="16"/>
      <c r="BB695" s="16"/>
    </row>
    <row r="696" spans="2:54" x14ac:dyDescent="0.35">
      <c r="B696" t="s">
        <v>131</v>
      </c>
      <c r="C696" s="16">
        <v>0.10475858850653</v>
      </c>
      <c r="D696" s="16">
        <v>0.12578460907889299</v>
      </c>
      <c r="E696" s="16">
        <v>7.8418920975519002E-2</v>
      </c>
      <c r="F696" s="16"/>
      <c r="G696" s="16">
        <v>0.163709170262615</v>
      </c>
      <c r="H696" s="16">
        <v>0.189608181574969</v>
      </c>
      <c r="I696" s="16">
        <v>0.105304217637125</v>
      </c>
      <c r="J696" s="16">
        <v>4.75305991107954E-2</v>
      </c>
      <c r="K696" s="16">
        <v>1.4405396292152799E-2</v>
      </c>
      <c r="L696" s="16">
        <v>3.87546543946009E-2</v>
      </c>
      <c r="M696" s="16"/>
      <c r="N696" s="16">
        <v>0.13443338803273799</v>
      </c>
      <c r="O696" s="16">
        <v>0.107966746635813</v>
      </c>
      <c r="P696" s="16">
        <v>0.101823197487272</v>
      </c>
      <c r="Q696" s="16">
        <v>8.8157492459521994E-2</v>
      </c>
      <c r="R696" s="16"/>
      <c r="S696" s="16">
        <v>0.110943434210789</v>
      </c>
      <c r="T696" s="16">
        <v>9.7107867122079999E-2</v>
      </c>
      <c r="U696" s="16"/>
      <c r="V696" s="16">
        <v>8.2251371500849907E-2</v>
      </c>
      <c r="W696" s="16">
        <v>6.1814890432388699E-2</v>
      </c>
      <c r="X696" s="16">
        <v>0.15892342633447701</v>
      </c>
      <c r="Y696" s="16">
        <v>0.14186535170674799</v>
      </c>
      <c r="Z696" s="16"/>
      <c r="AA696" s="16">
        <v>7.9461145708351499E-2</v>
      </c>
      <c r="AB696" s="16">
        <v>3.5674741685615803E-2</v>
      </c>
      <c r="AC696" s="16">
        <v>0</v>
      </c>
      <c r="AD696" s="16">
        <v>0.17742228134018001</v>
      </c>
      <c r="AE696" s="16">
        <v>0.13201542377414099</v>
      </c>
      <c r="AF696" s="16">
        <v>0.22760046206407</v>
      </c>
      <c r="AG696" s="16"/>
      <c r="AH696" s="16">
        <v>0.13270156366302199</v>
      </c>
      <c r="AI696" s="16">
        <v>9.1777812855559193E-2</v>
      </c>
      <c r="AJ696" s="16"/>
      <c r="AK696" s="16">
        <v>0.14737323096903601</v>
      </c>
      <c r="AL696" s="16">
        <v>9.4454051299851904E-2</v>
      </c>
      <c r="AM696" s="16"/>
      <c r="AN696" s="16">
        <v>0.13375758657231701</v>
      </c>
      <c r="AO696" s="16">
        <v>0.103363555315879</v>
      </c>
      <c r="AP696" s="16"/>
      <c r="AQ696" s="16">
        <v>8.8020584154833603E-2</v>
      </c>
      <c r="AR696" s="16">
        <v>4.57976145446451E-2</v>
      </c>
      <c r="AS696" s="16">
        <v>0.172299154117521</v>
      </c>
      <c r="AT696" s="16"/>
      <c r="AU696" s="16">
        <v>0.129744734504217</v>
      </c>
      <c r="AV696" s="16">
        <v>7.2468455291820999E-2</v>
      </c>
      <c r="AW696" s="16"/>
      <c r="AX696" s="16">
        <v>0.117622277244746</v>
      </c>
      <c r="AY696" s="16">
        <v>0</v>
      </c>
      <c r="AZ696" s="16"/>
      <c r="BA696" s="16">
        <v>0.188558759352667</v>
      </c>
      <c r="BB696" s="16">
        <v>0.13405693487206999</v>
      </c>
    </row>
    <row r="697" spans="2:54" x14ac:dyDescent="0.35">
      <c r="B697" t="s">
        <v>132</v>
      </c>
      <c r="C697" s="16">
        <v>0.140790973657758</v>
      </c>
      <c r="D697" s="16">
        <v>0.17046097421853801</v>
      </c>
      <c r="E697" s="16">
        <v>0.103565971414148</v>
      </c>
      <c r="F697" s="16"/>
      <c r="G697" s="16">
        <v>8.3511061375776796E-2</v>
      </c>
      <c r="H697" s="16">
        <v>0.158297117263513</v>
      </c>
      <c r="I697" s="16">
        <v>0.23449618399822</v>
      </c>
      <c r="J697" s="16">
        <v>0.11740379106544301</v>
      </c>
      <c r="K697" s="16">
        <v>8.49280828279282E-2</v>
      </c>
      <c r="L697" s="16">
        <v>7.7914980541090501E-2</v>
      </c>
      <c r="M697" s="16"/>
      <c r="N697" s="16">
        <v>0.21097022413337799</v>
      </c>
      <c r="O697" s="16">
        <v>6.8653534630493104E-2</v>
      </c>
      <c r="P697" s="16">
        <v>0.140159375200651</v>
      </c>
      <c r="Q697" s="16">
        <v>0.16393172459713801</v>
      </c>
      <c r="R697" s="16"/>
      <c r="S697" s="16">
        <v>0.146798452776807</v>
      </c>
      <c r="T697" s="16">
        <v>0.12768097579889201</v>
      </c>
      <c r="U697" s="16"/>
      <c r="V697" s="16">
        <v>8.9010095525721103E-2</v>
      </c>
      <c r="W697" s="16">
        <v>9.7532829060507503E-2</v>
      </c>
      <c r="X697" s="16">
        <v>0.19973390651140699</v>
      </c>
      <c r="Y697" s="16">
        <v>0.23615484890210101</v>
      </c>
      <c r="Z697" s="16"/>
      <c r="AA697" s="16">
        <v>7.7797075565275098E-2</v>
      </c>
      <c r="AB697" s="16">
        <v>0.11099210247798399</v>
      </c>
      <c r="AC697" s="16">
        <v>0.191557863640645</v>
      </c>
      <c r="AD697" s="16">
        <v>0.20018647796097699</v>
      </c>
      <c r="AE697" s="16">
        <v>0.20551847385484001</v>
      </c>
      <c r="AF697" s="16">
        <v>7.9149307879363306E-2</v>
      </c>
      <c r="AG697" s="16"/>
      <c r="AH697" s="16">
        <v>0.18347146846200399</v>
      </c>
      <c r="AI697" s="16">
        <v>0.112089170872364</v>
      </c>
      <c r="AJ697" s="16"/>
      <c r="AK697" s="16">
        <v>0.16893044292790299</v>
      </c>
      <c r="AL697" s="16">
        <v>0.13633999421186199</v>
      </c>
      <c r="AM697" s="16"/>
      <c r="AN697" s="16">
        <v>0.19368632012864501</v>
      </c>
      <c r="AO697" s="16">
        <v>0.11050542410174299</v>
      </c>
      <c r="AP697" s="16"/>
      <c r="AQ697" s="16">
        <v>0.105162351218754</v>
      </c>
      <c r="AR697" s="16">
        <v>0.118696337964686</v>
      </c>
      <c r="AS697" s="16">
        <v>0.19368424911670401</v>
      </c>
      <c r="AT697" s="16"/>
      <c r="AU697" s="16">
        <v>0.17437420910500001</v>
      </c>
      <c r="AV697" s="16">
        <v>9.7390430173101797E-2</v>
      </c>
      <c r="AW697" s="16"/>
      <c r="AX697" s="16">
        <v>0.15294221953946199</v>
      </c>
      <c r="AY697" s="16">
        <v>4.3580794478604301E-2</v>
      </c>
      <c r="AZ697" s="16"/>
      <c r="BA697" s="16">
        <v>0.24011624889073199</v>
      </c>
      <c r="BB697" s="16">
        <v>0.235957673346645</v>
      </c>
    </row>
    <row r="698" spans="2:54" x14ac:dyDescent="0.35">
      <c r="B698" t="s">
        <v>133</v>
      </c>
      <c r="C698" s="16">
        <v>8.2651026935537705E-2</v>
      </c>
      <c r="D698" s="16">
        <v>0.107272109978533</v>
      </c>
      <c r="E698" s="16">
        <v>5.1484250071678103E-2</v>
      </c>
      <c r="F698" s="16"/>
      <c r="G698" s="16">
        <v>0.11437759048338</v>
      </c>
      <c r="H698" s="16">
        <v>7.2220095493709405E-2</v>
      </c>
      <c r="I698" s="16">
        <v>6.3098583950376499E-2</v>
      </c>
      <c r="J698" s="16">
        <v>0.131940423184949</v>
      </c>
      <c r="K698" s="16">
        <v>5.6606689264306599E-2</v>
      </c>
      <c r="L698" s="16">
        <v>2.5651461830897199E-2</v>
      </c>
      <c r="M698" s="16"/>
      <c r="N698" s="16">
        <v>8.5313089238725798E-2</v>
      </c>
      <c r="O698" s="16">
        <v>4.0638570929121202E-2</v>
      </c>
      <c r="P698" s="16">
        <v>9.3548791572701698E-2</v>
      </c>
      <c r="Q698" s="16">
        <v>0.101494058205209</v>
      </c>
      <c r="R698" s="16"/>
      <c r="S698" s="16">
        <v>8.6053433528332696E-2</v>
      </c>
      <c r="T698" s="16">
        <v>7.8590072585918297E-2</v>
      </c>
      <c r="U698" s="16"/>
      <c r="V698" s="16">
        <v>8.5640434009812694E-2</v>
      </c>
      <c r="W698" s="16">
        <v>7.0093676440759395E-2</v>
      </c>
      <c r="X698" s="16">
        <v>9.1894658868472798E-2</v>
      </c>
      <c r="Y698" s="16">
        <v>0.112698186715569</v>
      </c>
      <c r="Z698" s="16"/>
      <c r="AA698" s="16">
        <v>7.9498432788581097E-2</v>
      </c>
      <c r="AB698" s="16">
        <v>0.118411183796141</v>
      </c>
      <c r="AC698" s="16">
        <v>0.107034698250757</v>
      </c>
      <c r="AD698" s="16">
        <v>6.6904219476325993E-2</v>
      </c>
      <c r="AE698" s="16">
        <v>5.8339208464151603E-2</v>
      </c>
      <c r="AF698" s="16">
        <v>0.112582221646864</v>
      </c>
      <c r="AG698" s="16"/>
      <c r="AH698" s="16">
        <v>7.5755217200130398E-2</v>
      </c>
      <c r="AI698" s="16">
        <v>0.104611790817141</v>
      </c>
      <c r="AJ698" s="16"/>
      <c r="AK698" s="16">
        <v>9.3144277509723095E-2</v>
      </c>
      <c r="AL698" s="16">
        <v>8.9437055933096102E-2</v>
      </c>
      <c r="AM698" s="16"/>
      <c r="AN698" s="16">
        <v>6.52844247412665E-2</v>
      </c>
      <c r="AO698" s="16">
        <v>9.9895561913013201E-2</v>
      </c>
      <c r="AP698" s="16"/>
      <c r="AQ698" s="16">
        <v>9.8538427808848805E-2</v>
      </c>
      <c r="AR698" s="16">
        <v>9.0999153084807993E-2</v>
      </c>
      <c r="AS698" s="16">
        <v>7.5791996403396802E-2</v>
      </c>
      <c r="AT698" s="16"/>
      <c r="AU698" s="16">
        <v>0.10249890193135</v>
      </c>
      <c r="AV698" s="16">
        <v>5.0207959606288197E-2</v>
      </c>
      <c r="AW698" s="16"/>
      <c r="AX698" s="16">
        <v>7.1084363141113605E-2</v>
      </c>
      <c r="AY698" s="16">
        <v>0.18422980267500499</v>
      </c>
      <c r="AZ698" s="16"/>
      <c r="BA698" s="16">
        <v>0.105553407178825</v>
      </c>
      <c r="BB698" s="16">
        <v>0.12755627673438499</v>
      </c>
    </row>
    <row r="699" spans="2:54" x14ac:dyDescent="0.35">
      <c r="B699" t="s">
        <v>134</v>
      </c>
      <c r="C699" s="16">
        <v>0.62947278132960305</v>
      </c>
      <c r="D699" s="16">
        <v>0.56832203483700305</v>
      </c>
      <c r="E699" s="16">
        <v>0.70554504742457202</v>
      </c>
      <c r="F699" s="16"/>
      <c r="G699" s="16">
        <v>0.54136644429229996</v>
      </c>
      <c r="H699" s="16">
        <v>0.54519513495568594</v>
      </c>
      <c r="I699" s="16">
        <v>0.55773189577314697</v>
      </c>
      <c r="J699" s="16">
        <v>0.67081796930725501</v>
      </c>
      <c r="K699" s="16">
        <v>0.82915876660798804</v>
      </c>
      <c r="L699" s="16">
        <v>0.79161340073749498</v>
      </c>
      <c r="M699" s="16"/>
      <c r="N699" s="16">
        <v>0.51046204995827804</v>
      </c>
      <c r="O699" s="16">
        <v>0.74476571551765203</v>
      </c>
      <c r="P699" s="16">
        <v>0.61225419061977404</v>
      </c>
      <c r="Q699" s="16">
        <v>0.62656027498346201</v>
      </c>
      <c r="R699" s="16"/>
      <c r="S699" s="16">
        <v>0.631405397902988</v>
      </c>
      <c r="T699" s="16">
        <v>0.63060845600911997</v>
      </c>
      <c r="U699" s="16"/>
      <c r="V699" s="16">
        <v>0.67035042847388804</v>
      </c>
      <c r="W699" s="16">
        <v>0.72889355051720806</v>
      </c>
      <c r="X699" s="16">
        <v>0.51819844095951495</v>
      </c>
      <c r="Y699" s="16">
        <v>0.473629669263402</v>
      </c>
      <c r="Z699" s="16"/>
      <c r="AA699" s="16">
        <v>0.70772748509032801</v>
      </c>
      <c r="AB699" s="16">
        <v>0.67049377773961605</v>
      </c>
      <c r="AC699" s="16">
        <v>0.66407543238053401</v>
      </c>
      <c r="AD699" s="16">
        <v>0.53027117759680098</v>
      </c>
      <c r="AE699" s="16">
        <v>0.56525077694506898</v>
      </c>
      <c r="AF699" s="16">
        <v>0.58066800840970201</v>
      </c>
      <c r="AG699" s="16"/>
      <c r="AH699" s="16">
        <v>0.55744522027101495</v>
      </c>
      <c r="AI699" s="16">
        <v>0.65197268092968497</v>
      </c>
      <c r="AJ699" s="16"/>
      <c r="AK699" s="16">
        <v>0.53991970869674599</v>
      </c>
      <c r="AL699" s="16">
        <v>0.64843472464819496</v>
      </c>
      <c r="AM699" s="16"/>
      <c r="AN699" s="16">
        <v>0.55912315373088595</v>
      </c>
      <c r="AO699" s="16">
        <v>0.64952173597558205</v>
      </c>
      <c r="AP699" s="16"/>
      <c r="AQ699" s="16">
        <v>0.66828355040651299</v>
      </c>
      <c r="AR699" s="16">
        <v>0.70008351774384003</v>
      </c>
      <c r="AS699" s="16">
        <v>0.52203697292032503</v>
      </c>
      <c r="AT699" s="16"/>
      <c r="AU699" s="16">
        <v>0.56002620038145001</v>
      </c>
      <c r="AV699" s="16">
        <v>0.73464618122513603</v>
      </c>
      <c r="AW699" s="16"/>
      <c r="AX699" s="16">
        <v>0.62539951408952699</v>
      </c>
      <c r="AY699" s="16">
        <v>0.66772114708033203</v>
      </c>
      <c r="AZ699" s="16"/>
      <c r="BA699" s="16">
        <v>0.43917209982323602</v>
      </c>
      <c r="BB699" s="16">
        <v>0.43908109328879402</v>
      </c>
    </row>
    <row r="700" spans="2:54" x14ac:dyDescent="0.35">
      <c r="B700" t="s">
        <v>110</v>
      </c>
      <c r="C700" s="16">
        <v>4.2326629570570901E-2</v>
      </c>
      <c r="D700" s="16">
        <v>2.81602718870331E-2</v>
      </c>
      <c r="E700" s="16">
        <v>6.0985810114082599E-2</v>
      </c>
      <c r="F700" s="16"/>
      <c r="G700" s="16">
        <v>9.7035733585928305E-2</v>
      </c>
      <c r="H700" s="16">
        <v>3.4679470712122303E-2</v>
      </c>
      <c r="I700" s="16">
        <v>3.9369118641131601E-2</v>
      </c>
      <c r="J700" s="16">
        <v>3.2307217331558197E-2</v>
      </c>
      <c r="K700" s="16">
        <v>1.4901065007624399E-2</v>
      </c>
      <c r="L700" s="16">
        <v>6.6065502495916098E-2</v>
      </c>
      <c r="M700" s="16"/>
      <c r="N700" s="16">
        <v>5.8821248636880298E-2</v>
      </c>
      <c r="O700" s="16">
        <v>3.7975432286921199E-2</v>
      </c>
      <c r="P700" s="16">
        <v>5.2214445119602E-2</v>
      </c>
      <c r="Q700" s="16">
        <v>1.9856449754668801E-2</v>
      </c>
      <c r="R700" s="16"/>
      <c r="S700" s="16">
        <v>2.47992815810841E-2</v>
      </c>
      <c r="T700" s="16">
        <v>6.6012628483989394E-2</v>
      </c>
      <c r="U700" s="16"/>
      <c r="V700" s="16">
        <v>7.27476704897278E-2</v>
      </c>
      <c r="W700" s="16">
        <v>4.1665053549136799E-2</v>
      </c>
      <c r="X700" s="16">
        <v>3.1249567326127801E-2</v>
      </c>
      <c r="Y700" s="16">
        <v>3.56519434121811E-2</v>
      </c>
      <c r="Z700" s="16"/>
      <c r="AA700" s="16">
        <v>5.5515860847464099E-2</v>
      </c>
      <c r="AB700" s="16">
        <v>6.4428194300644004E-2</v>
      </c>
      <c r="AC700" s="16">
        <v>3.7332005728063902E-2</v>
      </c>
      <c r="AD700" s="16">
        <v>2.5215843625716002E-2</v>
      </c>
      <c r="AE700" s="16">
        <v>3.8876116961797498E-2</v>
      </c>
      <c r="AF700" s="16">
        <v>0</v>
      </c>
      <c r="AG700" s="16"/>
      <c r="AH700" s="16">
        <v>5.0626530403828897E-2</v>
      </c>
      <c r="AI700" s="16">
        <v>3.9548544525250202E-2</v>
      </c>
      <c r="AJ700" s="16"/>
      <c r="AK700" s="16">
        <v>5.0632339896592299E-2</v>
      </c>
      <c r="AL700" s="16">
        <v>3.1334173906994903E-2</v>
      </c>
      <c r="AM700" s="16"/>
      <c r="AN700" s="16">
        <v>4.8148514826885799E-2</v>
      </c>
      <c r="AO700" s="16">
        <v>3.6713722693782397E-2</v>
      </c>
      <c r="AP700" s="16"/>
      <c r="AQ700" s="16">
        <v>3.9995086411049902E-2</v>
      </c>
      <c r="AR700" s="16">
        <v>4.4423376662020501E-2</v>
      </c>
      <c r="AS700" s="16">
        <v>3.6187627442053803E-2</v>
      </c>
      <c r="AT700" s="16"/>
      <c r="AU700" s="16">
        <v>3.33559540779826E-2</v>
      </c>
      <c r="AV700" s="16">
        <v>4.5286973703653401E-2</v>
      </c>
      <c r="AW700" s="16"/>
      <c r="AX700" s="16">
        <v>3.2951625985151098E-2</v>
      </c>
      <c r="AY700" s="16">
        <v>0.104468255766058</v>
      </c>
      <c r="AZ700" s="16"/>
      <c r="BA700" s="16">
        <v>2.659948475454E-2</v>
      </c>
      <c r="BB700" s="16">
        <v>6.3348021758105597E-2</v>
      </c>
    </row>
    <row r="701" spans="2:54" x14ac:dyDescent="0.35">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c r="AA701" s="16"/>
      <c r="AB701" s="16"/>
      <c r="AC701" s="16"/>
      <c r="AD701" s="16"/>
      <c r="AE701" s="16"/>
      <c r="AF701" s="16"/>
      <c r="AG701" s="16"/>
      <c r="AH701" s="16"/>
      <c r="AI701" s="16"/>
      <c r="AJ701" s="16"/>
      <c r="AK701" s="16"/>
      <c r="AL701" s="16"/>
      <c r="AM701" s="16"/>
      <c r="AN701" s="16"/>
      <c r="AO701" s="16"/>
      <c r="AP701" s="16"/>
      <c r="AQ701" s="16"/>
      <c r="AR701" s="16"/>
      <c r="AS701" s="16"/>
      <c r="AT701" s="16"/>
      <c r="AU701" s="16"/>
      <c r="AV701" s="16"/>
      <c r="AW701" s="16"/>
      <c r="AX701" s="16"/>
      <c r="AY701" s="16"/>
      <c r="AZ701" s="16"/>
      <c r="BA701" s="16"/>
      <c r="BB701" s="16"/>
    </row>
    <row r="702" spans="2:54" x14ac:dyDescent="0.35">
      <c r="B702" s="7" t="s">
        <v>312</v>
      </c>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c r="AC702" s="16"/>
      <c r="AD702" s="16"/>
      <c r="AE702" s="16"/>
      <c r="AF702" s="16"/>
      <c r="AG702" s="16"/>
      <c r="AH702" s="16"/>
      <c r="AI702" s="16"/>
      <c r="AJ702" s="16"/>
      <c r="AK702" s="16"/>
      <c r="AL702" s="16"/>
      <c r="AM702" s="16"/>
      <c r="AN702" s="16"/>
      <c r="AO702" s="16"/>
      <c r="AP702" s="16"/>
      <c r="AQ702" s="16"/>
      <c r="AR702" s="16"/>
      <c r="AS702" s="16"/>
      <c r="AT702" s="16"/>
      <c r="AU702" s="16"/>
      <c r="AV702" s="16"/>
      <c r="AW702" s="16"/>
      <c r="AX702" s="16"/>
      <c r="AY702" s="16"/>
      <c r="AZ702" s="16"/>
      <c r="BA702" s="16"/>
      <c r="BB702" s="16"/>
    </row>
    <row r="703" spans="2:54" x14ac:dyDescent="0.35">
      <c r="B703" s="17" t="s">
        <v>22</v>
      </c>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c r="AB703" s="16"/>
      <c r="AC703" s="16"/>
      <c r="AD703" s="16"/>
      <c r="AE703" s="16"/>
      <c r="AF703" s="16"/>
      <c r="AG703" s="16"/>
      <c r="AH703" s="16"/>
      <c r="AI703" s="16"/>
      <c r="AJ703" s="16"/>
      <c r="AK703" s="16"/>
      <c r="AL703" s="16"/>
      <c r="AM703" s="16"/>
      <c r="AN703" s="16"/>
      <c r="AO703" s="16"/>
      <c r="AP703" s="16"/>
      <c r="AQ703" s="16"/>
      <c r="AR703" s="16"/>
      <c r="AS703" s="16"/>
      <c r="AT703" s="16"/>
      <c r="AU703" s="16"/>
      <c r="AV703" s="16"/>
      <c r="AW703" s="16"/>
      <c r="AX703" s="16"/>
      <c r="AY703" s="16"/>
      <c r="AZ703" s="16"/>
      <c r="BA703" s="16"/>
      <c r="BB703" s="16"/>
    </row>
    <row r="704" spans="2:54" x14ac:dyDescent="0.35">
      <c r="B704" t="s">
        <v>131</v>
      </c>
      <c r="C704" s="16">
        <v>5.8434398679591701E-2</v>
      </c>
      <c r="D704" s="16">
        <v>7.7532315495256604E-2</v>
      </c>
      <c r="E704" s="16">
        <v>3.4213279542132297E-2</v>
      </c>
      <c r="F704" s="16"/>
      <c r="G704" s="16">
        <v>7.68329763681556E-2</v>
      </c>
      <c r="H704" s="16">
        <v>0.11280446076805201</v>
      </c>
      <c r="I704" s="16">
        <v>7.93290796805705E-2</v>
      </c>
      <c r="J704" s="16">
        <v>1.77223342927573E-2</v>
      </c>
      <c r="K704" s="16">
        <v>0</v>
      </c>
      <c r="L704" s="16">
        <v>0</v>
      </c>
      <c r="M704" s="16"/>
      <c r="N704" s="16">
        <v>0.107723820342579</v>
      </c>
      <c r="O704" s="16">
        <v>5.6614923827712202E-2</v>
      </c>
      <c r="P704" s="16">
        <v>4.3774449887896402E-2</v>
      </c>
      <c r="Q704" s="16">
        <v>5.3381015888786201E-2</v>
      </c>
      <c r="R704" s="16"/>
      <c r="S704" s="16">
        <v>7.5316545641943802E-2</v>
      </c>
      <c r="T704" s="16">
        <v>3.6206533640419501E-2</v>
      </c>
      <c r="U704" s="16"/>
      <c r="V704" s="16">
        <v>3.3838486635425498E-2</v>
      </c>
      <c r="W704" s="16">
        <v>3.7593085282517598E-2</v>
      </c>
      <c r="X704" s="16">
        <v>8.5015315765796406E-2</v>
      </c>
      <c r="Y704" s="16">
        <v>0.11677579770502999</v>
      </c>
      <c r="Z704" s="16"/>
      <c r="AA704" s="16">
        <v>3.8626727116355897E-2</v>
      </c>
      <c r="AB704" s="16">
        <v>2.4463897164232699E-2</v>
      </c>
      <c r="AC704" s="16">
        <v>0</v>
      </c>
      <c r="AD704" s="16">
        <v>9.5973743484147805E-2</v>
      </c>
      <c r="AE704" s="16">
        <v>5.6423166030209297E-2</v>
      </c>
      <c r="AF704" s="16">
        <v>0.228490893126855</v>
      </c>
      <c r="AG704" s="16"/>
      <c r="AH704" s="16">
        <v>6.6145398542308401E-2</v>
      </c>
      <c r="AI704" s="16">
        <v>6.57488596438532E-2</v>
      </c>
      <c r="AJ704" s="16"/>
      <c r="AK704" s="16">
        <v>7.2499255601631798E-2</v>
      </c>
      <c r="AL704" s="16">
        <v>6.3367911008885294E-2</v>
      </c>
      <c r="AM704" s="16"/>
      <c r="AN704" s="16">
        <v>6.9624154079201805E-2</v>
      </c>
      <c r="AO704" s="16">
        <v>6.9678695810452704E-2</v>
      </c>
      <c r="AP704" s="16"/>
      <c r="AQ704" s="16">
        <v>3.9585068325170503E-2</v>
      </c>
      <c r="AR704" s="16">
        <v>1.2141632858049501E-2</v>
      </c>
      <c r="AS704" s="16">
        <v>0.117779640055266</v>
      </c>
      <c r="AT704" s="16"/>
      <c r="AU704" s="16">
        <v>7.8806090722525604E-2</v>
      </c>
      <c r="AV704" s="16">
        <v>3.16555954957045E-2</v>
      </c>
      <c r="AW704" s="16"/>
      <c r="AX704" s="16">
        <v>6.4421331274965798E-2</v>
      </c>
      <c r="AY704" s="16">
        <v>1.00823939578015E-2</v>
      </c>
      <c r="AZ704" s="16"/>
      <c r="BA704" s="16">
        <v>0.105236492747322</v>
      </c>
      <c r="BB704" s="16">
        <v>4.2777378502153997E-2</v>
      </c>
    </row>
    <row r="705" spans="2:54" x14ac:dyDescent="0.35">
      <c r="B705" t="s">
        <v>132</v>
      </c>
      <c r="C705" s="16">
        <v>5.7747811041697003E-2</v>
      </c>
      <c r="D705" s="16">
        <v>7.4581314415313807E-2</v>
      </c>
      <c r="E705" s="16">
        <v>3.6449014982197103E-2</v>
      </c>
      <c r="F705" s="16"/>
      <c r="G705" s="16">
        <v>9.1439168032011506E-2</v>
      </c>
      <c r="H705" s="16">
        <v>7.3866222385838301E-2</v>
      </c>
      <c r="I705" s="16">
        <v>8.2296917199132194E-2</v>
      </c>
      <c r="J705" s="16">
        <v>4.4260543166024201E-2</v>
      </c>
      <c r="K705" s="16">
        <v>6.9888095481380197E-3</v>
      </c>
      <c r="L705" s="16">
        <v>0</v>
      </c>
      <c r="M705" s="16"/>
      <c r="N705" s="16">
        <v>7.1875216190583402E-2</v>
      </c>
      <c r="O705" s="16">
        <v>4.5968540945242699E-2</v>
      </c>
      <c r="P705" s="16">
        <v>7.0354323536028496E-2</v>
      </c>
      <c r="Q705" s="16">
        <v>3.9081004590846999E-2</v>
      </c>
      <c r="R705" s="16"/>
      <c r="S705" s="16">
        <v>5.90973931932657E-2</v>
      </c>
      <c r="T705" s="16">
        <v>5.0375170632824699E-2</v>
      </c>
      <c r="U705" s="16"/>
      <c r="V705" s="16">
        <v>5.7269404507897297E-2</v>
      </c>
      <c r="W705" s="16">
        <v>3.4702624332098697E-2</v>
      </c>
      <c r="X705" s="16">
        <v>8.5753367292025498E-2</v>
      </c>
      <c r="Y705" s="16">
        <v>4.9470958499835398E-2</v>
      </c>
      <c r="Z705" s="16"/>
      <c r="AA705" s="16">
        <v>4.4675804819930102E-2</v>
      </c>
      <c r="AB705" s="16">
        <v>4.21269166045138E-2</v>
      </c>
      <c r="AC705" s="16">
        <v>5.1102289686460502E-2</v>
      </c>
      <c r="AD705" s="16">
        <v>7.4443292672816103E-2</v>
      </c>
      <c r="AE705" s="16">
        <v>7.5936867269830496E-2</v>
      </c>
      <c r="AF705" s="16">
        <v>7.4632480762312797E-2</v>
      </c>
      <c r="AG705" s="16"/>
      <c r="AH705" s="16">
        <v>8.0867615420218197E-2</v>
      </c>
      <c r="AI705" s="16">
        <v>4.53665607328161E-2</v>
      </c>
      <c r="AJ705" s="16"/>
      <c r="AK705" s="16">
        <v>0.10259096476717</v>
      </c>
      <c r="AL705" s="16">
        <v>4.0358263760561203E-2</v>
      </c>
      <c r="AM705" s="16"/>
      <c r="AN705" s="16">
        <v>8.3972338146185002E-2</v>
      </c>
      <c r="AO705" s="16">
        <v>5.1760608735095602E-2</v>
      </c>
      <c r="AP705" s="16"/>
      <c r="AQ705" s="16">
        <v>6.5245490793163594E-2</v>
      </c>
      <c r="AR705" s="16">
        <v>1.03660401124482E-2</v>
      </c>
      <c r="AS705" s="16">
        <v>9.77304776521664E-2</v>
      </c>
      <c r="AT705" s="16"/>
      <c r="AU705" s="16">
        <v>5.9980548093797902E-2</v>
      </c>
      <c r="AV705" s="16">
        <v>5.5673157062554199E-2</v>
      </c>
      <c r="AW705" s="16"/>
      <c r="AX705" s="16">
        <v>6.1034498047473698E-2</v>
      </c>
      <c r="AY705" s="16">
        <v>3.2275272831165602E-2</v>
      </c>
      <c r="AZ705" s="16"/>
      <c r="BA705" s="16">
        <v>9.6060983036916403E-2</v>
      </c>
      <c r="BB705" s="16">
        <v>5.6724393088000397E-2</v>
      </c>
    </row>
    <row r="706" spans="2:54" x14ac:dyDescent="0.35">
      <c r="B706" t="s">
        <v>133</v>
      </c>
      <c r="C706" s="16">
        <v>7.16447867429226E-2</v>
      </c>
      <c r="D706" s="16">
        <v>9.3400413704808893E-2</v>
      </c>
      <c r="E706" s="16">
        <v>4.4094054899859098E-2</v>
      </c>
      <c r="F706" s="16"/>
      <c r="G706" s="16">
        <v>0.16424267381679999</v>
      </c>
      <c r="H706" s="16">
        <v>7.7422303519964597E-2</v>
      </c>
      <c r="I706" s="16">
        <v>7.9122105800574494E-2</v>
      </c>
      <c r="J706" s="16">
        <v>5.0739904393098799E-2</v>
      </c>
      <c r="K706" s="16">
        <v>1.53024899053966E-2</v>
      </c>
      <c r="L706" s="16">
        <v>2.5573420525026602E-2</v>
      </c>
      <c r="M706" s="16"/>
      <c r="N706" s="16">
        <v>5.6687341769524502E-2</v>
      </c>
      <c r="O706" s="16">
        <v>3.7515104333009697E-2</v>
      </c>
      <c r="P706" s="16">
        <v>8.2611320438993802E-2</v>
      </c>
      <c r="Q706" s="16">
        <v>9.4154700879285597E-2</v>
      </c>
      <c r="R706" s="16"/>
      <c r="S706" s="16">
        <v>6.2841897901825206E-2</v>
      </c>
      <c r="T706" s="16">
        <v>8.3838533811285296E-2</v>
      </c>
      <c r="U706" s="16"/>
      <c r="V706" s="16">
        <v>6.0079665018782702E-2</v>
      </c>
      <c r="W706" s="16">
        <v>6.3221833246679598E-2</v>
      </c>
      <c r="X706" s="16">
        <v>9.26605223306705E-2</v>
      </c>
      <c r="Y706" s="16">
        <v>2.4015150366739201E-2</v>
      </c>
      <c r="Z706" s="16"/>
      <c r="AA706" s="16">
        <v>7.1099857430358904E-2</v>
      </c>
      <c r="AB706" s="16">
        <v>8.7034524291281692E-3</v>
      </c>
      <c r="AC706" s="16">
        <v>5.27647051396423E-2</v>
      </c>
      <c r="AD706" s="16">
        <v>9.6961409310363803E-2</v>
      </c>
      <c r="AE706" s="16">
        <v>0.125540613744587</v>
      </c>
      <c r="AF706" s="16">
        <v>0</v>
      </c>
      <c r="AG706" s="16"/>
      <c r="AH706" s="16">
        <v>8.4735419129369494E-2</v>
      </c>
      <c r="AI706" s="16">
        <v>6.5365275726532696E-2</v>
      </c>
      <c r="AJ706" s="16"/>
      <c r="AK706" s="16">
        <v>9.0356689608677696E-2</v>
      </c>
      <c r="AL706" s="16">
        <v>5.2817239356291602E-2</v>
      </c>
      <c r="AM706" s="16"/>
      <c r="AN706" s="16">
        <v>7.2663897504828504E-2</v>
      </c>
      <c r="AO706" s="16">
        <v>7.2246359148838799E-2</v>
      </c>
      <c r="AP706" s="16"/>
      <c r="AQ706" s="16">
        <v>9.9623180580601003E-2</v>
      </c>
      <c r="AR706" s="16">
        <v>5.1605903273119702E-2</v>
      </c>
      <c r="AS706" s="16">
        <v>8.0833223460774997E-2</v>
      </c>
      <c r="AT706" s="16"/>
      <c r="AU706" s="16">
        <v>6.56452745540725E-2</v>
      </c>
      <c r="AV706" s="16">
        <v>8.10200304180764E-2</v>
      </c>
      <c r="AW706" s="16"/>
      <c r="AX706" s="16">
        <v>7.1057939286555405E-2</v>
      </c>
      <c r="AY706" s="16">
        <v>7.9614389828731702E-2</v>
      </c>
      <c r="AZ706" s="16"/>
      <c r="BA706" s="16">
        <v>9.6371984225993607E-2</v>
      </c>
      <c r="BB706" s="16">
        <v>0.17219845781732501</v>
      </c>
    </row>
    <row r="707" spans="2:54" x14ac:dyDescent="0.35">
      <c r="B707" t="s">
        <v>134</v>
      </c>
      <c r="C707" s="16">
        <v>0.73810635140992897</v>
      </c>
      <c r="D707" s="16">
        <v>0.67822303610464296</v>
      </c>
      <c r="E707" s="16">
        <v>0.81341801551777804</v>
      </c>
      <c r="F707" s="16"/>
      <c r="G707" s="16">
        <v>0.52465308821074497</v>
      </c>
      <c r="H707" s="16">
        <v>0.66229601999551202</v>
      </c>
      <c r="I707" s="16">
        <v>0.70356511431286295</v>
      </c>
      <c r="J707" s="16">
        <v>0.82867358700110005</v>
      </c>
      <c r="K707" s="16">
        <v>0.92887469592706595</v>
      </c>
      <c r="L707" s="16">
        <v>0.86960642258445597</v>
      </c>
      <c r="M707" s="16"/>
      <c r="N707" s="16">
        <v>0.68535772371625403</v>
      </c>
      <c r="O707" s="16">
        <v>0.80781895002414705</v>
      </c>
      <c r="P707" s="16">
        <v>0.71473131166943205</v>
      </c>
      <c r="Q707" s="16">
        <v>0.74558413824707204</v>
      </c>
      <c r="R707" s="16"/>
      <c r="S707" s="16">
        <v>0.74992381562753296</v>
      </c>
      <c r="T707" s="16">
        <v>0.72666691842660702</v>
      </c>
      <c r="U707" s="16"/>
      <c r="V707" s="16">
        <v>0.720778046745012</v>
      </c>
      <c r="W707" s="16">
        <v>0.79063638657790203</v>
      </c>
      <c r="X707" s="16">
        <v>0.68766744889318898</v>
      </c>
      <c r="Y707" s="16">
        <v>0.71478722434070496</v>
      </c>
      <c r="Z707" s="16"/>
      <c r="AA707" s="16">
        <v>0.75108824837962795</v>
      </c>
      <c r="AB707" s="16">
        <v>0.81056474770058495</v>
      </c>
      <c r="AC707" s="16">
        <v>0.85880099944583299</v>
      </c>
      <c r="AD707" s="16">
        <v>0.67605094571360502</v>
      </c>
      <c r="AE707" s="16">
        <v>0.67259446734488404</v>
      </c>
      <c r="AF707" s="16">
        <v>0.69687662611083301</v>
      </c>
      <c r="AG707" s="16"/>
      <c r="AH707" s="16">
        <v>0.69644300128657599</v>
      </c>
      <c r="AI707" s="16">
        <v>0.75378665636738096</v>
      </c>
      <c r="AJ707" s="16"/>
      <c r="AK707" s="16">
        <v>0.67708504318101204</v>
      </c>
      <c r="AL707" s="16">
        <v>0.727192629294931</v>
      </c>
      <c r="AM707" s="16"/>
      <c r="AN707" s="16">
        <v>0.71079069890555202</v>
      </c>
      <c r="AO707" s="16">
        <v>0.72815241902668604</v>
      </c>
      <c r="AP707" s="16"/>
      <c r="AQ707" s="16">
        <v>0.76122322676000198</v>
      </c>
      <c r="AR707" s="16">
        <v>0.83681940005232403</v>
      </c>
      <c r="AS707" s="16">
        <v>0.62687716884359401</v>
      </c>
      <c r="AT707" s="16"/>
      <c r="AU707" s="16">
        <v>0.73021636555867997</v>
      </c>
      <c r="AV707" s="16">
        <v>0.75444086022800105</v>
      </c>
      <c r="AW707" s="16"/>
      <c r="AX707" s="16">
        <v>0.73811370600070603</v>
      </c>
      <c r="AY707" s="16">
        <v>0.74627098415800897</v>
      </c>
      <c r="AZ707" s="16"/>
      <c r="BA707" s="16">
        <v>0.64148151819001498</v>
      </c>
      <c r="BB707" s="16">
        <v>0.64273844639289501</v>
      </c>
    </row>
    <row r="708" spans="2:54" x14ac:dyDescent="0.35">
      <c r="B708" t="s">
        <v>110</v>
      </c>
      <c r="C708" s="16">
        <v>7.4066652125859403E-2</v>
      </c>
      <c r="D708" s="16">
        <v>7.6262920279978094E-2</v>
      </c>
      <c r="E708" s="16">
        <v>7.1825635058033799E-2</v>
      </c>
      <c r="F708" s="16"/>
      <c r="G708" s="16">
        <v>0.14283209357228799</v>
      </c>
      <c r="H708" s="16">
        <v>7.3610993330633701E-2</v>
      </c>
      <c r="I708" s="16">
        <v>5.5686783006859898E-2</v>
      </c>
      <c r="J708" s="16">
        <v>5.8603631147020198E-2</v>
      </c>
      <c r="K708" s="16">
        <v>4.8834004619399601E-2</v>
      </c>
      <c r="L708" s="16">
        <v>0.10482015689051701</v>
      </c>
      <c r="M708" s="16"/>
      <c r="N708" s="16">
        <v>7.8355897981058603E-2</v>
      </c>
      <c r="O708" s="16">
        <v>5.2082480869888502E-2</v>
      </c>
      <c r="P708" s="16">
        <v>8.8528594467649699E-2</v>
      </c>
      <c r="Q708" s="16">
        <v>6.7799140394009402E-2</v>
      </c>
      <c r="R708" s="16"/>
      <c r="S708" s="16">
        <v>5.2820347635432599E-2</v>
      </c>
      <c r="T708" s="16">
        <v>0.102912843488863</v>
      </c>
      <c r="U708" s="16"/>
      <c r="V708" s="16">
        <v>0.128034397092882</v>
      </c>
      <c r="W708" s="16">
        <v>7.3846070560802293E-2</v>
      </c>
      <c r="X708" s="16">
        <v>4.8903345718318302E-2</v>
      </c>
      <c r="Y708" s="16">
        <v>9.4950869087690806E-2</v>
      </c>
      <c r="Z708" s="16"/>
      <c r="AA708" s="16">
        <v>9.4509362253727594E-2</v>
      </c>
      <c r="AB708" s="16">
        <v>0.11414098610154</v>
      </c>
      <c r="AC708" s="16">
        <v>3.7332005728063902E-2</v>
      </c>
      <c r="AD708" s="16">
        <v>5.65706088190671E-2</v>
      </c>
      <c r="AE708" s="16">
        <v>6.9504885610488398E-2</v>
      </c>
      <c r="AF708" s="16">
        <v>0</v>
      </c>
      <c r="AG708" s="16"/>
      <c r="AH708" s="16">
        <v>7.1808565621528E-2</v>
      </c>
      <c r="AI708" s="16">
        <v>6.9732647529416603E-2</v>
      </c>
      <c r="AJ708" s="16"/>
      <c r="AK708" s="16">
        <v>5.7468046841508302E-2</v>
      </c>
      <c r="AL708" s="16">
        <v>0.116263956579331</v>
      </c>
      <c r="AM708" s="16"/>
      <c r="AN708" s="16">
        <v>6.2948911364232904E-2</v>
      </c>
      <c r="AO708" s="16">
        <v>7.8161917278926907E-2</v>
      </c>
      <c r="AP708" s="16"/>
      <c r="AQ708" s="16">
        <v>3.4323033541062302E-2</v>
      </c>
      <c r="AR708" s="16">
        <v>8.9067023704059001E-2</v>
      </c>
      <c r="AS708" s="16">
        <v>7.6779489988198904E-2</v>
      </c>
      <c r="AT708" s="16"/>
      <c r="AU708" s="16">
        <v>6.5351721070924004E-2</v>
      </c>
      <c r="AV708" s="16">
        <v>7.7210356795663806E-2</v>
      </c>
      <c r="AW708" s="16"/>
      <c r="AX708" s="16">
        <v>6.5372525390299294E-2</v>
      </c>
      <c r="AY708" s="16">
        <v>0.13175695922429201</v>
      </c>
      <c r="AZ708" s="16"/>
      <c r="BA708" s="16">
        <v>6.08490217997531E-2</v>
      </c>
      <c r="BB708" s="16">
        <v>8.5561324199626199E-2</v>
      </c>
    </row>
    <row r="709" spans="2:54" x14ac:dyDescent="0.35">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c r="AA709" s="16"/>
      <c r="AB709" s="16"/>
      <c r="AC709" s="16"/>
      <c r="AD709" s="16"/>
      <c r="AE709" s="16"/>
      <c r="AF709" s="16"/>
      <c r="AG709" s="16"/>
      <c r="AH709" s="16"/>
      <c r="AI709" s="16"/>
      <c r="AJ709" s="16"/>
      <c r="AK709" s="16"/>
      <c r="AL709" s="16"/>
      <c r="AM709" s="16"/>
      <c r="AN709" s="16"/>
      <c r="AO709" s="16"/>
      <c r="AP709" s="16"/>
      <c r="AQ709" s="16"/>
      <c r="AR709" s="16"/>
      <c r="AS709" s="16"/>
      <c r="AT709" s="16"/>
      <c r="AU709" s="16"/>
      <c r="AV709" s="16"/>
      <c r="AW709" s="16"/>
      <c r="AX709" s="16"/>
      <c r="AY709" s="16"/>
      <c r="AZ709" s="16"/>
      <c r="BA709" s="16"/>
      <c r="BB709" s="16"/>
    </row>
    <row r="710" spans="2:54" x14ac:dyDescent="0.35">
      <c r="B710" s="7" t="s">
        <v>313</v>
      </c>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row>
    <row r="711" spans="2:54" x14ac:dyDescent="0.35">
      <c r="B711" s="15" t="s">
        <v>22</v>
      </c>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c r="AC711" s="16"/>
      <c r="AD711" s="16"/>
      <c r="AE711" s="16"/>
      <c r="AF711" s="16"/>
      <c r="AG711" s="16"/>
      <c r="AH711" s="16"/>
      <c r="AI711" s="16"/>
      <c r="AJ711" s="16"/>
      <c r="AK711" s="16"/>
      <c r="AL711" s="16"/>
      <c r="AM711" s="16"/>
      <c r="AN711" s="16"/>
      <c r="AO711" s="16"/>
      <c r="AP711" s="16"/>
      <c r="AQ711" s="16"/>
      <c r="AR711" s="16"/>
      <c r="AS711" s="16"/>
      <c r="AT711" s="16"/>
      <c r="AU711" s="16"/>
      <c r="AV711" s="16"/>
      <c r="AW711" s="16"/>
      <c r="AX711" s="16"/>
      <c r="AY711" s="16"/>
      <c r="AZ711" s="16"/>
      <c r="BA711" s="16"/>
      <c r="BB711" s="16"/>
    </row>
    <row r="712" spans="2:54" x14ac:dyDescent="0.35">
      <c r="B712" t="s">
        <v>131</v>
      </c>
      <c r="C712" s="16">
        <v>4.1077075472117697E-2</v>
      </c>
      <c r="D712" s="16">
        <v>5.4506595964891297E-2</v>
      </c>
      <c r="E712" s="16">
        <v>2.4044845424170899E-2</v>
      </c>
      <c r="F712" s="16"/>
      <c r="G712" s="16">
        <v>4.9665086267751603E-2</v>
      </c>
      <c r="H712" s="16">
        <v>9.6689222126650903E-2</v>
      </c>
      <c r="I712" s="16">
        <v>5.0001449567075001E-2</v>
      </c>
      <c r="J712" s="16">
        <v>0</v>
      </c>
      <c r="K712" s="16">
        <v>0</v>
      </c>
      <c r="L712" s="16">
        <v>0</v>
      </c>
      <c r="M712" s="16"/>
      <c r="N712" s="16">
        <v>0</v>
      </c>
      <c r="O712" s="16">
        <v>1.55494653224462E-2</v>
      </c>
      <c r="P712" s="16">
        <v>4.31463961418007E-2</v>
      </c>
      <c r="Q712" s="16">
        <v>8.6552146187713896E-2</v>
      </c>
      <c r="R712" s="16"/>
      <c r="S712" s="16">
        <v>5.4533305344581701E-2</v>
      </c>
      <c r="T712" s="16">
        <v>2.3327444901094799E-2</v>
      </c>
      <c r="U712" s="16"/>
      <c r="V712" s="16">
        <v>4.8189429931866097E-2</v>
      </c>
      <c r="W712" s="16">
        <v>8.73273523630742E-3</v>
      </c>
      <c r="X712" s="16">
        <v>7.6605537749363503E-2</v>
      </c>
      <c r="Y712" s="16">
        <v>3.3301526603305598E-2</v>
      </c>
      <c r="Z712" s="16"/>
      <c r="AA712" s="16">
        <v>4.0737309614910899E-2</v>
      </c>
      <c r="AB712" s="16">
        <v>3.2773755229704098E-2</v>
      </c>
      <c r="AC712" s="16">
        <v>0</v>
      </c>
      <c r="AD712" s="16">
        <v>4.2199382771507497E-2</v>
      </c>
      <c r="AE712" s="16">
        <v>3.6982704388350801E-2</v>
      </c>
      <c r="AF712" s="16">
        <v>0.17669916623135501</v>
      </c>
      <c r="AG712" s="16"/>
      <c r="AH712" s="16">
        <v>4.9134265979129302E-2</v>
      </c>
      <c r="AI712" s="16">
        <v>4.4622559983876202E-2</v>
      </c>
      <c r="AJ712" s="16"/>
      <c r="AK712" s="16">
        <v>6.4123614568951395E-2</v>
      </c>
      <c r="AL712" s="16">
        <v>3.7301549168723601E-2</v>
      </c>
      <c r="AM712" s="16"/>
      <c r="AN712" s="16">
        <v>5.6645330906809198E-2</v>
      </c>
      <c r="AO712" s="16">
        <v>4.1518693210024701E-2</v>
      </c>
      <c r="AP712" s="16"/>
      <c r="AQ712" s="16">
        <v>2.9173066429737399E-2</v>
      </c>
      <c r="AR712" s="16">
        <v>4.4888370151896602E-3</v>
      </c>
      <c r="AS712" s="16">
        <v>8.6017019459417102E-2</v>
      </c>
      <c r="AT712" s="16"/>
      <c r="AU712" s="16">
        <v>4.9373409631715298E-2</v>
      </c>
      <c r="AV712" s="16">
        <v>3.0460994366596099E-2</v>
      </c>
      <c r="AW712" s="16"/>
      <c r="AX712" s="16">
        <v>4.6121079220951898E-2</v>
      </c>
      <c r="AY712" s="16">
        <v>0</v>
      </c>
      <c r="AZ712" s="16"/>
      <c r="BA712" s="16">
        <v>7.4273523773516897E-2</v>
      </c>
      <c r="BB712" s="16">
        <v>5.9451291847229699E-2</v>
      </c>
    </row>
    <row r="713" spans="2:54" x14ac:dyDescent="0.35">
      <c r="B713" t="s">
        <v>132</v>
      </c>
      <c r="C713" s="16">
        <v>7.3729041819795796E-2</v>
      </c>
      <c r="D713" s="16">
        <v>8.3436606087394297E-2</v>
      </c>
      <c r="E713" s="16">
        <v>6.1773233535431002E-2</v>
      </c>
      <c r="F713" s="16"/>
      <c r="G713" s="16">
        <v>5.6597673560713699E-2</v>
      </c>
      <c r="H713" s="16">
        <v>0.13190205619251499</v>
      </c>
      <c r="I713" s="16">
        <v>0.109223989997958</v>
      </c>
      <c r="J713" s="16">
        <v>4.7193189490621699E-2</v>
      </c>
      <c r="K713" s="16">
        <v>6.9888095481380197E-3</v>
      </c>
      <c r="L713" s="16">
        <v>0</v>
      </c>
      <c r="M713" s="16"/>
      <c r="N713" s="16">
        <v>0.1340642160221</v>
      </c>
      <c r="O713" s="16">
        <v>6.6300077658505097E-2</v>
      </c>
      <c r="P713" s="16">
        <v>7.9982639002535202E-2</v>
      </c>
      <c r="Q713" s="16">
        <v>3.2714919102761503E-2</v>
      </c>
      <c r="R713" s="16"/>
      <c r="S713" s="16">
        <v>8.0625515246013302E-2</v>
      </c>
      <c r="T713" s="16">
        <v>6.4943435797254895E-2</v>
      </c>
      <c r="U713" s="16"/>
      <c r="V713" s="16">
        <v>4.5407588961859702E-2</v>
      </c>
      <c r="W713" s="16">
        <v>5.6389084038596202E-2</v>
      </c>
      <c r="X713" s="16">
        <v>9.5155890526343698E-2</v>
      </c>
      <c r="Y713" s="16">
        <v>0.15181204845809201</v>
      </c>
      <c r="Z713" s="16"/>
      <c r="AA713" s="16">
        <v>3.4655635093670499E-2</v>
      </c>
      <c r="AB713" s="16">
        <v>4.9810712125410599E-2</v>
      </c>
      <c r="AC713" s="16">
        <v>7.7554378857371598E-2</v>
      </c>
      <c r="AD713" s="16">
        <v>0.11581249143522</v>
      </c>
      <c r="AE713" s="16">
        <v>0.11112698781837201</v>
      </c>
      <c r="AF713" s="16">
        <v>9.2961704548758795E-2</v>
      </c>
      <c r="AG713" s="16"/>
      <c r="AH713" s="16">
        <v>0.104171936744229</v>
      </c>
      <c r="AI713" s="16">
        <v>5.3306907802276197E-2</v>
      </c>
      <c r="AJ713" s="16"/>
      <c r="AK713" s="16">
        <v>0.100648144264065</v>
      </c>
      <c r="AL713" s="16">
        <v>7.7447553839808794E-2</v>
      </c>
      <c r="AM713" s="16"/>
      <c r="AN713" s="16">
        <v>8.7347262609275805E-2</v>
      </c>
      <c r="AO713" s="16">
        <v>6.99510385710852E-2</v>
      </c>
      <c r="AP713" s="16"/>
      <c r="AQ713" s="16">
        <v>6.4053850256915901E-2</v>
      </c>
      <c r="AR713" s="16">
        <v>1.16525836117824E-2</v>
      </c>
      <c r="AS713" s="16">
        <v>0.13761511874186699</v>
      </c>
      <c r="AT713" s="16"/>
      <c r="AU713" s="16">
        <v>9.0956584515185707E-2</v>
      </c>
      <c r="AV713" s="16">
        <v>5.14906469493858E-2</v>
      </c>
      <c r="AW713" s="16"/>
      <c r="AX713" s="16">
        <v>7.9330597811908293E-2</v>
      </c>
      <c r="AY713" s="16">
        <v>2.9284969666444002E-2</v>
      </c>
      <c r="AZ713" s="16"/>
      <c r="BA713" s="16">
        <v>0.12969487011494801</v>
      </c>
      <c r="BB713" s="16">
        <v>0.111802221694433</v>
      </c>
    </row>
    <row r="714" spans="2:54" x14ac:dyDescent="0.35">
      <c r="B714" t="s">
        <v>133</v>
      </c>
      <c r="C714" s="16">
        <v>8.8693884020023595E-2</v>
      </c>
      <c r="D714" s="16">
        <v>0.122670324694702</v>
      </c>
      <c r="E714" s="16">
        <v>4.5479534001453603E-2</v>
      </c>
      <c r="F714" s="16"/>
      <c r="G714" s="16">
        <v>0.19417766794681901</v>
      </c>
      <c r="H714" s="16">
        <v>8.7504887080159896E-2</v>
      </c>
      <c r="I714" s="16">
        <v>9.5095506468952901E-2</v>
      </c>
      <c r="J714" s="16">
        <v>5.8355773570245198E-2</v>
      </c>
      <c r="K714" s="16">
        <v>5.2749485880267399E-2</v>
      </c>
      <c r="L714" s="16">
        <v>2.5573420525026602E-2</v>
      </c>
      <c r="M714" s="16"/>
      <c r="N714" s="16">
        <v>6.0313193967153698E-2</v>
      </c>
      <c r="O714" s="16">
        <v>7.0517406253293405E-2</v>
      </c>
      <c r="P714" s="16">
        <v>0.10671585606561</v>
      </c>
      <c r="Q714" s="16">
        <v>9.3471169696850001E-2</v>
      </c>
      <c r="R714" s="16"/>
      <c r="S714" s="16">
        <v>7.8017248713981996E-2</v>
      </c>
      <c r="T714" s="16">
        <v>0.103493773036805</v>
      </c>
      <c r="U714" s="16"/>
      <c r="V714" s="16">
        <v>7.9456135622246196E-2</v>
      </c>
      <c r="W714" s="16">
        <v>7.3683443839667101E-2</v>
      </c>
      <c r="X714" s="16">
        <v>0.113376645042499</v>
      </c>
      <c r="Y714" s="16">
        <v>6.3241365097516503E-2</v>
      </c>
      <c r="Z714" s="16"/>
      <c r="AA714" s="16">
        <v>9.0704631043170697E-2</v>
      </c>
      <c r="AB714" s="16">
        <v>4.5860381919726197E-2</v>
      </c>
      <c r="AC714" s="16">
        <v>6.7519677626743199E-2</v>
      </c>
      <c r="AD714" s="16">
        <v>0.1172244827502</v>
      </c>
      <c r="AE714" s="16">
        <v>7.5650020944292296E-2</v>
      </c>
      <c r="AF714" s="16">
        <v>8.7819921256246894E-2</v>
      </c>
      <c r="AG714" s="16"/>
      <c r="AH714" s="16">
        <v>8.1164857373262705E-2</v>
      </c>
      <c r="AI714" s="16">
        <v>9.7796614623447103E-2</v>
      </c>
      <c r="AJ714" s="16"/>
      <c r="AK714" s="16">
        <v>0.102749380425879</v>
      </c>
      <c r="AL714" s="16">
        <v>8.3385510681764002E-2</v>
      </c>
      <c r="AM714" s="16"/>
      <c r="AN714" s="16">
        <v>7.9214602175159105E-2</v>
      </c>
      <c r="AO714" s="16">
        <v>0.12798392633268699</v>
      </c>
      <c r="AP714" s="16"/>
      <c r="AQ714" s="16">
        <v>7.3985436547753303E-2</v>
      </c>
      <c r="AR714" s="16">
        <v>9.0011137124255305E-2</v>
      </c>
      <c r="AS714" s="16">
        <v>9.9222449420425393E-2</v>
      </c>
      <c r="AT714" s="16"/>
      <c r="AU714" s="16">
        <v>9.47787136834842E-2</v>
      </c>
      <c r="AV714" s="16">
        <v>8.1888999714276905E-2</v>
      </c>
      <c r="AW714" s="16"/>
      <c r="AX714" s="16">
        <v>8.4373499417610506E-2</v>
      </c>
      <c r="AY714" s="16">
        <v>0.12904952181254201</v>
      </c>
      <c r="AZ714" s="16"/>
      <c r="BA714" s="16">
        <v>0.114622381732969</v>
      </c>
      <c r="BB714" s="16">
        <v>0.186977526026056</v>
      </c>
    </row>
    <row r="715" spans="2:54" x14ac:dyDescent="0.35">
      <c r="B715" t="s">
        <v>134</v>
      </c>
      <c r="C715" s="16">
        <v>0.72922209505854496</v>
      </c>
      <c r="D715" s="16">
        <v>0.66277887009873604</v>
      </c>
      <c r="E715" s="16">
        <v>0.81294386491905202</v>
      </c>
      <c r="F715" s="16"/>
      <c r="G715" s="16">
        <v>0.56401195608386401</v>
      </c>
      <c r="H715" s="16">
        <v>0.61677299114016704</v>
      </c>
      <c r="I715" s="16">
        <v>0.68899153501960897</v>
      </c>
      <c r="J715" s="16">
        <v>0.86491617994933501</v>
      </c>
      <c r="K715" s="16">
        <v>0.887671336009903</v>
      </c>
      <c r="L715" s="16">
        <v>0.85662736822401397</v>
      </c>
      <c r="M715" s="16"/>
      <c r="N715" s="16">
        <v>0.74491525114730905</v>
      </c>
      <c r="O715" s="16">
        <v>0.80080192466082101</v>
      </c>
      <c r="P715" s="16">
        <v>0.69400116244028798</v>
      </c>
      <c r="Q715" s="16">
        <v>0.71175776932669399</v>
      </c>
      <c r="R715" s="16"/>
      <c r="S715" s="16">
        <v>0.74444964894230004</v>
      </c>
      <c r="T715" s="16">
        <v>0.70726115715814597</v>
      </c>
      <c r="U715" s="16"/>
      <c r="V715" s="16">
        <v>0.74760562143004805</v>
      </c>
      <c r="W715" s="16">
        <v>0.80304026551919805</v>
      </c>
      <c r="X715" s="16">
        <v>0.64500570469269203</v>
      </c>
      <c r="Y715" s="16">
        <v>0.66257851660534794</v>
      </c>
      <c r="Z715" s="16"/>
      <c r="AA715" s="16">
        <v>0.75296524925345398</v>
      </c>
      <c r="AB715" s="16">
        <v>0.83164863980359405</v>
      </c>
      <c r="AC715" s="16">
        <v>0.77774229661374095</v>
      </c>
      <c r="AD715" s="16">
        <v>0.66447801952708097</v>
      </c>
      <c r="AE715" s="16">
        <v>0.70304518706922403</v>
      </c>
      <c r="AF715" s="16">
        <v>0.60545989814187295</v>
      </c>
      <c r="AG715" s="16"/>
      <c r="AH715" s="16">
        <v>0.67746279833179601</v>
      </c>
      <c r="AI715" s="16">
        <v>0.74880351618220398</v>
      </c>
      <c r="AJ715" s="16"/>
      <c r="AK715" s="16">
        <v>0.66010199270300896</v>
      </c>
      <c r="AL715" s="16">
        <v>0.73023404623282095</v>
      </c>
      <c r="AM715" s="16"/>
      <c r="AN715" s="16">
        <v>0.70675480046359995</v>
      </c>
      <c r="AO715" s="16">
        <v>0.71987274749459995</v>
      </c>
      <c r="AP715" s="16"/>
      <c r="AQ715" s="16">
        <v>0.79237594075115303</v>
      </c>
      <c r="AR715" s="16">
        <v>0.795962288848724</v>
      </c>
      <c r="AS715" s="16">
        <v>0.62891466865722501</v>
      </c>
      <c r="AT715" s="16"/>
      <c r="AU715" s="16">
        <v>0.71537960614419105</v>
      </c>
      <c r="AV715" s="16">
        <v>0.76030223502175198</v>
      </c>
      <c r="AW715" s="16"/>
      <c r="AX715" s="16">
        <v>0.736529574759207</v>
      </c>
      <c r="AY715" s="16">
        <v>0.67508361429109098</v>
      </c>
      <c r="AZ715" s="16"/>
      <c r="BA715" s="16">
        <v>0.62188034422809102</v>
      </c>
      <c r="BB715" s="16">
        <v>0.58589439839579804</v>
      </c>
    </row>
    <row r="716" spans="2:54" x14ac:dyDescent="0.35">
      <c r="B716" t="s">
        <v>110</v>
      </c>
      <c r="C716" s="16">
        <v>6.7277903629518507E-2</v>
      </c>
      <c r="D716" s="16">
        <v>7.6607603154276199E-2</v>
      </c>
      <c r="E716" s="16">
        <v>5.5758522119892698E-2</v>
      </c>
      <c r="F716" s="16"/>
      <c r="G716" s="16">
        <v>0.13554761614085201</v>
      </c>
      <c r="H716" s="16">
        <v>6.7130843460507697E-2</v>
      </c>
      <c r="I716" s="16">
        <v>5.6687518946405203E-2</v>
      </c>
      <c r="J716" s="16">
        <v>2.9534856989797902E-2</v>
      </c>
      <c r="K716" s="16">
        <v>5.2590368561691199E-2</v>
      </c>
      <c r="L716" s="16">
        <v>0.11779921125096</v>
      </c>
      <c r="M716" s="16"/>
      <c r="N716" s="16">
        <v>6.0707338863437703E-2</v>
      </c>
      <c r="O716" s="16">
        <v>4.6831126104934298E-2</v>
      </c>
      <c r="P716" s="16">
        <v>7.6153946349766105E-2</v>
      </c>
      <c r="Q716" s="16">
        <v>7.5503995685980194E-2</v>
      </c>
      <c r="R716" s="16"/>
      <c r="S716" s="16">
        <v>4.23742817531233E-2</v>
      </c>
      <c r="T716" s="16">
        <v>0.100974189106698</v>
      </c>
      <c r="U716" s="16"/>
      <c r="V716" s="16">
        <v>7.9341224053980294E-2</v>
      </c>
      <c r="W716" s="16">
        <v>5.8154471366231197E-2</v>
      </c>
      <c r="X716" s="16">
        <v>6.9856221989101699E-2</v>
      </c>
      <c r="Y716" s="16">
        <v>8.9066543235737899E-2</v>
      </c>
      <c r="Z716" s="16"/>
      <c r="AA716" s="16">
        <v>8.0937174994794303E-2</v>
      </c>
      <c r="AB716" s="16">
        <v>3.9906510921565101E-2</v>
      </c>
      <c r="AC716" s="16">
        <v>7.7183646902144395E-2</v>
      </c>
      <c r="AD716" s="16">
        <v>6.0285623515991198E-2</v>
      </c>
      <c r="AE716" s="16">
        <v>7.31950997797607E-2</v>
      </c>
      <c r="AF716" s="16">
        <v>3.7059309821767202E-2</v>
      </c>
      <c r="AG716" s="16"/>
      <c r="AH716" s="16">
        <v>8.8066141571582698E-2</v>
      </c>
      <c r="AI716" s="16">
        <v>5.5470401408196E-2</v>
      </c>
      <c r="AJ716" s="16"/>
      <c r="AK716" s="16">
        <v>7.2376868038095898E-2</v>
      </c>
      <c r="AL716" s="16">
        <v>7.1631340076882294E-2</v>
      </c>
      <c r="AM716" s="16"/>
      <c r="AN716" s="16">
        <v>7.0038003845155905E-2</v>
      </c>
      <c r="AO716" s="16">
        <v>4.0673594391603202E-2</v>
      </c>
      <c r="AP716" s="16"/>
      <c r="AQ716" s="16">
        <v>4.04117060144406E-2</v>
      </c>
      <c r="AR716" s="16">
        <v>9.7885153400048705E-2</v>
      </c>
      <c r="AS716" s="16">
        <v>4.8230743721066102E-2</v>
      </c>
      <c r="AT716" s="16"/>
      <c r="AU716" s="16">
        <v>4.95116860254241E-2</v>
      </c>
      <c r="AV716" s="16">
        <v>7.5857123947989297E-2</v>
      </c>
      <c r="AW716" s="16"/>
      <c r="AX716" s="16">
        <v>5.3645248790322397E-2</v>
      </c>
      <c r="AY716" s="16">
        <v>0.16658189422992301</v>
      </c>
      <c r="AZ716" s="16"/>
      <c r="BA716" s="16">
        <v>5.9528880150475999E-2</v>
      </c>
      <c r="BB716" s="16">
        <v>5.5874562036482597E-2</v>
      </c>
    </row>
    <row r="717" spans="2:54" x14ac:dyDescent="0.35">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c r="AB717" s="16"/>
      <c r="AC717" s="16"/>
      <c r="AD717" s="16"/>
      <c r="AE717" s="16"/>
      <c r="AF717" s="16"/>
      <c r="AG717" s="16"/>
      <c r="AH717" s="16"/>
      <c r="AI717" s="16"/>
      <c r="AJ717" s="16"/>
      <c r="AK717" s="16"/>
      <c r="AL717" s="16"/>
      <c r="AM717" s="16"/>
      <c r="AN717" s="16"/>
      <c r="AO717" s="16"/>
      <c r="AP717" s="16"/>
      <c r="AQ717" s="16"/>
      <c r="AR717" s="16"/>
      <c r="AS717" s="16"/>
      <c r="AT717" s="16"/>
      <c r="AU717" s="16"/>
      <c r="AV717" s="16"/>
      <c r="AW717" s="16"/>
      <c r="AX717" s="16"/>
      <c r="AY717" s="16"/>
      <c r="AZ717" s="16"/>
      <c r="BA717" s="16"/>
      <c r="BB717" s="16"/>
    </row>
    <row r="718" spans="2:54" x14ac:dyDescent="0.35">
      <c r="B718" s="7" t="s">
        <v>314</v>
      </c>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c r="AA718" s="16"/>
      <c r="AB718" s="16"/>
      <c r="AC718" s="16"/>
      <c r="AD718" s="16"/>
      <c r="AE718" s="16"/>
      <c r="AF718" s="16"/>
      <c r="AG718" s="16"/>
      <c r="AH718" s="16"/>
      <c r="AI718" s="16"/>
      <c r="AJ718" s="16"/>
      <c r="AK718" s="16"/>
      <c r="AL718" s="16"/>
      <c r="AM718" s="16"/>
      <c r="AN718" s="16"/>
      <c r="AO718" s="16"/>
      <c r="AP718" s="16"/>
      <c r="AQ718" s="16"/>
      <c r="AR718" s="16"/>
      <c r="AS718" s="16"/>
      <c r="AT718" s="16"/>
      <c r="AU718" s="16"/>
      <c r="AV718" s="16"/>
      <c r="AW718" s="16"/>
      <c r="AX718" s="16"/>
      <c r="AY718" s="16"/>
      <c r="AZ718" s="16"/>
      <c r="BA718" s="16"/>
      <c r="BB718" s="16"/>
    </row>
    <row r="719" spans="2:54" x14ac:dyDescent="0.35">
      <c r="B719" s="15" t="s">
        <v>23</v>
      </c>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c r="AA719" s="16"/>
      <c r="AB719" s="16"/>
      <c r="AC719" s="16"/>
      <c r="AD719" s="16"/>
      <c r="AE719" s="16"/>
      <c r="AF719" s="16"/>
      <c r="AG719" s="16"/>
      <c r="AH719" s="16"/>
      <c r="AI719" s="16"/>
      <c r="AJ719" s="16"/>
      <c r="AK719" s="16"/>
      <c r="AL719" s="16"/>
      <c r="AM719" s="16"/>
      <c r="AN719" s="16"/>
      <c r="AO719" s="16"/>
      <c r="AP719" s="16"/>
      <c r="AQ719" s="16"/>
      <c r="AR719" s="16"/>
      <c r="AS719" s="16"/>
      <c r="AT719" s="16"/>
      <c r="AU719" s="16"/>
      <c r="AV719" s="16"/>
      <c r="AW719" s="16"/>
      <c r="AX719" s="16"/>
      <c r="AY719" s="16"/>
      <c r="AZ719" s="16"/>
      <c r="BA719" s="16"/>
      <c r="BB719" s="16"/>
    </row>
    <row r="720" spans="2:54" x14ac:dyDescent="0.35">
      <c r="B720" t="s">
        <v>315</v>
      </c>
      <c r="C720" s="16">
        <v>0.205646623628159</v>
      </c>
      <c r="D720" s="16">
        <v>0.21207194543150601</v>
      </c>
      <c r="E720" s="16">
        <v>0.193831219036214</v>
      </c>
      <c r="F720" s="16"/>
      <c r="G720" s="16">
        <v>0.37981760877492499</v>
      </c>
      <c r="H720" s="16">
        <v>0.25827112007022901</v>
      </c>
      <c r="I720" s="16">
        <v>0.21817253960680499</v>
      </c>
      <c r="J720" s="16">
        <v>7.0513347657610498E-2</v>
      </c>
      <c r="K720" s="16">
        <v>5.5601112365809197E-2</v>
      </c>
      <c r="L720" s="16">
        <v>0</v>
      </c>
      <c r="M720" s="16"/>
      <c r="N720" s="16">
        <v>0.14125976187283401</v>
      </c>
      <c r="O720" s="16">
        <v>0.18377028757679101</v>
      </c>
      <c r="P720" s="16">
        <v>0.17788005677406701</v>
      </c>
      <c r="Q720" s="16">
        <v>0.31205101902033699</v>
      </c>
      <c r="R720" s="16"/>
      <c r="S720" s="16">
        <v>0.210210090532193</v>
      </c>
      <c r="T720" s="16">
        <v>0.199713444702244</v>
      </c>
      <c r="U720" s="16"/>
      <c r="V720" s="16">
        <v>0.21953989488758199</v>
      </c>
      <c r="W720" s="16">
        <v>0.25221583222560101</v>
      </c>
      <c r="X720" s="16">
        <v>0.16578626529860399</v>
      </c>
      <c r="Y720" s="16">
        <v>0.23751085394757401</v>
      </c>
      <c r="Z720" s="16"/>
      <c r="AA720" s="16">
        <v>0.224578604664364</v>
      </c>
      <c r="AB720" s="16">
        <v>0.15093940403258199</v>
      </c>
      <c r="AC720" s="16">
        <v>0.28518461800968398</v>
      </c>
      <c r="AD720" s="16">
        <v>0.15054287838431199</v>
      </c>
      <c r="AE720" s="16">
        <v>0.17005663999842299</v>
      </c>
      <c r="AF720" s="16">
        <v>0.520714213023454</v>
      </c>
      <c r="AG720" s="16"/>
      <c r="AH720" s="16">
        <v>0.20185213662176099</v>
      </c>
      <c r="AI720" s="16">
        <v>0.22805791179066601</v>
      </c>
      <c r="AJ720" s="16"/>
      <c r="AK720" s="16">
        <v>0.192446713197508</v>
      </c>
      <c r="AL720" s="16">
        <v>0.23424130836745399</v>
      </c>
      <c r="AM720" s="16"/>
      <c r="AN720" s="16">
        <v>0.16776899380612401</v>
      </c>
      <c r="AO720" s="16">
        <v>0.251249006597002</v>
      </c>
      <c r="AP720" s="16"/>
      <c r="AQ720" s="16">
        <v>0.16994602507897599</v>
      </c>
      <c r="AR720" s="16">
        <v>0.131119675138122</v>
      </c>
      <c r="AS720" s="16">
        <v>0.26389289707194102</v>
      </c>
      <c r="AT720" s="16"/>
      <c r="AU720" s="16">
        <v>0.226068561767545</v>
      </c>
      <c r="AV720" s="16">
        <v>0.12853680990893601</v>
      </c>
      <c r="AW720" s="16"/>
      <c r="AX720" s="16">
        <v>0.216550619277253</v>
      </c>
      <c r="AY720" s="16">
        <v>0</v>
      </c>
      <c r="AZ720" s="16"/>
      <c r="BA720" s="16">
        <v>0.20261467919120801</v>
      </c>
      <c r="BB720" s="16">
        <v>0.264503280788074</v>
      </c>
    </row>
    <row r="721" spans="2:54" x14ac:dyDescent="0.35">
      <c r="B721" t="s">
        <v>316</v>
      </c>
      <c r="C721" s="16">
        <v>0.20505330685371601</v>
      </c>
      <c r="D721" s="16">
        <v>0.22512858046607001</v>
      </c>
      <c r="E721" s="16">
        <v>0.168137260111834</v>
      </c>
      <c r="F721" s="16"/>
      <c r="G721" s="16">
        <v>0.17147658092770399</v>
      </c>
      <c r="H721" s="16">
        <v>0.26416638822775401</v>
      </c>
      <c r="I721" s="16">
        <v>0.13636849058490999</v>
      </c>
      <c r="J721" s="16">
        <v>0.17225565135759399</v>
      </c>
      <c r="K721" s="16">
        <v>0.18931647132329299</v>
      </c>
      <c r="L721" s="16">
        <v>0.46576662172567901</v>
      </c>
      <c r="M721" s="16"/>
      <c r="N721" s="16">
        <v>0.26164750936357101</v>
      </c>
      <c r="O721" s="16">
        <v>0.13304751071992599</v>
      </c>
      <c r="P721" s="16">
        <v>0.214205884057735</v>
      </c>
      <c r="Q721" s="16">
        <v>0.19884395732076801</v>
      </c>
      <c r="R721" s="16"/>
      <c r="S721" s="16">
        <v>0.23758063722412301</v>
      </c>
      <c r="T721" s="16">
        <v>0.16276298786412699</v>
      </c>
      <c r="U721" s="16"/>
      <c r="V721" s="16">
        <v>6.4542120051945803E-2</v>
      </c>
      <c r="W721" s="16">
        <v>0.14712391807084699</v>
      </c>
      <c r="X721" s="16">
        <v>0.25412513101328499</v>
      </c>
      <c r="Y721" s="16">
        <v>0.33259328556441098</v>
      </c>
      <c r="Z721" s="16"/>
      <c r="AA721" s="16">
        <v>0.16324428877882299</v>
      </c>
      <c r="AB721" s="16">
        <v>0.232749213241734</v>
      </c>
      <c r="AC721" s="16">
        <v>4.9176107781517403E-2</v>
      </c>
      <c r="AD721" s="16">
        <v>0.29058580785544103</v>
      </c>
      <c r="AE721" s="16">
        <v>0.211900465301367</v>
      </c>
      <c r="AF721" s="16">
        <v>0</v>
      </c>
      <c r="AG721" s="16"/>
      <c r="AH721" s="16">
        <v>0.220706360967974</v>
      </c>
      <c r="AI721" s="16">
        <v>0.18326839174196299</v>
      </c>
      <c r="AJ721" s="16"/>
      <c r="AK721" s="16">
        <v>0.24328687775996999</v>
      </c>
      <c r="AL721" s="16">
        <v>0.20926756326138299</v>
      </c>
      <c r="AM721" s="16"/>
      <c r="AN721" s="16">
        <v>0.252849149393918</v>
      </c>
      <c r="AO721" s="16">
        <v>0.21343753904155</v>
      </c>
      <c r="AP721" s="16"/>
      <c r="AQ721" s="16">
        <v>7.7559586321051796E-2</v>
      </c>
      <c r="AR721" s="16">
        <v>0.150121266574398</v>
      </c>
      <c r="AS721" s="16">
        <v>0.28073319185365903</v>
      </c>
      <c r="AT721" s="16"/>
      <c r="AU721" s="16">
        <v>0.22684415963420701</v>
      </c>
      <c r="AV721" s="16">
        <v>0.16427591861072299</v>
      </c>
      <c r="AW721" s="16"/>
      <c r="AX721" s="16">
        <v>0.201208457306637</v>
      </c>
      <c r="AY721" s="16">
        <v>0.27756620516734298</v>
      </c>
      <c r="AZ721" s="16"/>
      <c r="BA721" s="16">
        <v>0.208996193797301</v>
      </c>
      <c r="BB721" s="16">
        <v>0.179752791526612</v>
      </c>
    </row>
    <row r="722" spans="2:54" x14ac:dyDescent="0.35">
      <c r="B722" t="s">
        <v>317</v>
      </c>
      <c r="C722" s="16">
        <v>0.30319446530567101</v>
      </c>
      <c r="D722" s="16">
        <v>0.30580918341924201</v>
      </c>
      <c r="E722" s="16">
        <v>0.29838630886599998</v>
      </c>
      <c r="F722" s="16"/>
      <c r="G722" s="16">
        <v>0.108440063333182</v>
      </c>
      <c r="H722" s="16">
        <v>0.310454530159258</v>
      </c>
      <c r="I722" s="16">
        <v>0.36590437683869897</v>
      </c>
      <c r="J722" s="16">
        <v>0.410148496106089</v>
      </c>
      <c r="K722" s="16">
        <v>0.29062935378419302</v>
      </c>
      <c r="L722" s="16">
        <v>0</v>
      </c>
      <c r="M722" s="16"/>
      <c r="N722" s="16">
        <v>0.27755039528314202</v>
      </c>
      <c r="O722" s="16">
        <v>0.37197914175258301</v>
      </c>
      <c r="P722" s="16">
        <v>0.27952960343977901</v>
      </c>
      <c r="Q722" s="16">
        <v>0.31391321160817998</v>
      </c>
      <c r="R722" s="16"/>
      <c r="S722" s="16">
        <v>0.28506591227777001</v>
      </c>
      <c r="T722" s="16">
        <v>0.32676425359260403</v>
      </c>
      <c r="U722" s="16"/>
      <c r="V722" s="16">
        <v>0.40054490417469701</v>
      </c>
      <c r="W722" s="16">
        <v>0.27044248000143001</v>
      </c>
      <c r="X722" s="16">
        <v>0.31485787202832899</v>
      </c>
      <c r="Y722" s="16">
        <v>0.24510408446536699</v>
      </c>
      <c r="Z722" s="16"/>
      <c r="AA722" s="16">
        <v>0.34424042567086</v>
      </c>
      <c r="AB722" s="16">
        <v>0.26477790473239998</v>
      </c>
      <c r="AC722" s="16">
        <v>0.35391486796697103</v>
      </c>
      <c r="AD722" s="16">
        <v>0.28736218285276899</v>
      </c>
      <c r="AE722" s="16">
        <v>0.33500964076739298</v>
      </c>
      <c r="AF722" s="16">
        <v>0.16953397419557301</v>
      </c>
      <c r="AG722" s="16"/>
      <c r="AH722" s="16">
        <v>0.29402704568468202</v>
      </c>
      <c r="AI722" s="16">
        <v>0.29867446900088301</v>
      </c>
      <c r="AJ722" s="16"/>
      <c r="AK722" s="16">
        <v>0.27165373218391697</v>
      </c>
      <c r="AL722" s="16">
        <v>0.33182458198384301</v>
      </c>
      <c r="AM722" s="16"/>
      <c r="AN722" s="16">
        <v>0.29779526451412602</v>
      </c>
      <c r="AO722" s="16">
        <v>0.276430969456333</v>
      </c>
      <c r="AP722" s="16"/>
      <c r="AQ722" s="16">
        <v>0.30578172077316801</v>
      </c>
      <c r="AR722" s="16">
        <v>0.35296129186335301</v>
      </c>
      <c r="AS722" s="16">
        <v>0.28282765504427798</v>
      </c>
      <c r="AT722" s="16"/>
      <c r="AU722" s="16">
        <v>0.28549187791039599</v>
      </c>
      <c r="AV722" s="16">
        <v>0.35484256593832703</v>
      </c>
      <c r="AW722" s="16"/>
      <c r="AX722" s="16">
        <v>0.30276811557217798</v>
      </c>
      <c r="AY722" s="16">
        <v>0.31123531436680801</v>
      </c>
      <c r="AZ722" s="16"/>
      <c r="BA722" s="16">
        <v>0.29731969851196</v>
      </c>
      <c r="BB722" s="16">
        <v>0.36649899841295103</v>
      </c>
    </row>
    <row r="723" spans="2:54" x14ac:dyDescent="0.35">
      <c r="B723" t="s">
        <v>318</v>
      </c>
      <c r="C723" s="16">
        <v>8.4002876579474403E-2</v>
      </c>
      <c r="D723" s="16">
        <v>8.8533519210540798E-2</v>
      </c>
      <c r="E723" s="16">
        <v>7.5671562228855502E-2</v>
      </c>
      <c r="F723" s="16"/>
      <c r="G723" s="16">
        <v>0.116403314674163</v>
      </c>
      <c r="H723" s="16">
        <v>5.3629175937315102E-2</v>
      </c>
      <c r="I723" s="16">
        <v>0.15480114843027801</v>
      </c>
      <c r="J723" s="16">
        <v>7.6935252983140495E-2</v>
      </c>
      <c r="K723" s="16">
        <v>0</v>
      </c>
      <c r="L723" s="16">
        <v>0</v>
      </c>
      <c r="M723" s="16"/>
      <c r="N723" s="16">
        <v>9.2802660304358298E-2</v>
      </c>
      <c r="O723" s="16">
        <v>3.1222846523661599E-2</v>
      </c>
      <c r="P723" s="16">
        <v>0.11155940481656899</v>
      </c>
      <c r="Q723" s="16">
        <v>6.7815304909444402E-2</v>
      </c>
      <c r="R723" s="16"/>
      <c r="S723" s="16">
        <v>7.6988657863840904E-2</v>
      </c>
      <c r="T723" s="16">
        <v>9.3122393723025498E-2</v>
      </c>
      <c r="U723" s="16"/>
      <c r="V723" s="16">
        <v>0.15549068029799901</v>
      </c>
      <c r="W723" s="16">
        <v>0.120557586090891</v>
      </c>
      <c r="X723" s="16">
        <v>5.7080276113029002E-2</v>
      </c>
      <c r="Y723" s="16">
        <v>0</v>
      </c>
      <c r="Z723" s="16"/>
      <c r="AA723" s="16">
        <v>0.14221903100160199</v>
      </c>
      <c r="AB723" s="16">
        <v>0.148731029551435</v>
      </c>
      <c r="AC723" s="16">
        <v>7.7829379950741101E-2</v>
      </c>
      <c r="AD723" s="16">
        <v>5.0034313973482798E-2</v>
      </c>
      <c r="AE723" s="16">
        <v>7.7764935891223103E-2</v>
      </c>
      <c r="AF723" s="16">
        <v>0</v>
      </c>
      <c r="AG723" s="16"/>
      <c r="AH723" s="16">
        <v>9.8367804140329904E-2</v>
      </c>
      <c r="AI723" s="16">
        <v>6.6568735344475993E-2</v>
      </c>
      <c r="AJ723" s="16"/>
      <c r="AK723" s="16">
        <v>0.10819023757733701</v>
      </c>
      <c r="AL723" s="16">
        <v>7.5068261320932902E-2</v>
      </c>
      <c r="AM723" s="16"/>
      <c r="AN723" s="16">
        <v>8.10646906605864E-2</v>
      </c>
      <c r="AO723" s="16">
        <v>8.0686894998856701E-2</v>
      </c>
      <c r="AP723" s="16"/>
      <c r="AQ723" s="16">
        <v>0.14099694076139899</v>
      </c>
      <c r="AR723" s="16">
        <v>5.2668432950765197E-2</v>
      </c>
      <c r="AS723" s="16">
        <v>8.6153207642909402E-2</v>
      </c>
      <c r="AT723" s="16"/>
      <c r="AU723" s="16">
        <v>7.0359726631807604E-2</v>
      </c>
      <c r="AV723" s="16">
        <v>0.117906787922531</v>
      </c>
      <c r="AW723" s="16"/>
      <c r="AX723" s="16">
        <v>7.5879427375206199E-2</v>
      </c>
      <c r="AY723" s="16">
        <v>0.237209091515138</v>
      </c>
      <c r="AZ723" s="16"/>
      <c r="BA723" s="16">
        <v>7.1909604101274102E-2</v>
      </c>
      <c r="BB723" s="16">
        <v>4.6472522169757502E-2</v>
      </c>
    </row>
    <row r="724" spans="2:54" x14ac:dyDescent="0.35">
      <c r="B724" t="s">
        <v>319</v>
      </c>
      <c r="C724" s="16">
        <v>9.8911792357711595E-2</v>
      </c>
      <c r="D724" s="16">
        <v>6.0933790367329599E-2</v>
      </c>
      <c r="E724" s="16">
        <v>0.168748832873932</v>
      </c>
      <c r="F724" s="16"/>
      <c r="G724" s="16">
        <v>3.1137825074232399E-2</v>
      </c>
      <c r="H724" s="16">
        <v>5.9726437395561299E-2</v>
      </c>
      <c r="I724" s="16">
        <v>4.8049323334146098E-2</v>
      </c>
      <c r="J724" s="16">
        <v>0.16728021513681501</v>
      </c>
      <c r="K724" s="16">
        <v>0.24250127371512101</v>
      </c>
      <c r="L724" s="16">
        <v>0.401787170169639</v>
      </c>
      <c r="M724" s="16"/>
      <c r="N724" s="16">
        <v>0.127788165392964</v>
      </c>
      <c r="O724" s="16">
        <v>0.11337792607095799</v>
      </c>
      <c r="P724" s="16">
        <v>7.5677665088610693E-2</v>
      </c>
      <c r="Q724" s="16">
        <v>0.107376507141271</v>
      </c>
      <c r="R724" s="16"/>
      <c r="S724" s="16">
        <v>0.10653594649616401</v>
      </c>
      <c r="T724" s="16">
        <v>8.8999269354154503E-2</v>
      </c>
      <c r="U724" s="16"/>
      <c r="V724" s="16">
        <v>0.133134640430872</v>
      </c>
      <c r="W724" s="16">
        <v>6.2403896736960701E-2</v>
      </c>
      <c r="X724" s="16">
        <v>0.123442757032832</v>
      </c>
      <c r="Y724" s="16">
        <v>5.7751910093185699E-2</v>
      </c>
      <c r="Z724" s="16"/>
      <c r="AA724" s="16">
        <v>4.5215507081302599E-2</v>
      </c>
      <c r="AB724" s="16">
        <v>8.3440423715839804E-2</v>
      </c>
      <c r="AC724" s="16">
        <v>0.23389502629108699</v>
      </c>
      <c r="AD724" s="16">
        <v>7.8126677608194306E-2</v>
      </c>
      <c r="AE724" s="16">
        <v>0.12659179803874901</v>
      </c>
      <c r="AF724" s="16">
        <v>0.19449204804086401</v>
      </c>
      <c r="AG724" s="16"/>
      <c r="AH724" s="16">
        <v>9.3765574237588398E-2</v>
      </c>
      <c r="AI724" s="16">
        <v>0.107566126242279</v>
      </c>
      <c r="AJ724" s="16"/>
      <c r="AK724" s="16">
        <v>7.1468488530938401E-2</v>
      </c>
      <c r="AL724" s="16">
        <v>6.7812038393751606E-2</v>
      </c>
      <c r="AM724" s="16"/>
      <c r="AN724" s="16">
        <v>9.7865978523932404E-2</v>
      </c>
      <c r="AO724" s="16">
        <v>7.2764812402948395E-2</v>
      </c>
      <c r="AP724" s="16"/>
      <c r="AQ724" s="16">
        <v>0.112526015372961</v>
      </c>
      <c r="AR724" s="16">
        <v>0.207061438617412</v>
      </c>
      <c r="AS724" s="16">
        <v>3.69841072321513E-2</v>
      </c>
      <c r="AT724" s="16"/>
      <c r="AU724" s="16">
        <v>0.117881884173909</v>
      </c>
      <c r="AV724" s="16">
        <v>6.0274738462115202E-2</v>
      </c>
      <c r="AW724" s="16"/>
      <c r="AX724" s="16">
        <v>0.104156389786467</v>
      </c>
      <c r="AY724" s="16">
        <v>0</v>
      </c>
      <c r="AZ724" s="16"/>
      <c r="BA724" s="16">
        <v>0.117712173210547</v>
      </c>
      <c r="BB724" s="16">
        <v>6.68537100221063E-2</v>
      </c>
    </row>
    <row r="725" spans="2:54" x14ac:dyDescent="0.35">
      <c r="B725" t="s">
        <v>320</v>
      </c>
      <c r="C725" s="16">
        <v>2.5607627436998001E-2</v>
      </c>
      <c r="D725" s="16">
        <v>2.5670645430678599E-2</v>
      </c>
      <c r="E725" s="16">
        <v>2.5491744822134801E-2</v>
      </c>
      <c r="F725" s="16"/>
      <c r="G725" s="16">
        <v>0</v>
      </c>
      <c r="H725" s="16">
        <v>1.7867289947468602E-2</v>
      </c>
      <c r="I725" s="16">
        <v>1.2719860910829099E-2</v>
      </c>
      <c r="J725" s="16">
        <v>1.7762874045288899E-2</v>
      </c>
      <c r="K725" s="16">
        <v>0.10869812743096401</v>
      </c>
      <c r="L725" s="16">
        <v>0.132446208104682</v>
      </c>
      <c r="M725" s="16"/>
      <c r="N725" s="16">
        <v>0</v>
      </c>
      <c r="O725" s="16">
        <v>1.8566987021143899E-2</v>
      </c>
      <c r="P725" s="16">
        <v>5.4733166914626902E-2</v>
      </c>
      <c r="Q725" s="16">
        <v>0</v>
      </c>
      <c r="R725" s="16"/>
      <c r="S725" s="16">
        <v>3.4750344498194002E-2</v>
      </c>
      <c r="T725" s="16">
        <v>1.37207490320829E-2</v>
      </c>
      <c r="U725" s="16"/>
      <c r="V725" s="16">
        <v>0</v>
      </c>
      <c r="W725" s="16">
        <v>3.5336506855783101E-2</v>
      </c>
      <c r="X725" s="16">
        <v>2.1831728875463599E-2</v>
      </c>
      <c r="Y725" s="16">
        <v>4.0492328439417802E-2</v>
      </c>
      <c r="Z725" s="16"/>
      <c r="AA725" s="16">
        <v>0</v>
      </c>
      <c r="AB725" s="16">
        <v>3.0918297947894701E-2</v>
      </c>
      <c r="AC725" s="16">
        <v>0</v>
      </c>
      <c r="AD725" s="16">
        <v>4.05383062918541E-2</v>
      </c>
      <c r="AE725" s="16">
        <v>2.04251943901896E-2</v>
      </c>
      <c r="AF725" s="16">
        <v>6.7017237706878605E-2</v>
      </c>
      <c r="AG725" s="16"/>
      <c r="AH725" s="16">
        <v>9.9103574273285994E-3</v>
      </c>
      <c r="AI725" s="16">
        <v>4.5496681244952798E-2</v>
      </c>
      <c r="AJ725" s="16"/>
      <c r="AK725" s="16">
        <v>1.21258387650697E-2</v>
      </c>
      <c r="AL725" s="16">
        <v>3.2363341515757101E-2</v>
      </c>
      <c r="AM725" s="16"/>
      <c r="AN725" s="16">
        <v>1.9000572217718999E-2</v>
      </c>
      <c r="AO725" s="16">
        <v>3.6110437153443802E-2</v>
      </c>
      <c r="AP725" s="16"/>
      <c r="AQ725" s="16">
        <v>0</v>
      </c>
      <c r="AR725" s="16">
        <v>5.0967604039360202E-2</v>
      </c>
      <c r="AS725" s="16">
        <v>2.0060110899055E-2</v>
      </c>
      <c r="AT725" s="16"/>
      <c r="AU725" s="16">
        <v>2.8775189658200102E-2</v>
      </c>
      <c r="AV725" s="16">
        <v>1.9514584043126299E-2</v>
      </c>
      <c r="AW725" s="16"/>
      <c r="AX725" s="16">
        <v>2.69654200096664E-2</v>
      </c>
      <c r="AY725" s="16">
        <v>0</v>
      </c>
      <c r="AZ725" s="16"/>
      <c r="BA725" s="16">
        <v>2.7148164451186799E-2</v>
      </c>
      <c r="BB725" s="16">
        <v>3.7543603992965302E-2</v>
      </c>
    </row>
    <row r="726" spans="2:54" x14ac:dyDescent="0.35">
      <c r="B726" t="s">
        <v>321</v>
      </c>
      <c r="C726" s="16">
        <v>6.5519842633411596E-2</v>
      </c>
      <c r="D726" s="16">
        <v>7.6777253411098798E-2</v>
      </c>
      <c r="E726" s="16">
        <v>4.4818799624667102E-2</v>
      </c>
      <c r="F726" s="16"/>
      <c r="G726" s="16">
        <v>0.19272460721579299</v>
      </c>
      <c r="H726" s="16">
        <v>3.5885058262413998E-2</v>
      </c>
      <c r="I726" s="16">
        <v>6.3984260294332795E-2</v>
      </c>
      <c r="J726" s="16">
        <v>3.6272570001277198E-2</v>
      </c>
      <c r="K726" s="16">
        <v>7.4334184996086794E-2</v>
      </c>
      <c r="L726" s="16">
        <v>0</v>
      </c>
      <c r="M726" s="16"/>
      <c r="N726" s="16">
        <v>9.8951507783130305E-2</v>
      </c>
      <c r="O726" s="16">
        <v>0.128444050150401</v>
      </c>
      <c r="P726" s="16">
        <v>6.5058157765244901E-2</v>
      </c>
      <c r="Q726" s="16">
        <v>0</v>
      </c>
      <c r="R726" s="16"/>
      <c r="S726" s="16">
        <v>4.3052568389179702E-2</v>
      </c>
      <c r="T726" s="16">
        <v>9.4730607359420502E-2</v>
      </c>
      <c r="U726" s="16"/>
      <c r="V726" s="16">
        <v>2.6747760156904499E-2</v>
      </c>
      <c r="W726" s="16">
        <v>8.5884959463595506E-2</v>
      </c>
      <c r="X726" s="16">
        <v>5.6145276588118499E-2</v>
      </c>
      <c r="Y726" s="16">
        <v>8.6547537490044901E-2</v>
      </c>
      <c r="Z726" s="16"/>
      <c r="AA726" s="16">
        <v>4.2289451175750899E-2</v>
      </c>
      <c r="AB726" s="16">
        <v>8.8443726778113504E-2</v>
      </c>
      <c r="AC726" s="16">
        <v>0</v>
      </c>
      <c r="AD726" s="16">
        <v>9.42061083406463E-2</v>
      </c>
      <c r="AE726" s="16">
        <v>5.8251325612655003E-2</v>
      </c>
      <c r="AF726" s="16">
        <v>4.8242527033230197E-2</v>
      </c>
      <c r="AG726" s="16"/>
      <c r="AH726" s="16">
        <v>6.1522252819276001E-2</v>
      </c>
      <c r="AI726" s="16">
        <v>7.0367684634779701E-2</v>
      </c>
      <c r="AJ726" s="16"/>
      <c r="AK726" s="16">
        <v>8.3229950521976598E-2</v>
      </c>
      <c r="AL726" s="16">
        <v>4.9422905156878E-2</v>
      </c>
      <c r="AM726" s="16"/>
      <c r="AN726" s="16">
        <v>7.6894984175090594E-2</v>
      </c>
      <c r="AO726" s="16">
        <v>6.93203403498662E-2</v>
      </c>
      <c r="AP726" s="16"/>
      <c r="AQ726" s="16">
        <v>0.17305057367357499</v>
      </c>
      <c r="AR726" s="16">
        <v>5.5100290816590403E-2</v>
      </c>
      <c r="AS726" s="16">
        <v>2.9348830256006101E-2</v>
      </c>
      <c r="AT726" s="16"/>
      <c r="AU726" s="16">
        <v>2.6923083424694998E-2</v>
      </c>
      <c r="AV726" s="16">
        <v>0.154648595114242</v>
      </c>
      <c r="AW726" s="16"/>
      <c r="AX726" s="16">
        <v>5.9768464661645697E-2</v>
      </c>
      <c r="AY726" s="16">
        <v>0.173989388950711</v>
      </c>
      <c r="AZ726" s="16"/>
      <c r="BA726" s="16">
        <v>7.4299486736522299E-2</v>
      </c>
      <c r="BB726" s="16">
        <v>1.9116354492561199E-2</v>
      </c>
    </row>
    <row r="727" spans="2:54" x14ac:dyDescent="0.35">
      <c r="B727" t="s">
        <v>110</v>
      </c>
      <c r="C727" s="16">
        <v>1.2063465204858299E-2</v>
      </c>
      <c r="D727" s="16">
        <v>5.0750822635346002E-3</v>
      </c>
      <c r="E727" s="16">
        <v>2.49142724363626E-2</v>
      </c>
      <c r="F727" s="16"/>
      <c r="G727" s="16">
        <v>0</v>
      </c>
      <c r="H727" s="16">
        <v>0</v>
      </c>
      <c r="I727" s="16">
        <v>0</v>
      </c>
      <c r="J727" s="16">
        <v>4.8831592712184603E-2</v>
      </c>
      <c r="K727" s="16">
        <v>3.8919476384532997E-2</v>
      </c>
      <c r="L727" s="16">
        <v>0</v>
      </c>
      <c r="M727" s="16"/>
      <c r="N727" s="16">
        <v>0</v>
      </c>
      <c r="O727" s="16">
        <v>1.95912501845363E-2</v>
      </c>
      <c r="P727" s="16">
        <v>2.1356061143365999E-2</v>
      </c>
      <c r="Q727" s="16">
        <v>0</v>
      </c>
      <c r="R727" s="16"/>
      <c r="S727" s="16">
        <v>5.8158427185353101E-3</v>
      </c>
      <c r="T727" s="16">
        <v>2.0186294372342001E-2</v>
      </c>
      <c r="U727" s="16"/>
      <c r="V727" s="16">
        <v>0</v>
      </c>
      <c r="W727" s="16">
        <v>2.6034820554891099E-2</v>
      </c>
      <c r="X727" s="16">
        <v>6.7306930503380899E-3</v>
      </c>
      <c r="Y727" s="16">
        <v>0</v>
      </c>
      <c r="Z727" s="16"/>
      <c r="AA727" s="16">
        <v>3.8212691627297297E-2</v>
      </c>
      <c r="AB727" s="16">
        <v>0</v>
      </c>
      <c r="AC727" s="16">
        <v>0</v>
      </c>
      <c r="AD727" s="16">
        <v>8.6037246933006496E-3</v>
      </c>
      <c r="AE727" s="16">
        <v>0</v>
      </c>
      <c r="AF727" s="16">
        <v>0</v>
      </c>
      <c r="AG727" s="16"/>
      <c r="AH727" s="16">
        <v>1.9848468101060501E-2</v>
      </c>
      <c r="AI727" s="16">
        <v>0</v>
      </c>
      <c r="AJ727" s="16"/>
      <c r="AK727" s="16">
        <v>1.7598161463284301E-2</v>
      </c>
      <c r="AL727" s="16">
        <v>0</v>
      </c>
      <c r="AM727" s="16"/>
      <c r="AN727" s="16">
        <v>6.7603667085036996E-3</v>
      </c>
      <c r="AO727" s="16">
        <v>0</v>
      </c>
      <c r="AP727" s="16"/>
      <c r="AQ727" s="16">
        <v>2.01391380188689E-2</v>
      </c>
      <c r="AR727" s="16">
        <v>0</v>
      </c>
      <c r="AS727" s="16">
        <v>0</v>
      </c>
      <c r="AT727" s="16"/>
      <c r="AU727" s="16">
        <v>1.7655516799240899E-2</v>
      </c>
      <c r="AV727" s="16">
        <v>0</v>
      </c>
      <c r="AW727" s="16"/>
      <c r="AX727" s="16">
        <v>1.2703106010946199E-2</v>
      </c>
      <c r="AY727" s="16">
        <v>0</v>
      </c>
      <c r="AZ727" s="16"/>
      <c r="BA727" s="16">
        <v>0</v>
      </c>
      <c r="BB727" s="16">
        <v>1.92587385949726E-2</v>
      </c>
    </row>
    <row r="728" spans="2:54" x14ac:dyDescent="0.35">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c r="AA728" s="16"/>
      <c r="AB728" s="16"/>
      <c r="AC728" s="16"/>
      <c r="AD728" s="16"/>
      <c r="AE728" s="16"/>
      <c r="AF728" s="16"/>
      <c r="AG728" s="16"/>
      <c r="AH728" s="16"/>
      <c r="AI728" s="16"/>
      <c r="AJ728" s="16"/>
      <c r="AK728" s="16"/>
      <c r="AL728" s="16"/>
      <c r="AM728" s="16"/>
      <c r="AN728" s="16"/>
      <c r="AO728" s="16"/>
      <c r="AP728" s="16"/>
      <c r="AQ728" s="16"/>
      <c r="AR728" s="16"/>
      <c r="AS728" s="16"/>
      <c r="AT728" s="16"/>
      <c r="AU728" s="16"/>
      <c r="AV728" s="16"/>
      <c r="AW728" s="16"/>
      <c r="AX728" s="16"/>
      <c r="AY728" s="16"/>
      <c r="AZ728" s="16"/>
      <c r="BA728" s="16"/>
      <c r="BB728" s="16"/>
    </row>
    <row r="729" spans="2:54" x14ac:dyDescent="0.35">
      <c r="B729" s="7" t="s">
        <v>322</v>
      </c>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c r="AA729" s="16"/>
      <c r="AB729" s="16"/>
      <c r="AC729" s="16"/>
      <c r="AD729" s="16"/>
      <c r="AE729" s="16"/>
      <c r="AF729" s="16"/>
      <c r="AG729" s="16"/>
      <c r="AH729" s="16"/>
      <c r="AI729" s="16"/>
      <c r="AJ729" s="16"/>
      <c r="AK729" s="16"/>
      <c r="AL729" s="16"/>
      <c r="AM729" s="16"/>
      <c r="AN729" s="16"/>
      <c r="AO729" s="16"/>
      <c r="AP729" s="16"/>
      <c r="AQ729" s="16"/>
      <c r="AR729" s="16"/>
      <c r="AS729" s="16"/>
      <c r="AT729" s="16"/>
      <c r="AU729" s="16"/>
      <c r="AV729" s="16"/>
      <c r="AW729" s="16"/>
      <c r="AX729" s="16"/>
      <c r="AY729" s="16"/>
      <c r="AZ729" s="16"/>
      <c r="BA729" s="16"/>
      <c r="BB729" s="16"/>
    </row>
    <row r="730" spans="2:54" x14ac:dyDescent="0.35">
      <c r="B730" s="15" t="s">
        <v>24</v>
      </c>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c r="AA730" s="16"/>
      <c r="AB730" s="16"/>
      <c r="AC730" s="16"/>
      <c r="AD730" s="16"/>
      <c r="AE730" s="16"/>
      <c r="AF730" s="16"/>
      <c r="AG730" s="16"/>
      <c r="AH730" s="16"/>
      <c r="AI730" s="16"/>
      <c r="AJ730" s="16"/>
      <c r="AK730" s="16"/>
      <c r="AL730" s="16"/>
      <c r="AM730" s="16"/>
      <c r="AN730" s="16"/>
      <c r="AO730" s="16"/>
      <c r="AP730" s="16"/>
      <c r="AQ730" s="16"/>
      <c r="AR730" s="16"/>
      <c r="AS730" s="16"/>
      <c r="AT730" s="16"/>
      <c r="AU730" s="16"/>
      <c r="AV730" s="16"/>
      <c r="AW730" s="16"/>
      <c r="AX730" s="16"/>
      <c r="AY730" s="16"/>
      <c r="AZ730" s="16"/>
      <c r="BA730" s="16"/>
      <c r="BB730" s="16"/>
    </row>
    <row r="731" spans="2:54" x14ac:dyDescent="0.35">
      <c r="B731" t="s">
        <v>315</v>
      </c>
      <c r="C731" s="16">
        <v>0.23533647167024799</v>
      </c>
      <c r="D731" s="16">
        <v>0.24972855110064801</v>
      </c>
      <c r="E731" s="16">
        <v>0.200671048804068</v>
      </c>
      <c r="F731" s="16"/>
      <c r="G731" s="16">
        <v>0.49547280866279297</v>
      </c>
      <c r="H731" s="16">
        <v>0.35110063004126502</v>
      </c>
      <c r="I731" s="16">
        <v>0.101795119081336</v>
      </c>
      <c r="J731" s="16">
        <v>8.1847444927802604E-2</v>
      </c>
      <c r="K731" s="16">
        <v>0</v>
      </c>
      <c r="L731" s="16">
        <v>0.28421373846290099</v>
      </c>
      <c r="M731" s="16"/>
      <c r="N731" s="16">
        <v>0.12545622952048799</v>
      </c>
      <c r="O731" s="16">
        <v>0.404114795942214</v>
      </c>
      <c r="P731" s="16">
        <v>0.19391167626914199</v>
      </c>
      <c r="Q731" s="16">
        <v>0.26608423810231202</v>
      </c>
      <c r="R731" s="16"/>
      <c r="S731" s="16">
        <v>0.21707755668820999</v>
      </c>
      <c r="T731" s="16">
        <v>0.28820315352008102</v>
      </c>
      <c r="U731" s="16"/>
      <c r="V731" s="16">
        <v>0.47952042920048299</v>
      </c>
      <c r="W731" s="16">
        <v>0.23220359689800499</v>
      </c>
      <c r="X731" s="16">
        <v>0.18097250237263299</v>
      </c>
      <c r="Y731" s="16">
        <v>0.23848750064608801</v>
      </c>
      <c r="Z731" s="16"/>
      <c r="AA731" s="16">
        <v>0.43571707767582901</v>
      </c>
      <c r="AB731" s="16">
        <v>4.4666905816295302E-2</v>
      </c>
      <c r="AC731" s="16">
        <v>0.236831190902422</v>
      </c>
      <c r="AD731" s="16">
        <v>0.172430607848436</v>
      </c>
      <c r="AE731" s="16">
        <v>0.27066855067366502</v>
      </c>
      <c r="AF731" s="16">
        <v>0.51902702192599803</v>
      </c>
      <c r="AG731" s="16"/>
      <c r="AH731" s="16">
        <v>0.20580836146418599</v>
      </c>
      <c r="AI731" s="16">
        <v>0.29399434627589599</v>
      </c>
      <c r="AJ731" s="16"/>
      <c r="AK731" s="16">
        <v>0.25923621062039498</v>
      </c>
      <c r="AL731" s="16">
        <v>0.20729505825278599</v>
      </c>
      <c r="AM731" s="16"/>
      <c r="AN731" s="16">
        <v>0.22345221652504599</v>
      </c>
      <c r="AO731" s="16">
        <v>0.31024483316621199</v>
      </c>
      <c r="AP731" s="16"/>
      <c r="AQ731" s="16">
        <v>7.4670953160741196E-2</v>
      </c>
      <c r="AR731" s="16">
        <v>0.22888679248784599</v>
      </c>
      <c r="AS731" s="16">
        <v>0.28914712751881899</v>
      </c>
      <c r="AT731" s="16"/>
      <c r="AU731" s="16">
        <v>0.25083333735482799</v>
      </c>
      <c r="AV731" s="16">
        <v>0.20028953342799599</v>
      </c>
      <c r="AW731" s="16"/>
      <c r="AX731" s="16">
        <v>0.236728834372291</v>
      </c>
      <c r="AY731" s="16">
        <v>0.19366141195286901</v>
      </c>
      <c r="AZ731" s="16"/>
      <c r="BA731" s="16">
        <v>0.26766358056156497</v>
      </c>
      <c r="BB731" s="16">
        <v>0.16821472668590701</v>
      </c>
    </row>
    <row r="732" spans="2:54" x14ac:dyDescent="0.35">
      <c r="B732" t="s">
        <v>316</v>
      </c>
      <c r="C732" s="16">
        <v>0.21990283548381401</v>
      </c>
      <c r="D732" s="16">
        <v>0.22159808570901501</v>
      </c>
      <c r="E732" s="16">
        <v>0.21581957800842499</v>
      </c>
      <c r="F732" s="16"/>
      <c r="G732" s="16">
        <v>6.7465956751138006E-2</v>
      </c>
      <c r="H732" s="16">
        <v>0.27524208773137798</v>
      </c>
      <c r="I732" s="16">
        <v>0.23894623732696799</v>
      </c>
      <c r="J732" s="16">
        <v>0.20687581392371199</v>
      </c>
      <c r="K732" s="16">
        <v>8.6991148384747502E-2</v>
      </c>
      <c r="L732" s="16">
        <v>0.43070520025071002</v>
      </c>
      <c r="M732" s="16"/>
      <c r="N732" s="16">
        <v>0.24480437766461099</v>
      </c>
      <c r="O732" s="16">
        <v>3.7023596761333398E-2</v>
      </c>
      <c r="P732" s="16">
        <v>0.26424203292776099</v>
      </c>
      <c r="Q732" s="16">
        <v>0.26889202646374699</v>
      </c>
      <c r="R732" s="16"/>
      <c r="S732" s="16">
        <v>0.214848329044382</v>
      </c>
      <c r="T732" s="16">
        <v>0.23453760343712499</v>
      </c>
      <c r="U732" s="16"/>
      <c r="V732" s="16">
        <v>0.10997547483575</v>
      </c>
      <c r="W732" s="16">
        <v>0.23395815350078</v>
      </c>
      <c r="X732" s="16">
        <v>0.229026235773758</v>
      </c>
      <c r="Y732" s="16">
        <v>0.27206656743931101</v>
      </c>
      <c r="Z732" s="16"/>
      <c r="AA732" s="16">
        <v>0.347263354654884</v>
      </c>
      <c r="AB732" s="16">
        <v>9.9959928831959699E-2</v>
      </c>
      <c r="AC732" s="16">
        <v>0.224923316638099</v>
      </c>
      <c r="AD732" s="16">
        <v>0.24266452388252199</v>
      </c>
      <c r="AE732" s="16">
        <v>0.28220914606068898</v>
      </c>
      <c r="AF732" s="16">
        <v>0</v>
      </c>
      <c r="AG732" s="16"/>
      <c r="AH732" s="16">
        <v>0.26479459993653198</v>
      </c>
      <c r="AI732" s="16">
        <v>0.15272773637041301</v>
      </c>
      <c r="AJ732" s="16"/>
      <c r="AK732" s="16">
        <v>0.18084493837459301</v>
      </c>
      <c r="AL732" s="16">
        <v>0.22501739578800301</v>
      </c>
      <c r="AM732" s="16"/>
      <c r="AN732" s="16">
        <v>0.27487622888192498</v>
      </c>
      <c r="AO732" s="16">
        <v>0.13625090154132799</v>
      </c>
      <c r="AP732" s="16"/>
      <c r="AQ732" s="16">
        <v>0.17202483413969599</v>
      </c>
      <c r="AR732" s="16">
        <v>0.17910159232578499</v>
      </c>
      <c r="AS732" s="16">
        <v>0.25311643507252202</v>
      </c>
      <c r="AT732" s="16"/>
      <c r="AU732" s="16">
        <v>0.20783126722140799</v>
      </c>
      <c r="AV732" s="16">
        <v>0.24720329197551899</v>
      </c>
      <c r="AW732" s="16"/>
      <c r="AX732" s="16">
        <v>0.22724978371322799</v>
      </c>
      <c r="AY732" s="16">
        <v>0</v>
      </c>
      <c r="AZ732" s="16"/>
      <c r="BA732" s="16">
        <v>0.19834742897086699</v>
      </c>
      <c r="BB732" s="16">
        <v>0.25854375583957501</v>
      </c>
    </row>
    <row r="733" spans="2:54" x14ac:dyDescent="0.35">
      <c r="B733" t="s">
        <v>317</v>
      </c>
      <c r="C733" s="16">
        <v>0.30015814595231599</v>
      </c>
      <c r="D733" s="16">
        <v>0.28534982238380602</v>
      </c>
      <c r="E733" s="16">
        <v>0.33582615354802903</v>
      </c>
      <c r="F733" s="16"/>
      <c r="G733" s="16">
        <v>0.26738037999136099</v>
      </c>
      <c r="H733" s="16">
        <v>0.176458264943263</v>
      </c>
      <c r="I733" s="16">
        <v>0.42475027838938401</v>
      </c>
      <c r="J733" s="16">
        <v>0.281525850195536</v>
      </c>
      <c r="K733" s="16">
        <v>0.53318198869488498</v>
      </c>
      <c r="L733" s="16">
        <v>0.28508106128638899</v>
      </c>
      <c r="M733" s="16"/>
      <c r="N733" s="16">
        <v>0.25932184557300098</v>
      </c>
      <c r="O733" s="16">
        <v>0.28897941688135198</v>
      </c>
      <c r="P733" s="16">
        <v>0.39523404643743498</v>
      </c>
      <c r="Q733" s="16">
        <v>0.192816658358508</v>
      </c>
      <c r="R733" s="16"/>
      <c r="S733" s="16">
        <v>0.322847912528542</v>
      </c>
      <c r="T733" s="16">
        <v>0.234462420219853</v>
      </c>
      <c r="U733" s="16"/>
      <c r="V733" s="16">
        <v>9.5464046528868599E-2</v>
      </c>
      <c r="W733" s="16">
        <v>0.22416397783178299</v>
      </c>
      <c r="X733" s="16">
        <v>0.386152683073825</v>
      </c>
      <c r="Y733" s="16">
        <v>0.28112715179403602</v>
      </c>
      <c r="Z733" s="16"/>
      <c r="AA733" s="16">
        <v>0.133920799747592</v>
      </c>
      <c r="AB733" s="16">
        <v>0.51429286331767798</v>
      </c>
      <c r="AC733" s="16">
        <v>0.118807895617649</v>
      </c>
      <c r="AD733" s="16">
        <v>0.36300852635582698</v>
      </c>
      <c r="AE733" s="16">
        <v>0.214280817172532</v>
      </c>
      <c r="AF733" s="16">
        <v>0.17553656441093299</v>
      </c>
      <c r="AG733" s="16"/>
      <c r="AH733" s="16">
        <v>0.24652293035610001</v>
      </c>
      <c r="AI733" s="16">
        <v>0.44268488173149401</v>
      </c>
      <c r="AJ733" s="16"/>
      <c r="AK733" s="16">
        <v>0.24967780873725201</v>
      </c>
      <c r="AL733" s="16">
        <v>0.472555783603826</v>
      </c>
      <c r="AM733" s="16"/>
      <c r="AN733" s="16">
        <v>0.22072943713347201</v>
      </c>
      <c r="AO733" s="16">
        <v>0.46560812586607703</v>
      </c>
      <c r="AP733" s="16"/>
      <c r="AQ733" s="16">
        <v>0.405422368286948</v>
      </c>
      <c r="AR733" s="16">
        <v>0.31027620133351802</v>
      </c>
      <c r="AS733" s="16">
        <v>0.27088337177056099</v>
      </c>
      <c r="AT733" s="16"/>
      <c r="AU733" s="16">
        <v>0.29121701824631602</v>
      </c>
      <c r="AV733" s="16">
        <v>0.32037895426971003</v>
      </c>
      <c r="AW733" s="16"/>
      <c r="AX733" s="16">
        <v>0.29786346128804903</v>
      </c>
      <c r="AY733" s="16">
        <v>0.368840767424094</v>
      </c>
      <c r="AZ733" s="16"/>
      <c r="BA733" s="16">
        <v>0.31814742136970697</v>
      </c>
      <c r="BB733" s="16">
        <v>0.27696696109309799</v>
      </c>
    </row>
    <row r="734" spans="2:54" x14ac:dyDescent="0.35">
      <c r="B734" t="s">
        <v>318</v>
      </c>
      <c r="C734" s="16">
        <v>0.10410482713583701</v>
      </c>
      <c r="D734" s="16">
        <v>9.7225462384145603E-2</v>
      </c>
      <c r="E734" s="16">
        <v>0.120674780721859</v>
      </c>
      <c r="F734" s="16"/>
      <c r="G734" s="16">
        <v>0</v>
      </c>
      <c r="H734" s="16">
        <v>5.61541098313251E-2</v>
      </c>
      <c r="I734" s="16">
        <v>0.146241213201349</v>
      </c>
      <c r="J734" s="16">
        <v>0.26801636149281699</v>
      </c>
      <c r="K734" s="16">
        <v>9.2495887358578804E-2</v>
      </c>
      <c r="L734" s="16">
        <v>0</v>
      </c>
      <c r="M734" s="16"/>
      <c r="N734" s="16">
        <v>0.117408863191527</v>
      </c>
      <c r="O734" s="16">
        <v>9.8873133309793096E-2</v>
      </c>
      <c r="P734" s="16">
        <v>4.8478145234028699E-2</v>
      </c>
      <c r="Q734" s="16">
        <v>0.18514678775468599</v>
      </c>
      <c r="R734" s="16"/>
      <c r="S734" s="16">
        <v>0.107651964889751</v>
      </c>
      <c r="T734" s="16">
        <v>9.3834479565994694E-2</v>
      </c>
      <c r="U734" s="16"/>
      <c r="V734" s="16">
        <v>0</v>
      </c>
      <c r="W734" s="16">
        <v>0.21266990921294299</v>
      </c>
      <c r="X734" s="16">
        <v>8.2099954577836698E-2</v>
      </c>
      <c r="Y734" s="16">
        <v>6.7833310970180902E-2</v>
      </c>
      <c r="Z734" s="16"/>
      <c r="AA734" s="16">
        <v>8.3098767921695099E-2</v>
      </c>
      <c r="AB734" s="16">
        <v>0.133358694462857</v>
      </c>
      <c r="AC734" s="16">
        <v>0.18803328010943901</v>
      </c>
      <c r="AD734" s="16">
        <v>5.9290235584771499E-2</v>
      </c>
      <c r="AE734" s="16">
        <v>6.9859147577251202E-2</v>
      </c>
      <c r="AF734" s="16">
        <v>0.30543641366307001</v>
      </c>
      <c r="AG734" s="16"/>
      <c r="AH734" s="16">
        <v>0.13628855374789101</v>
      </c>
      <c r="AI734" s="16">
        <v>5.0022234659757803E-2</v>
      </c>
      <c r="AJ734" s="16"/>
      <c r="AK734" s="16">
        <v>0.16092527351875499</v>
      </c>
      <c r="AL734" s="16">
        <v>5.3054697493245498E-2</v>
      </c>
      <c r="AM734" s="16"/>
      <c r="AN734" s="16">
        <v>0.12168751226117799</v>
      </c>
      <c r="AO734" s="16">
        <v>3.0395541178689402E-2</v>
      </c>
      <c r="AP734" s="16"/>
      <c r="AQ734" s="16">
        <v>8.1129481841697701E-2</v>
      </c>
      <c r="AR734" s="16">
        <v>0.105922025610708</v>
      </c>
      <c r="AS734" s="16">
        <v>0.112047038706355</v>
      </c>
      <c r="AT734" s="16"/>
      <c r="AU734" s="16">
        <v>0.103423965266337</v>
      </c>
      <c r="AV734" s="16">
        <v>0.10564463036944199</v>
      </c>
      <c r="AW734" s="16"/>
      <c r="AX734" s="16">
        <v>9.29661755681533E-2</v>
      </c>
      <c r="AY734" s="16">
        <v>0.43749782062303699</v>
      </c>
      <c r="AZ734" s="16"/>
      <c r="BA734" s="16">
        <v>0.105808292680994</v>
      </c>
      <c r="BB734" s="16">
        <v>0</v>
      </c>
    </row>
    <row r="735" spans="2:54" x14ac:dyDescent="0.35">
      <c r="B735" t="s">
        <v>319</v>
      </c>
      <c r="C735" s="16">
        <v>7.7258609207947498E-2</v>
      </c>
      <c r="D735" s="16">
        <v>8.1124507382517294E-2</v>
      </c>
      <c r="E735" s="16">
        <v>6.7947029486119595E-2</v>
      </c>
      <c r="F735" s="16"/>
      <c r="G735" s="16">
        <v>4.45481612136749E-2</v>
      </c>
      <c r="H735" s="16">
        <v>7.56329769486902E-2</v>
      </c>
      <c r="I735" s="16">
        <v>6.3412784805279801E-2</v>
      </c>
      <c r="J735" s="16">
        <v>8.5883531322748896E-2</v>
      </c>
      <c r="K735" s="16">
        <v>0.20014786423153999</v>
      </c>
      <c r="L735" s="16">
        <v>0</v>
      </c>
      <c r="M735" s="16"/>
      <c r="N735" s="16">
        <v>5.7906321661678403E-2</v>
      </c>
      <c r="O735" s="16">
        <v>0.13383283860848799</v>
      </c>
      <c r="P735" s="16">
        <v>8.0487044204684999E-2</v>
      </c>
      <c r="Q735" s="16">
        <v>4.5216081570273597E-2</v>
      </c>
      <c r="R735" s="16"/>
      <c r="S735" s="16">
        <v>8.8055743484246302E-2</v>
      </c>
      <c r="T735" s="16">
        <v>4.5996693413029401E-2</v>
      </c>
      <c r="U735" s="16"/>
      <c r="V735" s="16">
        <v>0.144384751764673</v>
      </c>
      <c r="W735" s="16">
        <v>3.5119638041004299E-2</v>
      </c>
      <c r="X735" s="16">
        <v>8.3871526798207405E-2</v>
      </c>
      <c r="Y735" s="16">
        <v>6.7592590573495495E-2</v>
      </c>
      <c r="Z735" s="16"/>
      <c r="AA735" s="16">
        <v>0</v>
      </c>
      <c r="AB735" s="16">
        <v>0.13312896306416599</v>
      </c>
      <c r="AC735" s="16">
        <v>0.23140431673239201</v>
      </c>
      <c r="AD735" s="16">
        <v>6.6738123074361194E-2</v>
      </c>
      <c r="AE735" s="16">
        <v>8.7843387064861098E-2</v>
      </c>
      <c r="AF735" s="16">
        <v>0</v>
      </c>
      <c r="AG735" s="16"/>
      <c r="AH735" s="16">
        <v>7.5809338043307306E-2</v>
      </c>
      <c r="AI735" s="16">
        <v>3.9343741845471202E-2</v>
      </c>
      <c r="AJ735" s="16"/>
      <c r="AK735" s="16">
        <v>9.0236582965731907E-2</v>
      </c>
      <c r="AL735" s="16">
        <v>1.95631726343704E-2</v>
      </c>
      <c r="AM735" s="16"/>
      <c r="AN735" s="16">
        <v>8.2681347851620998E-2</v>
      </c>
      <c r="AO735" s="16">
        <v>3.6925377946662098E-2</v>
      </c>
      <c r="AP735" s="16"/>
      <c r="AQ735" s="16">
        <v>8.07386942910963E-2</v>
      </c>
      <c r="AR735" s="16">
        <v>0.145784360451953</v>
      </c>
      <c r="AS735" s="16">
        <v>5.2100260738933202E-2</v>
      </c>
      <c r="AT735" s="16"/>
      <c r="AU735" s="16">
        <v>0.103335027046075</v>
      </c>
      <c r="AV735" s="16">
        <v>1.8285483664158102E-2</v>
      </c>
      <c r="AW735" s="16"/>
      <c r="AX735" s="16">
        <v>7.9839817407825905E-2</v>
      </c>
      <c r="AY735" s="16">
        <v>0</v>
      </c>
      <c r="AZ735" s="16"/>
      <c r="BA735" s="16">
        <v>6.2604119667460101E-2</v>
      </c>
      <c r="BB735" s="16">
        <v>0.15418030853056799</v>
      </c>
    </row>
    <row r="736" spans="2:54" x14ac:dyDescent="0.35">
      <c r="B736" t="s">
        <v>320</v>
      </c>
      <c r="C736" s="16">
        <v>1.3383313264222201E-2</v>
      </c>
      <c r="D736" s="16">
        <v>9.53986111323709E-3</v>
      </c>
      <c r="E736" s="16">
        <v>2.2640828463755799E-2</v>
      </c>
      <c r="F736" s="16"/>
      <c r="G736" s="16">
        <v>0</v>
      </c>
      <c r="H736" s="16">
        <v>1.88598635527213E-2</v>
      </c>
      <c r="I736" s="16">
        <v>2.48543671956842E-2</v>
      </c>
      <c r="J736" s="16">
        <v>0</v>
      </c>
      <c r="K736" s="16">
        <v>0</v>
      </c>
      <c r="L736" s="16">
        <v>0</v>
      </c>
      <c r="M736" s="16"/>
      <c r="N736" s="16">
        <v>3.2950339122122002E-2</v>
      </c>
      <c r="O736" s="16">
        <v>0</v>
      </c>
      <c r="P736" s="16">
        <v>1.76470549269475E-2</v>
      </c>
      <c r="Q736" s="16">
        <v>0</v>
      </c>
      <c r="R736" s="16"/>
      <c r="S736" s="16">
        <v>1.8005596534496598E-2</v>
      </c>
      <c r="T736" s="16">
        <v>0</v>
      </c>
      <c r="U736" s="16"/>
      <c r="V736" s="16">
        <v>0</v>
      </c>
      <c r="W736" s="16">
        <v>0</v>
      </c>
      <c r="X736" s="16">
        <v>2.5135947158604999E-2</v>
      </c>
      <c r="Y736" s="16">
        <v>0</v>
      </c>
      <c r="Z736" s="16"/>
      <c r="AA736" s="16">
        <v>0</v>
      </c>
      <c r="AB736" s="16">
        <v>0</v>
      </c>
      <c r="AC736" s="16">
        <v>0</v>
      </c>
      <c r="AD736" s="16">
        <v>3.0078395644675598E-2</v>
      </c>
      <c r="AE736" s="16">
        <v>0</v>
      </c>
      <c r="AF736" s="16">
        <v>0</v>
      </c>
      <c r="AG736" s="16"/>
      <c r="AH736" s="16">
        <v>2.0675702503181698E-2</v>
      </c>
      <c r="AI736" s="16">
        <v>0</v>
      </c>
      <c r="AJ736" s="16"/>
      <c r="AK736" s="16">
        <v>1.22968712362498E-2</v>
      </c>
      <c r="AL736" s="16">
        <v>0</v>
      </c>
      <c r="AM736" s="16"/>
      <c r="AN736" s="16">
        <v>2.2369179478182601E-2</v>
      </c>
      <c r="AO736" s="16">
        <v>0</v>
      </c>
      <c r="AP736" s="16"/>
      <c r="AQ736" s="16">
        <v>0</v>
      </c>
      <c r="AR736" s="16">
        <v>3.0029027790190298E-2</v>
      </c>
      <c r="AS736" s="16">
        <v>1.1352883096404601E-2</v>
      </c>
      <c r="AT736" s="16"/>
      <c r="AU736" s="16">
        <v>1.9301074371818099E-2</v>
      </c>
      <c r="AV736" s="16">
        <v>0</v>
      </c>
      <c r="AW736" s="16"/>
      <c r="AX736" s="16">
        <v>1.38304494253997E-2</v>
      </c>
      <c r="AY736" s="16">
        <v>0</v>
      </c>
      <c r="AZ736" s="16"/>
      <c r="BA736" s="16">
        <v>1.7694931606549499E-2</v>
      </c>
      <c r="BB736" s="16">
        <v>0</v>
      </c>
    </row>
    <row r="737" spans="2:54" x14ac:dyDescent="0.35">
      <c r="B737" t="s">
        <v>321</v>
      </c>
      <c r="C737" s="16">
        <v>3.23871697374973E-2</v>
      </c>
      <c r="D737" s="16">
        <v>4.5833384462391803E-2</v>
      </c>
      <c r="E737" s="16">
        <v>0</v>
      </c>
      <c r="F737" s="16"/>
      <c r="G737" s="16">
        <v>0.125132693381033</v>
      </c>
      <c r="H737" s="16">
        <v>4.6552066951358002E-2</v>
      </c>
      <c r="I737" s="16">
        <v>0</v>
      </c>
      <c r="J737" s="16">
        <v>0</v>
      </c>
      <c r="K737" s="16">
        <v>0</v>
      </c>
      <c r="L737" s="16">
        <v>0</v>
      </c>
      <c r="M737" s="16"/>
      <c r="N737" s="16">
        <v>0.109925423628394</v>
      </c>
      <c r="O737" s="16">
        <v>0</v>
      </c>
      <c r="P737" s="16">
        <v>0</v>
      </c>
      <c r="Q737" s="16">
        <v>4.1844207750473802E-2</v>
      </c>
      <c r="R737" s="16"/>
      <c r="S737" s="16">
        <v>2.2386047173513501E-2</v>
      </c>
      <c r="T737" s="16">
        <v>6.1344321093504801E-2</v>
      </c>
      <c r="U737" s="16"/>
      <c r="V737" s="16">
        <v>8.2066499994281797E-2</v>
      </c>
      <c r="W737" s="16">
        <v>6.1884724515485198E-2</v>
      </c>
      <c r="X737" s="16">
        <v>0</v>
      </c>
      <c r="Y737" s="16">
        <v>7.2892878576889197E-2</v>
      </c>
      <c r="Z737" s="16"/>
      <c r="AA737" s="16">
        <v>0</v>
      </c>
      <c r="AB737" s="16">
        <v>7.4592644507043795E-2</v>
      </c>
      <c r="AC737" s="16">
        <v>0</v>
      </c>
      <c r="AD737" s="16">
        <v>5.0543161619439003E-2</v>
      </c>
      <c r="AE737" s="16">
        <v>0</v>
      </c>
      <c r="AF737" s="16">
        <v>0</v>
      </c>
      <c r="AG737" s="16"/>
      <c r="AH737" s="16">
        <v>3.9620215340816098E-2</v>
      </c>
      <c r="AI737" s="16">
        <v>2.12270591169678E-2</v>
      </c>
      <c r="AJ737" s="16"/>
      <c r="AK737" s="16">
        <v>4.6782314547024001E-2</v>
      </c>
      <c r="AL737" s="16">
        <v>2.25138922277692E-2</v>
      </c>
      <c r="AM737" s="16"/>
      <c r="AN737" s="16">
        <v>4.2865373391137399E-2</v>
      </c>
      <c r="AO737" s="16">
        <v>2.0575220301031101E-2</v>
      </c>
      <c r="AP737" s="16"/>
      <c r="AQ737" s="16">
        <v>0.147102315180098</v>
      </c>
      <c r="AR737" s="16">
        <v>0</v>
      </c>
      <c r="AS737" s="16">
        <v>1.1352883096404601E-2</v>
      </c>
      <c r="AT737" s="16"/>
      <c r="AU737" s="16">
        <v>1.42747965913099E-2</v>
      </c>
      <c r="AV737" s="16">
        <v>7.3349209158583395E-2</v>
      </c>
      <c r="AW737" s="16"/>
      <c r="AX737" s="16">
        <v>3.3469224267786299E-2</v>
      </c>
      <c r="AY737" s="16">
        <v>0</v>
      </c>
      <c r="AZ737" s="16"/>
      <c r="BA737" s="16">
        <v>2.9734225142858201E-2</v>
      </c>
      <c r="BB737" s="16">
        <v>8.4310429256360897E-2</v>
      </c>
    </row>
    <row r="738" spans="2:54" x14ac:dyDescent="0.35">
      <c r="B738" t="s">
        <v>110</v>
      </c>
      <c r="C738" s="16">
        <v>1.7468627548117999E-2</v>
      </c>
      <c r="D738" s="16">
        <v>9.60032546423914E-3</v>
      </c>
      <c r="E738" s="16">
        <v>3.6420580967744101E-2</v>
      </c>
      <c r="F738" s="16"/>
      <c r="G738" s="16">
        <v>0</v>
      </c>
      <c r="H738" s="16">
        <v>0</v>
      </c>
      <c r="I738" s="16">
        <v>0</v>
      </c>
      <c r="J738" s="16">
        <v>7.5850998137383302E-2</v>
      </c>
      <c r="K738" s="16">
        <v>8.7183111330248503E-2</v>
      </c>
      <c r="L738" s="16">
        <v>0</v>
      </c>
      <c r="M738" s="16"/>
      <c r="N738" s="16">
        <v>5.2226599638178099E-2</v>
      </c>
      <c r="O738" s="16">
        <v>3.7176218496819798E-2</v>
      </c>
      <c r="P738" s="16">
        <v>0</v>
      </c>
      <c r="Q738" s="16">
        <v>0</v>
      </c>
      <c r="R738" s="16"/>
      <c r="S738" s="16">
        <v>9.1268496568575504E-3</v>
      </c>
      <c r="T738" s="16">
        <v>4.1621328750412398E-2</v>
      </c>
      <c r="U738" s="16"/>
      <c r="V738" s="16">
        <v>8.8588797675943798E-2</v>
      </c>
      <c r="W738" s="16">
        <v>0</v>
      </c>
      <c r="X738" s="16">
        <v>1.2741150245135001E-2</v>
      </c>
      <c r="Y738" s="16">
        <v>0</v>
      </c>
      <c r="Z738" s="16"/>
      <c r="AA738" s="16">
        <v>0</v>
      </c>
      <c r="AB738" s="16">
        <v>0</v>
      </c>
      <c r="AC738" s="16">
        <v>0</v>
      </c>
      <c r="AD738" s="16">
        <v>1.5246425989968299E-2</v>
      </c>
      <c r="AE738" s="16">
        <v>7.5138951451001801E-2</v>
      </c>
      <c r="AF738" s="16">
        <v>0</v>
      </c>
      <c r="AG738" s="16"/>
      <c r="AH738" s="16">
        <v>1.0480298607986599E-2</v>
      </c>
      <c r="AI738" s="16">
        <v>0</v>
      </c>
      <c r="AJ738" s="16"/>
      <c r="AK738" s="16">
        <v>0</v>
      </c>
      <c r="AL738" s="16">
        <v>0</v>
      </c>
      <c r="AM738" s="16"/>
      <c r="AN738" s="16">
        <v>1.1338704477437799E-2</v>
      </c>
      <c r="AO738" s="16">
        <v>0</v>
      </c>
      <c r="AP738" s="16"/>
      <c r="AQ738" s="16">
        <v>3.89113530997236E-2</v>
      </c>
      <c r="AR738" s="16">
        <v>0</v>
      </c>
      <c r="AS738" s="16">
        <v>0</v>
      </c>
      <c r="AT738" s="16"/>
      <c r="AU738" s="16">
        <v>9.7835139019088798E-3</v>
      </c>
      <c r="AV738" s="16">
        <v>3.48488971345918E-2</v>
      </c>
      <c r="AW738" s="16"/>
      <c r="AX738" s="16">
        <v>1.8052253957266302E-2</v>
      </c>
      <c r="AY738" s="16">
        <v>0</v>
      </c>
      <c r="AZ738" s="16"/>
      <c r="BA738" s="16">
        <v>0</v>
      </c>
      <c r="BB738" s="16">
        <v>5.7783818594491297E-2</v>
      </c>
    </row>
    <row r="739" spans="2:54" x14ac:dyDescent="0.35">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c r="AA739" s="16"/>
      <c r="AB739" s="16"/>
      <c r="AC739" s="16"/>
      <c r="AD739" s="16"/>
      <c r="AE739" s="16"/>
      <c r="AF739" s="16"/>
      <c r="AG739" s="16"/>
      <c r="AH739" s="16"/>
      <c r="AI739" s="16"/>
      <c r="AJ739" s="16"/>
      <c r="AK739" s="16"/>
      <c r="AL739" s="16"/>
      <c r="AM739" s="16"/>
      <c r="AN739" s="16"/>
      <c r="AO739" s="16"/>
      <c r="AP739" s="16"/>
      <c r="AQ739" s="16"/>
      <c r="AR739" s="16"/>
      <c r="AS739" s="16"/>
      <c r="AT739" s="16"/>
      <c r="AU739" s="16"/>
      <c r="AV739" s="16"/>
      <c r="AW739" s="16"/>
      <c r="AX739" s="16"/>
      <c r="AY739" s="16"/>
      <c r="AZ739" s="16"/>
      <c r="BA739" s="16"/>
      <c r="BB739" s="16"/>
    </row>
    <row r="740" spans="2:54" x14ac:dyDescent="0.35">
      <c r="B740" s="7" t="s">
        <v>323</v>
      </c>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c r="AA740" s="16"/>
      <c r="AB740" s="16"/>
      <c r="AC740" s="16"/>
      <c r="AD740" s="16"/>
      <c r="AE740" s="16"/>
      <c r="AF740" s="16"/>
      <c r="AG740" s="16"/>
      <c r="AH740" s="16"/>
      <c r="AI740" s="16"/>
      <c r="AJ740" s="16"/>
      <c r="AK740" s="16"/>
      <c r="AL740" s="16"/>
      <c r="AM740" s="16"/>
      <c r="AN740" s="16"/>
      <c r="AO740" s="16"/>
      <c r="AP740" s="16"/>
      <c r="AQ740" s="16"/>
      <c r="AR740" s="16"/>
      <c r="AS740" s="16"/>
      <c r="AT740" s="16"/>
      <c r="AU740" s="16"/>
      <c r="AV740" s="16"/>
      <c r="AW740" s="16"/>
      <c r="AX740" s="16"/>
      <c r="AY740" s="16"/>
      <c r="AZ740" s="16"/>
      <c r="BA740" s="16"/>
      <c r="BB740" s="16"/>
    </row>
    <row r="741" spans="2:54" x14ac:dyDescent="0.35">
      <c r="B741" s="15" t="s">
        <v>25</v>
      </c>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c r="AA741" s="16"/>
      <c r="AB741" s="16"/>
      <c r="AC741" s="16"/>
      <c r="AD741" s="16"/>
      <c r="AE741" s="16"/>
      <c r="AF741" s="16"/>
      <c r="AG741" s="16"/>
      <c r="AH741" s="16"/>
      <c r="AI741" s="16"/>
      <c r="AJ741" s="16"/>
      <c r="AK741" s="16"/>
      <c r="AL741" s="16"/>
      <c r="AM741" s="16"/>
      <c r="AN741" s="16"/>
      <c r="AO741" s="16"/>
      <c r="AP741" s="16"/>
      <c r="AQ741" s="16"/>
      <c r="AR741" s="16"/>
      <c r="AS741" s="16"/>
      <c r="AT741" s="16"/>
      <c r="AU741" s="16"/>
      <c r="AV741" s="16"/>
      <c r="AW741" s="16"/>
      <c r="AX741" s="16"/>
      <c r="AY741" s="16"/>
      <c r="AZ741" s="16"/>
      <c r="BA741" s="16"/>
      <c r="BB741" s="16"/>
    </row>
    <row r="742" spans="2:54" x14ac:dyDescent="0.35">
      <c r="B742" t="s">
        <v>315</v>
      </c>
      <c r="C742" s="16">
        <v>0.192026377076987</v>
      </c>
      <c r="D742" s="16">
        <v>0.23348946665251899</v>
      </c>
      <c r="E742" s="16">
        <v>6.9761198754015305E-2</v>
      </c>
      <c r="F742" s="16"/>
      <c r="G742" s="16">
        <v>0.25682294549937501</v>
      </c>
      <c r="H742" s="16">
        <v>0.24552252979364</v>
      </c>
      <c r="I742" s="16">
        <v>0.16409990523538501</v>
      </c>
      <c r="J742" s="16">
        <v>0</v>
      </c>
      <c r="K742" s="16">
        <v>0</v>
      </c>
      <c r="L742" s="16" t="s">
        <v>141</v>
      </c>
      <c r="M742" s="16"/>
      <c r="N742" s="16">
        <v>0.18493890999486101</v>
      </c>
      <c r="O742" s="16">
        <v>0.15037216996188399</v>
      </c>
      <c r="P742" s="16">
        <v>0.15130352985579701</v>
      </c>
      <c r="Q742" s="16">
        <v>0.28329250712381199</v>
      </c>
      <c r="R742" s="16"/>
      <c r="S742" s="16">
        <v>0.25324789460636499</v>
      </c>
      <c r="T742" s="16">
        <v>5.6730184116605201E-2</v>
      </c>
      <c r="U742" s="16"/>
      <c r="V742" s="16">
        <v>5.5377415441978099E-2</v>
      </c>
      <c r="W742" s="16">
        <v>0.243766650872735</v>
      </c>
      <c r="X742" s="16">
        <v>0.195258817105465</v>
      </c>
      <c r="Y742" s="16">
        <v>0.322124940019409</v>
      </c>
      <c r="Z742" s="16"/>
      <c r="AA742" s="16">
        <v>0</v>
      </c>
      <c r="AB742" s="16">
        <v>0</v>
      </c>
      <c r="AC742" s="16">
        <v>0.36530558742576602</v>
      </c>
      <c r="AD742" s="16">
        <v>0.22312622157215301</v>
      </c>
      <c r="AE742" s="16">
        <v>0.26526860230230598</v>
      </c>
      <c r="AF742" s="16">
        <v>0.35843248024715202</v>
      </c>
      <c r="AG742" s="16"/>
      <c r="AH742" s="16">
        <v>0.121204747290205</v>
      </c>
      <c r="AI742" s="16">
        <v>0.31241140709452703</v>
      </c>
      <c r="AJ742" s="16"/>
      <c r="AK742" s="16">
        <v>0.165908435075348</v>
      </c>
      <c r="AL742" s="16">
        <v>0.13418014100205899</v>
      </c>
      <c r="AM742" s="16"/>
      <c r="AN742" s="16">
        <v>0.168963149351226</v>
      </c>
      <c r="AO742" s="16">
        <v>0.237606986913696</v>
      </c>
      <c r="AP742" s="16"/>
      <c r="AQ742" s="16">
        <v>7.7962344463411395E-2</v>
      </c>
      <c r="AR742" s="16">
        <v>0.24981018992842999</v>
      </c>
      <c r="AS742" s="16">
        <v>0.211679213874578</v>
      </c>
      <c r="AT742" s="16"/>
      <c r="AU742" s="16">
        <v>0.219383180983521</v>
      </c>
      <c r="AV742" s="16">
        <v>0.12999195446883599</v>
      </c>
      <c r="AW742" s="16"/>
      <c r="AX742" s="16">
        <v>0.20155137359200401</v>
      </c>
      <c r="AY742" s="16">
        <v>0</v>
      </c>
      <c r="AZ742" s="16"/>
      <c r="BA742" s="16">
        <v>0.18025077472076101</v>
      </c>
      <c r="BB742" s="16">
        <v>0.29035704168513898</v>
      </c>
    </row>
    <row r="743" spans="2:54" x14ac:dyDescent="0.35">
      <c r="B743" t="s">
        <v>316</v>
      </c>
      <c r="C743" s="16">
        <v>0.26835903605088002</v>
      </c>
      <c r="D743" s="16">
        <v>0.21881329771771901</v>
      </c>
      <c r="E743" s="16">
        <v>0.414458098963499</v>
      </c>
      <c r="F743" s="16"/>
      <c r="G743" s="16">
        <v>0.32065528682459998</v>
      </c>
      <c r="H743" s="16">
        <v>0.255798082008798</v>
      </c>
      <c r="I743" s="16">
        <v>0.32577279045428598</v>
      </c>
      <c r="J743" s="16">
        <v>0.13012227282180999</v>
      </c>
      <c r="K743" s="16">
        <v>0</v>
      </c>
      <c r="L743" s="16" t="s">
        <v>141</v>
      </c>
      <c r="M743" s="16"/>
      <c r="N743" s="16">
        <v>0.52413222630228895</v>
      </c>
      <c r="O743" s="16">
        <v>0.145033982579856</v>
      </c>
      <c r="P743" s="16">
        <v>0.142553663096816</v>
      </c>
      <c r="Q743" s="16">
        <v>0.32862126576802397</v>
      </c>
      <c r="R743" s="16"/>
      <c r="S743" s="16">
        <v>0.300133408603173</v>
      </c>
      <c r="T743" s="16">
        <v>0.19813941697712401</v>
      </c>
      <c r="U743" s="16"/>
      <c r="V743" s="16">
        <v>5.52554834345024E-2</v>
      </c>
      <c r="W743" s="16">
        <v>0.31555101413706799</v>
      </c>
      <c r="X743" s="16">
        <v>0.32740490362103097</v>
      </c>
      <c r="Y743" s="16">
        <v>0.12823889230553101</v>
      </c>
      <c r="Z743" s="16"/>
      <c r="AA743" s="16">
        <v>0.158817899152567</v>
      </c>
      <c r="AB743" s="16">
        <v>0.25284528780796001</v>
      </c>
      <c r="AC743" s="16">
        <v>0.346938019427035</v>
      </c>
      <c r="AD743" s="16">
        <v>0.24460865960855799</v>
      </c>
      <c r="AE743" s="16">
        <v>0.40160477063001998</v>
      </c>
      <c r="AF743" s="16">
        <v>0.39535595313970701</v>
      </c>
      <c r="AG743" s="16"/>
      <c r="AH743" s="16">
        <v>0.34004294959630299</v>
      </c>
      <c r="AI743" s="16">
        <v>0.15913111151745499</v>
      </c>
      <c r="AJ743" s="16"/>
      <c r="AK743" s="16">
        <v>0.334363261138167</v>
      </c>
      <c r="AL743" s="16">
        <v>0.27865520907332098</v>
      </c>
      <c r="AM743" s="16"/>
      <c r="AN743" s="16">
        <v>0.335778041824497</v>
      </c>
      <c r="AO743" s="16">
        <v>0.208284795529429</v>
      </c>
      <c r="AP743" s="16"/>
      <c r="AQ743" s="16">
        <v>6.3536043587769306E-2</v>
      </c>
      <c r="AR743" s="16">
        <v>0.23634922715308199</v>
      </c>
      <c r="AS743" s="16">
        <v>0.32095724662330699</v>
      </c>
      <c r="AT743" s="16"/>
      <c r="AU743" s="16">
        <v>0.27713773684439902</v>
      </c>
      <c r="AV743" s="16">
        <v>0.24845241110900801</v>
      </c>
      <c r="AW743" s="16"/>
      <c r="AX743" s="16">
        <v>0.27166905189354501</v>
      </c>
      <c r="AY743" s="16">
        <v>0.20162826619365501</v>
      </c>
      <c r="AZ743" s="16"/>
      <c r="BA743" s="16">
        <v>0.30127025240810301</v>
      </c>
      <c r="BB743" s="16">
        <v>0.234104828718116</v>
      </c>
    </row>
    <row r="744" spans="2:54" x14ac:dyDescent="0.35">
      <c r="B744" t="s">
        <v>317</v>
      </c>
      <c r="C744" s="16">
        <v>0.32859390255453202</v>
      </c>
      <c r="D744" s="16">
        <v>0.27631722884731702</v>
      </c>
      <c r="E744" s="16">
        <v>0.48274586996403002</v>
      </c>
      <c r="F744" s="16"/>
      <c r="G744" s="16">
        <v>0.113481416078014</v>
      </c>
      <c r="H744" s="16">
        <v>0.35581391267406998</v>
      </c>
      <c r="I744" s="16">
        <v>0.29086893827552501</v>
      </c>
      <c r="J744" s="16">
        <v>0.73935836582127701</v>
      </c>
      <c r="K744" s="16">
        <v>0</v>
      </c>
      <c r="L744" s="16" t="s">
        <v>141</v>
      </c>
      <c r="M744" s="16"/>
      <c r="N744" s="16">
        <v>0.192553785382026</v>
      </c>
      <c r="O744" s="16">
        <v>0.44098085931977299</v>
      </c>
      <c r="P744" s="16">
        <v>0.43482689363842703</v>
      </c>
      <c r="Q744" s="16">
        <v>0.20902446593336499</v>
      </c>
      <c r="R744" s="16"/>
      <c r="S744" s="16">
        <v>0.194913663580322</v>
      </c>
      <c r="T744" s="16">
        <v>0.62401989225767196</v>
      </c>
      <c r="U744" s="16"/>
      <c r="V744" s="16">
        <v>0.64502780561608797</v>
      </c>
      <c r="W744" s="16">
        <v>0.30529212388177002</v>
      </c>
      <c r="X744" s="16">
        <v>0.26262054999522</v>
      </c>
      <c r="Y744" s="16">
        <v>0.25033000723620302</v>
      </c>
      <c r="Z744" s="16"/>
      <c r="AA744" s="16">
        <v>0.56789764538168397</v>
      </c>
      <c r="AB744" s="16">
        <v>0.48736043853229299</v>
      </c>
      <c r="AC744" s="16">
        <v>0.28775639314719897</v>
      </c>
      <c r="AD744" s="16">
        <v>0.33740345182919901</v>
      </c>
      <c r="AE744" s="16">
        <v>9.2921731476729996E-2</v>
      </c>
      <c r="AF744" s="16">
        <v>0</v>
      </c>
      <c r="AG744" s="16"/>
      <c r="AH744" s="16">
        <v>0.36895032867581101</v>
      </c>
      <c r="AI744" s="16">
        <v>0.24466406640657201</v>
      </c>
      <c r="AJ744" s="16"/>
      <c r="AK744" s="16">
        <v>0.32595865221243597</v>
      </c>
      <c r="AL744" s="16">
        <v>0.33736014306975898</v>
      </c>
      <c r="AM744" s="16"/>
      <c r="AN744" s="16">
        <v>0.30003967795474701</v>
      </c>
      <c r="AO744" s="16">
        <v>0.30485147410215502</v>
      </c>
      <c r="AP744" s="16"/>
      <c r="AQ744" s="16">
        <v>0.36919371089541902</v>
      </c>
      <c r="AR744" s="16">
        <v>0.27616167393459101</v>
      </c>
      <c r="AS744" s="16">
        <v>0.303557456383025</v>
      </c>
      <c r="AT744" s="16"/>
      <c r="AU744" s="16">
        <v>0.32321199833740499</v>
      </c>
      <c r="AV744" s="16">
        <v>0.34079793493282101</v>
      </c>
      <c r="AW744" s="16"/>
      <c r="AX744" s="16">
        <v>0.344892995545454</v>
      </c>
      <c r="AY744" s="16">
        <v>0</v>
      </c>
      <c r="AZ744" s="16"/>
      <c r="BA744" s="16">
        <v>0.367158354188661</v>
      </c>
      <c r="BB744" s="16">
        <v>0.18656093160661499</v>
      </c>
    </row>
    <row r="745" spans="2:54" x14ac:dyDescent="0.35">
      <c r="B745" t="s">
        <v>318</v>
      </c>
      <c r="C745" s="16">
        <v>9.6664284447941007E-2</v>
      </c>
      <c r="D745" s="16">
        <v>0.129445489528526</v>
      </c>
      <c r="E745" s="16">
        <v>0</v>
      </c>
      <c r="F745" s="16"/>
      <c r="G745" s="16">
        <v>0</v>
      </c>
      <c r="H745" s="16">
        <v>5.1183879688237101E-2</v>
      </c>
      <c r="I745" s="16">
        <v>0.182813281643081</v>
      </c>
      <c r="J745" s="16">
        <v>0.130519361356913</v>
      </c>
      <c r="K745" s="16">
        <v>0.51484781075095298</v>
      </c>
      <c r="L745" s="16" t="s">
        <v>141</v>
      </c>
      <c r="M745" s="16"/>
      <c r="N745" s="16">
        <v>0</v>
      </c>
      <c r="O745" s="16">
        <v>0.110905417055201</v>
      </c>
      <c r="P745" s="16">
        <v>8.4275242600203096E-2</v>
      </c>
      <c r="Q745" s="16">
        <v>0.17906176117479899</v>
      </c>
      <c r="R745" s="16"/>
      <c r="S745" s="16">
        <v>0.14040486616946299</v>
      </c>
      <c r="T745" s="16">
        <v>0</v>
      </c>
      <c r="U745" s="16"/>
      <c r="V745" s="16">
        <v>0</v>
      </c>
      <c r="W745" s="16">
        <v>0</v>
      </c>
      <c r="X745" s="16">
        <v>0.16458239323000001</v>
      </c>
      <c r="Y745" s="16">
        <v>0</v>
      </c>
      <c r="Z745" s="16"/>
      <c r="AA745" s="16">
        <v>0</v>
      </c>
      <c r="AB745" s="16">
        <v>0</v>
      </c>
      <c r="AC745" s="16">
        <v>0</v>
      </c>
      <c r="AD745" s="16">
        <v>0.12949506273997499</v>
      </c>
      <c r="AE745" s="16">
        <v>0.24020489559094399</v>
      </c>
      <c r="AF745" s="16">
        <v>0.135819211580536</v>
      </c>
      <c r="AG745" s="16"/>
      <c r="AH745" s="16">
        <v>0.123877013565144</v>
      </c>
      <c r="AI745" s="16">
        <v>5.5056915946856598E-2</v>
      </c>
      <c r="AJ745" s="16"/>
      <c r="AK745" s="16">
        <v>0.13953487549501101</v>
      </c>
      <c r="AL745" s="16">
        <v>3.7614851479455098E-2</v>
      </c>
      <c r="AM745" s="16"/>
      <c r="AN745" s="16">
        <v>0.14241979813830599</v>
      </c>
      <c r="AO745" s="16">
        <v>4.8356680772423798E-2</v>
      </c>
      <c r="AP745" s="16"/>
      <c r="AQ745" s="16">
        <v>0.146055487795094</v>
      </c>
      <c r="AR745" s="16">
        <v>0.149980998223393</v>
      </c>
      <c r="AS745" s="16">
        <v>8.3294122779904695E-2</v>
      </c>
      <c r="AT745" s="16"/>
      <c r="AU745" s="16">
        <v>0.124737735404643</v>
      </c>
      <c r="AV745" s="16">
        <v>3.3004789476699603E-2</v>
      </c>
      <c r="AW745" s="16"/>
      <c r="AX745" s="16">
        <v>0.101459078717918</v>
      </c>
      <c r="AY745" s="16">
        <v>0</v>
      </c>
      <c r="AZ745" s="16"/>
      <c r="BA745" s="16">
        <v>8.6403658805712893E-2</v>
      </c>
      <c r="BB745" s="16">
        <v>0.19232744649936701</v>
      </c>
    </row>
    <row r="746" spans="2:54" x14ac:dyDescent="0.35">
      <c r="B746" t="s">
        <v>319</v>
      </c>
      <c r="C746" s="16">
        <v>3.9616077245391998E-2</v>
      </c>
      <c r="D746" s="16">
        <v>4.1847937139328703E-2</v>
      </c>
      <c r="E746" s="16">
        <v>3.3034832318456199E-2</v>
      </c>
      <c r="F746" s="16"/>
      <c r="G746" s="16">
        <v>0.108559526896054</v>
      </c>
      <c r="H746" s="16">
        <v>2.4326281229124402E-2</v>
      </c>
      <c r="I746" s="16">
        <v>0</v>
      </c>
      <c r="J746" s="16">
        <v>0</v>
      </c>
      <c r="K746" s="16">
        <v>0.48515218924904702</v>
      </c>
      <c r="L746" s="16" t="s">
        <v>141</v>
      </c>
      <c r="M746" s="16"/>
      <c r="N746" s="16">
        <v>4.7726884614894501E-2</v>
      </c>
      <c r="O746" s="16">
        <v>6.4478896681597897E-2</v>
      </c>
      <c r="P746" s="16">
        <v>5.0792482518071003E-2</v>
      </c>
      <c r="Q746" s="16">
        <v>0</v>
      </c>
      <c r="R746" s="16"/>
      <c r="S746" s="16">
        <v>5.7542349333729197E-2</v>
      </c>
      <c r="T746" s="16">
        <v>0</v>
      </c>
      <c r="U746" s="16"/>
      <c r="V746" s="16">
        <v>0</v>
      </c>
      <c r="W746" s="16">
        <v>4.55350428378812E-2</v>
      </c>
      <c r="X746" s="16">
        <v>3.2665691808411002E-2</v>
      </c>
      <c r="Y746" s="16">
        <v>0.161875541597677</v>
      </c>
      <c r="Z746" s="16"/>
      <c r="AA746" s="16">
        <v>0</v>
      </c>
      <c r="AB746" s="16">
        <v>0.259794273659747</v>
      </c>
      <c r="AC746" s="16">
        <v>0</v>
      </c>
      <c r="AD746" s="16">
        <v>1.8943086577771599E-2</v>
      </c>
      <c r="AE746" s="16">
        <v>0</v>
      </c>
      <c r="AF746" s="16">
        <v>0.110392355032605</v>
      </c>
      <c r="AG746" s="16"/>
      <c r="AH746" s="16">
        <v>2.91835111552868E-2</v>
      </c>
      <c r="AI746" s="16">
        <v>5.76587626008353E-2</v>
      </c>
      <c r="AJ746" s="16"/>
      <c r="AK746" s="16">
        <v>1.53772331445369E-2</v>
      </c>
      <c r="AL746" s="16">
        <v>0.11432421267345701</v>
      </c>
      <c r="AM746" s="16"/>
      <c r="AN746" s="16">
        <v>3.3551904813375603E-2</v>
      </c>
      <c r="AO746" s="16">
        <v>5.0641891738230402E-2</v>
      </c>
      <c r="AP746" s="16"/>
      <c r="AQ746" s="16">
        <v>6.2296548525587803E-2</v>
      </c>
      <c r="AR746" s="16">
        <v>8.7697910760503997E-2</v>
      </c>
      <c r="AS746" s="16">
        <v>2.97858459941968E-2</v>
      </c>
      <c r="AT746" s="16"/>
      <c r="AU746" s="16">
        <v>2.5986011172123201E-2</v>
      </c>
      <c r="AV746" s="16">
        <v>7.0523681871100002E-2</v>
      </c>
      <c r="AW746" s="16"/>
      <c r="AX746" s="16">
        <v>4.15811353975317E-2</v>
      </c>
      <c r="AY746" s="16">
        <v>0</v>
      </c>
      <c r="AZ746" s="16"/>
      <c r="BA746" s="16">
        <v>2.7102892587131801E-2</v>
      </c>
      <c r="BB746" s="16">
        <v>0</v>
      </c>
    </row>
    <row r="747" spans="2:54" x14ac:dyDescent="0.35">
      <c r="B747" t="s">
        <v>320</v>
      </c>
      <c r="C747" s="16">
        <v>4.7972547427385298E-2</v>
      </c>
      <c r="D747" s="16">
        <v>6.4241202644112705E-2</v>
      </c>
      <c r="E747" s="16">
        <v>0</v>
      </c>
      <c r="F747" s="16"/>
      <c r="G747" s="16">
        <v>0.20048082470195699</v>
      </c>
      <c r="H747" s="16">
        <v>0</v>
      </c>
      <c r="I747" s="16">
        <v>3.6445084391723198E-2</v>
      </c>
      <c r="J747" s="16">
        <v>0</v>
      </c>
      <c r="K747" s="16">
        <v>0</v>
      </c>
      <c r="L747" s="16" t="s">
        <v>141</v>
      </c>
      <c r="M747" s="16"/>
      <c r="N747" s="16">
        <v>0</v>
      </c>
      <c r="O747" s="16">
        <v>0</v>
      </c>
      <c r="P747" s="16">
        <v>0.136248188290686</v>
      </c>
      <c r="Q747" s="16">
        <v>0</v>
      </c>
      <c r="R747" s="16"/>
      <c r="S747" s="16">
        <v>1.4877626169433699E-2</v>
      </c>
      <c r="T747" s="16">
        <v>0.121110506648599</v>
      </c>
      <c r="U747" s="16"/>
      <c r="V747" s="16">
        <v>0.244339295507432</v>
      </c>
      <c r="W747" s="16">
        <v>0</v>
      </c>
      <c r="X747" s="16">
        <v>0</v>
      </c>
      <c r="Y747" s="16">
        <v>0.13743061884118099</v>
      </c>
      <c r="Z747" s="16"/>
      <c r="AA747" s="16">
        <v>0.19010491172902899</v>
      </c>
      <c r="AB747" s="16">
        <v>0</v>
      </c>
      <c r="AC747" s="16">
        <v>0</v>
      </c>
      <c r="AD747" s="16">
        <v>2.31930661928961E-2</v>
      </c>
      <c r="AE747" s="16">
        <v>0</v>
      </c>
      <c r="AF747" s="16">
        <v>0</v>
      </c>
      <c r="AG747" s="16"/>
      <c r="AH747" s="16">
        <v>0</v>
      </c>
      <c r="AI747" s="16">
        <v>0.127278264418617</v>
      </c>
      <c r="AJ747" s="16"/>
      <c r="AK747" s="16">
        <v>0</v>
      </c>
      <c r="AL747" s="16">
        <v>3.7471628594192397E-2</v>
      </c>
      <c r="AM747" s="16"/>
      <c r="AN747" s="16">
        <v>0</v>
      </c>
      <c r="AO747" s="16">
        <v>0.111788942331969</v>
      </c>
      <c r="AP747" s="16"/>
      <c r="AQ747" s="16">
        <v>0.280955864732719</v>
      </c>
      <c r="AR747" s="16">
        <v>0</v>
      </c>
      <c r="AS747" s="16">
        <v>1.40385937979614E-2</v>
      </c>
      <c r="AT747" s="16"/>
      <c r="AU747" s="16">
        <v>1.4759772868093801E-2</v>
      </c>
      <c r="AV747" s="16">
        <v>0.12328599778655699</v>
      </c>
      <c r="AW747" s="16"/>
      <c r="AX747" s="16">
        <v>1.0750839951932E-2</v>
      </c>
      <c r="AY747" s="16">
        <v>0.79837173380634496</v>
      </c>
      <c r="AZ747" s="16"/>
      <c r="BA747" s="16">
        <v>0</v>
      </c>
      <c r="BB747" s="16">
        <v>9.6649751490762603E-2</v>
      </c>
    </row>
    <row r="748" spans="2:54" x14ac:dyDescent="0.35">
      <c r="B748" t="s">
        <v>321</v>
      </c>
      <c r="C748" s="16">
        <v>2.6767775196882601E-2</v>
      </c>
      <c r="D748" s="16">
        <v>3.5845377470477002E-2</v>
      </c>
      <c r="E748" s="16">
        <v>0</v>
      </c>
      <c r="F748" s="16"/>
      <c r="G748" s="16">
        <v>0</v>
      </c>
      <c r="H748" s="16">
        <v>6.7355314606130104E-2</v>
      </c>
      <c r="I748" s="16">
        <v>0</v>
      </c>
      <c r="J748" s="16">
        <v>0</v>
      </c>
      <c r="K748" s="16">
        <v>0</v>
      </c>
      <c r="L748" s="16" t="s">
        <v>141</v>
      </c>
      <c r="M748" s="16"/>
      <c r="N748" s="16">
        <v>5.06481937059301E-2</v>
      </c>
      <c r="O748" s="16">
        <v>8.8228674401688106E-2</v>
      </c>
      <c r="P748" s="16">
        <v>0</v>
      </c>
      <c r="Q748" s="16">
        <v>0</v>
      </c>
      <c r="R748" s="16"/>
      <c r="S748" s="16">
        <v>3.8880191537512897E-2</v>
      </c>
      <c r="T748" s="16">
        <v>0</v>
      </c>
      <c r="U748" s="16"/>
      <c r="V748" s="16">
        <v>0</v>
      </c>
      <c r="W748" s="16">
        <v>8.9855168270545793E-2</v>
      </c>
      <c r="X748" s="16">
        <v>1.7467644239872699E-2</v>
      </c>
      <c r="Y748" s="16">
        <v>0</v>
      </c>
      <c r="Z748" s="16"/>
      <c r="AA748" s="16">
        <v>8.3179543736719402E-2</v>
      </c>
      <c r="AB748" s="16">
        <v>0</v>
      </c>
      <c r="AC748" s="16">
        <v>0</v>
      </c>
      <c r="AD748" s="16">
        <v>2.3230451479446398E-2</v>
      </c>
      <c r="AE748" s="16">
        <v>0</v>
      </c>
      <c r="AF748" s="16">
        <v>0</v>
      </c>
      <c r="AG748" s="16"/>
      <c r="AH748" s="16">
        <v>1.6741449717250001E-2</v>
      </c>
      <c r="AI748" s="16">
        <v>4.3799472015136398E-2</v>
      </c>
      <c r="AJ748" s="16"/>
      <c r="AK748" s="16">
        <v>1.8857542934501099E-2</v>
      </c>
      <c r="AL748" s="16">
        <v>6.0393814107756502E-2</v>
      </c>
      <c r="AM748" s="16"/>
      <c r="AN748" s="16">
        <v>1.9247427917847702E-2</v>
      </c>
      <c r="AO748" s="16">
        <v>3.8469228612097402E-2</v>
      </c>
      <c r="AP748" s="16"/>
      <c r="AQ748" s="16">
        <v>0</v>
      </c>
      <c r="AR748" s="16">
        <v>0</v>
      </c>
      <c r="AS748" s="16">
        <v>3.6687520547026703E-2</v>
      </c>
      <c r="AT748" s="16"/>
      <c r="AU748" s="16">
        <v>1.47835643898141E-2</v>
      </c>
      <c r="AV748" s="16">
        <v>5.3943230354978999E-2</v>
      </c>
      <c r="AW748" s="16"/>
      <c r="AX748" s="16">
        <v>2.8095524901616299E-2</v>
      </c>
      <c r="AY748" s="16">
        <v>0</v>
      </c>
      <c r="AZ748" s="16"/>
      <c r="BA748" s="16">
        <v>3.7814067289629598E-2</v>
      </c>
      <c r="BB748" s="16">
        <v>0</v>
      </c>
    </row>
    <row r="749" spans="2:54" x14ac:dyDescent="0.35">
      <c r="B749" t="s">
        <v>110</v>
      </c>
      <c r="C749" s="16">
        <v>0</v>
      </c>
      <c r="D749" s="16">
        <v>0</v>
      </c>
      <c r="E749" s="16">
        <v>0</v>
      </c>
      <c r="F749" s="16"/>
      <c r="G749" s="16">
        <v>0</v>
      </c>
      <c r="H749" s="16">
        <v>0</v>
      </c>
      <c r="I749" s="16">
        <v>0</v>
      </c>
      <c r="J749" s="16">
        <v>0</v>
      </c>
      <c r="K749" s="16">
        <v>0</v>
      </c>
      <c r="L749" s="16" t="s">
        <v>141</v>
      </c>
      <c r="M749" s="16"/>
      <c r="N749" s="16">
        <v>0</v>
      </c>
      <c r="O749" s="16">
        <v>0</v>
      </c>
      <c r="P749" s="16">
        <v>0</v>
      </c>
      <c r="Q749" s="16">
        <v>0</v>
      </c>
      <c r="R749" s="16"/>
      <c r="S749" s="16">
        <v>0</v>
      </c>
      <c r="T749" s="16">
        <v>0</v>
      </c>
      <c r="U749" s="16"/>
      <c r="V749" s="16">
        <v>0</v>
      </c>
      <c r="W749" s="16">
        <v>0</v>
      </c>
      <c r="X749" s="16">
        <v>0</v>
      </c>
      <c r="Y749" s="16">
        <v>0</v>
      </c>
      <c r="Z749" s="16"/>
      <c r="AA749" s="16">
        <v>0</v>
      </c>
      <c r="AB749" s="16">
        <v>0</v>
      </c>
      <c r="AC749" s="16">
        <v>0</v>
      </c>
      <c r="AD749" s="16">
        <v>0</v>
      </c>
      <c r="AE749" s="16">
        <v>0</v>
      </c>
      <c r="AF749" s="16">
        <v>0</v>
      </c>
      <c r="AG749" s="16"/>
      <c r="AH749" s="16">
        <v>0</v>
      </c>
      <c r="AI749" s="16">
        <v>0</v>
      </c>
      <c r="AJ749" s="16"/>
      <c r="AK749" s="16">
        <v>0</v>
      </c>
      <c r="AL749" s="16">
        <v>0</v>
      </c>
      <c r="AM749" s="16"/>
      <c r="AN749" s="16">
        <v>0</v>
      </c>
      <c r="AO749" s="16">
        <v>0</v>
      </c>
      <c r="AP749" s="16"/>
      <c r="AQ749" s="16">
        <v>0</v>
      </c>
      <c r="AR749" s="16">
        <v>0</v>
      </c>
      <c r="AS749" s="16">
        <v>0</v>
      </c>
      <c r="AT749" s="16"/>
      <c r="AU749" s="16">
        <v>0</v>
      </c>
      <c r="AV749" s="16">
        <v>0</v>
      </c>
      <c r="AW749" s="16"/>
      <c r="AX749" s="16">
        <v>0</v>
      </c>
      <c r="AY749" s="16">
        <v>0</v>
      </c>
      <c r="AZ749" s="16"/>
      <c r="BA749" s="16">
        <v>0</v>
      </c>
      <c r="BB749" s="16">
        <v>0</v>
      </c>
    </row>
    <row r="750" spans="2:54" x14ac:dyDescent="0.35">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c r="AC750" s="16"/>
      <c r="AD750" s="16"/>
      <c r="AE750" s="16"/>
      <c r="AF750" s="16"/>
      <c r="AG750" s="16"/>
      <c r="AH750" s="16"/>
      <c r="AI750" s="16"/>
      <c r="AJ750" s="16"/>
      <c r="AK750" s="16"/>
      <c r="AL750" s="16"/>
      <c r="AM750" s="16"/>
      <c r="AN750" s="16"/>
      <c r="AO750" s="16"/>
      <c r="AP750" s="16"/>
      <c r="AQ750" s="16"/>
      <c r="AR750" s="16"/>
      <c r="AS750" s="16"/>
      <c r="AT750" s="16"/>
      <c r="AU750" s="16"/>
      <c r="AV750" s="16"/>
      <c r="AW750" s="16"/>
      <c r="AX750" s="16"/>
      <c r="AY750" s="16"/>
      <c r="AZ750" s="16"/>
      <c r="BA750" s="16"/>
      <c r="BB750" s="16"/>
    </row>
    <row r="751" spans="2:54" x14ac:dyDescent="0.35">
      <c r="B751" s="7" t="s">
        <v>324</v>
      </c>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c r="AA751" s="16"/>
      <c r="AB751" s="16"/>
      <c r="AC751" s="16"/>
      <c r="AD751" s="16"/>
      <c r="AE751" s="16"/>
      <c r="AF751" s="16"/>
      <c r="AG751" s="16"/>
      <c r="AH751" s="16"/>
      <c r="AI751" s="16"/>
      <c r="AJ751" s="16"/>
      <c r="AK751" s="16"/>
      <c r="AL751" s="16"/>
      <c r="AM751" s="16"/>
      <c r="AN751" s="16"/>
      <c r="AO751" s="16"/>
      <c r="AP751" s="16"/>
      <c r="AQ751" s="16"/>
      <c r="AR751" s="16"/>
      <c r="AS751" s="16"/>
      <c r="AT751" s="16"/>
      <c r="AU751" s="16"/>
      <c r="AV751" s="16"/>
      <c r="AW751" s="16"/>
      <c r="AX751" s="16"/>
      <c r="AY751" s="16"/>
      <c r="AZ751" s="16"/>
      <c r="BA751" s="16"/>
      <c r="BB751" s="16"/>
    </row>
    <row r="752" spans="2:54" x14ac:dyDescent="0.35">
      <c r="B752" s="15" t="s">
        <v>26</v>
      </c>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c r="AA752" s="16"/>
      <c r="AB752" s="16"/>
      <c r="AC752" s="16"/>
      <c r="AD752" s="16"/>
      <c r="AE752" s="16"/>
      <c r="AF752" s="16"/>
      <c r="AG752" s="16"/>
      <c r="AH752" s="16"/>
      <c r="AI752" s="16"/>
      <c r="AJ752" s="16"/>
      <c r="AK752" s="16"/>
      <c r="AL752" s="16"/>
      <c r="AM752" s="16"/>
      <c r="AN752" s="16"/>
      <c r="AO752" s="16"/>
      <c r="AP752" s="16"/>
      <c r="AQ752" s="16"/>
      <c r="AR752" s="16"/>
      <c r="AS752" s="16"/>
      <c r="AT752" s="16"/>
      <c r="AU752" s="16"/>
      <c r="AV752" s="16"/>
      <c r="AW752" s="16"/>
      <c r="AX752" s="16"/>
      <c r="AY752" s="16"/>
      <c r="AZ752" s="16"/>
      <c r="BA752" s="16"/>
      <c r="BB752" s="16"/>
    </row>
    <row r="753" spans="2:54" x14ac:dyDescent="0.35">
      <c r="B753" t="s">
        <v>315</v>
      </c>
      <c r="C753" s="16">
        <v>0.233869898218309</v>
      </c>
      <c r="D753" s="16">
        <v>0.21857212502093801</v>
      </c>
      <c r="E753" s="16">
        <v>0.26606882004502702</v>
      </c>
      <c r="F753" s="16"/>
      <c r="G753" s="16">
        <v>0.474104399151214</v>
      </c>
      <c r="H753" s="16">
        <v>0.24134983781984201</v>
      </c>
      <c r="I753" s="16">
        <v>0.18072539548435701</v>
      </c>
      <c r="J753" s="16">
        <v>0.24663795087037599</v>
      </c>
      <c r="K753" s="16">
        <v>0</v>
      </c>
      <c r="L753" s="16">
        <v>0</v>
      </c>
      <c r="M753" s="16"/>
      <c r="N753" s="16">
        <v>0.22511197149498399</v>
      </c>
      <c r="O753" s="16">
        <v>0.280503048386672</v>
      </c>
      <c r="P753" s="16">
        <v>0.20479232101422301</v>
      </c>
      <c r="Q753" s="16">
        <v>0.25718354155301498</v>
      </c>
      <c r="R753" s="16"/>
      <c r="S753" s="16">
        <v>0.18693554624002201</v>
      </c>
      <c r="T753" s="16">
        <v>0.31197382855275202</v>
      </c>
      <c r="U753" s="16"/>
      <c r="V753" s="16">
        <v>0.248276289050777</v>
      </c>
      <c r="W753" s="16">
        <v>0.325524045511833</v>
      </c>
      <c r="X753" s="16">
        <v>0.188841403364749</v>
      </c>
      <c r="Y753" s="16">
        <v>0.19855144005033801</v>
      </c>
      <c r="Z753" s="16"/>
      <c r="AA753" s="16">
        <v>0.27987908102431402</v>
      </c>
      <c r="AB753" s="16">
        <v>9.6344847394458102E-2</v>
      </c>
      <c r="AC753" s="16">
        <v>0.29936723021942901</v>
      </c>
      <c r="AD753" s="16">
        <v>0.18367760708536501</v>
      </c>
      <c r="AE753" s="16">
        <v>0.26128214776455999</v>
      </c>
      <c r="AF753" s="16">
        <v>0.47310267714779503</v>
      </c>
      <c r="AG753" s="16"/>
      <c r="AH753" s="16">
        <v>0.21167983778121599</v>
      </c>
      <c r="AI753" s="16">
        <v>0.31873698078968099</v>
      </c>
      <c r="AJ753" s="16"/>
      <c r="AK753" s="16">
        <v>0.23662805537930201</v>
      </c>
      <c r="AL753" s="16">
        <v>0.26208910647515998</v>
      </c>
      <c r="AM753" s="16"/>
      <c r="AN753" s="16">
        <v>0.228876568470749</v>
      </c>
      <c r="AO753" s="16">
        <v>0.25049755632034998</v>
      </c>
      <c r="AP753" s="16"/>
      <c r="AQ753" s="16">
        <v>0.13959140183560001</v>
      </c>
      <c r="AR753" s="16">
        <v>0.10334111350587299</v>
      </c>
      <c r="AS753" s="16">
        <v>0.297370923055367</v>
      </c>
      <c r="AT753" s="16"/>
      <c r="AU753" s="16">
        <v>0.23486002475641801</v>
      </c>
      <c r="AV753" s="16">
        <v>0.23145440545860599</v>
      </c>
      <c r="AW753" s="16"/>
      <c r="AX753" s="16">
        <v>0.238310198061496</v>
      </c>
      <c r="AY753" s="16">
        <v>0</v>
      </c>
      <c r="AZ753" s="16"/>
      <c r="BA753" s="16">
        <v>0.211011249003872</v>
      </c>
      <c r="BB753" s="16">
        <v>0.29479578536792</v>
      </c>
    </row>
    <row r="754" spans="2:54" x14ac:dyDescent="0.35">
      <c r="B754" t="s">
        <v>316</v>
      </c>
      <c r="C754" s="16">
        <v>0.243387425783646</v>
      </c>
      <c r="D754" s="16">
        <v>0.232967427300874</v>
      </c>
      <c r="E754" s="16">
        <v>0.26531955356803399</v>
      </c>
      <c r="F754" s="16"/>
      <c r="G754" s="16">
        <v>0.199185883261249</v>
      </c>
      <c r="H754" s="16">
        <v>0.31876635054050301</v>
      </c>
      <c r="I754" s="16">
        <v>0.23520017694939599</v>
      </c>
      <c r="J754" s="16">
        <v>5.9565705587831697E-2</v>
      </c>
      <c r="K754" s="16">
        <v>0.261326234985927</v>
      </c>
      <c r="L754" s="16">
        <v>0.44101015491851098</v>
      </c>
      <c r="M754" s="16"/>
      <c r="N754" s="16">
        <v>0.22386870133182801</v>
      </c>
      <c r="O754" s="16">
        <v>0.28088931684865598</v>
      </c>
      <c r="P754" s="16">
        <v>0.26067575194159298</v>
      </c>
      <c r="Q754" s="16">
        <v>0.20893245843673</v>
      </c>
      <c r="R754" s="16"/>
      <c r="S754" s="16">
        <v>0.28674185948585401</v>
      </c>
      <c r="T754" s="16">
        <v>0.183318309049081</v>
      </c>
      <c r="U754" s="16"/>
      <c r="V754" s="16">
        <v>0.26787455392367898</v>
      </c>
      <c r="W754" s="16">
        <v>0.173047348305055</v>
      </c>
      <c r="X754" s="16">
        <v>0.28224984249996998</v>
      </c>
      <c r="Y754" s="16">
        <v>0.19010090452849099</v>
      </c>
      <c r="Z754" s="16"/>
      <c r="AA754" s="16">
        <v>0.21199180180858901</v>
      </c>
      <c r="AB754" s="16">
        <v>0.28807008655623101</v>
      </c>
      <c r="AC754" s="16">
        <v>0.204478453815508</v>
      </c>
      <c r="AD754" s="16">
        <v>0.31800880240789903</v>
      </c>
      <c r="AE754" s="16">
        <v>7.3089765043570801E-2</v>
      </c>
      <c r="AF754" s="16">
        <v>0.21939188725654499</v>
      </c>
      <c r="AG754" s="16"/>
      <c r="AH754" s="16">
        <v>0.23321964973644899</v>
      </c>
      <c r="AI754" s="16">
        <v>0.24286296019687001</v>
      </c>
      <c r="AJ754" s="16"/>
      <c r="AK754" s="16">
        <v>0.246996157006203</v>
      </c>
      <c r="AL754" s="16">
        <v>0.21879359570158</v>
      </c>
      <c r="AM754" s="16"/>
      <c r="AN754" s="16">
        <v>0.23301545430265699</v>
      </c>
      <c r="AO754" s="16">
        <v>0.29616247849001298</v>
      </c>
      <c r="AP754" s="16"/>
      <c r="AQ754" s="16">
        <v>0.19966132059806499</v>
      </c>
      <c r="AR754" s="16">
        <v>0.24265236114270999</v>
      </c>
      <c r="AS754" s="16">
        <v>0.25987400958579798</v>
      </c>
      <c r="AT754" s="16"/>
      <c r="AU754" s="16">
        <v>0.240033200643998</v>
      </c>
      <c r="AV754" s="16">
        <v>0.25157032587508699</v>
      </c>
      <c r="AW754" s="16"/>
      <c r="AX754" s="16">
        <v>0.24800842727538999</v>
      </c>
      <c r="AY754" s="16">
        <v>0</v>
      </c>
      <c r="AZ754" s="16"/>
      <c r="BA754" s="16">
        <v>0.26387476353329697</v>
      </c>
      <c r="BB754" s="16">
        <v>0.15303121083218599</v>
      </c>
    </row>
    <row r="755" spans="2:54" x14ac:dyDescent="0.35">
      <c r="B755" t="s">
        <v>317</v>
      </c>
      <c r="C755" s="16">
        <v>0.24147369124276</v>
      </c>
      <c r="D755" s="16">
        <v>0.27389194011826301</v>
      </c>
      <c r="E755" s="16">
        <v>0.17323940329549101</v>
      </c>
      <c r="F755" s="16"/>
      <c r="G755" s="16">
        <v>0.16898382627525799</v>
      </c>
      <c r="H755" s="16">
        <v>0.17523287448111199</v>
      </c>
      <c r="I755" s="16">
        <v>0.16966496681170101</v>
      </c>
      <c r="J755" s="16">
        <v>0.52324285092590095</v>
      </c>
      <c r="K755" s="16">
        <v>0.51824852074479399</v>
      </c>
      <c r="L755" s="16">
        <v>0.22681554440794599</v>
      </c>
      <c r="M755" s="16"/>
      <c r="N755" s="16">
        <v>0.20972471416096899</v>
      </c>
      <c r="O755" s="16">
        <v>0.23007140930509101</v>
      </c>
      <c r="P755" s="16">
        <v>0.236258274487502</v>
      </c>
      <c r="Q755" s="16">
        <v>0.28403090960970001</v>
      </c>
      <c r="R755" s="16"/>
      <c r="S755" s="16">
        <v>0.293481798954569</v>
      </c>
      <c r="T755" s="16">
        <v>0.16808717281656099</v>
      </c>
      <c r="U755" s="16"/>
      <c r="V755" s="16">
        <v>0.10187492897938299</v>
      </c>
      <c r="W755" s="16">
        <v>0.23640530791570399</v>
      </c>
      <c r="X755" s="16">
        <v>0.27256710755416003</v>
      </c>
      <c r="Y755" s="16">
        <v>0.23750252217425399</v>
      </c>
      <c r="Z755" s="16"/>
      <c r="AA755" s="16">
        <v>9.6240067804804694E-2</v>
      </c>
      <c r="AB755" s="16">
        <v>0.26548712743904901</v>
      </c>
      <c r="AC755" s="16">
        <v>0.28506589405079802</v>
      </c>
      <c r="AD755" s="16">
        <v>0.259488171854387</v>
      </c>
      <c r="AE755" s="16">
        <v>0.39193219400078499</v>
      </c>
      <c r="AF755" s="16">
        <v>0.22053801149321201</v>
      </c>
      <c r="AG755" s="16"/>
      <c r="AH755" s="16">
        <v>0.24587586250164201</v>
      </c>
      <c r="AI755" s="16">
        <v>0.20178074323054301</v>
      </c>
      <c r="AJ755" s="16"/>
      <c r="AK755" s="16">
        <v>0.19053305558514599</v>
      </c>
      <c r="AL755" s="16">
        <v>0.28546894724112098</v>
      </c>
      <c r="AM755" s="16"/>
      <c r="AN755" s="16">
        <v>0.21210156310978201</v>
      </c>
      <c r="AO755" s="16">
        <v>0.191570349308052</v>
      </c>
      <c r="AP755" s="16"/>
      <c r="AQ755" s="16">
        <v>0.16915175814755001</v>
      </c>
      <c r="AR755" s="16">
        <v>0.42391364041496099</v>
      </c>
      <c r="AS755" s="16">
        <v>0.18648482363163499</v>
      </c>
      <c r="AT755" s="16"/>
      <c r="AU755" s="16">
        <v>0.24334710221226399</v>
      </c>
      <c r="AV755" s="16">
        <v>0.236903355574933</v>
      </c>
      <c r="AW755" s="16"/>
      <c r="AX755" s="16">
        <v>0.235437862229607</v>
      </c>
      <c r="AY755" s="16">
        <v>0.55937986128110095</v>
      </c>
      <c r="AZ755" s="16"/>
      <c r="BA755" s="16">
        <v>0.26772947479329201</v>
      </c>
      <c r="BB755" s="16">
        <v>0.220202644895094</v>
      </c>
    </row>
    <row r="756" spans="2:54" x14ac:dyDescent="0.35">
      <c r="B756" t="s">
        <v>318</v>
      </c>
      <c r="C756" s="16">
        <v>0.15536311354995599</v>
      </c>
      <c r="D756" s="16">
        <v>0.13615704996508701</v>
      </c>
      <c r="E756" s="16">
        <v>0.1957882481097</v>
      </c>
      <c r="F756" s="16"/>
      <c r="G756" s="16">
        <v>0</v>
      </c>
      <c r="H756" s="16">
        <v>0.10634608132288099</v>
      </c>
      <c r="I756" s="16">
        <v>0.32340375343842698</v>
      </c>
      <c r="J756" s="16">
        <v>6.7042504597736904E-2</v>
      </c>
      <c r="K756" s="16">
        <v>7.4663515359701504E-2</v>
      </c>
      <c r="L756" s="16">
        <v>0.33217430067354298</v>
      </c>
      <c r="M756" s="16"/>
      <c r="N756" s="16">
        <v>0.149450507735301</v>
      </c>
      <c r="O756" s="16">
        <v>0.13341421083961499</v>
      </c>
      <c r="P756" s="16">
        <v>0.15043541322874701</v>
      </c>
      <c r="Q756" s="16">
        <v>0.182169244123736</v>
      </c>
      <c r="R756" s="16"/>
      <c r="S756" s="16">
        <v>0.13562441206709</v>
      </c>
      <c r="T756" s="16">
        <v>0.18970911098875201</v>
      </c>
      <c r="U756" s="16"/>
      <c r="V756" s="16">
        <v>0.28663376881388503</v>
      </c>
      <c r="W756" s="16">
        <v>8.0760808097598696E-2</v>
      </c>
      <c r="X756" s="16">
        <v>0.16494702353228</v>
      </c>
      <c r="Y756" s="16">
        <v>0.173306786965128</v>
      </c>
      <c r="Z756" s="16"/>
      <c r="AA756" s="16">
        <v>0.180469855875661</v>
      </c>
      <c r="AB756" s="16">
        <v>0.23966925891847099</v>
      </c>
      <c r="AC756" s="16">
        <v>0</v>
      </c>
      <c r="AD756" s="16">
        <v>0.17103805176282399</v>
      </c>
      <c r="AE756" s="16">
        <v>0.16717057165454</v>
      </c>
      <c r="AF756" s="16">
        <v>0</v>
      </c>
      <c r="AG756" s="16"/>
      <c r="AH756" s="16">
        <v>0.16131306605125401</v>
      </c>
      <c r="AI756" s="16">
        <v>0.164487351130088</v>
      </c>
      <c r="AJ756" s="16"/>
      <c r="AK756" s="16">
        <v>0.166581887078527</v>
      </c>
      <c r="AL756" s="16">
        <v>0.17705619171682099</v>
      </c>
      <c r="AM756" s="16"/>
      <c r="AN756" s="16">
        <v>0.14115933021973601</v>
      </c>
      <c r="AO756" s="16">
        <v>0.21180858226777299</v>
      </c>
      <c r="AP756" s="16"/>
      <c r="AQ756" s="16">
        <v>0.249866324343434</v>
      </c>
      <c r="AR756" s="16">
        <v>8.31995689398662E-2</v>
      </c>
      <c r="AS756" s="16">
        <v>0.16585296812089301</v>
      </c>
      <c r="AT756" s="16"/>
      <c r="AU756" s="16">
        <v>0.16608538181529101</v>
      </c>
      <c r="AV756" s="16">
        <v>0.12920528385279401</v>
      </c>
      <c r="AW756" s="16"/>
      <c r="AX756" s="16">
        <v>0.14994716761687399</v>
      </c>
      <c r="AY756" s="16">
        <v>0.44062013871889899</v>
      </c>
      <c r="AZ756" s="16"/>
      <c r="BA756" s="16">
        <v>0.13310034573445301</v>
      </c>
      <c r="BB756" s="16">
        <v>0.20378109429725699</v>
      </c>
    </row>
    <row r="757" spans="2:54" x14ac:dyDescent="0.35">
      <c r="B757" t="s">
        <v>319</v>
      </c>
      <c r="C757" s="16">
        <v>6.8676712829431705E-2</v>
      </c>
      <c r="D757" s="16">
        <v>7.9692593748264706E-2</v>
      </c>
      <c r="E757" s="16">
        <v>4.5490365118451601E-2</v>
      </c>
      <c r="F757" s="16"/>
      <c r="G757" s="16">
        <v>7.67308711659936E-2</v>
      </c>
      <c r="H757" s="16">
        <v>3.7694701798291E-2</v>
      </c>
      <c r="I757" s="16">
        <v>9.1005707316118206E-2</v>
      </c>
      <c r="J757" s="16">
        <v>0.103510988018155</v>
      </c>
      <c r="K757" s="16">
        <v>7.4663515359701504E-2</v>
      </c>
      <c r="L757" s="16">
        <v>0</v>
      </c>
      <c r="M757" s="16"/>
      <c r="N757" s="16">
        <v>6.5594044537475305E-2</v>
      </c>
      <c r="O757" s="16">
        <v>0</v>
      </c>
      <c r="P757" s="16">
        <v>0.115483153192544</v>
      </c>
      <c r="Q757" s="16">
        <v>4.1721017939574799E-2</v>
      </c>
      <c r="R757" s="16"/>
      <c r="S757" s="16">
        <v>5.1469622572349598E-2</v>
      </c>
      <c r="T757" s="16">
        <v>7.05740951645282E-2</v>
      </c>
      <c r="U757" s="16"/>
      <c r="V757" s="16">
        <v>9.53404592322767E-2</v>
      </c>
      <c r="W757" s="16">
        <v>4.9702611971082798E-2</v>
      </c>
      <c r="X757" s="16">
        <v>7.4867975106021306E-2</v>
      </c>
      <c r="Y757" s="16">
        <v>5.6273834724010902E-2</v>
      </c>
      <c r="Z757" s="16"/>
      <c r="AA757" s="16">
        <v>0.19857480568681901</v>
      </c>
      <c r="AB757" s="16">
        <v>0</v>
      </c>
      <c r="AC757" s="16">
        <v>7.2999133026942706E-2</v>
      </c>
      <c r="AD757" s="16">
        <v>2.1241147631980501E-2</v>
      </c>
      <c r="AE757" s="16">
        <v>6.0958924506721003E-2</v>
      </c>
      <c r="AF757" s="16">
        <v>0</v>
      </c>
      <c r="AG757" s="16"/>
      <c r="AH757" s="16">
        <v>9.6281629181687894E-2</v>
      </c>
      <c r="AI757" s="16">
        <v>1.5672806783763999E-2</v>
      </c>
      <c r="AJ757" s="16"/>
      <c r="AK757" s="16">
        <v>0.110486757853093</v>
      </c>
      <c r="AL757" s="16">
        <v>0</v>
      </c>
      <c r="AM757" s="16"/>
      <c r="AN757" s="16">
        <v>0.123185349599512</v>
      </c>
      <c r="AO757" s="16">
        <v>0</v>
      </c>
      <c r="AP757" s="16"/>
      <c r="AQ757" s="16">
        <v>0.137627351524227</v>
      </c>
      <c r="AR757" s="16">
        <v>7.2756957307518605E-2</v>
      </c>
      <c r="AS757" s="16">
        <v>5.10286386404602E-2</v>
      </c>
      <c r="AT757" s="16"/>
      <c r="AU757" s="16">
        <v>7.6357801304812206E-2</v>
      </c>
      <c r="AV757" s="16">
        <v>4.9938084093812E-2</v>
      </c>
      <c r="AW757" s="16"/>
      <c r="AX757" s="16">
        <v>6.9980622394237899E-2</v>
      </c>
      <c r="AY757" s="16">
        <v>0</v>
      </c>
      <c r="AZ757" s="16"/>
      <c r="BA757" s="16">
        <v>3.9092972610336299E-2</v>
      </c>
      <c r="BB757" s="16">
        <v>0.12818926460754401</v>
      </c>
    </row>
    <row r="758" spans="2:54" x14ac:dyDescent="0.35">
      <c r="B758" t="s">
        <v>320</v>
      </c>
      <c r="C758" s="16">
        <v>1.8410595534816901E-2</v>
      </c>
      <c r="D758" s="16">
        <v>1.7728933609560699E-2</v>
      </c>
      <c r="E758" s="16">
        <v>1.9845365076788399E-2</v>
      </c>
      <c r="F758" s="16"/>
      <c r="G758" s="16">
        <v>0</v>
      </c>
      <c r="H758" s="16">
        <v>5.2824065418084598E-2</v>
      </c>
      <c r="I758" s="16">
        <v>0</v>
      </c>
      <c r="J758" s="16">
        <v>0</v>
      </c>
      <c r="K758" s="16">
        <v>0</v>
      </c>
      <c r="L758" s="16">
        <v>0</v>
      </c>
      <c r="M758" s="16"/>
      <c r="N758" s="16">
        <v>0</v>
      </c>
      <c r="O758" s="16">
        <v>4.7466671540683097E-2</v>
      </c>
      <c r="P758" s="16">
        <v>1.1775017905764001E-2</v>
      </c>
      <c r="Q758" s="16">
        <v>2.59628283372445E-2</v>
      </c>
      <c r="R758" s="16"/>
      <c r="S758" s="16">
        <v>3.0734890267461502E-2</v>
      </c>
      <c r="T758" s="16">
        <v>0</v>
      </c>
      <c r="U758" s="16"/>
      <c r="V758" s="16">
        <v>0</v>
      </c>
      <c r="W758" s="16">
        <v>2.6945519515739799E-2</v>
      </c>
      <c r="X758" s="16">
        <v>8.4484556386035699E-3</v>
      </c>
      <c r="Y758" s="16">
        <v>8.3577951584417498E-2</v>
      </c>
      <c r="Z758" s="16"/>
      <c r="AA758" s="16">
        <v>3.2844387799812698E-2</v>
      </c>
      <c r="AB758" s="16">
        <v>0</v>
      </c>
      <c r="AC758" s="16">
        <v>0</v>
      </c>
      <c r="AD758" s="16">
        <v>1.05727484669677E-2</v>
      </c>
      <c r="AE758" s="16">
        <v>4.5566397029823499E-2</v>
      </c>
      <c r="AF758" s="16">
        <v>0</v>
      </c>
      <c r="AG758" s="16"/>
      <c r="AH758" s="16">
        <v>6.8344583990775703E-3</v>
      </c>
      <c r="AI758" s="16">
        <v>2.5615731536252202E-2</v>
      </c>
      <c r="AJ758" s="16"/>
      <c r="AK758" s="16">
        <v>8.3997879552245008E-3</v>
      </c>
      <c r="AL758" s="16">
        <v>2.5676074586749999E-2</v>
      </c>
      <c r="AM758" s="16"/>
      <c r="AN758" s="16">
        <v>8.1624041688712692E-3</v>
      </c>
      <c r="AO758" s="16">
        <v>2.26675082064327E-2</v>
      </c>
      <c r="AP758" s="16"/>
      <c r="AQ758" s="16">
        <v>3.0775921480728701E-2</v>
      </c>
      <c r="AR758" s="16">
        <v>2.5345296390374399E-2</v>
      </c>
      <c r="AS758" s="16">
        <v>1.27122431064193E-2</v>
      </c>
      <c r="AT758" s="16"/>
      <c r="AU758" s="16">
        <v>6.4159193020547596E-3</v>
      </c>
      <c r="AV758" s="16">
        <v>4.7672566081062302E-2</v>
      </c>
      <c r="AW758" s="16"/>
      <c r="AX758" s="16">
        <v>1.8760142719337101E-2</v>
      </c>
      <c r="AY758" s="16">
        <v>0</v>
      </c>
      <c r="AZ758" s="16"/>
      <c r="BA758" s="16">
        <v>2.7405970424012199E-2</v>
      </c>
      <c r="BB758" s="16">
        <v>0</v>
      </c>
    </row>
    <row r="759" spans="2:54" x14ac:dyDescent="0.35">
      <c r="B759" t="s">
        <v>321</v>
      </c>
      <c r="C759" s="16">
        <v>3.8818562841080401E-2</v>
      </c>
      <c r="D759" s="16">
        <v>4.0989930237012098E-2</v>
      </c>
      <c r="E759" s="16">
        <v>3.42482447865083E-2</v>
      </c>
      <c r="F759" s="16"/>
      <c r="G759" s="16">
        <v>8.0995020146286303E-2</v>
      </c>
      <c r="H759" s="16">
        <v>6.77860886192862E-2</v>
      </c>
      <c r="I759" s="16">
        <v>0</v>
      </c>
      <c r="J759" s="16">
        <v>0</v>
      </c>
      <c r="K759" s="16">
        <v>7.1098213549876096E-2</v>
      </c>
      <c r="L759" s="16">
        <v>0</v>
      </c>
      <c r="M759" s="16"/>
      <c r="N759" s="16">
        <v>0.126250060739443</v>
      </c>
      <c r="O759" s="16">
        <v>2.7655343079283301E-2</v>
      </c>
      <c r="P759" s="16">
        <v>2.05800682296274E-2</v>
      </c>
      <c r="Q759" s="16">
        <v>0</v>
      </c>
      <c r="R759" s="16"/>
      <c r="S759" s="16">
        <v>1.50118704126543E-2</v>
      </c>
      <c r="T759" s="16">
        <v>7.6337483428326303E-2</v>
      </c>
      <c r="U759" s="16"/>
      <c r="V759" s="16">
        <v>0</v>
      </c>
      <c r="W759" s="16">
        <v>0.10761435868298699</v>
      </c>
      <c r="X759" s="16">
        <v>8.0781923042164694E-3</v>
      </c>
      <c r="Y759" s="16">
        <v>6.0686559973360803E-2</v>
      </c>
      <c r="Z759" s="16"/>
      <c r="AA759" s="16">
        <v>0</v>
      </c>
      <c r="AB759" s="16">
        <v>0.110428679691791</v>
      </c>
      <c r="AC759" s="16">
        <v>0.138089288887321</v>
      </c>
      <c r="AD759" s="16">
        <v>3.5973470790577299E-2</v>
      </c>
      <c r="AE759" s="16">
        <v>0</v>
      </c>
      <c r="AF759" s="16">
        <v>8.6967424102447705E-2</v>
      </c>
      <c r="AG759" s="16"/>
      <c r="AH759" s="16">
        <v>4.47954963486734E-2</v>
      </c>
      <c r="AI759" s="16">
        <v>3.0843426332801901E-2</v>
      </c>
      <c r="AJ759" s="16"/>
      <c r="AK759" s="16">
        <v>4.0374299142505302E-2</v>
      </c>
      <c r="AL759" s="16">
        <v>3.09160842785683E-2</v>
      </c>
      <c r="AM759" s="16"/>
      <c r="AN759" s="16">
        <v>5.3499330128692998E-2</v>
      </c>
      <c r="AO759" s="16">
        <v>2.7293525407378699E-2</v>
      </c>
      <c r="AP759" s="16"/>
      <c r="AQ759" s="16">
        <v>7.3325922070396302E-2</v>
      </c>
      <c r="AR759" s="16">
        <v>4.8791062298697799E-2</v>
      </c>
      <c r="AS759" s="16">
        <v>2.66763938594279E-2</v>
      </c>
      <c r="AT759" s="16"/>
      <c r="AU759" s="16">
        <v>3.2900569965162003E-2</v>
      </c>
      <c r="AV759" s="16">
        <v>5.32559790637053E-2</v>
      </c>
      <c r="AW759" s="16"/>
      <c r="AX759" s="16">
        <v>3.9555579703058501E-2</v>
      </c>
      <c r="AY759" s="16">
        <v>0</v>
      </c>
      <c r="AZ759" s="16"/>
      <c r="BA759" s="16">
        <v>5.7785223900737197E-2</v>
      </c>
      <c r="BB759" s="16">
        <v>0</v>
      </c>
    </row>
    <row r="760" spans="2:54" x14ac:dyDescent="0.35">
      <c r="B760" t="s">
        <v>110</v>
      </c>
      <c r="C760" s="16">
        <v>0</v>
      </c>
      <c r="D760" s="16">
        <v>0</v>
      </c>
      <c r="E760" s="16">
        <v>0</v>
      </c>
      <c r="F760" s="16"/>
      <c r="G760" s="16">
        <v>0</v>
      </c>
      <c r="H760" s="16">
        <v>0</v>
      </c>
      <c r="I760" s="16">
        <v>0</v>
      </c>
      <c r="J760" s="16">
        <v>0</v>
      </c>
      <c r="K760" s="16">
        <v>0</v>
      </c>
      <c r="L760" s="16">
        <v>0</v>
      </c>
      <c r="M760" s="16"/>
      <c r="N760" s="16">
        <v>0</v>
      </c>
      <c r="O760" s="16">
        <v>0</v>
      </c>
      <c r="P760" s="16">
        <v>0</v>
      </c>
      <c r="Q760" s="16">
        <v>0</v>
      </c>
      <c r="R760" s="16"/>
      <c r="S760" s="16">
        <v>0</v>
      </c>
      <c r="T760" s="16">
        <v>0</v>
      </c>
      <c r="U760" s="16"/>
      <c r="V760" s="16">
        <v>0</v>
      </c>
      <c r="W760" s="16">
        <v>0</v>
      </c>
      <c r="X760" s="16">
        <v>0</v>
      </c>
      <c r="Y760" s="16">
        <v>0</v>
      </c>
      <c r="Z760" s="16"/>
      <c r="AA760" s="16">
        <v>0</v>
      </c>
      <c r="AB760" s="16">
        <v>0</v>
      </c>
      <c r="AC760" s="16">
        <v>0</v>
      </c>
      <c r="AD760" s="16">
        <v>0</v>
      </c>
      <c r="AE760" s="16">
        <v>0</v>
      </c>
      <c r="AF760" s="16">
        <v>0</v>
      </c>
      <c r="AG760" s="16"/>
      <c r="AH760" s="16">
        <v>0</v>
      </c>
      <c r="AI760" s="16">
        <v>0</v>
      </c>
      <c r="AJ760" s="16"/>
      <c r="AK760" s="16">
        <v>0</v>
      </c>
      <c r="AL760" s="16">
        <v>0</v>
      </c>
      <c r="AM760" s="16"/>
      <c r="AN760" s="16">
        <v>0</v>
      </c>
      <c r="AO760" s="16">
        <v>0</v>
      </c>
      <c r="AP760" s="16"/>
      <c r="AQ760" s="16">
        <v>0</v>
      </c>
      <c r="AR760" s="16">
        <v>0</v>
      </c>
      <c r="AS760" s="16">
        <v>0</v>
      </c>
      <c r="AT760" s="16"/>
      <c r="AU760" s="16">
        <v>0</v>
      </c>
      <c r="AV760" s="16">
        <v>0</v>
      </c>
      <c r="AW760" s="16"/>
      <c r="AX760" s="16">
        <v>0</v>
      </c>
      <c r="AY760" s="16">
        <v>0</v>
      </c>
      <c r="AZ760" s="16"/>
      <c r="BA760" s="16">
        <v>0</v>
      </c>
      <c r="BB760" s="16">
        <v>0</v>
      </c>
    </row>
    <row r="761" spans="2:54" x14ac:dyDescent="0.35">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c r="AA761" s="16"/>
      <c r="AB761" s="16"/>
      <c r="AC761" s="16"/>
      <c r="AD761" s="16"/>
      <c r="AE761" s="16"/>
      <c r="AF761" s="16"/>
      <c r="AG761" s="16"/>
      <c r="AH761" s="16"/>
      <c r="AI761" s="16"/>
      <c r="AJ761" s="16"/>
      <c r="AK761" s="16"/>
      <c r="AL761" s="16"/>
      <c r="AM761" s="16"/>
      <c r="AN761" s="16"/>
      <c r="AO761" s="16"/>
      <c r="AP761" s="16"/>
      <c r="AQ761" s="16"/>
      <c r="AR761" s="16"/>
      <c r="AS761" s="16"/>
      <c r="AT761" s="16"/>
      <c r="AU761" s="16"/>
      <c r="AV761" s="16"/>
      <c r="AW761" s="16"/>
      <c r="AX761" s="16"/>
      <c r="AY761" s="16"/>
      <c r="AZ761" s="16"/>
      <c r="BA761" s="16"/>
      <c r="BB761" s="16"/>
    </row>
    <row r="762" spans="2:54" x14ac:dyDescent="0.35">
      <c r="B762" s="7" t="s">
        <v>325</v>
      </c>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c r="AA762" s="16"/>
      <c r="AB762" s="16"/>
      <c r="AC762" s="16"/>
      <c r="AD762" s="16"/>
      <c r="AE762" s="16"/>
      <c r="AF762" s="16"/>
      <c r="AG762" s="16"/>
      <c r="AH762" s="16"/>
      <c r="AI762" s="16"/>
      <c r="AJ762" s="16"/>
      <c r="AK762" s="16"/>
      <c r="AL762" s="16"/>
      <c r="AM762" s="16"/>
      <c r="AN762" s="16"/>
      <c r="AO762" s="16"/>
      <c r="AP762" s="16"/>
      <c r="AQ762" s="16"/>
      <c r="AR762" s="16"/>
      <c r="AS762" s="16"/>
      <c r="AT762" s="16"/>
      <c r="AU762" s="16"/>
      <c r="AV762" s="16"/>
      <c r="AW762" s="16"/>
      <c r="AX762" s="16"/>
      <c r="AY762" s="16"/>
      <c r="AZ762" s="16"/>
      <c r="BA762" s="16"/>
      <c r="BB762" s="16"/>
    </row>
    <row r="763" spans="2:54" x14ac:dyDescent="0.35">
      <c r="B763" s="15" t="s">
        <v>27</v>
      </c>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c r="AA763" s="16"/>
      <c r="AB763" s="16"/>
      <c r="AC763" s="16"/>
      <c r="AD763" s="16"/>
      <c r="AE763" s="16"/>
      <c r="AF763" s="16"/>
      <c r="AG763" s="16"/>
      <c r="AH763" s="16"/>
      <c r="AI763" s="16"/>
      <c r="AJ763" s="16"/>
      <c r="AK763" s="16"/>
      <c r="AL763" s="16"/>
      <c r="AM763" s="16"/>
      <c r="AN763" s="16"/>
      <c r="AO763" s="16"/>
      <c r="AP763" s="16"/>
      <c r="AQ763" s="16"/>
      <c r="AR763" s="16"/>
      <c r="AS763" s="16"/>
      <c r="AT763" s="16"/>
      <c r="AU763" s="16"/>
      <c r="AV763" s="16"/>
      <c r="AW763" s="16"/>
      <c r="AX763" s="16"/>
      <c r="AY763" s="16"/>
      <c r="AZ763" s="16"/>
      <c r="BA763" s="16"/>
      <c r="BB763" s="16"/>
    </row>
    <row r="764" spans="2:54" x14ac:dyDescent="0.35">
      <c r="B764" t="s">
        <v>315</v>
      </c>
      <c r="C764" s="16">
        <v>0.25638830249880101</v>
      </c>
      <c r="D764" s="16">
        <v>0.238045313964835</v>
      </c>
      <c r="E764" s="16">
        <v>0.30744433377863201</v>
      </c>
      <c r="F764" s="16"/>
      <c r="G764" s="16">
        <v>0.235557724370454</v>
      </c>
      <c r="H764" s="16">
        <v>0.389767092462589</v>
      </c>
      <c r="I764" s="16">
        <v>0.191592478566738</v>
      </c>
      <c r="J764" s="16">
        <v>0</v>
      </c>
      <c r="K764" s="16">
        <v>0</v>
      </c>
      <c r="L764" s="16" t="s">
        <v>141</v>
      </c>
      <c r="M764" s="16"/>
      <c r="N764" s="16">
        <v>0.31292885152798799</v>
      </c>
      <c r="O764" s="16">
        <v>0.29086538814042001</v>
      </c>
      <c r="P764" s="16">
        <v>0.16190571329457601</v>
      </c>
      <c r="Q764" s="16">
        <v>0.34383874953432703</v>
      </c>
      <c r="R764" s="16"/>
      <c r="S764" s="16">
        <v>0.24860276484466701</v>
      </c>
      <c r="T764" s="16">
        <v>0.29004841235765999</v>
      </c>
      <c r="U764" s="16"/>
      <c r="V764" s="16">
        <v>0.30918527298579501</v>
      </c>
      <c r="W764" s="16">
        <v>0.16817713236273299</v>
      </c>
      <c r="X764" s="16">
        <v>0.2791155148526</v>
      </c>
      <c r="Y764" s="16">
        <v>0.32292057267318403</v>
      </c>
      <c r="Z764" s="16"/>
      <c r="AA764" s="16">
        <v>0.28485835907635498</v>
      </c>
      <c r="AB764" s="16">
        <v>0.39205970792474298</v>
      </c>
      <c r="AC764" s="16">
        <v>0</v>
      </c>
      <c r="AD764" s="16">
        <v>0.20654798631438401</v>
      </c>
      <c r="AE764" s="16">
        <v>0.26745349413387198</v>
      </c>
      <c r="AF764" s="16">
        <v>0.39130904334158001</v>
      </c>
      <c r="AG764" s="16"/>
      <c r="AH764" s="16">
        <v>0.217371016264711</v>
      </c>
      <c r="AI764" s="16">
        <v>0.33991123123063099</v>
      </c>
      <c r="AJ764" s="16"/>
      <c r="AK764" s="16">
        <v>0.23985980879629201</v>
      </c>
      <c r="AL764" s="16">
        <v>0.28177249174454899</v>
      </c>
      <c r="AM764" s="16"/>
      <c r="AN764" s="16">
        <v>0.19848847361999999</v>
      </c>
      <c r="AO764" s="16">
        <v>0.37098463172488499</v>
      </c>
      <c r="AP764" s="16"/>
      <c r="AQ764" s="16">
        <v>0.116022059739216</v>
      </c>
      <c r="AR764" s="16">
        <v>0</v>
      </c>
      <c r="AS764" s="16">
        <v>0.32376042578702002</v>
      </c>
      <c r="AT764" s="16"/>
      <c r="AU764" s="16">
        <v>0.33199283916743499</v>
      </c>
      <c r="AV764" s="16">
        <v>9.26696755755161E-2</v>
      </c>
      <c r="AW764" s="16"/>
      <c r="AX764" s="16">
        <v>0.26659189315417597</v>
      </c>
      <c r="AY764" s="16">
        <v>0</v>
      </c>
      <c r="AZ764" s="16"/>
      <c r="BA764" s="16">
        <v>0.302507938271798</v>
      </c>
      <c r="BB764" s="16">
        <v>0.12291658419803</v>
      </c>
    </row>
    <row r="765" spans="2:54" x14ac:dyDescent="0.35">
      <c r="B765" t="s">
        <v>316</v>
      </c>
      <c r="C765" s="16">
        <v>0.250144812371494</v>
      </c>
      <c r="D765" s="16">
        <v>0.17912715176460201</v>
      </c>
      <c r="E765" s="16">
        <v>0.44781597673229001</v>
      </c>
      <c r="F765" s="16"/>
      <c r="G765" s="16">
        <v>0.20808375795172801</v>
      </c>
      <c r="H765" s="16">
        <v>0.29011637351757902</v>
      </c>
      <c r="I765" s="16">
        <v>0.23221050485579101</v>
      </c>
      <c r="J765" s="16">
        <v>0.249309136884342</v>
      </c>
      <c r="K765" s="16">
        <v>0</v>
      </c>
      <c r="L765" s="16" t="s">
        <v>141</v>
      </c>
      <c r="M765" s="16"/>
      <c r="N765" s="16">
        <v>0.22901898756029099</v>
      </c>
      <c r="O765" s="16">
        <v>0.189167663494478</v>
      </c>
      <c r="P765" s="16">
        <v>0.30025758748284198</v>
      </c>
      <c r="Q765" s="16">
        <v>0.23624713673789599</v>
      </c>
      <c r="R765" s="16"/>
      <c r="S765" s="16">
        <v>0.21931777126326299</v>
      </c>
      <c r="T765" s="16">
        <v>0.33120808573802701</v>
      </c>
      <c r="U765" s="16"/>
      <c r="V765" s="16">
        <v>0.23080272340615601</v>
      </c>
      <c r="W765" s="16">
        <v>0.340176478356219</v>
      </c>
      <c r="X765" s="16">
        <v>0.19335858711000101</v>
      </c>
      <c r="Y765" s="16">
        <v>0.37950394598104797</v>
      </c>
      <c r="Z765" s="16"/>
      <c r="AA765" s="16">
        <v>0.16124491543036101</v>
      </c>
      <c r="AB765" s="16">
        <v>0.23384914750320901</v>
      </c>
      <c r="AC765" s="16">
        <v>1</v>
      </c>
      <c r="AD765" s="16">
        <v>0.21970870809126999</v>
      </c>
      <c r="AE765" s="16">
        <v>0.29522385190742301</v>
      </c>
      <c r="AF765" s="16">
        <v>0.22372265816942699</v>
      </c>
      <c r="AG765" s="16"/>
      <c r="AH765" s="16">
        <v>0.25298338830358402</v>
      </c>
      <c r="AI765" s="16">
        <v>0.25193650180803101</v>
      </c>
      <c r="AJ765" s="16"/>
      <c r="AK765" s="16">
        <v>0.220826838766749</v>
      </c>
      <c r="AL765" s="16">
        <v>0.30696174519073299</v>
      </c>
      <c r="AM765" s="16"/>
      <c r="AN765" s="16">
        <v>0.29507585204933201</v>
      </c>
      <c r="AO765" s="16">
        <v>0.153526025765263</v>
      </c>
      <c r="AP765" s="16"/>
      <c r="AQ765" s="16">
        <v>0</v>
      </c>
      <c r="AR765" s="16">
        <v>0.201493167355492</v>
      </c>
      <c r="AS765" s="16">
        <v>0.28598955716490998</v>
      </c>
      <c r="AT765" s="16"/>
      <c r="AU765" s="16">
        <v>0.20390759336417499</v>
      </c>
      <c r="AV765" s="16">
        <v>0.35026967712408902</v>
      </c>
      <c r="AW765" s="16"/>
      <c r="AX765" s="16">
        <v>0.25062695191812501</v>
      </c>
      <c r="AY765" s="16">
        <v>0.238029965343314</v>
      </c>
      <c r="AZ765" s="16"/>
      <c r="BA765" s="16">
        <v>0.21566070956793901</v>
      </c>
      <c r="BB765" s="16">
        <v>0.30920281954703099</v>
      </c>
    </row>
    <row r="766" spans="2:54" x14ac:dyDescent="0.35">
      <c r="B766" t="s">
        <v>317</v>
      </c>
      <c r="C766" s="16">
        <v>0.24249712586410799</v>
      </c>
      <c r="D766" s="16">
        <v>0.28950591591423602</v>
      </c>
      <c r="E766" s="16">
        <v>0.11165245729867899</v>
      </c>
      <c r="F766" s="16"/>
      <c r="G766" s="16">
        <v>0.18083094509030401</v>
      </c>
      <c r="H766" s="16">
        <v>0.24680982991796399</v>
      </c>
      <c r="I766" s="16">
        <v>0.24325848385811599</v>
      </c>
      <c r="J766" s="16">
        <v>0.35745086200506698</v>
      </c>
      <c r="K766" s="16">
        <v>0</v>
      </c>
      <c r="L766" s="16" t="s">
        <v>141</v>
      </c>
      <c r="M766" s="16"/>
      <c r="N766" s="16">
        <v>0.155792954433601</v>
      </c>
      <c r="O766" s="16">
        <v>0.226690306371821</v>
      </c>
      <c r="P766" s="16">
        <v>0.30834785932454301</v>
      </c>
      <c r="Q766" s="16">
        <v>0.23042412013234401</v>
      </c>
      <c r="R766" s="16"/>
      <c r="S766" s="16">
        <v>0.28908979806352803</v>
      </c>
      <c r="T766" s="16">
        <v>0.16233146160645101</v>
      </c>
      <c r="U766" s="16"/>
      <c r="V766" s="16">
        <v>7.5130005934913202E-2</v>
      </c>
      <c r="W766" s="16">
        <v>0.25696751685726599</v>
      </c>
      <c r="X766" s="16">
        <v>0.28686251685967901</v>
      </c>
      <c r="Y766" s="16">
        <v>0.135300115174636</v>
      </c>
      <c r="Z766" s="16"/>
      <c r="AA766" s="16">
        <v>0.230490902927032</v>
      </c>
      <c r="AB766" s="16">
        <v>0</v>
      </c>
      <c r="AC766" s="16">
        <v>0</v>
      </c>
      <c r="AD766" s="16">
        <v>0.31136066429576897</v>
      </c>
      <c r="AE766" s="16">
        <v>0.234881093319567</v>
      </c>
      <c r="AF766" s="16">
        <v>0.27457594345638903</v>
      </c>
      <c r="AG766" s="16"/>
      <c r="AH766" s="16">
        <v>0.25265773250970902</v>
      </c>
      <c r="AI766" s="16">
        <v>0.200527735707869</v>
      </c>
      <c r="AJ766" s="16"/>
      <c r="AK766" s="16">
        <v>0.26083755272884501</v>
      </c>
      <c r="AL766" s="16">
        <v>0.21081972509333899</v>
      </c>
      <c r="AM766" s="16"/>
      <c r="AN766" s="16">
        <v>0.27145805627352698</v>
      </c>
      <c r="AO766" s="16">
        <v>0.208984972427185</v>
      </c>
      <c r="AP766" s="16"/>
      <c r="AQ766" s="16">
        <v>0.16810047304251599</v>
      </c>
      <c r="AR766" s="16">
        <v>0.67372623561689005</v>
      </c>
      <c r="AS766" s="16">
        <v>0.225478458988569</v>
      </c>
      <c r="AT766" s="16"/>
      <c r="AU766" s="16">
        <v>0.30833518516274999</v>
      </c>
      <c r="AV766" s="16">
        <v>9.9927418507654506E-2</v>
      </c>
      <c r="AW766" s="16"/>
      <c r="AX766" s="16">
        <v>0.22182344899891199</v>
      </c>
      <c r="AY766" s="16">
        <v>0.761970034656686</v>
      </c>
      <c r="AZ766" s="16"/>
      <c r="BA766" s="16">
        <v>0.32062689452674398</v>
      </c>
      <c r="BB766" s="16">
        <v>0.352835279265446</v>
      </c>
    </row>
    <row r="767" spans="2:54" x14ac:dyDescent="0.35">
      <c r="B767" t="s">
        <v>318</v>
      </c>
      <c r="C767" s="16">
        <v>0.12487808731273201</v>
      </c>
      <c r="D767" s="16">
        <v>0.12192877365497</v>
      </c>
      <c r="E767" s="16">
        <v>0.133087232190399</v>
      </c>
      <c r="F767" s="16"/>
      <c r="G767" s="16">
        <v>0.14380156989948401</v>
      </c>
      <c r="H767" s="16">
        <v>4.8488312755929297E-2</v>
      </c>
      <c r="I767" s="16">
        <v>0.20121705576453</v>
      </c>
      <c r="J767" s="16">
        <v>8.5905347149997396E-2</v>
      </c>
      <c r="K767" s="16">
        <v>1</v>
      </c>
      <c r="L767" s="16" t="s">
        <v>141</v>
      </c>
      <c r="M767" s="16"/>
      <c r="N767" s="16">
        <v>0.160470224325307</v>
      </c>
      <c r="O767" s="16">
        <v>0.159992673490887</v>
      </c>
      <c r="P767" s="16">
        <v>0.11029249460167601</v>
      </c>
      <c r="Q767" s="16">
        <v>7.5741465360415094E-2</v>
      </c>
      <c r="R767" s="16"/>
      <c r="S767" s="16">
        <v>0.18914341775923099</v>
      </c>
      <c r="T767" s="16">
        <v>0</v>
      </c>
      <c r="U767" s="16"/>
      <c r="V767" s="16">
        <v>6.7348524280953198E-2</v>
      </c>
      <c r="W767" s="16">
        <v>8.9261716110593206E-2</v>
      </c>
      <c r="X767" s="16">
        <v>0.150293225353032</v>
      </c>
      <c r="Y767" s="16">
        <v>0.162275366171132</v>
      </c>
      <c r="Z767" s="16"/>
      <c r="AA767" s="16">
        <v>6.1767432045889401E-2</v>
      </c>
      <c r="AB767" s="16">
        <v>0.13167399147115</v>
      </c>
      <c r="AC767" s="16">
        <v>0</v>
      </c>
      <c r="AD767" s="16">
        <v>0.15828990144567601</v>
      </c>
      <c r="AE767" s="16">
        <v>0.20244156063913801</v>
      </c>
      <c r="AF767" s="16">
        <v>0.110392355032605</v>
      </c>
      <c r="AG767" s="16"/>
      <c r="AH767" s="16">
        <v>0.144152493243455</v>
      </c>
      <c r="AI767" s="16">
        <v>9.0980816427342806E-2</v>
      </c>
      <c r="AJ767" s="16"/>
      <c r="AK767" s="16">
        <v>9.5326231829163194E-2</v>
      </c>
      <c r="AL767" s="16">
        <v>0.20044603797138</v>
      </c>
      <c r="AM767" s="16"/>
      <c r="AN767" s="16">
        <v>0.108031630726157</v>
      </c>
      <c r="AO767" s="16">
        <v>0.12505348900486399</v>
      </c>
      <c r="AP767" s="16"/>
      <c r="AQ767" s="16">
        <v>0.18799488672714301</v>
      </c>
      <c r="AR767" s="16">
        <v>0.124780597027618</v>
      </c>
      <c r="AS767" s="16">
        <v>0.114749422131286</v>
      </c>
      <c r="AT767" s="16"/>
      <c r="AU767" s="16">
        <v>0.103796251655993</v>
      </c>
      <c r="AV767" s="16">
        <v>0.170529966668479</v>
      </c>
      <c r="AW767" s="16"/>
      <c r="AX767" s="16">
        <v>0.12984791188096201</v>
      </c>
      <c r="AY767" s="16">
        <v>0</v>
      </c>
      <c r="AZ767" s="16"/>
      <c r="BA767" s="16">
        <v>7.1977681059427395E-2</v>
      </c>
      <c r="BB767" s="16">
        <v>0.215045316989493</v>
      </c>
    </row>
    <row r="768" spans="2:54" x14ac:dyDescent="0.35">
      <c r="B768" t="s">
        <v>319</v>
      </c>
      <c r="C768" s="16">
        <v>6.4003065659940697E-2</v>
      </c>
      <c r="D768" s="16">
        <v>8.6997557595759806E-2</v>
      </c>
      <c r="E768" s="16">
        <v>0</v>
      </c>
      <c r="F768" s="16"/>
      <c r="G768" s="16">
        <v>0.11273062342607</v>
      </c>
      <c r="H768" s="16">
        <v>2.4818391345937999E-2</v>
      </c>
      <c r="I768" s="16">
        <v>0</v>
      </c>
      <c r="J768" s="16">
        <v>0.30733465396059401</v>
      </c>
      <c r="K768" s="16">
        <v>0</v>
      </c>
      <c r="L768" s="16" t="s">
        <v>141</v>
      </c>
      <c r="M768" s="16"/>
      <c r="N768" s="16">
        <v>4.2501496846712103E-2</v>
      </c>
      <c r="O768" s="16">
        <v>8.1454640204719195E-2</v>
      </c>
      <c r="P768" s="16">
        <v>4.3491019863317798E-2</v>
      </c>
      <c r="Q768" s="16">
        <v>0.11374852823501699</v>
      </c>
      <c r="R768" s="16"/>
      <c r="S768" s="16">
        <v>3.8684710672727898E-2</v>
      </c>
      <c r="T768" s="16">
        <v>5.26750901392634E-2</v>
      </c>
      <c r="U768" s="16"/>
      <c r="V768" s="16">
        <v>0.31753347339218302</v>
      </c>
      <c r="W768" s="16">
        <v>5.9194823598085901E-2</v>
      </c>
      <c r="X768" s="16">
        <v>1.8096933698716299E-2</v>
      </c>
      <c r="Y768" s="16">
        <v>0</v>
      </c>
      <c r="Z768" s="16"/>
      <c r="AA768" s="16">
        <v>0.14707505358226</v>
      </c>
      <c r="AB768" s="16">
        <v>0.24241715310089801</v>
      </c>
      <c r="AC768" s="16">
        <v>0</v>
      </c>
      <c r="AD768" s="16">
        <v>2.3893134848301498E-2</v>
      </c>
      <c r="AE768" s="16">
        <v>0</v>
      </c>
      <c r="AF768" s="16">
        <v>0</v>
      </c>
      <c r="AG768" s="16"/>
      <c r="AH768" s="16">
        <v>9.7815089618061402E-2</v>
      </c>
      <c r="AI768" s="16">
        <v>0</v>
      </c>
      <c r="AJ768" s="16"/>
      <c r="AK768" s="16">
        <v>0.100981863260201</v>
      </c>
      <c r="AL768" s="16">
        <v>0</v>
      </c>
      <c r="AM768" s="16"/>
      <c r="AN768" s="16">
        <v>8.5486857871592797E-2</v>
      </c>
      <c r="AO768" s="16">
        <v>4.2373544605668799E-2</v>
      </c>
      <c r="AP768" s="16"/>
      <c r="AQ768" s="16">
        <v>0.22078074716295401</v>
      </c>
      <c r="AR768" s="16">
        <v>0</v>
      </c>
      <c r="AS768" s="16">
        <v>3.6330999143647097E-2</v>
      </c>
      <c r="AT768" s="16"/>
      <c r="AU768" s="16">
        <v>3.7335416495433003E-2</v>
      </c>
      <c r="AV768" s="16">
        <v>0.121750802725254</v>
      </c>
      <c r="AW768" s="16"/>
      <c r="AX768" s="16">
        <v>6.6550221970576903E-2</v>
      </c>
      <c r="AY768" s="16">
        <v>0</v>
      </c>
      <c r="AZ768" s="16"/>
      <c r="BA768" s="16">
        <v>3.9842238544235097E-2</v>
      </c>
      <c r="BB768" s="16">
        <v>0</v>
      </c>
    </row>
    <row r="769" spans="2:54" x14ac:dyDescent="0.35">
      <c r="B769" t="s">
        <v>320</v>
      </c>
      <c r="C769" s="16">
        <v>2.9163791266534601E-2</v>
      </c>
      <c r="D769" s="16">
        <v>3.9641516922041299E-2</v>
      </c>
      <c r="E769" s="16">
        <v>0</v>
      </c>
      <c r="F769" s="16"/>
      <c r="G769" s="16">
        <v>0</v>
      </c>
      <c r="H769" s="16">
        <v>0</v>
      </c>
      <c r="I769" s="16">
        <v>9.8062712593893903E-2</v>
      </c>
      <c r="J769" s="16">
        <v>0</v>
      </c>
      <c r="K769" s="16">
        <v>0</v>
      </c>
      <c r="L769" s="16" t="s">
        <v>141</v>
      </c>
      <c r="M769" s="16"/>
      <c r="N769" s="16">
        <v>0</v>
      </c>
      <c r="O769" s="16">
        <v>0</v>
      </c>
      <c r="P769" s="16">
        <v>7.5705325433044895E-2</v>
      </c>
      <c r="Q769" s="16">
        <v>0</v>
      </c>
      <c r="R769" s="16"/>
      <c r="S769" s="16">
        <v>0</v>
      </c>
      <c r="T769" s="16">
        <v>9.1692143659555303E-2</v>
      </c>
      <c r="U769" s="16"/>
      <c r="V769" s="16">
        <v>0</v>
      </c>
      <c r="W769" s="16">
        <v>0</v>
      </c>
      <c r="X769" s="16">
        <v>5.3805259198577302E-2</v>
      </c>
      <c r="Y769" s="16">
        <v>0</v>
      </c>
      <c r="Z769" s="16"/>
      <c r="AA769" s="16">
        <v>0.114563336938102</v>
      </c>
      <c r="AB769" s="16">
        <v>0</v>
      </c>
      <c r="AC769" s="16">
        <v>0</v>
      </c>
      <c r="AD769" s="16">
        <v>0</v>
      </c>
      <c r="AE769" s="16">
        <v>0</v>
      </c>
      <c r="AF769" s="16">
        <v>0</v>
      </c>
      <c r="AG769" s="16"/>
      <c r="AH769" s="16">
        <v>0</v>
      </c>
      <c r="AI769" s="16">
        <v>8.6837768200864002E-2</v>
      </c>
      <c r="AJ769" s="16"/>
      <c r="AK769" s="16">
        <v>4.6013639369614001E-2</v>
      </c>
      <c r="AL769" s="16">
        <v>0</v>
      </c>
      <c r="AM769" s="16"/>
      <c r="AN769" s="16">
        <v>0</v>
      </c>
      <c r="AO769" s="16">
        <v>7.3760123220965895E-2</v>
      </c>
      <c r="AP769" s="16"/>
      <c r="AQ769" s="16">
        <v>0.17197599804054201</v>
      </c>
      <c r="AR769" s="16">
        <v>0</v>
      </c>
      <c r="AS769" s="16">
        <v>0</v>
      </c>
      <c r="AT769" s="16"/>
      <c r="AU769" s="16">
        <v>0</v>
      </c>
      <c r="AV769" s="16">
        <v>9.2316825097838798E-2</v>
      </c>
      <c r="AW769" s="16"/>
      <c r="AX769" s="16">
        <v>3.0324434654482899E-2</v>
      </c>
      <c r="AY769" s="16">
        <v>0</v>
      </c>
      <c r="AZ769" s="16"/>
      <c r="BA769" s="16">
        <v>0</v>
      </c>
      <c r="BB769" s="16">
        <v>0</v>
      </c>
    </row>
    <row r="770" spans="2:54" x14ac:dyDescent="0.35">
      <c r="B770" t="s">
        <v>321</v>
      </c>
      <c r="C770" s="16">
        <v>3.2924815026389401E-2</v>
      </c>
      <c r="D770" s="16">
        <v>4.47537701835563E-2</v>
      </c>
      <c r="E770" s="16">
        <v>0</v>
      </c>
      <c r="F770" s="16"/>
      <c r="G770" s="16">
        <v>0.11899537926195999</v>
      </c>
      <c r="H770" s="16">
        <v>0</v>
      </c>
      <c r="I770" s="16">
        <v>3.3658764360931202E-2</v>
      </c>
      <c r="J770" s="16">
        <v>0</v>
      </c>
      <c r="K770" s="16">
        <v>0</v>
      </c>
      <c r="L770" s="16" t="s">
        <v>141</v>
      </c>
      <c r="M770" s="16"/>
      <c r="N770" s="16">
        <v>9.9287485306100501E-2</v>
      </c>
      <c r="O770" s="16">
        <v>5.18293282976744E-2</v>
      </c>
      <c r="P770" s="16">
        <v>0</v>
      </c>
      <c r="Q770" s="16">
        <v>0</v>
      </c>
      <c r="R770" s="16"/>
      <c r="S770" s="16">
        <v>1.51615373965827E-2</v>
      </c>
      <c r="T770" s="16">
        <v>7.2044806499043407E-2</v>
      </c>
      <c r="U770" s="16"/>
      <c r="V770" s="16">
        <v>0</v>
      </c>
      <c r="W770" s="16">
        <v>8.6222332715102906E-2</v>
      </c>
      <c r="X770" s="16">
        <v>1.84679629273941E-2</v>
      </c>
      <c r="Y770" s="16">
        <v>0</v>
      </c>
      <c r="Z770" s="16"/>
      <c r="AA770" s="16">
        <v>0</v>
      </c>
      <c r="AB770" s="16">
        <v>0</v>
      </c>
      <c r="AC770" s="16">
        <v>0</v>
      </c>
      <c r="AD770" s="16">
        <v>8.0199605004600105E-2</v>
      </c>
      <c r="AE770" s="16">
        <v>0</v>
      </c>
      <c r="AF770" s="16">
        <v>0</v>
      </c>
      <c r="AG770" s="16"/>
      <c r="AH770" s="16">
        <v>3.5020280060480302E-2</v>
      </c>
      <c r="AI770" s="16">
        <v>2.9805946625262401E-2</v>
      </c>
      <c r="AJ770" s="16"/>
      <c r="AK770" s="16">
        <v>3.6154065249134802E-2</v>
      </c>
      <c r="AL770" s="16">
        <v>0</v>
      </c>
      <c r="AM770" s="16"/>
      <c r="AN770" s="16">
        <v>4.1459129459391099E-2</v>
      </c>
      <c r="AO770" s="16">
        <v>2.5317213251169299E-2</v>
      </c>
      <c r="AP770" s="16"/>
      <c r="AQ770" s="16">
        <v>0.135125835287629</v>
      </c>
      <c r="AR770" s="16">
        <v>0</v>
      </c>
      <c r="AS770" s="16">
        <v>1.36911367845682E-2</v>
      </c>
      <c r="AT770" s="16"/>
      <c r="AU770" s="16">
        <v>1.4632714154214001E-2</v>
      </c>
      <c r="AV770" s="16">
        <v>7.2535634301169799E-2</v>
      </c>
      <c r="AW770" s="16"/>
      <c r="AX770" s="16">
        <v>3.4235137422766203E-2</v>
      </c>
      <c r="AY770" s="16">
        <v>0</v>
      </c>
      <c r="AZ770" s="16"/>
      <c r="BA770" s="16">
        <v>4.9384538029857199E-2</v>
      </c>
      <c r="BB770" s="16">
        <v>0</v>
      </c>
    </row>
    <row r="771" spans="2:54" x14ac:dyDescent="0.35">
      <c r="B771" t="s">
        <v>110</v>
      </c>
      <c r="C771" s="16">
        <v>0</v>
      </c>
      <c r="D771" s="16">
        <v>0</v>
      </c>
      <c r="E771" s="16">
        <v>0</v>
      </c>
      <c r="F771" s="16"/>
      <c r="G771" s="16">
        <v>0</v>
      </c>
      <c r="H771" s="16">
        <v>0</v>
      </c>
      <c r="I771" s="16">
        <v>0</v>
      </c>
      <c r="J771" s="16">
        <v>0</v>
      </c>
      <c r="K771" s="16">
        <v>0</v>
      </c>
      <c r="L771" s="16" t="s">
        <v>141</v>
      </c>
      <c r="M771" s="16"/>
      <c r="N771" s="16">
        <v>0</v>
      </c>
      <c r="O771" s="16">
        <v>0</v>
      </c>
      <c r="P771" s="16">
        <v>0</v>
      </c>
      <c r="Q771" s="16">
        <v>0</v>
      </c>
      <c r="R771" s="16"/>
      <c r="S771" s="16">
        <v>0</v>
      </c>
      <c r="T771" s="16">
        <v>0</v>
      </c>
      <c r="U771" s="16"/>
      <c r="V771" s="16">
        <v>0</v>
      </c>
      <c r="W771" s="16">
        <v>0</v>
      </c>
      <c r="X771" s="16">
        <v>0</v>
      </c>
      <c r="Y771" s="16">
        <v>0</v>
      </c>
      <c r="Z771" s="16"/>
      <c r="AA771" s="16">
        <v>0</v>
      </c>
      <c r="AB771" s="16">
        <v>0</v>
      </c>
      <c r="AC771" s="16">
        <v>0</v>
      </c>
      <c r="AD771" s="16">
        <v>0</v>
      </c>
      <c r="AE771" s="16">
        <v>0</v>
      </c>
      <c r="AF771" s="16">
        <v>0</v>
      </c>
      <c r="AG771" s="16"/>
      <c r="AH771" s="16">
        <v>0</v>
      </c>
      <c r="AI771" s="16">
        <v>0</v>
      </c>
      <c r="AJ771" s="16"/>
      <c r="AK771" s="16">
        <v>0</v>
      </c>
      <c r="AL771" s="16">
        <v>0</v>
      </c>
      <c r="AM771" s="16"/>
      <c r="AN771" s="16">
        <v>0</v>
      </c>
      <c r="AO771" s="16">
        <v>0</v>
      </c>
      <c r="AP771" s="16"/>
      <c r="AQ771" s="16">
        <v>0</v>
      </c>
      <c r="AR771" s="16">
        <v>0</v>
      </c>
      <c r="AS771" s="16">
        <v>0</v>
      </c>
      <c r="AT771" s="16"/>
      <c r="AU771" s="16">
        <v>0</v>
      </c>
      <c r="AV771" s="16">
        <v>0</v>
      </c>
      <c r="AW771" s="16"/>
      <c r="AX771" s="16">
        <v>0</v>
      </c>
      <c r="AY771" s="16">
        <v>0</v>
      </c>
      <c r="AZ771" s="16"/>
      <c r="BA771" s="16">
        <v>0</v>
      </c>
      <c r="BB771" s="16">
        <v>0</v>
      </c>
    </row>
    <row r="772" spans="2:54" x14ac:dyDescent="0.35">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c r="AA772" s="16"/>
      <c r="AB772" s="16"/>
      <c r="AC772" s="16"/>
      <c r="AD772" s="16"/>
      <c r="AE772" s="16"/>
      <c r="AF772" s="16"/>
      <c r="AG772" s="16"/>
      <c r="AH772" s="16"/>
      <c r="AI772" s="16"/>
      <c r="AJ772" s="16"/>
      <c r="AK772" s="16"/>
      <c r="AL772" s="16"/>
      <c r="AM772" s="16"/>
      <c r="AN772" s="16"/>
      <c r="AO772" s="16"/>
      <c r="AP772" s="16"/>
      <c r="AQ772" s="16"/>
      <c r="AR772" s="16"/>
      <c r="AS772" s="16"/>
      <c r="AT772" s="16"/>
      <c r="AU772" s="16"/>
      <c r="AV772" s="16"/>
      <c r="AW772" s="16"/>
      <c r="AX772" s="16"/>
      <c r="AY772" s="16"/>
      <c r="AZ772" s="16"/>
      <c r="BA772" s="16"/>
      <c r="BB772" s="16"/>
    </row>
    <row r="773" spans="2:54" x14ac:dyDescent="0.35">
      <c r="B773" s="7" t="s">
        <v>326</v>
      </c>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c r="AA773" s="16"/>
      <c r="AB773" s="16"/>
      <c r="AC773" s="16"/>
      <c r="AD773" s="16"/>
      <c r="AE773" s="16"/>
      <c r="AF773" s="16"/>
      <c r="AG773" s="16"/>
      <c r="AH773" s="16"/>
      <c r="AI773" s="16"/>
      <c r="AJ773" s="16"/>
      <c r="AK773" s="16"/>
      <c r="AL773" s="16"/>
      <c r="AM773" s="16"/>
      <c r="AN773" s="16"/>
      <c r="AO773" s="16"/>
      <c r="AP773" s="16"/>
      <c r="AQ773" s="16"/>
      <c r="AR773" s="16"/>
      <c r="AS773" s="16"/>
      <c r="AT773" s="16"/>
      <c r="AU773" s="16"/>
      <c r="AV773" s="16"/>
      <c r="AW773" s="16"/>
      <c r="AX773" s="16"/>
      <c r="AY773" s="16"/>
      <c r="AZ773" s="16"/>
      <c r="BA773" s="16"/>
      <c r="BB773" s="16"/>
    </row>
    <row r="774" spans="2:54" x14ac:dyDescent="0.35">
      <c r="B774" s="15" t="s">
        <v>28</v>
      </c>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c r="AA774" s="16"/>
      <c r="AB774" s="16"/>
      <c r="AC774" s="16"/>
      <c r="AD774" s="16"/>
      <c r="AE774" s="16"/>
      <c r="AF774" s="16"/>
      <c r="AG774" s="16"/>
      <c r="AH774" s="16"/>
      <c r="AI774" s="16"/>
      <c r="AJ774" s="16"/>
      <c r="AK774" s="16"/>
      <c r="AL774" s="16"/>
      <c r="AM774" s="16"/>
      <c r="AN774" s="16"/>
      <c r="AO774" s="16"/>
      <c r="AP774" s="16"/>
      <c r="AQ774" s="16"/>
      <c r="AR774" s="16"/>
      <c r="AS774" s="16"/>
      <c r="AT774" s="16"/>
      <c r="AU774" s="16"/>
      <c r="AV774" s="16"/>
      <c r="AW774" s="16"/>
      <c r="AX774" s="16"/>
      <c r="AY774" s="16"/>
      <c r="AZ774" s="16"/>
      <c r="BA774" s="16"/>
      <c r="BB774" s="16"/>
    </row>
    <row r="775" spans="2:54" x14ac:dyDescent="0.35">
      <c r="B775" t="s">
        <v>315</v>
      </c>
      <c r="C775" s="16">
        <v>0.257547822718312</v>
      </c>
      <c r="D775" s="16">
        <v>0.27020215153773902</v>
      </c>
      <c r="E775" s="16">
        <v>0.231247735210664</v>
      </c>
      <c r="F775" s="16"/>
      <c r="G775" s="16">
        <v>0.54093210407687797</v>
      </c>
      <c r="H775" s="16">
        <v>0.241705785631219</v>
      </c>
      <c r="I775" s="16">
        <v>0.196549740786233</v>
      </c>
      <c r="J775" s="16">
        <v>0.17580549397540499</v>
      </c>
      <c r="K775" s="16">
        <v>0</v>
      </c>
      <c r="L775" s="16" t="s">
        <v>141</v>
      </c>
      <c r="M775" s="16"/>
      <c r="N775" s="16">
        <v>0.109980596164161</v>
      </c>
      <c r="O775" s="16">
        <v>0.497054591377255</v>
      </c>
      <c r="P775" s="16">
        <v>0.22468637144106399</v>
      </c>
      <c r="Q775" s="16">
        <v>0.26637126881894402</v>
      </c>
      <c r="R775" s="16"/>
      <c r="S775" s="16">
        <v>0.26743536673371898</v>
      </c>
      <c r="T775" s="16">
        <v>0.23730456813446901</v>
      </c>
      <c r="U775" s="16"/>
      <c r="V775" s="16">
        <v>0.68408551326443201</v>
      </c>
      <c r="W775" s="16">
        <v>3.7314083092907499E-2</v>
      </c>
      <c r="X775" s="16">
        <v>0.23542156058004099</v>
      </c>
      <c r="Y775" s="16">
        <v>0.40546164793214001</v>
      </c>
      <c r="Z775" s="16"/>
      <c r="AA775" s="16">
        <v>0.245365512789669</v>
      </c>
      <c r="AB775" s="16">
        <v>0.107667851081875</v>
      </c>
      <c r="AC775" s="16">
        <v>0.29874066389820603</v>
      </c>
      <c r="AD775" s="16">
        <v>0.226229624853308</v>
      </c>
      <c r="AE775" s="16">
        <v>0.24734575157724301</v>
      </c>
      <c r="AF775" s="16">
        <v>0.53817276846608497</v>
      </c>
      <c r="AG775" s="16"/>
      <c r="AH775" s="16">
        <v>0.27064320008188703</v>
      </c>
      <c r="AI775" s="16">
        <v>0.23591317322538999</v>
      </c>
      <c r="AJ775" s="16"/>
      <c r="AK775" s="16">
        <v>0.30995652892783798</v>
      </c>
      <c r="AL775" s="16">
        <v>0.164281790692101</v>
      </c>
      <c r="AM775" s="16"/>
      <c r="AN775" s="16">
        <v>0.33907311243000698</v>
      </c>
      <c r="AO775" s="16">
        <v>0.21714398679122299</v>
      </c>
      <c r="AP775" s="16"/>
      <c r="AQ775" s="16">
        <v>0.189694334741771</v>
      </c>
      <c r="AR775" s="16">
        <v>0</v>
      </c>
      <c r="AS775" s="16">
        <v>0.297735716401058</v>
      </c>
      <c r="AT775" s="16"/>
      <c r="AU775" s="16">
        <v>0.31269366003090798</v>
      </c>
      <c r="AV775" s="16">
        <v>0.12888134198875201</v>
      </c>
      <c r="AW775" s="16"/>
      <c r="AX775" s="16">
        <v>0.264634453828266</v>
      </c>
      <c r="AY775" s="16">
        <v>0</v>
      </c>
      <c r="AZ775" s="16"/>
      <c r="BA775" s="16">
        <v>0.290435987102523</v>
      </c>
      <c r="BB775" s="16">
        <v>0.20501681725542001</v>
      </c>
    </row>
    <row r="776" spans="2:54" x14ac:dyDescent="0.35">
      <c r="B776" t="s">
        <v>316</v>
      </c>
      <c r="C776" s="16">
        <v>0.20456597117578501</v>
      </c>
      <c r="D776" s="16">
        <v>0.21261456661443201</v>
      </c>
      <c r="E776" s="16">
        <v>0.187838196248274</v>
      </c>
      <c r="F776" s="16"/>
      <c r="G776" s="16">
        <v>0.16159532600050999</v>
      </c>
      <c r="H776" s="16">
        <v>0.20593664988391899</v>
      </c>
      <c r="I776" s="16">
        <v>0.28268396806287399</v>
      </c>
      <c r="J776" s="16">
        <v>0</v>
      </c>
      <c r="K776" s="16">
        <v>0</v>
      </c>
      <c r="L776" s="16" t="s">
        <v>141</v>
      </c>
      <c r="M776" s="16"/>
      <c r="N776" s="16">
        <v>0.404328106818447</v>
      </c>
      <c r="O776" s="16">
        <v>0.127588044605283</v>
      </c>
      <c r="P776" s="16">
        <v>0.13071978280375801</v>
      </c>
      <c r="Q776" s="16">
        <v>0.23762713780960301</v>
      </c>
      <c r="R776" s="16"/>
      <c r="S776" s="16">
        <v>0.214408988923765</v>
      </c>
      <c r="T776" s="16">
        <v>0.184413877406576</v>
      </c>
      <c r="U776" s="16"/>
      <c r="V776" s="16">
        <v>6.0571036429635398E-2</v>
      </c>
      <c r="W776" s="16">
        <v>0.17342529867620601</v>
      </c>
      <c r="X776" s="16">
        <v>0.28080693663151901</v>
      </c>
      <c r="Y776" s="16">
        <v>0</v>
      </c>
      <c r="Z776" s="16"/>
      <c r="AA776" s="16">
        <v>6.70239999005693E-2</v>
      </c>
      <c r="AB776" s="16">
        <v>8.7938412615373607E-2</v>
      </c>
      <c r="AC776" s="16">
        <v>0.36018137814975498</v>
      </c>
      <c r="AD776" s="16">
        <v>0.248819325788768</v>
      </c>
      <c r="AE776" s="16">
        <v>0.23901307782317099</v>
      </c>
      <c r="AF776" s="16">
        <v>0.30915407011395701</v>
      </c>
      <c r="AG776" s="16"/>
      <c r="AH776" s="16">
        <v>0.20405110178930599</v>
      </c>
      <c r="AI776" s="16">
        <v>0.17933419857998401</v>
      </c>
      <c r="AJ776" s="16"/>
      <c r="AK776" s="16">
        <v>0.179519235948954</v>
      </c>
      <c r="AL776" s="16">
        <v>0.198933941242185</v>
      </c>
      <c r="AM776" s="16"/>
      <c r="AN776" s="16">
        <v>0.20602834882734899</v>
      </c>
      <c r="AO776" s="16">
        <v>0.23574776618848201</v>
      </c>
      <c r="AP776" s="16"/>
      <c r="AQ776" s="16">
        <v>0</v>
      </c>
      <c r="AR776" s="16">
        <v>0.18795922796390099</v>
      </c>
      <c r="AS776" s="16">
        <v>0.253479012492421</v>
      </c>
      <c r="AT776" s="16"/>
      <c r="AU776" s="16">
        <v>0.22824017879546299</v>
      </c>
      <c r="AV776" s="16">
        <v>0.149329218468265</v>
      </c>
      <c r="AW776" s="16"/>
      <c r="AX776" s="16">
        <v>0.21019476492784001</v>
      </c>
      <c r="AY776" s="16">
        <v>0</v>
      </c>
      <c r="AZ776" s="16"/>
      <c r="BA776" s="16">
        <v>0.222387922698806</v>
      </c>
      <c r="BB776" s="16">
        <v>0.249789786016548</v>
      </c>
    </row>
    <row r="777" spans="2:54" x14ac:dyDescent="0.35">
      <c r="B777" t="s">
        <v>317</v>
      </c>
      <c r="C777" s="16">
        <v>0.30727010576702202</v>
      </c>
      <c r="D777" s="16">
        <v>0.33330071475040202</v>
      </c>
      <c r="E777" s="16">
        <v>0.25316946527400203</v>
      </c>
      <c r="F777" s="16"/>
      <c r="G777" s="16">
        <v>0.29747256992261201</v>
      </c>
      <c r="H777" s="16">
        <v>0.34929251900608699</v>
      </c>
      <c r="I777" s="16">
        <v>0.30503626384973498</v>
      </c>
      <c r="J777" s="16">
        <v>0.11223855612960899</v>
      </c>
      <c r="K777" s="16">
        <v>0</v>
      </c>
      <c r="L777" s="16" t="s">
        <v>141</v>
      </c>
      <c r="M777" s="16"/>
      <c r="N777" s="16">
        <v>0.29343052020749399</v>
      </c>
      <c r="O777" s="16">
        <v>0.16528722669260201</v>
      </c>
      <c r="P777" s="16">
        <v>0.357787140265584</v>
      </c>
      <c r="Q777" s="16">
        <v>0.32054753482125298</v>
      </c>
      <c r="R777" s="16"/>
      <c r="S777" s="16">
        <v>0.34500920069794799</v>
      </c>
      <c r="T777" s="16">
        <v>0.23000500279906699</v>
      </c>
      <c r="U777" s="16"/>
      <c r="V777" s="16">
        <v>0</v>
      </c>
      <c r="W777" s="16">
        <v>0.48501023274699401</v>
      </c>
      <c r="X777" s="16">
        <v>0.29360691628088298</v>
      </c>
      <c r="Y777" s="16">
        <v>0.34688189532645503</v>
      </c>
      <c r="Z777" s="16"/>
      <c r="AA777" s="16">
        <v>0.38145418406589399</v>
      </c>
      <c r="AB777" s="16">
        <v>0.40212811820104</v>
      </c>
      <c r="AC777" s="16">
        <v>0</v>
      </c>
      <c r="AD777" s="16">
        <v>0.33866723245350999</v>
      </c>
      <c r="AE777" s="16">
        <v>0.402527008369991</v>
      </c>
      <c r="AF777" s="16">
        <v>0</v>
      </c>
      <c r="AG777" s="16"/>
      <c r="AH777" s="16">
        <v>0.29745082614034901</v>
      </c>
      <c r="AI777" s="16">
        <v>0.34011167587123498</v>
      </c>
      <c r="AJ777" s="16"/>
      <c r="AK777" s="16">
        <v>0.26969988733711597</v>
      </c>
      <c r="AL777" s="16">
        <v>0.40874285516349201</v>
      </c>
      <c r="AM777" s="16"/>
      <c r="AN777" s="16">
        <v>0.28294795117534599</v>
      </c>
      <c r="AO777" s="16">
        <v>0.277380481436033</v>
      </c>
      <c r="AP777" s="16"/>
      <c r="AQ777" s="16">
        <v>0.553151146670252</v>
      </c>
      <c r="AR777" s="16">
        <v>0.35995182306484402</v>
      </c>
      <c r="AS777" s="16">
        <v>0.26543580490702001</v>
      </c>
      <c r="AT777" s="16"/>
      <c r="AU777" s="16">
        <v>0.25682706470452898</v>
      </c>
      <c r="AV777" s="16">
        <v>0.424964004111826</v>
      </c>
      <c r="AW777" s="16"/>
      <c r="AX777" s="16">
        <v>0.30625159473219199</v>
      </c>
      <c r="AY777" s="16">
        <v>0.34428562066616603</v>
      </c>
      <c r="AZ777" s="16"/>
      <c r="BA777" s="16">
        <v>0.31168157986954598</v>
      </c>
      <c r="BB777" s="16">
        <v>0.37155337512505898</v>
      </c>
    </row>
    <row r="778" spans="2:54" x14ac:dyDescent="0.35">
      <c r="B778" t="s">
        <v>318</v>
      </c>
      <c r="C778" s="16">
        <v>0.100461051712586</v>
      </c>
      <c r="D778" s="16">
        <v>9.6371076382413906E-2</v>
      </c>
      <c r="E778" s="16">
        <v>0.108961440047882</v>
      </c>
      <c r="F778" s="16"/>
      <c r="G778" s="16">
        <v>0</v>
      </c>
      <c r="H778" s="16">
        <v>1.78196397545137E-2</v>
      </c>
      <c r="I778" s="16">
        <v>8.2762949340333097E-2</v>
      </c>
      <c r="J778" s="16">
        <v>0.71195594989498601</v>
      </c>
      <c r="K778" s="16">
        <v>1</v>
      </c>
      <c r="L778" s="16" t="s">
        <v>141</v>
      </c>
      <c r="M778" s="16"/>
      <c r="N778" s="16">
        <v>0</v>
      </c>
      <c r="O778" s="16">
        <v>0</v>
      </c>
      <c r="P778" s="16">
        <v>0.16993037307314099</v>
      </c>
      <c r="Q778" s="16">
        <v>0.116369735394785</v>
      </c>
      <c r="R778" s="16"/>
      <c r="S778" s="16">
        <v>8.4599841285709604E-2</v>
      </c>
      <c r="T778" s="16">
        <v>0.13293448699427801</v>
      </c>
      <c r="U778" s="16"/>
      <c r="V778" s="16">
        <v>0.13463738869052999</v>
      </c>
      <c r="W778" s="16">
        <v>0.14610728799356101</v>
      </c>
      <c r="X778" s="16">
        <v>8.7201891363111406E-2</v>
      </c>
      <c r="Y778" s="16">
        <v>0</v>
      </c>
      <c r="Z778" s="16"/>
      <c r="AA778" s="16">
        <v>0.114379641510244</v>
      </c>
      <c r="AB778" s="16">
        <v>0.40226561810171202</v>
      </c>
      <c r="AC778" s="16">
        <v>0</v>
      </c>
      <c r="AD778" s="16">
        <v>2.5727461376956799E-2</v>
      </c>
      <c r="AE778" s="16">
        <v>0.111114162229595</v>
      </c>
      <c r="AF778" s="16">
        <v>0.15267316141995901</v>
      </c>
      <c r="AG778" s="16"/>
      <c r="AH778" s="16">
        <v>0.13284739576666599</v>
      </c>
      <c r="AI778" s="16">
        <v>2.9137929690799001E-2</v>
      </c>
      <c r="AJ778" s="16"/>
      <c r="AK778" s="16">
        <v>0.13671829182742101</v>
      </c>
      <c r="AL778" s="16">
        <v>5.79921517920437E-2</v>
      </c>
      <c r="AM778" s="16"/>
      <c r="AN778" s="16">
        <v>0.1083955436381</v>
      </c>
      <c r="AO778" s="16">
        <v>4.6163327979893899E-2</v>
      </c>
      <c r="AP778" s="16"/>
      <c r="AQ778" s="16">
        <v>0</v>
      </c>
      <c r="AR778" s="16">
        <v>0.173994652383203</v>
      </c>
      <c r="AS778" s="16">
        <v>8.4116576352541106E-2</v>
      </c>
      <c r="AT778" s="16"/>
      <c r="AU778" s="16">
        <v>9.3671690647827002E-2</v>
      </c>
      <c r="AV778" s="16">
        <v>0.116302015186457</v>
      </c>
      <c r="AW778" s="16"/>
      <c r="AX778" s="16">
        <v>0.103225316643623</v>
      </c>
      <c r="AY778" s="16">
        <v>0</v>
      </c>
      <c r="AZ778" s="16"/>
      <c r="BA778" s="16">
        <v>8.6542832781193804E-2</v>
      </c>
      <c r="BB778" s="16">
        <v>0</v>
      </c>
    </row>
    <row r="779" spans="2:54" x14ac:dyDescent="0.35">
      <c r="B779" t="s">
        <v>319</v>
      </c>
      <c r="C779" s="16">
        <v>2.7469925149021301E-2</v>
      </c>
      <c r="D779" s="16">
        <v>1.46790813232156E-2</v>
      </c>
      <c r="E779" s="16">
        <v>5.4053738223241499E-2</v>
      </c>
      <c r="F779" s="16"/>
      <c r="G779" s="16">
        <v>0</v>
      </c>
      <c r="H779" s="16">
        <v>3.5850844098057499E-2</v>
      </c>
      <c r="I779" s="16">
        <v>3.3425925975231099E-2</v>
      </c>
      <c r="J779" s="16">
        <v>0</v>
      </c>
      <c r="K779" s="16">
        <v>0</v>
      </c>
      <c r="L779" s="16" t="s">
        <v>141</v>
      </c>
      <c r="M779" s="16"/>
      <c r="N779" s="16">
        <v>0</v>
      </c>
      <c r="O779" s="16">
        <v>0.112598338651724</v>
      </c>
      <c r="P779" s="16">
        <v>2.3563613396547001E-2</v>
      </c>
      <c r="Q779" s="16">
        <v>0</v>
      </c>
      <c r="R779" s="16"/>
      <c r="S779" s="16">
        <v>1.47512788974964E-2</v>
      </c>
      <c r="T779" s="16">
        <v>5.3509434417479899E-2</v>
      </c>
      <c r="U779" s="16"/>
      <c r="V779" s="16">
        <v>0</v>
      </c>
      <c r="W779" s="16">
        <v>0</v>
      </c>
      <c r="X779" s="16">
        <v>3.1827086040628602E-2</v>
      </c>
      <c r="Y779" s="16">
        <v>0.123728508357382</v>
      </c>
      <c r="Z779" s="16"/>
      <c r="AA779" s="16">
        <v>0</v>
      </c>
      <c r="AB779" s="16">
        <v>0</v>
      </c>
      <c r="AC779" s="16">
        <v>0</v>
      </c>
      <c r="AD779" s="16">
        <v>7.13107562898459E-2</v>
      </c>
      <c r="AE779" s="16">
        <v>0</v>
      </c>
      <c r="AF779" s="16">
        <v>0</v>
      </c>
      <c r="AG779" s="16"/>
      <c r="AH779" s="16">
        <v>2.54293160983158E-2</v>
      </c>
      <c r="AI779" s="16">
        <v>3.3086465615616803E-2</v>
      </c>
      <c r="AJ779" s="16"/>
      <c r="AK779" s="16">
        <v>0</v>
      </c>
      <c r="AL779" s="16">
        <v>8.8812101692963302E-2</v>
      </c>
      <c r="AM779" s="16"/>
      <c r="AN779" s="16">
        <v>0</v>
      </c>
      <c r="AO779" s="16">
        <v>7.4793325064178906E-2</v>
      </c>
      <c r="AP779" s="16"/>
      <c r="AQ779" s="16">
        <v>0</v>
      </c>
      <c r="AR779" s="16">
        <v>0</v>
      </c>
      <c r="AS779" s="16">
        <v>3.5778125503948398E-2</v>
      </c>
      <c r="AT779" s="16"/>
      <c r="AU779" s="16">
        <v>3.9243403483608899E-2</v>
      </c>
      <c r="AV779" s="16">
        <v>0</v>
      </c>
      <c r="AW779" s="16"/>
      <c r="AX779" s="16">
        <v>1.0183284374148E-2</v>
      </c>
      <c r="AY779" s="16">
        <v>0.65571437933383403</v>
      </c>
      <c r="AZ779" s="16"/>
      <c r="BA779" s="16">
        <v>2.56848272847498E-2</v>
      </c>
      <c r="BB779" s="16">
        <v>6.9869610786447794E-2</v>
      </c>
    </row>
    <row r="780" spans="2:54" x14ac:dyDescent="0.35">
      <c r="B780" t="s">
        <v>320</v>
      </c>
      <c r="C780" s="16">
        <v>3.9246264298397199E-2</v>
      </c>
      <c r="D780" s="16">
        <v>5.81296666148957E-2</v>
      </c>
      <c r="E780" s="16">
        <v>0</v>
      </c>
      <c r="F780" s="16"/>
      <c r="G780" s="16">
        <v>0</v>
      </c>
      <c r="H780" s="16">
        <v>1.9871648979151699E-2</v>
      </c>
      <c r="I780" s="16">
        <v>9.9541151985593601E-2</v>
      </c>
      <c r="J780" s="16">
        <v>0</v>
      </c>
      <c r="K780" s="16">
        <v>0</v>
      </c>
      <c r="L780" s="16" t="s">
        <v>141</v>
      </c>
      <c r="M780" s="16"/>
      <c r="N780" s="16">
        <v>0</v>
      </c>
      <c r="O780" s="16">
        <v>0</v>
      </c>
      <c r="P780" s="16">
        <v>9.3312719019906398E-2</v>
      </c>
      <c r="Q780" s="16">
        <v>0</v>
      </c>
      <c r="R780" s="16"/>
      <c r="S780" s="16">
        <v>1.44868170321397E-2</v>
      </c>
      <c r="T780" s="16">
        <v>8.9937496983191006E-2</v>
      </c>
      <c r="U780" s="16"/>
      <c r="V780" s="16">
        <v>0</v>
      </c>
      <c r="W780" s="16">
        <v>0</v>
      </c>
      <c r="X780" s="16">
        <v>7.1135609103817707E-2</v>
      </c>
      <c r="Y780" s="16">
        <v>0</v>
      </c>
      <c r="Z780" s="16"/>
      <c r="AA780" s="16">
        <v>0.12658234893068801</v>
      </c>
      <c r="AB780" s="16">
        <v>0</v>
      </c>
      <c r="AC780" s="16">
        <v>0</v>
      </c>
      <c r="AD780" s="16">
        <v>2.5266217814691998E-2</v>
      </c>
      <c r="AE780" s="16">
        <v>0</v>
      </c>
      <c r="AF780" s="16">
        <v>0</v>
      </c>
      <c r="AG780" s="16"/>
      <c r="AH780" s="16">
        <v>1.4095133768775201E-2</v>
      </c>
      <c r="AI780" s="16">
        <v>9.8530251785716103E-2</v>
      </c>
      <c r="AJ780" s="16"/>
      <c r="AK780" s="16">
        <v>6.50197711262301E-2</v>
      </c>
      <c r="AL780" s="16">
        <v>0</v>
      </c>
      <c r="AM780" s="16"/>
      <c r="AN780" s="16">
        <v>1.8561576285719601E-2</v>
      </c>
      <c r="AO780" s="16">
        <v>8.0357043333856806E-2</v>
      </c>
      <c r="AP780" s="16"/>
      <c r="AQ780" s="16">
        <v>0.257154518587977</v>
      </c>
      <c r="AR780" s="16">
        <v>0</v>
      </c>
      <c r="AS780" s="16">
        <v>0</v>
      </c>
      <c r="AT780" s="16"/>
      <c r="AU780" s="16">
        <v>1.39043873854959E-2</v>
      </c>
      <c r="AV780" s="16">
        <v>9.8374029445594494E-2</v>
      </c>
      <c r="AW780" s="16"/>
      <c r="AX780" s="16">
        <v>4.0326156159221499E-2</v>
      </c>
      <c r="AY780" s="16">
        <v>0</v>
      </c>
      <c r="AZ780" s="16"/>
      <c r="BA780" s="16">
        <v>1.4236760241869499E-2</v>
      </c>
      <c r="BB780" s="16">
        <v>0</v>
      </c>
    </row>
    <row r="781" spans="2:54" x14ac:dyDescent="0.35">
      <c r="B781" t="s">
        <v>321</v>
      </c>
      <c r="C781" s="16">
        <v>6.3438859178875706E-2</v>
      </c>
      <c r="D781" s="16">
        <v>1.4702742776901701E-2</v>
      </c>
      <c r="E781" s="16">
        <v>0.16472942499593601</v>
      </c>
      <c r="F781" s="16"/>
      <c r="G781" s="16">
        <v>0</v>
      </c>
      <c r="H781" s="16">
        <v>0.12952291264705201</v>
      </c>
      <c r="I781" s="16">
        <v>0</v>
      </c>
      <c r="J781" s="16">
        <v>0</v>
      </c>
      <c r="K781" s="16">
        <v>0</v>
      </c>
      <c r="L781" s="16" t="s">
        <v>141</v>
      </c>
      <c r="M781" s="16"/>
      <c r="N781" s="16">
        <v>0.192260776809898</v>
      </c>
      <c r="O781" s="16">
        <v>9.7471798673135795E-2</v>
      </c>
      <c r="P781" s="16">
        <v>0</v>
      </c>
      <c r="Q781" s="16">
        <v>5.9084323155414599E-2</v>
      </c>
      <c r="R781" s="16"/>
      <c r="S781" s="16">
        <v>5.93085064292233E-2</v>
      </c>
      <c r="T781" s="16">
        <v>7.1895133264939098E-2</v>
      </c>
      <c r="U781" s="16"/>
      <c r="V781" s="16">
        <v>0.120706061615402</v>
      </c>
      <c r="W781" s="16">
        <v>0.15814309749033201</v>
      </c>
      <c r="X781" s="16">
        <v>0</v>
      </c>
      <c r="Y781" s="16">
        <v>0.123927948384022</v>
      </c>
      <c r="Z781" s="16"/>
      <c r="AA781" s="16">
        <v>6.5194312802936E-2</v>
      </c>
      <c r="AB781" s="16">
        <v>0</v>
      </c>
      <c r="AC781" s="16">
        <v>0.34107795795203899</v>
      </c>
      <c r="AD781" s="16">
        <v>6.3979381422919299E-2</v>
      </c>
      <c r="AE781" s="16">
        <v>0</v>
      </c>
      <c r="AF781" s="16">
        <v>0</v>
      </c>
      <c r="AG781" s="16"/>
      <c r="AH781" s="16">
        <v>5.5483026354701301E-2</v>
      </c>
      <c r="AI781" s="16">
        <v>8.3886305231258507E-2</v>
      </c>
      <c r="AJ781" s="16"/>
      <c r="AK781" s="16">
        <v>3.9086284832439901E-2</v>
      </c>
      <c r="AL781" s="16">
        <v>8.1237159417214697E-2</v>
      </c>
      <c r="AM781" s="16"/>
      <c r="AN781" s="16">
        <v>4.4993467643477697E-2</v>
      </c>
      <c r="AO781" s="16">
        <v>6.8414069206332806E-2</v>
      </c>
      <c r="AP781" s="16"/>
      <c r="AQ781" s="16">
        <v>0</v>
      </c>
      <c r="AR781" s="16">
        <v>0.27809429658805201</v>
      </c>
      <c r="AS781" s="16">
        <v>6.3454764343011005E-2</v>
      </c>
      <c r="AT781" s="16"/>
      <c r="AU781" s="16">
        <v>5.5419614952167698E-2</v>
      </c>
      <c r="AV781" s="16">
        <v>8.2149390799105201E-2</v>
      </c>
      <c r="AW781" s="16"/>
      <c r="AX781" s="16">
        <v>6.5184429334709304E-2</v>
      </c>
      <c r="AY781" s="16">
        <v>0</v>
      </c>
      <c r="AZ781" s="16"/>
      <c r="BA781" s="16">
        <v>4.9030090021311701E-2</v>
      </c>
      <c r="BB781" s="16">
        <v>0.10377041081652499</v>
      </c>
    </row>
    <row r="782" spans="2:54" x14ac:dyDescent="0.35">
      <c r="B782" t="s">
        <v>110</v>
      </c>
      <c r="C782" s="16">
        <v>0</v>
      </c>
      <c r="D782" s="16">
        <v>0</v>
      </c>
      <c r="E782" s="16">
        <v>0</v>
      </c>
      <c r="F782" s="16"/>
      <c r="G782" s="16">
        <v>0</v>
      </c>
      <c r="H782" s="16">
        <v>0</v>
      </c>
      <c r="I782" s="16">
        <v>0</v>
      </c>
      <c r="J782" s="16">
        <v>0</v>
      </c>
      <c r="K782" s="16">
        <v>0</v>
      </c>
      <c r="L782" s="16" t="s">
        <v>141</v>
      </c>
      <c r="M782" s="16"/>
      <c r="N782" s="16">
        <v>0</v>
      </c>
      <c r="O782" s="16">
        <v>0</v>
      </c>
      <c r="P782" s="16">
        <v>0</v>
      </c>
      <c r="Q782" s="16">
        <v>0</v>
      </c>
      <c r="R782" s="16"/>
      <c r="S782" s="16">
        <v>0</v>
      </c>
      <c r="T782" s="16">
        <v>0</v>
      </c>
      <c r="U782" s="16"/>
      <c r="V782" s="16">
        <v>0</v>
      </c>
      <c r="W782" s="16">
        <v>0</v>
      </c>
      <c r="X782" s="16">
        <v>0</v>
      </c>
      <c r="Y782" s="16">
        <v>0</v>
      </c>
      <c r="Z782" s="16"/>
      <c r="AA782" s="16">
        <v>0</v>
      </c>
      <c r="AB782" s="16">
        <v>0</v>
      </c>
      <c r="AC782" s="16">
        <v>0</v>
      </c>
      <c r="AD782" s="16">
        <v>0</v>
      </c>
      <c r="AE782" s="16">
        <v>0</v>
      </c>
      <c r="AF782" s="16">
        <v>0</v>
      </c>
      <c r="AG782" s="16"/>
      <c r="AH782" s="16">
        <v>0</v>
      </c>
      <c r="AI782" s="16">
        <v>0</v>
      </c>
      <c r="AJ782" s="16"/>
      <c r="AK782" s="16">
        <v>0</v>
      </c>
      <c r="AL782" s="16">
        <v>0</v>
      </c>
      <c r="AM782" s="16"/>
      <c r="AN782" s="16">
        <v>0</v>
      </c>
      <c r="AO782" s="16">
        <v>0</v>
      </c>
      <c r="AP782" s="16"/>
      <c r="AQ782" s="16">
        <v>0</v>
      </c>
      <c r="AR782" s="16">
        <v>0</v>
      </c>
      <c r="AS782" s="16">
        <v>0</v>
      </c>
      <c r="AT782" s="16"/>
      <c r="AU782" s="16">
        <v>0</v>
      </c>
      <c r="AV782" s="16">
        <v>0</v>
      </c>
      <c r="AW782" s="16"/>
      <c r="AX782" s="16">
        <v>0</v>
      </c>
      <c r="AY782" s="16">
        <v>0</v>
      </c>
      <c r="AZ782" s="16"/>
      <c r="BA782" s="16">
        <v>0</v>
      </c>
      <c r="BB782" s="16">
        <v>0</v>
      </c>
    </row>
    <row r="783" spans="2:54" x14ac:dyDescent="0.35">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c r="AA783" s="16"/>
      <c r="AB783" s="16"/>
      <c r="AC783" s="16"/>
      <c r="AD783" s="16"/>
      <c r="AE783" s="16"/>
      <c r="AF783" s="16"/>
      <c r="AG783" s="16"/>
      <c r="AH783" s="16"/>
      <c r="AI783" s="16"/>
      <c r="AJ783" s="16"/>
      <c r="AK783" s="16"/>
      <c r="AL783" s="16"/>
      <c r="AM783" s="16"/>
      <c r="AN783" s="16"/>
      <c r="AO783" s="16"/>
      <c r="AP783" s="16"/>
      <c r="AQ783" s="16"/>
      <c r="AR783" s="16"/>
      <c r="AS783" s="16"/>
      <c r="AT783" s="16"/>
      <c r="AU783" s="16"/>
      <c r="AV783" s="16"/>
      <c r="AW783" s="16"/>
      <c r="AX783" s="16"/>
      <c r="AY783" s="16"/>
      <c r="AZ783" s="16"/>
      <c r="BA783" s="16"/>
      <c r="BB783" s="16"/>
    </row>
    <row r="784" spans="2:54" x14ac:dyDescent="0.35">
      <c r="B784" s="7" t="s">
        <v>327</v>
      </c>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c r="AA784" s="16"/>
      <c r="AB784" s="16"/>
      <c r="AC784" s="16"/>
      <c r="AD784" s="16"/>
      <c r="AE784" s="16"/>
      <c r="AF784" s="16"/>
      <c r="AG784" s="16"/>
      <c r="AH784" s="16"/>
      <c r="AI784" s="16"/>
      <c r="AJ784" s="16"/>
      <c r="AK784" s="16"/>
      <c r="AL784" s="16"/>
      <c r="AM784" s="16"/>
      <c r="AN784" s="16"/>
      <c r="AO784" s="16"/>
      <c r="AP784" s="16"/>
      <c r="AQ784" s="16"/>
      <c r="AR784" s="16"/>
      <c r="AS784" s="16"/>
      <c r="AT784" s="16"/>
      <c r="AU784" s="16"/>
      <c r="AV784" s="16"/>
      <c r="AW784" s="16"/>
      <c r="AX784" s="16"/>
      <c r="AY784" s="16"/>
      <c r="AZ784" s="16"/>
      <c r="BA784" s="16"/>
      <c r="BB784" s="16"/>
    </row>
    <row r="785" spans="2:54" x14ac:dyDescent="0.35">
      <c r="B785" s="15" t="s">
        <v>23</v>
      </c>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c r="AA785" s="16"/>
      <c r="AB785" s="16"/>
      <c r="AC785" s="16"/>
      <c r="AD785" s="16"/>
      <c r="AE785" s="16"/>
      <c r="AF785" s="16"/>
      <c r="AG785" s="16"/>
      <c r="AH785" s="16"/>
      <c r="AI785" s="16"/>
      <c r="AJ785" s="16"/>
      <c r="AK785" s="16"/>
      <c r="AL785" s="16"/>
      <c r="AM785" s="16"/>
      <c r="AN785" s="16"/>
      <c r="AO785" s="16"/>
      <c r="AP785" s="16"/>
      <c r="AQ785" s="16"/>
      <c r="AR785" s="16"/>
      <c r="AS785" s="16"/>
      <c r="AT785" s="16"/>
      <c r="AU785" s="16"/>
      <c r="AV785" s="16"/>
      <c r="AW785" s="16"/>
      <c r="AX785" s="16"/>
      <c r="AY785" s="16"/>
      <c r="AZ785" s="16"/>
      <c r="BA785" s="16"/>
      <c r="BB785" s="16"/>
    </row>
    <row r="786" spans="2:54" hidden="1" x14ac:dyDescent="0.35">
      <c r="B786" t="s">
        <v>315</v>
      </c>
      <c r="C786" s="16">
        <v>0</v>
      </c>
      <c r="D786" s="16">
        <v>0</v>
      </c>
      <c r="E786" s="16">
        <v>0</v>
      </c>
      <c r="F786" s="16"/>
      <c r="G786" s="16">
        <v>0</v>
      </c>
      <c r="H786" s="16">
        <v>0</v>
      </c>
      <c r="I786" s="16">
        <v>0</v>
      </c>
      <c r="J786" s="16">
        <v>0</v>
      </c>
      <c r="K786" s="16">
        <v>0</v>
      </c>
      <c r="L786" s="16">
        <v>0</v>
      </c>
      <c r="M786" s="16"/>
      <c r="N786" s="16">
        <v>0</v>
      </c>
      <c r="O786" s="16">
        <v>0</v>
      </c>
      <c r="P786" s="16">
        <v>0</v>
      </c>
      <c r="Q786" s="16">
        <v>0</v>
      </c>
      <c r="R786" s="16"/>
      <c r="S786" s="16">
        <v>0</v>
      </c>
      <c r="T786" s="16">
        <v>0</v>
      </c>
      <c r="U786" s="16"/>
      <c r="V786" s="16">
        <v>0</v>
      </c>
      <c r="W786" s="16">
        <v>0</v>
      </c>
      <c r="X786" s="16">
        <v>0</v>
      </c>
      <c r="Y786" s="16">
        <v>0</v>
      </c>
      <c r="Z786" s="16"/>
      <c r="AA786" s="16">
        <v>0</v>
      </c>
      <c r="AB786" s="16">
        <v>0</v>
      </c>
      <c r="AC786" s="16">
        <v>0</v>
      </c>
      <c r="AD786" s="16">
        <v>0</v>
      </c>
      <c r="AE786" s="16">
        <v>0</v>
      </c>
      <c r="AF786" s="16">
        <v>0</v>
      </c>
      <c r="AG786" s="16"/>
      <c r="AH786" s="16">
        <v>0</v>
      </c>
      <c r="AI786" s="16">
        <v>0</v>
      </c>
      <c r="AJ786" s="16"/>
      <c r="AK786" s="16">
        <v>0</v>
      </c>
      <c r="AL786" s="16">
        <v>0</v>
      </c>
      <c r="AM786" s="16"/>
      <c r="AN786" s="16">
        <v>0</v>
      </c>
      <c r="AO786" s="16">
        <v>0</v>
      </c>
      <c r="AP786" s="16"/>
      <c r="AQ786" s="16">
        <v>0</v>
      </c>
      <c r="AR786" s="16">
        <v>0</v>
      </c>
      <c r="AS786" s="16">
        <v>0</v>
      </c>
      <c r="AT786" s="16"/>
      <c r="AU786" s="16">
        <v>0</v>
      </c>
      <c r="AV786" s="16">
        <v>0</v>
      </c>
      <c r="AW786" s="16"/>
      <c r="AX786" s="16">
        <v>0</v>
      </c>
      <c r="AY786" s="16">
        <v>0</v>
      </c>
      <c r="AZ786" s="16"/>
      <c r="BA786" s="16">
        <v>0</v>
      </c>
      <c r="BB786" s="16">
        <v>0</v>
      </c>
    </row>
    <row r="787" spans="2:54" hidden="1" x14ac:dyDescent="0.35">
      <c r="B787" t="s">
        <v>316</v>
      </c>
      <c r="C787" s="16">
        <v>0</v>
      </c>
      <c r="D787" s="16">
        <v>0</v>
      </c>
      <c r="E787" s="16">
        <v>0</v>
      </c>
      <c r="F787" s="16"/>
      <c r="G787" s="16">
        <v>0</v>
      </c>
      <c r="H787" s="16">
        <v>0</v>
      </c>
      <c r="I787" s="16">
        <v>0</v>
      </c>
      <c r="J787" s="16">
        <v>0</v>
      </c>
      <c r="K787" s="16">
        <v>0</v>
      </c>
      <c r="L787" s="16">
        <v>0</v>
      </c>
      <c r="M787" s="16"/>
      <c r="N787" s="16">
        <v>0</v>
      </c>
      <c r="O787" s="16">
        <v>0</v>
      </c>
      <c r="P787" s="16">
        <v>0</v>
      </c>
      <c r="Q787" s="16">
        <v>0</v>
      </c>
      <c r="R787" s="16"/>
      <c r="S787" s="16">
        <v>0</v>
      </c>
      <c r="T787" s="16">
        <v>0</v>
      </c>
      <c r="U787" s="16"/>
      <c r="V787" s="16">
        <v>0</v>
      </c>
      <c r="W787" s="16">
        <v>0</v>
      </c>
      <c r="X787" s="16">
        <v>0</v>
      </c>
      <c r="Y787" s="16">
        <v>0</v>
      </c>
      <c r="Z787" s="16"/>
      <c r="AA787" s="16">
        <v>0</v>
      </c>
      <c r="AB787" s="16">
        <v>0</v>
      </c>
      <c r="AC787" s="16">
        <v>0</v>
      </c>
      <c r="AD787" s="16">
        <v>0</v>
      </c>
      <c r="AE787" s="16">
        <v>0</v>
      </c>
      <c r="AF787" s="16">
        <v>0</v>
      </c>
      <c r="AG787" s="16"/>
      <c r="AH787" s="16">
        <v>0</v>
      </c>
      <c r="AI787" s="16">
        <v>0</v>
      </c>
      <c r="AJ787" s="16"/>
      <c r="AK787" s="16">
        <v>0</v>
      </c>
      <c r="AL787" s="16">
        <v>0</v>
      </c>
      <c r="AM787" s="16"/>
      <c r="AN787" s="16">
        <v>0</v>
      </c>
      <c r="AO787" s="16">
        <v>0</v>
      </c>
      <c r="AP787" s="16"/>
      <c r="AQ787" s="16">
        <v>0</v>
      </c>
      <c r="AR787" s="16">
        <v>0</v>
      </c>
      <c r="AS787" s="16">
        <v>0</v>
      </c>
      <c r="AT787" s="16"/>
      <c r="AU787" s="16">
        <v>0</v>
      </c>
      <c r="AV787" s="16">
        <v>0</v>
      </c>
      <c r="AW787" s="16"/>
      <c r="AX787" s="16">
        <v>0</v>
      </c>
      <c r="AY787" s="16">
        <v>0</v>
      </c>
      <c r="AZ787" s="16"/>
      <c r="BA787" s="16">
        <v>0</v>
      </c>
      <c r="BB787" s="16">
        <v>0</v>
      </c>
    </row>
    <row r="788" spans="2:54" hidden="1" x14ac:dyDescent="0.35">
      <c r="B788" t="s">
        <v>317</v>
      </c>
      <c r="C788" s="16">
        <v>0</v>
      </c>
      <c r="D788" s="16">
        <v>0</v>
      </c>
      <c r="E788" s="16">
        <v>0</v>
      </c>
      <c r="F788" s="16"/>
      <c r="G788" s="16">
        <v>0</v>
      </c>
      <c r="H788" s="16">
        <v>0</v>
      </c>
      <c r="I788" s="16">
        <v>0</v>
      </c>
      <c r="J788" s="16">
        <v>0</v>
      </c>
      <c r="K788" s="16">
        <v>0</v>
      </c>
      <c r="L788" s="16">
        <v>0</v>
      </c>
      <c r="M788" s="16"/>
      <c r="N788" s="16">
        <v>0</v>
      </c>
      <c r="O788" s="16">
        <v>0</v>
      </c>
      <c r="P788" s="16">
        <v>0</v>
      </c>
      <c r="Q788" s="16">
        <v>0</v>
      </c>
      <c r="R788" s="16"/>
      <c r="S788" s="16">
        <v>0</v>
      </c>
      <c r="T788" s="16">
        <v>0</v>
      </c>
      <c r="U788" s="16"/>
      <c r="V788" s="16">
        <v>0</v>
      </c>
      <c r="W788" s="16">
        <v>0</v>
      </c>
      <c r="X788" s="16">
        <v>0</v>
      </c>
      <c r="Y788" s="16">
        <v>0</v>
      </c>
      <c r="Z788" s="16"/>
      <c r="AA788" s="16">
        <v>0</v>
      </c>
      <c r="AB788" s="16">
        <v>0</v>
      </c>
      <c r="AC788" s="16">
        <v>0</v>
      </c>
      <c r="AD788" s="16">
        <v>0</v>
      </c>
      <c r="AE788" s="16">
        <v>0</v>
      </c>
      <c r="AF788" s="16">
        <v>0</v>
      </c>
      <c r="AG788" s="16"/>
      <c r="AH788" s="16">
        <v>0</v>
      </c>
      <c r="AI788" s="16">
        <v>0</v>
      </c>
      <c r="AJ788" s="16"/>
      <c r="AK788" s="16">
        <v>0</v>
      </c>
      <c r="AL788" s="16">
        <v>0</v>
      </c>
      <c r="AM788" s="16"/>
      <c r="AN788" s="16">
        <v>0</v>
      </c>
      <c r="AO788" s="16">
        <v>0</v>
      </c>
      <c r="AP788" s="16"/>
      <c r="AQ788" s="16">
        <v>0</v>
      </c>
      <c r="AR788" s="16">
        <v>0</v>
      </c>
      <c r="AS788" s="16">
        <v>0</v>
      </c>
      <c r="AT788" s="16"/>
      <c r="AU788" s="16">
        <v>0</v>
      </c>
      <c r="AV788" s="16">
        <v>0</v>
      </c>
      <c r="AW788" s="16"/>
      <c r="AX788" s="16">
        <v>0</v>
      </c>
      <c r="AY788" s="16">
        <v>0</v>
      </c>
      <c r="AZ788" s="16"/>
      <c r="BA788" s="16">
        <v>0</v>
      </c>
      <c r="BB788" s="16">
        <v>0</v>
      </c>
    </row>
    <row r="789" spans="2:54" hidden="1" x14ac:dyDescent="0.35">
      <c r="B789" t="s">
        <v>318</v>
      </c>
      <c r="C789" s="16">
        <v>0</v>
      </c>
      <c r="D789" s="16">
        <v>0</v>
      </c>
      <c r="E789" s="16">
        <v>0</v>
      </c>
      <c r="F789" s="16"/>
      <c r="G789" s="16">
        <v>0</v>
      </c>
      <c r="H789" s="16">
        <v>0</v>
      </c>
      <c r="I789" s="16">
        <v>0</v>
      </c>
      <c r="J789" s="16">
        <v>0</v>
      </c>
      <c r="K789" s="16">
        <v>0</v>
      </c>
      <c r="L789" s="16">
        <v>0</v>
      </c>
      <c r="M789" s="16"/>
      <c r="N789" s="16">
        <v>0</v>
      </c>
      <c r="O789" s="16">
        <v>0</v>
      </c>
      <c r="P789" s="16">
        <v>0</v>
      </c>
      <c r="Q789" s="16">
        <v>0</v>
      </c>
      <c r="R789" s="16"/>
      <c r="S789" s="16">
        <v>0</v>
      </c>
      <c r="T789" s="16">
        <v>0</v>
      </c>
      <c r="U789" s="16"/>
      <c r="V789" s="16">
        <v>0</v>
      </c>
      <c r="W789" s="16">
        <v>0</v>
      </c>
      <c r="X789" s="16">
        <v>0</v>
      </c>
      <c r="Y789" s="16">
        <v>0</v>
      </c>
      <c r="Z789" s="16"/>
      <c r="AA789" s="16">
        <v>0</v>
      </c>
      <c r="AB789" s="16">
        <v>0</v>
      </c>
      <c r="AC789" s="16">
        <v>0</v>
      </c>
      <c r="AD789" s="16">
        <v>0</v>
      </c>
      <c r="AE789" s="16">
        <v>0</v>
      </c>
      <c r="AF789" s="16">
        <v>0</v>
      </c>
      <c r="AG789" s="16"/>
      <c r="AH789" s="16">
        <v>0</v>
      </c>
      <c r="AI789" s="16">
        <v>0</v>
      </c>
      <c r="AJ789" s="16"/>
      <c r="AK789" s="16">
        <v>0</v>
      </c>
      <c r="AL789" s="16">
        <v>0</v>
      </c>
      <c r="AM789" s="16"/>
      <c r="AN789" s="16">
        <v>0</v>
      </c>
      <c r="AO789" s="16">
        <v>0</v>
      </c>
      <c r="AP789" s="16"/>
      <c r="AQ789" s="16">
        <v>0</v>
      </c>
      <c r="AR789" s="16">
        <v>0</v>
      </c>
      <c r="AS789" s="16">
        <v>0</v>
      </c>
      <c r="AT789" s="16"/>
      <c r="AU789" s="16">
        <v>0</v>
      </c>
      <c r="AV789" s="16">
        <v>0</v>
      </c>
      <c r="AW789" s="16"/>
      <c r="AX789" s="16">
        <v>0</v>
      </c>
      <c r="AY789" s="16">
        <v>0</v>
      </c>
      <c r="AZ789" s="16"/>
      <c r="BA789" s="16">
        <v>0</v>
      </c>
      <c r="BB789" s="16">
        <v>0</v>
      </c>
    </row>
    <row r="790" spans="2:54" hidden="1" x14ac:dyDescent="0.35">
      <c r="B790" t="s">
        <v>319</v>
      </c>
      <c r="C790" s="16">
        <v>0</v>
      </c>
      <c r="D790" s="16">
        <v>0</v>
      </c>
      <c r="E790" s="16">
        <v>0</v>
      </c>
      <c r="F790" s="16"/>
      <c r="G790" s="16">
        <v>0</v>
      </c>
      <c r="H790" s="16">
        <v>0</v>
      </c>
      <c r="I790" s="16">
        <v>0</v>
      </c>
      <c r="J790" s="16">
        <v>0</v>
      </c>
      <c r="K790" s="16">
        <v>0</v>
      </c>
      <c r="L790" s="16">
        <v>0</v>
      </c>
      <c r="M790" s="16"/>
      <c r="N790" s="16">
        <v>0</v>
      </c>
      <c r="O790" s="16">
        <v>0</v>
      </c>
      <c r="P790" s="16">
        <v>0</v>
      </c>
      <c r="Q790" s="16">
        <v>0</v>
      </c>
      <c r="R790" s="16"/>
      <c r="S790" s="16">
        <v>0</v>
      </c>
      <c r="T790" s="16">
        <v>0</v>
      </c>
      <c r="U790" s="16"/>
      <c r="V790" s="16">
        <v>0</v>
      </c>
      <c r="W790" s="16">
        <v>0</v>
      </c>
      <c r="X790" s="16">
        <v>0</v>
      </c>
      <c r="Y790" s="16">
        <v>0</v>
      </c>
      <c r="Z790" s="16"/>
      <c r="AA790" s="16">
        <v>0</v>
      </c>
      <c r="AB790" s="16">
        <v>0</v>
      </c>
      <c r="AC790" s="16">
        <v>0</v>
      </c>
      <c r="AD790" s="16">
        <v>0</v>
      </c>
      <c r="AE790" s="16">
        <v>0</v>
      </c>
      <c r="AF790" s="16">
        <v>0</v>
      </c>
      <c r="AG790" s="16"/>
      <c r="AH790" s="16">
        <v>0</v>
      </c>
      <c r="AI790" s="16">
        <v>0</v>
      </c>
      <c r="AJ790" s="16"/>
      <c r="AK790" s="16">
        <v>0</v>
      </c>
      <c r="AL790" s="16">
        <v>0</v>
      </c>
      <c r="AM790" s="16"/>
      <c r="AN790" s="16">
        <v>0</v>
      </c>
      <c r="AO790" s="16">
        <v>0</v>
      </c>
      <c r="AP790" s="16"/>
      <c r="AQ790" s="16">
        <v>0</v>
      </c>
      <c r="AR790" s="16">
        <v>0</v>
      </c>
      <c r="AS790" s="16">
        <v>0</v>
      </c>
      <c r="AT790" s="16"/>
      <c r="AU790" s="16">
        <v>0</v>
      </c>
      <c r="AV790" s="16">
        <v>0</v>
      </c>
      <c r="AW790" s="16"/>
      <c r="AX790" s="16">
        <v>0</v>
      </c>
      <c r="AY790" s="16">
        <v>0</v>
      </c>
      <c r="AZ790" s="16"/>
      <c r="BA790" s="16">
        <v>0</v>
      </c>
      <c r="BB790" s="16">
        <v>0</v>
      </c>
    </row>
    <row r="791" spans="2:54" hidden="1" x14ac:dyDescent="0.35">
      <c r="B791" t="s">
        <v>320</v>
      </c>
      <c r="C791" s="16">
        <v>0</v>
      </c>
      <c r="D791" s="16">
        <v>0</v>
      </c>
      <c r="E791" s="16">
        <v>0</v>
      </c>
      <c r="F791" s="16"/>
      <c r="G791" s="16">
        <v>0</v>
      </c>
      <c r="H791" s="16">
        <v>0</v>
      </c>
      <c r="I791" s="16">
        <v>0</v>
      </c>
      <c r="J791" s="16">
        <v>0</v>
      </c>
      <c r="K791" s="16">
        <v>0</v>
      </c>
      <c r="L791" s="16">
        <v>0</v>
      </c>
      <c r="M791" s="16"/>
      <c r="N791" s="16">
        <v>0</v>
      </c>
      <c r="O791" s="16">
        <v>0</v>
      </c>
      <c r="P791" s="16">
        <v>0</v>
      </c>
      <c r="Q791" s="16">
        <v>0</v>
      </c>
      <c r="R791" s="16"/>
      <c r="S791" s="16">
        <v>0</v>
      </c>
      <c r="T791" s="16">
        <v>0</v>
      </c>
      <c r="U791" s="16"/>
      <c r="V791" s="16">
        <v>0</v>
      </c>
      <c r="W791" s="16">
        <v>0</v>
      </c>
      <c r="X791" s="16">
        <v>0</v>
      </c>
      <c r="Y791" s="16">
        <v>0</v>
      </c>
      <c r="Z791" s="16"/>
      <c r="AA791" s="16">
        <v>0</v>
      </c>
      <c r="AB791" s="16">
        <v>0</v>
      </c>
      <c r="AC791" s="16">
        <v>0</v>
      </c>
      <c r="AD791" s="16">
        <v>0</v>
      </c>
      <c r="AE791" s="16">
        <v>0</v>
      </c>
      <c r="AF791" s="16">
        <v>0</v>
      </c>
      <c r="AG791" s="16"/>
      <c r="AH791" s="16">
        <v>0</v>
      </c>
      <c r="AI791" s="16">
        <v>0</v>
      </c>
      <c r="AJ791" s="16"/>
      <c r="AK791" s="16">
        <v>0</v>
      </c>
      <c r="AL791" s="16">
        <v>0</v>
      </c>
      <c r="AM791" s="16"/>
      <c r="AN791" s="16">
        <v>0</v>
      </c>
      <c r="AO791" s="16">
        <v>0</v>
      </c>
      <c r="AP791" s="16"/>
      <c r="AQ791" s="16">
        <v>0</v>
      </c>
      <c r="AR791" s="16">
        <v>0</v>
      </c>
      <c r="AS791" s="16">
        <v>0</v>
      </c>
      <c r="AT791" s="16"/>
      <c r="AU791" s="16">
        <v>0</v>
      </c>
      <c r="AV791" s="16">
        <v>0</v>
      </c>
      <c r="AW791" s="16"/>
      <c r="AX791" s="16">
        <v>0</v>
      </c>
      <c r="AY791" s="16">
        <v>0</v>
      </c>
      <c r="AZ791" s="16"/>
      <c r="BA791" s="16">
        <v>0</v>
      </c>
      <c r="BB791" s="16">
        <v>0</v>
      </c>
    </row>
    <row r="792" spans="2:54" hidden="1" x14ac:dyDescent="0.35">
      <c r="B792" t="s">
        <v>321</v>
      </c>
      <c r="C792" s="16">
        <v>0</v>
      </c>
      <c r="D792" s="16">
        <v>0</v>
      </c>
      <c r="E792" s="16">
        <v>0</v>
      </c>
      <c r="F792" s="16"/>
      <c r="G792" s="16">
        <v>0</v>
      </c>
      <c r="H792" s="16">
        <v>0</v>
      </c>
      <c r="I792" s="16">
        <v>0</v>
      </c>
      <c r="J792" s="16">
        <v>0</v>
      </c>
      <c r="K792" s="16">
        <v>0</v>
      </c>
      <c r="L792" s="16">
        <v>0</v>
      </c>
      <c r="M792" s="16"/>
      <c r="N792" s="16">
        <v>0</v>
      </c>
      <c r="O792" s="16">
        <v>0</v>
      </c>
      <c r="P792" s="16">
        <v>0</v>
      </c>
      <c r="Q792" s="16">
        <v>0</v>
      </c>
      <c r="R792" s="16"/>
      <c r="S792" s="16">
        <v>0</v>
      </c>
      <c r="T792" s="16">
        <v>0</v>
      </c>
      <c r="U792" s="16"/>
      <c r="V792" s="16">
        <v>0</v>
      </c>
      <c r="W792" s="16">
        <v>0</v>
      </c>
      <c r="X792" s="16">
        <v>0</v>
      </c>
      <c r="Y792" s="16">
        <v>0</v>
      </c>
      <c r="Z792" s="16"/>
      <c r="AA792" s="16">
        <v>0</v>
      </c>
      <c r="AB792" s="16">
        <v>0</v>
      </c>
      <c r="AC792" s="16">
        <v>0</v>
      </c>
      <c r="AD792" s="16">
        <v>0</v>
      </c>
      <c r="AE792" s="16">
        <v>0</v>
      </c>
      <c r="AF792" s="16">
        <v>0</v>
      </c>
      <c r="AG792" s="16"/>
      <c r="AH792" s="16">
        <v>0</v>
      </c>
      <c r="AI792" s="16">
        <v>0</v>
      </c>
      <c r="AJ792" s="16"/>
      <c r="AK792" s="16">
        <v>0</v>
      </c>
      <c r="AL792" s="16">
        <v>0</v>
      </c>
      <c r="AM792" s="16"/>
      <c r="AN792" s="16">
        <v>0</v>
      </c>
      <c r="AO792" s="16">
        <v>0</v>
      </c>
      <c r="AP792" s="16"/>
      <c r="AQ792" s="16">
        <v>0</v>
      </c>
      <c r="AR792" s="16">
        <v>0</v>
      </c>
      <c r="AS792" s="16">
        <v>0</v>
      </c>
      <c r="AT792" s="16"/>
      <c r="AU792" s="16">
        <v>0</v>
      </c>
      <c r="AV792" s="16">
        <v>0</v>
      </c>
      <c r="AW792" s="16"/>
      <c r="AX792" s="16">
        <v>0</v>
      </c>
      <c r="AY792" s="16">
        <v>0</v>
      </c>
      <c r="AZ792" s="16"/>
      <c r="BA792" s="16">
        <v>0</v>
      </c>
      <c r="BB792" s="16">
        <v>0</v>
      </c>
    </row>
    <row r="793" spans="2:54" x14ac:dyDescent="0.35">
      <c r="B793" t="s">
        <v>110</v>
      </c>
      <c r="C793" s="16">
        <v>4.28847506850219E-3</v>
      </c>
      <c r="D793" s="16">
        <v>0</v>
      </c>
      <c r="E793" s="16">
        <v>1.17192140302643E-2</v>
      </c>
      <c r="F793" s="16"/>
      <c r="G793" s="16">
        <v>0</v>
      </c>
      <c r="H793" s="16">
        <v>1.37845802718307E-2</v>
      </c>
      <c r="I793" s="16">
        <v>0</v>
      </c>
      <c r="J793" s="16">
        <v>0</v>
      </c>
      <c r="K793" s="16">
        <v>0</v>
      </c>
      <c r="L793" s="16">
        <v>0</v>
      </c>
      <c r="M793" s="16"/>
      <c r="N793" s="16">
        <v>0</v>
      </c>
      <c r="O793" s="16">
        <v>2.2418437081309899E-2</v>
      </c>
      <c r="P793" s="16">
        <v>0</v>
      </c>
      <c r="Q793" s="16">
        <v>0</v>
      </c>
      <c r="R793" s="16"/>
      <c r="S793" s="16">
        <v>0</v>
      </c>
      <c r="T793" s="16">
        <v>9.8808539062390996E-3</v>
      </c>
      <c r="U793" s="16"/>
      <c r="V793" s="16">
        <v>0</v>
      </c>
      <c r="W793" s="16">
        <v>1.1366027616694901E-2</v>
      </c>
      <c r="X793" s="16">
        <v>0</v>
      </c>
      <c r="Y793" s="16">
        <v>0</v>
      </c>
      <c r="Z793" s="16"/>
      <c r="AA793" s="16">
        <v>0</v>
      </c>
      <c r="AB793" s="16">
        <v>0</v>
      </c>
      <c r="AC793" s="16">
        <v>0</v>
      </c>
      <c r="AD793" s="16">
        <v>1.23401362820849E-2</v>
      </c>
      <c r="AE793" s="16">
        <v>0</v>
      </c>
      <c r="AF793" s="16">
        <v>0</v>
      </c>
      <c r="AG793" s="16"/>
      <c r="AH793" s="16">
        <v>7.3848808212107504E-3</v>
      </c>
      <c r="AI793" s="16">
        <v>0</v>
      </c>
      <c r="AJ793" s="16"/>
      <c r="AK793" s="16">
        <v>9.0221306332442398E-3</v>
      </c>
      <c r="AL793" s="16">
        <v>0</v>
      </c>
      <c r="AM793" s="16"/>
      <c r="AN793" s="16">
        <v>0</v>
      </c>
      <c r="AO793" s="16">
        <v>1.0821502240886001E-2</v>
      </c>
      <c r="AP793" s="16"/>
      <c r="AQ793" s="16">
        <v>0</v>
      </c>
      <c r="AR793" s="16">
        <v>1.30123740944076E-2</v>
      </c>
      <c r="AS793" s="16">
        <v>0</v>
      </c>
      <c r="AT793" s="16"/>
      <c r="AU793" s="16">
        <v>6.5486420055485299E-3</v>
      </c>
      <c r="AV793" s="16">
        <v>0</v>
      </c>
      <c r="AW793" s="16"/>
      <c r="AX793" s="16">
        <v>4.5545740625063296E-3</v>
      </c>
      <c r="AY793" s="16">
        <v>0</v>
      </c>
      <c r="AZ793" s="16"/>
      <c r="BA793" s="16">
        <v>0</v>
      </c>
      <c r="BB793" s="16">
        <v>0</v>
      </c>
    </row>
    <row r="794" spans="2:54" x14ac:dyDescent="0.35">
      <c r="B794" t="s">
        <v>163</v>
      </c>
      <c r="C794" s="16">
        <v>0.39358218396026401</v>
      </c>
      <c r="D794" s="16">
        <v>0.40720875490007102</v>
      </c>
      <c r="E794" s="16">
        <v>0.36997111243011999</v>
      </c>
      <c r="F794" s="16"/>
      <c r="G794" s="16">
        <v>0.28235825303217199</v>
      </c>
      <c r="H794" s="16">
        <v>0.49794280266980001</v>
      </c>
      <c r="I794" s="16">
        <v>0.39196351087492998</v>
      </c>
      <c r="J794" s="16">
        <v>0.39795346659251901</v>
      </c>
      <c r="K794" s="16">
        <v>0.27263635216697402</v>
      </c>
      <c r="L794" s="16">
        <v>0.226161807781421</v>
      </c>
      <c r="M794" s="16"/>
      <c r="N794" s="16">
        <v>0.36036033634618297</v>
      </c>
      <c r="O794" s="16">
        <v>0.33722210768097099</v>
      </c>
      <c r="P794" s="16">
        <v>0.36009562121764599</v>
      </c>
      <c r="Q794" s="16">
        <v>0.53950892604428902</v>
      </c>
      <c r="R794" s="16"/>
      <c r="S794" s="16">
        <v>0.387094030906737</v>
      </c>
      <c r="T794" s="16">
        <v>0.40204304924523199</v>
      </c>
      <c r="U794" s="16"/>
      <c r="V794" s="16">
        <v>0.473077590906955</v>
      </c>
      <c r="W794" s="16">
        <v>0.338726928500174</v>
      </c>
      <c r="X794" s="16">
        <v>0.43886142204353401</v>
      </c>
      <c r="Y794" s="16">
        <v>0.27677676320657202</v>
      </c>
      <c r="Z794" s="16"/>
      <c r="AA794" s="16">
        <v>0.33376701338928999</v>
      </c>
      <c r="AB794" s="16">
        <v>0.52446129193032598</v>
      </c>
      <c r="AC794" s="16">
        <v>0.385964014277626</v>
      </c>
      <c r="AD794" s="16">
        <v>0.37630079739422501</v>
      </c>
      <c r="AE794" s="16">
        <v>0.479653722075151</v>
      </c>
      <c r="AF794" s="16">
        <v>0.38115885560824198</v>
      </c>
      <c r="AG794" s="16"/>
      <c r="AH794" s="16">
        <v>0.40126425366169</v>
      </c>
      <c r="AI794" s="16">
        <v>0.42523873821541802</v>
      </c>
      <c r="AJ794" s="16"/>
      <c r="AK794" s="16">
        <v>0.42185424010932399</v>
      </c>
      <c r="AL794" s="16">
        <v>0.454275066530132</v>
      </c>
      <c r="AM794" s="16"/>
      <c r="AN794" s="16">
        <v>0.42318044229891499</v>
      </c>
      <c r="AO794" s="16">
        <v>0.397396667777836</v>
      </c>
      <c r="AP794" s="16"/>
      <c r="AQ794" s="16">
        <v>0.18927570657196999</v>
      </c>
      <c r="AR794" s="16">
        <v>0.32218959079090398</v>
      </c>
      <c r="AS794" s="16">
        <v>0.51211223629094305</v>
      </c>
      <c r="AT794" s="16"/>
      <c r="AU794" s="16">
        <v>0.45619523701506498</v>
      </c>
      <c r="AV794" s="16">
        <v>0.282065775951097</v>
      </c>
      <c r="AW794" s="16"/>
      <c r="AX794" s="16">
        <v>0.41800387734470401</v>
      </c>
      <c r="AY794" s="16">
        <v>0</v>
      </c>
      <c r="AZ794" s="16"/>
      <c r="BA794" s="16">
        <v>0.41008308095478002</v>
      </c>
      <c r="BB794" s="16">
        <v>0.53618174183258505</v>
      </c>
    </row>
    <row r="795" spans="2:54" x14ac:dyDescent="0.35">
      <c r="B795" t="s">
        <v>164</v>
      </c>
      <c r="C795" s="16">
        <v>0.43437224318587497</v>
      </c>
      <c r="D795" s="16">
        <v>0.412050535081391</v>
      </c>
      <c r="E795" s="16">
        <v>0.473049578008997</v>
      </c>
      <c r="F795" s="16"/>
      <c r="G795" s="16">
        <v>0.43956547245762601</v>
      </c>
      <c r="H795" s="16">
        <v>0.35087026405903299</v>
      </c>
      <c r="I795" s="16">
        <v>0.50416833914194603</v>
      </c>
      <c r="J795" s="16">
        <v>0.45177701818195898</v>
      </c>
      <c r="K795" s="16">
        <v>0.417147461199951</v>
      </c>
      <c r="L795" s="16">
        <v>0.630954206752675</v>
      </c>
      <c r="M795" s="16"/>
      <c r="N795" s="16">
        <v>0.51392361866401004</v>
      </c>
      <c r="O795" s="16">
        <v>0.36800543892258902</v>
      </c>
      <c r="P795" s="16">
        <v>0.47920940365932002</v>
      </c>
      <c r="Q795" s="16">
        <v>0.341482924734751</v>
      </c>
      <c r="R795" s="16"/>
      <c r="S795" s="16">
        <v>0.41728990196041998</v>
      </c>
      <c r="T795" s="16">
        <v>0.45664844207761701</v>
      </c>
      <c r="U795" s="16"/>
      <c r="V795" s="16">
        <v>0.48854181590496498</v>
      </c>
      <c r="W795" s="16">
        <v>0.35027808626187301</v>
      </c>
      <c r="X795" s="16">
        <v>0.48303738176978001</v>
      </c>
      <c r="Y795" s="16">
        <v>0.49479021254267602</v>
      </c>
      <c r="Z795" s="16"/>
      <c r="AA795" s="16">
        <v>0.41028518808160602</v>
      </c>
      <c r="AB795" s="16">
        <v>0.28606588302674502</v>
      </c>
      <c r="AC795" s="16">
        <v>0.42670597936057097</v>
      </c>
      <c r="AD795" s="16">
        <v>0.498986941213311</v>
      </c>
      <c r="AE795" s="16">
        <v>0.39899876912608501</v>
      </c>
      <c r="AF795" s="16">
        <v>0.53087205854814301</v>
      </c>
      <c r="AG795" s="16"/>
      <c r="AH795" s="16">
        <v>0.455765517670363</v>
      </c>
      <c r="AI795" s="16">
        <v>0.37844089212211601</v>
      </c>
      <c r="AJ795" s="16"/>
      <c r="AK795" s="16">
        <v>0.43324431776451</v>
      </c>
      <c r="AL795" s="16">
        <v>0.344722599497925</v>
      </c>
      <c r="AM795" s="16"/>
      <c r="AN795" s="16">
        <v>0.47109464173347798</v>
      </c>
      <c r="AO795" s="16">
        <v>0.38390696584652101</v>
      </c>
      <c r="AP795" s="16"/>
      <c r="AQ795" s="16">
        <v>0.62073447503590096</v>
      </c>
      <c r="AR795" s="16">
        <v>0.43232998264725098</v>
      </c>
      <c r="AS795" s="16">
        <v>0.37603301527372801</v>
      </c>
      <c r="AT795" s="16"/>
      <c r="AU795" s="16">
        <v>0.41817874201284699</v>
      </c>
      <c r="AV795" s="16">
        <v>0.45091359724119501</v>
      </c>
      <c r="AW795" s="16"/>
      <c r="AX795" s="16">
        <v>0.434248930323402</v>
      </c>
      <c r="AY795" s="16">
        <v>0.39181598325401701</v>
      </c>
      <c r="AZ795" s="16"/>
      <c r="BA795" s="16">
        <v>0.43657681523473701</v>
      </c>
      <c r="BB795" s="16">
        <v>0.35095490051767297</v>
      </c>
    </row>
    <row r="796" spans="2:54" x14ac:dyDescent="0.35">
      <c r="B796" t="s">
        <v>165</v>
      </c>
      <c r="C796" s="16">
        <v>0.101591100046395</v>
      </c>
      <c r="D796" s="16">
        <v>0.10768374270181801</v>
      </c>
      <c r="E796" s="16">
        <v>9.10342385894502E-2</v>
      </c>
      <c r="F796" s="16"/>
      <c r="G796" s="16">
        <v>0.214737942265604</v>
      </c>
      <c r="H796" s="16">
        <v>6.5889821941413296E-2</v>
      </c>
      <c r="I796" s="16">
        <v>4.6663809112868701E-2</v>
      </c>
      <c r="J796" s="16">
        <v>0.103778760759334</v>
      </c>
      <c r="K796" s="16">
        <v>0.222417455329255</v>
      </c>
      <c r="L796" s="16">
        <v>0</v>
      </c>
      <c r="M796" s="16"/>
      <c r="N796" s="16">
        <v>8.1589903265941802E-2</v>
      </c>
      <c r="O796" s="16">
        <v>0.17230629929634</v>
      </c>
      <c r="P796" s="16">
        <v>0.112633059599511</v>
      </c>
      <c r="Q796" s="16">
        <v>2.9297586619801998E-2</v>
      </c>
      <c r="R796" s="16"/>
      <c r="S796" s="16">
        <v>0.113797128359772</v>
      </c>
      <c r="T796" s="16">
        <v>8.5673848962459997E-2</v>
      </c>
      <c r="U796" s="16"/>
      <c r="V796" s="16">
        <v>3.8380593188079702E-2</v>
      </c>
      <c r="W796" s="16">
        <v>0.19317363634079401</v>
      </c>
      <c r="X796" s="16">
        <v>4.6613468249626602E-2</v>
      </c>
      <c r="Y796" s="16">
        <v>5.5078658424006201E-2</v>
      </c>
      <c r="Z796" s="16"/>
      <c r="AA796" s="16">
        <v>0.20033465666915601</v>
      </c>
      <c r="AB796" s="16">
        <v>0.101905724588467</v>
      </c>
      <c r="AC796" s="16">
        <v>0.12164349050786399</v>
      </c>
      <c r="AD796" s="16">
        <v>5.4505109290789999E-2</v>
      </c>
      <c r="AE796" s="16">
        <v>1.6900696249114899E-2</v>
      </c>
      <c r="AF796" s="16">
        <v>4.2635568458748899E-2</v>
      </c>
      <c r="AG796" s="16"/>
      <c r="AH796" s="16">
        <v>7.6838041978159896E-2</v>
      </c>
      <c r="AI796" s="16">
        <v>0.11480917558283001</v>
      </c>
      <c r="AJ796" s="16"/>
      <c r="AK796" s="16">
        <v>7.5706599238687902E-2</v>
      </c>
      <c r="AL796" s="16">
        <v>0.12768339205315701</v>
      </c>
      <c r="AM796" s="16"/>
      <c r="AN796" s="16">
        <v>6.0825308681316297E-2</v>
      </c>
      <c r="AO796" s="16">
        <v>0.122219347441131</v>
      </c>
      <c r="AP796" s="16"/>
      <c r="AQ796" s="16">
        <v>0.13803296816062099</v>
      </c>
      <c r="AR796" s="16">
        <v>0.192331537548805</v>
      </c>
      <c r="AS796" s="16">
        <v>2.96323101945195E-2</v>
      </c>
      <c r="AT796" s="16"/>
      <c r="AU796" s="16">
        <v>6.3081022813849003E-2</v>
      </c>
      <c r="AV796" s="16">
        <v>0.17929232883392601</v>
      </c>
      <c r="AW796" s="16"/>
      <c r="AX796" s="16">
        <v>0.101450476938665</v>
      </c>
      <c r="AY796" s="16">
        <v>0.11206507445040099</v>
      </c>
      <c r="AZ796" s="16"/>
      <c r="BA796" s="16">
        <v>8.1068872147568305E-2</v>
      </c>
      <c r="BB796" s="16">
        <v>9.72180758721998E-2</v>
      </c>
    </row>
    <row r="797" spans="2:54" x14ac:dyDescent="0.35">
      <c r="B797" t="s">
        <v>166</v>
      </c>
      <c r="C797" s="16">
        <v>4.0855512778041399E-2</v>
      </c>
      <c r="D797" s="16">
        <v>3.9629019625888301E-2</v>
      </c>
      <c r="E797" s="16">
        <v>4.2980685550754197E-2</v>
      </c>
      <c r="F797" s="16"/>
      <c r="G797" s="16">
        <v>4.4996305087278199E-2</v>
      </c>
      <c r="H797" s="16">
        <v>5.5927264089750899E-2</v>
      </c>
      <c r="I797" s="16">
        <v>3.0382896165328601E-2</v>
      </c>
      <c r="J797" s="16">
        <v>2.5001357688820398E-2</v>
      </c>
      <c r="K797" s="16">
        <v>5.8653982467532201E-2</v>
      </c>
      <c r="L797" s="16">
        <v>0</v>
      </c>
      <c r="M797" s="16"/>
      <c r="N797" s="16">
        <v>1.33443045644932E-2</v>
      </c>
      <c r="O797" s="16">
        <v>7.9721793661414006E-2</v>
      </c>
      <c r="P797" s="16">
        <v>2.1787112155147802E-2</v>
      </c>
      <c r="Q797" s="16">
        <v>6.5979779193005003E-2</v>
      </c>
      <c r="R797" s="16"/>
      <c r="S797" s="16">
        <v>4.4369860977084501E-2</v>
      </c>
      <c r="T797" s="16">
        <v>3.6272632807228901E-2</v>
      </c>
      <c r="U797" s="16"/>
      <c r="V797" s="16">
        <v>0</v>
      </c>
      <c r="W797" s="16">
        <v>7.7766585845565797E-2</v>
      </c>
      <c r="X797" s="16">
        <v>2.0618663268419799E-2</v>
      </c>
      <c r="Y797" s="16">
        <v>3.4304433109823299E-2</v>
      </c>
      <c r="Z797" s="16"/>
      <c r="AA797" s="16">
        <v>4.2216044623245901E-2</v>
      </c>
      <c r="AB797" s="16">
        <v>6.0625468139494397E-2</v>
      </c>
      <c r="AC797" s="16">
        <v>6.5686515853938796E-2</v>
      </c>
      <c r="AD797" s="16">
        <v>3.70467105620726E-2</v>
      </c>
      <c r="AE797" s="16">
        <v>1.48028481468523E-2</v>
      </c>
      <c r="AF797" s="16">
        <v>4.5333517384866101E-2</v>
      </c>
      <c r="AG797" s="16"/>
      <c r="AH797" s="16">
        <v>3.2176393411887702E-2</v>
      </c>
      <c r="AI797" s="16">
        <v>5.48203786513363E-2</v>
      </c>
      <c r="AJ797" s="16"/>
      <c r="AK797" s="16">
        <v>3.8235164782380197E-2</v>
      </c>
      <c r="AL797" s="16">
        <v>4.2125946762855498E-2</v>
      </c>
      <c r="AM797" s="16"/>
      <c r="AN797" s="16">
        <v>1.6010742854553599E-2</v>
      </c>
      <c r="AO797" s="16">
        <v>5.4605617745206003E-2</v>
      </c>
      <c r="AP797" s="16"/>
      <c r="AQ797" s="16">
        <v>2.94476925141436E-2</v>
      </c>
      <c r="AR797" s="16">
        <v>2.4957726074434899E-2</v>
      </c>
      <c r="AS797" s="16">
        <v>5.6832827636979902E-2</v>
      </c>
      <c r="AT797" s="16"/>
      <c r="AU797" s="16">
        <v>3.5073203881921498E-2</v>
      </c>
      <c r="AV797" s="16">
        <v>5.3201291991517297E-2</v>
      </c>
      <c r="AW797" s="16"/>
      <c r="AX797" s="16">
        <v>1.9231487368960399E-2</v>
      </c>
      <c r="AY797" s="16">
        <v>0.420119942063789</v>
      </c>
      <c r="AZ797" s="16"/>
      <c r="BA797" s="16">
        <v>4.38420422705251E-2</v>
      </c>
      <c r="BB797" s="16">
        <v>1.5645281777542899E-2</v>
      </c>
    </row>
    <row r="798" spans="2:54" x14ac:dyDescent="0.35">
      <c r="B798" t="s">
        <v>167</v>
      </c>
      <c r="C798" s="16">
        <v>2.53104849609227E-2</v>
      </c>
      <c r="D798" s="16">
        <v>3.3427947690832599E-2</v>
      </c>
      <c r="E798" s="16">
        <v>1.1245171390413901E-2</v>
      </c>
      <c r="F798" s="16"/>
      <c r="G798" s="16">
        <v>1.8342027157320501E-2</v>
      </c>
      <c r="H798" s="16">
        <v>1.55852669681727E-2</v>
      </c>
      <c r="I798" s="16">
        <v>2.6821444704926398E-2</v>
      </c>
      <c r="J798" s="16">
        <v>2.1489396777367699E-2</v>
      </c>
      <c r="K798" s="16">
        <v>2.9144748836287801E-2</v>
      </c>
      <c r="L798" s="16">
        <v>0.142883985465905</v>
      </c>
      <c r="M798" s="16"/>
      <c r="N798" s="16">
        <v>3.0781837159371501E-2</v>
      </c>
      <c r="O798" s="16">
        <v>2.0325923357376301E-2</v>
      </c>
      <c r="P798" s="16">
        <v>2.6274803368375701E-2</v>
      </c>
      <c r="Q798" s="16">
        <v>2.37307834081531E-2</v>
      </c>
      <c r="R798" s="16"/>
      <c r="S798" s="16">
        <v>3.7449077795986302E-2</v>
      </c>
      <c r="T798" s="16">
        <v>9.4811730012233295E-3</v>
      </c>
      <c r="U798" s="16"/>
      <c r="V798" s="16">
        <v>0</v>
      </c>
      <c r="W798" s="16">
        <v>2.8688735434898499E-2</v>
      </c>
      <c r="X798" s="16">
        <v>1.08690646686397E-2</v>
      </c>
      <c r="Y798" s="16">
        <v>0.13904993271692301</v>
      </c>
      <c r="Z798" s="16"/>
      <c r="AA798" s="16">
        <v>1.3397097236701801E-2</v>
      </c>
      <c r="AB798" s="16">
        <v>2.69416323149686E-2</v>
      </c>
      <c r="AC798" s="16">
        <v>0</v>
      </c>
      <c r="AD798" s="16">
        <v>2.0820305257516498E-2</v>
      </c>
      <c r="AE798" s="16">
        <v>8.96439644027969E-2</v>
      </c>
      <c r="AF798" s="16">
        <v>0</v>
      </c>
      <c r="AG798" s="16"/>
      <c r="AH798" s="16">
        <v>2.65709124566882E-2</v>
      </c>
      <c r="AI798" s="16">
        <v>2.6690815428299E-2</v>
      </c>
      <c r="AJ798" s="16"/>
      <c r="AK798" s="16">
        <v>2.1937547471853398E-2</v>
      </c>
      <c r="AL798" s="16">
        <v>3.11929951559302E-2</v>
      </c>
      <c r="AM798" s="16"/>
      <c r="AN798" s="16">
        <v>2.88888644317375E-2</v>
      </c>
      <c r="AO798" s="16">
        <v>3.1049898948419599E-2</v>
      </c>
      <c r="AP798" s="16"/>
      <c r="AQ798" s="16">
        <v>2.2509157717364701E-2</v>
      </c>
      <c r="AR798" s="16">
        <v>1.51787888441974E-2</v>
      </c>
      <c r="AS798" s="16">
        <v>2.5389610603830399E-2</v>
      </c>
      <c r="AT798" s="16"/>
      <c r="AU798" s="16">
        <v>2.09231522707687E-2</v>
      </c>
      <c r="AV798" s="16">
        <v>3.4527005982264602E-2</v>
      </c>
      <c r="AW798" s="16"/>
      <c r="AX798" s="16">
        <v>2.2510653961762699E-2</v>
      </c>
      <c r="AY798" s="16">
        <v>7.5999000231792901E-2</v>
      </c>
      <c r="AZ798" s="16"/>
      <c r="BA798" s="16">
        <v>2.84291893923901E-2</v>
      </c>
      <c r="BB798" s="16">
        <v>0</v>
      </c>
    </row>
    <row r="799" spans="2:54" x14ac:dyDescent="0.35">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c r="AA799" s="16"/>
      <c r="AB799" s="16"/>
      <c r="AC799" s="16"/>
      <c r="AD799" s="16"/>
      <c r="AE799" s="16"/>
      <c r="AF799" s="16"/>
      <c r="AG799" s="16"/>
      <c r="AH799" s="16"/>
      <c r="AI799" s="16"/>
      <c r="AJ799" s="16"/>
      <c r="AK799" s="16"/>
      <c r="AL799" s="16"/>
      <c r="AM799" s="16"/>
      <c r="AN799" s="16"/>
      <c r="AO799" s="16"/>
      <c r="AP799" s="16"/>
      <c r="AQ799" s="16"/>
      <c r="AR799" s="16"/>
      <c r="AS799" s="16"/>
      <c r="AT799" s="16"/>
      <c r="AU799" s="16"/>
      <c r="AV799" s="16"/>
      <c r="AW799" s="16"/>
      <c r="AX799" s="16"/>
      <c r="AY799" s="16"/>
      <c r="AZ799" s="16"/>
      <c r="BA799" s="16"/>
      <c r="BB799" s="16"/>
    </row>
    <row r="800" spans="2:54" x14ac:dyDescent="0.35">
      <c r="B800" s="7" t="s">
        <v>328</v>
      </c>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c r="AA800" s="16"/>
      <c r="AB800" s="16"/>
      <c r="AC800" s="16"/>
      <c r="AD800" s="16"/>
      <c r="AE800" s="16"/>
      <c r="AF800" s="16"/>
      <c r="AG800" s="16"/>
      <c r="AH800" s="16"/>
      <c r="AI800" s="16"/>
      <c r="AJ800" s="16"/>
      <c r="AK800" s="16"/>
      <c r="AL800" s="16"/>
      <c r="AM800" s="16"/>
      <c r="AN800" s="16"/>
      <c r="AO800" s="16"/>
      <c r="AP800" s="16"/>
      <c r="AQ800" s="16"/>
      <c r="AR800" s="16"/>
      <c r="AS800" s="16"/>
      <c r="AT800" s="16"/>
      <c r="AU800" s="16"/>
      <c r="AV800" s="16"/>
      <c r="AW800" s="16"/>
      <c r="AX800" s="16"/>
      <c r="AY800" s="16"/>
      <c r="AZ800" s="16"/>
      <c r="BA800" s="16"/>
      <c r="BB800" s="16"/>
    </row>
    <row r="801" spans="2:54" x14ac:dyDescent="0.35">
      <c r="B801" s="15" t="s">
        <v>24</v>
      </c>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c r="AA801" s="16"/>
      <c r="AB801" s="16"/>
      <c r="AC801" s="16"/>
      <c r="AD801" s="16"/>
      <c r="AE801" s="16"/>
      <c r="AF801" s="16"/>
      <c r="AG801" s="16"/>
      <c r="AH801" s="16"/>
      <c r="AI801" s="16"/>
      <c r="AJ801" s="16"/>
      <c r="AK801" s="16"/>
      <c r="AL801" s="16"/>
      <c r="AM801" s="16"/>
      <c r="AN801" s="16"/>
      <c r="AO801" s="16"/>
      <c r="AP801" s="16"/>
      <c r="AQ801" s="16"/>
      <c r="AR801" s="16"/>
      <c r="AS801" s="16"/>
      <c r="AT801" s="16"/>
      <c r="AU801" s="16"/>
      <c r="AV801" s="16"/>
      <c r="AW801" s="16"/>
      <c r="AX801" s="16"/>
      <c r="AY801" s="16"/>
      <c r="AZ801" s="16"/>
      <c r="BA801" s="16"/>
      <c r="BB801" s="16"/>
    </row>
    <row r="802" spans="2:54" hidden="1" x14ac:dyDescent="0.35">
      <c r="B802" t="s">
        <v>315</v>
      </c>
      <c r="C802" s="16">
        <v>0</v>
      </c>
      <c r="D802" s="16">
        <v>0</v>
      </c>
      <c r="E802" s="16">
        <v>0</v>
      </c>
      <c r="F802" s="16"/>
      <c r="G802" s="16">
        <v>0</v>
      </c>
      <c r="H802" s="16">
        <v>0</v>
      </c>
      <c r="I802" s="16">
        <v>0</v>
      </c>
      <c r="J802" s="16">
        <v>0</v>
      </c>
      <c r="K802" s="16">
        <v>0</v>
      </c>
      <c r="L802" s="16">
        <v>0</v>
      </c>
      <c r="M802" s="16"/>
      <c r="N802" s="16">
        <v>0</v>
      </c>
      <c r="O802" s="16">
        <v>0</v>
      </c>
      <c r="P802" s="16">
        <v>0</v>
      </c>
      <c r="Q802" s="16">
        <v>0</v>
      </c>
      <c r="R802" s="16"/>
      <c r="S802" s="16">
        <v>0</v>
      </c>
      <c r="T802" s="16">
        <v>0</v>
      </c>
      <c r="U802" s="16"/>
      <c r="V802" s="16">
        <v>0</v>
      </c>
      <c r="W802" s="16">
        <v>0</v>
      </c>
      <c r="X802" s="16">
        <v>0</v>
      </c>
      <c r="Y802" s="16">
        <v>0</v>
      </c>
      <c r="Z802" s="16"/>
      <c r="AA802" s="16">
        <v>0</v>
      </c>
      <c r="AB802" s="16">
        <v>0</v>
      </c>
      <c r="AC802" s="16">
        <v>0</v>
      </c>
      <c r="AD802" s="16">
        <v>0</v>
      </c>
      <c r="AE802" s="16">
        <v>0</v>
      </c>
      <c r="AF802" s="16">
        <v>0</v>
      </c>
      <c r="AG802" s="16"/>
      <c r="AH802" s="16">
        <v>0</v>
      </c>
      <c r="AI802" s="16">
        <v>0</v>
      </c>
      <c r="AJ802" s="16"/>
      <c r="AK802" s="16">
        <v>0</v>
      </c>
      <c r="AL802" s="16">
        <v>0</v>
      </c>
      <c r="AM802" s="16"/>
      <c r="AN802" s="16">
        <v>0</v>
      </c>
      <c r="AO802" s="16">
        <v>0</v>
      </c>
      <c r="AP802" s="16"/>
      <c r="AQ802" s="16">
        <v>0</v>
      </c>
      <c r="AR802" s="16">
        <v>0</v>
      </c>
      <c r="AS802" s="16">
        <v>0</v>
      </c>
      <c r="AT802" s="16"/>
      <c r="AU802" s="16">
        <v>0</v>
      </c>
      <c r="AV802" s="16">
        <v>0</v>
      </c>
      <c r="AW802" s="16"/>
      <c r="AX802" s="16">
        <v>0</v>
      </c>
      <c r="AY802" s="16">
        <v>0</v>
      </c>
      <c r="AZ802" s="16"/>
      <c r="BA802" s="16">
        <v>0</v>
      </c>
      <c r="BB802" s="16">
        <v>0</v>
      </c>
    </row>
    <row r="803" spans="2:54" hidden="1" x14ac:dyDescent="0.35">
      <c r="B803" t="s">
        <v>316</v>
      </c>
      <c r="C803" s="16">
        <v>0</v>
      </c>
      <c r="D803" s="16">
        <v>0</v>
      </c>
      <c r="E803" s="16">
        <v>0</v>
      </c>
      <c r="F803" s="16"/>
      <c r="G803" s="16">
        <v>0</v>
      </c>
      <c r="H803" s="16">
        <v>0</v>
      </c>
      <c r="I803" s="16">
        <v>0</v>
      </c>
      <c r="J803" s="16">
        <v>0</v>
      </c>
      <c r="K803" s="16">
        <v>0</v>
      </c>
      <c r="L803" s="16">
        <v>0</v>
      </c>
      <c r="M803" s="16"/>
      <c r="N803" s="16">
        <v>0</v>
      </c>
      <c r="O803" s="16">
        <v>0</v>
      </c>
      <c r="P803" s="16">
        <v>0</v>
      </c>
      <c r="Q803" s="16">
        <v>0</v>
      </c>
      <c r="R803" s="16"/>
      <c r="S803" s="16">
        <v>0</v>
      </c>
      <c r="T803" s="16">
        <v>0</v>
      </c>
      <c r="U803" s="16"/>
      <c r="V803" s="16">
        <v>0</v>
      </c>
      <c r="W803" s="16">
        <v>0</v>
      </c>
      <c r="X803" s="16">
        <v>0</v>
      </c>
      <c r="Y803" s="16">
        <v>0</v>
      </c>
      <c r="Z803" s="16"/>
      <c r="AA803" s="16">
        <v>0</v>
      </c>
      <c r="AB803" s="16">
        <v>0</v>
      </c>
      <c r="AC803" s="16">
        <v>0</v>
      </c>
      <c r="AD803" s="16">
        <v>0</v>
      </c>
      <c r="AE803" s="16">
        <v>0</v>
      </c>
      <c r="AF803" s="16">
        <v>0</v>
      </c>
      <c r="AG803" s="16"/>
      <c r="AH803" s="16">
        <v>0</v>
      </c>
      <c r="AI803" s="16">
        <v>0</v>
      </c>
      <c r="AJ803" s="16"/>
      <c r="AK803" s="16">
        <v>0</v>
      </c>
      <c r="AL803" s="16">
        <v>0</v>
      </c>
      <c r="AM803" s="16"/>
      <c r="AN803" s="16">
        <v>0</v>
      </c>
      <c r="AO803" s="16">
        <v>0</v>
      </c>
      <c r="AP803" s="16"/>
      <c r="AQ803" s="16">
        <v>0</v>
      </c>
      <c r="AR803" s="16">
        <v>0</v>
      </c>
      <c r="AS803" s="16">
        <v>0</v>
      </c>
      <c r="AT803" s="16"/>
      <c r="AU803" s="16">
        <v>0</v>
      </c>
      <c r="AV803" s="16">
        <v>0</v>
      </c>
      <c r="AW803" s="16"/>
      <c r="AX803" s="16">
        <v>0</v>
      </c>
      <c r="AY803" s="16">
        <v>0</v>
      </c>
      <c r="AZ803" s="16"/>
      <c r="BA803" s="16">
        <v>0</v>
      </c>
      <c r="BB803" s="16">
        <v>0</v>
      </c>
    </row>
    <row r="804" spans="2:54" hidden="1" x14ac:dyDescent="0.35">
      <c r="B804" t="s">
        <v>317</v>
      </c>
      <c r="C804" s="16">
        <v>0</v>
      </c>
      <c r="D804" s="16">
        <v>0</v>
      </c>
      <c r="E804" s="16">
        <v>0</v>
      </c>
      <c r="F804" s="16"/>
      <c r="G804" s="16">
        <v>0</v>
      </c>
      <c r="H804" s="16">
        <v>0</v>
      </c>
      <c r="I804" s="16">
        <v>0</v>
      </c>
      <c r="J804" s="16">
        <v>0</v>
      </c>
      <c r="K804" s="16">
        <v>0</v>
      </c>
      <c r="L804" s="16">
        <v>0</v>
      </c>
      <c r="M804" s="16"/>
      <c r="N804" s="16">
        <v>0</v>
      </c>
      <c r="O804" s="16">
        <v>0</v>
      </c>
      <c r="P804" s="16">
        <v>0</v>
      </c>
      <c r="Q804" s="16">
        <v>0</v>
      </c>
      <c r="R804" s="16"/>
      <c r="S804" s="16">
        <v>0</v>
      </c>
      <c r="T804" s="16">
        <v>0</v>
      </c>
      <c r="U804" s="16"/>
      <c r="V804" s="16">
        <v>0</v>
      </c>
      <c r="W804" s="16">
        <v>0</v>
      </c>
      <c r="X804" s="16">
        <v>0</v>
      </c>
      <c r="Y804" s="16">
        <v>0</v>
      </c>
      <c r="Z804" s="16"/>
      <c r="AA804" s="16">
        <v>0</v>
      </c>
      <c r="AB804" s="16">
        <v>0</v>
      </c>
      <c r="AC804" s="16">
        <v>0</v>
      </c>
      <c r="AD804" s="16">
        <v>0</v>
      </c>
      <c r="AE804" s="16">
        <v>0</v>
      </c>
      <c r="AF804" s="16">
        <v>0</v>
      </c>
      <c r="AG804" s="16"/>
      <c r="AH804" s="16">
        <v>0</v>
      </c>
      <c r="AI804" s="16">
        <v>0</v>
      </c>
      <c r="AJ804" s="16"/>
      <c r="AK804" s="16">
        <v>0</v>
      </c>
      <c r="AL804" s="16">
        <v>0</v>
      </c>
      <c r="AM804" s="16"/>
      <c r="AN804" s="16">
        <v>0</v>
      </c>
      <c r="AO804" s="16">
        <v>0</v>
      </c>
      <c r="AP804" s="16"/>
      <c r="AQ804" s="16">
        <v>0</v>
      </c>
      <c r="AR804" s="16">
        <v>0</v>
      </c>
      <c r="AS804" s="16">
        <v>0</v>
      </c>
      <c r="AT804" s="16"/>
      <c r="AU804" s="16">
        <v>0</v>
      </c>
      <c r="AV804" s="16">
        <v>0</v>
      </c>
      <c r="AW804" s="16"/>
      <c r="AX804" s="16">
        <v>0</v>
      </c>
      <c r="AY804" s="16">
        <v>0</v>
      </c>
      <c r="AZ804" s="16"/>
      <c r="BA804" s="16">
        <v>0</v>
      </c>
      <c r="BB804" s="16">
        <v>0</v>
      </c>
    </row>
    <row r="805" spans="2:54" hidden="1" x14ac:dyDescent="0.35">
      <c r="B805" t="s">
        <v>318</v>
      </c>
      <c r="C805" s="16">
        <v>0</v>
      </c>
      <c r="D805" s="16">
        <v>0</v>
      </c>
      <c r="E805" s="16">
        <v>0</v>
      </c>
      <c r="F805" s="16"/>
      <c r="G805" s="16">
        <v>0</v>
      </c>
      <c r="H805" s="16">
        <v>0</v>
      </c>
      <c r="I805" s="16">
        <v>0</v>
      </c>
      <c r="J805" s="16">
        <v>0</v>
      </c>
      <c r="K805" s="16">
        <v>0</v>
      </c>
      <c r="L805" s="16">
        <v>0</v>
      </c>
      <c r="M805" s="16"/>
      <c r="N805" s="16">
        <v>0</v>
      </c>
      <c r="O805" s="16">
        <v>0</v>
      </c>
      <c r="P805" s="16">
        <v>0</v>
      </c>
      <c r="Q805" s="16">
        <v>0</v>
      </c>
      <c r="R805" s="16"/>
      <c r="S805" s="16">
        <v>0</v>
      </c>
      <c r="T805" s="16">
        <v>0</v>
      </c>
      <c r="U805" s="16"/>
      <c r="V805" s="16">
        <v>0</v>
      </c>
      <c r="W805" s="16">
        <v>0</v>
      </c>
      <c r="X805" s="16">
        <v>0</v>
      </c>
      <c r="Y805" s="16">
        <v>0</v>
      </c>
      <c r="Z805" s="16"/>
      <c r="AA805" s="16">
        <v>0</v>
      </c>
      <c r="AB805" s="16">
        <v>0</v>
      </c>
      <c r="AC805" s="16">
        <v>0</v>
      </c>
      <c r="AD805" s="16">
        <v>0</v>
      </c>
      <c r="AE805" s="16">
        <v>0</v>
      </c>
      <c r="AF805" s="16">
        <v>0</v>
      </c>
      <c r="AG805" s="16"/>
      <c r="AH805" s="16">
        <v>0</v>
      </c>
      <c r="AI805" s="16">
        <v>0</v>
      </c>
      <c r="AJ805" s="16"/>
      <c r="AK805" s="16">
        <v>0</v>
      </c>
      <c r="AL805" s="16">
        <v>0</v>
      </c>
      <c r="AM805" s="16"/>
      <c r="AN805" s="16">
        <v>0</v>
      </c>
      <c r="AO805" s="16">
        <v>0</v>
      </c>
      <c r="AP805" s="16"/>
      <c r="AQ805" s="16">
        <v>0</v>
      </c>
      <c r="AR805" s="16">
        <v>0</v>
      </c>
      <c r="AS805" s="16">
        <v>0</v>
      </c>
      <c r="AT805" s="16"/>
      <c r="AU805" s="16">
        <v>0</v>
      </c>
      <c r="AV805" s="16">
        <v>0</v>
      </c>
      <c r="AW805" s="16"/>
      <c r="AX805" s="16">
        <v>0</v>
      </c>
      <c r="AY805" s="16">
        <v>0</v>
      </c>
      <c r="AZ805" s="16"/>
      <c r="BA805" s="16">
        <v>0</v>
      </c>
      <c r="BB805" s="16">
        <v>0</v>
      </c>
    </row>
    <row r="806" spans="2:54" hidden="1" x14ac:dyDescent="0.35">
      <c r="B806" t="s">
        <v>319</v>
      </c>
      <c r="C806" s="16">
        <v>0</v>
      </c>
      <c r="D806" s="16">
        <v>0</v>
      </c>
      <c r="E806" s="16">
        <v>0</v>
      </c>
      <c r="F806" s="16"/>
      <c r="G806" s="16">
        <v>0</v>
      </c>
      <c r="H806" s="16">
        <v>0</v>
      </c>
      <c r="I806" s="16">
        <v>0</v>
      </c>
      <c r="J806" s="16">
        <v>0</v>
      </c>
      <c r="K806" s="16">
        <v>0</v>
      </c>
      <c r="L806" s="16">
        <v>0</v>
      </c>
      <c r="M806" s="16"/>
      <c r="N806" s="16">
        <v>0</v>
      </c>
      <c r="O806" s="16">
        <v>0</v>
      </c>
      <c r="P806" s="16">
        <v>0</v>
      </c>
      <c r="Q806" s="16">
        <v>0</v>
      </c>
      <c r="R806" s="16"/>
      <c r="S806" s="16">
        <v>0</v>
      </c>
      <c r="T806" s="16">
        <v>0</v>
      </c>
      <c r="U806" s="16"/>
      <c r="V806" s="16">
        <v>0</v>
      </c>
      <c r="W806" s="16">
        <v>0</v>
      </c>
      <c r="X806" s="16">
        <v>0</v>
      </c>
      <c r="Y806" s="16">
        <v>0</v>
      </c>
      <c r="Z806" s="16"/>
      <c r="AA806" s="16">
        <v>0</v>
      </c>
      <c r="AB806" s="16">
        <v>0</v>
      </c>
      <c r="AC806" s="16">
        <v>0</v>
      </c>
      <c r="AD806" s="16">
        <v>0</v>
      </c>
      <c r="AE806" s="16">
        <v>0</v>
      </c>
      <c r="AF806" s="16">
        <v>0</v>
      </c>
      <c r="AG806" s="16"/>
      <c r="AH806" s="16">
        <v>0</v>
      </c>
      <c r="AI806" s="16">
        <v>0</v>
      </c>
      <c r="AJ806" s="16"/>
      <c r="AK806" s="16">
        <v>0</v>
      </c>
      <c r="AL806" s="16">
        <v>0</v>
      </c>
      <c r="AM806" s="16"/>
      <c r="AN806" s="16">
        <v>0</v>
      </c>
      <c r="AO806" s="16">
        <v>0</v>
      </c>
      <c r="AP806" s="16"/>
      <c r="AQ806" s="16">
        <v>0</v>
      </c>
      <c r="AR806" s="16">
        <v>0</v>
      </c>
      <c r="AS806" s="16">
        <v>0</v>
      </c>
      <c r="AT806" s="16"/>
      <c r="AU806" s="16">
        <v>0</v>
      </c>
      <c r="AV806" s="16">
        <v>0</v>
      </c>
      <c r="AW806" s="16"/>
      <c r="AX806" s="16">
        <v>0</v>
      </c>
      <c r="AY806" s="16">
        <v>0</v>
      </c>
      <c r="AZ806" s="16"/>
      <c r="BA806" s="16">
        <v>0</v>
      </c>
      <c r="BB806" s="16">
        <v>0</v>
      </c>
    </row>
    <row r="807" spans="2:54" hidden="1" x14ac:dyDescent="0.35">
      <c r="B807" t="s">
        <v>320</v>
      </c>
      <c r="C807" s="16">
        <v>0</v>
      </c>
      <c r="D807" s="16">
        <v>0</v>
      </c>
      <c r="E807" s="16">
        <v>0</v>
      </c>
      <c r="F807" s="16"/>
      <c r="G807" s="16">
        <v>0</v>
      </c>
      <c r="H807" s="16">
        <v>0</v>
      </c>
      <c r="I807" s="16">
        <v>0</v>
      </c>
      <c r="J807" s="16">
        <v>0</v>
      </c>
      <c r="K807" s="16">
        <v>0</v>
      </c>
      <c r="L807" s="16">
        <v>0</v>
      </c>
      <c r="M807" s="16"/>
      <c r="N807" s="16">
        <v>0</v>
      </c>
      <c r="O807" s="16">
        <v>0</v>
      </c>
      <c r="P807" s="16">
        <v>0</v>
      </c>
      <c r="Q807" s="16">
        <v>0</v>
      </c>
      <c r="R807" s="16"/>
      <c r="S807" s="16">
        <v>0</v>
      </c>
      <c r="T807" s="16">
        <v>0</v>
      </c>
      <c r="U807" s="16"/>
      <c r="V807" s="16">
        <v>0</v>
      </c>
      <c r="W807" s="16">
        <v>0</v>
      </c>
      <c r="X807" s="16">
        <v>0</v>
      </c>
      <c r="Y807" s="16">
        <v>0</v>
      </c>
      <c r="Z807" s="16"/>
      <c r="AA807" s="16">
        <v>0</v>
      </c>
      <c r="AB807" s="16">
        <v>0</v>
      </c>
      <c r="AC807" s="16">
        <v>0</v>
      </c>
      <c r="AD807" s="16">
        <v>0</v>
      </c>
      <c r="AE807" s="16">
        <v>0</v>
      </c>
      <c r="AF807" s="16">
        <v>0</v>
      </c>
      <c r="AG807" s="16"/>
      <c r="AH807" s="16">
        <v>0</v>
      </c>
      <c r="AI807" s="16">
        <v>0</v>
      </c>
      <c r="AJ807" s="16"/>
      <c r="AK807" s="16">
        <v>0</v>
      </c>
      <c r="AL807" s="16">
        <v>0</v>
      </c>
      <c r="AM807" s="16"/>
      <c r="AN807" s="16">
        <v>0</v>
      </c>
      <c r="AO807" s="16">
        <v>0</v>
      </c>
      <c r="AP807" s="16"/>
      <c r="AQ807" s="16">
        <v>0</v>
      </c>
      <c r="AR807" s="16">
        <v>0</v>
      </c>
      <c r="AS807" s="16">
        <v>0</v>
      </c>
      <c r="AT807" s="16"/>
      <c r="AU807" s="16">
        <v>0</v>
      </c>
      <c r="AV807" s="16">
        <v>0</v>
      </c>
      <c r="AW807" s="16"/>
      <c r="AX807" s="16">
        <v>0</v>
      </c>
      <c r="AY807" s="16">
        <v>0</v>
      </c>
      <c r="AZ807" s="16"/>
      <c r="BA807" s="16">
        <v>0</v>
      </c>
      <c r="BB807" s="16">
        <v>0</v>
      </c>
    </row>
    <row r="808" spans="2:54" hidden="1" x14ac:dyDescent="0.35">
      <c r="B808" t="s">
        <v>321</v>
      </c>
      <c r="C808" s="16">
        <v>0</v>
      </c>
      <c r="D808" s="16">
        <v>0</v>
      </c>
      <c r="E808" s="16">
        <v>0</v>
      </c>
      <c r="F808" s="16"/>
      <c r="G808" s="16">
        <v>0</v>
      </c>
      <c r="H808" s="16">
        <v>0</v>
      </c>
      <c r="I808" s="16">
        <v>0</v>
      </c>
      <c r="J808" s="16">
        <v>0</v>
      </c>
      <c r="K808" s="16">
        <v>0</v>
      </c>
      <c r="L808" s="16">
        <v>0</v>
      </c>
      <c r="M808" s="16"/>
      <c r="N808" s="16">
        <v>0</v>
      </c>
      <c r="O808" s="16">
        <v>0</v>
      </c>
      <c r="P808" s="16">
        <v>0</v>
      </c>
      <c r="Q808" s="16">
        <v>0</v>
      </c>
      <c r="R808" s="16"/>
      <c r="S808" s="16">
        <v>0</v>
      </c>
      <c r="T808" s="16">
        <v>0</v>
      </c>
      <c r="U808" s="16"/>
      <c r="V808" s="16">
        <v>0</v>
      </c>
      <c r="W808" s="16">
        <v>0</v>
      </c>
      <c r="X808" s="16">
        <v>0</v>
      </c>
      <c r="Y808" s="16">
        <v>0</v>
      </c>
      <c r="Z808" s="16"/>
      <c r="AA808" s="16">
        <v>0</v>
      </c>
      <c r="AB808" s="16">
        <v>0</v>
      </c>
      <c r="AC808" s="16">
        <v>0</v>
      </c>
      <c r="AD808" s="16">
        <v>0</v>
      </c>
      <c r="AE808" s="16">
        <v>0</v>
      </c>
      <c r="AF808" s="16">
        <v>0</v>
      </c>
      <c r="AG808" s="16"/>
      <c r="AH808" s="16">
        <v>0</v>
      </c>
      <c r="AI808" s="16">
        <v>0</v>
      </c>
      <c r="AJ808" s="16"/>
      <c r="AK808" s="16">
        <v>0</v>
      </c>
      <c r="AL808" s="16">
        <v>0</v>
      </c>
      <c r="AM808" s="16"/>
      <c r="AN808" s="16">
        <v>0</v>
      </c>
      <c r="AO808" s="16">
        <v>0</v>
      </c>
      <c r="AP808" s="16"/>
      <c r="AQ808" s="16">
        <v>0</v>
      </c>
      <c r="AR808" s="16">
        <v>0</v>
      </c>
      <c r="AS808" s="16">
        <v>0</v>
      </c>
      <c r="AT808" s="16"/>
      <c r="AU808" s="16">
        <v>0</v>
      </c>
      <c r="AV808" s="16">
        <v>0</v>
      </c>
      <c r="AW808" s="16"/>
      <c r="AX808" s="16">
        <v>0</v>
      </c>
      <c r="AY808" s="16">
        <v>0</v>
      </c>
      <c r="AZ808" s="16"/>
      <c r="BA808" s="16">
        <v>0</v>
      </c>
      <c r="BB808" s="16">
        <v>0</v>
      </c>
    </row>
    <row r="809" spans="2:54" x14ac:dyDescent="0.35">
      <c r="B809" t="s">
        <v>110</v>
      </c>
      <c r="C809" s="16">
        <v>6.6600723985212199E-3</v>
      </c>
      <c r="D809" s="16">
        <v>0</v>
      </c>
      <c r="E809" s="16">
        <v>2.2671823708167602E-2</v>
      </c>
      <c r="F809" s="16"/>
      <c r="G809" s="16">
        <v>0</v>
      </c>
      <c r="H809" s="16">
        <v>0</v>
      </c>
      <c r="I809" s="16">
        <v>0</v>
      </c>
      <c r="J809" s="16">
        <v>4.3911216889833897E-2</v>
      </c>
      <c r="K809" s="16">
        <v>0</v>
      </c>
      <c r="L809" s="16">
        <v>0</v>
      </c>
      <c r="M809" s="16"/>
      <c r="N809" s="16">
        <v>4.1548744493654997E-2</v>
      </c>
      <c r="O809" s="16">
        <v>0</v>
      </c>
      <c r="P809" s="16">
        <v>0</v>
      </c>
      <c r="Q809" s="16">
        <v>0</v>
      </c>
      <c r="R809" s="16"/>
      <c r="S809" s="16">
        <v>0</v>
      </c>
      <c r="T809" s="16">
        <v>1.8617953000814001E-2</v>
      </c>
      <c r="U809" s="16"/>
      <c r="V809" s="16">
        <v>6.6715272703682299E-2</v>
      </c>
      <c r="W809" s="16">
        <v>0</v>
      </c>
      <c r="X809" s="16">
        <v>0</v>
      </c>
      <c r="Y809" s="16">
        <v>0</v>
      </c>
      <c r="Z809" s="16"/>
      <c r="AA809" s="16">
        <v>0</v>
      </c>
      <c r="AB809" s="16">
        <v>0</v>
      </c>
      <c r="AC809" s="16">
        <v>0</v>
      </c>
      <c r="AD809" s="16">
        <v>0</v>
      </c>
      <c r="AE809" s="16">
        <v>4.50271309655993E-2</v>
      </c>
      <c r="AF809" s="16">
        <v>0</v>
      </c>
      <c r="AG809" s="16"/>
      <c r="AH809" s="16">
        <v>0</v>
      </c>
      <c r="AI809" s="16">
        <v>0</v>
      </c>
      <c r="AJ809" s="16"/>
      <c r="AK809" s="16">
        <v>0</v>
      </c>
      <c r="AL809" s="16">
        <v>0</v>
      </c>
      <c r="AM809" s="16"/>
      <c r="AN809" s="16">
        <v>0</v>
      </c>
      <c r="AO809" s="16">
        <v>0</v>
      </c>
      <c r="AP809" s="16"/>
      <c r="AQ809" s="16">
        <v>0</v>
      </c>
      <c r="AR809" s="16">
        <v>0</v>
      </c>
      <c r="AS809" s="16">
        <v>0</v>
      </c>
      <c r="AT809" s="16"/>
      <c r="AU809" s="16">
        <v>0</v>
      </c>
      <c r="AV809" s="16">
        <v>2.0613742550076801E-2</v>
      </c>
      <c r="AW809" s="16"/>
      <c r="AX809" s="16">
        <v>6.9317436607302099E-3</v>
      </c>
      <c r="AY809" s="16">
        <v>0</v>
      </c>
      <c r="AZ809" s="16"/>
      <c r="BA809" s="16">
        <v>0</v>
      </c>
      <c r="BB809" s="16">
        <v>0</v>
      </c>
    </row>
    <row r="810" spans="2:54" x14ac:dyDescent="0.35">
      <c r="B810" t="s">
        <v>163</v>
      </c>
      <c r="C810" s="16">
        <v>0.36080964315519698</v>
      </c>
      <c r="D810" s="16">
        <v>0.36552408386273499</v>
      </c>
      <c r="E810" s="16">
        <v>0.34947546423697301</v>
      </c>
      <c r="F810" s="16"/>
      <c r="G810" s="16">
        <v>0.35593784904890302</v>
      </c>
      <c r="H810" s="16">
        <v>0.37206351986868302</v>
      </c>
      <c r="I810" s="16">
        <v>0.40121672463720198</v>
      </c>
      <c r="J810" s="16">
        <v>0.31543804307597201</v>
      </c>
      <c r="K810" s="16">
        <v>0.158745201318541</v>
      </c>
      <c r="L810" s="16">
        <v>0.45483384972672802</v>
      </c>
      <c r="M810" s="16"/>
      <c r="N810" s="16">
        <v>0.41103042660844202</v>
      </c>
      <c r="O810" s="16">
        <v>0.397323373415365</v>
      </c>
      <c r="P810" s="16">
        <v>0.26090915402914799</v>
      </c>
      <c r="Q810" s="16">
        <v>0.456148001994233</v>
      </c>
      <c r="R810" s="16"/>
      <c r="S810" s="16">
        <v>0.37318534589458402</v>
      </c>
      <c r="T810" s="16">
        <v>0.338589588045899</v>
      </c>
      <c r="U810" s="16"/>
      <c r="V810" s="16">
        <v>0.39888003602469502</v>
      </c>
      <c r="W810" s="16">
        <v>0.28505181191179901</v>
      </c>
      <c r="X810" s="16">
        <v>0.40909901982095698</v>
      </c>
      <c r="Y810" s="16">
        <v>0.31126003053739498</v>
      </c>
      <c r="Z810" s="16"/>
      <c r="AA810" s="16">
        <v>0.44964209150027301</v>
      </c>
      <c r="AB810" s="16">
        <v>0.15708173252565999</v>
      </c>
      <c r="AC810" s="16">
        <v>0.38915549236361202</v>
      </c>
      <c r="AD810" s="16">
        <v>0.27678421724339403</v>
      </c>
      <c r="AE810" s="16">
        <v>0.49291363652868198</v>
      </c>
      <c r="AF810" s="16">
        <v>0.63835795940406503</v>
      </c>
      <c r="AG810" s="16"/>
      <c r="AH810" s="16">
        <v>0.329304461473577</v>
      </c>
      <c r="AI810" s="16">
        <v>0.44081613153852001</v>
      </c>
      <c r="AJ810" s="16"/>
      <c r="AK810" s="16">
        <v>0.32934251347091797</v>
      </c>
      <c r="AL810" s="16">
        <v>0.41871252057734698</v>
      </c>
      <c r="AM810" s="16"/>
      <c r="AN810" s="16">
        <v>0.34661233592301699</v>
      </c>
      <c r="AO810" s="16">
        <v>0.45754679835890999</v>
      </c>
      <c r="AP810" s="16"/>
      <c r="AQ810" s="16">
        <v>0.23139765975879401</v>
      </c>
      <c r="AR810" s="16">
        <v>0.26458311223653302</v>
      </c>
      <c r="AS810" s="16">
        <v>0.45366181149813301</v>
      </c>
      <c r="AT810" s="16"/>
      <c r="AU810" s="16">
        <v>0.36446784812924599</v>
      </c>
      <c r="AV810" s="16">
        <v>0.353145254166574</v>
      </c>
      <c r="AW810" s="16"/>
      <c r="AX810" s="16">
        <v>0.37552744279877298</v>
      </c>
      <c r="AY810" s="16">
        <v>0</v>
      </c>
      <c r="AZ810" s="16"/>
      <c r="BA810" s="16">
        <v>0.37083157431758801</v>
      </c>
      <c r="BB810" s="16">
        <v>0.49232372872896701</v>
      </c>
    </row>
    <row r="811" spans="2:54" x14ac:dyDescent="0.35">
      <c r="B811" t="s">
        <v>164</v>
      </c>
      <c r="C811" s="16">
        <v>0.40586743107906498</v>
      </c>
      <c r="D811" s="16">
        <v>0.36558056736850902</v>
      </c>
      <c r="E811" s="16">
        <v>0.50272272095883697</v>
      </c>
      <c r="F811" s="16"/>
      <c r="G811" s="16">
        <v>0.31793192419361399</v>
      </c>
      <c r="H811" s="16">
        <v>0.36415398044910902</v>
      </c>
      <c r="I811" s="16">
        <v>0.45765718339932299</v>
      </c>
      <c r="J811" s="16">
        <v>0.46774100409685598</v>
      </c>
      <c r="K811" s="16">
        <v>0.578245952995465</v>
      </c>
      <c r="L811" s="16">
        <v>0.181369536555265</v>
      </c>
      <c r="M811" s="16"/>
      <c r="N811" s="16">
        <v>0.34871655579896799</v>
      </c>
      <c r="O811" s="16">
        <v>0.285253172968917</v>
      </c>
      <c r="P811" s="16">
        <v>0.45229165925727699</v>
      </c>
      <c r="Q811" s="16">
        <v>0.458573931364885</v>
      </c>
      <c r="R811" s="16"/>
      <c r="S811" s="16">
        <v>0.41110449448773101</v>
      </c>
      <c r="T811" s="16">
        <v>0.39646450342299899</v>
      </c>
      <c r="U811" s="16"/>
      <c r="V811" s="16">
        <v>0.30226588309410601</v>
      </c>
      <c r="W811" s="16">
        <v>0.40821702212627098</v>
      </c>
      <c r="X811" s="16">
        <v>0.41951108329423997</v>
      </c>
      <c r="Y811" s="16">
        <v>0.44426271549106799</v>
      </c>
      <c r="Z811" s="16"/>
      <c r="AA811" s="16">
        <v>0.321677821874989</v>
      </c>
      <c r="AB811" s="16">
        <v>0.43103059614584899</v>
      </c>
      <c r="AC811" s="16">
        <v>0.19502194205468901</v>
      </c>
      <c r="AD811" s="16">
        <v>0.53187864504921001</v>
      </c>
      <c r="AE811" s="16">
        <v>0.32146753807834</v>
      </c>
      <c r="AF811" s="16">
        <v>0.23221738853587701</v>
      </c>
      <c r="AG811" s="16"/>
      <c r="AH811" s="16">
        <v>0.465304112026385</v>
      </c>
      <c r="AI811" s="16">
        <v>0.28000413500291599</v>
      </c>
      <c r="AJ811" s="16"/>
      <c r="AK811" s="16">
        <v>0.41000254439339801</v>
      </c>
      <c r="AL811" s="16">
        <v>0.34763989970689801</v>
      </c>
      <c r="AM811" s="16"/>
      <c r="AN811" s="16">
        <v>0.46434741194774598</v>
      </c>
      <c r="AO811" s="16">
        <v>0.27082972299215602</v>
      </c>
      <c r="AP811" s="16"/>
      <c r="AQ811" s="16">
        <v>0.47501208233416098</v>
      </c>
      <c r="AR811" s="16">
        <v>0.50484124612229797</v>
      </c>
      <c r="AS811" s="16">
        <v>0.34217312450312598</v>
      </c>
      <c r="AT811" s="16"/>
      <c r="AU811" s="16">
        <v>0.423349938325632</v>
      </c>
      <c r="AV811" s="16">
        <v>0.36923942991875702</v>
      </c>
      <c r="AW811" s="16"/>
      <c r="AX811" s="16">
        <v>0.41468712287301301</v>
      </c>
      <c r="AY811" s="16">
        <v>0.189651017893817</v>
      </c>
      <c r="AZ811" s="16"/>
      <c r="BA811" s="16">
        <v>0.46256973606593899</v>
      </c>
      <c r="BB811" s="16">
        <v>0.31883565355892801</v>
      </c>
    </row>
    <row r="812" spans="2:54" x14ac:dyDescent="0.35">
      <c r="B812" t="s">
        <v>165</v>
      </c>
      <c r="C812" s="16">
        <v>0.14989621804051401</v>
      </c>
      <c r="D812" s="16">
        <v>0.17649461530966401</v>
      </c>
      <c r="E812" s="16">
        <v>8.5949927846525595E-2</v>
      </c>
      <c r="F812" s="16"/>
      <c r="G812" s="16">
        <v>0.26760574522220598</v>
      </c>
      <c r="H812" s="16">
        <v>0.13384063216355199</v>
      </c>
      <c r="I812" s="16">
        <v>5.4309790992696401E-2</v>
      </c>
      <c r="J812" s="16">
        <v>0.17290973593733799</v>
      </c>
      <c r="K812" s="16">
        <v>0.26300884568599397</v>
      </c>
      <c r="L812" s="16">
        <v>0.36379661371800598</v>
      </c>
      <c r="M812" s="16"/>
      <c r="N812" s="16">
        <v>9.8262641353234606E-2</v>
      </c>
      <c r="O812" s="16">
        <v>0.20946888166064501</v>
      </c>
      <c r="P812" s="16">
        <v>0.223474821763429</v>
      </c>
      <c r="Q812" s="16">
        <v>2.54822891396159E-2</v>
      </c>
      <c r="R812" s="16"/>
      <c r="S812" s="16">
        <v>0.14654928435315201</v>
      </c>
      <c r="T812" s="16">
        <v>0.15590549707269899</v>
      </c>
      <c r="U812" s="16"/>
      <c r="V812" s="16">
        <v>0.19713279279454801</v>
      </c>
      <c r="W812" s="16">
        <v>0.19858874462874601</v>
      </c>
      <c r="X812" s="16">
        <v>0.11405622442390401</v>
      </c>
      <c r="Y812" s="16">
        <v>0.11431595648502001</v>
      </c>
      <c r="Z812" s="16"/>
      <c r="AA812" s="16">
        <v>0.10756889799755399</v>
      </c>
      <c r="AB812" s="16">
        <v>0.35148060912177798</v>
      </c>
      <c r="AC812" s="16">
        <v>0.25735268059565602</v>
      </c>
      <c r="AD812" s="16">
        <v>0.114663499293813</v>
      </c>
      <c r="AE812" s="16">
        <v>0.14059169442737801</v>
      </c>
      <c r="AF812" s="16">
        <v>5.7174210088857903E-2</v>
      </c>
      <c r="AG812" s="16"/>
      <c r="AH812" s="16">
        <v>0.14944139313045901</v>
      </c>
      <c r="AI812" s="16">
        <v>0.15127943484727999</v>
      </c>
      <c r="AJ812" s="16"/>
      <c r="AK812" s="16">
        <v>0.16112928168245499</v>
      </c>
      <c r="AL812" s="16">
        <v>0.16243054062054399</v>
      </c>
      <c r="AM812" s="16"/>
      <c r="AN812" s="16">
        <v>0.14559741460532599</v>
      </c>
      <c r="AO812" s="16">
        <v>0.144556758816309</v>
      </c>
      <c r="AP812" s="16"/>
      <c r="AQ812" s="16">
        <v>0.14487219683420599</v>
      </c>
      <c r="AR812" s="16">
        <v>0.23057564164116801</v>
      </c>
      <c r="AS812" s="16">
        <v>0.117328374088708</v>
      </c>
      <c r="AT812" s="16"/>
      <c r="AU812" s="16">
        <v>0.16451790237842201</v>
      </c>
      <c r="AV812" s="16">
        <v>0.11926199244911601</v>
      </c>
      <c r="AW812" s="16"/>
      <c r="AX812" s="16">
        <v>0.151948788180371</v>
      </c>
      <c r="AY812" s="16">
        <v>9.9577072675877301E-2</v>
      </c>
      <c r="AZ812" s="16"/>
      <c r="BA812" s="16">
        <v>0.113418156433349</v>
      </c>
      <c r="BB812" s="16">
        <v>0.138565792324544</v>
      </c>
    </row>
    <row r="813" spans="2:54" x14ac:dyDescent="0.35">
      <c r="B813" t="s">
        <v>166</v>
      </c>
      <c r="C813" s="16">
        <v>6.90701309384293E-2</v>
      </c>
      <c r="D813" s="16">
        <v>8.6451038392086899E-2</v>
      </c>
      <c r="E813" s="16">
        <v>2.7283983426618901E-2</v>
      </c>
      <c r="F813" s="16"/>
      <c r="G813" s="16">
        <v>3.4280688688846997E-2</v>
      </c>
      <c r="H813" s="16">
        <v>0.117345066674443</v>
      </c>
      <c r="I813" s="16">
        <v>8.6816300970778804E-2</v>
      </c>
      <c r="J813" s="16">
        <v>0</v>
      </c>
      <c r="K813" s="16">
        <v>0</v>
      </c>
      <c r="L813" s="16">
        <v>0</v>
      </c>
      <c r="M813" s="16"/>
      <c r="N813" s="16">
        <v>5.2427124516969098E-2</v>
      </c>
      <c r="O813" s="16">
        <v>0.10795457195507401</v>
      </c>
      <c r="P813" s="16">
        <v>6.3324364950146206E-2</v>
      </c>
      <c r="Q813" s="16">
        <v>5.9795777501266599E-2</v>
      </c>
      <c r="R813" s="16"/>
      <c r="S813" s="16">
        <v>5.7177718571702903E-2</v>
      </c>
      <c r="T813" s="16">
        <v>9.0422458457589602E-2</v>
      </c>
      <c r="U813" s="16"/>
      <c r="V813" s="16">
        <v>0</v>
      </c>
      <c r="W813" s="16">
        <v>0.108142421333184</v>
      </c>
      <c r="X813" s="16">
        <v>5.7333672460898502E-2</v>
      </c>
      <c r="Y813" s="16">
        <v>7.0343849438470094E-2</v>
      </c>
      <c r="Z813" s="16"/>
      <c r="AA813" s="16">
        <v>0.12111118862718501</v>
      </c>
      <c r="AB813" s="16">
        <v>6.0407062206712499E-2</v>
      </c>
      <c r="AC813" s="16">
        <v>0.158469884986044</v>
      </c>
      <c r="AD813" s="16">
        <v>5.7428101711607102E-2</v>
      </c>
      <c r="AE813" s="16">
        <v>0</v>
      </c>
      <c r="AF813" s="16">
        <v>7.2250441971200202E-2</v>
      </c>
      <c r="AG813" s="16"/>
      <c r="AH813" s="16">
        <v>5.0696217902613597E-2</v>
      </c>
      <c r="AI813" s="16">
        <v>0.114312226325922</v>
      </c>
      <c r="AJ813" s="16"/>
      <c r="AK813" s="16">
        <v>9.3343149996717001E-2</v>
      </c>
      <c r="AL813" s="16">
        <v>5.6627363178384398E-2</v>
      </c>
      <c r="AM813" s="16"/>
      <c r="AN813" s="16">
        <v>3.71687085480139E-2</v>
      </c>
      <c r="AO813" s="16">
        <v>0.114863654922005</v>
      </c>
      <c r="AP813" s="16"/>
      <c r="AQ813" s="16">
        <v>0.13067982251112101</v>
      </c>
      <c r="AR813" s="16">
        <v>0</v>
      </c>
      <c r="AS813" s="16">
        <v>7.9227905524036399E-2</v>
      </c>
      <c r="AT813" s="16"/>
      <c r="AU813" s="16">
        <v>4.7664311166700099E-2</v>
      </c>
      <c r="AV813" s="16">
        <v>0.113917953986821</v>
      </c>
      <c r="AW813" s="16"/>
      <c r="AX813" s="16">
        <v>4.2894449700587499E-2</v>
      </c>
      <c r="AY813" s="16">
        <v>0.71077190943030499</v>
      </c>
      <c r="AZ813" s="16"/>
      <c r="BA813" s="16">
        <v>4.7052702777558901E-2</v>
      </c>
      <c r="BB813" s="16">
        <v>2.68559335168801E-2</v>
      </c>
    </row>
    <row r="814" spans="2:54" x14ac:dyDescent="0.35">
      <c r="B814" t="s">
        <v>167</v>
      </c>
      <c r="C814" s="16">
        <v>7.6965043882734497E-3</v>
      </c>
      <c r="D814" s="16">
        <v>5.9496950670052803E-3</v>
      </c>
      <c r="E814" s="16">
        <v>1.1896079822878099E-2</v>
      </c>
      <c r="F814" s="16"/>
      <c r="G814" s="16">
        <v>2.4243792846430599E-2</v>
      </c>
      <c r="H814" s="16">
        <v>1.25968008442124E-2</v>
      </c>
      <c r="I814" s="16">
        <v>0</v>
      </c>
      <c r="J814" s="16">
        <v>0</v>
      </c>
      <c r="K814" s="16">
        <v>0</v>
      </c>
      <c r="L814" s="16">
        <v>0</v>
      </c>
      <c r="M814" s="16"/>
      <c r="N814" s="16">
        <v>4.8014507228730803E-2</v>
      </c>
      <c r="O814" s="16">
        <v>0</v>
      </c>
      <c r="P814" s="16">
        <v>0</v>
      </c>
      <c r="Q814" s="16">
        <v>0</v>
      </c>
      <c r="R814" s="16"/>
      <c r="S814" s="16">
        <v>1.19831566928306E-2</v>
      </c>
      <c r="T814" s="16">
        <v>0</v>
      </c>
      <c r="U814" s="16"/>
      <c r="V814" s="16">
        <v>3.5006015382969401E-2</v>
      </c>
      <c r="W814" s="16">
        <v>0</v>
      </c>
      <c r="X814" s="16">
        <v>0</v>
      </c>
      <c r="Y814" s="16">
        <v>5.9817448048045903E-2</v>
      </c>
      <c r="Z814" s="16"/>
      <c r="AA814" s="16">
        <v>0</v>
      </c>
      <c r="AB814" s="16">
        <v>0</v>
      </c>
      <c r="AC814" s="16">
        <v>0</v>
      </c>
      <c r="AD814" s="16">
        <v>1.9245536701975499E-2</v>
      </c>
      <c r="AE814" s="16">
        <v>0</v>
      </c>
      <c r="AF814" s="16">
        <v>0</v>
      </c>
      <c r="AG814" s="16"/>
      <c r="AH814" s="16">
        <v>5.2538154669659696E-3</v>
      </c>
      <c r="AI814" s="16">
        <v>1.3588072285362501E-2</v>
      </c>
      <c r="AJ814" s="16"/>
      <c r="AK814" s="16">
        <v>6.1825104565117403E-3</v>
      </c>
      <c r="AL814" s="16">
        <v>1.4589675916826301E-2</v>
      </c>
      <c r="AM814" s="16"/>
      <c r="AN814" s="16">
        <v>6.2741289758969001E-3</v>
      </c>
      <c r="AO814" s="16">
        <v>1.22030649106196E-2</v>
      </c>
      <c r="AP814" s="16"/>
      <c r="AQ814" s="16">
        <v>1.8038238561717601E-2</v>
      </c>
      <c r="AR814" s="16">
        <v>0</v>
      </c>
      <c r="AS814" s="16">
        <v>7.6087843859964097E-3</v>
      </c>
      <c r="AT814" s="16"/>
      <c r="AU814" s="16">
        <v>0</v>
      </c>
      <c r="AV814" s="16">
        <v>2.3821626928654999E-2</v>
      </c>
      <c r="AW814" s="16"/>
      <c r="AX814" s="16">
        <v>8.0104527865256202E-3</v>
      </c>
      <c r="AY814" s="16">
        <v>0</v>
      </c>
      <c r="AZ814" s="16"/>
      <c r="BA814" s="16">
        <v>6.1278304055645601E-3</v>
      </c>
      <c r="BB814" s="16">
        <v>2.34188918706804E-2</v>
      </c>
    </row>
    <row r="815" spans="2:54" x14ac:dyDescent="0.35">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c r="AA815" s="16"/>
      <c r="AB815" s="16"/>
      <c r="AC815" s="16"/>
      <c r="AD815" s="16"/>
      <c r="AE815" s="16"/>
      <c r="AF815" s="16"/>
      <c r="AG815" s="16"/>
      <c r="AH815" s="16"/>
      <c r="AI815" s="16"/>
      <c r="AJ815" s="16"/>
      <c r="AK815" s="16"/>
      <c r="AL815" s="16"/>
      <c r="AM815" s="16"/>
      <c r="AN815" s="16"/>
      <c r="AO815" s="16"/>
      <c r="AP815" s="16"/>
      <c r="AQ815" s="16"/>
      <c r="AR815" s="16"/>
      <c r="AS815" s="16"/>
      <c r="AT815" s="16"/>
      <c r="AU815" s="16"/>
      <c r="AV815" s="16"/>
      <c r="AW815" s="16"/>
      <c r="AX815" s="16"/>
      <c r="AY815" s="16"/>
      <c r="AZ815" s="16"/>
      <c r="BA815" s="16"/>
      <c r="BB815" s="16"/>
    </row>
    <row r="816" spans="2:54" x14ac:dyDescent="0.35">
      <c r="B816" s="7" t="s">
        <v>329</v>
      </c>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c r="AA816" s="16"/>
      <c r="AB816" s="16"/>
      <c r="AC816" s="16"/>
      <c r="AD816" s="16"/>
      <c r="AE816" s="16"/>
      <c r="AF816" s="16"/>
      <c r="AG816" s="16"/>
      <c r="AH816" s="16"/>
      <c r="AI816" s="16"/>
      <c r="AJ816" s="16"/>
      <c r="AK816" s="16"/>
      <c r="AL816" s="16"/>
      <c r="AM816" s="16"/>
      <c r="AN816" s="16"/>
      <c r="AO816" s="16"/>
      <c r="AP816" s="16"/>
      <c r="AQ816" s="16"/>
      <c r="AR816" s="16"/>
      <c r="AS816" s="16"/>
      <c r="AT816" s="16"/>
      <c r="AU816" s="16"/>
      <c r="AV816" s="16"/>
      <c r="AW816" s="16"/>
      <c r="AX816" s="16"/>
      <c r="AY816" s="16"/>
      <c r="AZ816" s="16"/>
      <c r="BA816" s="16"/>
      <c r="BB816" s="16"/>
    </row>
    <row r="817" spans="2:54" x14ac:dyDescent="0.35">
      <c r="B817" s="15" t="s">
        <v>330</v>
      </c>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c r="AA817" s="16"/>
      <c r="AB817" s="16"/>
      <c r="AC817" s="16"/>
      <c r="AD817" s="16"/>
      <c r="AE817" s="16"/>
      <c r="AF817" s="16"/>
      <c r="AG817" s="16"/>
      <c r="AH817" s="16"/>
      <c r="AI817" s="16"/>
      <c r="AJ817" s="16"/>
      <c r="AK817" s="16"/>
      <c r="AL817" s="16"/>
      <c r="AM817" s="16"/>
      <c r="AN817" s="16"/>
      <c r="AO817" s="16"/>
      <c r="AP817" s="16"/>
      <c r="AQ817" s="16"/>
      <c r="AR817" s="16"/>
      <c r="AS817" s="16"/>
      <c r="AT817" s="16"/>
      <c r="AU817" s="16"/>
      <c r="AV817" s="16"/>
      <c r="AW817" s="16"/>
      <c r="AX817" s="16"/>
      <c r="AY817" s="16"/>
      <c r="AZ817" s="16"/>
      <c r="BA817" s="16"/>
      <c r="BB817" s="16"/>
    </row>
    <row r="818" spans="2:54" hidden="1" x14ac:dyDescent="0.35">
      <c r="B818" t="s">
        <v>315</v>
      </c>
      <c r="C818" s="16">
        <v>0</v>
      </c>
      <c r="D818" s="16">
        <v>0</v>
      </c>
      <c r="E818" s="16">
        <v>0</v>
      </c>
      <c r="F818" s="16"/>
      <c r="G818" s="16">
        <v>0</v>
      </c>
      <c r="H818" s="16">
        <v>0</v>
      </c>
      <c r="I818" s="16">
        <v>0</v>
      </c>
      <c r="J818" s="16">
        <v>0</v>
      </c>
      <c r="K818" s="16">
        <v>0</v>
      </c>
      <c r="L818" s="16" t="s">
        <v>141</v>
      </c>
      <c r="M818" s="16"/>
      <c r="N818" s="16">
        <v>0</v>
      </c>
      <c r="O818" s="16">
        <v>0</v>
      </c>
      <c r="P818" s="16">
        <v>0</v>
      </c>
      <c r="Q818" s="16">
        <v>0</v>
      </c>
      <c r="R818" s="16"/>
      <c r="S818" s="16">
        <v>0</v>
      </c>
      <c r="T818" s="16">
        <v>0</v>
      </c>
      <c r="U818" s="16"/>
      <c r="V818" s="16">
        <v>0</v>
      </c>
      <c r="W818" s="16">
        <v>0</v>
      </c>
      <c r="X818" s="16">
        <v>0</v>
      </c>
      <c r="Y818" s="16">
        <v>0</v>
      </c>
      <c r="Z818" s="16"/>
      <c r="AA818" s="16">
        <v>0</v>
      </c>
      <c r="AB818" s="16">
        <v>0</v>
      </c>
      <c r="AC818" s="16">
        <v>0</v>
      </c>
      <c r="AD818" s="16">
        <v>0</v>
      </c>
      <c r="AE818" s="16">
        <v>0</v>
      </c>
      <c r="AF818" s="16">
        <v>0</v>
      </c>
      <c r="AG818" s="16"/>
      <c r="AH818" s="16">
        <v>0</v>
      </c>
      <c r="AI818" s="16">
        <v>0</v>
      </c>
      <c r="AJ818" s="16"/>
      <c r="AK818" s="16">
        <v>0</v>
      </c>
      <c r="AL818" s="16">
        <v>0</v>
      </c>
      <c r="AM818" s="16"/>
      <c r="AN818" s="16">
        <v>0</v>
      </c>
      <c r="AO818" s="16">
        <v>0</v>
      </c>
      <c r="AP818" s="16"/>
      <c r="AQ818" s="16">
        <v>0</v>
      </c>
      <c r="AR818" s="16">
        <v>0</v>
      </c>
      <c r="AS818" s="16">
        <v>0</v>
      </c>
      <c r="AT818" s="16"/>
      <c r="AU818" s="16">
        <v>0</v>
      </c>
      <c r="AV818" s="16">
        <v>0</v>
      </c>
      <c r="AW818" s="16"/>
      <c r="AX818" s="16">
        <v>0</v>
      </c>
      <c r="AY818" s="16">
        <v>0</v>
      </c>
      <c r="AZ818" s="16"/>
      <c r="BA818" s="16">
        <v>0</v>
      </c>
      <c r="BB818" s="16">
        <v>0</v>
      </c>
    </row>
    <row r="819" spans="2:54" hidden="1" x14ac:dyDescent="0.35">
      <c r="B819" t="s">
        <v>316</v>
      </c>
      <c r="C819" s="16">
        <v>0</v>
      </c>
      <c r="D819" s="16">
        <v>0</v>
      </c>
      <c r="E819" s="16">
        <v>0</v>
      </c>
      <c r="F819" s="16"/>
      <c r="G819" s="16">
        <v>0</v>
      </c>
      <c r="H819" s="16">
        <v>0</v>
      </c>
      <c r="I819" s="16">
        <v>0</v>
      </c>
      <c r="J819" s="16">
        <v>0</v>
      </c>
      <c r="K819" s="16">
        <v>0</v>
      </c>
      <c r="L819" s="16" t="s">
        <v>141</v>
      </c>
      <c r="M819" s="16"/>
      <c r="N819" s="16">
        <v>0</v>
      </c>
      <c r="O819" s="16">
        <v>0</v>
      </c>
      <c r="P819" s="16">
        <v>0</v>
      </c>
      <c r="Q819" s="16">
        <v>0</v>
      </c>
      <c r="R819" s="16"/>
      <c r="S819" s="16">
        <v>0</v>
      </c>
      <c r="T819" s="16">
        <v>0</v>
      </c>
      <c r="U819" s="16"/>
      <c r="V819" s="16">
        <v>0</v>
      </c>
      <c r="W819" s="16">
        <v>0</v>
      </c>
      <c r="X819" s="16">
        <v>0</v>
      </c>
      <c r="Y819" s="16">
        <v>0</v>
      </c>
      <c r="Z819" s="16"/>
      <c r="AA819" s="16">
        <v>0</v>
      </c>
      <c r="AB819" s="16">
        <v>0</v>
      </c>
      <c r="AC819" s="16">
        <v>0</v>
      </c>
      <c r="AD819" s="16">
        <v>0</v>
      </c>
      <c r="AE819" s="16">
        <v>0</v>
      </c>
      <c r="AF819" s="16">
        <v>0</v>
      </c>
      <c r="AG819" s="16"/>
      <c r="AH819" s="16">
        <v>0</v>
      </c>
      <c r="AI819" s="16">
        <v>0</v>
      </c>
      <c r="AJ819" s="16"/>
      <c r="AK819" s="16">
        <v>0</v>
      </c>
      <c r="AL819" s="16">
        <v>0</v>
      </c>
      <c r="AM819" s="16"/>
      <c r="AN819" s="16">
        <v>0</v>
      </c>
      <c r="AO819" s="16">
        <v>0</v>
      </c>
      <c r="AP819" s="16"/>
      <c r="AQ819" s="16">
        <v>0</v>
      </c>
      <c r="AR819" s="16">
        <v>0</v>
      </c>
      <c r="AS819" s="16">
        <v>0</v>
      </c>
      <c r="AT819" s="16"/>
      <c r="AU819" s="16">
        <v>0</v>
      </c>
      <c r="AV819" s="16">
        <v>0</v>
      </c>
      <c r="AW819" s="16"/>
      <c r="AX819" s="16">
        <v>0</v>
      </c>
      <c r="AY819" s="16">
        <v>0</v>
      </c>
      <c r="AZ819" s="16"/>
      <c r="BA819" s="16">
        <v>0</v>
      </c>
      <c r="BB819" s="16">
        <v>0</v>
      </c>
    </row>
    <row r="820" spans="2:54" hidden="1" x14ac:dyDescent="0.35">
      <c r="B820" t="s">
        <v>317</v>
      </c>
      <c r="C820" s="16">
        <v>0</v>
      </c>
      <c r="D820" s="16">
        <v>0</v>
      </c>
      <c r="E820" s="16">
        <v>0</v>
      </c>
      <c r="F820" s="16"/>
      <c r="G820" s="16">
        <v>0</v>
      </c>
      <c r="H820" s="16">
        <v>0</v>
      </c>
      <c r="I820" s="16">
        <v>0</v>
      </c>
      <c r="J820" s="16">
        <v>0</v>
      </c>
      <c r="K820" s="16">
        <v>0</v>
      </c>
      <c r="L820" s="16" t="s">
        <v>141</v>
      </c>
      <c r="M820" s="16"/>
      <c r="N820" s="16">
        <v>0</v>
      </c>
      <c r="O820" s="16">
        <v>0</v>
      </c>
      <c r="P820" s="16">
        <v>0</v>
      </c>
      <c r="Q820" s="16">
        <v>0</v>
      </c>
      <c r="R820" s="16"/>
      <c r="S820" s="16">
        <v>0</v>
      </c>
      <c r="T820" s="16">
        <v>0</v>
      </c>
      <c r="U820" s="16"/>
      <c r="V820" s="16">
        <v>0</v>
      </c>
      <c r="W820" s="16">
        <v>0</v>
      </c>
      <c r="X820" s="16">
        <v>0</v>
      </c>
      <c r="Y820" s="16">
        <v>0</v>
      </c>
      <c r="Z820" s="16"/>
      <c r="AA820" s="16">
        <v>0</v>
      </c>
      <c r="AB820" s="16">
        <v>0</v>
      </c>
      <c r="AC820" s="16">
        <v>0</v>
      </c>
      <c r="AD820" s="16">
        <v>0</v>
      </c>
      <c r="AE820" s="16">
        <v>0</v>
      </c>
      <c r="AF820" s="16">
        <v>0</v>
      </c>
      <c r="AG820" s="16"/>
      <c r="AH820" s="16">
        <v>0</v>
      </c>
      <c r="AI820" s="16">
        <v>0</v>
      </c>
      <c r="AJ820" s="16"/>
      <c r="AK820" s="16">
        <v>0</v>
      </c>
      <c r="AL820" s="16">
        <v>0</v>
      </c>
      <c r="AM820" s="16"/>
      <c r="AN820" s="16">
        <v>0</v>
      </c>
      <c r="AO820" s="16">
        <v>0</v>
      </c>
      <c r="AP820" s="16"/>
      <c r="AQ820" s="16">
        <v>0</v>
      </c>
      <c r="AR820" s="16">
        <v>0</v>
      </c>
      <c r="AS820" s="16">
        <v>0</v>
      </c>
      <c r="AT820" s="16"/>
      <c r="AU820" s="16">
        <v>0</v>
      </c>
      <c r="AV820" s="16">
        <v>0</v>
      </c>
      <c r="AW820" s="16"/>
      <c r="AX820" s="16">
        <v>0</v>
      </c>
      <c r="AY820" s="16">
        <v>0</v>
      </c>
      <c r="AZ820" s="16"/>
      <c r="BA820" s="16">
        <v>0</v>
      </c>
      <c r="BB820" s="16">
        <v>0</v>
      </c>
    </row>
    <row r="821" spans="2:54" hidden="1" x14ac:dyDescent="0.35">
      <c r="B821" t="s">
        <v>318</v>
      </c>
      <c r="C821" s="16">
        <v>0</v>
      </c>
      <c r="D821" s="16">
        <v>0</v>
      </c>
      <c r="E821" s="16">
        <v>0</v>
      </c>
      <c r="F821" s="16"/>
      <c r="G821" s="16">
        <v>0</v>
      </c>
      <c r="H821" s="16">
        <v>0</v>
      </c>
      <c r="I821" s="16">
        <v>0</v>
      </c>
      <c r="J821" s="16">
        <v>0</v>
      </c>
      <c r="K821" s="16">
        <v>0</v>
      </c>
      <c r="L821" s="16" t="s">
        <v>141</v>
      </c>
      <c r="M821" s="16"/>
      <c r="N821" s="16">
        <v>0</v>
      </c>
      <c r="O821" s="16">
        <v>0</v>
      </c>
      <c r="P821" s="16">
        <v>0</v>
      </c>
      <c r="Q821" s="16">
        <v>0</v>
      </c>
      <c r="R821" s="16"/>
      <c r="S821" s="16">
        <v>0</v>
      </c>
      <c r="T821" s="16">
        <v>0</v>
      </c>
      <c r="U821" s="16"/>
      <c r="V821" s="16">
        <v>0</v>
      </c>
      <c r="W821" s="16">
        <v>0</v>
      </c>
      <c r="X821" s="16">
        <v>0</v>
      </c>
      <c r="Y821" s="16">
        <v>0</v>
      </c>
      <c r="Z821" s="16"/>
      <c r="AA821" s="16">
        <v>0</v>
      </c>
      <c r="AB821" s="16">
        <v>0</v>
      </c>
      <c r="AC821" s="16">
        <v>0</v>
      </c>
      <c r="AD821" s="16">
        <v>0</v>
      </c>
      <c r="AE821" s="16">
        <v>0</v>
      </c>
      <c r="AF821" s="16">
        <v>0</v>
      </c>
      <c r="AG821" s="16"/>
      <c r="AH821" s="16">
        <v>0</v>
      </c>
      <c r="AI821" s="16">
        <v>0</v>
      </c>
      <c r="AJ821" s="16"/>
      <c r="AK821" s="16">
        <v>0</v>
      </c>
      <c r="AL821" s="16">
        <v>0</v>
      </c>
      <c r="AM821" s="16"/>
      <c r="AN821" s="16">
        <v>0</v>
      </c>
      <c r="AO821" s="16">
        <v>0</v>
      </c>
      <c r="AP821" s="16"/>
      <c r="AQ821" s="16">
        <v>0</v>
      </c>
      <c r="AR821" s="16">
        <v>0</v>
      </c>
      <c r="AS821" s="16">
        <v>0</v>
      </c>
      <c r="AT821" s="16"/>
      <c r="AU821" s="16">
        <v>0</v>
      </c>
      <c r="AV821" s="16">
        <v>0</v>
      </c>
      <c r="AW821" s="16"/>
      <c r="AX821" s="16">
        <v>0</v>
      </c>
      <c r="AY821" s="16">
        <v>0</v>
      </c>
      <c r="AZ821" s="16"/>
      <c r="BA821" s="16">
        <v>0</v>
      </c>
      <c r="BB821" s="16">
        <v>0</v>
      </c>
    </row>
    <row r="822" spans="2:54" hidden="1" x14ac:dyDescent="0.35">
      <c r="B822" t="s">
        <v>319</v>
      </c>
      <c r="C822" s="16">
        <v>0</v>
      </c>
      <c r="D822" s="16">
        <v>0</v>
      </c>
      <c r="E822" s="16">
        <v>0</v>
      </c>
      <c r="F822" s="16"/>
      <c r="G822" s="16">
        <v>0</v>
      </c>
      <c r="H822" s="16">
        <v>0</v>
      </c>
      <c r="I822" s="16">
        <v>0</v>
      </c>
      <c r="J822" s="16">
        <v>0</v>
      </c>
      <c r="K822" s="16">
        <v>0</v>
      </c>
      <c r="L822" s="16" t="s">
        <v>141</v>
      </c>
      <c r="M822" s="16"/>
      <c r="N822" s="16">
        <v>0</v>
      </c>
      <c r="O822" s="16">
        <v>0</v>
      </c>
      <c r="P822" s="16">
        <v>0</v>
      </c>
      <c r="Q822" s="16">
        <v>0</v>
      </c>
      <c r="R822" s="16"/>
      <c r="S822" s="16">
        <v>0</v>
      </c>
      <c r="T822" s="16">
        <v>0</v>
      </c>
      <c r="U822" s="16"/>
      <c r="V822" s="16">
        <v>0</v>
      </c>
      <c r="W822" s="16">
        <v>0</v>
      </c>
      <c r="X822" s="16">
        <v>0</v>
      </c>
      <c r="Y822" s="16">
        <v>0</v>
      </c>
      <c r="Z822" s="16"/>
      <c r="AA822" s="16">
        <v>0</v>
      </c>
      <c r="AB822" s="16">
        <v>0</v>
      </c>
      <c r="AC822" s="16">
        <v>0</v>
      </c>
      <c r="AD822" s="16">
        <v>0</v>
      </c>
      <c r="AE822" s="16">
        <v>0</v>
      </c>
      <c r="AF822" s="16">
        <v>0</v>
      </c>
      <c r="AG822" s="16"/>
      <c r="AH822" s="16">
        <v>0</v>
      </c>
      <c r="AI822" s="16">
        <v>0</v>
      </c>
      <c r="AJ822" s="16"/>
      <c r="AK822" s="16">
        <v>0</v>
      </c>
      <c r="AL822" s="16">
        <v>0</v>
      </c>
      <c r="AM822" s="16"/>
      <c r="AN822" s="16">
        <v>0</v>
      </c>
      <c r="AO822" s="16">
        <v>0</v>
      </c>
      <c r="AP822" s="16"/>
      <c r="AQ822" s="16">
        <v>0</v>
      </c>
      <c r="AR822" s="16">
        <v>0</v>
      </c>
      <c r="AS822" s="16">
        <v>0</v>
      </c>
      <c r="AT822" s="16"/>
      <c r="AU822" s="16">
        <v>0</v>
      </c>
      <c r="AV822" s="16">
        <v>0</v>
      </c>
      <c r="AW822" s="16"/>
      <c r="AX822" s="16">
        <v>0</v>
      </c>
      <c r="AY822" s="16">
        <v>0</v>
      </c>
      <c r="AZ822" s="16"/>
      <c r="BA822" s="16">
        <v>0</v>
      </c>
      <c r="BB822" s="16">
        <v>0</v>
      </c>
    </row>
    <row r="823" spans="2:54" hidden="1" x14ac:dyDescent="0.35">
      <c r="B823" t="s">
        <v>320</v>
      </c>
      <c r="C823" s="16">
        <v>0</v>
      </c>
      <c r="D823" s="16">
        <v>0</v>
      </c>
      <c r="E823" s="16">
        <v>0</v>
      </c>
      <c r="F823" s="16"/>
      <c r="G823" s="16">
        <v>0</v>
      </c>
      <c r="H823" s="16">
        <v>0</v>
      </c>
      <c r="I823" s="16">
        <v>0</v>
      </c>
      <c r="J823" s="16">
        <v>0</v>
      </c>
      <c r="K823" s="16">
        <v>0</v>
      </c>
      <c r="L823" s="16" t="s">
        <v>141</v>
      </c>
      <c r="M823" s="16"/>
      <c r="N823" s="16">
        <v>0</v>
      </c>
      <c r="O823" s="16">
        <v>0</v>
      </c>
      <c r="P823" s="16">
        <v>0</v>
      </c>
      <c r="Q823" s="16">
        <v>0</v>
      </c>
      <c r="R823" s="16"/>
      <c r="S823" s="16">
        <v>0</v>
      </c>
      <c r="T823" s="16">
        <v>0</v>
      </c>
      <c r="U823" s="16"/>
      <c r="V823" s="16">
        <v>0</v>
      </c>
      <c r="W823" s="16">
        <v>0</v>
      </c>
      <c r="X823" s="16">
        <v>0</v>
      </c>
      <c r="Y823" s="16">
        <v>0</v>
      </c>
      <c r="Z823" s="16"/>
      <c r="AA823" s="16">
        <v>0</v>
      </c>
      <c r="AB823" s="16">
        <v>0</v>
      </c>
      <c r="AC823" s="16">
        <v>0</v>
      </c>
      <c r="AD823" s="16">
        <v>0</v>
      </c>
      <c r="AE823" s="16">
        <v>0</v>
      </c>
      <c r="AF823" s="16">
        <v>0</v>
      </c>
      <c r="AG823" s="16"/>
      <c r="AH823" s="16">
        <v>0</v>
      </c>
      <c r="AI823" s="16">
        <v>0</v>
      </c>
      <c r="AJ823" s="16"/>
      <c r="AK823" s="16">
        <v>0</v>
      </c>
      <c r="AL823" s="16">
        <v>0</v>
      </c>
      <c r="AM823" s="16"/>
      <c r="AN823" s="16">
        <v>0</v>
      </c>
      <c r="AO823" s="16">
        <v>0</v>
      </c>
      <c r="AP823" s="16"/>
      <c r="AQ823" s="16">
        <v>0</v>
      </c>
      <c r="AR823" s="16">
        <v>0</v>
      </c>
      <c r="AS823" s="16">
        <v>0</v>
      </c>
      <c r="AT823" s="16"/>
      <c r="AU823" s="16">
        <v>0</v>
      </c>
      <c r="AV823" s="16">
        <v>0</v>
      </c>
      <c r="AW823" s="16"/>
      <c r="AX823" s="16">
        <v>0</v>
      </c>
      <c r="AY823" s="16">
        <v>0</v>
      </c>
      <c r="AZ823" s="16"/>
      <c r="BA823" s="16">
        <v>0</v>
      </c>
      <c r="BB823" s="16">
        <v>0</v>
      </c>
    </row>
    <row r="824" spans="2:54" hidden="1" x14ac:dyDescent="0.35">
      <c r="B824" t="s">
        <v>321</v>
      </c>
      <c r="C824" s="16">
        <v>0</v>
      </c>
      <c r="D824" s="16">
        <v>0</v>
      </c>
      <c r="E824" s="16">
        <v>0</v>
      </c>
      <c r="F824" s="16"/>
      <c r="G824" s="16">
        <v>0</v>
      </c>
      <c r="H824" s="16">
        <v>0</v>
      </c>
      <c r="I824" s="16">
        <v>0</v>
      </c>
      <c r="J824" s="16">
        <v>0</v>
      </c>
      <c r="K824" s="16">
        <v>0</v>
      </c>
      <c r="L824" s="16" t="s">
        <v>141</v>
      </c>
      <c r="M824" s="16"/>
      <c r="N824" s="16">
        <v>0</v>
      </c>
      <c r="O824" s="16">
        <v>0</v>
      </c>
      <c r="P824" s="16">
        <v>0</v>
      </c>
      <c r="Q824" s="16">
        <v>0</v>
      </c>
      <c r="R824" s="16"/>
      <c r="S824" s="16">
        <v>0</v>
      </c>
      <c r="T824" s="16">
        <v>0</v>
      </c>
      <c r="U824" s="16"/>
      <c r="V824" s="16">
        <v>0</v>
      </c>
      <c r="W824" s="16">
        <v>0</v>
      </c>
      <c r="X824" s="16">
        <v>0</v>
      </c>
      <c r="Y824" s="16">
        <v>0</v>
      </c>
      <c r="Z824" s="16"/>
      <c r="AA824" s="16">
        <v>0</v>
      </c>
      <c r="AB824" s="16">
        <v>0</v>
      </c>
      <c r="AC824" s="16">
        <v>0</v>
      </c>
      <c r="AD824" s="16">
        <v>0</v>
      </c>
      <c r="AE824" s="16">
        <v>0</v>
      </c>
      <c r="AF824" s="16">
        <v>0</v>
      </c>
      <c r="AG824" s="16"/>
      <c r="AH824" s="16">
        <v>0</v>
      </c>
      <c r="AI824" s="16">
        <v>0</v>
      </c>
      <c r="AJ824" s="16"/>
      <c r="AK824" s="16">
        <v>0</v>
      </c>
      <c r="AL824" s="16">
        <v>0</v>
      </c>
      <c r="AM824" s="16"/>
      <c r="AN824" s="16">
        <v>0</v>
      </c>
      <c r="AO824" s="16">
        <v>0</v>
      </c>
      <c r="AP824" s="16"/>
      <c r="AQ824" s="16">
        <v>0</v>
      </c>
      <c r="AR824" s="16">
        <v>0</v>
      </c>
      <c r="AS824" s="16">
        <v>0</v>
      </c>
      <c r="AT824" s="16"/>
      <c r="AU824" s="16">
        <v>0</v>
      </c>
      <c r="AV824" s="16">
        <v>0</v>
      </c>
      <c r="AW824" s="16"/>
      <c r="AX824" s="16">
        <v>0</v>
      </c>
      <c r="AY824" s="16">
        <v>0</v>
      </c>
      <c r="AZ824" s="16"/>
      <c r="BA824" s="16">
        <v>0</v>
      </c>
      <c r="BB824" s="16">
        <v>0</v>
      </c>
    </row>
    <row r="825" spans="2:54" x14ac:dyDescent="0.35">
      <c r="B825" t="s">
        <v>110</v>
      </c>
      <c r="C825" s="16">
        <v>2.46220570433392E-2</v>
      </c>
      <c r="D825" s="16">
        <v>0</v>
      </c>
      <c r="E825" s="16">
        <v>7.7116348370769403E-2</v>
      </c>
      <c r="F825" s="16"/>
      <c r="G825" s="16">
        <v>4.4097015131858798E-2</v>
      </c>
      <c r="H825" s="16">
        <v>2.2849271652509801E-2</v>
      </c>
      <c r="I825" s="16">
        <v>0</v>
      </c>
      <c r="J825" s="16">
        <v>0</v>
      </c>
      <c r="K825" s="16">
        <v>0.42970234797965501</v>
      </c>
      <c r="L825" s="16" t="s">
        <v>141</v>
      </c>
      <c r="M825" s="16"/>
      <c r="N825" s="16">
        <v>0</v>
      </c>
      <c r="O825" s="16">
        <v>8.81829648321584E-2</v>
      </c>
      <c r="P825" s="16">
        <v>2.1472967491729798E-2</v>
      </c>
      <c r="Q825" s="16">
        <v>0</v>
      </c>
      <c r="R825" s="16"/>
      <c r="S825" s="16">
        <v>2.9996876830059499E-2</v>
      </c>
      <c r="T825" s="16">
        <v>1.8365981119291001E-2</v>
      </c>
      <c r="U825" s="16"/>
      <c r="V825" s="16">
        <v>0</v>
      </c>
      <c r="W825" s="16">
        <v>2.6090077391722501E-2</v>
      </c>
      <c r="X825" s="16">
        <v>3.14340093290899E-2</v>
      </c>
      <c r="Y825" s="16">
        <v>0</v>
      </c>
      <c r="Z825" s="16"/>
      <c r="AA825" s="16">
        <v>2.6147290442239901E-2</v>
      </c>
      <c r="AB825" s="16">
        <v>0</v>
      </c>
      <c r="AC825" s="16">
        <v>0.10956985353922399</v>
      </c>
      <c r="AD825" s="16">
        <v>2.3257101525302901E-2</v>
      </c>
      <c r="AE825" s="16">
        <v>0</v>
      </c>
      <c r="AF825" s="16">
        <v>0</v>
      </c>
      <c r="AG825" s="16"/>
      <c r="AH825" s="16">
        <v>2.4648600843860599E-2</v>
      </c>
      <c r="AI825" s="16">
        <v>2.75262548767603E-2</v>
      </c>
      <c r="AJ825" s="16"/>
      <c r="AK825" s="16">
        <v>1.4426716688372299E-2</v>
      </c>
      <c r="AL825" s="16">
        <v>2.9720116335999799E-2</v>
      </c>
      <c r="AM825" s="16"/>
      <c r="AN825" s="16">
        <v>3.2260505304623703E-2</v>
      </c>
      <c r="AO825" s="16">
        <v>2.1627901883481501E-2</v>
      </c>
      <c r="AP825" s="16"/>
      <c r="AQ825" s="16">
        <v>0</v>
      </c>
      <c r="AR825" s="16">
        <v>0.101345060961543</v>
      </c>
      <c r="AS825" s="16">
        <v>1.22423714725506E-2</v>
      </c>
      <c r="AT825" s="16"/>
      <c r="AU825" s="16">
        <v>2.5440670226925099E-2</v>
      </c>
      <c r="AV825" s="16">
        <v>2.3202709043917202E-2</v>
      </c>
      <c r="AW825" s="16"/>
      <c r="AX825" s="16">
        <v>2.6273121434233999E-2</v>
      </c>
      <c r="AY825" s="16">
        <v>0</v>
      </c>
      <c r="AZ825" s="16"/>
      <c r="BA825" s="16">
        <v>2.7621424409567601E-2</v>
      </c>
      <c r="BB825" s="16">
        <v>0</v>
      </c>
    </row>
    <row r="826" spans="2:54" x14ac:dyDescent="0.35">
      <c r="B826" t="s">
        <v>163</v>
      </c>
      <c r="C826" s="16">
        <v>0.391348960303184</v>
      </c>
      <c r="D826" s="16">
        <v>0.32715385839011601</v>
      </c>
      <c r="E826" s="16">
        <v>0.52821308890491003</v>
      </c>
      <c r="F826" s="16"/>
      <c r="G826" s="16">
        <v>0.111153995683816</v>
      </c>
      <c r="H826" s="16">
        <v>0.50134415600742099</v>
      </c>
      <c r="I826" s="16">
        <v>0.418796318271551</v>
      </c>
      <c r="J826" s="16">
        <v>0.500547303942394</v>
      </c>
      <c r="K826" s="16">
        <v>0</v>
      </c>
      <c r="L826" s="16" t="s">
        <v>141</v>
      </c>
      <c r="M826" s="16"/>
      <c r="N826" s="16">
        <v>0.51881855973146795</v>
      </c>
      <c r="O826" s="16">
        <v>0.24718367393930499</v>
      </c>
      <c r="P826" s="16">
        <v>0.32308771051017399</v>
      </c>
      <c r="Q826" s="16">
        <v>0.51117843371056304</v>
      </c>
      <c r="R826" s="16"/>
      <c r="S826" s="16">
        <v>0.39885343460259698</v>
      </c>
      <c r="T826" s="16">
        <v>0.38261405144108601</v>
      </c>
      <c r="U826" s="16"/>
      <c r="V826" s="16">
        <v>0.39412560929797602</v>
      </c>
      <c r="W826" s="16">
        <v>0.40368280778332999</v>
      </c>
      <c r="X826" s="16">
        <v>0.39259909882335098</v>
      </c>
      <c r="Y826" s="16">
        <v>0.28381883336353603</v>
      </c>
      <c r="Z826" s="16"/>
      <c r="AA826" s="16">
        <v>0.38888872755918302</v>
      </c>
      <c r="AB826" s="16">
        <v>0.24262619380314701</v>
      </c>
      <c r="AC826" s="16">
        <v>0.37160095075122301</v>
      </c>
      <c r="AD826" s="16">
        <v>0.313875373074466</v>
      </c>
      <c r="AE826" s="16">
        <v>0.55143020129898301</v>
      </c>
      <c r="AF826" s="16">
        <v>0.68998071791496096</v>
      </c>
      <c r="AG826" s="16"/>
      <c r="AH826" s="16">
        <v>0.435907014473427</v>
      </c>
      <c r="AI826" s="16">
        <v>0.333377257830618</v>
      </c>
      <c r="AJ826" s="16"/>
      <c r="AK826" s="16">
        <v>0.42475351030185499</v>
      </c>
      <c r="AL826" s="16">
        <v>0.33536659729166701</v>
      </c>
      <c r="AM826" s="16"/>
      <c r="AN826" s="16">
        <v>0.389304762740111</v>
      </c>
      <c r="AO826" s="16">
        <v>0.41200271748481698</v>
      </c>
      <c r="AP826" s="16"/>
      <c r="AQ826" s="16">
        <v>0.20149444346210199</v>
      </c>
      <c r="AR826" s="16">
        <v>0.176379572611785</v>
      </c>
      <c r="AS826" s="16">
        <v>0.48350705804973199</v>
      </c>
      <c r="AT826" s="16"/>
      <c r="AU826" s="16">
        <v>0.48659527426327798</v>
      </c>
      <c r="AV826" s="16">
        <v>0.22620665880810101</v>
      </c>
      <c r="AW826" s="16"/>
      <c r="AX826" s="16">
        <v>0.417591379108117</v>
      </c>
      <c r="AY826" s="16">
        <v>0</v>
      </c>
      <c r="AZ826" s="16"/>
      <c r="BA826" s="16">
        <v>0.45871467715266301</v>
      </c>
      <c r="BB826" s="16">
        <v>0.42356783510524998</v>
      </c>
    </row>
    <row r="827" spans="2:54" x14ac:dyDescent="0.35">
      <c r="B827" t="s">
        <v>164</v>
      </c>
      <c r="C827" s="16">
        <v>0.33920187511675798</v>
      </c>
      <c r="D827" s="16">
        <v>0.417151881102029</v>
      </c>
      <c r="E827" s="16">
        <v>0.17301225432418199</v>
      </c>
      <c r="F827" s="16"/>
      <c r="G827" s="16">
        <v>0.40504757236672601</v>
      </c>
      <c r="H827" s="16">
        <v>0.34837580521526201</v>
      </c>
      <c r="I827" s="16">
        <v>0.360212196504334</v>
      </c>
      <c r="J827" s="16">
        <v>0.11523740242406499</v>
      </c>
      <c r="K827" s="16">
        <v>0.57029765202034499</v>
      </c>
      <c r="L827" s="16" t="s">
        <v>141</v>
      </c>
      <c r="M827" s="16"/>
      <c r="N827" s="16">
        <v>0.42434700650183799</v>
      </c>
      <c r="O827" s="16">
        <v>0.48782301415969298</v>
      </c>
      <c r="P827" s="16">
        <v>0.32919703258406602</v>
      </c>
      <c r="Q827" s="16">
        <v>0.192118394752302</v>
      </c>
      <c r="R827" s="16"/>
      <c r="S827" s="16">
        <v>0.43327617459564999</v>
      </c>
      <c r="T827" s="16">
        <v>0.22970314150419799</v>
      </c>
      <c r="U827" s="16"/>
      <c r="V827" s="16">
        <v>0.17857704106991501</v>
      </c>
      <c r="W827" s="16">
        <v>0.26017274287994702</v>
      </c>
      <c r="X827" s="16">
        <v>0.40291195212660202</v>
      </c>
      <c r="Y827" s="16">
        <v>0.57355536633806203</v>
      </c>
      <c r="Z827" s="16"/>
      <c r="AA827" s="16">
        <v>0.229033333302954</v>
      </c>
      <c r="AB827" s="16">
        <v>0.51031170062324105</v>
      </c>
      <c r="AC827" s="16">
        <v>0.35927080074967099</v>
      </c>
      <c r="AD827" s="16">
        <v>0.415653938711319</v>
      </c>
      <c r="AE827" s="16">
        <v>0.36768296950832702</v>
      </c>
      <c r="AF827" s="16">
        <v>0.20834522105315201</v>
      </c>
      <c r="AG827" s="16"/>
      <c r="AH827" s="16">
        <v>0.33915357109717298</v>
      </c>
      <c r="AI827" s="16">
        <v>0.308373647212838</v>
      </c>
      <c r="AJ827" s="16"/>
      <c r="AK827" s="16">
        <v>0.380759909966777</v>
      </c>
      <c r="AL827" s="16">
        <v>0.30088311049489802</v>
      </c>
      <c r="AM827" s="16"/>
      <c r="AN827" s="16">
        <v>0.40488562231640202</v>
      </c>
      <c r="AO827" s="16">
        <v>0.32990341925577699</v>
      </c>
      <c r="AP827" s="16"/>
      <c r="AQ827" s="16">
        <v>0.25086677179106798</v>
      </c>
      <c r="AR827" s="16">
        <v>0.39788539581364801</v>
      </c>
      <c r="AS827" s="16">
        <v>0.35578543943282698</v>
      </c>
      <c r="AT827" s="16"/>
      <c r="AU827" s="16">
        <v>0.34263455225175199</v>
      </c>
      <c r="AV827" s="16">
        <v>0.33325014660577301</v>
      </c>
      <c r="AW827" s="16"/>
      <c r="AX827" s="16">
        <v>0.34614397192371299</v>
      </c>
      <c r="AY827" s="16">
        <v>0.23567550478022101</v>
      </c>
      <c r="AZ827" s="16"/>
      <c r="BA827" s="16">
        <v>0.348993642546857</v>
      </c>
      <c r="BB827" s="16">
        <v>0.33106930251064098</v>
      </c>
    </row>
    <row r="828" spans="2:54" x14ac:dyDescent="0.35">
      <c r="B828" t="s">
        <v>165</v>
      </c>
      <c r="C828" s="16">
        <v>0.15870164410453699</v>
      </c>
      <c r="D828" s="16">
        <v>0.17430774005373501</v>
      </c>
      <c r="E828" s="16">
        <v>0.12542940589149801</v>
      </c>
      <c r="F828" s="16"/>
      <c r="G828" s="16">
        <v>0.26524917789462599</v>
      </c>
      <c r="H828" s="16">
        <v>0.11214501375142601</v>
      </c>
      <c r="I828" s="16">
        <v>6.9122987825638194E-2</v>
      </c>
      <c r="J828" s="16">
        <v>0.38421529363354101</v>
      </c>
      <c r="K828" s="16">
        <v>0</v>
      </c>
      <c r="L828" s="16" t="s">
        <v>141</v>
      </c>
      <c r="M828" s="16"/>
      <c r="N828" s="16">
        <v>2.6780009479349599E-2</v>
      </c>
      <c r="O828" s="16">
        <v>7.5232407060402504E-2</v>
      </c>
      <c r="P828" s="16">
        <v>0.230913806219224</v>
      </c>
      <c r="Q828" s="16">
        <v>0.198443103483638</v>
      </c>
      <c r="R828" s="16"/>
      <c r="S828" s="16">
        <v>9.3231307089144094E-2</v>
      </c>
      <c r="T828" s="16">
        <v>0.2349065059221</v>
      </c>
      <c r="U828" s="16"/>
      <c r="V828" s="16">
        <v>3.8743431964780299E-2</v>
      </c>
      <c r="W828" s="16">
        <v>0.27181629307732602</v>
      </c>
      <c r="X828" s="16">
        <v>0.131216655849615</v>
      </c>
      <c r="Y828" s="16">
        <v>0</v>
      </c>
      <c r="Z828" s="16"/>
      <c r="AA828" s="16">
        <v>0.15846341391482099</v>
      </c>
      <c r="AB828" s="16">
        <v>0.247062105573612</v>
      </c>
      <c r="AC828" s="16">
        <v>0.159558394959883</v>
      </c>
      <c r="AD828" s="16">
        <v>0.213146429300483</v>
      </c>
      <c r="AE828" s="16">
        <v>4.0311505649360001E-2</v>
      </c>
      <c r="AF828" s="16">
        <v>0</v>
      </c>
      <c r="AG828" s="16"/>
      <c r="AH828" s="16">
        <v>0.16253242521926001</v>
      </c>
      <c r="AI828" s="16">
        <v>0.139252262529767</v>
      </c>
      <c r="AJ828" s="16"/>
      <c r="AK828" s="16">
        <v>0.15231423554078</v>
      </c>
      <c r="AL828" s="16">
        <v>0.168299580087862</v>
      </c>
      <c r="AM828" s="16"/>
      <c r="AN828" s="16">
        <v>0.12413029289138899</v>
      </c>
      <c r="AO828" s="16">
        <v>8.6023887676987307E-2</v>
      </c>
      <c r="AP828" s="16"/>
      <c r="AQ828" s="16">
        <v>0.33805278150984702</v>
      </c>
      <c r="AR828" s="16">
        <v>0.24899815329581601</v>
      </c>
      <c r="AS828" s="16">
        <v>9.0922340190194101E-2</v>
      </c>
      <c r="AT828" s="16"/>
      <c r="AU828" s="16">
        <v>0.12572712131525501</v>
      </c>
      <c r="AV828" s="16">
        <v>0.215874340429621</v>
      </c>
      <c r="AW828" s="16"/>
      <c r="AX828" s="16">
        <v>0.13963482804508301</v>
      </c>
      <c r="AY828" s="16">
        <v>0.44304199766054497</v>
      </c>
      <c r="AZ828" s="16"/>
      <c r="BA828" s="16">
        <v>0.13565315812159001</v>
      </c>
      <c r="BB828" s="16">
        <v>0.24536286238410901</v>
      </c>
    </row>
    <row r="829" spans="2:54" x14ac:dyDescent="0.35">
      <c r="B829" t="s">
        <v>166</v>
      </c>
      <c r="C829" s="16">
        <v>2.8754817146821401E-2</v>
      </c>
      <c r="D829" s="16">
        <v>4.22420503326872E-2</v>
      </c>
      <c r="E829" s="16">
        <v>0</v>
      </c>
      <c r="F829" s="16"/>
      <c r="G829" s="16">
        <v>3.6006257716995199E-2</v>
      </c>
      <c r="H829" s="16">
        <v>1.5285753373381301E-2</v>
      </c>
      <c r="I829" s="16">
        <v>5.2689829161832798E-2</v>
      </c>
      <c r="J829" s="16">
        <v>0</v>
      </c>
      <c r="K829" s="16">
        <v>0</v>
      </c>
      <c r="L829" s="16" t="s">
        <v>141</v>
      </c>
      <c r="M829" s="16"/>
      <c r="N829" s="16">
        <v>0</v>
      </c>
      <c r="O829" s="16">
        <v>6.6858017276002393E-2</v>
      </c>
      <c r="P829" s="16">
        <v>4.2615637226483802E-2</v>
      </c>
      <c r="Q829" s="16">
        <v>0</v>
      </c>
      <c r="R829" s="16"/>
      <c r="S829" s="16">
        <v>2.3113001012501699E-2</v>
      </c>
      <c r="T829" s="16">
        <v>3.5321666173653801E-2</v>
      </c>
      <c r="U829" s="16"/>
      <c r="V829" s="16">
        <v>0</v>
      </c>
      <c r="W829" s="16">
        <v>2.1983357943888698E-2</v>
      </c>
      <c r="X829" s="16">
        <v>4.1838283871342002E-2</v>
      </c>
      <c r="Y829" s="16">
        <v>0</v>
      </c>
      <c r="Z829" s="16"/>
      <c r="AA829" s="16">
        <v>5.1892382567577798E-2</v>
      </c>
      <c r="AB829" s="16">
        <v>0</v>
      </c>
      <c r="AC829" s="16">
        <v>0</v>
      </c>
      <c r="AD829" s="16">
        <v>3.40671573884287E-2</v>
      </c>
      <c r="AE829" s="16">
        <v>0</v>
      </c>
      <c r="AF829" s="16">
        <v>0</v>
      </c>
      <c r="AG829" s="16"/>
      <c r="AH829" s="16">
        <v>0</v>
      </c>
      <c r="AI829" s="16">
        <v>8.0915310504936E-2</v>
      </c>
      <c r="AJ829" s="16"/>
      <c r="AK829" s="16">
        <v>2.7745627502215101E-2</v>
      </c>
      <c r="AL829" s="16">
        <v>2.6037200409913201E-2</v>
      </c>
      <c r="AM829" s="16"/>
      <c r="AN829" s="16">
        <v>0</v>
      </c>
      <c r="AO829" s="16">
        <v>6.3576698112669805E-2</v>
      </c>
      <c r="AP829" s="16"/>
      <c r="AQ829" s="16">
        <v>9.36933095163585E-2</v>
      </c>
      <c r="AR829" s="16">
        <v>7.5391817317208801E-2</v>
      </c>
      <c r="AS829" s="16">
        <v>0</v>
      </c>
      <c r="AT829" s="16"/>
      <c r="AU829" s="16">
        <v>1.9602381942789598E-2</v>
      </c>
      <c r="AV829" s="16">
        <v>4.4623716960746802E-2</v>
      </c>
      <c r="AW829" s="16"/>
      <c r="AX829" s="16">
        <v>3.0683009197316601E-2</v>
      </c>
      <c r="AY829" s="16">
        <v>0</v>
      </c>
      <c r="AZ829" s="16"/>
      <c r="BA829" s="16">
        <v>2.05479118900272E-2</v>
      </c>
      <c r="BB829" s="16">
        <v>0</v>
      </c>
    </row>
    <row r="830" spans="2:54" x14ac:dyDescent="0.35">
      <c r="B830" t="s">
        <v>167</v>
      </c>
      <c r="C830" s="16">
        <v>5.7370646285360698E-2</v>
      </c>
      <c r="D830" s="16">
        <v>3.9144470121432802E-2</v>
      </c>
      <c r="E830" s="16">
        <v>9.6228902508640704E-2</v>
      </c>
      <c r="F830" s="16"/>
      <c r="G830" s="16">
        <v>0.13844598120597801</v>
      </c>
      <c r="H830" s="16">
        <v>0</v>
      </c>
      <c r="I830" s="16">
        <v>9.9178668236644299E-2</v>
      </c>
      <c r="J830" s="16">
        <v>0</v>
      </c>
      <c r="K830" s="16">
        <v>0</v>
      </c>
      <c r="L830" s="16" t="s">
        <v>141</v>
      </c>
      <c r="M830" s="16"/>
      <c r="N830" s="16">
        <v>3.00544242873441E-2</v>
      </c>
      <c r="O830" s="16">
        <v>3.4719922732438901E-2</v>
      </c>
      <c r="P830" s="16">
        <v>5.2712845968321799E-2</v>
      </c>
      <c r="Q830" s="16">
        <v>9.8260068053496796E-2</v>
      </c>
      <c r="R830" s="16"/>
      <c r="S830" s="16">
        <v>2.1529205870047401E-2</v>
      </c>
      <c r="T830" s="16">
        <v>9.9088653839670499E-2</v>
      </c>
      <c r="U830" s="16"/>
      <c r="V830" s="16">
        <v>0.388553917667329</v>
      </c>
      <c r="W830" s="16">
        <v>1.6254720923785701E-2</v>
      </c>
      <c r="X830" s="16">
        <v>0</v>
      </c>
      <c r="Y830" s="16">
        <v>0.14262580029840299</v>
      </c>
      <c r="Z830" s="16"/>
      <c r="AA830" s="16">
        <v>0.145574852213224</v>
      </c>
      <c r="AB830" s="16">
        <v>0</v>
      </c>
      <c r="AC830" s="16">
        <v>0</v>
      </c>
      <c r="AD830" s="16">
        <v>0</v>
      </c>
      <c r="AE830" s="16">
        <v>4.05753235433308E-2</v>
      </c>
      <c r="AF830" s="16">
        <v>0.101674061031887</v>
      </c>
      <c r="AG830" s="16"/>
      <c r="AH830" s="16">
        <v>3.7758388366278997E-2</v>
      </c>
      <c r="AI830" s="16">
        <v>0.11055526704508099</v>
      </c>
      <c r="AJ830" s="16"/>
      <c r="AK830" s="16">
        <v>0</v>
      </c>
      <c r="AL830" s="16">
        <v>0.13969339537966</v>
      </c>
      <c r="AM830" s="16"/>
      <c r="AN830" s="16">
        <v>4.9418816747474399E-2</v>
      </c>
      <c r="AO830" s="16">
        <v>8.6865375586267501E-2</v>
      </c>
      <c r="AP830" s="16"/>
      <c r="AQ830" s="16">
        <v>0.115892693720624</v>
      </c>
      <c r="AR830" s="16">
        <v>0</v>
      </c>
      <c r="AS830" s="16">
        <v>5.7542790854696303E-2</v>
      </c>
      <c r="AT830" s="16"/>
      <c r="AU830" s="16">
        <v>0</v>
      </c>
      <c r="AV830" s="16">
        <v>0.15684242815184099</v>
      </c>
      <c r="AW830" s="16"/>
      <c r="AX830" s="16">
        <v>3.9673690291536397E-2</v>
      </c>
      <c r="AY830" s="16">
        <v>0.32128249755923399</v>
      </c>
      <c r="AZ830" s="16"/>
      <c r="BA830" s="16">
        <v>8.4691858792954999E-3</v>
      </c>
      <c r="BB830" s="16">
        <v>0</v>
      </c>
    </row>
    <row r="831" spans="2:54" x14ac:dyDescent="0.35">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c r="AA831" s="16"/>
      <c r="AB831" s="16"/>
      <c r="AC831" s="16"/>
      <c r="AD831" s="16"/>
      <c r="AE831" s="16"/>
      <c r="AF831" s="16"/>
      <c r="AG831" s="16"/>
      <c r="AH831" s="16"/>
      <c r="AI831" s="16"/>
      <c r="AJ831" s="16"/>
      <c r="AK831" s="16"/>
      <c r="AL831" s="16"/>
      <c r="AM831" s="16"/>
      <c r="AN831" s="16"/>
      <c r="AO831" s="16"/>
      <c r="AP831" s="16"/>
      <c r="AQ831" s="16"/>
      <c r="AR831" s="16"/>
      <c r="AS831" s="16"/>
      <c r="AT831" s="16"/>
      <c r="AU831" s="16"/>
      <c r="AV831" s="16"/>
      <c r="AW831" s="16"/>
      <c r="AX831" s="16"/>
      <c r="AY831" s="16"/>
      <c r="AZ831" s="16"/>
      <c r="BA831" s="16"/>
      <c r="BB831" s="16"/>
    </row>
    <row r="832" spans="2:54" x14ac:dyDescent="0.35">
      <c r="B832" s="7" t="s">
        <v>331</v>
      </c>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c r="AA832" s="16"/>
      <c r="AB832" s="16"/>
      <c r="AC832" s="16"/>
      <c r="AD832" s="16"/>
      <c r="AE832" s="16"/>
      <c r="AF832" s="16"/>
      <c r="AG832" s="16"/>
      <c r="AH832" s="16"/>
      <c r="AI832" s="16"/>
      <c r="AJ832" s="16"/>
      <c r="AK832" s="16"/>
      <c r="AL832" s="16"/>
      <c r="AM832" s="16"/>
      <c r="AN832" s="16"/>
      <c r="AO832" s="16"/>
      <c r="AP832" s="16"/>
      <c r="AQ832" s="16"/>
      <c r="AR832" s="16"/>
      <c r="AS832" s="16"/>
      <c r="AT832" s="16"/>
      <c r="AU832" s="16"/>
      <c r="AV832" s="16"/>
      <c r="AW832" s="16"/>
      <c r="AX832" s="16"/>
      <c r="AY832" s="16"/>
      <c r="AZ832" s="16"/>
      <c r="BA832" s="16"/>
      <c r="BB832" s="16"/>
    </row>
    <row r="833" spans="2:54" x14ac:dyDescent="0.35">
      <c r="B833" s="15" t="s">
        <v>26</v>
      </c>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c r="AA833" s="16"/>
      <c r="AB833" s="16"/>
      <c r="AC833" s="16"/>
      <c r="AD833" s="16"/>
      <c r="AE833" s="16"/>
      <c r="AF833" s="16"/>
      <c r="AG833" s="16"/>
      <c r="AH833" s="16"/>
      <c r="AI833" s="16"/>
      <c r="AJ833" s="16"/>
      <c r="AK833" s="16"/>
      <c r="AL833" s="16"/>
      <c r="AM833" s="16"/>
      <c r="AN833" s="16"/>
      <c r="AO833" s="16"/>
      <c r="AP833" s="16"/>
      <c r="AQ833" s="16"/>
      <c r="AR833" s="16"/>
      <c r="AS833" s="16"/>
      <c r="AT833" s="16"/>
      <c r="AU833" s="16"/>
      <c r="AV833" s="16"/>
      <c r="AW833" s="16"/>
      <c r="AX833" s="16"/>
      <c r="AY833" s="16"/>
      <c r="AZ833" s="16"/>
      <c r="BA833" s="16"/>
      <c r="BB833" s="16"/>
    </row>
    <row r="834" spans="2:54" hidden="1" x14ac:dyDescent="0.35">
      <c r="B834" t="s">
        <v>315</v>
      </c>
      <c r="C834" s="16">
        <v>0</v>
      </c>
      <c r="D834" s="16">
        <v>0</v>
      </c>
      <c r="E834" s="16">
        <v>0</v>
      </c>
      <c r="F834" s="16"/>
      <c r="G834" s="16">
        <v>0</v>
      </c>
      <c r="H834" s="16">
        <v>0</v>
      </c>
      <c r="I834" s="16">
        <v>0</v>
      </c>
      <c r="J834" s="16">
        <v>0</v>
      </c>
      <c r="K834" s="16">
        <v>0</v>
      </c>
      <c r="L834" s="16">
        <v>0</v>
      </c>
      <c r="M834" s="16"/>
      <c r="N834" s="16">
        <v>0</v>
      </c>
      <c r="O834" s="16">
        <v>0</v>
      </c>
      <c r="P834" s="16">
        <v>0</v>
      </c>
      <c r="Q834" s="16">
        <v>0</v>
      </c>
      <c r="R834" s="16"/>
      <c r="S834" s="16">
        <v>0</v>
      </c>
      <c r="T834" s="16">
        <v>0</v>
      </c>
      <c r="U834" s="16"/>
      <c r="V834" s="16">
        <v>0</v>
      </c>
      <c r="W834" s="16">
        <v>0</v>
      </c>
      <c r="X834" s="16">
        <v>0</v>
      </c>
      <c r="Y834" s="16">
        <v>0</v>
      </c>
      <c r="Z834" s="16"/>
      <c r="AA834" s="16">
        <v>0</v>
      </c>
      <c r="AB834" s="16">
        <v>0</v>
      </c>
      <c r="AC834" s="16">
        <v>0</v>
      </c>
      <c r="AD834" s="16">
        <v>0</v>
      </c>
      <c r="AE834" s="16">
        <v>0</v>
      </c>
      <c r="AF834" s="16">
        <v>0</v>
      </c>
      <c r="AG834" s="16"/>
      <c r="AH834" s="16">
        <v>0</v>
      </c>
      <c r="AI834" s="16">
        <v>0</v>
      </c>
      <c r="AJ834" s="16"/>
      <c r="AK834" s="16">
        <v>0</v>
      </c>
      <c r="AL834" s="16">
        <v>0</v>
      </c>
      <c r="AM834" s="16"/>
      <c r="AN834" s="16">
        <v>0</v>
      </c>
      <c r="AO834" s="16">
        <v>0</v>
      </c>
      <c r="AP834" s="16"/>
      <c r="AQ834" s="16">
        <v>0</v>
      </c>
      <c r="AR834" s="16">
        <v>0</v>
      </c>
      <c r="AS834" s="16">
        <v>0</v>
      </c>
      <c r="AT834" s="16"/>
      <c r="AU834" s="16">
        <v>0</v>
      </c>
      <c r="AV834" s="16">
        <v>0</v>
      </c>
      <c r="AW834" s="16"/>
      <c r="AX834" s="16">
        <v>0</v>
      </c>
      <c r="AY834" s="16">
        <v>0</v>
      </c>
      <c r="AZ834" s="16"/>
      <c r="BA834" s="16">
        <v>0</v>
      </c>
      <c r="BB834" s="16">
        <v>0</v>
      </c>
    </row>
    <row r="835" spans="2:54" hidden="1" x14ac:dyDescent="0.35">
      <c r="B835" t="s">
        <v>316</v>
      </c>
      <c r="C835" s="16">
        <v>0</v>
      </c>
      <c r="D835" s="16">
        <v>0</v>
      </c>
      <c r="E835" s="16">
        <v>0</v>
      </c>
      <c r="F835" s="16"/>
      <c r="G835" s="16">
        <v>0</v>
      </c>
      <c r="H835" s="16">
        <v>0</v>
      </c>
      <c r="I835" s="16">
        <v>0</v>
      </c>
      <c r="J835" s="16">
        <v>0</v>
      </c>
      <c r="K835" s="16">
        <v>0</v>
      </c>
      <c r="L835" s="16">
        <v>0</v>
      </c>
      <c r="M835" s="16"/>
      <c r="N835" s="16">
        <v>0</v>
      </c>
      <c r="O835" s="16">
        <v>0</v>
      </c>
      <c r="P835" s="16">
        <v>0</v>
      </c>
      <c r="Q835" s="16">
        <v>0</v>
      </c>
      <c r="R835" s="16"/>
      <c r="S835" s="16">
        <v>0</v>
      </c>
      <c r="T835" s="16">
        <v>0</v>
      </c>
      <c r="U835" s="16"/>
      <c r="V835" s="16">
        <v>0</v>
      </c>
      <c r="W835" s="16">
        <v>0</v>
      </c>
      <c r="X835" s="16">
        <v>0</v>
      </c>
      <c r="Y835" s="16">
        <v>0</v>
      </c>
      <c r="Z835" s="16"/>
      <c r="AA835" s="16">
        <v>0</v>
      </c>
      <c r="AB835" s="16">
        <v>0</v>
      </c>
      <c r="AC835" s="16">
        <v>0</v>
      </c>
      <c r="AD835" s="16">
        <v>0</v>
      </c>
      <c r="AE835" s="16">
        <v>0</v>
      </c>
      <c r="AF835" s="16">
        <v>0</v>
      </c>
      <c r="AG835" s="16"/>
      <c r="AH835" s="16">
        <v>0</v>
      </c>
      <c r="AI835" s="16">
        <v>0</v>
      </c>
      <c r="AJ835" s="16"/>
      <c r="AK835" s="16">
        <v>0</v>
      </c>
      <c r="AL835" s="16">
        <v>0</v>
      </c>
      <c r="AM835" s="16"/>
      <c r="AN835" s="16">
        <v>0</v>
      </c>
      <c r="AO835" s="16">
        <v>0</v>
      </c>
      <c r="AP835" s="16"/>
      <c r="AQ835" s="16">
        <v>0</v>
      </c>
      <c r="AR835" s="16">
        <v>0</v>
      </c>
      <c r="AS835" s="16">
        <v>0</v>
      </c>
      <c r="AT835" s="16"/>
      <c r="AU835" s="16">
        <v>0</v>
      </c>
      <c r="AV835" s="16">
        <v>0</v>
      </c>
      <c r="AW835" s="16"/>
      <c r="AX835" s="16">
        <v>0</v>
      </c>
      <c r="AY835" s="16">
        <v>0</v>
      </c>
      <c r="AZ835" s="16"/>
      <c r="BA835" s="16">
        <v>0</v>
      </c>
      <c r="BB835" s="16">
        <v>0</v>
      </c>
    </row>
    <row r="836" spans="2:54" hidden="1" x14ac:dyDescent="0.35">
      <c r="B836" t="s">
        <v>317</v>
      </c>
      <c r="C836" s="16">
        <v>0</v>
      </c>
      <c r="D836" s="16">
        <v>0</v>
      </c>
      <c r="E836" s="16">
        <v>0</v>
      </c>
      <c r="F836" s="16"/>
      <c r="G836" s="16">
        <v>0</v>
      </c>
      <c r="H836" s="16">
        <v>0</v>
      </c>
      <c r="I836" s="16">
        <v>0</v>
      </c>
      <c r="J836" s="16">
        <v>0</v>
      </c>
      <c r="K836" s="16">
        <v>0</v>
      </c>
      <c r="L836" s="16">
        <v>0</v>
      </c>
      <c r="M836" s="16"/>
      <c r="N836" s="16">
        <v>0</v>
      </c>
      <c r="O836" s="16">
        <v>0</v>
      </c>
      <c r="P836" s="16">
        <v>0</v>
      </c>
      <c r="Q836" s="16">
        <v>0</v>
      </c>
      <c r="R836" s="16"/>
      <c r="S836" s="16">
        <v>0</v>
      </c>
      <c r="T836" s="16">
        <v>0</v>
      </c>
      <c r="U836" s="16"/>
      <c r="V836" s="16">
        <v>0</v>
      </c>
      <c r="W836" s="16">
        <v>0</v>
      </c>
      <c r="X836" s="16">
        <v>0</v>
      </c>
      <c r="Y836" s="16">
        <v>0</v>
      </c>
      <c r="Z836" s="16"/>
      <c r="AA836" s="16">
        <v>0</v>
      </c>
      <c r="AB836" s="16">
        <v>0</v>
      </c>
      <c r="AC836" s="16">
        <v>0</v>
      </c>
      <c r="AD836" s="16">
        <v>0</v>
      </c>
      <c r="AE836" s="16">
        <v>0</v>
      </c>
      <c r="AF836" s="16">
        <v>0</v>
      </c>
      <c r="AG836" s="16"/>
      <c r="AH836" s="16">
        <v>0</v>
      </c>
      <c r="AI836" s="16">
        <v>0</v>
      </c>
      <c r="AJ836" s="16"/>
      <c r="AK836" s="16">
        <v>0</v>
      </c>
      <c r="AL836" s="16">
        <v>0</v>
      </c>
      <c r="AM836" s="16"/>
      <c r="AN836" s="16">
        <v>0</v>
      </c>
      <c r="AO836" s="16">
        <v>0</v>
      </c>
      <c r="AP836" s="16"/>
      <c r="AQ836" s="16">
        <v>0</v>
      </c>
      <c r="AR836" s="16">
        <v>0</v>
      </c>
      <c r="AS836" s="16">
        <v>0</v>
      </c>
      <c r="AT836" s="16"/>
      <c r="AU836" s="16">
        <v>0</v>
      </c>
      <c r="AV836" s="16">
        <v>0</v>
      </c>
      <c r="AW836" s="16"/>
      <c r="AX836" s="16">
        <v>0</v>
      </c>
      <c r="AY836" s="16">
        <v>0</v>
      </c>
      <c r="AZ836" s="16"/>
      <c r="BA836" s="16">
        <v>0</v>
      </c>
      <c r="BB836" s="16">
        <v>0</v>
      </c>
    </row>
    <row r="837" spans="2:54" hidden="1" x14ac:dyDescent="0.35">
      <c r="B837" t="s">
        <v>318</v>
      </c>
      <c r="C837" s="16">
        <v>0</v>
      </c>
      <c r="D837" s="16">
        <v>0</v>
      </c>
      <c r="E837" s="16">
        <v>0</v>
      </c>
      <c r="F837" s="16"/>
      <c r="G837" s="16">
        <v>0</v>
      </c>
      <c r="H837" s="16">
        <v>0</v>
      </c>
      <c r="I837" s="16">
        <v>0</v>
      </c>
      <c r="J837" s="16">
        <v>0</v>
      </c>
      <c r="K837" s="16">
        <v>0</v>
      </c>
      <c r="L837" s="16">
        <v>0</v>
      </c>
      <c r="M837" s="16"/>
      <c r="N837" s="16">
        <v>0</v>
      </c>
      <c r="O837" s="16">
        <v>0</v>
      </c>
      <c r="P837" s="16">
        <v>0</v>
      </c>
      <c r="Q837" s="16">
        <v>0</v>
      </c>
      <c r="R837" s="16"/>
      <c r="S837" s="16">
        <v>0</v>
      </c>
      <c r="T837" s="16">
        <v>0</v>
      </c>
      <c r="U837" s="16"/>
      <c r="V837" s="16">
        <v>0</v>
      </c>
      <c r="W837" s="16">
        <v>0</v>
      </c>
      <c r="X837" s="16">
        <v>0</v>
      </c>
      <c r="Y837" s="16">
        <v>0</v>
      </c>
      <c r="Z837" s="16"/>
      <c r="AA837" s="16">
        <v>0</v>
      </c>
      <c r="AB837" s="16">
        <v>0</v>
      </c>
      <c r="AC837" s="16">
        <v>0</v>
      </c>
      <c r="AD837" s="16">
        <v>0</v>
      </c>
      <c r="AE837" s="16">
        <v>0</v>
      </c>
      <c r="AF837" s="16">
        <v>0</v>
      </c>
      <c r="AG837" s="16"/>
      <c r="AH837" s="16">
        <v>0</v>
      </c>
      <c r="AI837" s="16">
        <v>0</v>
      </c>
      <c r="AJ837" s="16"/>
      <c r="AK837" s="16">
        <v>0</v>
      </c>
      <c r="AL837" s="16">
        <v>0</v>
      </c>
      <c r="AM837" s="16"/>
      <c r="AN837" s="16">
        <v>0</v>
      </c>
      <c r="AO837" s="16">
        <v>0</v>
      </c>
      <c r="AP837" s="16"/>
      <c r="AQ837" s="16">
        <v>0</v>
      </c>
      <c r="AR837" s="16">
        <v>0</v>
      </c>
      <c r="AS837" s="16">
        <v>0</v>
      </c>
      <c r="AT837" s="16"/>
      <c r="AU837" s="16">
        <v>0</v>
      </c>
      <c r="AV837" s="16">
        <v>0</v>
      </c>
      <c r="AW837" s="16"/>
      <c r="AX837" s="16">
        <v>0</v>
      </c>
      <c r="AY837" s="16">
        <v>0</v>
      </c>
      <c r="AZ837" s="16"/>
      <c r="BA837" s="16">
        <v>0</v>
      </c>
      <c r="BB837" s="16">
        <v>0</v>
      </c>
    </row>
    <row r="838" spans="2:54" hidden="1" x14ac:dyDescent="0.35">
      <c r="B838" t="s">
        <v>319</v>
      </c>
      <c r="C838" s="16">
        <v>0</v>
      </c>
      <c r="D838" s="16">
        <v>0</v>
      </c>
      <c r="E838" s="16">
        <v>0</v>
      </c>
      <c r="F838" s="16"/>
      <c r="G838" s="16">
        <v>0</v>
      </c>
      <c r="H838" s="16">
        <v>0</v>
      </c>
      <c r="I838" s="16">
        <v>0</v>
      </c>
      <c r="J838" s="16">
        <v>0</v>
      </c>
      <c r="K838" s="16">
        <v>0</v>
      </c>
      <c r="L838" s="16">
        <v>0</v>
      </c>
      <c r="M838" s="16"/>
      <c r="N838" s="16">
        <v>0</v>
      </c>
      <c r="O838" s="16">
        <v>0</v>
      </c>
      <c r="P838" s="16">
        <v>0</v>
      </c>
      <c r="Q838" s="16">
        <v>0</v>
      </c>
      <c r="R838" s="16"/>
      <c r="S838" s="16">
        <v>0</v>
      </c>
      <c r="T838" s="16">
        <v>0</v>
      </c>
      <c r="U838" s="16"/>
      <c r="V838" s="16">
        <v>0</v>
      </c>
      <c r="W838" s="16">
        <v>0</v>
      </c>
      <c r="X838" s="16">
        <v>0</v>
      </c>
      <c r="Y838" s="16">
        <v>0</v>
      </c>
      <c r="Z838" s="16"/>
      <c r="AA838" s="16">
        <v>0</v>
      </c>
      <c r="AB838" s="16">
        <v>0</v>
      </c>
      <c r="AC838" s="16">
        <v>0</v>
      </c>
      <c r="AD838" s="16">
        <v>0</v>
      </c>
      <c r="AE838" s="16">
        <v>0</v>
      </c>
      <c r="AF838" s="16">
        <v>0</v>
      </c>
      <c r="AG838" s="16"/>
      <c r="AH838" s="16">
        <v>0</v>
      </c>
      <c r="AI838" s="16">
        <v>0</v>
      </c>
      <c r="AJ838" s="16"/>
      <c r="AK838" s="16">
        <v>0</v>
      </c>
      <c r="AL838" s="16">
        <v>0</v>
      </c>
      <c r="AM838" s="16"/>
      <c r="AN838" s="16">
        <v>0</v>
      </c>
      <c r="AO838" s="16">
        <v>0</v>
      </c>
      <c r="AP838" s="16"/>
      <c r="AQ838" s="16">
        <v>0</v>
      </c>
      <c r="AR838" s="16">
        <v>0</v>
      </c>
      <c r="AS838" s="16">
        <v>0</v>
      </c>
      <c r="AT838" s="16"/>
      <c r="AU838" s="16">
        <v>0</v>
      </c>
      <c r="AV838" s="16">
        <v>0</v>
      </c>
      <c r="AW838" s="16"/>
      <c r="AX838" s="16">
        <v>0</v>
      </c>
      <c r="AY838" s="16">
        <v>0</v>
      </c>
      <c r="AZ838" s="16"/>
      <c r="BA838" s="16">
        <v>0</v>
      </c>
      <c r="BB838" s="16">
        <v>0</v>
      </c>
    </row>
    <row r="839" spans="2:54" hidden="1" x14ac:dyDescent="0.35">
      <c r="B839" t="s">
        <v>320</v>
      </c>
      <c r="C839" s="16">
        <v>0</v>
      </c>
      <c r="D839" s="16">
        <v>0</v>
      </c>
      <c r="E839" s="16">
        <v>0</v>
      </c>
      <c r="F839" s="16"/>
      <c r="G839" s="16">
        <v>0</v>
      </c>
      <c r="H839" s="16">
        <v>0</v>
      </c>
      <c r="I839" s="16">
        <v>0</v>
      </c>
      <c r="J839" s="16">
        <v>0</v>
      </c>
      <c r="K839" s="16">
        <v>0</v>
      </c>
      <c r="L839" s="16">
        <v>0</v>
      </c>
      <c r="M839" s="16"/>
      <c r="N839" s="16">
        <v>0</v>
      </c>
      <c r="O839" s="16">
        <v>0</v>
      </c>
      <c r="P839" s="16">
        <v>0</v>
      </c>
      <c r="Q839" s="16">
        <v>0</v>
      </c>
      <c r="R839" s="16"/>
      <c r="S839" s="16">
        <v>0</v>
      </c>
      <c r="T839" s="16">
        <v>0</v>
      </c>
      <c r="U839" s="16"/>
      <c r="V839" s="16">
        <v>0</v>
      </c>
      <c r="W839" s="16">
        <v>0</v>
      </c>
      <c r="X839" s="16">
        <v>0</v>
      </c>
      <c r="Y839" s="16">
        <v>0</v>
      </c>
      <c r="Z839" s="16"/>
      <c r="AA839" s="16">
        <v>0</v>
      </c>
      <c r="AB839" s="16">
        <v>0</v>
      </c>
      <c r="AC839" s="16">
        <v>0</v>
      </c>
      <c r="AD839" s="16">
        <v>0</v>
      </c>
      <c r="AE839" s="16">
        <v>0</v>
      </c>
      <c r="AF839" s="16">
        <v>0</v>
      </c>
      <c r="AG839" s="16"/>
      <c r="AH839" s="16">
        <v>0</v>
      </c>
      <c r="AI839" s="16">
        <v>0</v>
      </c>
      <c r="AJ839" s="16"/>
      <c r="AK839" s="16">
        <v>0</v>
      </c>
      <c r="AL839" s="16">
        <v>0</v>
      </c>
      <c r="AM839" s="16"/>
      <c r="AN839" s="16">
        <v>0</v>
      </c>
      <c r="AO839" s="16">
        <v>0</v>
      </c>
      <c r="AP839" s="16"/>
      <c r="AQ839" s="16">
        <v>0</v>
      </c>
      <c r="AR839" s="16">
        <v>0</v>
      </c>
      <c r="AS839" s="16">
        <v>0</v>
      </c>
      <c r="AT839" s="16"/>
      <c r="AU839" s="16">
        <v>0</v>
      </c>
      <c r="AV839" s="16">
        <v>0</v>
      </c>
      <c r="AW839" s="16"/>
      <c r="AX839" s="16">
        <v>0</v>
      </c>
      <c r="AY839" s="16">
        <v>0</v>
      </c>
      <c r="AZ839" s="16"/>
      <c r="BA839" s="16">
        <v>0</v>
      </c>
      <c r="BB839" s="16">
        <v>0</v>
      </c>
    </row>
    <row r="840" spans="2:54" hidden="1" x14ac:dyDescent="0.35">
      <c r="B840" t="s">
        <v>321</v>
      </c>
      <c r="C840" s="16">
        <v>0</v>
      </c>
      <c r="D840" s="16">
        <v>0</v>
      </c>
      <c r="E840" s="16">
        <v>0</v>
      </c>
      <c r="F840" s="16"/>
      <c r="G840" s="16">
        <v>0</v>
      </c>
      <c r="H840" s="16">
        <v>0</v>
      </c>
      <c r="I840" s="16">
        <v>0</v>
      </c>
      <c r="J840" s="16">
        <v>0</v>
      </c>
      <c r="K840" s="16">
        <v>0</v>
      </c>
      <c r="L840" s="16">
        <v>0</v>
      </c>
      <c r="M840" s="16"/>
      <c r="N840" s="16">
        <v>0</v>
      </c>
      <c r="O840" s="16">
        <v>0</v>
      </c>
      <c r="P840" s="16">
        <v>0</v>
      </c>
      <c r="Q840" s="16">
        <v>0</v>
      </c>
      <c r="R840" s="16"/>
      <c r="S840" s="16">
        <v>0</v>
      </c>
      <c r="T840" s="16">
        <v>0</v>
      </c>
      <c r="U840" s="16"/>
      <c r="V840" s="16">
        <v>0</v>
      </c>
      <c r="W840" s="16">
        <v>0</v>
      </c>
      <c r="X840" s="16">
        <v>0</v>
      </c>
      <c r="Y840" s="16">
        <v>0</v>
      </c>
      <c r="Z840" s="16"/>
      <c r="AA840" s="16">
        <v>0</v>
      </c>
      <c r="AB840" s="16">
        <v>0</v>
      </c>
      <c r="AC840" s="16">
        <v>0</v>
      </c>
      <c r="AD840" s="16">
        <v>0</v>
      </c>
      <c r="AE840" s="16">
        <v>0</v>
      </c>
      <c r="AF840" s="16">
        <v>0</v>
      </c>
      <c r="AG840" s="16"/>
      <c r="AH840" s="16">
        <v>0</v>
      </c>
      <c r="AI840" s="16">
        <v>0</v>
      </c>
      <c r="AJ840" s="16"/>
      <c r="AK840" s="16">
        <v>0</v>
      </c>
      <c r="AL840" s="16">
        <v>0</v>
      </c>
      <c r="AM840" s="16"/>
      <c r="AN840" s="16">
        <v>0</v>
      </c>
      <c r="AO840" s="16">
        <v>0</v>
      </c>
      <c r="AP840" s="16"/>
      <c r="AQ840" s="16">
        <v>0</v>
      </c>
      <c r="AR840" s="16">
        <v>0</v>
      </c>
      <c r="AS840" s="16">
        <v>0</v>
      </c>
      <c r="AT840" s="16"/>
      <c r="AU840" s="16">
        <v>0</v>
      </c>
      <c r="AV840" s="16">
        <v>0</v>
      </c>
      <c r="AW840" s="16"/>
      <c r="AX840" s="16">
        <v>0</v>
      </c>
      <c r="AY840" s="16">
        <v>0</v>
      </c>
      <c r="AZ840" s="16"/>
      <c r="BA840" s="16">
        <v>0</v>
      </c>
      <c r="BB840" s="16">
        <v>0</v>
      </c>
    </row>
    <row r="841" spans="2:54" x14ac:dyDescent="0.35">
      <c r="B841" t="s">
        <v>110</v>
      </c>
      <c r="C841" s="16">
        <v>1.08789368334126E-2</v>
      </c>
      <c r="D841" s="16">
        <v>6.5459582642009902E-3</v>
      </c>
      <c r="E841" s="16">
        <v>2.0562076565834E-2</v>
      </c>
      <c r="F841" s="16"/>
      <c r="G841" s="16">
        <v>0</v>
      </c>
      <c r="H841" s="16">
        <v>0</v>
      </c>
      <c r="I841" s="16">
        <v>1.22850136903536E-2</v>
      </c>
      <c r="J841" s="16">
        <v>1.7479031281456898E-2</v>
      </c>
      <c r="K841" s="16">
        <v>0</v>
      </c>
      <c r="L841" s="16">
        <v>0.18023653845899201</v>
      </c>
      <c r="M841" s="16"/>
      <c r="N841" s="16">
        <v>0</v>
      </c>
      <c r="O841" s="16">
        <v>0</v>
      </c>
      <c r="P841" s="16">
        <v>2.71350518452829E-2</v>
      </c>
      <c r="Q841" s="16">
        <v>0</v>
      </c>
      <c r="R841" s="16"/>
      <c r="S841" s="16">
        <v>1.8198496932843901E-2</v>
      </c>
      <c r="T841" s="16">
        <v>0</v>
      </c>
      <c r="U841" s="16"/>
      <c r="V841" s="16">
        <v>0</v>
      </c>
      <c r="W841" s="16">
        <v>0</v>
      </c>
      <c r="X841" s="16">
        <v>1.51210831806906E-2</v>
      </c>
      <c r="Y841" s="16">
        <v>4.3406186223743003E-2</v>
      </c>
      <c r="Z841" s="16"/>
      <c r="AA841" s="16">
        <v>0</v>
      </c>
      <c r="AB841" s="16">
        <v>3.3104533802043097E-2</v>
      </c>
      <c r="AC841" s="16">
        <v>0</v>
      </c>
      <c r="AD841" s="16">
        <v>8.2637618694786502E-3</v>
      </c>
      <c r="AE841" s="16">
        <v>0</v>
      </c>
      <c r="AF841" s="16">
        <v>8.8377015264734196E-2</v>
      </c>
      <c r="AG841" s="16"/>
      <c r="AH841" s="16">
        <v>1.02938960135619E-2</v>
      </c>
      <c r="AI841" s="16">
        <v>1.37017209752379E-2</v>
      </c>
      <c r="AJ841" s="16"/>
      <c r="AK841" s="16">
        <v>1.21152190966677E-2</v>
      </c>
      <c r="AL841" s="16">
        <v>1.49774012554272E-2</v>
      </c>
      <c r="AM841" s="16"/>
      <c r="AN841" s="16">
        <v>1.2706331807381999E-2</v>
      </c>
      <c r="AO841" s="16">
        <v>1.2505309999469E-2</v>
      </c>
      <c r="AP841" s="16"/>
      <c r="AQ841" s="16">
        <v>3.8051256970243197E-2</v>
      </c>
      <c r="AR841" s="16">
        <v>0</v>
      </c>
      <c r="AS841" s="16">
        <v>8.5237126063539802E-3</v>
      </c>
      <c r="AT841" s="16"/>
      <c r="AU841" s="16">
        <v>1.53332438911289E-2</v>
      </c>
      <c r="AV841" s="16">
        <v>0</v>
      </c>
      <c r="AW841" s="16"/>
      <c r="AX841" s="16">
        <v>1.1733991808432299E-2</v>
      </c>
      <c r="AY841" s="16">
        <v>0</v>
      </c>
      <c r="AZ841" s="16"/>
      <c r="BA841" s="16">
        <v>1.7368614481835801E-2</v>
      </c>
      <c r="BB841" s="16">
        <v>0</v>
      </c>
    </row>
    <row r="842" spans="2:54" x14ac:dyDescent="0.35">
      <c r="B842" t="s">
        <v>163</v>
      </c>
      <c r="C842" s="16">
        <v>0.37148934254420801</v>
      </c>
      <c r="D842" s="16">
        <v>0.36639095642652297</v>
      </c>
      <c r="E842" s="16">
        <v>0.38288297959982898</v>
      </c>
      <c r="F842" s="16"/>
      <c r="G842" s="16">
        <v>0.20297562570115299</v>
      </c>
      <c r="H842" s="16">
        <v>0.46564566114702</v>
      </c>
      <c r="I842" s="16">
        <v>0.47233004120787597</v>
      </c>
      <c r="J842" s="16">
        <v>0.27039816948567902</v>
      </c>
      <c r="K842" s="16">
        <v>0.22093631611787301</v>
      </c>
      <c r="L842" s="16">
        <v>0.27230435455510699</v>
      </c>
      <c r="M842" s="16"/>
      <c r="N842" s="16">
        <v>0.46234602078082099</v>
      </c>
      <c r="O842" s="16">
        <v>0.43777709904231599</v>
      </c>
      <c r="P842" s="16">
        <v>0.30317381279260702</v>
      </c>
      <c r="Q842" s="16">
        <v>0.37144582271085402</v>
      </c>
      <c r="R842" s="16"/>
      <c r="S842" s="16">
        <v>0.33169822955766898</v>
      </c>
      <c r="T842" s="16">
        <v>0.419539729823527</v>
      </c>
      <c r="U842" s="16"/>
      <c r="V842" s="16">
        <v>0.43402923185250802</v>
      </c>
      <c r="W842" s="16">
        <v>0.32695190030770899</v>
      </c>
      <c r="X842" s="16">
        <v>0.401155927044335</v>
      </c>
      <c r="Y842" s="16">
        <v>0.24652029893114599</v>
      </c>
      <c r="Z842" s="16"/>
      <c r="AA842" s="16">
        <v>0.38972947735776198</v>
      </c>
      <c r="AB842" s="16">
        <v>0.21726427903556</v>
      </c>
      <c r="AC842" s="16">
        <v>0.315605227425799</v>
      </c>
      <c r="AD842" s="16">
        <v>0.35759192369612097</v>
      </c>
      <c r="AE842" s="16">
        <v>0.44371172224854799</v>
      </c>
      <c r="AF842" s="16">
        <v>0.60468392054262499</v>
      </c>
      <c r="AG842" s="16"/>
      <c r="AH842" s="16">
        <v>0.39656062769158301</v>
      </c>
      <c r="AI842" s="16">
        <v>0.35804905974560602</v>
      </c>
      <c r="AJ842" s="16"/>
      <c r="AK842" s="16">
        <v>0.395444790252509</v>
      </c>
      <c r="AL842" s="16">
        <v>0.38474575445912101</v>
      </c>
      <c r="AM842" s="16"/>
      <c r="AN842" s="16">
        <v>0.40843083047238299</v>
      </c>
      <c r="AO842" s="16">
        <v>0.35952406632661099</v>
      </c>
      <c r="AP842" s="16"/>
      <c r="AQ842" s="16">
        <v>0.21848740254309301</v>
      </c>
      <c r="AR842" s="16">
        <v>0.20298138518966299</v>
      </c>
      <c r="AS842" s="16">
        <v>0.501690454569785</v>
      </c>
      <c r="AT842" s="16"/>
      <c r="AU842" s="16">
        <v>0.41301545703172798</v>
      </c>
      <c r="AV842" s="16">
        <v>0.27839352980927101</v>
      </c>
      <c r="AW842" s="16"/>
      <c r="AX842" s="16">
        <v>0.40068739887758398</v>
      </c>
      <c r="AY842" s="16">
        <v>0</v>
      </c>
      <c r="AZ842" s="16"/>
      <c r="BA842" s="16">
        <v>0.37920833808829102</v>
      </c>
      <c r="BB842" s="16">
        <v>0.41245858289576198</v>
      </c>
    </row>
    <row r="843" spans="2:54" x14ac:dyDescent="0.35">
      <c r="B843" t="s">
        <v>164</v>
      </c>
      <c r="C843" s="16">
        <v>0.39892197903057702</v>
      </c>
      <c r="D843" s="16">
        <v>0.40340831076263001</v>
      </c>
      <c r="E843" s="16">
        <v>0.38889613275564999</v>
      </c>
      <c r="F843" s="16"/>
      <c r="G843" s="16">
        <v>0.55753881978837805</v>
      </c>
      <c r="H843" s="16">
        <v>0.29685871534214903</v>
      </c>
      <c r="I843" s="16">
        <v>0.374947595768791</v>
      </c>
      <c r="J843" s="16">
        <v>0.38865287534804899</v>
      </c>
      <c r="K843" s="16">
        <v>0.58406755391157394</v>
      </c>
      <c r="L843" s="16">
        <v>0.54745910698589995</v>
      </c>
      <c r="M843" s="16"/>
      <c r="N843" s="16">
        <v>0.28505355836141899</v>
      </c>
      <c r="O843" s="16">
        <v>0.33557329458192497</v>
      </c>
      <c r="P843" s="16">
        <v>0.49127911016251302</v>
      </c>
      <c r="Q843" s="16">
        <v>0.37746166570592499</v>
      </c>
      <c r="R843" s="16"/>
      <c r="S843" s="16">
        <v>0.48195329454018099</v>
      </c>
      <c r="T843" s="16">
        <v>0.28088055174308801</v>
      </c>
      <c r="U843" s="16"/>
      <c r="V843" s="16">
        <v>0.27606683842704099</v>
      </c>
      <c r="W843" s="16">
        <v>0.41974302180825301</v>
      </c>
      <c r="X843" s="16">
        <v>0.39470336450020399</v>
      </c>
      <c r="Y843" s="16">
        <v>0.54396469368975497</v>
      </c>
      <c r="Z843" s="16"/>
      <c r="AA843" s="16">
        <v>0.36314062338098602</v>
      </c>
      <c r="AB843" s="16">
        <v>0.62473449290115501</v>
      </c>
      <c r="AC843" s="16">
        <v>0.25153197226309398</v>
      </c>
      <c r="AD843" s="16">
        <v>0.43946535750601501</v>
      </c>
      <c r="AE843" s="16">
        <v>0.42095848984129602</v>
      </c>
      <c r="AF843" s="16">
        <v>6.3217737867152901E-2</v>
      </c>
      <c r="AG843" s="16"/>
      <c r="AH843" s="16">
        <v>0.35019899358162099</v>
      </c>
      <c r="AI843" s="16">
        <v>0.49475823951641301</v>
      </c>
      <c r="AJ843" s="16"/>
      <c r="AK843" s="16">
        <v>0.339551977814184</v>
      </c>
      <c r="AL843" s="16">
        <v>0.460501899001453</v>
      </c>
      <c r="AM843" s="16"/>
      <c r="AN843" s="16">
        <v>0.34988503977186403</v>
      </c>
      <c r="AO843" s="16">
        <v>0.48882682608422601</v>
      </c>
      <c r="AP843" s="16"/>
      <c r="AQ843" s="16">
        <v>0.41161299637020199</v>
      </c>
      <c r="AR843" s="16">
        <v>0.46938797230906099</v>
      </c>
      <c r="AS843" s="16">
        <v>0.36301753345545801</v>
      </c>
      <c r="AT843" s="16"/>
      <c r="AU843" s="16">
        <v>0.40662139002805098</v>
      </c>
      <c r="AV843" s="16">
        <v>0.39183487805718098</v>
      </c>
      <c r="AW843" s="16"/>
      <c r="AX843" s="16">
        <v>0.39875267907865097</v>
      </c>
      <c r="AY843" s="16">
        <v>0.40107599665132898</v>
      </c>
      <c r="AZ843" s="16"/>
      <c r="BA843" s="16">
        <v>0.40982504482294801</v>
      </c>
      <c r="BB843" s="16">
        <v>0.45097145357373603</v>
      </c>
    </row>
    <row r="844" spans="2:54" x14ac:dyDescent="0.35">
      <c r="B844" t="s">
        <v>165</v>
      </c>
      <c r="C844" s="16">
        <v>0.166275603442506</v>
      </c>
      <c r="D844" s="16">
        <v>0.164569108989713</v>
      </c>
      <c r="E844" s="16">
        <v>0.17008919817302301</v>
      </c>
      <c r="F844" s="16"/>
      <c r="G844" s="16">
        <v>0.23948555451046899</v>
      </c>
      <c r="H844" s="16">
        <v>0.20519895258342899</v>
      </c>
      <c r="I844" s="16">
        <v>6.1760141165407102E-2</v>
      </c>
      <c r="J844" s="16">
        <v>0.22313687788728001</v>
      </c>
      <c r="K844" s="16">
        <v>0.14442607324249301</v>
      </c>
      <c r="L844" s="16">
        <v>0</v>
      </c>
      <c r="M844" s="16"/>
      <c r="N844" s="16">
        <v>0.159971083195348</v>
      </c>
      <c r="O844" s="16">
        <v>0.22664960637575901</v>
      </c>
      <c r="P844" s="16">
        <v>0.11784405133486001</v>
      </c>
      <c r="Q844" s="16">
        <v>0.21237698716689599</v>
      </c>
      <c r="R844" s="16"/>
      <c r="S844" s="16">
        <v>0.14505710766989599</v>
      </c>
      <c r="T844" s="16">
        <v>0.20166537453966099</v>
      </c>
      <c r="U844" s="16"/>
      <c r="V844" s="16">
        <v>0.223908736419479</v>
      </c>
      <c r="W844" s="16">
        <v>0.218727866584978</v>
      </c>
      <c r="X844" s="16">
        <v>0.128458424376175</v>
      </c>
      <c r="Y844" s="16">
        <v>0.119359512044539</v>
      </c>
      <c r="Z844" s="16"/>
      <c r="AA844" s="16">
        <v>0.166511966288554</v>
      </c>
      <c r="AB844" s="16">
        <v>0.124896694261242</v>
      </c>
      <c r="AC844" s="16">
        <v>0.34720885241918598</v>
      </c>
      <c r="AD844" s="16">
        <v>0.140383684196973</v>
      </c>
      <c r="AE844" s="16">
        <v>0.109128637729258</v>
      </c>
      <c r="AF844" s="16">
        <v>0.24372132632548801</v>
      </c>
      <c r="AG844" s="16"/>
      <c r="AH844" s="16">
        <v>0.193298145194997</v>
      </c>
      <c r="AI844" s="16">
        <v>9.1691092749341896E-2</v>
      </c>
      <c r="AJ844" s="16"/>
      <c r="AK844" s="16">
        <v>0.193842068601873</v>
      </c>
      <c r="AL844" s="16">
        <v>0.128274906285958</v>
      </c>
      <c r="AM844" s="16"/>
      <c r="AN844" s="16">
        <v>0.167694077055865</v>
      </c>
      <c r="AO844" s="16">
        <v>0.100993805629558</v>
      </c>
      <c r="AP844" s="16"/>
      <c r="AQ844" s="16">
        <v>0.24828915012344199</v>
      </c>
      <c r="AR844" s="16">
        <v>0.26627257714403002</v>
      </c>
      <c r="AS844" s="16">
        <v>8.8141629765836602E-2</v>
      </c>
      <c r="AT844" s="16"/>
      <c r="AU844" s="16">
        <v>0.12921506104039501</v>
      </c>
      <c r="AV844" s="16">
        <v>0.23387992173844799</v>
      </c>
      <c r="AW844" s="16"/>
      <c r="AX844" s="16">
        <v>0.155491037555059</v>
      </c>
      <c r="AY844" s="16">
        <v>0.30348854821557503</v>
      </c>
      <c r="AZ844" s="16"/>
      <c r="BA844" s="16">
        <v>0.139106881835735</v>
      </c>
      <c r="BB844" s="16">
        <v>8.1220023051435802E-2</v>
      </c>
    </row>
    <row r="845" spans="2:54" x14ac:dyDescent="0.35">
      <c r="B845" t="s">
        <v>166</v>
      </c>
      <c r="C845" s="16">
        <v>4.5326797558768298E-2</v>
      </c>
      <c r="D845" s="16">
        <v>5.4059508212674599E-2</v>
      </c>
      <c r="E845" s="16">
        <v>2.5811340430632899E-2</v>
      </c>
      <c r="F845" s="16"/>
      <c r="G845" s="16">
        <v>0</v>
      </c>
      <c r="H845" s="16">
        <v>2.1269329733968001E-2</v>
      </c>
      <c r="I845" s="16">
        <v>7.8677208167572898E-2</v>
      </c>
      <c r="J845" s="16">
        <v>0.10033304599753499</v>
      </c>
      <c r="K845" s="16">
        <v>0</v>
      </c>
      <c r="L845" s="16">
        <v>0</v>
      </c>
      <c r="M845" s="16"/>
      <c r="N845" s="16">
        <v>7.49071832625718E-2</v>
      </c>
      <c r="O845" s="16">
        <v>0</v>
      </c>
      <c r="P845" s="16">
        <v>5.1501331044696202E-2</v>
      </c>
      <c r="Q845" s="16">
        <v>3.8715524416325198E-2</v>
      </c>
      <c r="R845" s="16"/>
      <c r="S845" s="16">
        <v>1.12035738507707E-2</v>
      </c>
      <c r="T845" s="16">
        <v>9.7914343893723901E-2</v>
      </c>
      <c r="U845" s="16"/>
      <c r="V845" s="16">
        <v>6.5995193300972102E-2</v>
      </c>
      <c r="W845" s="16">
        <v>3.4577211299059898E-2</v>
      </c>
      <c r="X845" s="16">
        <v>5.3380842988827101E-2</v>
      </c>
      <c r="Y845" s="16">
        <v>0</v>
      </c>
      <c r="Z845" s="16"/>
      <c r="AA845" s="16">
        <v>8.0617932972698703E-2</v>
      </c>
      <c r="AB845" s="16">
        <v>0</v>
      </c>
      <c r="AC845" s="16">
        <v>8.5653947891920601E-2</v>
      </c>
      <c r="AD845" s="16">
        <v>3.55460054896495E-2</v>
      </c>
      <c r="AE845" s="16">
        <v>2.6201150180898001E-2</v>
      </c>
      <c r="AF845" s="16">
        <v>0</v>
      </c>
      <c r="AG845" s="16"/>
      <c r="AH845" s="16">
        <v>4.3761848681880197E-2</v>
      </c>
      <c r="AI845" s="16">
        <v>3.1279348578977101E-2</v>
      </c>
      <c r="AJ845" s="16"/>
      <c r="AK845" s="16">
        <v>5.2117945169242202E-2</v>
      </c>
      <c r="AL845" s="16">
        <v>0</v>
      </c>
      <c r="AM845" s="16"/>
      <c r="AN845" s="16">
        <v>5.4017698364529097E-2</v>
      </c>
      <c r="AO845" s="16">
        <v>2.8548089051621098E-2</v>
      </c>
      <c r="AP845" s="16"/>
      <c r="AQ845" s="16">
        <v>6.17998621453342E-2</v>
      </c>
      <c r="AR845" s="16">
        <v>6.1358065357245403E-2</v>
      </c>
      <c r="AS845" s="16">
        <v>3.2081940933723303E-2</v>
      </c>
      <c r="AT845" s="16"/>
      <c r="AU845" s="16">
        <v>3.06915467367441E-2</v>
      </c>
      <c r="AV845" s="16">
        <v>8.3570165137533306E-2</v>
      </c>
      <c r="AW845" s="16"/>
      <c r="AX845" s="16">
        <v>2.5668934365960301E-2</v>
      </c>
      <c r="AY845" s="16">
        <v>0.29543545513309599</v>
      </c>
      <c r="AZ845" s="16"/>
      <c r="BA845" s="16">
        <v>4.3143995532917902E-2</v>
      </c>
      <c r="BB845" s="16">
        <v>5.5349940479066002E-2</v>
      </c>
    </row>
    <row r="846" spans="2:54" x14ac:dyDescent="0.35">
      <c r="B846" t="s">
        <v>167</v>
      </c>
      <c r="C846" s="16">
        <v>7.1073405905280702E-3</v>
      </c>
      <c r="D846" s="16">
        <v>5.0261573442577697E-3</v>
      </c>
      <c r="E846" s="16">
        <v>1.1758272475029899E-2</v>
      </c>
      <c r="F846" s="16"/>
      <c r="G846" s="16">
        <v>0</v>
      </c>
      <c r="H846" s="16">
        <v>1.10273411934335E-2</v>
      </c>
      <c r="I846" s="16">
        <v>0</v>
      </c>
      <c r="J846" s="16">
        <v>0</v>
      </c>
      <c r="K846" s="16">
        <v>5.0570056728060801E-2</v>
      </c>
      <c r="L846" s="16">
        <v>0</v>
      </c>
      <c r="M846" s="16"/>
      <c r="N846" s="16">
        <v>1.77221543998408E-2</v>
      </c>
      <c r="O846" s="16">
        <v>0</v>
      </c>
      <c r="P846" s="16">
        <v>9.0666428200411597E-3</v>
      </c>
      <c r="Q846" s="16">
        <v>0</v>
      </c>
      <c r="R846" s="16"/>
      <c r="S846" s="16">
        <v>1.18892974486394E-2</v>
      </c>
      <c r="T846" s="16">
        <v>0</v>
      </c>
      <c r="U846" s="16"/>
      <c r="V846" s="16">
        <v>0</v>
      </c>
      <c r="W846" s="16">
        <v>0</v>
      </c>
      <c r="X846" s="16">
        <v>7.1803579097682096E-3</v>
      </c>
      <c r="Y846" s="16">
        <v>4.67493091108169E-2</v>
      </c>
      <c r="Z846" s="16"/>
      <c r="AA846" s="16">
        <v>0</v>
      </c>
      <c r="AB846" s="16">
        <v>0</v>
      </c>
      <c r="AC846" s="16">
        <v>0</v>
      </c>
      <c r="AD846" s="16">
        <v>1.8749267241762999E-2</v>
      </c>
      <c r="AE846" s="16">
        <v>0</v>
      </c>
      <c r="AF846" s="16">
        <v>0</v>
      </c>
      <c r="AG846" s="16"/>
      <c r="AH846" s="16">
        <v>5.8864888363562903E-3</v>
      </c>
      <c r="AI846" s="16">
        <v>1.0520538434424199E-2</v>
      </c>
      <c r="AJ846" s="16"/>
      <c r="AK846" s="16">
        <v>6.9279990655227502E-3</v>
      </c>
      <c r="AL846" s="16">
        <v>1.15000389980411E-2</v>
      </c>
      <c r="AM846" s="16"/>
      <c r="AN846" s="16">
        <v>7.2660225279769803E-3</v>
      </c>
      <c r="AO846" s="16">
        <v>9.6019029085152603E-3</v>
      </c>
      <c r="AP846" s="16"/>
      <c r="AQ846" s="16">
        <v>2.1759331847685599E-2</v>
      </c>
      <c r="AR846" s="16">
        <v>0</v>
      </c>
      <c r="AS846" s="16">
        <v>6.5447286688433996E-3</v>
      </c>
      <c r="AT846" s="16"/>
      <c r="AU846" s="16">
        <v>5.1233012719528502E-3</v>
      </c>
      <c r="AV846" s="16">
        <v>1.2321505257566701E-2</v>
      </c>
      <c r="AW846" s="16"/>
      <c r="AX846" s="16">
        <v>7.6659583143138602E-3</v>
      </c>
      <c r="AY846" s="16">
        <v>0</v>
      </c>
      <c r="AZ846" s="16"/>
      <c r="BA846" s="16">
        <v>1.13471252382722E-2</v>
      </c>
      <c r="BB846" s="16">
        <v>0</v>
      </c>
    </row>
    <row r="847" spans="2:54" x14ac:dyDescent="0.35">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c r="AA847" s="16"/>
      <c r="AB847" s="16"/>
      <c r="AC847" s="16"/>
      <c r="AD847" s="16"/>
      <c r="AE847" s="16"/>
      <c r="AF847" s="16"/>
      <c r="AG847" s="16"/>
      <c r="AH847" s="16"/>
      <c r="AI847" s="16"/>
      <c r="AJ847" s="16"/>
      <c r="AK847" s="16"/>
      <c r="AL847" s="16"/>
      <c r="AM847" s="16"/>
      <c r="AN847" s="16"/>
      <c r="AO847" s="16"/>
      <c r="AP847" s="16"/>
      <c r="AQ847" s="16"/>
      <c r="AR847" s="16"/>
      <c r="AS847" s="16"/>
      <c r="AT847" s="16"/>
      <c r="AU847" s="16"/>
      <c r="AV847" s="16"/>
      <c r="AW847" s="16"/>
      <c r="AX847" s="16"/>
      <c r="AY847" s="16"/>
      <c r="AZ847" s="16"/>
      <c r="BA847" s="16"/>
      <c r="BB847" s="16"/>
    </row>
    <row r="848" spans="2:54" x14ac:dyDescent="0.35">
      <c r="B848" s="7" t="s">
        <v>332</v>
      </c>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c r="AA848" s="16"/>
      <c r="AB848" s="16"/>
      <c r="AC848" s="16"/>
      <c r="AD848" s="16"/>
      <c r="AE848" s="16"/>
      <c r="AF848" s="16"/>
      <c r="AG848" s="16"/>
      <c r="AH848" s="16"/>
      <c r="AI848" s="16"/>
      <c r="AJ848" s="16"/>
      <c r="AK848" s="16"/>
      <c r="AL848" s="16"/>
      <c r="AM848" s="16"/>
      <c r="AN848" s="16"/>
      <c r="AO848" s="16"/>
      <c r="AP848" s="16"/>
      <c r="AQ848" s="16"/>
      <c r="AR848" s="16"/>
      <c r="AS848" s="16"/>
      <c r="AT848" s="16"/>
      <c r="AU848" s="16"/>
      <c r="AV848" s="16"/>
      <c r="AW848" s="16"/>
      <c r="AX848" s="16"/>
      <c r="AY848" s="16"/>
      <c r="AZ848" s="16"/>
      <c r="BA848" s="16"/>
      <c r="BB848" s="16"/>
    </row>
    <row r="849" spans="2:54" x14ac:dyDescent="0.35">
      <c r="B849" s="15" t="s">
        <v>27</v>
      </c>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c r="AA849" s="16"/>
      <c r="AB849" s="16"/>
      <c r="AC849" s="16"/>
      <c r="AD849" s="16"/>
      <c r="AE849" s="16"/>
      <c r="AF849" s="16"/>
      <c r="AG849" s="16"/>
      <c r="AH849" s="16"/>
      <c r="AI849" s="16"/>
      <c r="AJ849" s="16"/>
      <c r="AK849" s="16"/>
      <c r="AL849" s="16"/>
      <c r="AM849" s="16"/>
      <c r="AN849" s="16"/>
      <c r="AO849" s="16"/>
      <c r="AP849" s="16"/>
      <c r="AQ849" s="16"/>
      <c r="AR849" s="16"/>
      <c r="AS849" s="16"/>
      <c r="AT849" s="16"/>
      <c r="AU849" s="16"/>
      <c r="AV849" s="16"/>
      <c r="AW849" s="16"/>
      <c r="AX849" s="16"/>
      <c r="AY849" s="16"/>
      <c r="AZ849" s="16"/>
      <c r="BA849" s="16"/>
      <c r="BB849" s="16"/>
    </row>
    <row r="850" spans="2:54" hidden="1" x14ac:dyDescent="0.35">
      <c r="B850" t="s">
        <v>315</v>
      </c>
      <c r="C850" s="16">
        <v>0</v>
      </c>
      <c r="D850" s="16">
        <v>0</v>
      </c>
      <c r="E850" s="16">
        <v>0</v>
      </c>
      <c r="F850" s="16"/>
      <c r="G850" s="16">
        <v>0</v>
      </c>
      <c r="H850" s="16">
        <v>0</v>
      </c>
      <c r="I850" s="16">
        <v>0</v>
      </c>
      <c r="J850" s="16">
        <v>0</v>
      </c>
      <c r="K850" s="16">
        <v>0</v>
      </c>
      <c r="L850" s="16">
        <v>0</v>
      </c>
      <c r="M850" s="16"/>
      <c r="N850" s="16">
        <v>0</v>
      </c>
      <c r="O850" s="16">
        <v>0</v>
      </c>
      <c r="P850" s="16">
        <v>0</v>
      </c>
      <c r="Q850" s="16">
        <v>0</v>
      </c>
      <c r="R850" s="16"/>
      <c r="S850" s="16">
        <v>0</v>
      </c>
      <c r="T850" s="16">
        <v>0</v>
      </c>
      <c r="U850" s="16"/>
      <c r="V850" s="16">
        <v>0</v>
      </c>
      <c r="W850" s="16">
        <v>0</v>
      </c>
      <c r="X850" s="16">
        <v>0</v>
      </c>
      <c r="Y850" s="16">
        <v>0</v>
      </c>
      <c r="Z850" s="16"/>
      <c r="AA850" s="16">
        <v>0</v>
      </c>
      <c r="AB850" s="16">
        <v>0</v>
      </c>
      <c r="AC850" s="16">
        <v>0</v>
      </c>
      <c r="AD850" s="16">
        <v>0</v>
      </c>
      <c r="AE850" s="16">
        <v>0</v>
      </c>
      <c r="AF850" s="16">
        <v>0</v>
      </c>
      <c r="AG850" s="16"/>
      <c r="AH850" s="16">
        <v>0</v>
      </c>
      <c r="AI850" s="16">
        <v>0</v>
      </c>
      <c r="AJ850" s="16"/>
      <c r="AK850" s="16">
        <v>0</v>
      </c>
      <c r="AL850" s="16">
        <v>0</v>
      </c>
      <c r="AM850" s="16"/>
      <c r="AN850" s="16">
        <v>0</v>
      </c>
      <c r="AO850" s="16">
        <v>0</v>
      </c>
      <c r="AP850" s="16"/>
      <c r="AQ850" s="16">
        <v>0</v>
      </c>
      <c r="AR850" s="16">
        <v>0</v>
      </c>
      <c r="AS850" s="16">
        <v>0</v>
      </c>
      <c r="AT850" s="16"/>
      <c r="AU850" s="16">
        <v>0</v>
      </c>
      <c r="AV850" s="16">
        <v>0</v>
      </c>
      <c r="AW850" s="16"/>
      <c r="AX850" s="16">
        <v>0</v>
      </c>
      <c r="AY850" s="16">
        <v>0</v>
      </c>
      <c r="AZ850" s="16"/>
      <c r="BA850" s="16">
        <v>0</v>
      </c>
      <c r="BB850" s="16">
        <v>0</v>
      </c>
    </row>
    <row r="851" spans="2:54" hidden="1" x14ac:dyDescent="0.35">
      <c r="B851" t="s">
        <v>316</v>
      </c>
      <c r="C851" s="16">
        <v>0</v>
      </c>
      <c r="D851" s="16">
        <v>0</v>
      </c>
      <c r="E851" s="16">
        <v>0</v>
      </c>
      <c r="F851" s="16"/>
      <c r="G851" s="16">
        <v>0</v>
      </c>
      <c r="H851" s="16">
        <v>0</v>
      </c>
      <c r="I851" s="16">
        <v>0</v>
      </c>
      <c r="J851" s="16">
        <v>0</v>
      </c>
      <c r="K851" s="16">
        <v>0</v>
      </c>
      <c r="L851" s="16">
        <v>0</v>
      </c>
      <c r="M851" s="16"/>
      <c r="N851" s="16">
        <v>0</v>
      </c>
      <c r="O851" s="16">
        <v>0</v>
      </c>
      <c r="P851" s="16">
        <v>0</v>
      </c>
      <c r="Q851" s="16">
        <v>0</v>
      </c>
      <c r="R851" s="16"/>
      <c r="S851" s="16">
        <v>0</v>
      </c>
      <c r="T851" s="16">
        <v>0</v>
      </c>
      <c r="U851" s="16"/>
      <c r="V851" s="16">
        <v>0</v>
      </c>
      <c r="W851" s="16">
        <v>0</v>
      </c>
      <c r="X851" s="16">
        <v>0</v>
      </c>
      <c r="Y851" s="16">
        <v>0</v>
      </c>
      <c r="Z851" s="16"/>
      <c r="AA851" s="16">
        <v>0</v>
      </c>
      <c r="AB851" s="16">
        <v>0</v>
      </c>
      <c r="AC851" s="16">
        <v>0</v>
      </c>
      <c r="AD851" s="16">
        <v>0</v>
      </c>
      <c r="AE851" s="16">
        <v>0</v>
      </c>
      <c r="AF851" s="16">
        <v>0</v>
      </c>
      <c r="AG851" s="16"/>
      <c r="AH851" s="16">
        <v>0</v>
      </c>
      <c r="AI851" s="16">
        <v>0</v>
      </c>
      <c r="AJ851" s="16"/>
      <c r="AK851" s="16">
        <v>0</v>
      </c>
      <c r="AL851" s="16">
        <v>0</v>
      </c>
      <c r="AM851" s="16"/>
      <c r="AN851" s="16">
        <v>0</v>
      </c>
      <c r="AO851" s="16">
        <v>0</v>
      </c>
      <c r="AP851" s="16"/>
      <c r="AQ851" s="16">
        <v>0</v>
      </c>
      <c r="AR851" s="16">
        <v>0</v>
      </c>
      <c r="AS851" s="16">
        <v>0</v>
      </c>
      <c r="AT851" s="16"/>
      <c r="AU851" s="16">
        <v>0</v>
      </c>
      <c r="AV851" s="16">
        <v>0</v>
      </c>
      <c r="AW851" s="16"/>
      <c r="AX851" s="16">
        <v>0</v>
      </c>
      <c r="AY851" s="16">
        <v>0</v>
      </c>
      <c r="AZ851" s="16"/>
      <c r="BA851" s="16">
        <v>0</v>
      </c>
      <c r="BB851" s="16">
        <v>0</v>
      </c>
    </row>
    <row r="852" spans="2:54" hidden="1" x14ac:dyDescent="0.35">
      <c r="B852" t="s">
        <v>317</v>
      </c>
      <c r="C852" s="16">
        <v>0</v>
      </c>
      <c r="D852" s="16">
        <v>0</v>
      </c>
      <c r="E852" s="16">
        <v>0</v>
      </c>
      <c r="F852" s="16"/>
      <c r="G852" s="16">
        <v>0</v>
      </c>
      <c r="H852" s="16">
        <v>0</v>
      </c>
      <c r="I852" s="16">
        <v>0</v>
      </c>
      <c r="J852" s="16">
        <v>0</v>
      </c>
      <c r="K852" s="16">
        <v>0</v>
      </c>
      <c r="L852" s="16">
        <v>0</v>
      </c>
      <c r="M852" s="16"/>
      <c r="N852" s="16">
        <v>0</v>
      </c>
      <c r="O852" s="16">
        <v>0</v>
      </c>
      <c r="P852" s="16">
        <v>0</v>
      </c>
      <c r="Q852" s="16">
        <v>0</v>
      </c>
      <c r="R852" s="16"/>
      <c r="S852" s="16">
        <v>0</v>
      </c>
      <c r="T852" s="16">
        <v>0</v>
      </c>
      <c r="U852" s="16"/>
      <c r="V852" s="16">
        <v>0</v>
      </c>
      <c r="W852" s="16">
        <v>0</v>
      </c>
      <c r="X852" s="16">
        <v>0</v>
      </c>
      <c r="Y852" s="16">
        <v>0</v>
      </c>
      <c r="Z852" s="16"/>
      <c r="AA852" s="16">
        <v>0</v>
      </c>
      <c r="AB852" s="16">
        <v>0</v>
      </c>
      <c r="AC852" s="16">
        <v>0</v>
      </c>
      <c r="AD852" s="16">
        <v>0</v>
      </c>
      <c r="AE852" s="16">
        <v>0</v>
      </c>
      <c r="AF852" s="16">
        <v>0</v>
      </c>
      <c r="AG852" s="16"/>
      <c r="AH852" s="16">
        <v>0</v>
      </c>
      <c r="AI852" s="16">
        <v>0</v>
      </c>
      <c r="AJ852" s="16"/>
      <c r="AK852" s="16">
        <v>0</v>
      </c>
      <c r="AL852" s="16">
        <v>0</v>
      </c>
      <c r="AM852" s="16"/>
      <c r="AN852" s="16">
        <v>0</v>
      </c>
      <c r="AO852" s="16">
        <v>0</v>
      </c>
      <c r="AP852" s="16"/>
      <c r="AQ852" s="16">
        <v>0</v>
      </c>
      <c r="AR852" s="16">
        <v>0</v>
      </c>
      <c r="AS852" s="16">
        <v>0</v>
      </c>
      <c r="AT852" s="16"/>
      <c r="AU852" s="16">
        <v>0</v>
      </c>
      <c r="AV852" s="16">
        <v>0</v>
      </c>
      <c r="AW852" s="16"/>
      <c r="AX852" s="16">
        <v>0</v>
      </c>
      <c r="AY852" s="16">
        <v>0</v>
      </c>
      <c r="AZ852" s="16"/>
      <c r="BA852" s="16">
        <v>0</v>
      </c>
      <c r="BB852" s="16">
        <v>0</v>
      </c>
    </row>
    <row r="853" spans="2:54" hidden="1" x14ac:dyDescent="0.35">
      <c r="B853" t="s">
        <v>318</v>
      </c>
      <c r="C853" s="16">
        <v>0</v>
      </c>
      <c r="D853" s="16">
        <v>0</v>
      </c>
      <c r="E853" s="16">
        <v>0</v>
      </c>
      <c r="F853" s="16"/>
      <c r="G853" s="16">
        <v>0</v>
      </c>
      <c r="H853" s="16">
        <v>0</v>
      </c>
      <c r="I853" s="16">
        <v>0</v>
      </c>
      <c r="J853" s="16">
        <v>0</v>
      </c>
      <c r="K853" s="16">
        <v>0</v>
      </c>
      <c r="L853" s="16">
        <v>0</v>
      </c>
      <c r="M853" s="16"/>
      <c r="N853" s="16">
        <v>0</v>
      </c>
      <c r="O853" s="16">
        <v>0</v>
      </c>
      <c r="P853" s="16">
        <v>0</v>
      </c>
      <c r="Q853" s="16">
        <v>0</v>
      </c>
      <c r="R853" s="16"/>
      <c r="S853" s="16">
        <v>0</v>
      </c>
      <c r="T853" s="16">
        <v>0</v>
      </c>
      <c r="U853" s="16"/>
      <c r="V853" s="16">
        <v>0</v>
      </c>
      <c r="W853" s="16">
        <v>0</v>
      </c>
      <c r="X853" s="16">
        <v>0</v>
      </c>
      <c r="Y853" s="16">
        <v>0</v>
      </c>
      <c r="Z853" s="16"/>
      <c r="AA853" s="16">
        <v>0</v>
      </c>
      <c r="AB853" s="16">
        <v>0</v>
      </c>
      <c r="AC853" s="16">
        <v>0</v>
      </c>
      <c r="AD853" s="16">
        <v>0</v>
      </c>
      <c r="AE853" s="16">
        <v>0</v>
      </c>
      <c r="AF853" s="16">
        <v>0</v>
      </c>
      <c r="AG853" s="16"/>
      <c r="AH853" s="16">
        <v>0</v>
      </c>
      <c r="AI853" s="16">
        <v>0</v>
      </c>
      <c r="AJ853" s="16"/>
      <c r="AK853" s="16">
        <v>0</v>
      </c>
      <c r="AL853" s="16">
        <v>0</v>
      </c>
      <c r="AM853" s="16"/>
      <c r="AN853" s="16">
        <v>0</v>
      </c>
      <c r="AO853" s="16">
        <v>0</v>
      </c>
      <c r="AP853" s="16"/>
      <c r="AQ853" s="16">
        <v>0</v>
      </c>
      <c r="AR853" s="16">
        <v>0</v>
      </c>
      <c r="AS853" s="16">
        <v>0</v>
      </c>
      <c r="AT853" s="16"/>
      <c r="AU853" s="16">
        <v>0</v>
      </c>
      <c r="AV853" s="16">
        <v>0</v>
      </c>
      <c r="AW853" s="16"/>
      <c r="AX853" s="16">
        <v>0</v>
      </c>
      <c r="AY853" s="16">
        <v>0</v>
      </c>
      <c r="AZ853" s="16"/>
      <c r="BA853" s="16">
        <v>0</v>
      </c>
      <c r="BB853" s="16">
        <v>0</v>
      </c>
    </row>
    <row r="854" spans="2:54" hidden="1" x14ac:dyDescent="0.35">
      <c r="B854" t="s">
        <v>319</v>
      </c>
      <c r="C854" s="16">
        <v>0</v>
      </c>
      <c r="D854" s="16">
        <v>0</v>
      </c>
      <c r="E854" s="16">
        <v>0</v>
      </c>
      <c r="F854" s="16"/>
      <c r="G854" s="16">
        <v>0</v>
      </c>
      <c r="H854" s="16">
        <v>0</v>
      </c>
      <c r="I854" s="16">
        <v>0</v>
      </c>
      <c r="J854" s="16">
        <v>0</v>
      </c>
      <c r="K854" s="16">
        <v>0</v>
      </c>
      <c r="L854" s="16">
        <v>0</v>
      </c>
      <c r="M854" s="16"/>
      <c r="N854" s="16">
        <v>0</v>
      </c>
      <c r="O854" s="16">
        <v>0</v>
      </c>
      <c r="P854" s="16">
        <v>0</v>
      </c>
      <c r="Q854" s="16">
        <v>0</v>
      </c>
      <c r="R854" s="16"/>
      <c r="S854" s="16">
        <v>0</v>
      </c>
      <c r="T854" s="16">
        <v>0</v>
      </c>
      <c r="U854" s="16"/>
      <c r="V854" s="16">
        <v>0</v>
      </c>
      <c r="W854" s="16">
        <v>0</v>
      </c>
      <c r="X854" s="16">
        <v>0</v>
      </c>
      <c r="Y854" s="16">
        <v>0</v>
      </c>
      <c r="Z854" s="16"/>
      <c r="AA854" s="16">
        <v>0</v>
      </c>
      <c r="AB854" s="16">
        <v>0</v>
      </c>
      <c r="AC854" s="16">
        <v>0</v>
      </c>
      <c r="AD854" s="16">
        <v>0</v>
      </c>
      <c r="AE854" s="16">
        <v>0</v>
      </c>
      <c r="AF854" s="16">
        <v>0</v>
      </c>
      <c r="AG854" s="16"/>
      <c r="AH854" s="16">
        <v>0</v>
      </c>
      <c r="AI854" s="16">
        <v>0</v>
      </c>
      <c r="AJ854" s="16"/>
      <c r="AK854" s="16">
        <v>0</v>
      </c>
      <c r="AL854" s="16">
        <v>0</v>
      </c>
      <c r="AM854" s="16"/>
      <c r="AN854" s="16">
        <v>0</v>
      </c>
      <c r="AO854" s="16">
        <v>0</v>
      </c>
      <c r="AP854" s="16"/>
      <c r="AQ854" s="16">
        <v>0</v>
      </c>
      <c r="AR854" s="16">
        <v>0</v>
      </c>
      <c r="AS854" s="16">
        <v>0</v>
      </c>
      <c r="AT854" s="16"/>
      <c r="AU854" s="16">
        <v>0</v>
      </c>
      <c r="AV854" s="16">
        <v>0</v>
      </c>
      <c r="AW854" s="16"/>
      <c r="AX854" s="16">
        <v>0</v>
      </c>
      <c r="AY854" s="16">
        <v>0</v>
      </c>
      <c r="AZ854" s="16"/>
      <c r="BA854" s="16">
        <v>0</v>
      </c>
      <c r="BB854" s="16">
        <v>0</v>
      </c>
    </row>
    <row r="855" spans="2:54" hidden="1" x14ac:dyDescent="0.35">
      <c r="B855" t="s">
        <v>320</v>
      </c>
      <c r="C855" s="16">
        <v>0</v>
      </c>
      <c r="D855" s="16">
        <v>0</v>
      </c>
      <c r="E855" s="16">
        <v>0</v>
      </c>
      <c r="F855" s="16"/>
      <c r="G855" s="16">
        <v>0</v>
      </c>
      <c r="H855" s="16">
        <v>0</v>
      </c>
      <c r="I855" s="16">
        <v>0</v>
      </c>
      <c r="J855" s="16">
        <v>0</v>
      </c>
      <c r="K855" s="16">
        <v>0</v>
      </c>
      <c r="L855" s="16">
        <v>0</v>
      </c>
      <c r="M855" s="16"/>
      <c r="N855" s="16">
        <v>0</v>
      </c>
      <c r="O855" s="16">
        <v>0</v>
      </c>
      <c r="P855" s="16">
        <v>0</v>
      </c>
      <c r="Q855" s="16">
        <v>0</v>
      </c>
      <c r="R855" s="16"/>
      <c r="S855" s="16">
        <v>0</v>
      </c>
      <c r="T855" s="16">
        <v>0</v>
      </c>
      <c r="U855" s="16"/>
      <c r="V855" s="16">
        <v>0</v>
      </c>
      <c r="W855" s="16">
        <v>0</v>
      </c>
      <c r="X855" s="16">
        <v>0</v>
      </c>
      <c r="Y855" s="16">
        <v>0</v>
      </c>
      <c r="Z855" s="16"/>
      <c r="AA855" s="16">
        <v>0</v>
      </c>
      <c r="AB855" s="16">
        <v>0</v>
      </c>
      <c r="AC855" s="16">
        <v>0</v>
      </c>
      <c r="AD855" s="16">
        <v>0</v>
      </c>
      <c r="AE855" s="16">
        <v>0</v>
      </c>
      <c r="AF855" s="16">
        <v>0</v>
      </c>
      <c r="AG855" s="16"/>
      <c r="AH855" s="16">
        <v>0</v>
      </c>
      <c r="AI855" s="16">
        <v>0</v>
      </c>
      <c r="AJ855" s="16"/>
      <c r="AK855" s="16">
        <v>0</v>
      </c>
      <c r="AL855" s="16">
        <v>0</v>
      </c>
      <c r="AM855" s="16"/>
      <c r="AN855" s="16">
        <v>0</v>
      </c>
      <c r="AO855" s="16">
        <v>0</v>
      </c>
      <c r="AP855" s="16"/>
      <c r="AQ855" s="16">
        <v>0</v>
      </c>
      <c r="AR855" s="16">
        <v>0</v>
      </c>
      <c r="AS855" s="16">
        <v>0</v>
      </c>
      <c r="AT855" s="16"/>
      <c r="AU855" s="16">
        <v>0</v>
      </c>
      <c r="AV855" s="16">
        <v>0</v>
      </c>
      <c r="AW855" s="16"/>
      <c r="AX855" s="16">
        <v>0</v>
      </c>
      <c r="AY855" s="16">
        <v>0</v>
      </c>
      <c r="AZ855" s="16"/>
      <c r="BA855" s="16">
        <v>0</v>
      </c>
      <c r="BB855" s="16">
        <v>0</v>
      </c>
    </row>
    <row r="856" spans="2:54" hidden="1" x14ac:dyDescent="0.35">
      <c r="B856" t="s">
        <v>321</v>
      </c>
      <c r="C856" s="16">
        <v>0</v>
      </c>
      <c r="D856" s="16">
        <v>0</v>
      </c>
      <c r="E856" s="16">
        <v>0</v>
      </c>
      <c r="F856" s="16"/>
      <c r="G856" s="16">
        <v>0</v>
      </c>
      <c r="H856" s="16">
        <v>0</v>
      </c>
      <c r="I856" s="16">
        <v>0</v>
      </c>
      <c r="J856" s="16">
        <v>0</v>
      </c>
      <c r="K856" s="16">
        <v>0</v>
      </c>
      <c r="L856" s="16">
        <v>0</v>
      </c>
      <c r="M856" s="16"/>
      <c r="N856" s="16">
        <v>0</v>
      </c>
      <c r="O856" s="16">
        <v>0</v>
      </c>
      <c r="P856" s="16">
        <v>0</v>
      </c>
      <c r="Q856" s="16">
        <v>0</v>
      </c>
      <c r="R856" s="16"/>
      <c r="S856" s="16">
        <v>0</v>
      </c>
      <c r="T856" s="16">
        <v>0</v>
      </c>
      <c r="U856" s="16"/>
      <c r="V856" s="16">
        <v>0</v>
      </c>
      <c r="W856" s="16">
        <v>0</v>
      </c>
      <c r="X856" s="16">
        <v>0</v>
      </c>
      <c r="Y856" s="16">
        <v>0</v>
      </c>
      <c r="Z856" s="16"/>
      <c r="AA856" s="16">
        <v>0</v>
      </c>
      <c r="AB856" s="16">
        <v>0</v>
      </c>
      <c r="AC856" s="16">
        <v>0</v>
      </c>
      <c r="AD856" s="16">
        <v>0</v>
      </c>
      <c r="AE856" s="16">
        <v>0</v>
      </c>
      <c r="AF856" s="16">
        <v>0</v>
      </c>
      <c r="AG856" s="16"/>
      <c r="AH856" s="16">
        <v>0</v>
      </c>
      <c r="AI856" s="16">
        <v>0</v>
      </c>
      <c r="AJ856" s="16"/>
      <c r="AK856" s="16">
        <v>0</v>
      </c>
      <c r="AL856" s="16">
        <v>0</v>
      </c>
      <c r="AM856" s="16"/>
      <c r="AN856" s="16">
        <v>0</v>
      </c>
      <c r="AO856" s="16">
        <v>0</v>
      </c>
      <c r="AP856" s="16"/>
      <c r="AQ856" s="16">
        <v>0</v>
      </c>
      <c r="AR856" s="16">
        <v>0</v>
      </c>
      <c r="AS856" s="16">
        <v>0</v>
      </c>
      <c r="AT856" s="16"/>
      <c r="AU856" s="16">
        <v>0</v>
      </c>
      <c r="AV856" s="16">
        <v>0</v>
      </c>
      <c r="AW856" s="16"/>
      <c r="AX856" s="16">
        <v>0</v>
      </c>
      <c r="AY856" s="16">
        <v>0</v>
      </c>
      <c r="AZ856" s="16"/>
      <c r="BA856" s="16">
        <v>0</v>
      </c>
      <c r="BB856" s="16">
        <v>0</v>
      </c>
    </row>
    <row r="857" spans="2:54" x14ac:dyDescent="0.35">
      <c r="B857" t="s">
        <v>110</v>
      </c>
      <c r="C857" s="16">
        <v>1.41664129462336E-2</v>
      </c>
      <c r="D857" s="16">
        <v>0</v>
      </c>
      <c r="E857" s="16">
        <v>5.3354681539221398E-2</v>
      </c>
      <c r="F857" s="16"/>
      <c r="G857" s="16">
        <v>3.6930900324263202E-2</v>
      </c>
      <c r="H857" s="16">
        <v>0</v>
      </c>
      <c r="I857" s="16">
        <v>0</v>
      </c>
      <c r="J857" s="16">
        <v>4.6034032022341402E-2</v>
      </c>
      <c r="K857" s="16">
        <v>0</v>
      </c>
      <c r="L857" s="16">
        <v>0</v>
      </c>
      <c r="M857" s="16"/>
      <c r="N857" s="16">
        <v>4.6282669536743003E-2</v>
      </c>
      <c r="O857" s="16">
        <v>0</v>
      </c>
      <c r="P857" s="16">
        <v>1.33255477978843E-2</v>
      </c>
      <c r="Q857" s="16">
        <v>0</v>
      </c>
      <c r="R857" s="16"/>
      <c r="S857" s="16">
        <v>9.1331330723807194E-3</v>
      </c>
      <c r="T857" s="16">
        <v>2.24474087217672E-2</v>
      </c>
      <c r="U857" s="16"/>
      <c r="V857" s="16">
        <v>0</v>
      </c>
      <c r="W857" s="16">
        <v>0</v>
      </c>
      <c r="X857" s="16">
        <v>2.7390712705659102E-2</v>
      </c>
      <c r="Y857" s="16">
        <v>0</v>
      </c>
      <c r="Z857" s="16"/>
      <c r="AA857" s="16">
        <v>0</v>
      </c>
      <c r="AB857" s="16">
        <v>0</v>
      </c>
      <c r="AC857" s="16">
        <v>0</v>
      </c>
      <c r="AD857" s="16">
        <v>1.3738390161141799E-2</v>
      </c>
      <c r="AE857" s="16">
        <v>6.2038217082786298E-2</v>
      </c>
      <c r="AF857" s="16">
        <v>0</v>
      </c>
      <c r="AG857" s="16"/>
      <c r="AH857" s="16">
        <v>8.5791527770375797E-3</v>
      </c>
      <c r="AI857" s="16">
        <v>0</v>
      </c>
      <c r="AJ857" s="16"/>
      <c r="AK857" s="16">
        <v>9.2093115370103108E-3</v>
      </c>
      <c r="AL857" s="16">
        <v>0</v>
      </c>
      <c r="AM857" s="16"/>
      <c r="AN857" s="16">
        <v>1.0868728932586899E-2</v>
      </c>
      <c r="AO857" s="16">
        <v>0</v>
      </c>
      <c r="AP857" s="16"/>
      <c r="AQ857" s="16">
        <v>2.6755744932450198E-2</v>
      </c>
      <c r="AR857" s="16">
        <v>0</v>
      </c>
      <c r="AS857" s="16">
        <v>0</v>
      </c>
      <c r="AT857" s="16"/>
      <c r="AU857" s="16">
        <v>8.7818487390808903E-3</v>
      </c>
      <c r="AV857" s="16">
        <v>2.3075826293007501E-2</v>
      </c>
      <c r="AW857" s="16"/>
      <c r="AX857" s="16">
        <v>1.52028451433097E-2</v>
      </c>
      <c r="AY857" s="16">
        <v>0</v>
      </c>
      <c r="AZ857" s="16"/>
      <c r="BA857" s="16">
        <v>8.9757768622740694E-3</v>
      </c>
      <c r="BB857" s="16">
        <v>0</v>
      </c>
    </row>
    <row r="858" spans="2:54" x14ac:dyDescent="0.35">
      <c r="B858" t="s">
        <v>163</v>
      </c>
      <c r="C858" s="16">
        <v>0.43529495315723199</v>
      </c>
      <c r="D858" s="16">
        <v>0.42255337833407802</v>
      </c>
      <c r="E858" s="16">
        <v>0.47054172016610801</v>
      </c>
      <c r="F858" s="16"/>
      <c r="G858" s="16">
        <v>0.27330701456714501</v>
      </c>
      <c r="H858" s="16">
        <v>0.494681763867098</v>
      </c>
      <c r="I858" s="16">
        <v>0.52620822402702105</v>
      </c>
      <c r="J858" s="16">
        <v>0.46827337721121298</v>
      </c>
      <c r="K858" s="16">
        <v>0</v>
      </c>
      <c r="L858" s="16">
        <v>0</v>
      </c>
      <c r="M858" s="16"/>
      <c r="N858" s="16">
        <v>0.537155690489728</v>
      </c>
      <c r="O858" s="16">
        <v>0.57752262545717004</v>
      </c>
      <c r="P858" s="16">
        <v>0.27635858207925601</v>
      </c>
      <c r="Q858" s="16">
        <v>0.53161705447443897</v>
      </c>
      <c r="R858" s="16"/>
      <c r="S858" s="16">
        <v>0.44237166520406901</v>
      </c>
      <c r="T858" s="16">
        <v>0.40476137464381901</v>
      </c>
      <c r="U858" s="16"/>
      <c r="V858" s="16">
        <v>0.39590590381519097</v>
      </c>
      <c r="W858" s="16">
        <v>0.32185510462751199</v>
      </c>
      <c r="X858" s="16">
        <v>0.50252612417458697</v>
      </c>
      <c r="Y858" s="16">
        <v>0.53628290746950702</v>
      </c>
      <c r="Z858" s="16"/>
      <c r="AA858" s="16">
        <v>0.33411901660702598</v>
      </c>
      <c r="AB858" s="16">
        <v>0.34674054632572598</v>
      </c>
      <c r="AC858" s="16">
        <v>0.49199738350009498</v>
      </c>
      <c r="AD858" s="16">
        <v>0.344495424810008</v>
      </c>
      <c r="AE858" s="16">
        <v>0.65137153439731799</v>
      </c>
      <c r="AF858" s="16">
        <v>1</v>
      </c>
      <c r="AG858" s="16"/>
      <c r="AH858" s="16">
        <v>0.47801965598394502</v>
      </c>
      <c r="AI858" s="16">
        <v>0.394935746398486</v>
      </c>
      <c r="AJ858" s="16"/>
      <c r="AK858" s="16">
        <v>0.45838914501606998</v>
      </c>
      <c r="AL858" s="16">
        <v>0.45269432434254903</v>
      </c>
      <c r="AM858" s="16"/>
      <c r="AN858" s="16">
        <v>0.487030147160746</v>
      </c>
      <c r="AO858" s="16">
        <v>0.44534657351089701</v>
      </c>
      <c r="AP858" s="16"/>
      <c r="AQ858" s="16">
        <v>0.20924467525750101</v>
      </c>
      <c r="AR858" s="16">
        <v>0.15549240105502901</v>
      </c>
      <c r="AS858" s="16">
        <v>0.56777589525013705</v>
      </c>
      <c r="AT858" s="16"/>
      <c r="AU858" s="16">
        <v>0.56581252176491104</v>
      </c>
      <c r="AV858" s="16">
        <v>0.21933783517969099</v>
      </c>
      <c r="AW858" s="16"/>
      <c r="AX858" s="16">
        <v>0.46714166738116197</v>
      </c>
      <c r="AY858" s="16">
        <v>0</v>
      </c>
      <c r="AZ858" s="16"/>
      <c r="BA858" s="16">
        <v>0.422445497449979</v>
      </c>
      <c r="BB858" s="16">
        <v>0.53565478670383704</v>
      </c>
    </row>
    <row r="859" spans="2:54" x14ac:dyDescent="0.35">
      <c r="B859" t="s">
        <v>164</v>
      </c>
      <c r="C859" s="16">
        <v>0.35443933865869698</v>
      </c>
      <c r="D859" s="16">
        <v>0.40148880640896101</v>
      </c>
      <c r="E859" s="16">
        <v>0.224287324429531</v>
      </c>
      <c r="F859" s="16"/>
      <c r="G859" s="16">
        <v>0.39208245415912502</v>
      </c>
      <c r="H859" s="16">
        <v>0.31976011705177099</v>
      </c>
      <c r="I859" s="16">
        <v>0.40881935704318401</v>
      </c>
      <c r="J859" s="16">
        <v>0.181487175407086</v>
      </c>
      <c r="K859" s="16">
        <v>1</v>
      </c>
      <c r="L859" s="16">
        <v>0</v>
      </c>
      <c r="M859" s="16"/>
      <c r="N859" s="16">
        <v>0.29337037317767201</v>
      </c>
      <c r="O859" s="16">
        <v>0.23315099817394999</v>
      </c>
      <c r="P859" s="16">
        <v>0.46100261729276698</v>
      </c>
      <c r="Q859" s="16">
        <v>0.301915926940723</v>
      </c>
      <c r="R859" s="16"/>
      <c r="S859" s="16">
        <v>0.388816907491635</v>
      </c>
      <c r="T859" s="16">
        <v>0.31352505049026202</v>
      </c>
      <c r="U859" s="16"/>
      <c r="V859" s="16">
        <v>0.38617667237120301</v>
      </c>
      <c r="W859" s="16">
        <v>0.34589039785271303</v>
      </c>
      <c r="X859" s="16">
        <v>0.34127098364883002</v>
      </c>
      <c r="Y859" s="16">
        <v>0.46371709253049298</v>
      </c>
      <c r="Z859" s="16"/>
      <c r="AA859" s="16">
        <v>0.349332002269092</v>
      </c>
      <c r="AB859" s="16">
        <v>0.54289436898597998</v>
      </c>
      <c r="AC859" s="16">
        <v>0.28317468947376401</v>
      </c>
      <c r="AD859" s="16">
        <v>0.44657858466358002</v>
      </c>
      <c r="AE859" s="16">
        <v>0.23036591679257501</v>
      </c>
      <c r="AF859" s="16">
        <v>0</v>
      </c>
      <c r="AG859" s="16"/>
      <c r="AH859" s="16">
        <v>0.32550262294590199</v>
      </c>
      <c r="AI859" s="16">
        <v>0.39794624196843498</v>
      </c>
      <c r="AJ859" s="16"/>
      <c r="AK859" s="16">
        <v>0.35628322622872499</v>
      </c>
      <c r="AL859" s="16">
        <v>0.26187534232422399</v>
      </c>
      <c r="AM859" s="16"/>
      <c r="AN859" s="16">
        <v>0.38765589043264997</v>
      </c>
      <c r="AO859" s="16">
        <v>0.32729924695656498</v>
      </c>
      <c r="AP859" s="16"/>
      <c r="AQ859" s="16">
        <v>0.40328739483979598</v>
      </c>
      <c r="AR859" s="16">
        <v>0.580914485470853</v>
      </c>
      <c r="AS859" s="16">
        <v>0.29851817579114598</v>
      </c>
      <c r="AT859" s="16"/>
      <c r="AU859" s="16">
        <v>0.26870134738215601</v>
      </c>
      <c r="AV859" s="16">
        <v>0.49630322483728301</v>
      </c>
      <c r="AW859" s="16"/>
      <c r="AX859" s="16">
        <v>0.33101731820152402</v>
      </c>
      <c r="AY859" s="16">
        <v>0.67458185716353702</v>
      </c>
      <c r="AZ859" s="16"/>
      <c r="BA859" s="16">
        <v>0.41266617674401801</v>
      </c>
      <c r="BB859" s="16">
        <v>0.27095418797496001</v>
      </c>
    </row>
    <row r="860" spans="2:54" x14ac:dyDescent="0.35">
      <c r="B860" t="s">
        <v>165</v>
      </c>
      <c r="C860" s="16">
        <v>0.14831520612013799</v>
      </c>
      <c r="D860" s="16">
        <v>0.150345987238346</v>
      </c>
      <c r="E860" s="16">
        <v>0.142697496385435</v>
      </c>
      <c r="F860" s="16"/>
      <c r="G860" s="16">
        <v>0.21406258725965099</v>
      </c>
      <c r="H860" s="16">
        <v>0.10430644229741</v>
      </c>
      <c r="I860" s="16">
        <v>6.4972418929795203E-2</v>
      </c>
      <c r="J860" s="16">
        <v>0.30420541535936002</v>
      </c>
      <c r="K860" s="16">
        <v>0</v>
      </c>
      <c r="L860" s="16">
        <v>1</v>
      </c>
      <c r="M860" s="16"/>
      <c r="N860" s="16">
        <v>0.123191266795857</v>
      </c>
      <c r="O860" s="16">
        <v>9.5110326700794903E-2</v>
      </c>
      <c r="P860" s="16">
        <v>0.20139921787328099</v>
      </c>
      <c r="Q860" s="16">
        <v>0.113034851686939</v>
      </c>
      <c r="R860" s="16"/>
      <c r="S860" s="16">
        <v>0.104532605497182</v>
      </c>
      <c r="T860" s="16">
        <v>0.221218356040354</v>
      </c>
      <c r="U860" s="16"/>
      <c r="V860" s="16">
        <v>0.14319085360904299</v>
      </c>
      <c r="W860" s="16">
        <v>0.227070432095166</v>
      </c>
      <c r="X860" s="16">
        <v>0.11705490647548999</v>
      </c>
      <c r="Y860" s="16">
        <v>0</v>
      </c>
      <c r="Z860" s="16"/>
      <c r="AA860" s="16">
        <v>0.234232652062274</v>
      </c>
      <c r="AB860" s="16">
        <v>0.11036508468829399</v>
      </c>
      <c r="AC860" s="16">
        <v>0</v>
      </c>
      <c r="AD860" s="16">
        <v>0.167507369693396</v>
      </c>
      <c r="AE860" s="16">
        <v>5.6224331727321102E-2</v>
      </c>
      <c r="AF860" s="16">
        <v>0</v>
      </c>
      <c r="AG860" s="16"/>
      <c r="AH860" s="16">
        <v>0.13709762603999101</v>
      </c>
      <c r="AI860" s="16">
        <v>0.16052876457228399</v>
      </c>
      <c r="AJ860" s="16"/>
      <c r="AK860" s="16">
        <v>0.146375176762742</v>
      </c>
      <c r="AL860" s="16">
        <v>0.16870328333932999</v>
      </c>
      <c r="AM860" s="16"/>
      <c r="AN860" s="16">
        <v>0.10462106608428901</v>
      </c>
      <c r="AO860" s="16">
        <v>0.18794627504293601</v>
      </c>
      <c r="AP860" s="16"/>
      <c r="AQ860" s="16">
        <v>0.20227963474329899</v>
      </c>
      <c r="AR860" s="16">
        <v>0.26359311347411801</v>
      </c>
      <c r="AS860" s="16">
        <v>0.108987683120339</v>
      </c>
      <c r="AT860" s="16"/>
      <c r="AU860" s="16">
        <v>0.124104362472149</v>
      </c>
      <c r="AV860" s="16">
        <v>0.188374977948565</v>
      </c>
      <c r="AW860" s="16"/>
      <c r="AX860" s="16">
        <v>0.14902022657529199</v>
      </c>
      <c r="AY860" s="16">
        <v>0.13867867521013399</v>
      </c>
      <c r="AZ860" s="16"/>
      <c r="BA860" s="16">
        <v>0.155912548943729</v>
      </c>
      <c r="BB860" s="16">
        <v>4.2068834458265598E-2</v>
      </c>
    </row>
    <row r="861" spans="2:54" x14ac:dyDescent="0.35">
      <c r="B861" t="s">
        <v>166</v>
      </c>
      <c r="C861" s="16">
        <v>3.3050173563878397E-2</v>
      </c>
      <c r="D861" s="16">
        <v>2.5611828018615598E-2</v>
      </c>
      <c r="E861" s="16">
        <v>5.3626722067831901E-2</v>
      </c>
      <c r="F861" s="16"/>
      <c r="G861" s="16">
        <v>2.1020068692995799E-2</v>
      </c>
      <c r="H861" s="16">
        <v>8.1251676783721E-2</v>
      </c>
      <c r="I861" s="16">
        <v>0</v>
      </c>
      <c r="J861" s="16">
        <v>0</v>
      </c>
      <c r="K861" s="16">
        <v>0</v>
      </c>
      <c r="L861" s="16">
        <v>0</v>
      </c>
      <c r="M861" s="16"/>
      <c r="N861" s="16">
        <v>0</v>
      </c>
      <c r="O861" s="16">
        <v>9.4216049668085694E-2</v>
      </c>
      <c r="P861" s="16">
        <v>1.20448686261491E-2</v>
      </c>
      <c r="Q861" s="16">
        <v>5.3432166897900202E-2</v>
      </c>
      <c r="R861" s="16"/>
      <c r="S861" s="16">
        <v>5.5145688734732801E-2</v>
      </c>
      <c r="T861" s="16">
        <v>0</v>
      </c>
      <c r="U861" s="16"/>
      <c r="V861" s="16">
        <v>7.4726570204563705E-2</v>
      </c>
      <c r="W861" s="16">
        <v>5.73696557549161E-2</v>
      </c>
      <c r="X861" s="16">
        <v>1.1757272995434E-2</v>
      </c>
      <c r="Y861" s="16">
        <v>0</v>
      </c>
      <c r="Z861" s="16"/>
      <c r="AA861" s="16">
        <v>3.1833647397735997E-2</v>
      </c>
      <c r="AB861" s="16">
        <v>0</v>
      </c>
      <c r="AC861" s="16">
        <v>0.22482792702614099</v>
      </c>
      <c r="AD861" s="16">
        <v>2.76802306718744E-2</v>
      </c>
      <c r="AE861" s="16">
        <v>0</v>
      </c>
      <c r="AF861" s="16">
        <v>0</v>
      </c>
      <c r="AG861" s="16"/>
      <c r="AH861" s="16">
        <v>2.7707928547181199E-2</v>
      </c>
      <c r="AI861" s="16">
        <v>4.6589247060794099E-2</v>
      </c>
      <c r="AJ861" s="16"/>
      <c r="AK861" s="16">
        <v>2.9743140455452399E-2</v>
      </c>
      <c r="AL861" s="16">
        <v>5.96001930619319E-2</v>
      </c>
      <c r="AM861" s="16"/>
      <c r="AN861" s="16">
        <v>9.8241673897278906E-3</v>
      </c>
      <c r="AO861" s="16">
        <v>3.9407904489602699E-2</v>
      </c>
      <c r="AP861" s="16"/>
      <c r="AQ861" s="16">
        <v>8.6412526747300503E-2</v>
      </c>
      <c r="AR861" s="16">
        <v>0</v>
      </c>
      <c r="AS861" s="16">
        <v>2.4718245838378301E-2</v>
      </c>
      <c r="AT861" s="16"/>
      <c r="AU861" s="16">
        <v>3.2599919641703202E-2</v>
      </c>
      <c r="AV861" s="16">
        <v>3.3795173186751501E-2</v>
      </c>
      <c r="AW861" s="16"/>
      <c r="AX861" s="16">
        <v>2.18060757589667E-2</v>
      </c>
      <c r="AY861" s="16">
        <v>0.18673946762632901</v>
      </c>
      <c r="AZ861" s="16"/>
      <c r="BA861" s="16">
        <v>0</v>
      </c>
      <c r="BB861" s="16">
        <v>4.4207361189011099E-2</v>
      </c>
    </row>
    <row r="862" spans="2:54" x14ac:dyDescent="0.35">
      <c r="B862" t="s">
        <v>167</v>
      </c>
      <c r="C862" s="16">
        <v>1.47339155538202E-2</v>
      </c>
      <c r="D862" s="16">
        <v>0</v>
      </c>
      <c r="E862" s="16">
        <v>5.5492055411872201E-2</v>
      </c>
      <c r="F862" s="16"/>
      <c r="G862" s="16">
        <v>6.2596974996820404E-2</v>
      </c>
      <c r="H862" s="16">
        <v>0</v>
      </c>
      <c r="I862" s="16">
        <v>0</v>
      </c>
      <c r="J862" s="16">
        <v>0</v>
      </c>
      <c r="K862" s="16">
        <v>0</v>
      </c>
      <c r="L862" s="16">
        <v>0</v>
      </c>
      <c r="M862" s="16"/>
      <c r="N862" s="16">
        <v>0</v>
      </c>
      <c r="O862" s="16">
        <v>0</v>
      </c>
      <c r="P862" s="16">
        <v>3.5869166330663498E-2</v>
      </c>
      <c r="Q862" s="16">
        <v>0</v>
      </c>
      <c r="R862" s="16"/>
      <c r="S862" s="16">
        <v>0</v>
      </c>
      <c r="T862" s="16">
        <v>3.8047810103798298E-2</v>
      </c>
      <c r="U862" s="16"/>
      <c r="V862" s="16">
        <v>0</v>
      </c>
      <c r="W862" s="16">
        <v>4.7814409669692401E-2</v>
      </c>
      <c r="X862" s="16">
        <v>0</v>
      </c>
      <c r="Y862" s="16">
        <v>0</v>
      </c>
      <c r="Z862" s="16"/>
      <c r="AA862" s="16">
        <v>5.0482681663872299E-2</v>
      </c>
      <c r="AB862" s="16">
        <v>0</v>
      </c>
      <c r="AC862" s="16">
        <v>0</v>
      </c>
      <c r="AD862" s="16">
        <v>0</v>
      </c>
      <c r="AE862" s="16">
        <v>0</v>
      </c>
      <c r="AF862" s="16">
        <v>0</v>
      </c>
      <c r="AG862" s="16"/>
      <c r="AH862" s="16">
        <v>2.3093013705942599E-2</v>
      </c>
      <c r="AI862" s="16">
        <v>0</v>
      </c>
      <c r="AJ862" s="16"/>
      <c r="AK862" s="16">
        <v>0</v>
      </c>
      <c r="AL862" s="16">
        <v>5.7126856931964398E-2</v>
      </c>
      <c r="AM862" s="16"/>
      <c r="AN862" s="16">
        <v>0</v>
      </c>
      <c r="AO862" s="16">
        <v>0</v>
      </c>
      <c r="AP862" s="16"/>
      <c r="AQ862" s="16">
        <v>7.2020023479653195E-2</v>
      </c>
      <c r="AR862" s="16">
        <v>0</v>
      </c>
      <c r="AS862" s="16">
        <v>0</v>
      </c>
      <c r="AT862" s="16"/>
      <c r="AU862" s="16">
        <v>0</v>
      </c>
      <c r="AV862" s="16">
        <v>3.9112962554702597E-2</v>
      </c>
      <c r="AW862" s="16"/>
      <c r="AX862" s="16">
        <v>1.58118669397453E-2</v>
      </c>
      <c r="AY862" s="16">
        <v>0</v>
      </c>
      <c r="AZ862" s="16"/>
      <c r="BA862" s="16">
        <v>0</v>
      </c>
      <c r="BB862" s="16">
        <v>0.10711482967392599</v>
      </c>
    </row>
    <row r="863" spans="2:54" x14ac:dyDescent="0.35">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c r="AA863" s="16"/>
      <c r="AB863" s="16"/>
      <c r="AC863" s="16"/>
      <c r="AD863" s="16"/>
      <c r="AE863" s="16"/>
      <c r="AF863" s="16"/>
      <c r="AG863" s="16"/>
      <c r="AH863" s="16"/>
      <c r="AI863" s="16"/>
      <c r="AJ863" s="16"/>
      <c r="AK863" s="16"/>
      <c r="AL863" s="16"/>
      <c r="AM863" s="16"/>
      <c r="AN863" s="16"/>
      <c r="AO863" s="16"/>
      <c r="AP863" s="16"/>
      <c r="AQ863" s="16"/>
      <c r="AR863" s="16"/>
      <c r="AS863" s="16"/>
      <c r="AT863" s="16"/>
      <c r="AU863" s="16"/>
      <c r="AV863" s="16"/>
      <c r="AW863" s="16"/>
      <c r="AX863" s="16"/>
      <c r="AY863" s="16"/>
      <c r="AZ863" s="16"/>
      <c r="BA863" s="16"/>
      <c r="BB863" s="16"/>
    </row>
    <row r="864" spans="2:54" x14ac:dyDescent="0.35">
      <c r="B864" s="7" t="s">
        <v>333</v>
      </c>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c r="AA864" s="16"/>
      <c r="AB864" s="16"/>
      <c r="AC864" s="16"/>
      <c r="AD864" s="16"/>
      <c r="AE864" s="16"/>
      <c r="AF864" s="16"/>
      <c r="AG864" s="16"/>
      <c r="AH864" s="16"/>
      <c r="AI864" s="16"/>
      <c r="AJ864" s="16"/>
      <c r="AK864" s="16"/>
      <c r="AL864" s="16"/>
      <c r="AM864" s="16"/>
      <c r="AN864" s="16"/>
      <c r="AO864" s="16"/>
      <c r="AP864" s="16"/>
      <c r="AQ864" s="16"/>
      <c r="AR864" s="16"/>
      <c r="AS864" s="16"/>
      <c r="AT864" s="16"/>
      <c r="AU864" s="16"/>
      <c r="AV864" s="16"/>
      <c r="AW864" s="16"/>
      <c r="AX864" s="16"/>
      <c r="AY864" s="16"/>
      <c r="AZ864" s="16"/>
      <c r="BA864" s="16"/>
      <c r="BB864" s="16"/>
    </row>
    <row r="865" spans="2:54" x14ac:dyDescent="0.35">
      <c r="B865" s="15" t="s">
        <v>28</v>
      </c>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c r="AA865" s="16"/>
      <c r="AB865" s="16"/>
      <c r="AC865" s="16"/>
      <c r="AD865" s="16"/>
      <c r="AE865" s="16"/>
      <c r="AF865" s="16"/>
      <c r="AG865" s="16"/>
      <c r="AH865" s="16"/>
      <c r="AI865" s="16"/>
      <c r="AJ865" s="16"/>
      <c r="AK865" s="16"/>
      <c r="AL865" s="16"/>
      <c r="AM865" s="16"/>
      <c r="AN865" s="16"/>
      <c r="AO865" s="16"/>
      <c r="AP865" s="16"/>
      <c r="AQ865" s="16"/>
      <c r="AR865" s="16"/>
      <c r="AS865" s="16"/>
      <c r="AT865" s="16"/>
      <c r="AU865" s="16"/>
      <c r="AV865" s="16"/>
      <c r="AW865" s="16"/>
      <c r="AX865" s="16"/>
      <c r="AY865" s="16"/>
      <c r="AZ865" s="16"/>
      <c r="BA865" s="16"/>
      <c r="BB865" s="16"/>
    </row>
    <row r="866" spans="2:54" hidden="1" x14ac:dyDescent="0.35">
      <c r="B866" t="s">
        <v>315</v>
      </c>
      <c r="C866" s="16">
        <v>0</v>
      </c>
      <c r="D866" s="16">
        <v>0</v>
      </c>
      <c r="E866" s="16">
        <v>0</v>
      </c>
      <c r="F866" s="16"/>
      <c r="G866" s="16">
        <v>0</v>
      </c>
      <c r="H866" s="16">
        <v>0</v>
      </c>
      <c r="I866" s="16">
        <v>0</v>
      </c>
      <c r="J866" s="16">
        <v>0</v>
      </c>
      <c r="K866" s="16">
        <v>0</v>
      </c>
      <c r="L866" s="16">
        <v>0</v>
      </c>
      <c r="M866" s="16"/>
      <c r="N866" s="16">
        <v>0</v>
      </c>
      <c r="O866" s="16">
        <v>0</v>
      </c>
      <c r="P866" s="16">
        <v>0</v>
      </c>
      <c r="Q866" s="16">
        <v>0</v>
      </c>
      <c r="R866" s="16"/>
      <c r="S866" s="16">
        <v>0</v>
      </c>
      <c r="T866" s="16">
        <v>0</v>
      </c>
      <c r="U866" s="16"/>
      <c r="V866" s="16">
        <v>0</v>
      </c>
      <c r="W866" s="16">
        <v>0</v>
      </c>
      <c r="X866" s="16">
        <v>0</v>
      </c>
      <c r="Y866" s="16">
        <v>0</v>
      </c>
      <c r="Z866" s="16"/>
      <c r="AA866" s="16">
        <v>0</v>
      </c>
      <c r="AB866" s="16">
        <v>0</v>
      </c>
      <c r="AC866" s="16">
        <v>0</v>
      </c>
      <c r="AD866" s="16">
        <v>0</v>
      </c>
      <c r="AE866" s="16">
        <v>0</v>
      </c>
      <c r="AF866" s="16">
        <v>0</v>
      </c>
      <c r="AG866" s="16"/>
      <c r="AH866" s="16">
        <v>0</v>
      </c>
      <c r="AI866" s="16">
        <v>0</v>
      </c>
      <c r="AJ866" s="16"/>
      <c r="AK866" s="16">
        <v>0</v>
      </c>
      <c r="AL866" s="16">
        <v>0</v>
      </c>
      <c r="AM866" s="16"/>
      <c r="AN866" s="16">
        <v>0</v>
      </c>
      <c r="AO866" s="16">
        <v>0</v>
      </c>
      <c r="AP866" s="16"/>
      <c r="AQ866" s="16">
        <v>0</v>
      </c>
      <c r="AR866" s="16">
        <v>0</v>
      </c>
      <c r="AS866" s="16">
        <v>0</v>
      </c>
      <c r="AT866" s="16"/>
      <c r="AU866" s="16">
        <v>0</v>
      </c>
      <c r="AV866" s="16">
        <v>0</v>
      </c>
      <c r="AW866" s="16"/>
      <c r="AX866" s="16">
        <v>0</v>
      </c>
      <c r="AY866" s="16">
        <v>0</v>
      </c>
      <c r="AZ866" s="16"/>
      <c r="BA866" s="16">
        <v>0</v>
      </c>
      <c r="BB866" s="16">
        <v>0</v>
      </c>
    </row>
    <row r="867" spans="2:54" hidden="1" x14ac:dyDescent="0.35">
      <c r="B867" t="s">
        <v>316</v>
      </c>
      <c r="C867" s="16">
        <v>0</v>
      </c>
      <c r="D867" s="16">
        <v>0</v>
      </c>
      <c r="E867" s="16">
        <v>0</v>
      </c>
      <c r="F867" s="16"/>
      <c r="G867" s="16">
        <v>0</v>
      </c>
      <c r="H867" s="16">
        <v>0</v>
      </c>
      <c r="I867" s="16">
        <v>0</v>
      </c>
      <c r="J867" s="16">
        <v>0</v>
      </c>
      <c r="K867" s="16">
        <v>0</v>
      </c>
      <c r="L867" s="16">
        <v>0</v>
      </c>
      <c r="M867" s="16"/>
      <c r="N867" s="16">
        <v>0</v>
      </c>
      <c r="O867" s="16">
        <v>0</v>
      </c>
      <c r="P867" s="16">
        <v>0</v>
      </c>
      <c r="Q867" s="16">
        <v>0</v>
      </c>
      <c r="R867" s="16"/>
      <c r="S867" s="16">
        <v>0</v>
      </c>
      <c r="T867" s="16">
        <v>0</v>
      </c>
      <c r="U867" s="16"/>
      <c r="V867" s="16">
        <v>0</v>
      </c>
      <c r="W867" s="16">
        <v>0</v>
      </c>
      <c r="X867" s="16">
        <v>0</v>
      </c>
      <c r="Y867" s="16">
        <v>0</v>
      </c>
      <c r="Z867" s="16"/>
      <c r="AA867" s="16">
        <v>0</v>
      </c>
      <c r="AB867" s="16">
        <v>0</v>
      </c>
      <c r="AC867" s="16">
        <v>0</v>
      </c>
      <c r="AD867" s="16">
        <v>0</v>
      </c>
      <c r="AE867" s="16">
        <v>0</v>
      </c>
      <c r="AF867" s="16">
        <v>0</v>
      </c>
      <c r="AG867" s="16"/>
      <c r="AH867" s="16">
        <v>0</v>
      </c>
      <c r="AI867" s="16">
        <v>0</v>
      </c>
      <c r="AJ867" s="16"/>
      <c r="AK867" s="16">
        <v>0</v>
      </c>
      <c r="AL867" s="16">
        <v>0</v>
      </c>
      <c r="AM867" s="16"/>
      <c r="AN867" s="16">
        <v>0</v>
      </c>
      <c r="AO867" s="16">
        <v>0</v>
      </c>
      <c r="AP867" s="16"/>
      <c r="AQ867" s="16">
        <v>0</v>
      </c>
      <c r="AR867" s="16">
        <v>0</v>
      </c>
      <c r="AS867" s="16">
        <v>0</v>
      </c>
      <c r="AT867" s="16"/>
      <c r="AU867" s="16">
        <v>0</v>
      </c>
      <c r="AV867" s="16">
        <v>0</v>
      </c>
      <c r="AW867" s="16"/>
      <c r="AX867" s="16">
        <v>0</v>
      </c>
      <c r="AY867" s="16">
        <v>0</v>
      </c>
      <c r="AZ867" s="16"/>
      <c r="BA867" s="16">
        <v>0</v>
      </c>
      <c r="BB867" s="16">
        <v>0</v>
      </c>
    </row>
    <row r="868" spans="2:54" hidden="1" x14ac:dyDescent="0.35">
      <c r="B868" t="s">
        <v>317</v>
      </c>
      <c r="C868" s="16">
        <v>0</v>
      </c>
      <c r="D868" s="16">
        <v>0</v>
      </c>
      <c r="E868" s="16">
        <v>0</v>
      </c>
      <c r="F868" s="16"/>
      <c r="G868" s="16">
        <v>0</v>
      </c>
      <c r="H868" s="16">
        <v>0</v>
      </c>
      <c r="I868" s="16">
        <v>0</v>
      </c>
      <c r="J868" s="16">
        <v>0</v>
      </c>
      <c r="K868" s="16">
        <v>0</v>
      </c>
      <c r="L868" s="16">
        <v>0</v>
      </c>
      <c r="M868" s="16"/>
      <c r="N868" s="16">
        <v>0</v>
      </c>
      <c r="O868" s="16">
        <v>0</v>
      </c>
      <c r="P868" s="16">
        <v>0</v>
      </c>
      <c r="Q868" s="16">
        <v>0</v>
      </c>
      <c r="R868" s="16"/>
      <c r="S868" s="16">
        <v>0</v>
      </c>
      <c r="T868" s="16">
        <v>0</v>
      </c>
      <c r="U868" s="16"/>
      <c r="V868" s="16">
        <v>0</v>
      </c>
      <c r="W868" s="16">
        <v>0</v>
      </c>
      <c r="X868" s="16">
        <v>0</v>
      </c>
      <c r="Y868" s="16">
        <v>0</v>
      </c>
      <c r="Z868" s="16"/>
      <c r="AA868" s="16">
        <v>0</v>
      </c>
      <c r="AB868" s="16">
        <v>0</v>
      </c>
      <c r="AC868" s="16">
        <v>0</v>
      </c>
      <c r="AD868" s="16">
        <v>0</v>
      </c>
      <c r="AE868" s="16">
        <v>0</v>
      </c>
      <c r="AF868" s="16">
        <v>0</v>
      </c>
      <c r="AG868" s="16"/>
      <c r="AH868" s="16">
        <v>0</v>
      </c>
      <c r="AI868" s="16">
        <v>0</v>
      </c>
      <c r="AJ868" s="16"/>
      <c r="AK868" s="16">
        <v>0</v>
      </c>
      <c r="AL868" s="16">
        <v>0</v>
      </c>
      <c r="AM868" s="16"/>
      <c r="AN868" s="16">
        <v>0</v>
      </c>
      <c r="AO868" s="16">
        <v>0</v>
      </c>
      <c r="AP868" s="16"/>
      <c r="AQ868" s="16">
        <v>0</v>
      </c>
      <c r="AR868" s="16">
        <v>0</v>
      </c>
      <c r="AS868" s="16">
        <v>0</v>
      </c>
      <c r="AT868" s="16"/>
      <c r="AU868" s="16">
        <v>0</v>
      </c>
      <c r="AV868" s="16">
        <v>0</v>
      </c>
      <c r="AW868" s="16"/>
      <c r="AX868" s="16">
        <v>0</v>
      </c>
      <c r="AY868" s="16">
        <v>0</v>
      </c>
      <c r="AZ868" s="16"/>
      <c r="BA868" s="16">
        <v>0</v>
      </c>
      <c r="BB868" s="16">
        <v>0</v>
      </c>
    </row>
    <row r="869" spans="2:54" hidden="1" x14ac:dyDescent="0.35">
      <c r="B869" t="s">
        <v>318</v>
      </c>
      <c r="C869" s="16">
        <v>0</v>
      </c>
      <c r="D869" s="16">
        <v>0</v>
      </c>
      <c r="E869" s="16">
        <v>0</v>
      </c>
      <c r="F869" s="16"/>
      <c r="G869" s="16">
        <v>0</v>
      </c>
      <c r="H869" s="16">
        <v>0</v>
      </c>
      <c r="I869" s="16">
        <v>0</v>
      </c>
      <c r="J869" s="16">
        <v>0</v>
      </c>
      <c r="K869" s="16">
        <v>0</v>
      </c>
      <c r="L869" s="16">
        <v>0</v>
      </c>
      <c r="M869" s="16"/>
      <c r="N869" s="16">
        <v>0</v>
      </c>
      <c r="O869" s="16">
        <v>0</v>
      </c>
      <c r="P869" s="16">
        <v>0</v>
      </c>
      <c r="Q869" s="16">
        <v>0</v>
      </c>
      <c r="R869" s="16"/>
      <c r="S869" s="16">
        <v>0</v>
      </c>
      <c r="T869" s="16">
        <v>0</v>
      </c>
      <c r="U869" s="16"/>
      <c r="V869" s="16">
        <v>0</v>
      </c>
      <c r="W869" s="16">
        <v>0</v>
      </c>
      <c r="X869" s="16">
        <v>0</v>
      </c>
      <c r="Y869" s="16">
        <v>0</v>
      </c>
      <c r="Z869" s="16"/>
      <c r="AA869" s="16">
        <v>0</v>
      </c>
      <c r="AB869" s="16">
        <v>0</v>
      </c>
      <c r="AC869" s="16">
        <v>0</v>
      </c>
      <c r="AD869" s="16">
        <v>0</v>
      </c>
      <c r="AE869" s="16">
        <v>0</v>
      </c>
      <c r="AF869" s="16">
        <v>0</v>
      </c>
      <c r="AG869" s="16"/>
      <c r="AH869" s="16">
        <v>0</v>
      </c>
      <c r="AI869" s="16">
        <v>0</v>
      </c>
      <c r="AJ869" s="16"/>
      <c r="AK869" s="16">
        <v>0</v>
      </c>
      <c r="AL869" s="16">
        <v>0</v>
      </c>
      <c r="AM869" s="16"/>
      <c r="AN869" s="16">
        <v>0</v>
      </c>
      <c r="AO869" s="16">
        <v>0</v>
      </c>
      <c r="AP869" s="16"/>
      <c r="AQ869" s="16">
        <v>0</v>
      </c>
      <c r="AR869" s="16">
        <v>0</v>
      </c>
      <c r="AS869" s="16">
        <v>0</v>
      </c>
      <c r="AT869" s="16"/>
      <c r="AU869" s="16">
        <v>0</v>
      </c>
      <c r="AV869" s="16">
        <v>0</v>
      </c>
      <c r="AW869" s="16"/>
      <c r="AX869" s="16">
        <v>0</v>
      </c>
      <c r="AY869" s="16">
        <v>0</v>
      </c>
      <c r="AZ869" s="16"/>
      <c r="BA869" s="16">
        <v>0</v>
      </c>
      <c r="BB869" s="16">
        <v>0</v>
      </c>
    </row>
    <row r="870" spans="2:54" hidden="1" x14ac:dyDescent="0.35">
      <c r="B870" t="s">
        <v>319</v>
      </c>
      <c r="C870" s="16">
        <v>0</v>
      </c>
      <c r="D870" s="16">
        <v>0</v>
      </c>
      <c r="E870" s="16">
        <v>0</v>
      </c>
      <c r="F870" s="16"/>
      <c r="G870" s="16">
        <v>0</v>
      </c>
      <c r="H870" s="16">
        <v>0</v>
      </c>
      <c r="I870" s="16">
        <v>0</v>
      </c>
      <c r="J870" s="16">
        <v>0</v>
      </c>
      <c r="K870" s="16">
        <v>0</v>
      </c>
      <c r="L870" s="16">
        <v>0</v>
      </c>
      <c r="M870" s="16"/>
      <c r="N870" s="16">
        <v>0</v>
      </c>
      <c r="O870" s="16">
        <v>0</v>
      </c>
      <c r="P870" s="16">
        <v>0</v>
      </c>
      <c r="Q870" s="16">
        <v>0</v>
      </c>
      <c r="R870" s="16"/>
      <c r="S870" s="16">
        <v>0</v>
      </c>
      <c r="T870" s="16">
        <v>0</v>
      </c>
      <c r="U870" s="16"/>
      <c r="V870" s="16">
        <v>0</v>
      </c>
      <c r="W870" s="16">
        <v>0</v>
      </c>
      <c r="X870" s="16">
        <v>0</v>
      </c>
      <c r="Y870" s="16">
        <v>0</v>
      </c>
      <c r="Z870" s="16"/>
      <c r="AA870" s="16">
        <v>0</v>
      </c>
      <c r="AB870" s="16">
        <v>0</v>
      </c>
      <c r="AC870" s="16">
        <v>0</v>
      </c>
      <c r="AD870" s="16">
        <v>0</v>
      </c>
      <c r="AE870" s="16">
        <v>0</v>
      </c>
      <c r="AF870" s="16">
        <v>0</v>
      </c>
      <c r="AG870" s="16"/>
      <c r="AH870" s="16">
        <v>0</v>
      </c>
      <c r="AI870" s="16">
        <v>0</v>
      </c>
      <c r="AJ870" s="16"/>
      <c r="AK870" s="16">
        <v>0</v>
      </c>
      <c r="AL870" s="16">
        <v>0</v>
      </c>
      <c r="AM870" s="16"/>
      <c r="AN870" s="16">
        <v>0</v>
      </c>
      <c r="AO870" s="16">
        <v>0</v>
      </c>
      <c r="AP870" s="16"/>
      <c r="AQ870" s="16">
        <v>0</v>
      </c>
      <c r="AR870" s="16">
        <v>0</v>
      </c>
      <c r="AS870" s="16">
        <v>0</v>
      </c>
      <c r="AT870" s="16"/>
      <c r="AU870" s="16">
        <v>0</v>
      </c>
      <c r="AV870" s="16">
        <v>0</v>
      </c>
      <c r="AW870" s="16"/>
      <c r="AX870" s="16">
        <v>0</v>
      </c>
      <c r="AY870" s="16">
        <v>0</v>
      </c>
      <c r="AZ870" s="16"/>
      <c r="BA870" s="16">
        <v>0</v>
      </c>
      <c r="BB870" s="16">
        <v>0</v>
      </c>
    </row>
    <row r="871" spans="2:54" hidden="1" x14ac:dyDescent="0.35">
      <c r="B871" t="s">
        <v>320</v>
      </c>
      <c r="C871" s="16">
        <v>0</v>
      </c>
      <c r="D871" s="16">
        <v>0</v>
      </c>
      <c r="E871" s="16">
        <v>0</v>
      </c>
      <c r="F871" s="16"/>
      <c r="G871" s="16">
        <v>0</v>
      </c>
      <c r="H871" s="16">
        <v>0</v>
      </c>
      <c r="I871" s="16">
        <v>0</v>
      </c>
      <c r="J871" s="16">
        <v>0</v>
      </c>
      <c r="K871" s="16">
        <v>0</v>
      </c>
      <c r="L871" s="16">
        <v>0</v>
      </c>
      <c r="M871" s="16"/>
      <c r="N871" s="16">
        <v>0</v>
      </c>
      <c r="O871" s="16">
        <v>0</v>
      </c>
      <c r="P871" s="16">
        <v>0</v>
      </c>
      <c r="Q871" s="16">
        <v>0</v>
      </c>
      <c r="R871" s="16"/>
      <c r="S871" s="16">
        <v>0</v>
      </c>
      <c r="T871" s="16">
        <v>0</v>
      </c>
      <c r="U871" s="16"/>
      <c r="V871" s="16">
        <v>0</v>
      </c>
      <c r="W871" s="16">
        <v>0</v>
      </c>
      <c r="X871" s="16">
        <v>0</v>
      </c>
      <c r="Y871" s="16">
        <v>0</v>
      </c>
      <c r="Z871" s="16"/>
      <c r="AA871" s="16">
        <v>0</v>
      </c>
      <c r="AB871" s="16">
        <v>0</v>
      </c>
      <c r="AC871" s="16">
        <v>0</v>
      </c>
      <c r="AD871" s="16">
        <v>0</v>
      </c>
      <c r="AE871" s="16">
        <v>0</v>
      </c>
      <c r="AF871" s="16">
        <v>0</v>
      </c>
      <c r="AG871" s="16"/>
      <c r="AH871" s="16">
        <v>0</v>
      </c>
      <c r="AI871" s="16">
        <v>0</v>
      </c>
      <c r="AJ871" s="16"/>
      <c r="AK871" s="16">
        <v>0</v>
      </c>
      <c r="AL871" s="16">
        <v>0</v>
      </c>
      <c r="AM871" s="16"/>
      <c r="AN871" s="16">
        <v>0</v>
      </c>
      <c r="AO871" s="16">
        <v>0</v>
      </c>
      <c r="AP871" s="16"/>
      <c r="AQ871" s="16">
        <v>0</v>
      </c>
      <c r="AR871" s="16">
        <v>0</v>
      </c>
      <c r="AS871" s="16">
        <v>0</v>
      </c>
      <c r="AT871" s="16"/>
      <c r="AU871" s="16">
        <v>0</v>
      </c>
      <c r="AV871" s="16">
        <v>0</v>
      </c>
      <c r="AW871" s="16"/>
      <c r="AX871" s="16">
        <v>0</v>
      </c>
      <c r="AY871" s="16">
        <v>0</v>
      </c>
      <c r="AZ871" s="16"/>
      <c r="BA871" s="16">
        <v>0</v>
      </c>
      <c r="BB871" s="16">
        <v>0</v>
      </c>
    </row>
    <row r="872" spans="2:54" hidden="1" x14ac:dyDescent="0.35">
      <c r="B872" t="s">
        <v>321</v>
      </c>
      <c r="C872" s="16">
        <v>0</v>
      </c>
      <c r="D872" s="16">
        <v>0</v>
      </c>
      <c r="E872" s="16">
        <v>0</v>
      </c>
      <c r="F872" s="16"/>
      <c r="G872" s="16">
        <v>0</v>
      </c>
      <c r="H872" s="16">
        <v>0</v>
      </c>
      <c r="I872" s="16">
        <v>0</v>
      </c>
      <c r="J872" s="16">
        <v>0</v>
      </c>
      <c r="K872" s="16">
        <v>0</v>
      </c>
      <c r="L872" s="16">
        <v>0</v>
      </c>
      <c r="M872" s="16"/>
      <c r="N872" s="16">
        <v>0</v>
      </c>
      <c r="O872" s="16">
        <v>0</v>
      </c>
      <c r="P872" s="16">
        <v>0</v>
      </c>
      <c r="Q872" s="16">
        <v>0</v>
      </c>
      <c r="R872" s="16"/>
      <c r="S872" s="16">
        <v>0</v>
      </c>
      <c r="T872" s="16">
        <v>0</v>
      </c>
      <c r="U872" s="16"/>
      <c r="V872" s="16">
        <v>0</v>
      </c>
      <c r="W872" s="16">
        <v>0</v>
      </c>
      <c r="X872" s="16">
        <v>0</v>
      </c>
      <c r="Y872" s="16">
        <v>0</v>
      </c>
      <c r="Z872" s="16"/>
      <c r="AA872" s="16">
        <v>0</v>
      </c>
      <c r="AB872" s="16">
        <v>0</v>
      </c>
      <c r="AC872" s="16">
        <v>0</v>
      </c>
      <c r="AD872" s="16">
        <v>0</v>
      </c>
      <c r="AE872" s="16">
        <v>0</v>
      </c>
      <c r="AF872" s="16">
        <v>0</v>
      </c>
      <c r="AG872" s="16"/>
      <c r="AH872" s="16">
        <v>0</v>
      </c>
      <c r="AI872" s="16">
        <v>0</v>
      </c>
      <c r="AJ872" s="16"/>
      <c r="AK872" s="16">
        <v>0</v>
      </c>
      <c r="AL872" s="16">
        <v>0</v>
      </c>
      <c r="AM872" s="16"/>
      <c r="AN872" s="16">
        <v>0</v>
      </c>
      <c r="AO872" s="16">
        <v>0</v>
      </c>
      <c r="AP872" s="16"/>
      <c r="AQ872" s="16">
        <v>0</v>
      </c>
      <c r="AR872" s="16">
        <v>0</v>
      </c>
      <c r="AS872" s="16">
        <v>0</v>
      </c>
      <c r="AT872" s="16"/>
      <c r="AU872" s="16">
        <v>0</v>
      </c>
      <c r="AV872" s="16">
        <v>0</v>
      </c>
      <c r="AW872" s="16"/>
      <c r="AX872" s="16">
        <v>0</v>
      </c>
      <c r="AY872" s="16">
        <v>0</v>
      </c>
      <c r="AZ872" s="16"/>
      <c r="BA872" s="16">
        <v>0</v>
      </c>
      <c r="BB872" s="16">
        <v>0</v>
      </c>
    </row>
    <row r="873" spans="2:54" x14ac:dyDescent="0.35">
      <c r="B873" t="s">
        <v>110</v>
      </c>
      <c r="C873" s="16">
        <v>1.50450895735229E-2</v>
      </c>
      <c r="D873" s="16">
        <v>0</v>
      </c>
      <c r="E873" s="16">
        <v>5.3657904586154999E-2</v>
      </c>
      <c r="F873" s="16"/>
      <c r="G873" s="16">
        <v>0</v>
      </c>
      <c r="H873" s="16">
        <v>0</v>
      </c>
      <c r="I873" s="16">
        <v>0</v>
      </c>
      <c r="J873" s="16">
        <v>0.146405016522479</v>
      </c>
      <c r="K873" s="16">
        <v>0</v>
      </c>
      <c r="L873" s="16">
        <v>0</v>
      </c>
      <c r="M873" s="16"/>
      <c r="N873" s="16">
        <v>0</v>
      </c>
      <c r="O873" s="16">
        <v>0</v>
      </c>
      <c r="P873" s="16">
        <v>3.3967400040606499E-2</v>
      </c>
      <c r="Q873" s="16">
        <v>0</v>
      </c>
      <c r="R873" s="16"/>
      <c r="S873" s="16">
        <v>0</v>
      </c>
      <c r="T873" s="16">
        <v>3.7408067782248401E-2</v>
      </c>
      <c r="U873" s="16"/>
      <c r="V873" s="16">
        <v>0</v>
      </c>
      <c r="W873" s="16">
        <v>5.16453692782219E-2</v>
      </c>
      <c r="X873" s="16">
        <v>0</v>
      </c>
      <c r="Y873" s="16">
        <v>0</v>
      </c>
      <c r="Z873" s="16"/>
      <c r="AA873" s="16">
        <v>5.1917783562703199E-2</v>
      </c>
      <c r="AB873" s="16">
        <v>0</v>
      </c>
      <c r="AC873" s="16">
        <v>0</v>
      </c>
      <c r="AD873" s="16">
        <v>0</v>
      </c>
      <c r="AE873" s="16">
        <v>0</v>
      </c>
      <c r="AF873" s="16">
        <v>0</v>
      </c>
      <c r="AG873" s="16"/>
      <c r="AH873" s="16">
        <v>0</v>
      </c>
      <c r="AI873" s="16">
        <v>0</v>
      </c>
      <c r="AJ873" s="16"/>
      <c r="AK873" s="16">
        <v>0</v>
      </c>
      <c r="AL873" s="16">
        <v>4.9934163963548599E-2</v>
      </c>
      <c r="AM873" s="16"/>
      <c r="AN873" s="16">
        <v>0</v>
      </c>
      <c r="AO873" s="16">
        <v>3.3801424991408598E-2</v>
      </c>
      <c r="AP873" s="16"/>
      <c r="AQ873" s="16">
        <v>0</v>
      </c>
      <c r="AR873" s="16">
        <v>7.6614850408552898E-2</v>
      </c>
      <c r="AS873" s="16">
        <v>0</v>
      </c>
      <c r="AT873" s="16"/>
      <c r="AU873" s="16">
        <v>2.27397217748464E-2</v>
      </c>
      <c r="AV873" s="16">
        <v>0</v>
      </c>
      <c r="AW873" s="16"/>
      <c r="AX873" s="16">
        <v>1.6383305976251601E-2</v>
      </c>
      <c r="AY873" s="16">
        <v>0</v>
      </c>
      <c r="AZ873" s="16"/>
      <c r="BA873" s="16">
        <v>2.4974243704376901E-2</v>
      </c>
      <c r="BB873" s="16">
        <v>0</v>
      </c>
    </row>
    <row r="874" spans="2:54" x14ac:dyDescent="0.35">
      <c r="B874" t="s">
        <v>163</v>
      </c>
      <c r="C874" s="16">
        <v>0.38075134424714302</v>
      </c>
      <c r="D874" s="16">
        <v>0.374216776555027</v>
      </c>
      <c r="E874" s="16">
        <v>0.39752213529163399</v>
      </c>
      <c r="F874" s="16"/>
      <c r="G874" s="16">
        <v>0.19132224875548601</v>
      </c>
      <c r="H874" s="16">
        <v>0.45466116292174602</v>
      </c>
      <c r="I874" s="16">
        <v>0.44197174699763597</v>
      </c>
      <c r="J874" s="16">
        <v>0.50010039147408003</v>
      </c>
      <c r="K874" s="16">
        <v>0</v>
      </c>
      <c r="L874" s="16">
        <v>0</v>
      </c>
      <c r="M874" s="16"/>
      <c r="N874" s="16">
        <v>0.457055579977587</v>
      </c>
      <c r="O874" s="16">
        <v>0.33554989804899699</v>
      </c>
      <c r="P874" s="16">
        <v>0.25696512946168598</v>
      </c>
      <c r="Q874" s="16">
        <v>0.585584776171166</v>
      </c>
      <c r="R874" s="16"/>
      <c r="S874" s="16">
        <v>0.423509566615282</v>
      </c>
      <c r="T874" s="16">
        <v>0.31719564453596899</v>
      </c>
      <c r="U874" s="16"/>
      <c r="V874" s="16">
        <v>0.36999247363633397</v>
      </c>
      <c r="W874" s="16">
        <v>0.322505251105282</v>
      </c>
      <c r="X874" s="16">
        <v>0.43563742118142601</v>
      </c>
      <c r="Y874" s="16">
        <v>0.21616037790262399</v>
      </c>
      <c r="Z874" s="16"/>
      <c r="AA874" s="16">
        <v>0.34696454682192202</v>
      </c>
      <c r="AB874" s="16">
        <v>0.190790710249363</v>
      </c>
      <c r="AC874" s="16">
        <v>0.53458475441378195</v>
      </c>
      <c r="AD874" s="16">
        <v>0.27235497406463099</v>
      </c>
      <c r="AE874" s="16">
        <v>0.629136882376505</v>
      </c>
      <c r="AF874" s="16">
        <v>0.75289000348966895</v>
      </c>
      <c r="AG874" s="16"/>
      <c r="AH874" s="16">
        <v>0.50216067896162198</v>
      </c>
      <c r="AI874" s="16">
        <v>0.224874006788984</v>
      </c>
      <c r="AJ874" s="16"/>
      <c r="AK874" s="16">
        <v>0.49203769902002498</v>
      </c>
      <c r="AL874" s="16">
        <v>0.224439935727099</v>
      </c>
      <c r="AM874" s="16"/>
      <c r="AN874" s="16">
        <v>0.53969433960331203</v>
      </c>
      <c r="AO874" s="16">
        <v>0.19261530382815301</v>
      </c>
      <c r="AP874" s="16"/>
      <c r="AQ874" s="16">
        <v>0.39510838515177998</v>
      </c>
      <c r="AR874" s="16">
        <v>0.126418759890606</v>
      </c>
      <c r="AS874" s="16">
        <v>0.44754264680253503</v>
      </c>
      <c r="AT874" s="16"/>
      <c r="AU874" s="16">
        <v>0.432554252347646</v>
      </c>
      <c r="AV874" s="16">
        <v>0.279462631265254</v>
      </c>
      <c r="AW874" s="16"/>
      <c r="AX874" s="16">
        <v>0.408954101023773</v>
      </c>
      <c r="AY874" s="16">
        <v>6.3677811850234994E-2</v>
      </c>
      <c r="AZ874" s="16"/>
      <c r="BA874" s="16">
        <v>0.40942241185323403</v>
      </c>
      <c r="BB874" s="16">
        <v>0.35356489823703502</v>
      </c>
    </row>
    <row r="875" spans="2:54" x14ac:dyDescent="0.35">
      <c r="B875" t="s">
        <v>164</v>
      </c>
      <c r="C875" s="16">
        <v>0.37043715011719103</v>
      </c>
      <c r="D875" s="16">
        <v>0.34948984872356598</v>
      </c>
      <c r="E875" s="16">
        <v>0.424197831951173</v>
      </c>
      <c r="F875" s="16"/>
      <c r="G875" s="16">
        <v>0.437875854736474</v>
      </c>
      <c r="H875" s="16">
        <v>0.31072578180799298</v>
      </c>
      <c r="I875" s="16">
        <v>0.49570745746082101</v>
      </c>
      <c r="J875" s="16">
        <v>0.14326364121080701</v>
      </c>
      <c r="K875" s="16">
        <v>0.41880190183478899</v>
      </c>
      <c r="L875" s="16">
        <v>0</v>
      </c>
      <c r="M875" s="16"/>
      <c r="N875" s="16">
        <v>0.47101461710572601</v>
      </c>
      <c r="O875" s="16">
        <v>0.29921148738158898</v>
      </c>
      <c r="P875" s="16">
        <v>0.44185054410536401</v>
      </c>
      <c r="Q875" s="16">
        <v>0.23358002643476</v>
      </c>
      <c r="R875" s="16"/>
      <c r="S875" s="16">
        <v>0.33141141573595101</v>
      </c>
      <c r="T875" s="16">
        <v>0.42844489033583899</v>
      </c>
      <c r="U875" s="16"/>
      <c r="V875" s="16">
        <v>0.305357150964506</v>
      </c>
      <c r="W875" s="16">
        <v>0.34600109829582498</v>
      </c>
      <c r="X875" s="16">
        <v>0.392968603088725</v>
      </c>
      <c r="Y875" s="16">
        <v>0.436827758279559</v>
      </c>
      <c r="Z875" s="16"/>
      <c r="AA875" s="16">
        <v>0.30938340395866099</v>
      </c>
      <c r="AB875" s="16">
        <v>0.74451336685153902</v>
      </c>
      <c r="AC875" s="16">
        <v>0.30444779420910301</v>
      </c>
      <c r="AD875" s="16">
        <v>0.44231069609963303</v>
      </c>
      <c r="AE875" s="16">
        <v>0.26060969923761601</v>
      </c>
      <c r="AF875" s="16">
        <v>7.4155648399062302E-2</v>
      </c>
      <c r="AG875" s="16"/>
      <c r="AH875" s="16">
        <v>0.360748778893767</v>
      </c>
      <c r="AI875" s="16">
        <v>0.434781734264928</v>
      </c>
      <c r="AJ875" s="16"/>
      <c r="AK875" s="16">
        <v>0.30311557561021102</v>
      </c>
      <c r="AL875" s="16">
        <v>0.44179615867475802</v>
      </c>
      <c r="AM875" s="16"/>
      <c r="AN875" s="16">
        <v>0.31610058908400701</v>
      </c>
      <c r="AO875" s="16">
        <v>0.44315719458582298</v>
      </c>
      <c r="AP875" s="16"/>
      <c r="AQ875" s="16">
        <v>0.189566850492424</v>
      </c>
      <c r="AR875" s="16">
        <v>0.54379037741930303</v>
      </c>
      <c r="AS875" s="16">
        <v>0.37480117858497303</v>
      </c>
      <c r="AT875" s="16"/>
      <c r="AU875" s="16">
        <v>0.375567408584428</v>
      </c>
      <c r="AV875" s="16">
        <v>0.360406105597399</v>
      </c>
      <c r="AW875" s="16"/>
      <c r="AX875" s="16">
        <v>0.39259907473849998</v>
      </c>
      <c r="AY875" s="16">
        <v>0.121278538423771</v>
      </c>
      <c r="AZ875" s="16"/>
      <c r="BA875" s="16">
        <v>0.38844285920181898</v>
      </c>
      <c r="BB875" s="16">
        <v>0.52023754957037005</v>
      </c>
    </row>
    <row r="876" spans="2:54" x14ac:dyDescent="0.35">
      <c r="B876" t="s">
        <v>165</v>
      </c>
      <c r="C876" s="16">
        <v>0.115861286209447</v>
      </c>
      <c r="D876" s="16">
        <v>0.12667754162310799</v>
      </c>
      <c r="E876" s="16">
        <v>8.8101659563414994E-2</v>
      </c>
      <c r="F876" s="16"/>
      <c r="G876" s="16">
        <v>3.3549953220535902E-2</v>
      </c>
      <c r="H876" s="16">
        <v>0.137071693030897</v>
      </c>
      <c r="I876" s="16">
        <v>6.2320795541543302E-2</v>
      </c>
      <c r="J876" s="16">
        <v>0.21023095079263401</v>
      </c>
      <c r="K876" s="16">
        <v>0.25615879722808899</v>
      </c>
      <c r="L876" s="16">
        <v>1</v>
      </c>
      <c r="M876" s="16"/>
      <c r="N876" s="16">
        <v>0</v>
      </c>
      <c r="O876" s="16">
        <v>0.125183269614179</v>
      </c>
      <c r="P876" s="16">
        <v>0.139471553489421</v>
      </c>
      <c r="Q876" s="16">
        <v>0.133963811993218</v>
      </c>
      <c r="R876" s="16"/>
      <c r="S876" s="16">
        <v>0.13897320691846399</v>
      </c>
      <c r="T876" s="16">
        <v>8.1507793220802205E-2</v>
      </c>
      <c r="U876" s="16"/>
      <c r="V876" s="16">
        <v>6.5284724576120098E-2</v>
      </c>
      <c r="W876" s="16">
        <v>0.14298416115809801</v>
      </c>
      <c r="X876" s="16">
        <v>0.114275854128476</v>
      </c>
      <c r="Y876" s="16">
        <v>0.10862579669502601</v>
      </c>
      <c r="Z876" s="16"/>
      <c r="AA876" s="16">
        <v>8.7048875873354997E-2</v>
      </c>
      <c r="AB876" s="16">
        <v>6.4695922899098104E-2</v>
      </c>
      <c r="AC876" s="16">
        <v>0</v>
      </c>
      <c r="AD876" s="16">
        <v>0.17634556771500501</v>
      </c>
      <c r="AE876" s="16">
        <v>0.110253418385878</v>
      </c>
      <c r="AF876" s="16">
        <v>9.3606436638000903E-2</v>
      </c>
      <c r="AG876" s="16"/>
      <c r="AH876" s="16">
        <v>7.8806608296607294E-2</v>
      </c>
      <c r="AI876" s="16">
        <v>0.18249632828002799</v>
      </c>
      <c r="AJ876" s="16"/>
      <c r="AK876" s="16">
        <v>0.103961471425483</v>
      </c>
      <c r="AL876" s="16">
        <v>0.19377240840180401</v>
      </c>
      <c r="AM876" s="16"/>
      <c r="AN876" s="16">
        <v>9.4101296040317695E-2</v>
      </c>
      <c r="AO876" s="16">
        <v>0.16335610535905701</v>
      </c>
      <c r="AP876" s="16"/>
      <c r="AQ876" s="16">
        <v>0.14015942843617901</v>
      </c>
      <c r="AR876" s="16">
        <v>6.48973573730042E-2</v>
      </c>
      <c r="AS876" s="16">
        <v>0.13028580174954801</v>
      </c>
      <c r="AT876" s="16"/>
      <c r="AU876" s="16">
        <v>0.119854588745558</v>
      </c>
      <c r="AV876" s="16">
        <v>0.108053298409896</v>
      </c>
      <c r="AW876" s="16"/>
      <c r="AX876" s="16">
        <v>9.8533389210218397E-2</v>
      </c>
      <c r="AY876" s="16">
        <v>0.310672650008744</v>
      </c>
      <c r="AZ876" s="16"/>
      <c r="BA876" s="16">
        <v>0.116456043092334</v>
      </c>
      <c r="BB876" s="16">
        <v>6.4844889278515297E-2</v>
      </c>
    </row>
    <row r="877" spans="2:54" x14ac:dyDescent="0.35">
      <c r="B877" t="s">
        <v>166</v>
      </c>
      <c r="C877" s="16">
        <v>7.0212099963240404E-2</v>
      </c>
      <c r="D877" s="16">
        <v>8.3339700513926598E-2</v>
      </c>
      <c r="E877" s="16">
        <v>3.6520468607623098E-2</v>
      </c>
      <c r="F877" s="16"/>
      <c r="G877" s="16">
        <v>0.19631866025702499</v>
      </c>
      <c r="H877" s="16">
        <v>4.5122823843901101E-2</v>
      </c>
      <c r="I877" s="16">
        <v>0</v>
      </c>
      <c r="J877" s="16">
        <v>0</v>
      </c>
      <c r="K877" s="16">
        <v>0.32503930093712202</v>
      </c>
      <c r="L877" s="16">
        <v>0</v>
      </c>
      <c r="M877" s="16"/>
      <c r="N877" s="16">
        <v>3.2659664039393098E-2</v>
      </c>
      <c r="O877" s="16">
        <v>0.16262322214022501</v>
      </c>
      <c r="P877" s="16">
        <v>6.1343217510005398E-2</v>
      </c>
      <c r="Q877" s="16">
        <v>4.6871385400855503E-2</v>
      </c>
      <c r="R877" s="16"/>
      <c r="S877" s="16">
        <v>6.07774883932823E-2</v>
      </c>
      <c r="T877" s="16">
        <v>8.4235679677785003E-2</v>
      </c>
      <c r="U877" s="16"/>
      <c r="V877" s="16">
        <v>3.5457209872971102E-2</v>
      </c>
      <c r="W877" s="16">
        <v>0.112598156087651</v>
      </c>
      <c r="X877" s="16">
        <v>4.6255983667003002E-2</v>
      </c>
      <c r="Y877" s="16">
        <v>0.14601526281863</v>
      </c>
      <c r="Z877" s="16"/>
      <c r="AA877" s="16">
        <v>0.103192407463101</v>
      </c>
      <c r="AB877" s="16">
        <v>0</v>
      </c>
      <c r="AC877" s="16">
        <v>0.16096745137711499</v>
      </c>
      <c r="AD877" s="16">
        <v>6.0694284008672703E-2</v>
      </c>
      <c r="AE877" s="16">
        <v>0</v>
      </c>
      <c r="AF877" s="16">
        <v>7.9347911473268196E-2</v>
      </c>
      <c r="AG877" s="16"/>
      <c r="AH877" s="16">
        <v>5.8283933848004101E-2</v>
      </c>
      <c r="AI877" s="16">
        <v>4.273951549077E-2</v>
      </c>
      <c r="AJ877" s="16"/>
      <c r="AK877" s="16">
        <v>0.10088525394428</v>
      </c>
      <c r="AL877" s="16">
        <v>2.9380961159122001E-2</v>
      </c>
      <c r="AM877" s="16"/>
      <c r="AN877" s="16">
        <v>5.0103775272363003E-2</v>
      </c>
      <c r="AO877" s="16">
        <v>7.9726143568038199E-2</v>
      </c>
      <c r="AP877" s="16"/>
      <c r="AQ877" s="16">
        <v>0.14180248853719499</v>
      </c>
      <c r="AR877" s="16">
        <v>0.15228059286343401</v>
      </c>
      <c r="AS877" s="16">
        <v>2.9439760487236E-2</v>
      </c>
      <c r="AT877" s="16"/>
      <c r="AU877" s="16">
        <v>3.0116645319301999E-2</v>
      </c>
      <c r="AV877" s="16">
        <v>0.148609571190705</v>
      </c>
      <c r="AW877" s="16"/>
      <c r="AX877" s="16">
        <v>5.4022061143141502E-2</v>
      </c>
      <c r="AY877" s="16">
        <v>0.25223093021410697</v>
      </c>
      <c r="AZ877" s="16"/>
      <c r="BA877" s="16">
        <v>3.9674086817122499E-2</v>
      </c>
      <c r="BB877" s="16">
        <v>2.78236024757442E-2</v>
      </c>
    </row>
    <row r="878" spans="2:54" x14ac:dyDescent="0.35">
      <c r="B878" t="s">
        <v>167</v>
      </c>
      <c r="C878" s="16">
        <v>4.7693029889455597E-2</v>
      </c>
      <c r="D878" s="16">
        <v>6.6276132584372302E-2</v>
      </c>
      <c r="E878" s="16">
        <v>0</v>
      </c>
      <c r="F878" s="16"/>
      <c r="G878" s="16">
        <v>0.140933283030479</v>
      </c>
      <c r="H878" s="16">
        <v>5.24185383954624E-2</v>
      </c>
      <c r="I878" s="16">
        <v>0</v>
      </c>
      <c r="J878" s="16">
        <v>0</v>
      </c>
      <c r="K878" s="16">
        <v>0</v>
      </c>
      <c r="L878" s="16">
        <v>0</v>
      </c>
      <c r="M878" s="16"/>
      <c r="N878" s="16">
        <v>3.9270138877294199E-2</v>
      </c>
      <c r="O878" s="16">
        <v>7.7432122815009996E-2</v>
      </c>
      <c r="P878" s="16">
        <v>6.6402155392916107E-2</v>
      </c>
      <c r="Q878" s="16">
        <v>0</v>
      </c>
      <c r="R878" s="16"/>
      <c r="S878" s="16">
        <v>4.5328322337021103E-2</v>
      </c>
      <c r="T878" s="16">
        <v>5.1207924447355897E-2</v>
      </c>
      <c r="U878" s="16"/>
      <c r="V878" s="16">
        <v>0.22390844095006901</v>
      </c>
      <c r="W878" s="16">
        <v>2.4265964074922701E-2</v>
      </c>
      <c r="X878" s="16">
        <v>1.08621379343696E-2</v>
      </c>
      <c r="Y878" s="16">
        <v>9.2370804304161294E-2</v>
      </c>
      <c r="Z878" s="16"/>
      <c r="AA878" s="16">
        <v>0.101492982320258</v>
      </c>
      <c r="AB878" s="16">
        <v>0</v>
      </c>
      <c r="AC878" s="16">
        <v>0</v>
      </c>
      <c r="AD878" s="16">
        <v>4.8294478112056997E-2</v>
      </c>
      <c r="AE878" s="16">
        <v>0</v>
      </c>
      <c r="AF878" s="16">
        <v>0</v>
      </c>
      <c r="AG878" s="16"/>
      <c r="AH878" s="16">
        <v>0</v>
      </c>
      <c r="AI878" s="16">
        <v>0.11510841517529</v>
      </c>
      <c r="AJ878" s="16"/>
      <c r="AK878" s="16">
        <v>0</v>
      </c>
      <c r="AL878" s="16">
        <v>6.0676372073669001E-2</v>
      </c>
      <c r="AM878" s="16"/>
      <c r="AN878" s="16">
        <v>0</v>
      </c>
      <c r="AO878" s="16">
        <v>8.7343827667520094E-2</v>
      </c>
      <c r="AP878" s="16"/>
      <c r="AQ878" s="16">
        <v>0.13336284738242199</v>
      </c>
      <c r="AR878" s="16">
        <v>3.5998062045099699E-2</v>
      </c>
      <c r="AS878" s="16">
        <v>1.7930612375708602E-2</v>
      </c>
      <c r="AT878" s="16"/>
      <c r="AU878" s="16">
        <v>1.91673832282191E-2</v>
      </c>
      <c r="AV878" s="16">
        <v>0.103468393536746</v>
      </c>
      <c r="AW878" s="16"/>
      <c r="AX878" s="16">
        <v>2.9508067908116099E-2</v>
      </c>
      <c r="AY878" s="16">
        <v>0.25214006950314199</v>
      </c>
      <c r="AZ878" s="16"/>
      <c r="BA878" s="16">
        <v>2.10303553311144E-2</v>
      </c>
      <c r="BB878" s="16">
        <v>3.3529060438334903E-2</v>
      </c>
    </row>
    <row r="879" spans="2:54" x14ac:dyDescent="0.35">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c r="AA879" s="16"/>
      <c r="AB879" s="16"/>
      <c r="AC879" s="16"/>
      <c r="AD879" s="16"/>
      <c r="AE879" s="16"/>
      <c r="AF879" s="16"/>
      <c r="AG879" s="16"/>
      <c r="AH879" s="16"/>
      <c r="AI879" s="16"/>
      <c r="AJ879" s="16"/>
      <c r="AK879" s="16"/>
      <c r="AL879" s="16"/>
      <c r="AM879" s="16"/>
      <c r="AN879" s="16"/>
      <c r="AO879" s="16"/>
      <c r="AP879" s="16"/>
      <c r="AQ879" s="16"/>
      <c r="AR879" s="16"/>
      <c r="AS879" s="16"/>
      <c r="AT879" s="16"/>
      <c r="AU879" s="16"/>
      <c r="AV879" s="16"/>
      <c r="AW879" s="16"/>
      <c r="AX879" s="16"/>
      <c r="AY879" s="16"/>
      <c r="AZ879" s="16"/>
      <c r="BA879" s="16"/>
      <c r="BB879" s="16"/>
    </row>
    <row r="880" spans="2:54" x14ac:dyDescent="0.35">
      <c r="B880" s="7" t="s">
        <v>334</v>
      </c>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c r="AA880" s="16"/>
      <c r="AB880" s="16"/>
      <c r="AC880" s="16"/>
      <c r="AD880" s="16"/>
      <c r="AE880" s="16"/>
      <c r="AF880" s="16"/>
      <c r="AG880" s="16"/>
      <c r="AH880" s="16"/>
      <c r="AI880" s="16"/>
      <c r="AJ880" s="16"/>
      <c r="AK880" s="16"/>
      <c r="AL880" s="16"/>
      <c r="AM880" s="16"/>
      <c r="AN880" s="16"/>
      <c r="AO880" s="16"/>
      <c r="AP880" s="16"/>
      <c r="AQ880" s="16"/>
      <c r="AR880" s="16"/>
      <c r="AS880" s="16"/>
      <c r="AT880" s="16"/>
      <c r="AU880" s="16"/>
      <c r="AV880" s="16"/>
      <c r="AW880" s="16"/>
      <c r="AX880" s="16"/>
      <c r="AY880" s="16"/>
      <c r="AZ880" s="16"/>
      <c r="BA880" s="16"/>
      <c r="BB880" s="16"/>
    </row>
    <row r="881" spans="2:54" x14ac:dyDescent="0.35">
      <c r="B881" s="15" t="s">
        <v>23</v>
      </c>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c r="AA881" s="16"/>
      <c r="AB881" s="16"/>
      <c r="AC881" s="16"/>
      <c r="AD881" s="16"/>
      <c r="AE881" s="16"/>
      <c r="AF881" s="16"/>
      <c r="AG881" s="16"/>
      <c r="AH881" s="16"/>
      <c r="AI881" s="16"/>
      <c r="AJ881" s="16"/>
      <c r="AK881" s="16"/>
      <c r="AL881" s="16"/>
      <c r="AM881" s="16"/>
      <c r="AN881" s="16"/>
      <c r="AO881" s="16"/>
      <c r="AP881" s="16"/>
      <c r="AQ881" s="16"/>
      <c r="AR881" s="16"/>
      <c r="AS881" s="16"/>
      <c r="AT881" s="16"/>
      <c r="AU881" s="16"/>
      <c r="AV881" s="16"/>
      <c r="AW881" s="16"/>
      <c r="AX881" s="16"/>
      <c r="AY881" s="16"/>
      <c r="AZ881" s="16"/>
      <c r="BA881" s="16"/>
      <c r="BB881" s="16"/>
    </row>
    <row r="882" spans="2:54" x14ac:dyDescent="0.35">
      <c r="B882" t="s">
        <v>172</v>
      </c>
      <c r="C882" s="16">
        <v>0.37801941750940499</v>
      </c>
      <c r="D882" s="16">
        <v>0.41163921675132598</v>
      </c>
      <c r="E882" s="16">
        <v>0.31976562143433002</v>
      </c>
      <c r="F882" s="16"/>
      <c r="G882" s="16">
        <v>0.367133375879171</v>
      </c>
      <c r="H882" s="16">
        <v>0.40051758351775202</v>
      </c>
      <c r="I882" s="16">
        <v>0.46226403104858799</v>
      </c>
      <c r="J882" s="16">
        <v>0.34405351504830001</v>
      </c>
      <c r="K882" s="16">
        <v>0.228270971761768</v>
      </c>
      <c r="L882" s="16">
        <v>0.18089440764502601</v>
      </c>
      <c r="M882" s="16"/>
      <c r="N882" s="16">
        <v>0.38430603063958502</v>
      </c>
      <c r="O882" s="16">
        <v>0.24750668927306399</v>
      </c>
      <c r="P882" s="16">
        <v>0.37792509416993503</v>
      </c>
      <c r="Q882" s="16">
        <v>0.49195360771275798</v>
      </c>
      <c r="R882" s="16"/>
      <c r="S882" s="16">
        <v>0.40835600301616998</v>
      </c>
      <c r="T882" s="16">
        <v>0.33845904323014298</v>
      </c>
      <c r="U882" s="16"/>
      <c r="V882" s="16">
        <v>0.33735582001199999</v>
      </c>
      <c r="W882" s="16">
        <v>0.27049746832392202</v>
      </c>
      <c r="X882" s="16">
        <v>0.47294129804739299</v>
      </c>
      <c r="Y882" s="16">
        <v>0.42176232085027898</v>
      </c>
      <c r="Z882" s="16"/>
      <c r="AA882" s="16">
        <v>0.242857822567662</v>
      </c>
      <c r="AB882" s="16">
        <v>0.24279816501688301</v>
      </c>
      <c r="AC882" s="16">
        <v>0.45113421666534798</v>
      </c>
      <c r="AD882" s="16">
        <v>0.46463137626860201</v>
      </c>
      <c r="AE882" s="16">
        <v>0.47732895344062298</v>
      </c>
      <c r="AF882" s="16">
        <v>0.47246591740455601</v>
      </c>
      <c r="AG882" s="16"/>
      <c r="AH882" s="16">
        <v>0.41328790725471098</v>
      </c>
      <c r="AI882" s="16">
        <v>0.35777288579577998</v>
      </c>
      <c r="AJ882" s="16"/>
      <c r="AK882" s="16">
        <v>0.424121389085798</v>
      </c>
      <c r="AL882" s="16">
        <v>0.37903860517204102</v>
      </c>
      <c r="AM882" s="16"/>
      <c r="AN882" s="16">
        <v>0.45959113130497098</v>
      </c>
      <c r="AO882" s="16">
        <v>0.34715997115576502</v>
      </c>
      <c r="AP882" s="16"/>
      <c r="AQ882" s="16">
        <v>0.37942848855036398</v>
      </c>
      <c r="AR882" s="16">
        <v>0.28888024415505398</v>
      </c>
      <c r="AS882" s="16">
        <v>0.44831525370686598</v>
      </c>
      <c r="AT882" s="16"/>
      <c r="AU882" s="16">
        <v>0.39583965005551802</v>
      </c>
      <c r="AV882" s="16">
        <v>0.32681682930133998</v>
      </c>
      <c r="AW882" s="16"/>
      <c r="AX882" s="16">
        <v>0.38961501184285902</v>
      </c>
      <c r="AY882" s="16">
        <v>0.206249567917868</v>
      </c>
      <c r="AZ882" s="16"/>
      <c r="BA882" s="16">
        <v>0.37528297869532901</v>
      </c>
      <c r="BB882" s="16">
        <v>0.50561077495268003</v>
      </c>
    </row>
    <row r="883" spans="2:54" x14ac:dyDescent="0.35">
      <c r="B883" t="s">
        <v>173</v>
      </c>
      <c r="C883" s="16">
        <v>0.383018637473928</v>
      </c>
      <c r="D883" s="16">
        <v>0.35964690852377201</v>
      </c>
      <c r="E883" s="16">
        <v>0.42351536746292401</v>
      </c>
      <c r="F883" s="16"/>
      <c r="G883" s="16">
        <v>0.29195568487567403</v>
      </c>
      <c r="H883" s="16">
        <v>0.42055855887792998</v>
      </c>
      <c r="I883" s="16">
        <v>0.40015671689903898</v>
      </c>
      <c r="J883" s="16">
        <v>0.313660691150703</v>
      </c>
      <c r="K883" s="16">
        <v>0.42888739071566101</v>
      </c>
      <c r="L883" s="16">
        <v>0.58452279384769701</v>
      </c>
      <c r="M883" s="16"/>
      <c r="N883" s="16">
        <v>0.45851955865528399</v>
      </c>
      <c r="O883" s="16">
        <v>0.339924279016042</v>
      </c>
      <c r="P883" s="16">
        <v>0.370602243461439</v>
      </c>
      <c r="Q883" s="16">
        <v>0.39164741361375899</v>
      </c>
      <c r="R883" s="16"/>
      <c r="S883" s="16">
        <v>0.36607902884625099</v>
      </c>
      <c r="T883" s="16">
        <v>0.40510870615702699</v>
      </c>
      <c r="U883" s="16"/>
      <c r="V883" s="16">
        <v>0.51136669902234699</v>
      </c>
      <c r="W883" s="16">
        <v>0.34949044111637301</v>
      </c>
      <c r="X883" s="16">
        <v>0.39122885714053102</v>
      </c>
      <c r="Y883" s="16">
        <v>0.30882973873809699</v>
      </c>
      <c r="Z883" s="16"/>
      <c r="AA883" s="16">
        <v>0.43227880552541997</v>
      </c>
      <c r="AB883" s="16">
        <v>0.56894839928583796</v>
      </c>
      <c r="AC883" s="16">
        <v>0.20077190914305801</v>
      </c>
      <c r="AD883" s="16">
        <v>0.33379327237787099</v>
      </c>
      <c r="AE883" s="16">
        <v>0.34258239096024601</v>
      </c>
      <c r="AF883" s="16">
        <v>0.43141873194868202</v>
      </c>
      <c r="AG883" s="16"/>
      <c r="AH883" s="16">
        <v>0.35730413485466</v>
      </c>
      <c r="AI883" s="16">
        <v>0.413261349595751</v>
      </c>
      <c r="AJ883" s="16"/>
      <c r="AK883" s="16">
        <v>0.350361540977916</v>
      </c>
      <c r="AL883" s="16">
        <v>0.37489286274846101</v>
      </c>
      <c r="AM883" s="16"/>
      <c r="AN883" s="16">
        <v>0.34122271930135001</v>
      </c>
      <c r="AO883" s="16">
        <v>0.37591796726278198</v>
      </c>
      <c r="AP883" s="16"/>
      <c r="AQ883" s="16">
        <v>0.33345223143666097</v>
      </c>
      <c r="AR883" s="16">
        <v>0.40274142345704</v>
      </c>
      <c r="AS883" s="16">
        <v>0.39258654593290998</v>
      </c>
      <c r="AT883" s="16"/>
      <c r="AU883" s="16">
        <v>0.37615123474780499</v>
      </c>
      <c r="AV883" s="16">
        <v>0.40655131171686798</v>
      </c>
      <c r="AW883" s="16"/>
      <c r="AX883" s="16">
        <v>0.395905528738489</v>
      </c>
      <c r="AY883" s="16">
        <v>0.11016021662478601</v>
      </c>
      <c r="AZ883" s="16"/>
      <c r="BA883" s="16">
        <v>0.39409867324518599</v>
      </c>
      <c r="BB883" s="16">
        <v>0.35442394138294298</v>
      </c>
    </row>
    <row r="884" spans="2:54" x14ac:dyDescent="0.35">
      <c r="B884" t="s">
        <v>174</v>
      </c>
      <c r="C884" s="16">
        <v>0.16297744756854499</v>
      </c>
      <c r="D884" s="16">
        <v>0.16595788436557901</v>
      </c>
      <c r="E884" s="16">
        <v>0.15781317647520199</v>
      </c>
      <c r="F884" s="16"/>
      <c r="G884" s="16">
        <v>0.27766295815021302</v>
      </c>
      <c r="H884" s="16">
        <v>6.2383224312390101E-2</v>
      </c>
      <c r="I884" s="16">
        <v>0.12804127222850101</v>
      </c>
      <c r="J884" s="16">
        <v>0.258867697304976</v>
      </c>
      <c r="K884" s="16">
        <v>0.24954010556109599</v>
      </c>
      <c r="L884" s="16">
        <v>9.1698813041372507E-2</v>
      </c>
      <c r="M884" s="16"/>
      <c r="N884" s="16">
        <v>0.100470705011525</v>
      </c>
      <c r="O884" s="16">
        <v>0.29977867481535297</v>
      </c>
      <c r="P884" s="16">
        <v>0.18257165628380001</v>
      </c>
      <c r="Q884" s="16">
        <v>4.4608582607310099E-2</v>
      </c>
      <c r="R884" s="16"/>
      <c r="S884" s="16">
        <v>0.140466163682161</v>
      </c>
      <c r="T884" s="16">
        <v>0.19233325018032901</v>
      </c>
      <c r="U884" s="16"/>
      <c r="V884" s="16">
        <v>0.116727959147889</v>
      </c>
      <c r="W884" s="16">
        <v>0.242987525903927</v>
      </c>
      <c r="X884" s="16">
        <v>0.106368812840048</v>
      </c>
      <c r="Y884" s="16">
        <v>0.162667773842505</v>
      </c>
      <c r="Z884" s="16"/>
      <c r="AA884" s="16">
        <v>0.24593572651555101</v>
      </c>
      <c r="AB884" s="16">
        <v>8.2896619695551593E-2</v>
      </c>
      <c r="AC884" s="16">
        <v>0.240903659021663</v>
      </c>
      <c r="AD884" s="16">
        <v>0.131547668100641</v>
      </c>
      <c r="AE884" s="16">
        <v>0.105884485992203</v>
      </c>
      <c r="AF884" s="16">
        <v>9.6115350646762701E-2</v>
      </c>
      <c r="AG884" s="16"/>
      <c r="AH884" s="16">
        <v>0.16390698408121901</v>
      </c>
      <c r="AI884" s="16">
        <v>0.158520855290534</v>
      </c>
      <c r="AJ884" s="16"/>
      <c r="AK884" s="16">
        <v>0.20137127692647999</v>
      </c>
      <c r="AL884" s="16">
        <v>0.15954110612529601</v>
      </c>
      <c r="AM884" s="16"/>
      <c r="AN884" s="16">
        <v>0.17134173161522601</v>
      </c>
      <c r="AO884" s="16">
        <v>0.16542700282776801</v>
      </c>
      <c r="AP884" s="16"/>
      <c r="AQ884" s="16">
        <v>0.23508787156887501</v>
      </c>
      <c r="AR884" s="16">
        <v>0.17091318400804101</v>
      </c>
      <c r="AS884" s="16">
        <v>0.114338339781308</v>
      </c>
      <c r="AT884" s="16"/>
      <c r="AU884" s="16">
        <v>0.15712013376172901</v>
      </c>
      <c r="AV884" s="16">
        <v>0.178707725228091</v>
      </c>
      <c r="AW884" s="16"/>
      <c r="AX884" s="16">
        <v>0.148045336699131</v>
      </c>
      <c r="AY884" s="16">
        <v>0.43552247257988802</v>
      </c>
      <c r="AZ884" s="16"/>
      <c r="BA884" s="16">
        <v>0.147472077184198</v>
      </c>
      <c r="BB884" s="16">
        <v>8.3965957794299204E-2</v>
      </c>
    </row>
    <row r="885" spans="2:54" x14ac:dyDescent="0.35">
      <c r="B885" t="s">
        <v>175</v>
      </c>
      <c r="C885" s="16">
        <v>6.9138542484246598E-2</v>
      </c>
      <c r="D885" s="16">
        <v>5.7687052946417301E-2</v>
      </c>
      <c r="E885" s="16">
        <v>8.89808006575417E-2</v>
      </c>
      <c r="F885" s="16"/>
      <c r="G885" s="16">
        <v>6.3247981094941105E-2</v>
      </c>
      <c r="H885" s="16">
        <v>0.104866435081465</v>
      </c>
      <c r="I885" s="16">
        <v>9.5379798238721704E-3</v>
      </c>
      <c r="J885" s="16">
        <v>8.3418096496020902E-2</v>
      </c>
      <c r="K885" s="16">
        <v>5.4056313664252398E-2</v>
      </c>
      <c r="L885" s="16">
        <v>0.142883985465905</v>
      </c>
      <c r="M885" s="16"/>
      <c r="N885" s="16">
        <v>5.6703705693606901E-2</v>
      </c>
      <c r="O885" s="16">
        <v>0.112790356895542</v>
      </c>
      <c r="P885" s="16">
        <v>5.3355785657611003E-2</v>
      </c>
      <c r="Q885" s="16">
        <v>7.1790396066172907E-2</v>
      </c>
      <c r="R885" s="16"/>
      <c r="S885" s="16">
        <v>7.3003078681212002E-2</v>
      </c>
      <c r="T885" s="16">
        <v>6.4099000432501496E-2</v>
      </c>
      <c r="U885" s="16"/>
      <c r="V885" s="16">
        <v>3.45495218177648E-2</v>
      </c>
      <c r="W885" s="16">
        <v>0.118880279813465</v>
      </c>
      <c r="X885" s="16">
        <v>2.9461031972028599E-2</v>
      </c>
      <c r="Y885" s="16">
        <v>0.106740166569119</v>
      </c>
      <c r="Z885" s="16"/>
      <c r="AA885" s="16">
        <v>6.6413555394730803E-2</v>
      </c>
      <c r="AB885" s="16">
        <v>0.105356816001727</v>
      </c>
      <c r="AC885" s="16">
        <v>6.5686515853938796E-2</v>
      </c>
      <c r="AD885" s="16">
        <v>7.00276832528859E-2</v>
      </c>
      <c r="AE885" s="16">
        <v>7.4204169606927606E-2</v>
      </c>
      <c r="AF885" s="16">
        <v>0</v>
      </c>
      <c r="AG885" s="16"/>
      <c r="AH885" s="16">
        <v>5.9246698324240801E-2</v>
      </c>
      <c r="AI885" s="16">
        <v>7.0444909317935206E-2</v>
      </c>
      <c r="AJ885" s="16"/>
      <c r="AK885" s="16">
        <v>2.4145793009806599E-2</v>
      </c>
      <c r="AL885" s="16">
        <v>8.6527425954202097E-2</v>
      </c>
      <c r="AM885" s="16"/>
      <c r="AN885" s="16">
        <v>1.9776999731712E-2</v>
      </c>
      <c r="AO885" s="16">
        <v>0.111495058753686</v>
      </c>
      <c r="AP885" s="16"/>
      <c r="AQ885" s="16">
        <v>5.2031408444099703E-2</v>
      </c>
      <c r="AR885" s="16">
        <v>0.11669269999192999</v>
      </c>
      <c r="AS885" s="16">
        <v>4.4759860578914797E-2</v>
      </c>
      <c r="AT885" s="16"/>
      <c r="AU885" s="16">
        <v>6.0434983795133103E-2</v>
      </c>
      <c r="AV885" s="16">
        <v>8.7924133753701506E-2</v>
      </c>
      <c r="AW885" s="16"/>
      <c r="AX885" s="16">
        <v>5.9163377661315401E-2</v>
      </c>
      <c r="AY885" s="16">
        <v>0.248067742877458</v>
      </c>
      <c r="AZ885" s="16"/>
      <c r="BA885" s="16">
        <v>7.2995932829443499E-2</v>
      </c>
      <c r="BB885" s="16">
        <v>5.5999325870077998E-2</v>
      </c>
    </row>
    <row r="886" spans="2:54" x14ac:dyDescent="0.35">
      <c r="B886" t="s">
        <v>110</v>
      </c>
      <c r="C886" s="16">
        <v>6.8459549638751303E-3</v>
      </c>
      <c r="D886" s="16">
        <v>5.0689374129053799E-3</v>
      </c>
      <c r="E886" s="16">
        <v>9.9250339700025503E-3</v>
      </c>
      <c r="F886" s="16"/>
      <c r="G886" s="16">
        <v>0</v>
      </c>
      <c r="H886" s="16">
        <v>1.1674198210463199E-2</v>
      </c>
      <c r="I886" s="16">
        <v>0</v>
      </c>
      <c r="J886" s="16">
        <v>0</v>
      </c>
      <c r="K886" s="16">
        <v>3.9245218297223501E-2</v>
      </c>
      <c r="L886" s="16">
        <v>0</v>
      </c>
      <c r="M886" s="16"/>
      <c r="N886" s="16">
        <v>0</v>
      </c>
      <c r="O886" s="16">
        <v>0</v>
      </c>
      <c r="P886" s="16">
        <v>1.5545220427215E-2</v>
      </c>
      <c r="Q886" s="16">
        <v>0</v>
      </c>
      <c r="R886" s="16"/>
      <c r="S886" s="16">
        <v>1.20957257742067E-2</v>
      </c>
      <c r="T886" s="16">
        <v>0</v>
      </c>
      <c r="U886" s="16"/>
      <c r="V886" s="16">
        <v>0</v>
      </c>
      <c r="W886" s="16">
        <v>1.8144284842311301E-2</v>
      </c>
      <c r="X886" s="16">
        <v>0</v>
      </c>
      <c r="Y886" s="16">
        <v>0</v>
      </c>
      <c r="Z886" s="16"/>
      <c r="AA886" s="16">
        <v>1.2514089996635201E-2</v>
      </c>
      <c r="AB886" s="16">
        <v>0</v>
      </c>
      <c r="AC886" s="16">
        <v>4.1503699315991897E-2</v>
      </c>
      <c r="AD886" s="16">
        <v>0</v>
      </c>
      <c r="AE886" s="16">
        <v>0</v>
      </c>
      <c r="AF886" s="16">
        <v>0</v>
      </c>
      <c r="AG886" s="16"/>
      <c r="AH886" s="16">
        <v>6.25427548516956E-3</v>
      </c>
      <c r="AI886" s="16">
        <v>0</v>
      </c>
      <c r="AJ886" s="16"/>
      <c r="AK886" s="16">
        <v>0</v>
      </c>
      <c r="AL886" s="16">
        <v>0</v>
      </c>
      <c r="AM886" s="16"/>
      <c r="AN886" s="16">
        <v>8.0674180467403302E-3</v>
      </c>
      <c r="AO886" s="16">
        <v>0</v>
      </c>
      <c r="AP886" s="16"/>
      <c r="AQ886" s="16">
        <v>0</v>
      </c>
      <c r="AR886" s="16">
        <v>2.0772448387935401E-2</v>
      </c>
      <c r="AS886" s="16">
        <v>0</v>
      </c>
      <c r="AT886" s="16"/>
      <c r="AU886" s="16">
        <v>1.0453997639814701E-2</v>
      </c>
      <c r="AV886" s="16">
        <v>0</v>
      </c>
      <c r="AW886" s="16"/>
      <c r="AX886" s="16">
        <v>7.2707450582060401E-3</v>
      </c>
      <c r="AY886" s="16">
        <v>0</v>
      </c>
      <c r="AZ886" s="16"/>
      <c r="BA886" s="16">
        <v>1.0150338045843499E-2</v>
      </c>
      <c r="BB886" s="16">
        <v>0</v>
      </c>
    </row>
    <row r="887" spans="2:54" x14ac:dyDescent="0.35">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c r="AA887" s="16"/>
      <c r="AB887" s="16"/>
      <c r="AC887" s="16"/>
      <c r="AD887" s="16"/>
      <c r="AE887" s="16"/>
      <c r="AF887" s="16"/>
      <c r="AG887" s="16"/>
      <c r="AH887" s="16"/>
      <c r="AI887" s="16"/>
      <c r="AJ887" s="16"/>
      <c r="AK887" s="16"/>
      <c r="AL887" s="16"/>
      <c r="AM887" s="16"/>
      <c r="AN887" s="16"/>
      <c r="AO887" s="16"/>
      <c r="AP887" s="16"/>
      <c r="AQ887" s="16"/>
      <c r="AR887" s="16"/>
      <c r="AS887" s="16"/>
      <c r="AT887" s="16"/>
      <c r="AU887" s="16"/>
      <c r="AV887" s="16"/>
      <c r="AW887" s="16"/>
      <c r="AX887" s="16"/>
      <c r="AY887" s="16"/>
      <c r="AZ887" s="16"/>
      <c r="BA887" s="16"/>
      <c r="BB887" s="16"/>
    </row>
    <row r="888" spans="2:54" x14ac:dyDescent="0.35">
      <c r="B888" s="7" t="s">
        <v>335</v>
      </c>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c r="AA888" s="16"/>
      <c r="AB888" s="16"/>
      <c r="AC888" s="16"/>
      <c r="AD888" s="16"/>
      <c r="AE888" s="16"/>
      <c r="AF888" s="16"/>
      <c r="AG888" s="16"/>
      <c r="AH888" s="16"/>
      <c r="AI888" s="16"/>
      <c r="AJ888" s="16"/>
      <c r="AK888" s="16"/>
      <c r="AL888" s="16"/>
      <c r="AM888" s="16"/>
      <c r="AN888" s="16"/>
      <c r="AO888" s="16"/>
      <c r="AP888" s="16"/>
      <c r="AQ888" s="16"/>
      <c r="AR888" s="16"/>
      <c r="AS888" s="16"/>
      <c r="AT888" s="16"/>
      <c r="AU888" s="16"/>
      <c r="AV888" s="16"/>
      <c r="AW888" s="16"/>
      <c r="AX888" s="16"/>
      <c r="AY888" s="16"/>
      <c r="AZ888" s="16"/>
      <c r="BA888" s="16"/>
      <c r="BB888" s="16"/>
    </row>
    <row r="889" spans="2:54" x14ac:dyDescent="0.35">
      <c r="B889" s="15" t="s">
        <v>330</v>
      </c>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c r="AA889" s="16"/>
      <c r="AB889" s="16"/>
      <c r="AC889" s="16"/>
      <c r="AD889" s="16"/>
      <c r="AE889" s="16"/>
      <c r="AF889" s="16"/>
      <c r="AG889" s="16"/>
      <c r="AH889" s="16"/>
      <c r="AI889" s="16"/>
      <c r="AJ889" s="16"/>
      <c r="AK889" s="16"/>
      <c r="AL889" s="16"/>
      <c r="AM889" s="16"/>
      <c r="AN889" s="16"/>
      <c r="AO889" s="16"/>
      <c r="AP889" s="16"/>
      <c r="AQ889" s="16"/>
      <c r="AR889" s="16"/>
      <c r="AS889" s="16"/>
      <c r="AT889" s="16"/>
      <c r="AU889" s="16"/>
      <c r="AV889" s="16"/>
      <c r="AW889" s="16"/>
      <c r="AX889" s="16"/>
      <c r="AY889" s="16"/>
      <c r="AZ889" s="16"/>
      <c r="BA889" s="16"/>
      <c r="BB889" s="16"/>
    </row>
    <row r="890" spans="2:54" x14ac:dyDescent="0.35">
      <c r="B890" t="s">
        <v>172</v>
      </c>
      <c r="C890" s="16">
        <v>0.35706579811443401</v>
      </c>
      <c r="D890" s="16">
        <v>0.41401314664602201</v>
      </c>
      <c r="E890" s="16">
        <v>0.235653899064732</v>
      </c>
      <c r="F890" s="16"/>
      <c r="G890" s="16">
        <v>0.20306195742885699</v>
      </c>
      <c r="H890" s="16">
        <v>0.59677568521455604</v>
      </c>
      <c r="I890" s="16">
        <v>0.24367249143251299</v>
      </c>
      <c r="J890" s="16">
        <v>0.231908414227191</v>
      </c>
      <c r="K890" s="16">
        <v>0</v>
      </c>
      <c r="L890" s="16" t="s">
        <v>141</v>
      </c>
      <c r="M890" s="16"/>
      <c r="N890" s="16">
        <v>0.557313702408198</v>
      </c>
      <c r="O890" s="16">
        <v>0.30590444725987997</v>
      </c>
      <c r="P890" s="16">
        <v>0.254266752949252</v>
      </c>
      <c r="Q890" s="16">
        <v>0.41366598670621202</v>
      </c>
      <c r="R890" s="16"/>
      <c r="S890" s="16">
        <v>0.44048059768436798</v>
      </c>
      <c r="T890" s="16">
        <v>0.25997429737460998</v>
      </c>
      <c r="U890" s="16"/>
      <c r="V890" s="16">
        <v>0.17786430684755</v>
      </c>
      <c r="W890" s="16">
        <v>0.24723726044921701</v>
      </c>
      <c r="X890" s="16">
        <v>0.44133333094587401</v>
      </c>
      <c r="Y890" s="16">
        <v>0.61736948426681204</v>
      </c>
      <c r="Z890" s="16"/>
      <c r="AA890" s="16">
        <v>0.23418448456062099</v>
      </c>
      <c r="AB890" s="16">
        <v>0.50610932499721295</v>
      </c>
      <c r="AC890" s="16">
        <v>0</v>
      </c>
      <c r="AD890" s="16">
        <v>0.373395779370573</v>
      </c>
      <c r="AE890" s="16">
        <v>0.47882348135153402</v>
      </c>
      <c r="AF890" s="16">
        <v>0.89832593896811297</v>
      </c>
      <c r="AG890" s="16"/>
      <c r="AH890" s="16">
        <v>0.34028069093973001</v>
      </c>
      <c r="AI890" s="16">
        <v>0.42054548623709298</v>
      </c>
      <c r="AJ890" s="16"/>
      <c r="AK890" s="16">
        <v>0.39560831044880301</v>
      </c>
      <c r="AL890" s="16">
        <v>0.31146620711236001</v>
      </c>
      <c r="AM890" s="16"/>
      <c r="AN890" s="16">
        <v>0.33739315815738902</v>
      </c>
      <c r="AO890" s="16">
        <v>0.39135272815982403</v>
      </c>
      <c r="AP890" s="16"/>
      <c r="AQ890" s="16">
        <v>0.121216083022073</v>
      </c>
      <c r="AR890" s="16">
        <v>0.13129231505111599</v>
      </c>
      <c r="AS890" s="16">
        <v>0.48642675549202402</v>
      </c>
      <c r="AT890" s="16"/>
      <c r="AU890" s="16">
        <v>0.46474090703718102</v>
      </c>
      <c r="AV890" s="16">
        <v>0.17037389832410499</v>
      </c>
      <c r="AW890" s="16"/>
      <c r="AX890" s="16">
        <v>0.37556838606036702</v>
      </c>
      <c r="AY890" s="16">
        <v>8.1139687439070393E-2</v>
      </c>
      <c r="AZ890" s="16"/>
      <c r="BA890" s="16">
        <v>0.449507864862281</v>
      </c>
      <c r="BB890" s="16">
        <v>0.275373880929427</v>
      </c>
    </row>
    <row r="891" spans="2:54" x14ac:dyDescent="0.35">
      <c r="B891" t="s">
        <v>173</v>
      </c>
      <c r="C891" s="16">
        <v>0.36304459032845499</v>
      </c>
      <c r="D891" s="16">
        <v>0.33223374435262398</v>
      </c>
      <c r="E891" s="16">
        <v>0.42873339617652001</v>
      </c>
      <c r="F891" s="16"/>
      <c r="G891" s="16">
        <v>0.376082719190237</v>
      </c>
      <c r="H891" s="16">
        <v>0.25560869859296897</v>
      </c>
      <c r="I891" s="16">
        <v>0.53555116175209105</v>
      </c>
      <c r="J891" s="16">
        <v>0.186360304912915</v>
      </c>
      <c r="K891" s="16">
        <v>0.57029765202034499</v>
      </c>
      <c r="L891" s="16" t="s">
        <v>141</v>
      </c>
      <c r="M891" s="16"/>
      <c r="N891" s="16">
        <v>0.24731160425808399</v>
      </c>
      <c r="O891" s="16">
        <v>0.33043436655981601</v>
      </c>
      <c r="P891" s="16">
        <v>0.45799527443719801</v>
      </c>
      <c r="Q891" s="16">
        <v>0.32246488425425701</v>
      </c>
      <c r="R891" s="16"/>
      <c r="S891" s="16">
        <v>0.42210855226802402</v>
      </c>
      <c r="T891" s="16">
        <v>0.29429649366073302</v>
      </c>
      <c r="U891" s="16"/>
      <c r="V891" s="16">
        <v>0.31323812033519399</v>
      </c>
      <c r="W891" s="16">
        <v>0.35449233292820098</v>
      </c>
      <c r="X891" s="16">
        <v>0.37776534333814199</v>
      </c>
      <c r="Y891" s="16">
        <v>0.38263051573318801</v>
      </c>
      <c r="Z891" s="16"/>
      <c r="AA891" s="16">
        <v>0.28562968266434202</v>
      </c>
      <c r="AB891" s="16">
        <v>0.329627690441398</v>
      </c>
      <c r="AC891" s="16">
        <v>0.55013277673041705</v>
      </c>
      <c r="AD891" s="16">
        <v>0.43061254288261602</v>
      </c>
      <c r="AE891" s="16">
        <v>0.40057425172738298</v>
      </c>
      <c r="AF891" s="16">
        <v>0.101674061031887</v>
      </c>
      <c r="AG891" s="16"/>
      <c r="AH891" s="16">
        <v>0.38396650116345299</v>
      </c>
      <c r="AI891" s="16">
        <v>0.32789381766076597</v>
      </c>
      <c r="AJ891" s="16"/>
      <c r="AK891" s="16">
        <v>0.325322468215753</v>
      </c>
      <c r="AL891" s="16">
        <v>0.45792385473896902</v>
      </c>
      <c r="AM891" s="16"/>
      <c r="AN891" s="16">
        <v>0.40119091492936698</v>
      </c>
      <c r="AO891" s="16">
        <v>0.34066999867595099</v>
      </c>
      <c r="AP891" s="16"/>
      <c r="AQ891" s="16">
        <v>0.32393216765262201</v>
      </c>
      <c r="AR891" s="16">
        <v>0.38184768602996699</v>
      </c>
      <c r="AS891" s="16">
        <v>0.37707863367331002</v>
      </c>
      <c r="AT891" s="16"/>
      <c r="AU891" s="16">
        <v>0.33593448249419999</v>
      </c>
      <c r="AV891" s="16">
        <v>0.41004930279853202</v>
      </c>
      <c r="AW891" s="16"/>
      <c r="AX891" s="16">
        <v>0.37702642010256998</v>
      </c>
      <c r="AY891" s="16">
        <v>0.15453581734115099</v>
      </c>
      <c r="AZ891" s="16"/>
      <c r="BA891" s="16">
        <v>0.35251329614231602</v>
      </c>
      <c r="BB891" s="16">
        <v>0.68949282730479899</v>
      </c>
    </row>
    <row r="892" spans="2:54" x14ac:dyDescent="0.35">
      <c r="B892" t="s">
        <v>174</v>
      </c>
      <c r="C892" s="16">
        <v>0.18139419901839801</v>
      </c>
      <c r="D892" s="16">
        <v>0.19139225819919101</v>
      </c>
      <c r="E892" s="16">
        <v>0.16007831016225299</v>
      </c>
      <c r="F892" s="16"/>
      <c r="G892" s="16">
        <v>0.313630040392614</v>
      </c>
      <c r="H892" s="16">
        <v>0.109514247894326</v>
      </c>
      <c r="I892" s="16">
        <v>6.8907849416918604E-2</v>
      </c>
      <c r="J892" s="16">
        <v>0.50478606246449598</v>
      </c>
      <c r="K892" s="16">
        <v>0</v>
      </c>
      <c r="L892" s="16" t="s">
        <v>141</v>
      </c>
      <c r="M892" s="16"/>
      <c r="N892" s="16">
        <v>0.133119855407066</v>
      </c>
      <c r="O892" s="16">
        <v>0.21013690726145901</v>
      </c>
      <c r="P892" s="16">
        <v>0.19966592867955099</v>
      </c>
      <c r="Q892" s="16">
        <v>0.16560906098603501</v>
      </c>
      <c r="R892" s="16"/>
      <c r="S892" s="16">
        <v>8.7680887522054093E-2</v>
      </c>
      <c r="T892" s="16">
        <v>0.29047275701277703</v>
      </c>
      <c r="U892" s="16"/>
      <c r="V892" s="16">
        <v>0.29166679420156</v>
      </c>
      <c r="W892" s="16">
        <v>0.29045999410485701</v>
      </c>
      <c r="X892" s="16">
        <v>0.106312346843773</v>
      </c>
      <c r="Y892" s="16">
        <v>0</v>
      </c>
      <c r="Z892" s="16"/>
      <c r="AA892" s="16">
        <v>0.25514972630396299</v>
      </c>
      <c r="AB892" s="16">
        <v>0.16426298456138899</v>
      </c>
      <c r="AC892" s="16">
        <v>0.34029736973035901</v>
      </c>
      <c r="AD892" s="16">
        <v>0.15577526409900599</v>
      </c>
      <c r="AE892" s="16">
        <v>8.0026943377752499E-2</v>
      </c>
      <c r="AF892" s="16">
        <v>0</v>
      </c>
      <c r="AG892" s="16"/>
      <c r="AH892" s="16">
        <v>0.204217595881656</v>
      </c>
      <c r="AI892" s="16">
        <v>0.14940330443064501</v>
      </c>
      <c r="AJ892" s="16"/>
      <c r="AK892" s="16">
        <v>0.191297099451467</v>
      </c>
      <c r="AL892" s="16">
        <v>8.5453089680385702E-2</v>
      </c>
      <c r="AM892" s="16"/>
      <c r="AN892" s="16">
        <v>0.16778943260221801</v>
      </c>
      <c r="AO892" s="16">
        <v>0.131284511893659</v>
      </c>
      <c r="AP892" s="16"/>
      <c r="AQ892" s="16">
        <v>0.40842925540724201</v>
      </c>
      <c r="AR892" s="16">
        <v>0.311833416793598</v>
      </c>
      <c r="AS892" s="16">
        <v>6.8204650623316598E-2</v>
      </c>
      <c r="AT892" s="16"/>
      <c r="AU892" s="16">
        <v>0.150743251052251</v>
      </c>
      <c r="AV892" s="16">
        <v>0.23453817782115</v>
      </c>
      <c r="AW892" s="16"/>
      <c r="AX892" s="16">
        <v>0.14230504197771099</v>
      </c>
      <c r="AY892" s="16">
        <v>0.76432449521977897</v>
      </c>
      <c r="AZ892" s="16"/>
      <c r="BA892" s="16">
        <v>0.15165906731114201</v>
      </c>
      <c r="BB892" s="16">
        <v>3.5133291765773497E-2</v>
      </c>
    </row>
    <row r="893" spans="2:54" x14ac:dyDescent="0.35">
      <c r="B893" t="s">
        <v>175</v>
      </c>
      <c r="C893" s="16">
        <v>7.3174395772605497E-2</v>
      </c>
      <c r="D893" s="16">
        <v>6.2360850802162401E-2</v>
      </c>
      <c r="E893" s="16">
        <v>9.6228902508640704E-2</v>
      </c>
      <c r="F893" s="16"/>
      <c r="G893" s="16">
        <v>0.107225282988292</v>
      </c>
      <c r="H893" s="16">
        <v>1.52520966456392E-2</v>
      </c>
      <c r="I893" s="16">
        <v>0.15186849739847699</v>
      </c>
      <c r="J893" s="16">
        <v>0</v>
      </c>
      <c r="K893" s="16">
        <v>0</v>
      </c>
      <c r="L893" s="16" t="s">
        <v>141</v>
      </c>
      <c r="M893" s="16"/>
      <c r="N893" s="16">
        <v>6.2254837926652901E-2</v>
      </c>
      <c r="O893" s="16">
        <v>0.110984209319753</v>
      </c>
      <c r="P893" s="16">
        <v>4.2615637226483802E-2</v>
      </c>
      <c r="Q893" s="16">
        <v>9.8260068053496796E-2</v>
      </c>
      <c r="R893" s="16"/>
      <c r="S893" s="16">
        <v>1.9733085695494E-2</v>
      </c>
      <c r="T893" s="16">
        <v>0.135377949861816</v>
      </c>
      <c r="U893" s="16"/>
      <c r="V893" s="16">
        <v>0.21723077861569501</v>
      </c>
      <c r="W893" s="16">
        <v>8.1720335126002394E-2</v>
      </c>
      <c r="X893" s="16">
        <v>4.1815059823205498E-2</v>
      </c>
      <c r="Y893" s="16">
        <v>0</v>
      </c>
      <c r="Z893" s="16"/>
      <c r="AA893" s="16">
        <v>0.19888881602883399</v>
      </c>
      <c r="AB893" s="16">
        <v>0</v>
      </c>
      <c r="AC893" s="16">
        <v>0</v>
      </c>
      <c r="AD893" s="16">
        <v>1.50439854351903E-2</v>
      </c>
      <c r="AE893" s="16">
        <v>4.05753235433308E-2</v>
      </c>
      <c r="AF893" s="16">
        <v>0</v>
      </c>
      <c r="AG893" s="16"/>
      <c r="AH893" s="16">
        <v>4.58557009185789E-2</v>
      </c>
      <c r="AI893" s="16">
        <v>7.4631136794735306E-2</v>
      </c>
      <c r="AJ893" s="16"/>
      <c r="AK893" s="16">
        <v>7.2157300329938306E-2</v>
      </c>
      <c r="AL893" s="16">
        <v>0.115436732132286</v>
      </c>
      <c r="AM893" s="16"/>
      <c r="AN893" s="16">
        <v>6.0016716246980198E-2</v>
      </c>
      <c r="AO893" s="16">
        <v>0.11506485938708499</v>
      </c>
      <c r="AP893" s="16"/>
      <c r="AQ893" s="16">
        <v>9.36933095163585E-2</v>
      </c>
      <c r="AR893" s="16">
        <v>0.12515030470598501</v>
      </c>
      <c r="AS893" s="16">
        <v>5.6047588738798899E-2</v>
      </c>
      <c r="AT893" s="16"/>
      <c r="AU893" s="16">
        <v>8.6563708583014907E-3</v>
      </c>
      <c r="AV893" s="16">
        <v>0.18503862105621299</v>
      </c>
      <c r="AW893" s="16"/>
      <c r="AX893" s="16">
        <v>7.8081201039636297E-2</v>
      </c>
      <c r="AY893" s="16">
        <v>0</v>
      </c>
      <c r="AZ893" s="16"/>
      <c r="BA893" s="16">
        <v>1.7543100784274901E-2</v>
      </c>
      <c r="BB893" s="16">
        <v>0</v>
      </c>
    </row>
    <row r="894" spans="2:54" x14ac:dyDescent="0.35">
      <c r="B894" t="s">
        <v>110</v>
      </c>
      <c r="C894" s="16">
        <v>2.5321016766107401E-2</v>
      </c>
      <c r="D894" s="16">
        <v>0</v>
      </c>
      <c r="E894" s="16">
        <v>7.9305492087854104E-2</v>
      </c>
      <c r="F894" s="16"/>
      <c r="G894" s="16">
        <v>0</v>
      </c>
      <c r="H894" s="16">
        <v>2.2849271652509801E-2</v>
      </c>
      <c r="I894" s="16">
        <v>0</v>
      </c>
      <c r="J894" s="16">
        <v>7.6945218395397599E-2</v>
      </c>
      <c r="K894" s="16">
        <v>0.42970234797965501</v>
      </c>
      <c r="L894" s="16" t="s">
        <v>141</v>
      </c>
      <c r="M894" s="16"/>
      <c r="N894" s="16">
        <v>0</v>
      </c>
      <c r="O894" s="16">
        <v>4.2540069599091797E-2</v>
      </c>
      <c r="P894" s="16">
        <v>4.5456406707515599E-2</v>
      </c>
      <c r="Q894" s="16">
        <v>0</v>
      </c>
      <c r="R894" s="16"/>
      <c r="S894" s="16">
        <v>2.9996876830059499E-2</v>
      </c>
      <c r="T894" s="16">
        <v>1.9878502090064799E-2</v>
      </c>
      <c r="U894" s="16"/>
      <c r="V894" s="16">
        <v>0</v>
      </c>
      <c r="W894" s="16">
        <v>2.6090077391722501E-2</v>
      </c>
      <c r="X894" s="16">
        <v>3.27739190490062E-2</v>
      </c>
      <c r="Y894" s="16">
        <v>0</v>
      </c>
      <c r="Z894" s="16"/>
      <c r="AA894" s="16">
        <v>2.6147290442239901E-2</v>
      </c>
      <c r="AB894" s="16">
        <v>0</v>
      </c>
      <c r="AC894" s="16">
        <v>0.10956985353922399</v>
      </c>
      <c r="AD894" s="16">
        <v>2.5172428212614301E-2</v>
      </c>
      <c r="AE894" s="16">
        <v>0</v>
      </c>
      <c r="AF894" s="16">
        <v>0</v>
      </c>
      <c r="AG894" s="16"/>
      <c r="AH894" s="16">
        <v>2.5679511096581498E-2</v>
      </c>
      <c r="AI894" s="16">
        <v>2.75262548767603E-2</v>
      </c>
      <c r="AJ894" s="16"/>
      <c r="AK894" s="16">
        <v>1.56148215540391E-2</v>
      </c>
      <c r="AL894" s="16">
        <v>2.9720116335999799E-2</v>
      </c>
      <c r="AM894" s="16"/>
      <c r="AN894" s="16">
        <v>3.3609778064045998E-2</v>
      </c>
      <c r="AO894" s="16">
        <v>2.1627901883481501E-2</v>
      </c>
      <c r="AP894" s="16"/>
      <c r="AQ894" s="16">
        <v>5.2729184401704099E-2</v>
      </c>
      <c r="AR894" s="16">
        <v>4.9876277419333197E-2</v>
      </c>
      <c r="AS894" s="16">
        <v>1.22423714725506E-2</v>
      </c>
      <c r="AT894" s="16"/>
      <c r="AU894" s="16">
        <v>3.9924988558067101E-2</v>
      </c>
      <c r="AV894" s="16">
        <v>0</v>
      </c>
      <c r="AW894" s="16"/>
      <c r="AX894" s="16">
        <v>2.7018950819715601E-2</v>
      </c>
      <c r="AY894" s="16">
        <v>0</v>
      </c>
      <c r="AZ894" s="16"/>
      <c r="BA894" s="16">
        <v>2.8776670899985399E-2</v>
      </c>
      <c r="BB894" s="16">
        <v>0</v>
      </c>
    </row>
    <row r="895" spans="2:54" x14ac:dyDescent="0.35">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c r="AA895" s="16"/>
      <c r="AB895" s="16"/>
      <c r="AC895" s="16"/>
      <c r="AD895" s="16"/>
      <c r="AE895" s="16"/>
      <c r="AF895" s="16"/>
      <c r="AG895" s="16"/>
      <c r="AH895" s="16"/>
      <c r="AI895" s="16"/>
      <c r="AJ895" s="16"/>
      <c r="AK895" s="16"/>
      <c r="AL895" s="16"/>
      <c r="AM895" s="16"/>
      <c r="AN895" s="16"/>
      <c r="AO895" s="16"/>
      <c r="AP895" s="16"/>
      <c r="AQ895" s="16"/>
      <c r="AR895" s="16"/>
      <c r="AS895" s="16"/>
      <c r="AT895" s="16"/>
      <c r="AU895" s="16"/>
      <c r="AV895" s="16"/>
      <c r="AW895" s="16"/>
      <c r="AX895" s="16"/>
      <c r="AY895" s="16"/>
      <c r="AZ895" s="16"/>
      <c r="BA895" s="16"/>
      <c r="BB895" s="16"/>
    </row>
    <row r="896" spans="2:54" x14ac:dyDescent="0.35">
      <c r="B896" s="7" t="s">
        <v>336</v>
      </c>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c r="AA896" s="16"/>
      <c r="AB896" s="16"/>
      <c r="AC896" s="16"/>
      <c r="AD896" s="16"/>
      <c r="AE896" s="16"/>
      <c r="AF896" s="16"/>
      <c r="AG896" s="16"/>
      <c r="AH896" s="16"/>
      <c r="AI896" s="16"/>
      <c r="AJ896" s="16"/>
      <c r="AK896" s="16"/>
      <c r="AL896" s="16"/>
      <c r="AM896" s="16"/>
      <c r="AN896" s="16"/>
      <c r="AO896" s="16"/>
      <c r="AP896" s="16"/>
      <c r="AQ896" s="16"/>
      <c r="AR896" s="16"/>
      <c r="AS896" s="16"/>
      <c r="AT896" s="16"/>
      <c r="AU896" s="16"/>
      <c r="AV896" s="16"/>
      <c r="AW896" s="16"/>
      <c r="AX896" s="16"/>
      <c r="AY896" s="16"/>
      <c r="AZ896" s="16"/>
      <c r="BA896" s="16"/>
      <c r="BB896" s="16"/>
    </row>
    <row r="897" spans="2:54" x14ac:dyDescent="0.35">
      <c r="B897" s="15" t="s">
        <v>26</v>
      </c>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c r="AA897" s="16"/>
      <c r="AB897" s="16"/>
      <c r="AC897" s="16"/>
      <c r="AD897" s="16"/>
      <c r="AE897" s="16"/>
      <c r="AF897" s="16"/>
      <c r="AG897" s="16"/>
      <c r="AH897" s="16"/>
      <c r="AI897" s="16"/>
      <c r="AJ897" s="16"/>
      <c r="AK897" s="16"/>
      <c r="AL897" s="16"/>
      <c r="AM897" s="16"/>
      <c r="AN897" s="16"/>
      <c r="AO897" s="16"/>
      <c r="AP897" s="16"/>
      <c r="AQ897" s="16"/>
      <c r="AR897" s="16"/>
      <c r="AS897" s="16"/>
      <c r="AT897" s="16"/>
      <c r="AU897" s="16"/>
      <c r="AV897" s="16"/>
      <c r="AW897" s="16"/>
      <c r="AX897" s="16"/>
      <c r="AY897" s="16"/>
      <c r="AZ897" s="16"/>
      <c r="BA897" s="16"/>
      <c r="BB897" s="16"/>
    </row>
    <row r="898" spans="2:54" x14ac:dyDescent="0.35">
      <c r="B898" t="s">
        <v>172</v>
      </c>
      <c r="C898" s="16">
        <v>0.38956688059259997</v>
      </c>
      <c r="D898" s="16">
        <v>0.41136937927122702</v>
      </c>
      <c r="E898" s="16">
        <v>0.340843666792009</v>
      </c>
      <c r="F898" s="16"/>
      <c r="G898" s="16">
        <v>0.38914987058223499</v>
      </c>
      <c r="H898" s="16">
        <v>0.48476197491752798</v>
      </c>
      <c r="I898" s="16">
        <v>0.38094491037257999</v>
      </c>
      <c r="J898" s="16">
        <v>0.26126265915694902</v>
      </c>
      <c r="K898" s="16">
        <v>0.30223378032925802</v>
      </c>
      <c r="L898" s="16">
        <v>0.45414017398173301</v>
      </c>
      <c r="M898" s="16"/>
      <c r="N898" s="16">
        <v>0.26278093170273298</v>
      </c>
      <c r="O898" s="16">
        <v>0.567711195810083</v>
      </c>
      <c r="P898" s="16">
        <v>0.37270351900210102</v>
      </c>
      <c r="Q898" s="16">
        <v>0.41204578471956199</v>
      </c>
      <c r="R898" s="16"/>
      <c r="S898" s="16">
        <v>0.42237167456986702</v>
      </c>
      <c r="T898" s="16">
        <v>0.34744813402431202</v>
      </c>
      <c r="U898" s="16"/>
      <c r="V898" s="16">
        <v>0.41505429103963198</v>
      </c>
      <c r="W898" s="16">
        <v>0.28481980517849798</v>
      </c>
      <c r="X898" s="16">
        <v>0.44491523323335302</v>
      </c>
      <c r="Y898" s="16">
        <v>0.391905977060167</v>
      </c>
      <c r="Z898" s="16"/>
      <c r="AA898" s="16">
        <v>0.30230642683852599</v>
      </c>
      <c r="AB898" s="16">
        <v>0.40517390137881898</v>
      </c>
      <c r="AC898" s="16">
        <v>0.23646745370783301</v>
      </c>
      <c r="AD898" s="16">
        <v>0.45519408014339502</v>
      </c>
      <c r="AE898" s="16">
        <v>0.38309068635713001</v>
      </c>
      <c r="AF898" s="16">
        <v>0.60475358679320002</v>
      </c>
      <c r="AG898" s="16"/>
      <c r="AH898" s="16">
        <v>0.39483127027925202</v>
      </c>
      <c r="AI898" s="16">
        <v>0.38924796271794798</v>
      </c>
      <c r="AJ898" s="16"/>
      <c r="AK898" s="16">
        <v>0.42360870378536303</v>
      </c>
      <c r="AL898" s="16">
        <v>0.38584305358777199</v>
      </c>
      <c r="AM898" s="16"/>
      <c r="AN898" s="16">
        <v>0.41294108813247499</v>
      </c>
      <c r="AO898" s="16">
        <v>0.368667075264626</v>
      </c>
      <c r="AP898" s="16"/>
      <c r="AQ898" s="16">
        <v>0.32628661890632199</v>
      </c>
      <c r="AR898" s="16">
        <v>0.27725708993912301</v>
      </c>
      <c r="AS898" s="16">
        <v>0.47837676393415801</v>
      </c>
      <c r="AT898" s="16"/>
      <c r="AU898" s="16">
        <v>0.409674404852509</v>
      </c>
      <c r="AV898" s="16">
        <v>0.35095237955226599</v>
      </c>
      <c r="AW898" s="16"/>
      <c r="AX898" s="16">
        <v>0.42018578246272997</v>
      </c>
      <c r="AY898" s="16">
        <v>0</v>
      </c>
      <c r="AZ898" s="16"/>
      <c r="BA898" s="16">
        <v>0.39829282785350101</v>
      </c>
      <c r="BB898" s="16">
        <v>0.44039170556770901</v>
      </c>
    </row>
    <row r="899" spans="2:54" x14ac:dyDescent="0.35">
      <c r="B899" t="s">
        <v>173</v>
      </c>
      <c r="C899" s="16">
        <v>0.437016536825512</v>
      </c>
      <c r="D899" s="16">
        <v>0.43167323929252699</v>
      </c>
      <c r="E899" s="16">
        <v>0.448957490563763</v>
      </c>
      <c r="F899" s="16"/>
      <c r="G899" s="16">
        <v>0.53051450717746096</v>
      </c>
      <c r="H899" s="16">
        <v>0.311520184705389</v>
      </c>
      <c r="I899" s="16">
        <v>0.53635507414231298</v>
      </c>
      <c r="J899" s="16">
        <v>0.432470165694889</v>
      </c>
      <c r="K899" s="16">
        <v>0.46980541168626699</v>
      </c>
      <c r="L899" s="16">
        <v>0.36562328755927398</v>
      </c>
      <c r="M899" s="16"/>
      <c r="N899" s="16">
        <v>0.57420692653206196</v>
      </c>
      <c r="O899" s="16">
        <v>0.19328803281314999</v>
      </c>
      <c r="P899" s="16">
        <v>0.51466147723327405</v>
      </c>
      <c r="Q899" s="16">
        <v>0.34908177697729698</v>
      </c>
      <c r="R899" s="16"/>
      <c r="S899" s="16">
        <v>0.37580908284411801</v>
      </c>
      <c r="T899" s="16">
        <v>0.53827253757132998</v>
      </c>
      <c r="U899" s="16"/>
      <c r="V899" s="16">
        <v>0.383543658424778</v>
      </c>
      <c r="W899" s="16">
        <v>0.52526505696208403</v>
      </c>
      <c r="X899" s="16">
        <v>0.41649803826773402</v>
      </c>
      <c r="Y899" s="16">
        <v>0.309165976788984</v>
      </c>
      <c r="Z899" s="16"/>
      <c r="AA899" s="16">
        <v>0.53759926725296903</v>
      </c>
      <c r="AB899" s="16">
        <v>0.27414317012621597</v>
      </c>
      <c r="AC899" s="16">
        <v>0.50281379059314002</v>
      </c>
      <c r="AD899" s="16">
        <v>0.44736630230505198</v>
      </c>
      <c r="AE899" s="16">
        <v>0.38865035058372799</v>
      </c>
      <c r="AF899" s="16">
        <v>0.16345143401096801</v>
      </c>
      <c r="AG899" s="16"/>
      <c r="AH899" s="16">
        <v>0.460294228836716</v>
      </c>
      <c r="AI899" s="16">
        <v>0.43311911396674002</v>
      </c>
      <c r="AJ899" s="16"/>
      <c r="AK899" s="16">
        <v>0.451029306135732</v>
      </c>
      <c r="AL899" s="16">
        <v>0.43754348867811999</v>
      </c>
      <c r="AM899" s="16"/>
      <c r="AN899" s="16">
        <v>0.44751702660243398</v>
      </c>
      <c r="AO899" s="16">
        <v>0.42652519593289401</v>
      </c>
      <c r="AP899" s="16"/>
      <c r="AQ899" s="16">
        <v>0.35727272798562199</v>
      </c>
      <c r="AR899" s="16">
        <v>0.442314492743687</v>
      </c>
      <c r="AS899" s="16">
        <v>0.44929985799737299</v>
      </c>
      <c r="AT899" s="16"/>
      <c r="AU899" s="16">
        <v>0.41728889249953199</v>
      </c>
      <c r="AV899" s="16">
        <v>0.500154874766225</v>
      </c>
      <c r="AW899" s="16"/>
      <c r="AX899" s="16">
        <v>0.43456648648233298</v>
      </c>
      <c r="AY899" s="16">
        <v>0.46818873475524497</v>
      </c>
      <c r="AZ899" s="16"/>
      <c r="BA899" s="16">
        <v>0.44253910935856999</v>
      </c>
      <c r="BB899" s="16">
        <v>0.42369456720320497</v>
      </c>
    </row>
    <row r="900" spans="2:54" x14ac:dyDescent="0.35">
      <c r="B900" t="s">
        <v>174</v>
      </c>
      <c r="C900" s="16">
        <v>0.136743457036929</v>
      </c>
      <c r="D900" s="16">
        <v>0.13732423971306701</v>
      </c>
      <c r="E900" s="16">
        <v>0.13544555082359799</v>
      </c>
      <c r="F900" s="16"/>
      <c r="G900" s="16">
        <v>8.0335622240303606E-2</v>
      </c>
      <c r="H900" s="16">
        <v>0.166423829586932</v>
      </c>
      <c r="I900" s="16">
        <v>7.0415001794753407E-2</v>
      </c>
      <c r="J900" s="16">
        <v>0.230670122848051</v>
      </c>
      <c r="K900" s="16">
        <v>0.17739075125641399</v>
      </c>
      <c r="L900" s="16">
        <v>0</v>
      </c>
      <c r="M900" s="16"/>
      <c r="N900" s="16">
        <v>8.8901209667277506E-2</v>
      </c>
      <c r="O900" s="16">
        <v>0.200540201740147</v>
      </c>
      <c r="P900" s="16">
        <v>7.1271670205956303E-2</v>
      </c>
      <c r="Q900" s="16">
        <v>0.238872438303142</v>
      </c>
      <c r="R900" s="16"/>
      <c r="S900" s="16">
        <v>0.153819793537636</v>
      </c>
      <c r="T900" s="16">
        <v>9.4053889722901102E-2</v>
      </c>
      <c r="U900" s="16"/>
      <c r="V900" s="16">
        <v>0.13540685723461801</v>
      </c>
      <c r="W900" s="16">
        <v>0.14356160471159901</v>
      </c>
      <c r="X900" s="16">
        <v>0.12247320339159901</v>
      </c>
      <c r="Y900" s="16">
        <v>0.20877255081628901</v>
      </c>
      <c r="Z900" s="16"/>
      <c r="AA900" s="16">
        <v>0.11803977611930699</v>
      </c>
      <c r="AB900" s="16">
        <v>0.28757839469292201</v>
      </c>
      <c r="AC900" s="16">
        <v>0.17506480780710601</v>
      </c>
      <c r="AD900" s="16">
        <v>7.8690350309789894E-2</v>
      </c>
      <c r="AE900" s="16">
        <v>0.20332529093011301</v>
      </c>
      <c r="AF900" s="16">
        <v>0.14341796393109801</v>
      </c>
      <c r="AG900" s="16"/>
      <c r="AH900" s="16">
        <v>0.11632447003839699</v>
      </c>
      <c r="AI900" s="16">
        <v>0.15341066390565</v>
      </c>
      <c r="AJ900" s="16"/>
      <c r="AK900" s="16">
        <v>0.10167508197368701</v>
      </c>
      <c r="AL900" s="16">
        <v>0.15013601748063901</v>
      </c>
      <c r="AM900" s="16"/>
      <c r="AN900" s="16">
        <v>0.104300984778269</v>
      </c>
      <c r="AO900" s="16">
        <v>0.17421385847246601</v>
      </c>
      <c r="AP900" s="16"/>
      <c r="AQ900" s="16">
        <v>0.24204524845622399</v>
      </c>
      <c r="AR900" s="16">
        <v>0.224977546157622</v>
      </c>
      <c r="AS900" s="16">
        <v>5.7254936793270997E-2</v>
      </c>
      <c r="AT900" s="16"/>
      <c r="AU900" s="16">
        <v>0.12624210587343199</v>
      </c>
      <c r="AV900" s="16">
        <v>0.136571240423942</v>
      </c>
      <c r="AW900" s="16"/>
      <c r="AX900" s="16">
        <v>0.114298738727638</v>
      </c>
      <c r="AY900" s="16">
        <v>0.42230950818456298</v>
      </c>
      <c r="AZ900" s="16"/>
      <c r="BA900" s="16">
        <v>0.122248611264624</v>
      </c>
      <c r="BB900" s="16">
        <v>8.0563786750020502E-2</v>
      </c>
    </row>
    <row r="901" spans="2:54" x14ac:dyDescent="0.35">
      <c r="B901" t="s">
        <v>175</v>
      </c>
      <c r="C901" s="16">
        <v>2.8247117632572299E-2</v>
      </c>
      <c r="D901" s="16">
        <v>1.96331417231792E-2</v>
      </c>
      <c r="E901" s="16">
        <v>4.7497231855394603E-2</v>
      </c>
      <c r="F901" s="16"/>
      <c r="G901" s="16">
        <v>0</v>
      </c>
      <c r="H901" s="16">
        <v>2.0773874550016301E-2</v>
      </c>
      <c r="I901" s="16">
        <v>0</v>
      </c>
      <c r="J901" s="16">
        <v>7.5597052300110795E-2</v>
      </c>
      <c r="K901" s="16">
        <v>5.0570056728060801E-2</v>
      </c>
      <c r="L901" s="16">
        <v>0.18023653845899201</v>
      </c>
      <c r="M901" s="16"/>
      <c r="N901" s="16">
        <v>7.4110932097928198E-2</v>
      </c>
      <c r="O901" s="16">
        <v>3.8460569636620798E-2</v>
      </c>
      <c r="P901" s="16">
        <v>2.0346559120824701E-2</v>
      </c>
      <c r="Q901" s="16">
        <v>0</v>
      </c>
      <c r="R901" s="16"/>
      <c r="S901" s="16">
        <v>3.3904259279583099E-2</v>
      </c>
      <c r="T901" s="16">
        <v>2.02254386814569E-2</v>
      </c>
      <c r="U901" s="16"/>
      <c r="V901" s="16">
        <v>6.5995193300972102E-2</v>
      </c>
      <c r="W901" s="16">
        <v>2.8930930026024301E-2</v>
      </c>
      <c r="X901" s="16">
        <v>1.61135251073138E-2</v>
      </c>
      <c r="Y901" s="16">
        <v>4.67493091108169E-2</v>
      </c>
      <c r="Z901" s="16"/>
      <c r="AA901" s="16">
        <v>2.1743836735692801E-2</v>
      </c>
      <c r="AB901" s="16">
        <v>0</v>
      </c>
      <c r="AC901" s="16">
        <v>8.5653947891920601E-2</v>
      </c>
      <c r="AD901" s="16">
        <v>1.8749267241762999E-2</v>
      </c>
      <c r="AE901" s="16">
        <v>2.4933672129028799E-2</v>
      </c>
      <c r="AF901" s="16">
        <v>8.8377015264734196E-2</v>
      </c>
      <c r="AG901" s="16"/>
      <c r="AH901" s="16">
        <v>1.49049572985518E-2</v>
      </c>
      <c r="AI901" s="16">
        <v>2.4222259409662099E-2</v>
      </c>
      <c r="AJ901" s="16"/>
      <c r="AK901" s="16">
        <v>1.7542126232917801E-2</v>
      </c>
      <c r="AL901" s="16">
        <v>2.64774402534683E-2</v>
      </c>
      <c r="AM901" s="16"/>
      <c r="AN901" s="16">
        <v>1.8398022746756702E-2</v>
      </c>
      <c r="AO901" s="16">
        <v>3.0593870330014601E-2</v>
      </c>
      <c r="AP901" s="16"/>
      <c r="AQ901" s="16">
        <v>5.5095986937354902E-2</v>
      </c>
      <c r="AR901" s="16">
        <v>3.7700324403792097E-2</v>
      </c>
      <c r="AS901" s="16">
        <v>1.50684412751974E-2</v>
      </c>
      <c r="AT901" s="16"/>
      <c r="AU901" s="16">
        <v>3.4918616949695599E-2</v>
      </c>
      <c r="AV901" s="16">
        <v>1.2321505257566701E-2</v>
      </c>
      <c r="AW901" s="16"/>
      <c r="AX901" s="16">
        <v>2.18607230105692E-2</v>
      </c>
      <c r="AY901" s="16">
        <v>0.109501757060192</v>
      </c>
      <c r="AZ901" s="16"/>
      <c r="BA901" s="16">
        <v>2.3467026411167699E-2</v>
      </c>
      <c r="BB901" s="16">
        <v>5.5349940479066002E-2</v>
      </c>
    </row>
    <row r="902" spans="2:54" x14ac:dyDescent="0.35">
      <c r="B902" t="s">
        <v>110</v>
      </c>
      <c r="C902" s="16">
        <v>8.4260079123871998E-3</v>
      </c>
      <c r="D902" s="16">
        <v>0</v>
      </c>
      <c r="E902" s="16">
        <v>2.7256059965236001E-2</v>
      </c>
      <c r="F902" s="16"/>
      <c r="G902" s="16">
        <v>0</v>
      </c>
      <c r="H902" s="16">
        <v>1.65201362401355E-2</v>
      </c>
      <c r="I902" s="16">
        <v>1.22850136903536E-2</v>
      </c>
      <c r="J902" s="16">
        <v>0</v>
      </c>
      <c r="K902" s="16">
        <v>0</v>
      </c>
      <c r="L902" s="16">
        <v>0</v>
      </c>
      <c r="M902" s="16"/>
      <c r="N902" s="16">
        <v>0</v>
      </c>
      <c r="O902" s="16">
        <v>0</v>
      </c>
      <c r="P902" s="16">
        <v>2.1016774437844402E-2</v>
      </c>
      <c r="Q902" s="16">
        <v>0</v>
      </c>
      <c r="R902" s="16"/>
      <c r="S902" s="16">
        <v>1.4095189768796101E-2</v>
      </c>
      <c r="T902" s="16">
        <v>0</v>
      </c>
      <c r="U902" s="16"/>
      <c r="V902" s="16">
        <v>0</v>
      </c>
      <c r="W902" s="16">
        <v>1.7422603121794202E-2</v>
      </c>
      <c r="X902" s="16">
        <v>0</v>
      </c>
      <c r="Y902" s="16">
        <v>4.3406186223743003E-2</v>
      </c>
      <c r="Z902" s="16"/>
      <c r="AA902" s="16">
        <v>2.0310693053504299E-2</v>
      </c>
      <c r="AB902" s="16">
        <v>3.3104533802043097E-2</v>
      </c>
      <c r="AC902" s="16">
        <v>0</v>
      </c>
      <c r="AD902" s="16">
        <v>0</v>
      </c>
      <c r="AE902" s="16">
        <v>0</v>
      </c>
      <c r="AF902" s="16">
        <v>0</v>
      </c>
      <c r="AG902" s="16"/>
      <c r="AH902" s="16">
        <v>1.36450735470825E-2</v>
      </c>
      <c r="AI902" s="16">
        <v>0</v>
      </c>
      <c r="AJ902" s="16"/>
      <c r="AK902" s="16">
        <v>6.14478187230026E-3</v>
      </c>
      <c r="AL902" s="16">
        <v>0</v>
      </c>
      <c r="AM902" s="16"/>
      <c r="AN902" s="16">
        <v>1.6842877740064599E-2</v>
      </c>
      <c r="AO902" s="16">
        <v>0</v>
      </c>
      <c r="AP902" s="16"/>
      <c r="AQ902" s="16">
        <v>1.92994177144762E-2</v>
      </c>
      <c r="AR902" s="16">
        <v>1.7750546755775899E-2</v>
      </c>
      <c r="AS902" s="16">
        <v>0</v>
      </c>
      <c r="AT902" s="16"/>
      <c r="AU902" s="16">
        <v>1.18759798248306E-2</v>
      </c>
      <c r="AV902" s="16">
        <v>0</v>
      </c>
      <c r="AW902" s="16"/>
      <c r="AX902" s="16">
        <v>9.0882693167290401E-3</v>
      </c>
      <c r="AY902" s="16">
        <v>0</v>
      </c>
      <c r="AZ902" s="16"/>
      <c r="BA902" s="16">
        <v>1.3452425112137E-2</v>
      </c>
      <c r="BB902" s="16">
        <v>0</v>
      </c>
    </row>
    <row r="903" spans="2:54" x14ac:dyDescent="0.35">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c r="AA903" s="16"/>
      <c r="AB903" s="16"/>
      <c r="AC903" s="16"/>
      <c r="AD903" s="16"/>
      <c r="AE903" s="16"/>
      <c r="AF903" s="16"/>
      <c r="AG903" s="16"/>
      <c r="AH903" s="16"/>
      <c r="AI903" s="16"/>
      <c r="AJ903" s="16"/>
      <c r="AK903" s="16"/>
      <c r="AL903" s="16"/>
      <c r="AM903" s="16"/>
      <c r="AN903" s="16"/>
      <c r="AO903" s="16"/>
      <c r="AP903" s="16"/>
      <c r="AQ903" s="16"/>
      <c r="AR903" s="16"/>
      <c r="AS903" s="16"/>
      <c r="AT903" s="16"/>
      <c r="AU903" s="16"/>
      <c r="AV903" s="16"/>
      <c r="AW903" s="16"/>
      <c r="AX903" s="16"/>
      <c r="AY903" s="16"/>
      <c r="AZ903" s="16"/>
      <c r="BA903" s="16"/>
      <c r="BB903" s="16"/>
    </row>
    <row r="904" spans="2:54" x14ac:dyDescent="0.35">
      <c r="B904" s="7" t="s">
        <v>337</v>
      </c>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c r="AA904" s="16"/>
      <c r="AB904" s="16"/>
      <c r="AC904" s="16"/>
      <c r="AD904" s="16"/>
      <c r="AE904" s="16"/>
      <c r="AF904" s="16"/>
      <c r="AG904" s="16"/>
      <c r="AH904" s="16"/>
      <c r="AI904" s="16"/>
      <c r="AJ904" s="16"/>
      <c r="AK904" s="16"/>
      <c r="AL904" s="16"/>
      <c r="AM904" s="16"/>
      <c r="AN904" s="16"/>
      <c r="AO904" s="16"/>
      <c r="AP904" s="16"/>
      <c r="AQ904" s="16"/>
      <c r="AR904" s="16"/>
      <c r="AS904" s="16"/>
      <c r="AT904" s="16"/>
      <c r="AU904" s="16"/>
      <c r="AV904" s="16"/>
      <c r="AW904" s="16"/>
      <c r="AX904" s="16"/>
      <c r="AY904" s="16"/>
      <c r="AZ904" s="16"/>
      <c r="BA904" s="16"/>
      <c r="BB904" s="16"/>
    </row>
    <row r="905" spans="2:54" x14ac:dyDescent="0.35">
      <c r="B905" s="15" t="s">
        <v>24</v>
      </c>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c r="AA905" s="16"/>
      <c r="AB905" s="16"/>
      <c r="AC905" s="16"/>
      <c r="AD905" s="16"/>
      <c r="AE905" s="16"/>
      <c r="AF905" s="16"/>
      <c r="AG905" s="16"/>
      <c r="AH905" s="16"/>
      <c r="AI905" s="16"/>
      <c r="AJ905" s="16"/>
      <c r="AK905" s="16"/>
      <c r="AL905" s="16"/>
      <c r="AM905" s="16"/>
      <c r="AN905" s="16"/>
      <c r="AO905" s="16"/>
      <c r="AP905" s="16"/>
      <c r="AQ905" s="16"/>
      <c r="AR905" s="16"/>
      <c r="AS905" s="16"/>
      <c r="AT905" s="16"/>
      <c r="AU905" s="16"/>
      <c r="AV905" s="16"/>
      <c r="AW905" s="16"/>
      <c r="AX905" s="16"/>
      <c r="AY905" s="16"/>
      <c r="AZ905" s="16"/>
      <c r="BA905" s="16"/>
      <c r="BB905" s="16"/>
    </row>
    <row r="906" spans="2:54" x14ac:dyDescent="0.35">
      <c r="B906" t="s">
        <v>172</v>
      </c>
      <c r="C906" s="16">
        <v>0.35859804031564102</v>
      </c>
      <c r="D906" s="16">
        <v>0.36099062616473998</v>
      </c>
      <c r="E906" s="16">
        <v>0.35284592722881303</v>
      </c>
      <c r="F906" s="16"/>
      <c r="G906" s="16">
        <v>0.36942109012757701</v>
      </c>
      <c r="H906" s="16">
        <v>0.39142439759369901</v>
      </c>
      <c r="I906" s="16">
        <v>0.37134006741115799</v>
      </c>
      <c r="J906" s="16">
        <v>0.32997274486587003</v>
      </c>
      <c r="K906" s="16">
        <v>7.8590752769647304E-2</v>
      </c>
      <c r="L906" s="16">
        <v>0.45483384972672802</v>
      </c>
      <c r="M906" s="16"/>
      <c r="N906" s="16">
        <v>0.39199149821003998</v>
      </c>
      <c r="O906" s="16">
        <v>0.42045515530469502</v>
      </c>
      <c r="P906" s="16">
        <v>0.277477781452595</v>
      </c>
      <c r="Q906" s="16">
        <v>0.41703140776689401</v>
      </c>
      <c r="R906" s="16"/>
      <c r="S906" s="16">
        <v>0.35643389078096699</v>
      </c>
      <c r="T906" s="16">
        <v>0.36248368001933001</v>
      </c>
      <c r="U906" s="16"/>
      <c r="V906" s="16">
        <v>0.44394303825347697</v>
      </c>
      <c r="W906" s="16">
        <v>0.22199072921063101</v>
      </c>
      <c r="X906" s="16">
        <v>0.41324224317709801</v>
      </c>
      <c r="Y906" s="16">
        <v>0.47833976075409301</v>
      </c>
      <c r="Z906" s="16"/>
      <c r="AA906" s="16">
        <v>0.29940480513876699</v>
      </c>
      <c r="AB906" s="16">
        <v>0.241468812298965</v>
      </c>
      <c r="AC906" s="16">
        <v>0</v>
      </c>
      <c r="AD906" s="16">
        <v>0.41001112585128302</v>
      </c>
      <c r="AE906" s="16">
        <v>0.430630368123535</v>
      </c>
      <c r="AF906" s="16">
        <v>0.58112067355145902</v>
      </c>
      <c r="AG906" s="16"/>
      <c r="AH906" s="16">
        <v>0.35747240384250201</v>
      </c>
      <c r="AI906" s="16">
        <v>0.37307617584022801</v>
      </c>
      <c r="AJ906" s="16"/>
      <c r="AK906" s="16">
        <v>0.37579389725255802</v>
      </c>
      <c r="AL906" s="16">
        <v>0.35550319239178901</v>
      </c>
      <c r="AM906" s="16"/>
      <c r="AN906" s="16">
        <v>0.415185111260023</v>
      </c>
      <c r="AO906" s="16">
        <v>0.36983562242316398</v>
      </c>
      <c r="AP906" s="16"/>
      <c r="AQ906" s="16">
        <v>0.22764998446786699</v>
      </c>
      <c r="AR906" s="16">
        <v>0.18723209761467799</v>
      </c>
      <c r="AS906" s="16">
        <v>0.48561897533335602</v>
      </c>
      <c r="AT906" s="16"/>
      <c r="AU906" s="16">
        <v>0.40187381264733502</v>
      </c>
      <c r="AV906" s="16">
        <v>0.26792997898880699</v>
      </c>
      <c r="AW906" s="16"/>
      <c r="AX906" s="16">
        <v>0.37322562638510298</v>
      </c>
      <c r="AY906" s="16">
        <v>0</v>
      </c>
      <c r="AZ906" s="16"/>
      <c r="BA906" s="16">
        <v>0.41080566517178801</v>
      </c>
      <c r="BB906" s="16">
        <v>0.32004465515917901</v>
      </c>
    </row>
    <row r="907" spans="2:54" x14ac:dyDescent="0.35">
      <c r="B907" t="s">
        <v>173</v>
      </c>
      <c r="C907" s="16">
        <v>0.35656963103350398</v>
      </c>
      <c r="D907" s="16">
        <v>0.350249321702301</v>
      </c>
      <c r="E907" s="16">
        <v>0.37176454411488802</v>
      </c>
      <c r="F907" s="16"/>
      <c r="G907" s="16">
        <v>0.25377627389988999</v>
      </c>
      <c r="H907" s="16">
        <v>0.301606524986957</v>
      </c>
      <c r="I907" s="16">
        <v>0.418087241816754</v>
      </c>
      <c r="J907" s="16">
        <v>0.35238563189431898</v>
      </c>
      <c r="K907" s="16">
        <v>0.76248716947870099</v>
      </c>
      <c r="L907" s="16">
        <v>0.181369536555265</v>
      </c>
      <c r="M907" s="16"/>
      <c r="N907" s="16">
        <v>0.294762602911743</v>
      </c>
      <c r="O907" s="16">
        <v>0.21221388712280601</v>
      </c>
      <c r="P907" s="16">
        <v>0.41591202043596498</v>
      </c>
      <c r="Q907" s="16">
        <v>0.40973243670181497</v>
      </c>
      <c r="R907" s="16"/>
      <c r="S907" s="16">
        <v>0.366630101231538</v>
      </c>
      <c r="T907" s="16">
        <v>0.33850647882847201</v>
      </c>
      <c r="U907" s="16"/>
      <c r="V907" s="16">
        <v>0.39253227333624302</v>
      </c>
      <c r="W907" s="16">
        <v>0.292443877984018</v>
      </c>
      <c r="X907" s="16">
        <v>0.385996384580157</v>
      </c>
      <c r="Y907" s="16">
        <v>0.39149894175939098</v>
      </c>
      <c r="Z907" s="16"/>
      <c r="AA907" s="16">
        <v>0.27677205515828202</v>
      </c>
      <c r="AB907" s="16">
        <v>0.43275881756554202</v>
      </c>
      <c r="AC907" s="16">
        <v>0.55707667150075402</v>
      </c>
      <c r="AD907" s="16">
        <v>0.36893272350536199</v>
      </c>
      <c r="AE907" s="16">
        <v>0.30086203926191302</v>
      </c>
      <c r="AF907" s="16">
        <v>0.34662888447734103</v>
      </c>
      <c r="AG907" s="16"/>
      <c r="AH907" s="16">
        <v>0.33807741314120299</v>
      </c>
      <c r="AI907" s="16">
        <v>0.39424531360525999</v>
      </c>
      <c r="AJ907" s="16"/>
      <c r="AK907" s="16">
        <v>0.32841841304861302</v>
      </c>
      <c r="AL907" s="16">
        <v>0.40249165808003101</v>
      </c>
      <c r="AM907" s="16"/>
      <c r="AN907" s="16">
        <v>0.31437816653608702</v>
      </c>
      <c r="AO907" s="16">
        <v>0.37088226117574602</v>
      </c>
      <c r="AP907" s="16"/>
      <c r="AQ907" s="16">
        <v>0.27512475698060501</v>
      </c>
      <c r="AR907" s="16">
        <v>0.476792963850449</v>
      </c>
      <c r="AS907" s="16">
        <v>0.33559079802608499</v>
      </c>
      <c r="AT907" s="16"/>
      <c r="AU907" s="16">
        <v>0.39130962307554201</v>
      </c>
      <c r="AV907" s="16">
        <v>0.28378507840162798</v>
      </c>
      <c r="AW907" s="16"/>
      <c r="AX907" s="16">
        <v>0.35931656232826897</v>
      </c>
      <c r="AY907" s="16">
        <v>0.28922809056969501</v>
      </c>
      <c r="AZ907" s="16"/>
      <c r="BA907" s="16">
        <v>0.35543205431567598</v>
      </c>
      <c r="BB907" s="16">
        <v>0.40000895325550001</v>
      </c>
    </row>
    <row r="908" spans="2:54" x14ac:dyDescent="0.35">
      <c r="B908" t="s">
        <v>174</v>
      </c>
      <c r="C908" s="16">
        <v>0.193678796410794</v>
      </c>
      <c r="D908" s="16">
        <v>0.20163561840238001</v>
      </c>
      <c r="E908" s="16">
        <v>0.174549476589484</v>
      </c>
      <c r="F908" s="16"/>
      <c r="G908" s="16">
        <v>0.305724917433424</v>
      </c>
      <c r="H908" s="16">
        <v>0.199749630922473</v>
      </c>
      <c r="I908" s="16">
        <v>0.123756389801309</v>
      </c>
      <c r="J908" s="16">
        <v>0.221144132340723</v>
      </c>
      <c r="K908" s="16">
        <v>0.15892207775165201</v>
      </c>
      <c r="L908" s="16">
        <v>0.18081774283796201</v>
      </c>
      <c r="M908" s="16"/>
      <c r="N908" s="16">
        <v>0.222314692709116</v>
      </c>
      <c r="O908" s="16">
        <v>0.19835767597515</v>
      </c>
      <c r="P908" s="16">
        <v>0.19312566525856101</v>
      </c>
      <c r="Q908" s="16">
        <v>0.17323615553129201</v>
      </c>
      <c r="R908" s="16"/>
      <c r="S908" s="16">
        <v>0.207317452961819</v>
      </c>
      <c r="T908" s="16">
        <v>0.16919116071346399</v>
      </c>
      <c r="U908" s="16"/>
      <c r="V908" s="16">
        <v>9.6809415706597596E-2</v>
      </c>
      <c r="W908" s="16">
        <v>0.32591914026859697</v>
      </c>
      <c r="X908" s="16">
        <v>0.154435675540608</v>
      </c>
      <c r="Y908" s="16">
        <v>0</v>
      </c>
      <c r="Z908" s="16"/>
      <c r="AA908" s="16">
        <v>0.239425822080158</v>
      </c>
      <c r="AB908" s="16">
        <v>0.233607394074515</v>
      </c>
      <c r="AC908" s="16">
        <v>0.44292332849924598</v>
      </c>
      <c r="AD908" s="16">
        <v>0.15462584151</v>
      </c>
      <c r="AE908" s="16">
        <v>0.19837190347012101</v>
      </c>
      <c r="AF908" s="16">
        <v>0</v>
      </c>
      <c r="AG908" s="16"/>
      <c r="AH908" s="16">
        <v>0.23457292429698301</v>
      </c>
      <c r="AI908" s="16">
        <v>0.12175808731717</v>
      </c>
      <c r="AJ908" s="16"/>
      <c r="AK908" s="16">
        <v>0.22181993119659699</v>
      </c>
      <c r="AL908" s="16">
        <v>0.152028322921375</v>
      </c>
      <c r="AM908" s="16"/>
      <c r="AN908" s="16">
        <v>0.200333842800972</v>
      </c>
      <c r="AO908" s="16">
        <v>0.12729561005408199</v>
      </c>
      <c r="AP908" s="16"/>
      <c r="AQ908" s="16">
        <v>0.36934031876538798</v>
      </c>
      <c r="AR908" s="16">
        <v>0.18202379340167299</v>
      </c>
      <c r="AS908" s="16">
        <v>0.13961148975034299</v>
      </c>
      <c r="AT908" s="16"/>
      <c r="AU908" s="16">
        <v>0.13001261010173301</v>
      </c>
      <c r="AV908" s="16">
        <v>0.32706728086050801</v>
      </c>
      <c r="AW908" s="16"/>
      <c r="AX908" s="16">
        <v>0.18558863675221501</v>
      </c>
      <c r="AY908" s="16">
        <v>0.39201059125587201</v>
      </c>
      <c r="AZ908" s="16"/>
      <c r="BA908" s="16">
        <v>0.15279522201585299</v>
      </c>
      <c r="BB908" s="16">
        <v>0.27994639158532098</v>
      </c>
    </row>
    <row r="909" spans="2:54" x14ac:dyDescent="0.35">
      <c r="B909" t="s">
        <v>175</v>
      </c>
      <c r="C909" s="16">
        <v>7.8198544401991296E-2</v>
      </c>
      <c r="D909" s="16">
        <v>8.7124433730579404E-2</v>
      </c>
      <c r="E909" s="16">
        <v>5.6739450326900802E-2</v>
      </c>
      <c r="F909" s="16"/>
      <c r="G909" s="16">
        <v>7.1077718539108603E-2</v>
      </c>
      <c r="H909" s="16">
        <v>8.8348091880569204E-2</v>
      </c>
      <c r="I909" s="16">
        <v>8.6816300970778804E-2</v>
      </c>
      <c r="J909" s="16">
        <v>5.2586274009253697E-2</v>
      </c>
      <c r="K909" s="16">
        <v>0</v>
      </c>
      <c r="L909" s="16">
        <v>0.182978870880044</v>
      </c>
      <c r="M909" s="16"/>
      <c r="N909" s="16">
        <v>4.9382461675446403E-2</v>
      </c>
      <c r="O909" s="16">
        <v>0.16897328159734901</v>
      </c>
      <c r="P909" s="16">
        <v>9.7530740788450407E-2</v>
      </c>
      <c r="Q909" s="16">
        <v>0</v>
      </c>
      <c r="R909" s="16"/>
      <c r="S909" s="16">
        <v>5.9817617577350303E-2</v>
      </c>
      <c r="T909" s="16">
        <v>0.11120072743792001</v>
      </c>
      <c r="U909" s="16"/>
      <c r="V909" s="16">
        <v>0</v>
      </c>
      <c r="W909" s="16">
        <v>0.140316181747726</v>
      </c>
      <c r="X909" s="16">
        <v>4.6325696702136598E-2</v>
      </c>
      <c r="Y909" s="16">
        <v>0.130161297486516</v>
      </c>
      <c r="Z909" s="16"/>
      <c r="AA909" s="16">
        <v>0.153884848661516</v>
      </c>
      <c r="AB909" s="16">
        <v>9.2164976060977996E-2</v>
      </c>
      <c r="AC909" s="16">
        <v>0</v>
      </c>
      <c r="AD909" s="16">
        <v>6.6430309133354098E-2</v>
      </c>
      <c r="AE909" s="16">
        <v>2.5108558178831501E-2</v>
      </c>
      <c r="AF909" s="16">
        <v>7.2250441971200202E-2</v>
      </c>
      <c r="AG909" s="16"/>
      <c r="AH909" s="16">
        <v>6.0413397755227201E-2</v>
      </c>
      <c r="AI909" s="16">
        <v>0.110920423237342</v>
      </c>
      <c r="AJ909" s="16"/>
      <c r="AK909" s="16">
        <v>7.3967758502231806E-2</v>
      </c>
      <c r="AL909" s="16">
        <v>8.9976826606804297E-2</v>
      </c>
      <c r="AM909" s="16"/>
      <c r="AN909" s="16">
        <v>5.8801096028154899E-2</v>
      </c>
      <c r="AO909" s="16">
        <v>0.13198650634700801</v>
      </c>
      <c r="AP909" s="16"/>
      <c r="AQ909" s="16">
        <v>0.12788493978613999</v>
      </c>
      <c r="AR909" s="16">
        <v>0.12850300692845501</v>
      </c>
      <c r="AS909" s="16">
        <v>3.9178736890216101E-2</v>
      </c>
      <c r="AT909" s="16"/>
      <c r="AU909" s="16">
        <v>6.7504482076940001E-2</v>
      </c>
      <c r="AV909" s="16">
        <v>0.100603919198979</v>
      </c>
      <c r="AW909" s="16"/>
      <c r="AX909" s="16">
        <v>6.8385739303090901E-2</v>
      </c>
      <c r="AY909" s="16">
        <v>0.31876131817443298</v>
      </c>
      <c r="AZ909" s="16"/>
      <c r="BA909" s="16">
        <v>7.1786913312034004E-2</v>
      </c>
      <c r="BB909" s="16">
        <v>0</v>
      </c>
    </row>
    <row r="910" spans="2:54" x14ac:dyDescent="0.35">
      <c r="B910" t="s">
        <v>110</v>
      </c>
      <c r="C910" s="16">
        <v>1.295498783807E-2</v>
      </c>
      <c r="D910" s="16">
        <v>0</v>
      </c>
      <c r="E910" s="16">
        <v>4.41006017399138E-2</v>
      </c>
      <c r="F910" s="16"/>
      <c r="G910" s="16">
        <v>0</v>
      </c>
      <c r="H910" s="16">
        <v>1.8871354616302401E-2</v>
      </c>
      <c r="I910" s="16">
        <v>0</v>
      </c>
      <c r="J910" s="16">
        <v>4.3911216889833897E-2</v>
      </c>
      <c r="K910" s="16">
        <v>0</v>
      </c>
      <c r="L910" s="16">
        <v>0</v>
      </c>
      <c r="M910" s="16"/>
      <c r="N910" s="16">
        <v>4.1548744493654997E-2</v>
      </c>
      <c r="O910" s="16">
        <v>0</v>
      </c>
      <c r="P910" s="16">
        <v>1.5953792064429002E-2</v>
      </c>
      <c r="Q910" s="16">
        <v>0</v>
      </c>
      <c r="R910" s="16"/>
      <c r="S910" s="16">
        <v>9.8009374483255599E-3</v>
      </c>
      <c r="T910" s="16">
        <v>1.8617953000814001E-2</v>
      </c>
      <c r="U910" s="16"/>
      <c r="V910" s="16">
        <v>6.6715272703682299E-2</v>
      </c>
      <c r="W910" s="16">
        <v>1.9330070789028798E-2</v>
      </c>
      <c r="X910" s="16">
        <v>0</v>
      </c>
      <c r="Y910" s="16">
        <v>0</v>
      </c>
      <c r="Z910" s="16"/>
      <c r="AA910" s="16">
        <v>3.0512468961277499E-2</v>
      </c>
      <c r="AB910" s="16">
        <v>0</v>
      </c>
      <c r="AC910" s="16">
        <v>0</v>
      </c>
      <c r="AD910" s="16">
        <v>0</v>
      </c>
      <c r="AE910" s="16">
        <v>4.50271309655993E-2</v>
      </c>
      <c r="AF910" s="16">
        <v>0</v>
      </c>
      <c r="AG910" s="16"/>
      <c r="AH910" s="16">
        <v>9.4638609640845198E-3</v>
      </c>
      <c r="AI910" s="16">
        <v>0</v>
      </c>
      <c r="AJ910" s="16"/>
      <c r="AK910" s="16">
        <v>0</v>
      </c>
      <c r="AL910" s="16">
        <v>0</v>
      </c>
      <c r="AM910" s="16"/>
      <c r="AN910" s="16">
        <v>1.1301783374761801E-2</v>
      </c>
      <c r="AO910" s="16">
        <v>0</v>
      </c>
      <c r="AP910" s="16"/>
      <c r="AQ910" s="16">
        <v>0</v>
      </c>
      <c r="AR910" s="16">
        <v>2.5448138204744099E-2</v>
      </c>
      <c r="AS910" s="16">
        <v>0</v>
      </c>
      <c r="AT910" s="16"/>
      <c r="AU910" s="16">
        <v>9.2994720984497098E-3</v>
      </c>
      <c r="AV910" s="16">
        <v>2.0613742550076801E-2</v>
      </c>
      <c r="AW910" s="16"/>
      <c r="AX910" s="16">
        <v>1.34834352313223E-2</v>
      </c>
      <c r="AY910" s="16">
        <v>0</v>
      </c>
      <c r="AZ910" s="16"/>
      <c r="BA910" s="16">
        <v>9.1801451846482193E-3</v>
      </c>
      <c r="BB910" s="16">
        <v>0</v>
      </c>
    </row>
    <row r="911" spans="2:54" x14ac:dyDescent="0.35">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c r="AA911" s="16"/>
      <c r="AB911" s="16"/>
      <c r="AC911" s="16"/>
      <c r="AD911" s="16"/>
      <c r="AE911" s="16"/>
      <c r="AF911" s="16"/>
      <c r="AG911" s="16"/>
      <c r="AH911" s="16"/>
      <c r="AI911" s="16"/>
      <c r="AJ911" s="16"/>
      <c r="AK911" s="16"/>
      <c r="AL911" s="16"/>
      <c r="AM911" s="16"/>
      <c r="AN911" s="16"/>
      <c r="AO911" s="16"/>
      <c r="AP911" s="16"/>
      <c r="AQ911" s="16"/>
      <c r="AR911" s="16"/>
      <c r="AS911" s="16"/>
      <c r="AT911" s="16"/>
      <c r="AU911" s="16"/>
      <c r="AV911" s="16"/>
      <c r="AW911" s="16"/>
      <c r="AX911" s="16"/>
      <c r="AY911" s="16"/>
      <c r="AZ911" s="16"/>
      <c r="BA911" s="16"/>
      <c r="BB911" s="16"/>
    </row>
    <row r="912" spans="2:54" x14ac:dyDescent="0.35">
      <c r="B912" s="7" t="s">
        <v>338</v>
      </c>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c r="AA912" s="16"/>
      <c r="AB912" s="16"/>
      <c r="AC912" s="16"/>
      <c r="AD912" s="16"/>
      <c r="AE912" s="16"/>
      <c r="AF912" s="16"/>
      <c r="AG912" s="16"/>
      <c r="AH912" s="16"/>
      <c r="AI912" s="16"/>
      <c r="AJ912" s="16"/>
      <c r="AK912" s="16"/>
      <c r="AL912" s="16"/>
      <c r="AM912" s="16"/>
      <c r="AN912" s="16"/>
      <c r="AO912" s="16"/>
      <c r="AP912" s="16"/>
      <c r="AQ912" s="16"/>
      <c r="AR912" s="16"/>
      <c r="AS912" s="16"/>
      <c r="AT912" s="16"/>
      <c r="AU912" s="16"/>
      <c r="AV912" s="16"/>
      <c r="AW912" s="16"/>
      <c r="AX912" s="16"/>
      <c r="AY912" s="16"/>
      <c r="AZ912" s="16"/>
      <c r="BA912" s="16"/>
      <c r="BB912" s="16"/>
    </row>
    <row r="913" spans="2:54" x14ac:dyDescent="0.35">
      <c r="B913" s="15" t="s">
        <v>29</v>
      </c>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c r="AA913" s="16"/>
      <c r="AB913" s="16"/>
      <c r="AC913" s="16"/>
      <c r="AD913" s="16"/>
      <c r="AE913" s="16"/>
      <c r="AF913" s="16"/>
      <c r="AG913" s="16"/>
      <c r="AH913" s="16"/>
      <c r="AI913" s="16"/>
      <c r="AJ913" s="16"/>
      <c r="AK913" s="16"/>
      <c r="AL913" s="16"/>
      <c r="AM913" s="16"/>
      <c r="AN913" s="16"/>
      <c r="AO913" s="16"/>
      <c r="AP913" s="16"/>
      <c r="AQ913" s="16"/>
      <c r="AR913" s="16"/>
      <c r="AS913" s="16"/>
      <c r="AT913" s="16"/>
      <c r="AU913" s="16"/>
      <c r="AV913" s="16"/>
      <c r="AW913" s="16"/>
      <c r="AX913" s="16"/>
      <c r="AY913" s="16"/>
      <c r="AZ913" s="16"/>
      <c r="BA913" s="16"/>
      <c r="BB913" s="16"/>
    </row>
    <row r="914" spans="2:54" x14ac:dyDescent="0.35">
      <c r="B914" t="s">
        <v>339</v>
      </c>
      <c r="C914" s="16">
        <v>0.35629733930525598</v>
      </c>
      <c r="D914" s="16">
        <v>0.39604333316578799</v>
      </c>
      <c r="E914" s="16">
        <v>0.29141725375930899</v>
      </c>
      <c r="F914" s="16"/>
      <c r="G914" s="16">
        <v>0.27442508782696401</v>
      </c>
      <c r="H914" s="16">
        <v>0.320876774112757</v>
      </c>
      <c r="I914" s="16">
        <v>0.48010818024734903</v>
      </c>
      <c r="J914" s="16">
        <v>0.359671599277539</v>
      </c>
      <c r="K914" s="16">
        <v>0.285111345484726</v>
      </c>
      <c r="L914" s="16">
        <v>0.359550342536057</v>
      </c>
      <c r="M914" s="16"/>
      <c r="N914" s="16">
        <v>0.39431532555385401</v>
      </c>
      <c r="O914" s="16">
        <v>0.28146656284976601</v>
      </c>
      <c r="P914" s="16">
        <v>0.37800762751177502</v>
      </c>
      <c r="Q914" s="16">
        <v>0.34796401785053899</v>
      </c>
      <c r="R914" s="16"/>
      <c r="S914" s="16">
        <v>0.35786264244361199</v>
      </c>
      <c r="T914" s="16">
        <v>0.34725609567275001</v>
      </c>
      <c r="U914" s="16"/>
      <c r="V914" s="16">
        <v>0.18153064484470299</v>
      </c>
      <c r="W914" s="16">
        <v>0.315570660283431</v>
      </c>
      <c r="X914" s="16">
        <v>0.45337002154339301</v>
      </c>
      <c r="Y914" s="16">
        <v>0.330133143000861</v>
      </c>
      <c r="Z914" s="16"/>
      <c r="AA914" s="16">
        <v>0.360004956014157</v>
      </c>
      <c r="AB914" s="16">
        <v>0.22697146495249301</v>
      </c>
      <c r="AC914" s="16">
        <v>0.27656077313559901</v>
      </c>
      <c r="AD914" s="16">
        <v>0.38462261802897302</v>
      </c>
      <c r="AE914" s="16">
        <v>0.48711208028793002</v>
      </c>
      <c r="AF914" s="16">
        <v>0.19032989288364699</v>
      </c>
      <c r="AG914" s="16"/>
      <c r="AH914" s="16">
        <v>0.39956094785213198</v>
      </c>
      <c r="AI914" s="16">
        <v>0.32914324264195199</v>
      </c>
      <c r="AJ914" s="16"/>
      <c r="AK914" s="16">
        <v>0.43995278973042101</v>
      </c>
      <c r="AL914" s="16">
        <v>0.32825755372445597</v>
      </c>
      <c r="AM914" s="16"/>
      <c r="AN914" s="16">
        <v>0.42131570034732602</v>
      </c>
      <c r="AO914" s="16">
        <v>0.313776781237458</v>
      </c>
      <c r="AP914" s="16"/>
      <c r="AQ914" s="16">
        <v>0.43422095075474398</v>
      </c>
      <c r="AR914" s="16">
        <v>0.29240129196333198</v>
      </c>
      <c r="AS914" s="16">
        <v>0.37806039576156403</v>
      </c>
      <c r="AT914" s="16"/>
      <c r="AU914" s="16">
        <v>0.35859534158835998</v>
      </c>
      <c r="AV914" s="16">
        <v>0.36539930256025599</v>
      </c>
      <c r="AW914" s="16"/>
      <c r="AX914" s="16">
        <v>0.37073967511391098</v>
      </c>
      <c r="AY914" s="16">
        <v>0.16936833687134001</v>
      </c>
      <c r="AZ914" s="16"/>
      <c r="BA914" s="16">
        <v>0.34161451510221602</v>
      </c>
      <c r="BB914" s="16">
        <v>0.38295893053673502</v>
      </c>
    </row>
    <row r="915" spans="2:54" x14ac:dyDescent="0.35">
      <c r="B915" t="s">
        <v>340</v>
      </c>
      <c r="C915" s="16">
        <v>0.47882005124212301</v>
      </c>
      <c r="D915" s="16">
        <v>0.46871090007660199</v>
      </c>
      <c r="E915" s="16">
        <v>0.49532190535897802</v>
      </c>
      <c r="F915" s="16"/>
      <c r="G915" s="16">
        <v>0.51544168912678501</v>
      </c>
      <c r="H915" s="16">
        <v>0.54076434014285302</v>
      </c>
      <c r="I915" s="16">
        <v>0.452927534394443</v>
      </c>
      <c r="J915" s="16">
        <v>0.38957392460329798</v>
      </c>
      <c r="K915" s="16">
        <v>0.45582382147985501</v>
      </c>
      <c r="L915" s="16">
        <v>0.50353899155475401</v>
      </c>
      <c r="M915" s="16"/>
      <c r="N915" s="16">
        <v>0.51217352916340697</v>
      </c>
      <c r="O915" s="16">
        <v>0.45731172127893299</v>
      </c>
      <c r="P915" s="16">
        <v>0.467613872576158</v>
      </c>
      <c r="Q915" s="16">
        <v>0.49218024312624598</v>
      </c>
      <c r="R915" s="16"/>
      <c r="S915" s="16">
        <v>0.48074429749913</v>
      </c>
      <c r="T915" s="16">
        <v>0.48145760102184199</v>
      </c>
      <c r="U915" s="16"/>
      <c r="V915" s="16">
        <v>0.50689408881784803</v>
      </c>
      <c r="W915" s="16">
        <v>0.51590049618230904</v>
      </c>
      <c r="X915" s="16">
        <v>0.432857292782449</v>
      </c>
      <c r="Y915" s="16">
        <v>0.50716387066077995</v>
      </c>
      <c r="Z915" s="16"/>
      <c r="AA915" s="16">
        <v>0.438911273012286</v>
      </c>
      <c r="AB915" s="16">
        <v>0.61764686877219099</v>
      </c>
      <c r="AC915" s="16">
        <v>0.49319923023365297</v>
      </c>
      <c r="AD915" s="16">
        <v>0.51013593630239895</v>
      </c>
      <c r="AE915" s="16">
        <v>0.31717545238225398</v>
      </c>
      <c r="AF915" s="16">
        <v>0.60935710795949205</v>
      </c>
      <c r="AG915" s="16"/>
      <c r="AH915" s="16">
        <v>0.46068439788354398</v>
      </c>
      <c r="AI915" s="16">
        <v>0.49699300696122201</v>
      </c>
      <c r="AJ915" s="16"/>
      <c r="AK915" s="16">
        <v>0.46013389484564199</v>
      </c>
      <c r="AL915" s="16">
        <v>0.47423578940094802</v>
      </c>
      <c r="AM915" s="16"/>
      <c r="AN915" s="16">
        <v>0.44430739932544</v>
      </c>
      <c r="AO915" s="16">
        <v>0.484048775064847</v>
      </c>
      <c r="AP915" s="16"/>
      <c r="AQ915" s="16">
        <v>0.36390182950769701</v>
      </c>
      <c r="AR915" s="16">
        <v>0.46410549262223799</v>
      </c>
      <c r="AS915" s="16">
        <v>0.54939824726974096</v>
      </c>
      <c r="AT915" s="16"/>
      <c r="AU915" s="16">
        <v>0.51269696565207801</v>
      </c>
      <c r="AV915" s="16">
        <v>0.41135521867689601</v>
      </c>
      <c r="AW915" s="16"/>
      <c r="AX915" s="16">
        <v>0.489799962671988</v>
      </c>
      <c r="AY915" s="16">
        <v>0.29156645817794102</v>
      </c>
      <c r="AZ915" s="16"/>
      <c r="BA915" s="16">
        <v>0.50595007573355699</v>
      </c>
      <c r="BB915" s="16">
        <v>0.53931394163887403</v>
      </c>
    </row>
    <row r="916" spans="2:54" x14ac:dyDescent="0.35">
      <c r="B916" t="s">
        <v>341</v>
      </c>
      <c r="C916" s="16">
        <v>0.14571153261068201</v>
      </c>
      <c r="D916" s="16">
        <v>0.119918348852552</v>
      </c>
      <c r="E916" s="16">
        <v>0.18781549847456</v>
      </c>
      <c r="F916" s="16"/>
      <c r="G916" s="16">
        <v>0.21013322304625101</v>
      </c>
      <c r="H916" s="16">
        <v>0.11678372951129801</v>
      </c>
      <c r="I916" s="16">
        <v>6.6964285358207504E-2</v>
      </c>
      <c r="J916" s="16">
        <v>0.21091970246671701</v>
      </c>
      <c r="K916" s="16">
        <v>0.20088082215703401</v>
      </c>
      <c r="L916" s="16">
        <v>0.13691066590918899</v>
      </c>
      <c r="M916" s="16"/>
      <c r="N916" s="16">
        <v>9.3511145282739003E-2</v>
      </c>
      <c r="O916" s="16">
        <v>0.23344688685961101</v>
      </c>
      <c r="P916" s="16">
        <v>0.12105422708821199</v>
      </c>
      <c r="Q916" s="16">
        <v>0.15985573902321501</v>
      </c>
      <c r="R916" s="16"/>
      <c r="S916" s="16">
        <v>0.133765319111252</v>
      </c>
      <c r="T916" s="16">
        <v>0.16310016306312899</v>
      </c>
      <c r="U916" s="16"/>
      <c r="V916" s="16">
        <v>0.28795202403294501</v>
      </c>
      <c r="W916" s="16">
        <v>0.150340055363271</v>
      </c>
      <c r="X916" s="16">
        <v>9.2010263383600105E-2</v>
      </c>
      <c r="Y916" s="16">
        <v>0.162702986338359</v>
      </c>
      <c r="Z916" s="16"/>
      <c r="AA916" s="16">
        <v>0.17962040488294001</v>
      </c>
      <c r="AB916" s="16">
        <v>0.15538166627531599</v>
      </c>
      <c r="AC916" s="16">
        <v>0.19132293943629899</v>
      </c>
      <c r="AD916" s="16">
        <v>7.6965040775656995E-2</v>
      </c>
      <c r="AE916" s="16">
        <v>0.19571246732981601</v>
      </c>
      <c r="AF916" s="16">
        <v>0.20031299915686099</v>
      </c>
      <c r="AG916" s="16"/>
      <c r="AH916" s="16">
        <v>0.117011116936081</v>
      </c>
      <c r="AI916" s="16">
        <v>0.16557499581313301</v>
      </c>
      <c r="AJ916" s="16"/>
      <c r="AK916" s="16">
        <v>9.9913315423936097E-2</v>
      </c>
      <c r="AL916" s="16">
        <v>0.182015032254669</v>
      </c>
      <c r="AM916" s="16"/>
      <c r="AN916" s="16">
        <v>0.118087830446358</v>
      </c>
      <c r="AO916" s="16">
        <v>0.194326807743952</v>
      </c>
      <c r="AP916" s="16"/>
      <c r="AQ916" s="16">
        <v>0.189690698015063</v>
      </c>
      <c r="AR916" s="16">
        <v>0.21198820422748399</v>
      </c>
      <c r="AS916" s="16">
        <v>6.6047768049360106E-2</v>
      </c>
      <c r="AT916" s="16"/>
      <c r="AU916" s="16">
        <v>0.112643742408058</v>
      </c>
      <c r="AV916" s="16">
        <v>0.19756731613942699</v>
      </c>
      <c r="AW916" s="16"/>
      <c r="AX916" s="16">
        <v>0.12264224968052601</v>
      </c>
      <c r="AY916" s="16">
        <v>0.485038689269495</v>
      </c>
      <c r="AZ916" s="16"/>
      <c r="BA916" s="16">
        <v>0.13869418320188101</v>
      </c>
      <c r="BB916" s="16">
        <v>6.2903382661224E-2</v>
      </c>
    </row>
    <row r="917" spans="2:54" x14ac:dyDescent="0.35">
      <c r="B917" t="s">
        <v>103</v>
      </c>
      <c r="C917" s="16">
        <v>1.9171076841939399E-2</v>
      </c>
      <c r="D917" s="16">
        <v>1.53274179050577E-2</v>
      </c>
      <c r="E917" s="16">
        <v>2.5445342407153002E-2</v>
      </c>
      <c r="F917" s="16"/>
      <c r="G917" s="16">
        <v>0</v>
      </c>
      <c r="H917" s="16">
        <v>2.1575156233090999E-2</v>
      </c>
      <c r="I917" s="16">
        <v>0</v>
      </c>
      <c r="J917" s="16">
        <v>3.9834773652446302E-2</v>
      </c>
      <c r="K917" s="16">
        <v>5.8184010878386101E-2</v>
      </c>
      <c r="L917" s="16">
        <v>0</v>
      </c>
      <c r="M917" s="16"/>
      <c r="N917" s="16">
        <v>0</v>
      </c>
      <c r="O917" s="16">
        <v>2.77748290116904E-2</v>
      </c>
      <c r="P917" s="16">
        <v>3.3324272823855403E-2</v>
      </c>
      <c r="Q917" s="16">
        <v>0</v>
      </c>
      <c r="R917" s="16"/>
      <c r="S917" s="16">
        <v>2.7627740946005699E-2</v>
      </c>
      <c r="T917" s="16">
        <v>8.1861402422799094E-3</v>
      </c>
      <c r="U917" s="16"/>
      <c r="V917" s="16">
        <v>2.36232423045038E-2</v>
      </c>
      <c r="W917" s="16">
        <v>1.81887881709893E-2</v>
      </c>
      <c r="X917" s="16">
        <v>2.1762422290558001E-2</v>
      </c>
      <c r="Y917" s="16">
        <v>0</v>
      </c>
      <c r="Z917" s="16"/>
      <c r="AA917" s="16">
        <v>2.1463366090616699E-2</v>
      </c>
      <c r="AB917" s="16">
        <v>0</v>
      </c>
      <c r="AC917" s="16">
        <v>3.8917057194448601E-2</v>
      </c>
      <c r="AD917" s="16">
        <v>2.8276404892971899E-2</v>
      </c>
      <c r="AE917" s="16">
        <v>0</v>
      </c>
      <c r="AF917" s="16">
        <v>0</v>
      </c>
      <c r="AG917" s="16"/>
      <c r="AH917" s="16">
        <v>2.27435373282419E-2</v>
      </c>
      <c r="AI917" s="16">
        <v>8.2887545836930702E-3</v>
      </c>
      <c r="AJ917" s="16"/>
      <c r="AK917" s="16">
        <v>0</v>
      </c>
      <c r="AL917" s="16">
        <v>1.54916246199265E-2</v>
      </c>
      <c r="AM917" s="16"/>
      <c r="AN917" s="16">
        <v>1.6289069880875601E-2</v>
      </c>
      <c r="AO917" s="16">
        <v>7.8476359537432393E-3</v>
      </c>
      <c r="AP917" s="16"/>
      <c r="AQ917" s="16">
        <v>1.2186521722495999E-2</v>
      </c>
      <c r="AR917" s="16">
        <v>3.1505011186945903E-2</v>
      </c>
      <c r="AS917" s="16">
        <v>6.49358891933561E-3</v>
      </c>
      <c r="AT917" s="16"/>
      <c r="AU917" s="16">
        <v>1.6063950351504298E-2</v>
      </c>
      <c r="AV917" s="16">
        <v>2.56781626234204E-2</v>
      </c>
      <c r="AW917" s="16"/>
      <c r="AX917" s="16">
        <v>1.68181125335751E-2</v>
      </c>
      <c r="AY917" s="16">
        <v>5.4026515681224102E-2</v>
      </c>
      <c r="AZ917" s="16"/>
      <c r="BA917" s="16">
        <v>1.3741225962346001E-2</v>
      </c>
      <c r="BB917" s="16">
        <v>1.4823745163167E-2</v>
      </c>
    </row>
    <row r="918" spans="2:54" x14ac:dyDescent="0.35">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c r="AA918" s="16"/>
      <c r="AB918" s="16"/>
      <c r="AC918" s="16"/>
      <c r="AD918" s="16"/>
      <c r="AE918" s="16"/>
      <c r="AF918" s="16"/>
      <c r="AG918" s="16"/>
      <c r="AH918" s="16"/>
      <c r="AI918" s="16"/>
      <c r="AJ918" s="16"/>
      <c r="AK918" s="16"/>
      <c r="AL918" s="16"/>
      <c r="AM918" s="16"/>
      <c r="AN918" s="16"/>
      <c r="AO918" s="16"/>
      <c r="AP918" s="16"/>
      <c r="AQ918" s="16"/>
      <c r="AR918" s="16"/>
      <c r="AS918" s="16"/>
      <c r="AT918" s="16"/>
      <c r="AU918" s="16"/>
      <c r="AV918" s="16"/>
      <c r="AW918" s="16"/>
      <c r="AX918" s="16"/>
      <c r="AY918" s="16"/>
      <c r="AZ918" s="16"/>
      <c r="BA918" s="16"/>
      <c r="BB918" s="16"/>
    </row>
    <row r="919" spans="2:54" x14ac:dyDescent="0.35">
      <c r="B919" s="7" t="s">
        <v>342</v>
      </c>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c r="AA919" s="16"/>
      <c r="AB919" s="16"/>
      <c r="AC919" s="16"/>
      <c r="AD919" s="16"/>
      <c r="AE919" s="16"/>
      <c r="AF919" s="16"/>
      <c r="AG919" s="16"/>
      <c r="AH919" s="16"/>
      <c r="AI919" s="16"/>
      <c r="AJ919" s="16"/>
      <c r="AK919" s="16"/>
      <c r="AL919" s="16"/>
      <c r="AM919" s="16"/>
      <c r="AN919" s="16"/>
      <c r="AO919" s="16"/>
      <c r="AP919" s="16"/>
      <c r="AQ919" s="16"/>
      <c r="AR919" s="16"/>
      <c r="AS919" s="16"/>
      <c r="AT919" s="16"/>
      <c r="AU919" s="16"/>
      <c r="AV919" s="16"/>
      <c r="AW919" s="16"/>
      <c r="AX919" s="16"/>
      <c r="AY919" s="16"/>
      <c r="AZ919" s="16"/>
      <c r="BA919" s="16"/>
      <c r="BB919" s="16"/>
    </row>
    <row r="920" spans="2:54" x14ac:dyDescent="0.35">
      <c r="B920" s="15" t="s">
        <v>29</v>
      </c>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c r="AA920" s="16"/>
      <c r="AB920" s="16"/>
      <c r="AC920" s="16"/>
      <c r="AD920" s="16"/>
      <c r="AE920" s="16"/>
      <c r="AF920" s="16"/>
      <c r="AG920" s="16"/>
      <c r="AH920" s="16"/>
      <c r="AI920" s="16"/>
      <c r="AJ920" s="16"/>
      <c r="AK920" s="16"/>
      <c r="AL920" s="16"/>
      <c r="AM920" s="16"/>
      <c r="AN920" s="16"/>
      <c r="AO920" s="16"/>
      <c r="AP920" s="16"/>
      <c r="AQ920" s="16"/>
      <c r="AR920" s="16"/>
      <c r="AS920" s="16"/>
      <c r="AT920" s="16"/>
      <c r="AU920" s="16"/>
      <c r="AV920" s="16"/>
      <c r="AW920" s="16"/>
      <c r="AX920" s="16"/>
      <c r="AY920" s="16"/>
      <c r="AZ920" s="16"/>
      <c r="BA920" s="16"/>
      <c r="BB920" s="16"/>
    </row>
    <row r="921" spans="2:54" x14ac:dyDescent="0.35">
      <c r="B921" t="s">
        <v>343</v>
      </c>
      <c r="C921" s="16">
        <v>0.52908605867751102</v>
      </c>
      <c r="D921" s="16">
        <v>0.49258552181241599</v>
      </c>
      <c r="E921" s="16">
        <v>0.588668364320445</v>
      </c>
      <c r="F921" s="16"/>
      <c r="G921" s="16">
        <v>0.48627003526643298</v>
      </c>
      <c r="H921" s="16">
        <v>0.54928397492634295</v>
      </c>
      <c r="I921" s="16">
        <v>0.55473447144796495</v>
      </c>
      <c r="J921" s="16">
        <v>0.422369794413616</v>
      </c>
      <c r="K921" s="16">
        <v>0.58717644924212298</v>
      </c>
      <c r="L921" s="16">
        <v>0.78441174228855903</v>
      </c>
      <c r="M921" s="16"/>
      <c r="N921" s="16">
        <v>0.55393661956101103</v>
      </c>
      <c r="O921" s="16">
        <v>0.52394827605857197</v>
      </c>
      <c r="P921" s="16">
        <v>0.54433159121871599</v>
      </c>
      <c r="Q921" s="16">
        <v>0.48529149150855899</v>
      </c>
      <c r="R921" s="16"/>
      <c r="S921" s="16">
        <v>0.52745713205699296</v>
      </c>
      <c r="T921" s="16">
        <v>0.53697052363904596</v>
      </c>
      <c r="U921" s="16"/>
      <c r="V921" s="16">
        <v>0.53502787108001404</v>
      </c>
      <c r="W921" s="16">
        <v>0.53209078321319503</v>
      </c>
      <c r="X921" s="16">
        <v>0.49829146391337198</v>
      </c>
      <c r="Y921" s="16">
        <v>0.68576817865196904</v>
      </c>
      <c r="Z921" s="16"/>
      <c r="AA921" s="16">
        <v>0.47452835968058099</v>
      </c>
      <c r="AB921" s="16">
        <v>0.57764163412574698</v>
      </c>
      <c r="AC921" s="16">
        <v>0.56561575036363698</v>
      </c>
      <c r="AD921" s="16">
        <v>0.58433356697355698</v>
      </c>
      <c r="AE921" s="16">
        <v>0.51478913738537302</v>
      </c>
      <c r="AF921" s="16">
        <v>0.33922397244715002</v>
      </c>
      <c r="AG921" s="16"/>
      <c r="AH921" s="16">
        <v>0.46593772555798202</v>
      </c>
      <c r="AI921" s="16">
        <v>0.61253114094651695</v>
      </c>
      <c r="AJ921" s="16"/>
      <c r="AK921" s="16">
        <v>0.51118927815019499</v>
      </c>
      <c r="AL921" s="16">
        <v>0.52696737964061102</v>
      </c>
      <c r="AM921" s="16"/>
      <c r="AN921" s="16">
        <v>0.46021281735212599</v>
      </c>
      <c r="AO921" s="16">
        <v>0.60360060941721705</v>
      </c>
      <c r="AP921" s="16"/>
      <c r="AQ921" s="16">
        <v>0.37353718011611298</v>
      </c>
      <c r="AR921" s="16">
        <v>0.56283022527243498</v>
      </c>
      <c r="AS921" s="16">
        <v>0.58151271887851896</v>
      </c>
      <c r="AT921" s="16"/>
      <c r="AU921" s="16">
        <v>0.58243320787702801</v>
      </c>
      <c r="AV921" s="16">
        <v>0.44959827063691599</v>
      </c>
      <c r="AW921" s="16"/>
      <c r="AX921" s="16">
        <v>0.54737606110729997</v>
      </c>
      <c r="AY921" s="16">
        <v>0.239803998459762</v>
      </c>
      <c r="AZ921" s="16"/>
      <c r="BA921" s="16">
        <v>0.54796594362225104</v>
      </c>
      <c r="BB921" s="16">
        <v>0.55208832869778401</v>
      </c>
    </row>
    <row r="922" spans="2:54" x14ac:dyDescent="0.35">
      <c r="B922" t="s">
        <v>344</v>
      </c>
      <c r="C922" s="16">
        <v>0.31841440128301102</v>
      </c>
      <c r="D922" s="16">
        <v>0.39277422555963498</v>
      </c>
      <c r="E922" s="16">
        <v>0.19703180918636101</v>
      </c>
      <c r="F922" s="16"/>
      <c r="G922" s="16">
        <v>0.45105627484949401</v>
      </c>
      <c r="H922" s="16">
        <v>0.28934093075865902</v>
      </c>
      <c r="I922" s="16">
        <v>0.34246953915391398</v>
      </c>
      <c r="J922" s="16">
        <v>0.29556507220313999</v>
      </c>
      <c r="K922" s="16">
        <v>0.21807775153685299</v>
      </c>
      <c r="L922" s="16">
        <v>0.21558825771144099</v>
      </c>
      <c r="M922" s="16"/>
      <c r="N922" s="16">
        <v>0.402221930662506</v>
      </c>
      <c r="O922" s="16">
        <v>0.31833671017780502</v>
      </c>
      <c r="P922" s="16">
        <v>0.29577456419315301</v>
      </c>
      <c r="Q922" s="16">
        <v>0.29671758620904898</v>
      </c>
      <c r="R922" s="16"/>
      <c r="S922" s="16">
        <v>0.331185474087968</v>
      </c>
      <c r="T922" s="16">
        <v>0.29413200401533302</v>
      </c>
      <c r="U922" s="16"/>
      <c r="V922" s="16">
        <v>0.204489606808098</v>
      </c>
      <c r="W922" s="16">
        <v>0.28880899602636201</v>
      </c>
      <c r="X922" s="16">
        <v>0.40174034467969599</v>
      </c>
      <c r="Y922" s="16">
        <v>0.19741554063518901</v>
      </c>
      <c r="Z922" s="16"/>
      <c r="AA922" s="16">
        <v>0.25883553989264202</v>
      </c>
      <c r="AB922" s="16">
        <v>0.33574788876842399</v>
      </c>
      <c r="AC922" s="16">
        <v>0.248187372098436</v>
      </c>
      <c r="AD922" s="16">
        <v>0.34385268135594599</v>
      </c>
      <c r="AE922" s="16">
        <v>0.36731986172569198</v>
      </c>
      <c r="AF922" s="16">
        <v>0.46014781423407197</v>
      </c>
      <c r="AG922" s="16"/>
      <c r="AH922" s="16">
        <v>0.38722141973450203</v>
      </c>
      <c r="AI922" s="16">
        <v>0.24700123001486099</v>
      </c>
      <c r="AJ922" s="16"/>
      <c r="AK922" s="16">
        <v>0.36020718367441301</v>
      </c>
      <c r="AL922" s="16">
        <v>0.292279558334611</v>
      </c>
      <c r="AM922" s="16"/>
      <c r="AN922" s="16">
        <v>0.40978236937134799</v>
      </c>
      <c r="AO922" s="16">
        <v>0.24490984046209599</v>
      </c>
      <c r="AP922" s="16"/>
      <c r="AQ922" s="16">
        <v>0.49623339060740501</v>
      </c>
      <c r="AR922" s="16">
        <v>0.24243855452924601</v>
      </c>
      <c r="AS922" s="16">
        <v>0.315805594687876</v>
      </c>
      <c r="AT922" s="16"/>
      <c r="AU922" s="16">
        <v>0.279460310678325</v>
      </c>
      <c r="AV922" s="16">
        <v>0.38057329520456201</v>
      </c>
      <c r="AW922" s="16"/>
      <c r="AX922" s="16">
        <v>0.32242563540000502</v>
      </c>
      <c r="AY922" s="16">
        <v>0.27900322054446602</v>
      </c>
      <c r="AZ922" s="16"/>
      <c r="BA922" s="16">
        <v>0.30468101272876602</v>
      </c>
      <c r="BB922" s="16">
        <v>0.41967352381901402</v>
      </c>
    </row>
    <row r="923" spans="2:54" x14ac:dyDescent="0.35">
      <c r="B923" t="s">
        <v>341</v>
      </c>
      <c r="C923" s="16">
        <v>0.13138224355084799</v>
      </c>
      <c r="D923" s="16">
        <v>9.5720292187269601E-2</v>
      </c>
      <c r="E923" s="16">
        <v>0.18959566911829601</v>
      </c>
      <c r="F923" s="16"/>
      <c r="G923" s="16">
        <v>6.2673689884072806E-2</v>
      </c>
      <c r="H923" s="16">
        <v>0.12536751588807299</v>
      </c>
      <c r="I923" s="16">
        <v>0.10279598939812</v>
      </c>
      <c r="J923" s="16">
        <v>0.23877975695519599</v>
      </c>
      <c r="K923" s="16">
        <v>0.17081920713059501</v>
      </c>
      <c r="L923" s="16">
        <v>0</v>
      </c>
      <c r="M923" s="16"/>
      <c r="N923" s="16">
        <v>4.38414497764823E-2</v>
      </c>
      <c r="O923" s="16">
        <v>0.12891372280815699</v>
      </c>
      <c r="P923" s="16">
        <v>0.14523853807620801</v>
      </c>
      <c r="Q923" s="16">
        <v>0.174717018485119</v>
      </c>
      <c r="R923" s="16"/>
      <c r="S923" s="16">
        <v>0.104111857578992</v>
      </c>
      <c r="T923" s="16">
        <v>0.168897472345621</v>
      </c>
      <c r="U923" s="16"/>
      <c r="V923" s="16">
        <v>0.21576856275642101</v>
      </c>
      <c r="W923" s="16">
        <v>0.144172980777409</v>
      </c>
      <c r="X923" s="16">
        <v>9.4992753081664993E-2</v>
      </c>
      <c r="Y923" s="16">
        <v>0.116816280712842</v>
      </c>
      <c r="Z923" s="16"/>
      <c r="AA923" s="16">
        <v>0.21793432506410701</v>
      </c>
      <c r="AB923" s="16">
        <v>8.6610477105829503E-2</v>
      </c>
      <c r="AC923" s="16">
        <v>0.12952487349727901</v>
      </c>
      <c r="AD923" s="16">
        <v>6.5673269405848306E-2</v>
      </c>
      <c r="AE923" s="16">
        <v>0.117891000888935</v>
      </c>
      <c r="AF923" s="16">
        <v>0.200628213318778</v>
      </c>
      <c r="AG923" s="16"/>
      <c r="AH923" s="16">
        <v>0.129770275744194</v>
      </c>
      <c r="AI923" s="16">
        <v>0.108981400610424</v>
      </c>
      <c r="AJ923" s="16"/>
      <c r="AK923" s="16">
        <v>0.11892262121055901</v>
      </c>
      <c r="AL923" s="16">
        <v>0.14568824277800099</v>
      </c>
      <c r="AM923" s="16"/>
      <c r="AN923" s="16">
        <v>0.11828781123985201</v>
      </c>
      <c r="AO923" s="16">
        <v>0.121678985003097</v>
      </c>
      <c r="AP923" s="16"/>
      <c r="AQ923" s="16">
        <v>9.2634225664541797E-2</v>
      </c>
      <c r="AR923" s="16">
        <v>0.16129475834662799</v>
      </c>
      <c r="AS923" s="16">
        <v>9.57805058728258E-2</v>
      </c>
      <c r="AT923" s="16"/>
      <c r="AU923" s="16">
        <v>0.112072379861736</v>
      </c>
      <c r="AV923" s="16">
        <v>0.15707559151377001</v>
      </c>
      <c r="AW923" s="16"/>
      <c r="AX923" s="16">
        <v>0.117857772824791</v>
      </c>
      <c r="AY923" s="16">
        <v>0.33293345961529403</v>
      </c>
      <c r="AZ923" s="16"/>
      <c r="BA923" s="16">
        <v>0.13413173104624801</v>
      </c>
      <c r="BB923" s="16">
        <v>1.34144023200352E-2</v>
      </c>
    </row>
    <row r="924" spans="2:54" x14ac:dyDescent="0.35">
      <c r="B924" t="s">
        <v>220</v>
      </c>
      <c r="C924" s="16">
        <v>2.1117296488630199E-2</v>
      </c>
      <c r="D924" s="16">
        <v>1.8919960440679801E-2</v>
      </c>
      <c r="E924" s="16">
        <v>2.47041573748987E-2</v>
      </c>
      <c r="F924" s="16"/>
      <c r="G924" s="16">
        <v>0</v>
      </c>
      <c r="H924" s="16">
        <v>3.6007578426925098E-2</v>
      </c>
      <c r="I924" s="16">
        <v>0</v>
      </c>
      <c r="J924" s="16">
        <v>4.3285376428048902E-2</v>
      </c>
      <c r="K924" s="16">
        <v>2.39265920904294E-2</v>
      </c>
      <c r="L924" s="16">
        <v>0</v>
      </c>
      <c r="M924" s="16"/>
      <c r="N924" s="16">
        <v>0</v>
      </c>
      <c r="O924" s="16">
        <v>2.8801290955466699E-2</v>
      </c>
      <c r="P924" s="16">
        <v>1.4655306511923E-2</v>
      </c>
      <c r="Q924" s="16">
        <v>4.3273903797272903E-2</v>
      </c>
      <c r="R924" s="16"/>
      <c r="S924" s="16">
        <v>3.7245536276046397E-2</v>
      </c>
      <c r="T924" s="16">
        <v>0</v>
      </c>
      <c r="U924" s="16"/>
      <c r="V924" s="16">
        <v>4.4713959355466501E-2</v>
      </c>
      <c r="W924" s="16">
        <v>3.4927239983034E-2</v>
      </c>
      <c r="X924" s="16">
        <v>4.9754383252663802E-3</v>
      </c>
      <c r="Y924" s="16">
        <v>0</v>
      </c>
      <c r="Z924" s="16"/>
      <c r="AA924" s="16">
        <v>4.8701775362670501E-2</v>
      </c>
      <c r="AB924" s="16">
        <v>0</v>
      </c>
      <c r="AC924" s="16">
        <v>5.6672004040648802E-2</v>
      </c>
      <c r="AD924" s="16">
        <v>6.1404822646486104E-3</v>
      </c>
      <c r="AE924" s="16">
        <v>0</v>
      </c>
      <c r="AF924" s="16">
        <v>0</v>
      </c>
      <c r="AG924" s="16"/>
      <c r="AH924" s="16">
        <v>1.7070578963321401E-2</v>
      </c>
      <c r="AI924" s="16">
        <v>3.1486228428198697E-2</v>
      </c>
      <c r="AJ924" s="16"/>
      <c r="AK924" s="16">
        <v>9.6809169648322101E-3</v>
      </c>
      <c r="AL924" s="16">
        <v>3.5064819246777103E-2</v>
      </c>
      <c r="AM924" s="16"/>
      <c r="AN924" s="16">
        <v>1.17170020366741E-2</v>
      </c>
      <c r="AO924" s="16">
        <v>2.98105651175899E-2</v>
      </c>
      <c r="AP924" s="16"/>
      <c r="AQ924" s="16">
        <v>3.7595203611939701E-2</v>
      </c>
      <c r="AR924" s="16">
        <v>3.3436461851690899E-2</v>
      </c>
      <c r="AS924" s="16">
        <v>6.9011805607784998E-3</v>
      </c>
      <c r="AT924" s="16"/>
      <c r="AU924" s="16">
        <v>2.60341015829119E-2</v>
      </c>
      <c r="AV924" s="16">
        <v>1.2752842644751799E-2</v>
      </c>
      <c r="AW924" s="16"/>
      <c r="AX924" s="16">
        <v>1.23405306679043E-2</v>
      </c>
      <c r="AY924" s="16">
        <v>0.14825932138047701</v>
      </c>
      <c r="AZ924" s="16"/>
      <c r="BA924" s="16">
        <v>1.3221312602734899E-2</v>
      </c>
      <c r="BB924" s="16">
        <v>1.4823745163167E-2</v>
      </c>
    </row>
    <row r="925" spans="2:54" x14ac:dyDescent="0.35">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c r="AA925" s="16"/>
      <c r="AB925" s="16"/>
      <c r="AC925" s="16"/>
      <c r="AD925" s="16"/>
      <c r="AE925" s="16"/>
      <c r="AF925" s="16"/>
      <c r="AG925" s="16"/>
      <c r="AH925" s="16"/>
      <c r="AI925" s="16"/>
      <c r="AJ925" s="16"/>
      <c r="AK925" s="16"/>
      <c r="AL925" s="16"/>
      <c r="AM925" s="16"/>
      <c r="AN925" s="16"/>
      <c r="AO925" s="16"/>
      <c r="AP925" s="16"/>
      <c r="AQ925" s="16"/>
      <c r="AR925" s="16"/>
      <c r="AS925" s="16"/>
      <c r="AT925" s="16"/>
      <c r="AU925" s="16"/>
      <c r="AV925" s="16"/>
      <c r="AW925" s="16"/>
      <c r="AX925" s="16"/>
      <c r="AY925" s="16"/>
      <c r="AZ925" s="16"/>
      <c r="BA925" s="16"/>
      <c r="BB925" s="16"/>
    </row>
    <row r="926" spans="2:54" x14ac:dyDescent="0.35">
      <c r="B926" s="7" t="s">
        <v>345</v>
      </c>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c r="AA926" s="16"/>
      <c r="AB926" s="16"/>
      <c r="AC926" s="16"/>
      <c r="AD926" s="16"/>
      <c r="AE926" s="16"/>
      <c r="AF926" s="16"/>
      <c r="AG926" s="16"/>
      <c r="AH926" s="16"/>
      <c r="AI926" s="16"/>
      <c r="AJ926" s="16"/>
      <c r="AK926" s="16"/>
      <c r="AL926" s="16"/>
      <c r="AM926" s="16"/>
      <c r="AN926" s="16"/>
      <c r="AO926" s="16"/>
      <c r="AP926" s="16"/>
      <c r="AQ926" s="16"/>
      <c r="AR926" s="16"/>
      <c r="AS926" s="16"/>
      <c r="AT926" s="16"/>
      <c r="AU926" s="16"/>
      <c r="AV926" s="16"/>
      <c r="AW926" s="16"/>
      <c r="AX926" s="16"/>
      <c r="AY926" s="16"/>
      <c r="AZ926" s="16"/>
      <c r="BA926" s="16"/>
      <c r="BB926" s="16"/>
    </row>
    <row r="927" spans="2:54" x14ac:dyDescent="0.35">
      <c r="B927" s="15" t="s">
        <v>346</v>
      </c>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c r="AA927" s="16"/>
      <c r="AB927" s="16"/>
      <c r="AC927" s="16"/>
      <c r="AD927" s="16"/>
      <c r="AE927" s="16"/>
      <c r="AF927" s="16"/>
      <c r="AG927" s="16"/>
      <c r="AH927" s="16"/>
      <c r="AI927" s="16"/>
      <c r="AJ927" s="16"/>
      <c r="AK927" s="16"/>
      <c r="AL927" s="16"/>
      <c r="AM927" s="16"/>
      <c r="AN927" s="16"/>
      <c r="AO927" s="16"/>
      <c r="AP927" s="16"/>
      <c r="AQ927" s="16"/>
      <c r="AR927" s="16"/>
      <c r="AS927" s="16"/>
      <c r="AT927" s="16"/>
      <c r="AU927" s="16"/>
      <c r="AV927" s="16"/>
      <c r="AW927" s="16"/>
      <c r="AX927" s="16"/>
      <c r="AY927" s="16"/>
      <c r="AZ927" s="16"/>
      <c r="BA927" s="16"/>
      <c r="BB927" s="16"/>
    </row>
    <row r="928" spans="2:54" hidden="1" x14ac:dyDescent="0.35">
      <c r="B928" t="s">
        <v>339</v>
      </c>
      <c r="C928" s="16">
        <v>0</v>
      </c>
      <c r="D928" s="16">
        <v>0</v>
      </c>
      <c r="E928" s="16">
        <v>0</v>
      </c>
      <c r="F928" s="16"/>
      <c r="G928" s="16">
        <v>0</v>
      </c>
      <c r="H928" s="16">
        <v>0</v>
      </c>
      <c r="I928" s="16">
        <v>0</v>
      </c>
      <c r="J928" s="16">
        <v>0</v>
      </c>
      <c r="K928" s="16">
        <v>0</v>
      </c>
      <c r="L928" s="16">
        <v>0</v>
      </c>
      <c r="M928" s="16"/>
      <c r="N928" s="16">
        <v>0</v>
      </c>
      <c r="O928" s="16">
        <v>0</v>
      </c>
      <c r="P928" s="16">
        <v>0</v>
      </c>
      <c r="Q928" s="16">
        <v>0</v>
      </c>
      <c r="R928" s="16"/>
      <c r="S928" s="16">
        <v>0</v>
      </c>
      <c r="T928" s="16">
        <v>0</v>
      </c>
      <c r="U928" s="16"/>
      <c r="V928" s="16">
        <v>0</v>
      </c>
      <c r="W928" s="16">
        <v>0</v>
      </c>
      <c r="X928" s="16">
        <v>0</v>
      </c>
      <c r="Y928" s="16">
        <v>0</v>
      </c>
      <c r="Z928" s="16"/>
      <c r="AA928" s="16">
        <v>0</v>
      </c>
      <c r="AB928" s="16">
        <v>0</v>
      </c>
      <c r="AC928" s="16">
        <v>0</v>
      </c>
      <c r="AD928" s="16">
        <v>0</v>
      </c>
      <c r="AE928" s="16">
        <v>0</v>
      </c>
      <c r="AF928" s="16">
        <v>0</v>
      </c>
      <c r="AG928" s="16"/>
      <c r="AH928" s="16">
        <v>0</v>
      </c>
      <c r="AI928" s="16">
        <v>0</v>
      </c>
      <c r="AJ928" s="16"/>
      <c r="AK928" s="16">
        <v>0</v>
      </c>
      <c r="AL928" s="16">
        <v>0</v>
      </c>
      <c r="AM928" s="16"/>
      <c r="AN928" s="16">
        <v>0</v>
      </c>
      <c r="AO928" s="16">
        <v>0</v>
      </c>
      <c r="AP928" s="16"/>
      <c r="AQ928" s="16">
        <v>0</v>
      </c>
      <c r="AR928" s="16">
        <v>0</v>
      </c>
      <c r="AS928" s="16">
        <v>0</v>
      </c>
      <c r="AT928" s="16"/>
      <c r="AU928" s="16">
        <v>0</v>
      </c>
      <c r="AV928" s="16">
        <v>0</v>
      </c>
      <c r="AW928" s="16"/>
      <c r="AX928" s="16">
        <v>0</v>
      </c>
      <c r="AY928" s="16">
        <v>0</v>
      </c>
      <c r="AZ928" s="16"/>
      <c r="BA928" s="16">
        <v>0</v>
      </c>
      <c r="BB928" s="16">
        <v>0</v>
      </c>
    </row>
    <row r="929" spans="2:54" hidden="1" x14ac:dyDescent="0.35">
      <c r="B929" t="s">
        <v>340</v>
      </c>
      <c r="C929" s="16">
        <v>0</v>
      </c>
      <c r="D929" s="16">
        <v>0</v>
      </c>
      <c r="E929" s="16">
        <v>0</v>
      </c>
      <c r="F929" s="16"/>
      <c r="G929" s="16">
        <v>0</v>
      </c>
      <c r="H929" s="16">
        <v>0</v>
      </c>
      <c r="I929" s="16">
        <v>0</v>
      </c>
      <c r="J929" s="16">
        <v>0</v>
      </c>
      <c r="K929" s="16">
        <v>0</v>
      </c>
      <c r="L929" s="16">
        <v>0</v>
      </c>
      <c r="M929" s="16"/>
      <c r="N929" s="16">
        <v>0</v>
      </c>
      <c r="O929" s="16">
        <v>0</v>
      </c>
      <c r="P929" s="16">
        <v>0</v>
      </c>
      <c r="Q929" s="16">
        <v>0</v>
      </c>
      <c r="R929" s="16"/>
      <c r="S929" s="16">
        <v>0</v>
      </c>
      <c r="T929" s="16">
        <v>0</v>
      </c>
      <c r="U929" s="16"/>
      <c r="V929" s="16">
        <v>0</v>
      </c>
      <c r="W929" s="16">
        <v>0</v>
      </c>
      <c r="X929" s="16">
        <v>0</v>
      </c>
      <c r="Y929" s="16">
        <v>0</v>
      </c>
      <c r="Z929" s="16"/>
      <c r="AA929" s="16">
        <v>0</v>
      </c>
      <c r="AB929" s="16">
        <v>0</v>
      </c>
      <c r="AC929" s="16">
        <v>0</v>
      </c>
      <c r="AD929" s="16">
        <v>0</v>
      </c>
      <c r="AE929" s="16">
        <v>0</v>
      </c>
      <c r="AF929" s="16">
        <v>0</v>
      </c>
      <c r="AG929" s="16"/>
      <c r="AH929" s="16">
        <v>0</v>
      </c>
      <c r="AI929" s="16">
        <v>0</v>
      </c>
      <c r="AJ929" s="16"/>
      <c r="AK929" s="16">
        <v>0</v>
      </c>
      <c r="AL929" s="16">
        <v>0</v>
      </c>
      <c r="AM929" s="16"/>
      <c r="AN929" s="16">
        <v>0</v>
      </c>
      <c r="AO929" s="16">
        <v>0</v>
      </c>
      <c r="AP929" s="16"/>
      <c r="AQ929" s="16">
        <v>0</v>
      </c>
      <c r="AR929" s="16">
        <v>0</v>
      </c>
      <c r="AS929" s="16">
        <v>0</v>
      </c>
      <c r="AT929" s="16"/>
      <c r="AU929" s="16">
        <v>0</v>
      </c>
      <c r="AV929" s="16">
        <v>0</v>
      </c>
      <c r="AW929" s="16"/>
      <c r="AX929" s="16">
        <v>0</v>
      </c>
      <c r="AY929" s="16">
        <v>0</v>
      </c>
      <c r="AZ929" s="16"/>
      <c r="BA929" s="16">
        <v>0</v>
      </c>
      <c r="BB929" s="16">
        <v>0</v>
      </c>
    </row>
    <row r="930" spans="2:54" hidden="1" x14ac:dyDescent="0.35">
      <c r="B930" t="s">
        <v>341</v>
      </c>
      <c r="C930" s="16">
        <v>0</v>
      </c>
      <c r="D930" s="16">
        <v>0</v>
      </c>
      <c r="E930" s="16">
        <v>0</v>
      </c>
      <c r="F930" s="16"/>
      <c r="G930" s="16">
        <v>0</v>
      </c>
      <c r="H930" s="16">
        <v>0</v>
      </c>
      <c r="I930" s="16">
        <v>0</v>
      </c>
      <c r="J930" s="16">
        <v>0</v>
      </c>
      <c r="K930" s="16">
        <v>0</v>
      </c>
      <c r="L930" s="16">
        <v>0</v>
      </c>
      <c r="M930" s="16"/>
      <c r="N930" s="16">
        <v>0</v>
      </c>
      <c r="O930" s="16">
        <v>0</v>
      </c>
      <c r="P930" s="16">
        <v>0</v>
      </c>
      <c r="Q930" s="16">
        <v>0</v>
      </c>
      <c r="R930" s="16"/>
      <c r="S930" s="16">
        <v>0</v>
      </c>
      <c r="T930" s="16">
        <v>0</v>
      </c>
      <c r="U930" s="16"/>
      <c r="V930" s="16">
        <v>0</v>
      </c>
      <c r="W930" s="16">
        <v>0</v>
      </c>
      <c r="X930" s="16">
        <v>0</v>
      </c>
      <c r="Y930" s="16">
        <v>0</v>
      </c>
      <c r="Z930" s="16"/>
      <c r="AA930" s="16">
        <v>0</v>
      </c>
      <c r="AB930" s="16">
        <v>0</v>
      </c>
      <c r="AC930" s="16">
        <v>0</v>
      </c>
      <c r="AD930" s="16">
        <v>0</v>
      </c>
      <c r="AE930" s="16">
        <v>0</v>
      </c>
      <c r="AF930" s="16">
        <v>0</v>
      </c>
      <c r="AG930" s="16"/>
      <c r="AH930" s="16">
        <v>0</v>
      </c>
      <c r="AI930" s="16">
        <v>0</v>
      </c>
      <c r="AJ930" s="16"/>
      <c r="AK930" s="16">
        <v>0</v>
      </c>
      <c r="AL930" s="16">
        <v>0</v>
      </c>
      <c r="AM930" s="16"/>
      <c r="AN930" s="16">
        <v>0</v>
      </c>
      <c r="AO930" s="16">
        <v>0</v>
      </c>
      <c r="AP930" s="16"/>
      <c r="AQ930" s="16">
        <v>0</v>
      </c>
      <c r="AR930" s="16">
        <v>0</v>
      </c>
      <c r="AS930" s="16">
        <v>0</v>
      </c>
      <c r="AT930" s="16"/>
      <c r="AU930" s="16">
        <v>0</v>
      </c>
      <c r="AV930" s="16">
        <v>0</v>
      </c>
      <c r="AW930" s="16"/>
      <c r="AX930" s="16">
        <v>0</v>
      </c>
      <c r="AY930" s="16">
        <v>0</v>
      </c>
      <c r="AZ930" s="16"/>
      <c r="BA930" s="16">
        <v>0</v>
      </c>
      <c r="BB930" s="16">
        <v>0</v>
      </c>
    </row>
    <row r="931" spans="2:54" x14ac:dyDescent="0.35">
      <c r="B931" t="s">
        <v>103</v>
      </c>
      <c r="C931" s="16">
        <v>0.185502199126653</v>
      </c>
      <c r="D931" s="16">
        <v>0.174460969170562</v>
      </c>
      <c r="E931" s="16">
        <v>0.19730109283969599</v>
      </c>
      <c r="F931" s="16"/>
      <c r="G931" s="16">
        <v>0.16460104248416299</v>
      </c>
      <c r="H931" s="16">
        <v>0.127203762848762</v>
      </c>
      <c r="I931" s="16">
        <v>0.221593865976486</v>
      </c>
      <c r="J931" s="16">
        <v>0.157415397457704</v>
      </c>
      <c r="K931" s="16">
        <v>0.23474714019357201</v>
      </c>
      <c r="L931" s="16">
        <v>0.315448623737554</v>
      </c>
      <c r="M931" s="16"/>
      <c r="N931" s="16">
        <v>0.159937520338016</v>
      </c>
      <c r="O931" s="16">
        <v>0.20824644831852099</v>
      </c>
      <c r="P931" s="16">
        <v>0.221256241114413</v>
      </c>
      <c r="Q931" s="16">
        <v>0.12220250291252301</v>
      </c>
      <c r="R931" s="16"/>
      <c r="S931" s="16">
        <v>0.16593103807009801</v>
      </c>
      <c r="T931" s="16">
        <v>0.21276706363641501</v>
      </c>
      <c r="U931" s="16"/>
      <c r="V931" s="16">
        <v>0.13847378961350101</v>
      </c>
      <c r="W931" s="16">
        <v>0.22772896516277499</v>
      </c>
      <c r="X931" s="16">
        <v>0.13803293547193701</v>
      </c>
      <c r="Y931" s="16">
        <v>0.32106837001630001</v>
      </c>
      <c r="Z931" s="16"/>
      <c r="AA931" s="16">
        <v>0.21324030986647999</v>
      </c>
      <c r="AB931" s="16">
        <v>0.17561522925769801</v>
      </c>
      <c r="AC931" s="16">
        <v>0.229274409394254</v>
      </c>
      <c r="AD931" s="16">
        <v>0.17258382481911699</v>
      </c>
      <c r="AE931" s="16">
        <v>0.13711285718261701</v>
      </c>
      <c r="AF931" s="16">
        <v>7.1033929807926999E-2</v>
      </c>
      <c r="AG931" s="16"/>
      <c r="AH931" s="16">
        <v>0.176502145033407</v>
      </c>
      <c r="AI931" s="16">
        <v>0.196848968607959</v>
      </c>
      <c r="AJ931" s="16"/>
      <c r="AK931" s="16">
        <v>0.17886914629181899</v>
      </c>
      <c r="AL931" s="16">
        <v>0.169103638388796</v>
      </c>
      <c r="AM931" s="16"/>
      <c r="AN931" s="16">
        <v>0.13196004393907201</v>
      </c>
      <c r="AO931" s="16">
        <v>0.2063570813859</v>
      </c>
      <c r="AP931" s="16"/>
      <c r="AQ931" s="16">
        <v>0.158448593473593</v>
      </c>
      <c r="AR931" s="16">
        <v>0.23895051583837901</v>
      </c>
      <c r="AS931" s="16">
        <v>0.12570164556758101</v>
      </c>
      <c r="AT931" s="16"/>
      <c r="AU931" s="16">
        <v>0.19305823729221999</v>
      </c>
      <c r="AV931" s="16">
        <v>0.168342714820962</v>
      </c>
      <c r="AW931" s="16"/>
      <c r="AX931" s="16">
        <v>0.187984453014437</v>
      </c>
      <c r="AY931" s="16">
        <v>0.17218760614244</v>
      </c>
      <c r="AZ931" s="16"/>
      <c r="BA931" s="16">
        <v>0.13047147900174499</v>
      </c>
      <c r="BB931" s="16">
        <v>0.15200768952886501</v>
      </c>
    </row>
    <row r="932" spans="2:54" x14ac:dyDescent="0.35">
      <c r="B932" t="s">
        <v>343</v>
      </c>
      <c r="C932" s="16">
        <v>0</v>
      </c>
      <c r="D932" s="16">
        <v>0</v>
      </c>
      <c r="E932" s="16">
        <v>0</v>
      </c>
      <c r="F932" s="16"/>
      <c r="G932" s="16">
        <v>0</v>
      </c>
      <c r="H932" s="16">
        <v>0</v>
      </c>
      <c r="I932" s="16">
        <v>0</v>
      </c>
      <c r="J932" s="16">
        <v>0</v>
      </c>
      <c r="K932" s="16">
        <v>0</v>
      </c>
      <c r="L932" s="16">
        <v>0</v>
      </c>
      <c r="M932" s="16"/>
      <c r="N932" s="16">
        <v>0</v>
      </c>
      <c r="O932" s="16">
        <v>0</v>
      </c>
      <c r="P932" s="16">
        <v>0</v>
      </c>
      <c r="Q932" s="16">
        <v>0</v>
      </c>
      <c r="R932" s="16"/>
      <c r="S932" s="16">
        <v>0</v>
      </c>
      <c r="T932" s="16">
        <v>0</v>
      </c>
      <c r="U932" s="16"/>
      <c r="V932" s="16">
        <v>0</v>
      </c>
      <c r="W932" s="16">
        <v>0</v>
      </c>
      <c r="X932" s="16">
        <v>0</v>
      </c>
      <c r="Y932" s="16">
        <v>0</v>
      </c>
      <c r="Z932" s="16"/>
      <c r="AA932" s="16">
        <v>0</v>
      </c>
      <c r="AB932" s="16">
        <v>0</v>
      </c>
      <c r="AC932" s="16">
        <v>0</v>
      </c>
      <c r="AD932" s="16">
        <v>0</v>
      </c>
      <c r="AE932" s="16">
        <v>0</v>
      </c>
      <c r="AF932" s="16">
        <v>0</v>
      </c>
      <c r="AG932" s="16"/>
      <c r="AH932" s="16">
        <v>0</v>
      </c>
      <c r="AI932" s="16">
        <v>0</v>
      </c>
      <c r="AJ932" s="16"/>
      <c r="AK932" s="16">
        <v>0</v>
      </c>
      <c r="AL932" s="16">
        <v>0</v>
      </c>
      <c r="AM932" s="16"/>
      <c r="AN932" s="16">
        <v>0</v>
      </c>
      <c r="AO932" s="16">
        <v>0</v>
      </c>
      <c r="AP932" s="16"/>
      <c r="AQ932" s="16">
        <v>0</v>
      </c>
      <c r="AR932" s="16">
        <v>0</v>
      </c>
      <c r="AS932" s="16">
        <v>0</v>
      </c>
      <c r="AT932" s="16"/>
      <c r="AU932" s="16">
        <v>0</v>
      </c>
      <c r="AV932" s="16">
        <v>0</v>
      </c>
      <c r="AW932" s="16"/>
      <c r="AX932" s="16">
        <v>0</v>
      </c>
      <c r="AY932" s="16">
        <v>0</v>
      </c>
      <c r="AZ932" s="16"/>
      <c r="BA932" s="16">
        <v>0</v>
      </c>
      <c r="BB932" s="16">
        <v>0</v>
      </c>
    </row>
    <row r="933" spans="2:54" x14ac:dyDescent="0.35">
      <c r="B933" t="s">
        <v>344</v>
      </c>
      <c r="C933" s="16">
        <v>0</v>
      </c>
      <c r="D933" s="16">
        <v>0</v>
      </c>
      <c r="E933" s="16">
        <v>0</v>
      </c>
      <c r="F933" s="16"/>
      <c r="G933" s="16">
        <v>0</v>
      </c>
      <c r="H933" s="16">
        <v>0</v>
      </c>
      <c r="I933" s="16">
        <v>0</v>
      </c>
      <c r="J933" s="16">
        <v>0</v>
      </c>
      <c r="K933" s="16">
        <v>0</v>
      </c>
      <c r="L933" s="16">
        <v>0</v>
      </c>
      <c r="M933" s="16"/>
      <c r="N933" s="16">
        <v>0</v>
      </c>
      <c r="O933" s="16">
        <v>0</v>
      </c>
      <c r="P933" s="16">
        <v>0</v>
      </c>
      <c r="Q933" s="16">
        <v>0</v>
      </c>
      <c r="R933" s="16"/>
      <c r="S933" s="16">
        <v>0</v>
      </c>
      <c r="T933" s="16">
        <v>0</v>
      </c>
      <c r="U933" s="16"/>
      <c r="V933" s="16">
        <v>0</v>
      </c>
      <c r="W933" s="16">
        <v>0</v>
      </c>
      <c r="X933" s="16">
        <v>0</v>
      </c>
      <c r="Y933" s="16">
        <v>0</v>
      </c>
      <c r="Z933" s="16"/>
      <c r="AA933" s="16">
        <v>0</v>
      </c>
      <c r="AB933" s="16">
        <v>0</v>
      </c>
      <c r="AC933" s="16">
        <v>0</v>
      </c>
      <c r="AD933" s="16">
        <v>0</v>
      </c>
      <c r="AE933" s="16">
        <v>0</v>
      </c>
      <c r="AF933" s="16">
        <v>0</v>
      </c>
      <c r="AG933" s="16"/>
      <c r="AH933" s="16">
        <v>0</v>
      </c>
      <c r="AI933" s="16">
        <v>0</v>
      </c>
      <c r="AJ933" s="16"/>
      <c r="AK933" s="16">
        <v>0</v>
      </c>
      <c r="AL933" s="16">
        <v>0</v>
      </c>
      <c r="AM933" s="16"/>
      <c r="AN933" s="16">
        <v>0</v>
      </c>
      <c r="AO933" s="16">
        <v>0</v>
      </c>
      <c r="AP933" s="16"/>
      <c r="AQ933" s="16">
        <v>0</v>
      </c>
      <c r="AR933" s="16">
        <v>0</v>
      </c>
      <c r="AS933" s="16">
        <v>0</v>
      </c>
      <c r="AT933" s="16"/>
      <c r="AU933" s="16">
        <v>0</v>
      </c>
      <c r="AV933" s="16">
        <v>0</v>
      </c>
      <c r="AW933" s="16"/>
      <c r="AX933" s="16">
        <v>0</v>
      </c>
      <c r="AY933" s="16">
        <v>0</v>
      </c>
      <c r="AZ933" s="16"/>
      <c r="BA933" s="16">
        <v>0</v>
      </c>
      <c r="BB933" s="16">
        <v>0</v>
      </c>
    </row>
    <row r="934" spans="2:54" hidden="1" x14ac:dyDescent="0.35">
      <c r="B934" t="s">
        <v>220</v>
      </c>
      <c r="C934" s="16">
        <v>0</v>
      </c>
      <c r="D934" s="16">
        <v>0</v>
      </c>
      <c r="E934" s="16">
        <v>0</v>
      </c>
      <c r="F934" s="16"/>
      <c r="G934" s="16">
        <v>0</v>
      </c>
      <c r="H934" s="16">
        <v>0</v>
      </c>
      <c r="I934" s="16">
        <v>0</v>
      </c>
      <c r="J934" s="16">
        <v>0</v>
      </c>
      <c r="K934" s="16">
        <v>0</v>
      </c>
      <c r="L934" s="16">
        <v>0</v>
      </c>
      <c r="M934" s="16"/>
      <c r="N934" s="16">
        <v>0</v>
      </c>
      <c r="O934" s="16">
        <v>0</v>
      </c>
      <c r="P934" s="16">
        <v>0</v>
      </c>
      <c r="Q934" s="16">
        <v>0</v>
      </c>
      <c r="R934" s="16"/>
      <c r="S934" s="16">
        <v>0</v>
      </c>
      <c r="T934" s="16">
        <v>0</v>
      </c>
      <c r="U934" s="16"/>
      <c r="V934" s="16">
        <v>0</v>
      </c>
      <c r="W934" s="16">
        <v>0</v>
      </c>
      <c r="X934" s="16">
        <v>0</v>
      </c>
      <c r="Y934" s="16">
        <v>0</v>
      </c>
      <c r="Z934" s="16"/>
      <c r="AA934" s="16">
        <v>0</v>
      </c>
      <c r="AB934" s="16">
        <v>0</v>
      </c>
      <c r="AC934" s="16">
        <v>0</v>
      </c>
      <c r="AD934" s="16">
        <v>0</v>
      </c>
      <c r="AE934" s="16">
        <v>0</v>
      </c>
      <c r="AF934" s="16">
        <v>0</v>
      </c>
      <c r="AG934" s="16"/>
      <c r="AH934" s="16">
        <v>0</v>
      </c>
      <c r="AI934" s="16">
        <v>0</v>
      </c>
      <c r="AJ934" s="16"/>
      <c r="AK934" s="16">
        <v>0</v>
      </c>
      <c r="AL934" s="16">
        <v>0</v>
      </c>
      <c r="AM934" s="16"/>
      <c r="AN934" s="16">
        <v>0</v>
      </c>
      <c r="AO934" s="16">
        <v>0</v>
      </c>
      <c r="AP934" s="16"/>
      <c r="AQ934" s="16">
        <v>0</v>
      </c>
      <c r="AR934" s="16">
        <v>0</v>
      </c>
      <c r="AS934" s="16">
        <v>0</v>
      </c>
      <c r="AT934" s="16"/>
      <c r="AU934" s="16">
        <v>0</v>
      </c>
      <c r="AV934" s="16">
        <v>0</v>
      </c>
      <c r="AW934" s="16"/>
      <c r="AX934" s="16">
        <v>0</v>
      </c>
      <c r="AY934" s="16">
        <v>0</v>
      </c>
      <c r="AZ934" s="16"/>
      <c r="BA934" s="16">
        <v>0</v>
      </c>
      <c r="BB934" s="16">
        <v>0</v>
      </c>
    </row>
    <row r="935" spans="2:54" x14ac:dyDescent="0.35">
      <c r="B935" t="s">
        <v>347</v>
      </c>
      <c r="C935" s="16">
        <v>0.21637919952415199</v>
      </c>
      <c r="D935" s="16">
        <v>0.249476473303787</v>
      </c>
      <c r="E935" s="16">
        <v>0.175333798048216</v>
      </c>
      <c r="F935" s="16"/>
      <c r="G935" s="16">
        <v>0.26162841475856402</v>
      </c>
      <c r="H935" s="16">
        <v>0.335661565283771</v>
      </c>
      <c r="I935" s="16">
        <v>0.28373554994931199</v>
      </c>
      <c r="J935" s="16">
        <v>0.15468450520995999</v>
      </c>
      <c r="K935" s="16">
        <v>2.6233950048740198E-2</v>
      </c>
      <c r="L935" s="16">
        <v>6.4836901318747295E-2</v>
      </c>
      <c r="M935" s="16"/>
      <c r="N935" s="16">
        <v>0.28303051523498501</v>
      </c>
      <c r="O935" s="16">
        <v>0.107484088941562</v>
      </c>
      <c r="P935" s="16">
        <v>0.214317565392771</v>
      </c>
      <c r="Q935" s="16">
        <v>0.277583623724038</v>
      </c>
      <c r="R935" s="16"/>
      <c r="S935" s="16">
        <v>0.20639477503022599</v>
      </c>
      <c r="T935" s="16">
        <v>0.23100806994850701</v>
      </c>
      <c r="U935" s="16"/>
      <c r="V935" s="16">
        <v>0.12892409378755701</v>
      </c>
      <c r="W935" s="16">
        <v>0.164900205171612</v>
      </c>
      <c r="X935" s="16">
        <v>0.30708175706710999</v>
      </c>
      <c r="Y935" s="16">
        <v>0.25758544964125202</v>
      </c>
      <c r="Z935" s="16"/>
      <c r="AA935" s="16">
        <v>0.19125666245718501</v>
      </c>
      <c r="AB935" s="16">
        <v>0.14386981824745201</v>
      </c>
      <c r="AC935" s="16">
        <v>0.109541269856649</v>
      </c>
      <c r="AD935" s="16">
        <v>0.29205692828118701</v>
      </c>
      <c r="AE935" s="16">
        <v>0.26691644804907699</v>
      </c>
      <c r="AF935" s="16">
        <v>0.27291891537152102</v>
      </c>
      <c r="AG935" s="16"/>
      <c r="AH935" s="16">
        <v>0.257719661152506</v>
      </c>
      <c r="AI935" s="16">
        <v>0.206142478432841</v>
      </c>
      <c r="AJ935" s="16"/>
      <c r="AK935" s="16">
        <v>0.27373419144990802</v>
      </c>
      <c r="AL935" s="16">
        <v>0.217763664009584</v>
      </c>
      <c r="AM935" s="16"/>
      <c r="AN935" s="16">
        <v>0.25387239425549302</v>
      </c>
      <c r="AO935" s="16">
        <v>0.183976216163173</v>
      </c>
      <c r="AP935" s="16"/>
      <c r="AQ935" s="16">
        <v>0.186182999091727</v>
      </c>
      <c r="AR935" s="16">
        <v>0.12863400209341799</v>
      </c>
      <c r="AS935" s="16">
        <v>0.32318338172069</v>
      </c>
      <c r="AT935" s="16"/>
      <c r="AU935" s="16">
        <v>0.25712628625474998</v>
      </c>
      <c r="AV935" s="16">
        <v>0.16448392937647399</v>
      </c>
      <c r="AW935" s="16"/>
      <c r="AX935" s="16">
        <v>0.24176926745449601</v>
      </c>
      <c r="AY935" s="16">
        <v>1.0010131183456301E-2</v>
      </c>
      <c r="AZ935" s="16"/>
      <c r="BA935" s="16">
        <v>0.34504427486662398</v>
      </c>
      <c r="BB935" s="16">
        <v>0.332555853706056</v>
      </c>
    </row>
    <row r="936" spans="2:54" x14ac:dyDescent="0.35">
      <c r="B936" t="s">
        <v>348</v>
      </c>
      <c r="C936" s="16">
        <v>0.12454405049125</v>
      </c>
      <c r="D936" s="16">
        <v>0.12785184213187301</v>
      </c>
      <c r="E936" s="16">
        <v>0.12127389252969099</v>
      </c>
      <c r="F936" s="16"/>
      <c r="G936" s="16">
        <v>0.13598325572506101</v>
      </c>
      <c r="H936" s="16">
        <v>3.84094844984713E-2</v>
      </c>
      <c r="I936" s="16">
        <v>0.14052955270774101</v>
      </c>
      <c r="J936" s="16">
        <v>0.11346918730236299</v>
      </c>
      <c r="K936" s="16">
        <v>0.207149727484461</v>
      </c>
      <c r="L936" s="16">
        <v>0.22732732711141701</v>
      </c>
      <c r="M936" s="16"/>
      <c r="N936" s="16">
        <v>0.16219994385897701</v>
      </c>
      <c r="O936" s="16">
        <v>0.120630187303359</v>
      </c>
      <c r="P936" s="16">
        <v>0.12955549088337101</v>
      </c>
      <c r="Q936" s="16">
        <v>9.6474736243143802E-2</v>
      </c>
      <c r="R936" s="16"/>
      <c r="S936" s="16">
        <v>0.132872026666777</v>
      </c>
      <c r="T936" s="16">
        <v>0.10823529931376601</v>
      </c>
      <c r="U936" s="16"/>
      <c r="V936" s="16">
        <v>0.12046151837317499</v>
      </c>
      <c r="W936" s="16">
        <v>0.123873208033972</v>
      </c>
      <c r="X936" s="16">
        <v>0.131678289009901</v>
      </c>
      <c r="Y936" s="16">
        <v>9.0046379786576397E-2</v>
      </c>
      <c r="Z936" s="16"/>
      <c r="AA936" s="16">
        <v>0.14487978786181799</v>
      </c>
      <c r="AB936" s="16">
        <v>9.5538701343915997E-2</v>
      </c>
      <c r="AC936" s="16">
        <v>0.13690923259034701</v>
      </c>
      <c r="AD936" s="16">
        <v>0.106960207685022</v>
      </c>
      <c r="AE936" s="16">
        <v>9.5908813936299894E-2</v>
      </c>
      <c r="AF936" s="16">
        <v>0.19582697273027899</v>
      </c>
      <c r="AG936" s="16"/>
      <c r="AH936" s="16">
        <v>0.12962391775191701</v>
      </c>
      <c r="AI936" s="16">
        <v>0.140060670358884</v>
      </c>
      <c r="AJ936" s="16"/>
      <c r="AK936" s="16">
        <v>0.124241625799489</v>
      </c>
      <c r="AL936" s="16">
        <v>0.12796618258097001</v>
      </c>
      <c r="AM936" s="16"/>
      <c r="AN936" s="16">
        <v>0.14479481779849601</v>
      </c>
      <c r="AO936" s="16">
        <v>0.123261753983961</v>
      </c>
      <c r="AP936" s="16"/>
      <c r="AQ936" s="16">
        <v>0.17438815421689899</v>
      </c>
      <c r="AR936" s="16">
        <v>0.114256797808323</v>
      </c>
      <c r="AS936" s="16">
        <v>0.107153079904726</v>
      </c>
      <c r="AT936" s="16"/>
      <c r="AU936" s="16">
        <v>0.13084376890581401</v>
      </c>
      <c r="AV936" s="16">
        <v>0.11804706453871699</v>
      </c>
      <c r="AW936" s="16"/>
      <c r="AX936" s="16">
        <v>0.103610242344176</v>
      </c>
      <c r="AY936" s="16">
        <v>0.30733996992961499</v>
      </c>
      <c r="AZ936" s="16"/>
      <c r="BA936" s="16">
        <v>0.124927207055248</v>
      </c>
      <c r="BB936" s="16">
        <v>7.4666923287079301E-2</v>
      </c>
    </row>
    <row r="937" spans="2:54" x14ac:dyDescent="0.35">
      <c r="B937" t="s">
        <v>349</v>
      </c>
      <c r="C937" s="16">
        <v>0.16962868372864001</v>
      </c>
      <c r="D937" s="16">
        <v>0.19770135422952201</v>
      </c>
      <c r="E937" s="16">
        <v>0.13470214008782</v>
      </c>
      <c r="F937" s="16"/>
      <c r="G937" s="16">
        <v>0.17161044414593099</v>
      </c>
      <c r="H937" s="16">
        <v>0.237719326082902</v>
      </c>
      <c r="I937" s="16">
        <v>0.15445738897105599</v>
      </c>
      <c r="J937" s="16">
        <v>0.18208571322154299</v>
      </c>
      <c r="K937" s="16">
        <v>0.107416348948232</v>
      </c>
      <c r="L937" s="16">
        <v>5.1655667449172903E-2</v>
      </c>
      <c r="M937" s="16"/>
      <c r="N937" s="16">
        <v>0.14521247455641201</v>
      </c>
      <c r="O937" s="16">
        <v>0.19136978203503399</v>
      </c>
      <c r="P937" s="16">
        <v>0.17135852962230699</v>
      </c>
      <c r="Q937" s="16">
        <v>0.162169760381628</v>
      </c>
      <c r="R937" s="16"/>
      <c r="S937" s="16">
        <v>0.18958536083143299</v>
      </c>
      <c r="T937" s="16">
        <v>0.14394694149388401</v>
      </c>
      <c r="U937" s="16"/>
      <c r="V937" s="16">
        <v>0.14862274031972</v>
      </c>
      <c r="W937" s="16">
        <v>0.173779757012927</v>
      </c>
      <c r="X937" s="16">
        <v>0.17870852484924199</v>
      </c>
      <c r="Y937" s="16">
        <v>0.13185371316019701</v>
      </c>
      <c r="Z937" s="16"/>
      <c r="AA937" s="16">
        <v>0.13309900482589401</v>
      </c>
      <c r="AB937" s="16">
        <v>0.16244815798988799</v>
      </c>
      <c r="AC937" s="16">
        <v>0.15579089177295299</v>
      </c>
      <c r="AD937" s="16">
        <v>0.21554518400957501</v>
      </c>
      <c r="AE937" s="16">
        <v>0.19737678625379901</v>
      </c>
      <c r="AF937" s="16">
        <v>0.158878135510059</v>
      </c>
      <c r="AG937" s="16"/>
      <c r="AH937" s="16">
        <v>0.17552525150513901</v>
      </c>
      <c r="AI937" s="16">
        <v>0.173897754769329</v>
      </c>
      <c r="AJ937" s="16"/>
      <c r="AK937" s="16">
        <v>0.18287082291569301</v>
      </c>
      <c r="AL937" s="16">
        <v>0.20209831498938299</v>
      </c>
      <c r="AM937" s="16"/>
      <c r="AN937" s="16">
        <v>0.18957064970541801</v>
      </c>
      <c r="AO937" s="16">
        <v>0.187820881547413</v>
      </c>
      <c r="AP937" s="16"/>
      <c r="AQ937" s="16">
        <v>0.150201014415377</v>
      </c>
      <c r="AR937" s="16">
        <v>0.180430002910799</v>
      </c>
      <c r="AS937" s="16">
        <v>0.18173484531688799</v>
      </c>
      <c r="AT937" s="16"/>
      <c r="AU937" s="16">
        <v>0.17402422390650699</v>
      </c>
      <c r="AV937" s="16">
        <v>0.15969793792035</v>
      </c>
      <c r="AW937" s="16"/>
      <c r="AX937" s="16">
        <v>0.18054210145837801</v>
      </c>
      <c r="AY937" s="16">
        <v>8.4123780071575796E-2</v>
      </c>
      <c r="AZ937" s="16"/>
      <c r="BA937" s="16">
        <v>0.21920125428290599</v>
      </c>
      <c r="BB937" s="16">
        <v>0.300779499445121</v>
      </c>
    </row>
    <row r="938" spans="2:54" x14ac:dyDescent="0.35">
      <c r="B938" t="s">
        <v>350</v>
      </c>
      <c r="C938" s="16">
        <v>0.216234637469263</v>
      </c>
      <c r="D938" s="16">
        <v>0.16764233733615699</v>
      </c>
      <c r="E938" s="16">
        <v>0.28081220950105201</v>
      </c>
      <c r="F938" s="16"/>
      <c r="G938" s="16">
        <v>0.174616818200822</v>
      </c>
      <c r="H938" s="16">
        <v>0.17626122710335701</v>
      </c>
      <c r="I938" s="16">
        <v>0.15005411592860199</v>
      </c>
      <c r="J938" s="16">
        <v>0.267537357576144</v>
      </c>
      <c r="K938" s="16">
        <v>0.35535978588817702</v>
      </c>
      <c r="L938" s="16">
        <v>0.18689955622825799</v>
      </c>
      <c r="M938" s="16"/>
      <c r="N938" s="16">
        <v>0.133805553061149</v>
      </c>
      <c r="O938" s="16">
        <v>0.300501329906676</v>
      </c>
      <c r="P938" s="16">
        <v>0.155822678841228</v>
      </c>
      <c r="Q938" s="16">
        <v>0.28948302487404098</v>
      </c>
      <c r="R938" s="16"/>
      <c r="S938" s="16">
        <v>0.206107571782774</v>
      </c>
      <c r="T938" s="16">
        <v>0.231053379638923</v>
      </c>
      <c r="U938" s="16"/>
      <c r="V938" s="16">
        <v>0.28491022251297199</v>
      </c>
      <c r="W938" s="16">
        <v>0.25530436712848298</v>
      </c>
      <c r="X938" s="16">
        <v>0.15493952044029299</v>
      </c>
      <c r="Y938" s="16">
        <v>0.121809033272849</v>
      </c>
      <c r="Z938" s="16"/>
      <c r="AA938" s="16">
        <v>0.23884382576535501</v>
      </c>
      <c r="AB938" s="16">
        <v>0.26269188046035102</v>
      </c>
      <c r="AC938" s="16">
        <v>0.25763145055735398</v>
      </c>
      <c r="AD938" s="16">
        <v>0.14673389587979199</v>
      </c>
      <c r="AE938" s="16">
        <v>0.239280191438239</v>
      </c>
      <c r="AF938" s="16">
        <v>0.19707013639787799</v>
      </c>
      <c r="AG938" s="16"/>
      <c r="AH938" s="16">
        <v>0.19371257281517101</v>
      </c>
      <c r="AI938" s="16">
        <v>0.171297469618507</v>
      </c>
      <c r="AJ938" s="16"/>
      <c r="AK938" s="16">
        <v>0.172609184983291</v>
      </c>
      <c r="AL938" s="16">
        <v>0.191043240491964</v>
      </c>
      <c r="AM938" s="16"/>
      <c r="AN938" s="16">
        <v>0.206957894855231</v>
      </c>
      <c r="AO938" s="16">
        <v>0.19069008910840801</v>
      </c>
      <c r="AP938" s="16"/>
      <c r="AQ938" s="16">
        <v>0.271985461107148</v>
      </c>
      <c r="AR938" s="16">
        <v>0.232328356952894</v>
      </c>
      <c r="AS938" s="16">
        <v>0.17114432645883501</v>
      </c>
      <c r="AT938" s="16"/>
      <c r="AU938" s="16">
        <v>0.16240664589180001</v>
      </c>
      <c r="AV938" s="16">
        <v>0.29320241015771698</v>
      </c>
      <c r="AW938" s="16"/>
      <c r="AX938" s="16">
        <v>0.20313169609222001</v>
      </c>
      <c r="AY938" s="16">
        <v>0.31383679415145399</v>
      </c>
      <c r="AZ938" s="16"/>
      <c r="BA938" s="16">
        <v>8.1949006373836994E-2</v>
      </c>
      <c r="BB938" s="16">
        <v>5.5331323509723397E-2</v>
      </c>
    </row>
    <row r="939" spans="2:54" x14ac:dyDescent="0.35">
      <c r="B939" t="s">
        <v>351</v>
      </c>
      <c r="C939" s="16">
        <v>8.7711229660041606E-2</v>
      </c>
      <c r="D939" s="16">
        <v>8.2867023828098796E-2</v>
      </c>
      <c r="E939" s="16">
        <v>9.0576866993524893E-2</v>
      </c>
      <c r="F939" s="16"/>
      <c r="G939" s="16">
        <v>9.1560024685459707E-2</v>
      </c>
      <c r="H939" s="16">
        <v>8.4744634182737297E-2</v>
      </c>
      <c r="I939" s="16">
        <v>4.9629526466803499E-2</v>
      </c>
      <c r="J939" s="16">
        <v>0.124807839232286</v>
      </c>
      <c r="K939" s="16">
        <v>6.9093047436816601E-2</v>
      </c>
      <c r="L939" s="16">
        <v>0.153831924154851</v>
      </c>
      <c r="M939" s="16"/>
      <c r="N939" s="16">
        <v>0.11581399295046101</v>
      </c>
      <c r="O939" s="16">
        <v>7.1768163494848103E-2</v>
      </c>
      <c r="P939" s="16">
        <v>0.10768949414591</v>
      </c>
      <c r="Q939" s="16">
        <v>5.2086351864626602E-2</v>
      </c>
      <c r="R939" s="16"/>
      <c r="S939" s="16">
        <v>9.9109227618692605E-2</v>
      </c>
      <c r="T939" s="16">
        <v>7.2989245968504202E-2</v>
      </c>
      <c r="U939" s="16"/>
      <c r="V939" s="16">
        <v>0.17860763539307301</v>
      </c>
      <c r="W939" s="16">
        <v>5.4413497490231999E-2</v>
      </c>
      <c r="X939" s="16">
        <v>8.9558973161517494E-2</v>
      </c>
      <c r="Y939" s="16">
        <v>7.7637054122824803E-2</v>
      </c>
      <c r="Z939" s="16"/>
      <c r="AA939" s="16">
        <v>7.8680409223268105E-2</v>
      </c>
      <c r="AB939" s="16">
        <v>0.15983621270069601</v>
      </c>
      <c r="AC939" s="16">
        <v>0.110852745828443</v>
      </c>
      <c r="AD939" s="16">
        <v>6.6119959325307107E-2</v>
      </c>
      <c r="AE939" s="16">
        <v>6.3404903139968105E-2</v>
      </c>
      <c r="AF939" s="16">
        <v>0.104271910182335</v>
      </c>
      <c r="AG939" s="16"/>
      <c r="AH939" s="16">
        <v>6.6916451741858896E-2</v>
      </c>
      <c r="AI939" s="16">
        <v>0.111752658212481</v>
      </c>
      <c r="AJ939" s="16"/>
      <c r="AK939" s="16">
        <v>6.7675028559799899E-2</v>
      </c>
      <c r="AL939" s="16">
        <v>9.2024959539302398E-2</v>
      </c>
      <c r="AM939" s="16"/>
      <c r="AN939" s="16">
        <v>7.2844199446290003E-2</v>
      </c>
      <c r="AO939" s="16">
        <v>0.107893977811145</v>
      </c>
      <c r="AP939" s="16"/>
      <c r="AQ939" s="16">
        <v>5.8793777695255497E-2</v>
      </c>
      <c r="AR939" s="16">
        <v>0.105400324396188</v>
      </c>
      <c r="AS939" s="16">
        <v>9.1082721031278999E-2</v>
      </c>
      <c r="AT939" s="16"/>
      <c r="AU939" s="16">
        <v>8.2540837748907595E-2</v>
      </c>
      <c r="AV939" s="16">
        <v>9.62259431857799E-2</v>
      </c>
      <c r="AW939" s="16"/>
      <c r="AX939" s="16">
        <v>8.2962239636293594E-2</v>
      </c>
      <c r="AY939" s="16">
        <v>0.112501718521458</v>
      </c>
      <c r="AZ939" s="16"/>
      <c r="BA939" s="16">
        <v>9.8406778419639199E-2</v>
      </c>
      <c r="BB939" s="16">
        <v>8.4658710523155406E-2</v>
      </c>
    </row>
    <row r="940" spans="2:54" x14ac:dyDescent="0.35">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c r="AA940" s="16"/>
      <c r="AB940" s="16"/>
      <c r="AC940" s="16"/>
      <c r="AD940" s="16"/>
      <c r="AE940" s="16"/>
      <c r="AF940" s="16"/>
      <c r="AG940" s="16"/>
      <c r="AH940" s="16"/>
      <c r="AI940" s="16"/>
      <c r="AJ940" s="16"/>
      <c r="AK940" s="16"/>
      <c r="AL940" s="16"/>
      <c r="AM940" s="16"/>
      <c r="AN940" s="16"/>
      <c r="AO940" s="16"/>
      <c r="AP940" s="16"/>
      <c r="AQ940" s="16"/>
      <c r="AR940" s="16"/>
      <c r="AS940" s="16"/>
      <c r="AT940" s="16"/>
      <c r="AU940" s="16"/>
      <c r="AV940" s="16"/>
      <c r="AW940" s="16"/>
      <c r="AX940" s="16"/>
      <c r="AY940" s="16"/>
      <c r="AZ940" s="16"/>
      <c r="BA940" s="16"/>
      <c r="BB940" s="16"/>
    </row>
    <row r="941" spans="2:54" x14ac:dyDescent="0.35">
      <c r="B941" s="7" t="s">
        <v>352</v>
      </c>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c r="AA941" s="16"/>
      <c r="AB941" s="16"/>
      <c r="AC941" s="16"/>
      <c r="AD941" s="16"/>
      <c r="AE941" s="16"/>
      <c r="AF941" s="16"/>
      <c r="AG941" s="16"/>
      <c r="AH941" s="16"/>
      <c r="AI941" s="16"/>
      <c r="AJ941" s="16"/>
      <c r="AK941" s="16"/>
      <c r="AL941" s="16"/>
      <c r="AM941" s="16"/>
      <c r="AN941" s="16"/>
      <c r="AO941" s="16"/>
      <c r="AP941" s="16"/>
      <c r="AQ941" s="16"/>
      <c r="AR941" s="16"/>
      <c r="AS941" s="16"/>
      <c r="AT941" s="16"/>
      <c r="AU941" s="16"/>
      <c r="AV941" s="16"/>
      <c r="AW941" s="16"/>
      <c r="AX941" s="16"/>
      <c r="AY941" s="16"/>
      <c r="AZ941" s="16"/>
      <c r="BA941" s="16"/>
      <c r="BB941" s="16"/>
    </row>
    <row r="942" spans="2:54" x14ac:dyDescent="0.35">
      <c r="B942" s="15" t="s">
        <v>22</v>
      </c>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c r="AA942" s="16"/>
      <c r="AB942" s="16"/>
      <c r="AC942" s="16"/>
      <c r="AD942" s="16"/>
      <c r="AE942" s="16"/>
      <c r="AF942" s="16"/>
      <c r="AG942" s="16"/>
      <c r="AH942" s="16"/>
      <c r="AI942" s="16"/>
      <c r="AJ942" s="16"/>
      <c r="AK942" s="16"/>
      <c r="AL942" s="16"/>
      <c r="AM942" s="16"/>
      <c r="AN942" s="16"/>
      <c r="AO942" s="16"/>
      <c r="AP942" s="16"/>
      <c r="AQ942" s="16"/>
      <c r="AR942" s="16"/>
      <c r="AS942" s="16"/>
      <c r="AT942" s="16"/>
      <c r="AU942" s="16"/>
      <c r="AV942" s="16"/>
      <c r="AW942" s="16"/>
      <c r="AX942" s="16"/>
      <c r="AY942" s="16"/>
      <c r="AZ942" s="16"/>
      <c r="BA942" s="16"/>
      <c r="BB942" s="16"/>
    </row>
    <row r="943" spans="2:54" x14ac:dyDescent="0.35">
      <c r="B943" t="s">
        <v>353</v>
      </c>
      <c r="C943" s="16">
        <v>0.45946068457061001</v>
      </c>
      <c r="D943" s="16">
        <v>0.47704666771835202</v>
      </c>
      <c r="E943" s="16">
        <v>0.43645940234974501</v>
      </c>
      <c r="F943" s="16"/>
      <c r="G943" s="16">
        <v>0.58338401283159902</v>
      </c>
      <c r="H943" s="16">
        <v>0.46546658562759902</v>
      </c>
      <c r="I943" s="16">
        <v>0.48068369192287203</v>
      </c>
      <c r="J943" s="16">
        <v>0.503849466563288</v>
      </c>
      <c r="K943" s="16">
        <v>0.29968953071635501</v>
      </c>
      <c r="L943" s="16">
        <v>0.33649420038578598</v>
      </c>
      <c r="M943" s="16"/>
      <c r="N943" s="16">
        <v>0.48112810690563901</v>
      </c>
      <c r="O943" s="16">
        <v>0.46586686841082298</v>
      </c>
      <c r="P943" s="16">
        <v>0.45822328339948298</v>
      </c>
      <c r="Q943" s="16">
        <v>0.442150999384187</v>
      </c>
      <c r="R943" s="16"/>
      <c r="S943" s="16">
        <v>0.44764149293503602</v>
      </c>
      <c r="T943" s="16">
        <v>0.47797928484173002</v>
      </c>
      <c r="U943" s="16"/>
      <c r="V943" s="16">
        <v>0.41756840599804101</v>
      </c>
      <c r="W943" s="16">
        <v>0.45395282963280498</v>
      </c>
      <c r="X943" s="16">
        <v>0.48184544364100501</v>
      </c>
      <c r="Y943" s="16">
        <v>0.47090468582200101</v>
      </c>
      <c r="Z943" s="16"/>
      <c r="AA943" s="16">
        <v>0.47642190342873703</v>
      </c>
      <c r="AB943" s="16">
        <v>0.44303027738692202</v>
      </c>
      <c r="AC943" s="16">
        <v>0.40938934611677702</v>
      </c>
      <c r="AD943" s="16">
        <v>0.46602059327676798</v>
      </c>
      <c r="AE943" s="16">
        <v>0.441248725064388</v>
      </c>
      <c r="AF943" s="16">
        <v>0.48714636459908101</v>
      </c>
      <c r="AG943" s="16"/>
      <c r="AH943" s="16">
        <v>0.45431571786664299</v>
      </c>
      <c r="AI943" s="16">
        <v>0.46451087256887502</v>
      </c>
      <c r="AJ943" s="16"/>
      <c r="AK943" s="16">
        <v>0.47383764725917699</v>
      </c>
      <c r="AL943" s="16">
        <v>0.467729182898388</v>
      </c>
      <c r="AM943" s="16"/>
      <c r="AN943" s="16">
        <v>0.48282257888828201</v>
      </c>
      <c r="AO943" s="16">
        <v>0.49125566007495902</v>
      </c>
      <c r="AP943" s="16"/>
      <c r="AQ943" s="16">
        <v>0.45329488465388701</v>
      </c>
      <c r="AR943" s="16">
        <v>0.47958514793039198</v>
      </c>
      <c r="AS943" s="16">
        <v>0.46067632046886198</v>
      </c>
      <c r="AT943" s="16"/>
      <c r="AU943" s="16">
        <v>0.46582556840161399</v>
      </c>
      <c r="AV943" s="16">
        <v>0.45848671875963098</v>
      </c>
      <c r="AW943" s="16"/>
      <c r="AX943" s="16">
        <v>0.49897034625273001</v>
      </c>
      <c r="AY943" s="16">
        <v>0.14345284290819099</v>
      </c>
      <c r="AZ943" s="16"/>
      <c r="BA943" s="16">
        <v>0.55408065541643603</v>
      </c>
      <c r="BB943" s="16">
        <v>0.56852045105864302</v>
      </c>
    </row>
    <row r="944" spans="2:54" x14ac:dyDescent="0.35">
      <c r="B944" t="s">
        <v>354</v>
      </c>
      <c r="C944" s="16">
        <v>0.36200578035180597</v>
      </c>
      <c r="D944" s="16">
        <v>0.36140763316427099</v>
      </c>
      <c r="E944" s="16">
        <v>0.36570558710802897</v>
      </c>
      <c r="F944" s="16"/>
      <c r="G944" s="16">
        <v>0.28981556869803599</v>
      </c>
      <c r="H944" s="16">
        <v>0.40076238263435798</v>
      </c>
      <c r="I944" s="16">
        <v>0.35715205262467098</v>
      </c>
      <c r="J944" s="16">
        <v>0.32184245554957902</v>
      </c>
      <c r="K944" s="16">
        <v>0.393996392895336</v>
      </c>
      <c r="L944" s="16">
        <v>0.43494011151736001</v>
      </c>
      <c r="M944" s="16"/>
      <c r="N944" s="16">
        <v>0.37330187538797599</v>
      </c>
      <c r="O944" s="16">
        <v>0.31900299987963199</v>
      </c>
      <c r="P944" s="16">
        <v>0.39358743502384103</v>
      </c>
      <c r="Q944" s="16">
        <v>0.34255174674007599</v>
      </c>
      <c r="R944" s="16"/>
      <c r="S944" s="16">
        <v>0.367425898059761</v>
      </c>
      <c r="T944" s="16">
        <v>0.35098838384643899</v>
      </c>
      <c r="U944" s="16"/>
      <c r="V944" s="16">
        <v>0.28132929418307601</v>
      </c>
      <c r="W944" s="16">
        <v>0.337211656900402</v>
      </c>
      <c r="X944" s="16">
        <v>0.405048069449638</v>
      </c>
      <c r="Y944" s="16">
        <v>0.50650938556328995</v>
      </c>
      <c r="Z944" s="16"/>
      <c r="AA944" s="16">
        <v>0.29819783734758498</v>
      </c>
      <c r="AB944" s="16">
        <v>0.35413613410592298</v>
      </c>
      <c r="AC944" s="16">
        <v>0.26996724717183701</v>
      </c>
      <c r="AD944" s="16">
        <v>0.44673259580056801</v>
      </c>
      <c r="AE944" s="16">
        <v>0.49786030242124601</v>
      </c>
      <c r="AF944" s="16">
        <v>0.24841213886567701</v>
      </c>
      <c r="AG944" s="16"/>
      <c r="AH944" s="16">
        <v>0.39630950543948201</v>
      </c>
      <c r="AI944" s="16">
        <v>0.345177081771323</v>
      </c>
      <c r="AJ944" s="16"/>
      <c r="AK944" s="16">
        <v>0.41520358074321501</v>
      </c>
      <c r="AL944" s="16">
        <v>0.35216513858401599</v>
      </c>
      <c r="AM944" s="16"/>
      <c r="AN944" s="16">
        <v>0.38101121523564102</v>
      </c>
      <c r="AO944" s="16">
        <v>0.34282808195749997</v>
      </c>
      <c r="AP944" s="16"/>
      <c r="AQ944" s="16">
        <v>0.40028974896371999</v>
      </c>
      <c r="AR944" s="16">
        <v>0.31835170413621999</v>
      </c>
      <c r="AS944" s="16">
        <v>0.39134499416449797</v>
      </c>
      <c r="AT944" s="16"/>
      <c r="AU944" s="16">
        <v>0.39120173175067502</v>
      </c>
      <c r="AV944" s="16">
        <v>0.32828987449708602</v>
      </c>
      <c r="AW944" s="16"/>
      <c r="AX944" s="16">
        <v>0.35897632189526502</v>
      </c>
      <c r="AY944" s="16">
        <v>0.38365921151402299</v>
      </c>
      <c r="AZ944" s="16"/>
      <c r="BA944" s="16">
        <v>0.41904180794387802</v>
      </c>
      <c r="BB944" s="16">
        <v>0.27024150081703202</v>
      </c>
    </row>
    <row r="945" spans="2:54" x14ac:dyDescent="0.35">
      <c r="B945" t="s">
        <v>110</v>
      </c>
      <c r="C945" s="16">
        <v>0.17853353507758499</v>
      </c>
      <c r="D945" s="16">
        <v>0.16154569911737701</v>
      </c>
      <c r="E945" s="16">
        <v>0.19783501054222699</v>
      </c>
      <c r="F945" s="16"/>
      <c r="G945" s="16">
        <v>0.126800418470365</v>
      </c>
      <c r="H945" s="16">
        <v>0.133771031738043</v>
      </c>
      <c r="I945" s="16">
        <v>0.162164255452457</v>
      </c>
      <c r="J945" s="16">
        <v>0.17430807788713401</v>
      </c>
      <c r="K945" s="16">
        <v>0.30631407638830899</v>
      </c>
      <c r="L945" s="16">
        <v>0.22856568809685399</v>
      </c>
      <c r="M945" s="16"/>
      <c r="N945" s="16">
        <v>0.145570017706385</v>
      </c>
      <c r="O945" s="16">
        <v>0.21513013170954501</v>
      </c>
      <c r="P945" s="16">
        <v>0.14818928157667599</v>
      </c>
      <c r="Q945" s="16">
        <v>0.215297253875737</v>
      </c>
      <c r="R945" s="16"/>
      <c r="S945" s="16">
        <v>0.184932609005204</v>
      </c>
      <c r="T945" s="16">
        <v>0.17103233131183099</v>
      </c>
      <c r="U945" s="16"/>
      <c r="V945" s="16">
        <v>0.30110229981888298</v>
      </c>
      <c r="W945" s="16">
        <v>0.20883551346679299</v>
      </c>
      <c r="X945" s="16">
        <v>0.113106486909357</v>
      </c>
      <c r="Y945" s="16">
        <v>2.2585928614709101E-2</v>
      </c>
      <c r="Z945" s="16"/>
      <c r="AA945" s="16">
        <v>0.22538025922367899</v>
      </c>
      <c r="AB945" s="16">
        <v>0.20283358850715499</v>
      </c>
      <c r="AC945" s="16">
        <v>0.32064340671138603</v>
      </c>
      <c r="AD945" s="16">
        <v>8.7246810922664106E-2</v>
      </c>
      <c r="AE945" s="16">
        <v>6.0890972514365801E-2</v>
      </c>
      <c r="AF945" s="16">
        <v>0.26444149653524301</v>
      </c>
      <c r="AG945" s="16"/>
      <c r="AH945" s="16">
        <v>0.149374776693875</v>
      </c>
      <c r="AI945" s="16">
        <v>0.190312045659802</v>
      </c>
      <c r="AJ945" s="16"/>
      <c r="AK945" s="16">
        <v>0.11095877199760899</v>
      </c>
      <c r="AL945" s="16">
        <v>0.18010567851759501</v>
      </c>
      <c r="AM945" s="16"/>
      <c r="AN945" s="16">
        <v>0.136166205876077</v>
      </c>
      <c r="AO945" s="16">
        <v>0.165916257967541</v>
      </c>
      <c r="AP945" s="16"/>
      <c r="AQ945" s="16">
        <v>0.146415366382392</v>
      </c>
      <c r="AR945" s="16">
        <v>0.202063147933388</v>
      </c>
      <c r="AS945" s="16">
        <v>0.14797868536663999</v>
      </c>
      <c r="AT945" s="16"/>
      <c r="AU945" s="16">
        <v>0.14297269984771099</v>
      </c>
      <c r="AV945" s="16">
        <v>0.21322340674328299</v>
      </c>
      <c r="AW945" s="16"/>
      <c r="AX945" s="16">
        <v>0.142053331852005</v>
      </c>
      <c r="AY945" s="16">
        <v>0.47288794557778502</v>
      </c>
      <c r="AZ945" s="16"/>
      <c r="BA945" s="16">
        <v>2.6877536639685999E-2</v>
      </c>
      <c r="BB945" s="16">
        <v>0.16123804812432499</v>
      </c>
    </row>
    <row r="946" spans="2:54" x14ac:dyDescent="0.35">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c r="AA946" s="16"/>
      <c r="AB946" s="16"/>
      <c r="AC946" s="16"/>
      <c r="AD946" s="16"/>
      <c r="AE946" s="16"/>
      <c r="AF946" s="16"/>
      <c r="AG946" s="16"/>
      <c r="AH946" s="16"/>
      <c r="AI946" s="16"/>
      <c r="AJ946" s="16"/>
      <c r="AK946" s="16"/>
      <c r="AL946" s="16"/>
      <c r="AM946" s="16"/>
      <c r="AN946" s="16"/>
      <c r="AO946" s="16"/>
      <c r="AP946" s="16"/>
      <c r="AQ946" s="16"/>
      <c r="AR946" s="16"/>
      <c r="AS946" s="16"/>
      <c r="AT946" s="16"/>
      <c r="AU946" s="16"/>
      <c r="AV946" s="16"/>
      <c r="AW946" s="16"/>
      <c r="AX946" s="16"/>
      <c r="AY946" s="16"/>
      <c r="AZ946" s="16"/>
      <c r="BA946" s="16"/>
      <c r="BB946" s="16"/>
    </row>
    <row r="947" spans="2:54" x14ac:dyDescent="0.35">
      <c r="B947" s="7" t="s">
        <v>355</v>
      </c>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c r="AA947" s="16"/>
      <c r="AB947" s="16"/>
      <c r="AC947" s="16"/>
      <c r="AD947" s="16"/>
      <c r="AE947" s="16"/>
      <c r="AF947" s="16"/>
      <c r="AG947" s="16"/>
      <c r="AH947" s="16"/>
      <c r="AI947" s="16"/>
      <c r="AJ947" s="16"/>
      <c r="AK947" s="16"/>
      <c r="AL947" s="16"/>
      <c r="AM947" s="16"/>
      <c r="AN947" s="16"/>
      <c r="AO947" s="16"/>
      <c r="AP947" s="16"/>
      <c r="AQ947" s="16"/>
      <c r="AR947" s="16"/>
      <c r="AS947" s="16"/>
      <c r="AT947" s="16"/>
      <c r="AU947" s="16"/>
      <c r="AV947" s="16"/>
      <c r="AW947" s="16"/>
      <c r="AX947" s="16"/>
      <c r="AY947" s="16"/>
      <c r="AZ947" s="16"/>
      <c r="BA947" s="16"/>
      <c r="BB947" s="16"/>
    </row>
    <row r="948" spans="2:54" x14ac:dyDescent="0.35">
      <c r="B948" s="15" t="s">
        <v>14</v>
      </c>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c r="AA948" s="16"/>
      <c r="AB948" s="16"/>
      <c r="AC948" s="16"/>
      <c r="AD948" s="16"/>
      <c r="AE948" s="16"/>
      <c r="AF948" s="16"/>
      <c r="AG948" s="16"/>
      <c r="AH948" s="16"/>
      <c r="AI948" s="16"/>
      <c r="AJ948" s="16"/>
      <c r="AK948" s="16"/>
      <c r="AL948" s="16"/>
      <c r="AM948" s="16"/>
      <c r="AN948" s="16"/>
      <c r="AO948" s="16"/>
      <c r="AP948" s="16"/>
      <c r="AQ948" s="16"/>
      <c r="AR948" s="16"/>
      <c r="AS948" s="16"/>
      <c r="AT948" s="16"/>
      <c r="AU948" s="16"/>
      <c r="AV948" s="16"/>
      <c r="AW948" s="16"/>
      <c r="AX948" s="16"/>
      <c r="AY948" s="16"/>
      <c r="AZ948" s="16"/>
      <c r="BA948" s="16"/>
      <c r="BB948" s="16"/>
    </row>
    <row r="949" spans="2:54" x14ac:dyDescent="0.35">
      <c r="B949" t="s">
        <v>91</v>
      </c>
      <c r="C949" s="16">
        <v>0.10475014354642501</v>
      </c>
      <c r="D949" s="16">
        <v>0.112468953237937</v>
      </c>
      <c r="E949" s="16">
        <v>9.9070999008404603E-2</v>
      </c>
      <c r="F949" s="16"/>
      <c r="G949" s="16">
        <v>0.186350707125818</v>
      </c>
      <c r="H949" s="16">
        <v>0.21889853208724599</v>
      </c>
      <c r="I949" s="16">
        <v>0.16593474645506401</v>
      </c>
      <c r="J949" s="16">
        <v>6.5843172083887902E-2</v>
      </c>
      <c r="K949" s="16">
        <v>2.3008072924995598E-2</v>
      </c>
      <c r="L949" s="16">
        <v>5.58087600361466E-3</v>
      </c>
      <c r="M949" s="16"/>
      <c r="N949" s="16">
        <v>8.8084968104362296E-2</v>
      </c>
      <c r="O949" s="16">
        <v>8.7263390862622497E-2</v>
      </c>
      <c r="P949" s="16">
        <v>0.111144117247541</v>
      </c>
      <c r="Q949" s="16">
        <v>0.121729203366454</v>
      </c>
      <c r="R949" s="16"/>
      <c r="S949" s="16">
        <v>9.5961938876513303E-2</v>
      </c>
      <c r="T949" s="16">
        <v>0.11852247045389799</v>
      </c>
      <c r="U949" s="16"/>
      <c r="V949" s="16">
        <v>9.2099831107022107E-2</v>
      </c>
      <c r="W949" s="16">
        <v>8.75579888450881E-2</v>
      </c>
      <c r="X949" s="16">
        <v>0.13805418418617399</v>
      </c>
      <c r="Y949" s="16">
        <v>0.11799635341485</v>
      </c>
      <c r="Z949" s="16"/>
      <c r="AA949" s="16">
        <v>9.2495586711472996E-2</v>
      </c>
      <c r="AB949" s="16">
        <v>6.5638140519030996E-2</v>
      </c>
      <c r="AC949" s="16">
        <v>8.0928469783365001E-2</v>
      </c>
      <c r="AD949" s="16">
        <v>0.13421004053796601</v>
      </c>
      <c r="AE949" s="16">
        <v>0.153475646253387</v>
      </c>
      <c r="AF949" s="16">
        <v>0.21932083161048699</v>
      </c>
      <c r="AG949" s="16"/>
      <c r="AH949" s="16">
        <v>0.13442282414793399</v>
      </c>
      <c r="AI949" s="16">
        <v>0.100442837186903</v>
      </c>
      <c r="AJ949" s="16"/>
      <c r="AK949" s="16">
        <v>0.13809981618441899</v>
      </c>
      <c r="AL949" s="16">
        <v>0.116184091856469</v>
      </c>
      <c r="AM949" s="16"/>
      <c r="AN949" s="16">
        <v>0.11973058246526</v>
      </c>
      <c r="AO949" s="16">
        <v>0.11645097743975499</v>
      </c>
      <c r="AP949" s="16"/>
      <c r="AQ949" s="16">
        <v>6.7590394896886993E-2</v>
      </c>
      <c r="AR949" s="16">
        <v>4.4304085101637698E-2</v>
      </c>
      <c r="AS949" s="16">
        <v>0.21235679849727401</v>
      </c>
      <c r="AT949" s="16"/>
      <c r="AU949" s="16">
        <v>0.11822933738057</v>
      </c>
      <c r="AV949" s="16">
        <v>8.7535343805183505E-2</v>
      </c>
      <c r="AW949" s="16"/>
      <c r="AX949" s="16">
        <v>0.12511304199317499</v>
      </c>
      <c r="AY949" s="16">
        <v>5.1226049110558204E-3</v>
      </c>
      <c r="AZ949" s="16"/>
      <c r="BA949" s="16">
        <v>0.21954832837045199</v>
      </c>
      <c r="BB949" s="16">
        <v>0.17393183862514999</v>
      </c>
    </row>
    <row r="950" spans="2:54" x14ac:dyDescent="0.35">
      <c r="B950" t="s">
        <v>92</v>
      </c>
      <c r="C950" s="16">
        <v>0.19076968009933601</v>
      </c>
      <c r="D950" s="16">
        <v>0.234275627148855</v>
      </c>
      <c r="E950" s="16">
        <v>0.150572312578339</v>
      </c>
      <c r="F950" s="16"/>
      <c r="G950" s="16">
        <v>0.27867365823602902</v>
      </c>
      <c r="H950" s="16">
        <v>0.286110444590295</v>
      </c>
      <c r="I950" s="16">
        <v>0.27120703862719903</v>
      </c>
      <c r="J950" s="16">
        <v>0.21167582400367299</v>
      </c>
      <c r="K950" s="16">
        <v>5.6264198421353301E-2</v>
      </c>
      <c r="L950" s="16">
        <v>8.5273665724500194E-2</v>
      </c>
      <c r="M950" s="16"/>
      <c r="N950" s="16">
        <v>0.15634439027326499</v>
      </c>
      <c r="O950" s="16">
        <v>0.18570607905224801</v>
      </c>
      <c r="P950" s="16">
        <v>0.19699657941497301</v>
      </c>
      <c r="Q950" s="16">
        <v>0.20987317136678099</v>
      </c>
      <c r="R950" s="16"/>
      <c r="S950" s="16">
        <v>0.16242321368198301</v>
      </c>
      <c r="T950" s="16">
        <v>0.234460006505681</v>
      </c>
      <c r="U950" s="16"/>
      <c r="V950" s="16">
        <v>0.17630013753374499</v>
      </c>
      <c r="W950" s="16">
        <v>0.16103774983312</v>
      </c>
      <c r="X950" s="16">
        <v>0.220196501002312</v>
      </c>
      <c r="Y950" s="16">
        <v>0.39524426805638102</v>
      </c>
      <c r="Z950" s="16"/>
      <c r="AA950" s="16">
        <v>0.159063690425401</v>
      </c>
      <c r="AB950" s="16">
        <v>0.21821647702451899</v>
      </c>
      <c r="AC950" s="16">
        <v>0.133927345566448</v>
      </c>
      <c r="AD950" s="16">
        <v>0.25439731419746597</v>
      </c>
      <c r="AE950" s="16">
        <v>0.21372414970415601</v>
      </c>
      <c r="AF950" s="16">
        <v>0.107093966100839</v>
      </c>
      <c r="AG950" s="16"/>
      <c r="AH950" s="16">
        <v>0.205003920733725</v>
      </c>
      <c r="AI950" s="16">
        <v>0.188560644729628</v>
      </c>
      <c r="AJ950" s="16"/>
      <c r="AK950" s="16">
        <v>0.20724216944304899</v>
      </c>
      <c r="AL950" s="16">
        <v>0.17373838356867999</v>
      </c>
      <c r="AM950" s="16"/>
      <c r="AN950" s="16">
        <v>0.20740760121423299</v>
      </c>
      <c r="AO950" s="16">
        <v>0.19593879217721299</v>
      </c>
      <c r="AP950" s="16"/>
      <c r="AQ950" s="16">
        <v>0.20113486663163899</v>
      </c>
      <c r="AR950" s="16">
        <v>0.168457016546186</v>
      </c>
      <c r="AS950" s="16">
        <v>0.22645893657098701</v>
      </c>
      <c r="AT950" s="16"/>
      <c r="AU950" s="16">
        <v>0.18147376982942801</v>
      </c>
      <c r="AV950" s="16">
        <v>0.20232359157155999</v>
      </c>
      <c r="AW950" s="16"/>
      <c r="AX950" s="16">
        <v>0.219448525033659</v>
      </c>
      <c r="AY950" s="16">
        <v>4.5724543863625802E-2</v>
      </c>
      <c r="AZ950" s="16"/>
      <c r="BA950" s="16">
        <v>0.34159277589484899</v>
      </c>
      <c r="BB950" s="16">
        <v>0.39691234192073399</v>
      </c>
    </row>
    <row r="951" spans="2:54" x14ac:dyDescent="0.35">
      <c r="B951" t="s">
        <v>276</v>
      </c>
      <c r="C951" s="16">
        <v>0.187064153368143</v>
      </c>
      <c r="D951" s="16">
        <v>0.183758384893458</v>
      </c>
      <c r="E951" s="16">
        <v>0.18317686609268</v>
      </c>
      <c r="F951" s="16"/>
      <c r="G951" s="16">
        <v>0.25321594788339702</v>
      </c>
      <c r="H951" s="16">
        <v>0.18942098156394799</v>
      </c>
      <c r="I951" s="16">
        <v>0.201838049590847</v>
      </c>
      <c r="J951" s="16">
        <v>0.18953147605954801</v>
      </c>
      <c r="K951" s="16">
        <v>0.162426034570675</v>
      </c>
      <c r="L951" s="16">
        <v>0.15278543496032199</v>
      </c>
      <c r="M951" s="16"/>
      <c r="N951" s="16">
        <v>0.197395446790298</v>
      </c>
      <c r="O951" s="16">
        <v>0.206908168740224</v>
      </c>
      <c r="P951" s="16">
        <v>0.17576392770202701</v>
      </c>
      <c r="Q951" s="16">
        <v>0.180427823285984</v>
      </c>
      <c r="R951" s="16"/>
      <c r="S951" s="16">
        <v>0.17276950163170601</v>
      </c>
      <c r="T951" s="16">
        <v>0.20622838969517199</v>
      </c>
      <c r="U951" s="16"/>
      <c r="V951" s="16">
        <v>0.25160316779508302</v>
      </c>
      <c r="W951" s="16">
        <v>0.175717026430909</v>
      </c>
      <c r="X951" s="16">
        <v>0.152886843019997</v>
      </c>
      <c r="Y951" s="16">
        <v>0.13169902990003399</v>
      </c>
      <c r="Z951" s="16"/>
      <c r="AA951" s="16">
        <v>0.237437416751762</v>
      </c>
      <c r="AB951" s="16">
        <v>0.10787353207548001</v>
      </c>
      <c r="AC951" s="16">
        <v>0.20927526113874301</v>
      </c>
      <c r="AD951" s="16">
        <v>0.17358929149764499</v>
      </c>
      <c r="AE951" s="16">
        <v>0.142343229736414</v>
      </c>
      <c r="AF951" s="16">
        <v>0.164379866447046</v>
      </c>
      <c r="AG951" s="16"/>
      <c r="AH951" s="16">
        <v>0.177775213408148</v>
      </c>
      <c r="AI951" s="16">
        <v>0.17544587580095</v>
      </c>
      <c r="AJ951" s="16"/>
      <c r="AK951" s="16">
        <v>0.18436258239733899</v>
      </c>
      <c r="AL951" s="16">
        <v>0.213306845919641</v>
      </c>
      <c r="AM951" s="16"/>
      <c r="AN951" s="16">
        <v>0.17011317915282001</v>
      </c>
      <c r="AO951" s="16">
        <v>0.183774036713894</v>
      </c>
      <c r="AP951" s="16"/>
      <c r="AQ951" s="16">
        <v>0.18523520239355001</v>
      </c>
      <c r="AR951" s="16">
        <v>0.243225306992645</v>
      </c>
      <c r="AS951" s="16">
        <v>0.13127443231540001</v>
      </c>
      <c r="AT951" s="16"/>
      <c r="AU951" s="16">
        <v>0.16855040379435199</v>
      </c>
      <c r="AV951" s="16">
        <v>0.20899416081786801</v>
      </c>
      <c r="AW951" s="16"/>
      <c r="AX951" s="16">
        <v>0.194876910859268</v>
      </c>
      <c r="AY951" s="16">
        <v>0.14304924857832599</v>
      </c>
      <c r="AZ951" s="16"/>
      <c r="BA951" s="16">
        <v>0.188752749790455</v>
      </c>
      <c r="BB951" s="16">
        <v>0.106845879339299</v>
      </c>
    </row>
    <row r="952" spans="2:54" x14ac:dyDescent="0.35">
      <c r="B952" t="s">
        <v>356</v>
      </c>
      <c r="C952" s="16">
        <v>0.13213829814691</v>
      </c>
      <c r="D952" s="16">
        <v>0.143707044113005</v>
      </c>
      <c r="E952" s="16">
        <v>0.121312011388176</v>
      </c>
      <c r="F952" s="16"/>
      <c r="G952" s="16">
        <v>0.105665346754097</v>
      </c>
      <c r="H952" s="16">
        <v>0.11005308364397801</v>
      </c>
      <c r="I952" s="16">
        <v>0.1181270880066</v>
      </c>
      <c r="J952" s="16">
        <v>0.15794653472487999</v>
      </c>
      <c r="K952" s="16">
        <v>0.15431194431097101</v>
      </c>
      <c r="L952" s="16">
        <v>0.14040974017097599</v>
      </c>
      <c r="M952" s="16"/>
      <c r="N952" s="16">
        <v>0.134044940896482</v>
      </c>
      <c r="O952" s="16">
        <v>0.106315048006539</v>
      </c>
      <c r="P952" s="16">
        <v>0.154119508431865</v>
      </c>
      <c r="Q952" s="16">
        <v>0.11811057334200301</v>
      </c>
      <c r="R952" s="16"/>
      <c r="S952" s="16">
        <v>0.130638206903886</v>
      </c>
      <c r="T952" s="16">
        <v>0.13339917065380799</v>
      </c>
      <c r="U952" s="16"/>
      <c r="V952" s="16">
        <v>9.7424653283782803E-2</v>
      </c>
      <c r="W952" s="16">
        <v>0.151113675898679</v>
      </c>
      <c r="X952" s="16">
        <v>0.13663022552508799</v>
      </c>
      <c r="Y952" s="16">
        <v>0.12895656271652101</v>
      </c>
      <c r="Z952" s="16"/>
      <c r="AA952" s="16">
        <v>0.11938909365789301</v>
      </c>
      <c r="AB952" s="16">
        <v>0.165941147977096</v>
      </c>
      <c r="AC952" s="16">
        <v>0.14286711841711</v>
      </c>
      <c r="AD952" s="16">
        <v>0.11610655718293</v>
      </c>
      <c r="AE952" s="16">
        <v>0.145683264050536</v>
      </c>
      <c r="AF952" s="16">
        <v>0.133072645522615</v>
      </c>
      <c r="AG952" s="16"/>
      <c r="AH952" s="16">
        <v>0.10007975429492499</v>
      </c>
      <c r="AI952" s="16">
        <v>0.15893031179348599</v>
      </c>
      <c r="AJ952" s="16"/>
      <c r="AK952" s="16">
        <v>0.10878464572554999</v>
      </c>
      <c r="AL952" s="16">
        <v>0.13619308878035699</v>
      </c>
      <c r="AM952" s="16"/>
      <c r="AN952" s="16">
        <v>0.103029177994055</v>
      </c>
      <c r="AO952" s="16">
        <v>0.15853360764777599</v>
      </c>
      <c r="AP952" s="16"/>
      <c r="AQ952" s="16">
        <v>0.109119282911569</v>
      </c>
      <c r="AR952" s="16">
        <v>0.156715719676771</v>
      </c>
      <c r="AS952" s="16">
        <v>0.112809326422962</v>
      </c>
      <c r="AT952" s="16"/>
      <c r="AU952" s="16">
        <v>0.12553996722729799</v>
      </c>
      <c r="AV952" s="16">
        <v>0.143900475386288</v>
      </c>
      <c r="AW952" s="16"/>
      <c r="AX952" s="16">
        <v>0.13780043658562</v>
      </c>
      <c r="AY952" s="16">
        <v>0.108580404698166</v>
      </c>
      <c r="AZ952" s="16"/>
      <c r="BA952" s="16">
        <v>0.133976228042752</v>
      </c>
      <c r="BB952" s="16">
        <v>7.1795139426589702E-2</v>
      </c>
    </row>
    <row r="953" spans="2:54" x14ac:dyDescent="0.35">
      <c r="B953" t="s">
        <v>278</v>
      </c>
      <c r="C953" s="16">
        <v>0.31908259158772301</v>
      </c>
      <c r="D953" s="16">
        <v>0.27471032174822102</v>
      </c>
      <c r="E953" s="16">
        <v>0.36431986280220902</v>
      </c>
      <c r="F953" s="16"/>
      <c r="G953" s="16">
        <v>6.0519300693819403E-2</v>
      </c>
      <c r="H953" s="16">
        <v>0.14653302266320201</v>
      </c>
      <c r="I953" s="16">
        <v>0.17007603827755099</v>
      </c>
      <c r="J953" s="16">
        <v>0.33772801395149299</v>
      </c>
      <c r="K953" s="16">
        <v>0.54201910624528005</v>
      </c>
      <c r="L953" s="16">
        <v>0.54353298940248695</v>
      </c>
      <c r="M953" s="16"/>
      <c r="N953" s="16">
        <v>0.38882205326439101</v>
      </c>
      <c r="O953" s="16">
        <v>0.33694177120110302</v>
      </c>
      <c r="P953" s="16">
        <v>0.29192678092278301</v>
      </c>
      <c r="Q953" s="16">
        <v>0.29705141070092</v>
      </c>
      <c r="R953" s="16"/>
      <c r="S953" s="16">
        <v>0.385789196183428</v>
      </c>
      <c r="T953" s="16">
        <v>0.22009216183781999</v>
      </c>
      <c r="U953" s="16"/>
      <c r="V953" s="16">
        <v>0.294264884707511</v>
      </c>
      <c r="W953" s="16">
        <v>0.34594820337815402</v>
      </c>
      <c r="X953" s="16">
        <v>0.31887101949491498</v>
      </c>
      <c r="Y953" s="16">
        <v>0.19123349601470099</v>
      </c>
      <c r="Z953" s="16"/>
      <c r="AA953" s="16">
        <v>0.28501924750160101</v>
      </c>
      <c r="AB953" s="16">
        <v>0.39481832871870498</v>
      </c>
      <c r="AC953" s="16">
        <v>0.35607745860014001</v>
      </c>
      <c r="AD953" s="16">
        <v>0.29864307298783499</v>
      </c>
      <c r="AE953" s="16">
        <v>0.30339008654915101</v>
      </c>
      <c r="AF953" s="16">
        <v>0.37613269031901297</v>
      </c>
      <c r="AG953" s="16"/>
      <c r="AH953" s="16">
        <v>0.33177417187751002</v>
      </c>
      <c r="AI953" s="16">
        <v>0.32358784852057099</v>
      </c>
      <c r="AJ953" s="16"/>
      <c r="AK953" s="16">
        <v>0.30266605113563799</v>
      </c>
      <c r="AL953" s="16">
        <v>0.31415617589237499</v>
      </c>
      <c r="AM953" s="16"/>
      <c r="AN953" s="16">
        <v>0.345536854142934</v>
      </c>
      <c r="AO953" s="16">
        <v>0.29324389409634899</v>
      </c>
      <c r="AP953" s="16"/>
      <c r="AQ953" s="16">
        <v>0.36071198925259601</v>
      </c>
      <c r="AR953" s="16">
        <v>0.31156985055551101</v>
      </c>
      <c r="AS953" s="16">
        <v>0.281573948815736</v>
      </c>
      <c r="AT953" s="16"/>
      <c r="AU953" s="16">
        <v>0.34570387954813198</v>
      </c>
      <c r="AV953" s="16">
        <v>0.28712377483802898</v>
      </c>
      <c r="AW953" s="16"/>
      <c r="AX953" s="16">
        <v>0.26672881374215601</v>
      </c>
      <c r="AY953" s="16">
        <v>0.58446633426964101</v>
      </c>
      <c r="AZ953" s="16"/>
      <c r="BA953" s="16">
        <v>8.7433692630010607E-2</v>
      </c>
      <c r="BB953" s="16">
        <v>0.21306986978019299</v>
      </c>
    </row>
    <row r="954" spans="2:54" x14ac:dyDescent="0.35">
      <c r="B954" t="s">
        <v>110</v>
      </c>
      <c r="C954" s="16">
        <v>6.6195133251463603E-2</v>
      </c>
      <c r="D954" s="16">
        <v>5.1079668858524101E-2</v>
      </c>
      <c r="E954" s="16">
        <v>8.1547948130191103E-2</v>
      </c>
      <c r="F954" s="16"/>
      <c r="G954" s="16">
        <v>0.115575039306839</v>
      </c>
      <c r="H954" s="16">
        <v>4.8983935451331E-2</v>
      </c>
      <c r="I954" s="16">
        <v>7.2817039042739701E-2</v>
      </c>
      <c r="J954" s="16">
        <v>3.7274979176518501E-2</v>
      </c>
      <c r="K954" s="16">
        <v>6.1970643526723899E-2</v>
      </c>
      <c r="L954" s="16">
        <v>7.2417293738100297E-2</v>
      </c>
      <c r="M954" s="16"/>
      <c r="N954" s="16">
        <v>3.5308200671200898E-2</v>
      </c>
      <c r="O954" s="16">
        <v>7.6865542137263404E-2</v>
      </c>
      <c r="P954" s="16">
        <v>7.0049086280809705E-2</v>
      </c>
      <c r="Q954" s="16">
        <v>7.2807817937858399E-2</v>
      </c>
      <c r="R954" s="16"/>
      <c r="S954" s="16">
        <v>5.2417942722484602E-2</v>
      </c>
      <c r="T954" s="16">
        <v>8.7297800853621904E-2</v>
      </c>
      <c r="U954" s="16"/>
      <c r="V954" s="16">
        <v>8.8307325572856699E-2</v>
      </c>
      <c r="W954" s="16">
        <v>7.8625355614050402E-2</v>
      </c>
      <c r="X954" s="16">
        <v>3.3361226771513798E-2</v>
      </c>
      <c r="Y954" s="16">
        <v>3.4870289897511703E-2</v>
      </c>
      <c r="Z954" s="16"/>
      <c r="AA954" s="16">
        <v>0.10659496495187</v>
      </c>
      <c r="AB954" s="16">
        <v>4.7512373685169002E-2</v>
      </c>
      <c r="AC954" s="16">
        <v>7.6924346494193802E-2</v>
      </c>
      <c r="AD954" s="16">
        <v>2.3053723596158E-2</v>
      </c>
      <c r="AE954" s="16">
        <v>4.1383623706356003E-2</v>
      </c>
      <c r="AF954" s="16">
        <v>0</v>
      </c>
      <c r="AG954" s="16"/>
      <c r="AH954" s="16">
        <v>5.0944115537757802E-2</v>
      </c>
      <c r="AI954" s="16">
        <v>5.3032481968462802E-2</v>
      </c>
      <c r="AJ954" s="16"/>
      <c r="AK954" s="16">
        <v>5.8844735114005703E-2</v>
      </c>
      <c r="AL954" s="16">
        <v>4.6421413982477698E-2</v>
      </c>
      <c r="AM954" s="16"/>
      <c r="AN954" s="16">
        <v>5.4182605030698001E-2</v>
      </c>
      <c r="AO954" s="16">
        <v>5.20586919250123E-2</v>
      </c>
      <c r="AP954" s="16"/>
      <c r="AQ954" s="16">
        <v>7.6208263913757901E-2</v>
      </c>
      <c r="AR954" s="16">
        <v>7.5728021127248898E-2</v>
      </c>
      <c r="AS954" s="16">
        <v>3.5526557377641203E-2</v>
      </c>
      <c r="AT954" s="16"/>
      <c r="AU954" s="16">
        <v>6.0502642220219199E-2</v>
      </c>
      <c r="AV954" s="16">
        <v>7.0122653581071101E-2</v>
      </c>
      <c r="AW954" s="16"/>
      <c r="AX954" s="16">
        <v>5.6032271786121399E-2</v>
      </c>
      <c r="AY954" s="16">
        <v>0.11305686367918499</v>
      </c>
      <c r="AZ954" s="16"/>
      <c r="BA954" s="16">
        <v>2.8696225271482301E-2</v>
      </c>
      <c r="BB954" s="16">
        <v>3.7444930908034503E-2</v>
      </c>
    </row>
    <row r="955" spans="2:54" x14ac:dyDescent="0.35">
      <c r="B955" t="s">
        <v>95</v>
      </c>
      <c r="C955" s="16">
        <v>0.29551982364576102</v>
      </c>
      <c r="D955" s="16">
        <v>0.34674458038679201</v>
      </c>
      <c r="E955" s="16">
        <v>0.24964331158674399</v>
      </c>
      <c r="F955" s="16"/>
      <c r="G955" s="16">
        <v>0.46502436536184699</v>
      </c>
      <c r="H955" s="16">
        <v>0.50500897667754097</v>
      </c>
      <c r="I955" s="16">
        <v>0.43714178508226298</v>
      </c>
      <c r="J955" s="16">
        <v>0.27751899608755998</v>
      </c>
      <c r="K955" s="16">
        <v>7.9272271346348996E-2</v>
      </c>
      <c r="L955" s="16">
        <v>9.0854541728114899E-2</v>
      </c>
      <c r="M955" s="16"/>
      <c r="N955" s="16">
        <v>0.244429358377628</v>
      </c>
      <c r="O955" s="16">
        <v>0.27296946991486998</v>
      </c>
      <c r="P955" s="16">
        <v>0.30814069666251498</v>
      </c>
      <c r="Q955" s="16">
        <v>0.33160237473323501</v>
      </c>
      <c r="R955" s="16"/>
      <c r="S955" s="16">
        <v>0.25838515255849598</v>
      </c>
      <c r="T955" s="16">
        <v>0.35298247695957902</v>
      </c>
      <c r="U955" s="16"/>
      <c r="V955" s="16">
        <v>0.26839996864076698</v>
      </c>
      <c r="W955" s="16">
        <v>0.248595738678208</v>
      </c>
      <c r="X955" s="16">
        <v>0.35825068518848602</v>
      </c>
      <c r="Y955" s="16">
        <v>0.51324062147123195</v>
      </c>
      <c r="Z955" s="16"/>
      <c r="AA955" s="16">
        <v>0.25155927713687398</v>
      </c>
      <c r="AB955" s="16">
        <v>0.28385461754355001</v>
      </c>
      <c r="AC955" s="16">
        <v>0.21485581534981299</v>
      </c>
      <c r="AD955" s="16">
        <v>0.38860735473543201</v>
      </c>
      <c r="AE955" s="16">
        <v>0.36719979595754298</v>
      </c>
      <c r="AF955" s="16">
        <v>0.32641479771132598</v>
      </c>
      <c r="AG955" s="16"/>
      <c r="AH955" s="16">
        <v>0.33942674488165903</v>
      </c>
      <c r="AI955" s="16">
        <v>0.28900348191653003</v>
      </c>
      <c r="AJ955" s="16"/>
      <c r="AK955" s="16">
        <v>0.34534198562746798</v>
      </c>
      <c r="AL955" s="16">
        <v>0.28992247542514898</v>
      </c>
      <c r="AM955" s="16"/>
      <c r="AN955" s="16">
        <v>0.32713818367949399</v>
      </c>
      <c r="AO955" s="16">
        <v>0.31238976961696802</v>
      </c>
      <c r="AP955" s="16"/>
      <c r="AQ955" s="16">
        <v>0.26872526152852599</v>
      </c>
      <c r="AR955" s="16">
        <v>0.212761101647824</v>
      </c>
      <c r="AS955" s="16">
        <v>0.43881573506826099</v>
      </c>
      <c r="AT955" s="16"/>
      <c r="AU955" s="16">
        <v>0.29970310720999799</v>
      </c>
      <c r="AV955" s="16">
        <v>0.28985893537674401</v>
      </c>
      <c r="AW955" s="16"/>
      <c r="AX955" s="16">
        <v>0.34456156702683399</v>
      </c>
      <c r="AY955" s="16">
        <v>5.0847148774681598E-2</v>
      </c>
      <c r="AZ955" s="16"/>
      <c r="BA955" s="16">
        <v>0.56114110426529995</v>
      </c>
      <c r="BB955" s="16">
        <v>0.57084418054588404</v>
      </c>
    </row>
    <row r="956" spans="2:54" x14ac:dyDescent="0.35">
      <c r="B956" t="s">
        <v>96</v>
      </c>
      <c r="C956" s="16">
        <v>-0.22932469039429701</v>
      </c>
      <c r="D956" s="16">
        <v>-0.29566491152826802</v>
      </c>
      <c r="E956" s="16">
        <v>-0.16809536345655299</v>
      </c>
      <c r="F956" s="16"/>
      <c r="G956" s="16">
        <v>-0.349449326055008</v>
      </c>
      <c r="H956" s="16">
        <v>-0.45602504122621002</v>
      </c>
      <c r="I956" s="16">
        <v>-0.36432474603952297</v>
      </c>
      <c r="J956" s="16">
        <v>-0.240244016911042</v>
      </c>
      <c r="K956" s="16">
        <v>-1.73016278196251E-2</v>
      </c>
      <c r="L956" s="16">
        <v>-1.8437247990014598E-2</v>
      </c>
      <c r="M956" s="16"/>
      <c r="N956" s="16">
        <v>-0.209121157706427</v>
      </c>
      <c r="O956" s="16">
        <v>-0.19610392777760699</v>
      </c>
      <c r="P956" s="16">
        <v>-0.23809161038170501</v>
      </c>
      <c r="Q956" s="16">
        <v>-0.258794556795377</v>
      </c>
      <c r="R956" s="16"/>
      <c r="S956" s="16">
        <v>-0.20596720983601199</v>
      </c>
      <c r="T956" s="16">
        <v>-0.26568467610595697</v>
      </c>
      <c r="U956" s="16"/>
      <c r="V956" s="16">
        <v>-0.18009264306791001</v>
      </c>
      <c r="W956" s="16">
        <v>-0.16997038306415799</v>
      </c>
      <c r="X956" s="16">
        <v>-0.32488945841697198</v>
      </c>
      <c r="Y956" s="16">
        <v>-0.47837033157372</v>
      </c>
      <c r="Z956" s="16"/>
      <c r="AA956" s="16">
        <v>-0.144964312185004</v>
      </c>
      <c r="AB956" s="16">
        <v>-0.23634224385838001</v>
      </c>
      <c r="AC956" s="16">
        <v>-0.13793146885561899</v>
      </c>
      <c r="AD956" s="16">
        <v>-0.36555363113927403</v>
      </c>
      <c r="AE956" s="16">
        <v>-0.32581617225118698</v>
      </c>
      <c r="AF956" s="16">
        <v>-0.32641479771132598</v>
      </c>
      <c r="AG956" s="16"/>
      <c r="AH956" s="16">
        <v>-0.28848262934390201</v>
      </c>
      <c r="AI956" s="16">
        <v>-0.235970999948067</v>
      </c>
      <c r="AJ956" s="16"/>
      <c r="AK956" s="16">
        <v>-0.28649725051346298</v>
      </c>
      <c r="AL956" s="16">
        <v>-0.243501061442671</v>
      </c>
      <c r="AM956" s="16"/>
      <c r="AN956" s="16">
        <v>-0.27295557864879599</v>
      </c>
      <c r="AO956" s="16">
        <v>-0.26033107769195601</v>
      </c>
      <c r="AP956" s="16"/>
      <c r="AQ956" s="16">
        <v>-0.19251699761476801</v>
      </c>
      <c r="AR956" s="16">
        <v>-0.137033080520575</v>
      </c>
      <c r="AS956" s="16">
        <v>-0.40328917769062</v>
      </c>
      <c r="AT956" s="16"/>
      <c r="AU956" s="16">
        <v>-0.23920046498977901</v>
      </c>
      <c r="AV956" s="16">
        <v>-0.21973628179567301</v>
      </c>
      <c r="AW956" s="16"/>
      <c r="AX956" s="16">
        <v>-0.28852929524071302</v>
      </c>
      <c r="AY956" s="16">
        <v>6.2209714904503798E-2</v>
      </c>
      <c r="AZ956" s="16"/>
      <c r="BA956" s="16">
        <v>-0.53244487899381798</v>
      </c>
      <c r="BB956" s="16">
        <v>-0.53339924963785001</v>
      </c>
    </row>
    <row r="957" spans="2:54" x14ac:dyDescent="0.35">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c r="AA957" s="16"/>
      <c r="AB957" s="16"/>
      <c r="AC957" s="16"/>
      <c r="AD957" s="16"/>
      <c r="AE957" s="16"/>
      <c r="AF957" s="16"/>
      <c r="AG957" s="16"/>
      <c r="AH957" s="16"/>
      <c r="AI957" s="16"/>
      <c r="AJ957" s="16"/>
      <c r="AK957" s="16"/>
      <c r="AL957" s="16"/>
      <c r="AM957" s="16"/>
      <c r="AN957" s="16"/>
      <c r="AO957" s="16"/>
      <c r="AP957" s="16"/>
      <c r="AQ957" s="16"/>
      <c r="AR957" s="16"/>
      <c r="AS957" s="16"/>
      <c r="AT957" s="16"/>
      <c r="AU957" s="16"/>
      <c r="AV957" s="16"/>
      <c r="AW957" s="16"/>
      <c r="AX957" s="16"/>
      <c r="AY957" s="16"/>
      <c r="AZ957" s="16"/>
      <c r="BA957" s="16"/>
      <c r="BB957" s="16"/>
    </row>
    <row r="958" spans="2:54" x14ac:dyDescent="0.35">
      <c r="B958" s="7" t="s">
        <v>357</v>
      </c>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c r="AA958" s="16"/>
      <c r="AB958" s="16"/>
      <c r="AC958" s="16"/>
      <c r="AD958" s="16"/>
      <c r="AE958" s="16"/>
      <c r="AF958" s="16"/>
      <c r="AG958" s="16"/>
      <c r="AH958" s="16"/>
      <c r="AI958" s="16"/>
      <c r="AJ958" s="16"/>
      <c r="AK958" s="16"/>
      <c r="AL958" s="16"/>
      <c r="AM958" s="16"/>
      <c r="AN958" s="16"/>
      <c r="AO958" s="16"/>
      <c r="AP958" s="16"/>
      <c r="AQ958" s="16"/>
      <c r="AR958" s="16"/>
      <c r="AS958" s="16"/>
      <c r="AT958" s="16"/>
      <c r="AU958" s="16"/>
      <c r="AV958" s="16"/>
      <c r="AW958" s="16"/>
      <c r="AX958" s="16"/>
      <c r="AY958" s="16"/>
      <c r="AZ958" s="16"/>
      <c r="BA958" s="16"/>
      <c r="BB958" s="16"/>
    </row>
    <row r="959" spans="2:54" x14ac:dyDescent="0.35">
      <c r="B959" s="15" t="s">
        <v>14</v>
      </c>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c r="AA959" s="16"/>
      <c r="AB959" s="16"/>
      <c r="AC959" s="16"/>
      <c r="AD959" s="16"/>
      <c r="AE959" s="16"/>
      <c r="AF959" s="16"/>
      <c r="AG959" s="16"/>
      <c r="AH959" s="16"/>
      <c r="AI959" s="16"/>
      <c r="AJ959" s="16"/>
      <c r="AK959" s="16"/>
      <c r="AL959" s="16"/>
      <c r="AM959" s="16"/>
      <c r="AN959" s="16"/>
      <c r="AO959" s="16"/>
      <c r="AP959" s="16"/>
      <c r="AQ959" s="16"/>
      <c r="AR959" s="16"/>
      <c r="AS959" s="16"/>
      <c r="AT959" s="16"/>
      <c r="AU959" s="16"/>
      <c r="AV959" s="16"/>
      <c r="AW959" s="16"/>
      <c r="AX959" s="16"/>
      <c r="AY959" s="16"/>
      <c r="AZ959" s="16"/>
      <c r="BA959" s="16"/>
      <c r="BB959" s="16"/>
    </row>
    <row r="960" spans="2:54" x14ac:dyDescent="0.35">
      <c r="B960" t="s">
        <v>358</v>
      </c>
      <c r="C960" s="16">
        <v>0.44061505735579198</v>
      </c>
      <c r="D960" s="16">
        <v>0.43586023836125398</v>
      </c>
      <c r="E960" s="16">
        <v>0.45015998007226798</v>
      </c>
      <c r="F960" s="16"/>
      <c r="G960" s="16">
        <v>0.33453074468219202</v>
      </c>
      <c r="H960" s="16">
        <v>0.45725458345737402</v>
      </c>
      <c r="I960" s="16">
        <v>0.43751455022951002</v>
      </c>
      <c r="J960" s="16">
        <v>0.43462004768144802</v>
      </c>
      <c r="K960" s="16">
        <v>0.46225948254105997</v>
      </c>
      <c r="L960" s="16">
        <v>0.47759624083086499</v>
      </c>
      <c r="M960" s="16"/>
      <c r="N960" s="16">
        <v>0.471301561517456</v>
      </c>
      <c r="O960" s="16">
        <v>0.40490671439216602</v>
      </c>
      <c r="P960" s="16">
        <v>0.44704599524303201</v>
      </c>
      <c r="Q960" s="16">
        <v>0.43955250747282898</v>
      </c>
      <c r="R960" s="16"/>
      <c r="S960" s="16">
        <v>0.45569530503150002</v>
      </c>
      <c r="T960" s="16">
        <v>0.41675077264673599</v>
      </c>
      <c r="U960" s="16"/>
      <c r="V960" s="16">
        <v>0.36443569600388998</v>
      </c>
      <c r="W960" s="16">
        <v>0.45335563227414999</v>
      </c>
      <c r="X960" s="16">
        <v>0.47872614474450098</v>
      </c>
      <c r="Y960" s="16">
        <v>0.53221760838950005</v>
      </c>
      <c r="Z960" s="16"/>
      <c r="AA960" s="16">
        <v>0.39580636134057001</v>
      </c>
      <c r="AB960" s="16">
        <v>0.48235622548443602</v>
      </c>
      <c r="AC960" s="16">
        <v>0.442252336860194</v>
      </c>
      <c r="AD960" s="16">
        <v>0.47926829080078398</v>
      </c>
      <c r="AE960" s="16">
        <v>0.46647948772192099</v>
      </c>
      <c r="AF960" s="16">
        <v>0.41636267172890701</v>
      </c>
      <c r="AG960" s="16"/>
      <c r="AH960" s="16">
        <v>0.45107960101731098</v>
      </c>
      <c r="AI960" s="16">
        <v>0.44679498401179002</v>
      </c>
      <c r="AJ960" s="16"/>
      <c r="AK960" s="16">
        <v>0.45611115156297</v>
      </c>
      <c r="AL960" s="16">
        <v>0.422641369225495</v>
      </c>
      <c r="AM960" s="16"/>
      <c r="AN960" s="16">
        <v>0.48643103965481599</v>
      </c>
      <c r="AO960" s="16">
        <v>0.45049456287399697</v>
      </c>
      <c r="AP960" s="16"/>
      <c r="AQ960" s="16">
        <v>0.46408146304825698</v>
      </c>
      <c r="AR960" s="16">
        <v>0.46215006515448998</v>
      </c>
      <c r="AS960" s="16">
        <v>0.41121777963023998</v>
      </c>
      <c r="AT960" s="16"/>
      <c r="AU960" s="16">
        <v>0.48204233789893403</v>
      </c>
      <c r="AV960" s="16">
        <v>0.38779103725806502</v>
      </c>
      <c r="AW960" s="16"/>
      <c r="AX960" s="16">
        <v>0.47058582755295397</v>
      </c>
      <c r="AY960" s="16">
        <v>0.29903425092048203</v>
      </c>
      <c r="AZ960" s="16"/>
      <c r="BA960" s="16">
        <v>0.541749395796436</v>
      </c>
      <c r="BB960" s="16">
        <v>0.54927685699429996</v>
      </c>
    </row>
    <row r="961" spans="2:54" x14ac:dyDescent="0.35">
      <c r="B961" t="s">
        <v>359</v>
      </c>
      <c r="C961" s="16">
        <v>0.40741429703965898</v>
      </c>
      <c r="D961" s="16">
        <v>0.40793004844011599</v>
      </c>
      <c r="E961" s="16">
        <v>0.40505541941420498</v>
      </c>
      <c r="F961" s="16"/>
      <c r="G961" s="16">
        <v>0.41489234794951702</v>
      </c>
      <c r="H961" s="16">
        <v>0.43882663695887297</v>
      </c>
      <c r="I961" s="16">
        <v>0.40501941247693102</v>
      </c>
      <c r="J961" s="16">
        <v>0.439940050451954</v>
      </c>
      <c r="K961" s="16">
        <v>0.414635499671696</v>
      </c>
      <c r="L961" s="16">
        <v>0.34783573199121198</v>
      </c>
      <c r="M961" s="16"/>
      <c r="N961" s="16">
        <v>0.436400053067448</v>
      </c>
      <c r="O961" s="16">
        <v>0.37125542030403702</v>
      </c>
      <c r="P961" s="16">
        <v>0.40005550558168002</v>
      </c>
      <c r="Q961" s="16">
        <v>0.43007628336321302</v>
      </c>
      <c r="R961" s="16"/>
      <c r="S961" s="16">
        <v>0.36724831918303102</v>
      </c>
      <c r="T961" s="16">
        <v>0.46502525487740098</v>
      </c>
      <c r="U961" s="16"/>
      <c r="V961" s="16">
        <v>0.37335739999489698</v>
      </c>
      <c r="W961" s="16">
        <v>0.38787042930917398</v>
      </c>
      <c r="X961" s="16">
        <v>0.44425352449501099</v>
      </c>
      <c r="Y961" s="16">
        <v>0.57526641664585099</v>
      </c>
      <c r="Z961" s="16"/>
      <c r="AA961" s="16">
        <v>0.37106823082968099</v>
      </c>
      <c r="AB961" s="16">
        <v>0.41150976745287299</v>
      </c>
      <c r="AC961" s="16">
        <v>0.43936813716505602</v>
      </c>
      <c r="AD961" s="16">
        <v>0.465502379915327</v>
      </c>
      <c r="AE961" s="16">
        <v>0.40673065592745</v>
      </c>
      <c r="AF961" s="16">
        <v>0.34204738096905202</v>
      </c>
      <c r="AG961" s="16"/>
      <c r="AH961" s="16">
        <v>0.42574530903963198</v>
      </c>
      <c r="AI961" s="16">
        <v>0.40982816390522397</v>
      </c>
      <c r="AJ961" s="16"/>
      <c r="AK961" s="16">
        <v>0.43516247700210797</v>
      </c>
      <c r="AL961" s="16">
        <v>0.41441585286987898</v>
      </c>
      <c r="AM961" s="16"/>
      <c r="AN961" s="16">
        <v>0.42163825133260702</v>
      </c>
      <c r="AO961" s="16">
        <v>0.43367701311750601</v>
      </c>
      <c r="AP961" s="16"/>
      <c r="AQ961" s="16">
        <v>0.41863882776523398</v>
      </c>
      <c r="AR961" s="16">
        <v>0.410517326265884</v>
      </c>
      <c r="AS961" s="16">
        <v>0.40407976970109899</v>
      </c>
      <c r="AT961" s="16"/>
      <c r="AU961" s="16">
        <v>0.41417194742526903</v>
      </c>
      <c r="AV961" s="16">
        <v>0.39907126844303598</v>
      </c>
      <c r="AW961" s="16"/>
      <c r="AX961" s="16">
        <v>0.45215311560826599</v>
      </c>
      <c r="AY961" s="16">
        <v>0.18918683121638899</v>
      </c>
      <c r="AZ961" s="16"/>
      <c r="BA961" s="16">
        <v>0.55129047338350501</v>
      </c>
      <c r="BB961" s="16">
        <v>0.50243082358719204</v>
      </c>
    </row>
    <row r="962" spans="2:54" x14ac:dyDescent="0.35">
      <c r="B962" t="s">
        <v>360</v>
      </c>
      <c r="C962" s="16">
        <v>0.30782882009562401</v>
      </c>
      <c r="D962" s="16">
        <v>0.33005866388348998</v>
      </c>
      <c r="E962" s="16">
        <v>0.28595089903957799</v>
      </c>
      <c r="F962" s="16"/>
      <c r="G962" s="16">
        <v>0.28253674819317298</v>
      </c>
      <c r="H962" s="16">
        <v>0.31244201360958401</v>
      </c>
      <c r="I962" s="16">
        <v>0.33717440786485903</v>
      </c>
      <c r="J962" s="16">
        <v>0.33224545679145601</v>
      </c>
      <c r="K962" s="16">
        <v>0.27263020007827199</v>
      </c>
      <c r="L962" s="16">
        <v>0.30478339421926398</v>
      </c>
      <c r="M962" s="16"/>
      <c r="N962" s="16">
        <v>0.34044650448422098</v>
      </c>
      <c r="O962" s="16">
        <v>0.274912531647928</v>
      </c>
      <c r="P962" s="16">
        <v>0.33009663897616198</v>
      </c>
      <c r="Q962" s="16">
        <v>0.27754606785809099</v>
      </c>
      <c r="R962" s="16"/>
      <c r="S962" s="16">
        <v>0.30304411404702403</v>
      </c>
      <c r="T962" s="16">
        <v>0.31325543323307797</v>
      </c>
      <c r="U962" s="16"/>
      <c r="V962" s="16">
        <v>0.28837236795055099</v>
      </c>
      <c r="W962" s="16">
        <v>0.29740338152772899</v>
      </c>
      <c r="X962" s="16">
        <v>0.33534308171740801</v>
      </c>
      <c r="Y962" s="16">
        <v>0.34097885866182498</v>
      </c>
      <c r="Z962" s="16"/>
      <c r="AA962" s="16">
        <v>0.23598930343430199</v>
      </c>
      <c r="AB962" s="16">
        <v>0.307765273824123</v>
      </c>
      <c r="AC962" s="16">
        <v>0.36852743267197702</v>
      </c>
      <c r="AD962" s="16">
        <v>0.34616571225679699</v>
      </c>
      <c r="AE962" s="16">
        <v>0.39371936436361998</v>
      </c>
      <c r="AF962" s="16">
        <v>0.50877029927982198</v>
      </c>
      <c r="AG962" s="16"/>
      <c r="AH962" s="16">
        <v>0.351672039620473</v>
      </c>
      <c r="AI962" s="16">
        <v>0.28910429748503103</v>
      </c>
      <c r="AJ962" s="16"/>
      <c r="AK962" s="16">
        <v>0.33063443875238202</v>
      </c>
      <c r="AL962" s="16">
        <v>0.28446029813442503</v>
      </c>
      <c r="AM962" s="16"/>
      <c r="AN962" s="16">
        <v>0.35337657016048502</v>
      </c>
      <c r="AO962" s="16">
        <v>0.288048945024931</v>
      </c>
      <c r="AP962" s="16"/>
      <c r="AQ962" s="16">
        <v>0.36693909482731601</v>
      </c>
      <c r="AR962" s="16">
        <v>0.28827287388952899</v>
      </c>
      <c r="AS962" s="16">
        <v>0.29910508351846798</v>
      </c>
      <c r="AT962" s="16"/>
      <c r="AU962" s="16">
        <v>0.31487924111439702</v>
      </c>
      <c r="AV962" s="16">
        <v>0.30342565433843799</v>
      </c>
      <c r="AW962" s="16"/>
      <c r="AX962" s="16">
        <v>0.33571485451606398</v>
      </c>
      <c r="AY962" s="16">
        <v>0.178007393028314</v>
      </c>
      <c r="AZ962" s="16"/>
      <c r="BA962" s="16">
        <v>0.44183684790048</v>
      </c>
      <c r="BB962" s="16">
        <v>0.36671126530491599</v>
      </c>
    </row>
    <row r="963" spans="2:54" x14ac:dyDescent="0.35">
      <c r="B963" t="s">
        <v>361</v>
      </c>
      <c r="C963" s="16">
        <v>0.27557732397873702</v>
      </c>
      <c r="D963" s="16">
        <v>0.29134155555770802</v>
      </c>
      <c r="E963" s="16">
        <v>0.263108511674293</v>
      </c>
      <c r="F963" s="16"/>
      <c r="G963" s="16">
        <v>0.344856068796904</v>
      </c>
      <c r="H963" s="16">
        <v>0.321167644963536</v>
      </c>
      <c r="I963" s="16">
        <v>0.35438277593524597</v>
      </c>
      <c r="J963" s="16">
        <v>0.24607927512477501</v>
      </c>
      <c r="K963" s="16">
        <v>0.225549962014432</v>
      </c>
      <c r="L963" s="16">
        <v>0.19663579851652699</v>
      </c>
      <c r="M963" s="16"/>
      <c r="N963" s="16">
        <v>0.23850250607269199</v>
      </c>
      <c r="O963" s="16">
        <v>0.213214017380496</v>
      </c>
      <c r="P963" s="16">
        <v>0.27727319423640601</v>
      </c>
      <c r="Q963" s="16">
        <v>0.35395979591931198</v>
      </c>
      <c r="R963" s="16"/>
      <c r="S963" s="16">
        <v>0.27381563633810801</v>
      </c>
      <c r="T963" s="16">
        <v>0.27628527857302099</v>
      </c>
      <c r="U963" s="16"/>
      <c r="V963" s="16">
        <v>0.25895947395932001</v>
      </c>
      <c r="W963" s="16">
        <v>0.25928486093360897</v>
      </c>
      <c r="X963" s="16">
        <v>0.30598895912080598</v>
      </c>
      <c r="Y963" s="16">
        <v>0.331696184197662</v>
      </c>
      <c r="Z963" s="16"/>
      <c r="AA963" s="16">
        <v>0.24716097175787299</v>
      </c>
      <c r="AB963" s="16">
        <v>0.28469653728623301</v>
      </c>
      <c r="AC963" s="16">
        <v>0.226502139248976</v>
      </c>
      <c r="AD963" s="16">
        <v>0.339294959125085</v>
      </c>
      <c r="AE963" s="16">
        <v>0.29358568876744001</v>
      </c>
      <c r="AF963" s="16">
        <v>0.24624664649056999</v>
      </c>
      <c r="AG963" s="16"/>
      <c r="AH963" s="16">
        <v>0.28978043077566101</v>
      </c>
      <c r="AI963" s="16">
        <v>0.27249382553638501</v>
      </c>
      <c r="AJ963" s="16"/>
      <c r="AK963" s="16">
        <v>0.27329022286613203</v>
      </c>
      <c r="AL963" s="16">
        <v>0.27796134245410697</v>
      </c>
      <c r="AM963" s="16"/>
      <c r="AN963" s="16">
        <v>0.283003679892534</v>
      </c>
      <c r="AO963" s="16">
        <v>0.29200423010725102</v>
      </c>
      <c r="AP963" s="16"/>
      <c r="AQ963" s="16">
        <v>0.30645259494422</v>
      </c>
      <c r="AR963" s="16">
        <v>0.24835504277118101</v>
      </c>
      <c r="AS963" s="16">
        <v>0.29298855968348497</v>
      </c>
      <c r="AT963" s="16"/>
      <c r="AU963" s="16">
        <v>0.286279604235121</v>
      </c>
      <c r="AV963" s="16">
        <v>0.265407725046648</v>
      </c>
      <c r="AW963" s="16"/>
      <c r="AX963" s="16">
        <v>0.30446633718877802</v>
      </c>
      <c r="AY963" s="16">
        <v>0.13934347957372201</v>
      </c>
      <c r="AZ963" s="16"/>
      <c r="BA963" s="16">
        <v>0.41858363376955199</v>
      </c>
      <c r="BB963" s="16">
        <v>0.42678720484931798</v>
      </c>
    </row>
    <row r="964" spans="2:54" x14ac:dyDescent="0.35">
      <c r="B964" t="s">
        <v>362</v>
      </c>
      <c r="C964" s="16">
        <v>0.27088316826718001</v>
      </c>
      <c r="D964" s="16">
        <v>0.28568013230310901</v>
      </c>
      <c r="E964" s="16">
        <v>0.25733069294657301</v>
      </c>
      <c r="F964" s="16"/>
      <c r="G964" s="16">
        <v>0.19864323837461301</v>
      </c>
      <c r="H964" s="16">
        <v>0.31708876583369699</v>
      </c>
      <c r="I964" s="16">
        <v>0.41643121319654203</v>
      </c>
      <c r="J964" s="16">
        <v>0.25741378001327597</v>
      </c>
      <c r="K964" s="16">
        <v>0.22350539501588501</v>
      </c>
      <c r="L964" s="16">
        <v>0.20703448953860501</v>
      </c>
      <c r="M964" s="16"/>
      <c r="N964" s="16">
        <v>0.25242243516921498</v>
      </c>
      <c r="O964" s="16">
        <v>0.236203402555442</v>
      </c>
      <c r="P964" s="16">
        <v>0.27475033038936097</v>
      </c>
      <c r="Q964" s="16">
        <v>0.30823758473368401</v>
      </c>
      <c r="R964" s="16"/>
      <c r="S964" s="16">
        <v>0.25492228100238401</v>
      </c>
      <c r="T964" s="16">
        <v>0.29629761227131202</v>
      </c>
      <c r="U964" s="16"/>
      <c r="V964" s="16">
        <v>0.22383693133924301</v>
      </c>
      <c r="W964" s="16">
        <v>0.240751681239911</v>
      </c>
      <c r="X964" s="16">
        <v>0.33335967507701703</v>
      </c>
      <c r="Y964" s="16">
        <v>0.44207181073171498</v>
      </c>
      <c r="Z964" s="16"/>
      <c r="AA964" s="16">
        <v>0.23360575428045699</v>
      </c>
      <c r="AB964" s="16">
        <v>0.23768576609412101</v>
      </c>
      <c r="AC964" s="16">
        <v>0.248540933999221</v>
      </c>
      <c r="AD964" s="16">
        <v>0.33437339336682698</v>
      </c>
      <c r="AE964" s="16">
        <v>0.35750322364152398</v>
      </c>
      <c r="AF964" s="16">
        <v>0.31767813967466002</v>
      </c>
      <c r="AG964" s="16"/>
      <c r="AH964" s="16">
        <v>0.29875947919586399</v>
      </c>
      <c r="AI964" s="16">
        <v>0.25176169359270401</v>
      </c>
      <c r="AJ964" s="16"/>
      <c r="AK964" s="16">
        <v>0.27063241023604201</v>
      </c>
      <c r="AL964" s="16">
        <v>0.267384061221484</v>
      </c>
      <c r="AM964" s="16"/>
      <c r="AN964" s="16">
        <v>0.306696470145427</v>
      </c>
      <c r="AO964" s="16">
        <v>0.26700878114245802</v>
      </c>
      <c r="AP964" s="16"/>
      <c r="AQ964" s="16">
        <v>0.291190201508086</v>
      </c>
      <c r="AR964" s="16">
        <v>0.24713102374610199</v>
      </c>
      <c r="AS964" s="16">
        <v>0.280742266417912</v>
      </c>
      <c r="AT964" s="16"/>
      <c r="AU964" s="16">
        <v>0.27773941615203601</v>
      </c>
      <c r="AV964" s="16">
        <v>0.26608361459184898</v>
      </c>
      <c r="AW964" s="16"/>
      <c r="AX964" s="16">
        <v>0.30096453698610398</v>
      </c>
      <c r="AY964" s="16">
        <v>0.128379942995729</v>
      </c>
      <c r="AZ964" s="16"/>
      <c r="BA964" s="16">
        <v>0.39825611158691898</v>
      </c>
      <c r="BB964" s="16">
        <v>0.44956751704459302</v>
      </c>
    </row>
    <row r="965" spans="2:54" x14ac:dyDescent="0.35">
      <c r="B965" t="s">
        <v>363</v>
      </c>
      <c r="C965" s="16">
        <v>0.26184302974845403</v>
      </c>
      <c r="D965" s="16">
        <v>0.24265276116224799</v>
      </c>
      <c r="E965" s="16">
        <v>0.27935767947194101</v>
      </c>
      <c r="F965" s="16"/>
      <c r="G965" s="16">
        <v>0.25070032546691701</v>
      </c>
      <c r="H965" s="16">
        <v>0.31175401338716802</v>
      </c>
      <c r="I965" s="16">
        <v>0.34198296348777901</v>
      </c>
      <c r="J965" s="16">
        <v>0.24841947754927601</v>
      </c>
      <c r="K965" s="16">
        <v>0.188439835087748</v>
      </c>
      <c r="L965" s="16">
        <v>0.23076747747124601</v>
      </c>
      <c r="M965" s="16"/>
      <c r="N965" s="16">
        <v>0.30161456052257801</v>
      </c>
      <c r="O965" s="16">
        <v>0.21632103291751301</v>
      </c>
      <c r="P965" s="16">
        <v>0.24577941389359301</v>
      </c>
      <c r="Q965" s="16">
        <v>0.29892645675108598</v>
      </c>
      <c r="R965" s="16"/>
      <c r="S965" s="16">
        <v>0.26054251629839797</v>
      </c>
      <c r="T965" s="16">
        <v>0.26510775399192998</v>
      </c>
      <c r="U965" s="16"/>
      <c r="V965" s="16">
        <v>0.23978755733604301</v>
      </c>
      <c r="W965" s="16">
        <v>0.25285537879360798</v>
      </c>
      <c r="X965" s="16">
        <v>0.29433639686292701</v>
      </c>
      <c r="Y965" s="16">
        <v>0.25567973450730302</v>
      </c>
      <c r="Z965" s="16"/>
      <c r="AA965" s="16">
        <v>0.21854786142530599</v>
      </c>
      <c r="AB965" s="16">
        <v>0.28459934750340599</v>
      </c>
      <c r="AC965" s="16">
        <v>0.28844357500262302</v>
      </c>
      <c r="AD965" s="16">
        <v>0.30552523455317099</v>
      </c>
      <c r="AE965" s="16">
        <v>0.24171389085565501</v>
      </c>
      <c r="AF965" s="16">
        <v>0.348391067200298</v>
      </c>
      <c r="AG965" s="16"/>
      <c r="AH965" s="16">
        <v>0.26229816781408799</v>
      </c>
      <c r="AI965" s="16">
        <v>0.266337065146242</v>
      </c>
      <c r="AJ965" s="16"/>
      <c r="AK965" s="16">
        <v>0.255536294225434</v>
      </c>
      <c r="AL965" s="16">
        <v>0.26645069690543899</v>
      </c>
      <c r="AM965" s="16"/>
      <c r="AN965" s="16">
        <v>0.25596628311388803</v>
      </c>
      <c r="AO965" s="16">
        <v>0.28071255212659801</v>
      </c>
      <c r="AP965" s="16"/>
      <c r="AQ965" s="16">
        <v>0.29082719469264601</v>
      </c>
      <c r="AR965" s="16">
        <v>0.24652527621996001</v>
      </c>
      <c r="AS965" s="16">
        <v>0.27895417737757</v>
      </c>
      <c r="AT965" s="16"/>
      <c r="AU965" s="16">
        <v>0.28284568343641497</v>
      </c>
      <c r="AV965" s="16">
        <v>0.236813128945847</v>
      </c>
      <c r="AW965" s="16"/>
      <c r="AX965" s="16">
        <v>0.28885110883965198</v>
      </c>
      <c r="AY965" s="16">
        <v>0.13464855243871299</v>
      </c>
      <c r="AZ965" s="16"/>
      <c r="BA965" s="16">
        <v>0.34811452539557503</v>
      </c>
      <c r="BB965" s="16">
        <v>0.34244181547689401</v>
      </c>
    </row>
    <row r="966" spans="2:54" x14ac:dyDescent="0.35">
      <c r="B966" t="s">
        <v>364</v>
      </c>
      <c r="C966" s="16">
        <v>0.25977654815294499</v>
      </c>
      <c r="D966" s="16">
        <v>0.25102648197148802</v>
      </c>
      <c r="E966" s="16">
        <v>0.270286229173957</v>
      </c>
      <c r="F966" s="16"/>
      <c r="G966" s="16">
        <v>0.27100307599395701</v>
      </c>
      <c r="H966" s="16">
        <v>0.34109063187961097</v>
      </c>
      <c r="I966" s="16">
        <v>0.31505260607408597</v>
      </c>
      <c r="J966" s="16">
        <v>0.22891409290359599</v>
      </c>
      <c r="K966" s="16">
        <v>0.23147575990205399</v>
      </c>
      <c r="L966" s="16">
        <v>0.186059835362338</v>
      </c>
      <c r="M966" s="16"/>
      <c r="N966" s="16">
        <v>0.26012091309843399</v>
      </c>
      <c r="O966" s="16">
        <v>0.22409165286878499</v>
      </c>
      <c r="P966" s="16">
        <v>0.28728769680126798</v>
      </c>
      <c r="Q966" s="16">
        <v>0.24662570638247999</v>
      </c>
      <c r="R966" s="16"/>
      <c r="S966" s="16">
        <v>0.247916184344736</v>
      </c>
      <c r="T966" s="16">
        <v>0.27895297606326702</v>
      </c>
      <c r="U966" s="16"/>
      <c r="V966" s="16">
        <v>0.22814178397317</v>
      </c>
      <c r="W966" s="16">
        <v>0.27572276954367703</v>
      </c>
      <c r="X966" s="16">
        <v>0.26420399119997201</v>
      </c>
      <c r="Y966" s="16">
        <v>0.26969245301380901</v>
      </c>
      <c r="Z966" s="16"/>
      <c r="AA966" s="16">
        <v>0.25063807519289</v>
      </c>
      <c r="AB966" s="16">
        <v>0.25657324140169202</v>
      </c>
      <c r="AC966" s="16">
        <v>0.27893225547210398</v>
      </c>
      <c r="AD966" s="16">
        <v>0.28029811344378103</v>
      </c>
      <c r="AE966" s="16">
        <v>0.24792893985638101</v>
      </c>
      <c r="AF966" s="16">
        <v>0.22559379564239601</v>
      </c>
      <c r="AG966" s="16"/>
      <c r="AH966" s="16">
        <v>0.25190192176491399</v>
      </c>
      <c r="AI966" s="16">
        <v>0.273618060358639</v>
      </c>
      <c r="AJ966" s="16"/>
      <c r="AK966" s="16">
        <v>0.24866149136236801</v>
      </c>
      <c r="AL966" s="16">
        <v>0.25367393174175601</v>
      </c>
      <c r="AM966" s="16"/>
      <c r="AN966" s="16">
        <v>0.25380259064657601</v>
      </c>
      <c r="AO966" s="16">
        <v>0.29070742146744399</v>
      </c>
      <c r="AP966" s="16"/>
      <c r="AQ966" s="16">
        <v>0.25611300416084798</v>
      </c>
      <c r="AR966" s="16">
        <v>0.23005137084869301</v>
      </c>
      <c r="AS966" s="16">
        <v>0.29648947058395198</v>
      </c>
      <c r="AT966" s="16"/>
      <c r="AU966" s="16">
        <v>0.26180247885985602</v>
      </c>
      <c r="AV966" s="16">
        <v>0.26162659504226399</v>
      </c>
      <c r="AW966" s="16"/>
      <c r="AX966" s="16">
        <v>0.28250638041137699</v>
      </c>
      <c r="AY966" s="16">
        <v>0.14838788311030801</v>
      </c>
      <c r="AZ966" s="16"/>
      <c r="BA966" s="16">
        <v>0.36443151488963998</v>
      </c>
      <c r="BB966" s="16">
        <v>0.37106402016622497</v>
      </c>
    </row>
    <row r="967" spans="2:54" x14ac:dyDescent="0.35">
      <c r="B967" t="s">
        <v>365</v>
      </c>
      <c r="C967" s="16">
        <v>0.24861115522044</v>
      </c>
      <c r="D967" s="16">
        <v>0.24494886594422599</v>
      </c>
      <c r="E967" s="16">
        <v>0.25298574141681301</v>
      </c>
      <c r="F967" s="16"/>
      <c r="G967" s="16">
        <v>0.258967473326082</v>
      </c>
      <c r="H967" s="16">
        <v>0.38448890791770501</v>
      </c>
      <c r="I967" s="16">
        <v>0.32084693771700601</v>
      </c>
      <c r="J967" s="16">
        <v>0.25261347888876401</v>
      </c>
      <c r="K967" s="16">
        <v>0.198890530784046</v>
      </c>
      <c r="L967" s="16">
        <v>0.105899964200658</v>
      </c>
      <c r="M967" s="16"/>
      <c r="N967" s="16">
        <v>0.24441090005190599</v>
      </c>
      <c r="O967" s="16">
        <v>0.188084401090088</v>
      </c>
      <c r="P967" s="16">
        <v>0.25118026004677302</v>
      </c>
      <c r="Q967" s="16">
        <v>0.30043814851285899</v>
      </c>
      <c r="R967" s="16"/>
      <c r="S967" s="16">
        <v>0.21431615865458301</v>
      </c>
      <c r="T967" s="16">
        <v>0.301558608992329</v>
      </c>
      <c r="U967" s="16"/>
      <c r="V967" s="16">
        <v>0.21516472597516301</v>
      </c>
      <c r="W967" s="16">
        <v>0.24831380753653701</v>
      </c>
      <c r="X967" s="16">
        <v>0.26671284282417301</v>
      </c>
      <c r="Y967" s="16">
        <v>0.34568446789533402</v>
      </c>
      <c r="Z967" s="16"/>
      <c r="AA967" s="16">
        <v>0.251239958570666</v>
      </c>
      <c r="AB967" s="16">
        <v>0.223289587691992</v>
      </c>
      <c r="AC967" s="16">
        <v>0.24323135095303999</v>
      </c>
      <c r="AD967" s="16">
        <v>0.27041921062719099</v>
      </c>
      <c r="AE967" s="16">
        <v>0.23389606960064599</v>
      </c>
      <c r="AF967" s="16">
        <v>0.27257074491623201</v>
      </c>
      <c r="AG967" s="16"/>
      <c r="AH967" s="16">
        <v>0.26595944219943402</v>
      </c>
      <c r="AI967" s="16">
        <v>0.24804624845475901</v>
      </c>
      <c r="AJ967" s="16"/>
      <c r="AK967" s="16">
        <v>0.260780228229893</v>
      </c>
      <c r="AL967" s="16">
        <v>0.234239481042403</v>
      </c>
      <c r="AM967" s="16"/>
      <c r="AN967" s="16">
        <v>0.25873650415687399</v>
      </c>
      <c r="AO967" s="16">
        <v>0.25941274887937699</v>
      </c>
      <c r="AP967" s="16"/>
      <c r="AQ967" s="16">
        <v>0.262162084413816</v>
      </c>
      <c r="AR967" s="16">
        <v>0.24022151832067301</v>
      </c>
      <c r="AS967" s="16">
        <v>0.27104482654192402</v>
      </c>
      <c r="AT967" s="16"/>
      <c r="AU967" s="16">
        <v>0.25801424411769902</v>
      </c>
      <c r="AV967" s="16">
        <v>0.23979404600006299</v>
      </c>
      <c r="AW967" s="16"/>
      <c r="AX967" s="16">
        <v>0.27152017950176099</v>
      </c>
      <c r="AY967" s="16">
        <v>0.13585944352106399</v>
      </c>
      <c r="AZ967" s="16"/>
      <c r="BA967" s="16">
        <v>0.365317068699753</v>
      </c>
      <c r="BB967" s="16">
        <v>0.34777729904404597</v>
      </c>
    </row>
    <row r="968" spans="2:54" x14ac:dyDescent="0.35">
      <c r="B968" t="s">
        <v>366</v>
      </c>
      <c r="C968" s="16">
        <v>0.24574737619225301</v>
      </c>
      <c r="D968" s="16">
        <v>0.234691841842981</v>
      </c>
      <c r="E968" s="16">
        <v>0.25822246641139202</v>
      </c>
      <c r="F968" s="16"/>
      <c r="G968" s="16">
        <v>0.26732349903762198</v>
      </c>
      <c r="H968" s="16">
        <v>0.27462480598702799</v>
      </c>
      <c r="I968" s="16">
        <v>0.32933163744191402</v>
      </c>
      <c r="J968" s="16">
        <v>0.28992359173290899</v>
      </c>
      <c r="K968" s="16">
        <v>0.21536659465303901</v>
      </c>
      <c r="L968" s="16">
        <v>0.13396626380002299</v>
      </c>
      <c r="M968" s="16"/>
      <c r="N968" s="16">
        <v>0.26080796910513798</v>
      </c>
      <c r="O968" s="16">
        <v>0.15712445586551099</v>
      </c>
      <c r="P968" s="16">
        <v>0.24039245694978401</v>
      </c>
      <c r="Q968" s="16">
        <v>0.32105713437693401</v>
      </c>
      <c r="R968" s="16"/>
      <c r="S968" s="16">
        <v>0.20511488249698301</v>
      </c>
      <c r="T968" s="16">
        <v>0.30823615884868399</v>
      </c>
      <c r="U968" s="16"/>
      <c r="V968" s="16">
        <v>0.25254838897069798</v>
      </c>
      <c r="W968" s="16">
        <v>0.20723863676377999</v>
      </c>
      <c r="X968" s="16">
        <v>0.28593672042047802</v>
      </c>
      <c r="Y968" s="16">
        <v>0.30594874232839703</v>
      </c>
      <c r="Z968" s="16"/>
      <c r="AA968" s="16">
        <v>0.238273071884366</v>
      </c>
      <c r="AB968" s="16">
        <v>0.195047433004049</v>
      </c>
      <c r="AC968" s="16">
        <v>0.20618314085482101</v>
      </c>
      <c r="AD968" s="16">
        <v>0.29855448470338802</v>
      </c>
      <c r="AE968" s="16">
        <v>0.32888823611322798</v>
      </c>
      <c r="AF968" s="16">
        <v>0.15671762425328101</v>
      </c>
      <c r="AG968" s="16"/>
      <c r="AH968" s="16">
        <v>0.26980174999505802</v>
      </c>
      <c r="AI968" s="16">
        <v>0.249557617182597</v>
      </c>
      <c r="AJ968" s="16"/>
      <c r="AK968" s="16">
        <v>0.26258907398022102</v>
      </c>
      <c r="AL968" s="16">
        <v>0.231427586127745</v>
      </c>
      <c r="AM968" s="16"/>
      <c r="AN968" s="16">
        <v>0.25254543306653998</v>
      </c>
      <c r="AO968" s="16">
        <v>0.25132676079830202</v>
      </c>
      <c r="AP968" s="16"/>
      <c r="AQ968" s="16">
        <v>0.231656005840706</v>
      </c>
      <c r="AR968" s="16">
        <v>0.229056038155973</v>
      </c>
      <c r="AS968" s="16">
        <v>0.26972410618669801</v>
      </c>
      <c r="AT968" s="16"/>
      <c r="AU968" s="16">
        <v>0.26980091859648597</v>
      </c>
      <c r="AV968" s="16">
        <v>0.216097263352549</v>
      </c>
      <c r="AW968" s="16"/>
      <c r="AX968" s="16">
        <v>0.26772721564955598</v>
      </c>
      <c r="AY968" s="16">
        <v>0.14354718642435499</v>
      </c>
      <c r="AZ968" s="16"/>
      <c r="BA968" s="16">
        <v>0.40104200955202302</v>
      </c>
      <c r="BB968" s="16">
        <v>0.35770514458157199</v>
      </c>
    </row>
    <row r="969" spans="2:54" x14ac:dyDescent="0.35">
      <c r="B969" t="s">
        <v>367</v>
      </c>
      <c r="C969" s="16">
        <v>0.23392045209323301</v>
      </c>
      <c r="D969" s="16">
        <v>0.21423287192505</v>
      </c>
      <c r="E969" s="16">
        <v>0.25129339695667202</v>
      </c>
      <c r="F969" s="16"/>
      <c r="G969" s="16">
        <v>0.24896992541339599</v>
      </c>
      <c r="H969" s="16">
        <v>0.24081763182395</v>
      </c>
      <c r="I969" s="16">
        <v>0.286959240598261</v>
      </c>
      <c r="J969" s="16">
        <v>0.28287052629506099</v>
      </c>
      <c r="K969" s="16">
        <v>0.18869954010526599</v>
      </c>
      <c r="L969" s="16">
        <v>0.176524313067976</v>
      </c>
      <c r="M969" s="16"/>
      <c r="N969" s="16">
        <v>0.28628767601195498</v>
      </c>
      <c r="O969" s="16">
        <v>0.17139055988242599</v>
      </c>
      <c r="P969" s="16">
        <v>0.25895740416171298</v>
      </c>
      <c r="Q969" s="16">
        <v>0.210950819126105</v>
      </c>
      <c r="R969" s="16"/>
      <c r="S969" s="16">
        <v>0.23199420878202201</v>
      </c>
      <c r="T969" s="16">
        <v>0.23798960455186099</v>
      </c>
      <c r="U969" s="16"/>
      <c r="V969" s="16">
        <v>0.20050368322027901</v>
      </c>
      <c r="W969" s="16">
        <v>0.21439251124623401</v>
      </c>
      <c r="X969" s="16">
        <v>0.28380850285276599</v>
      </c>
      <c r="Y969" s="16">
        <v>0.28762947641284098</v>
      </c>
      <c r="Z969" s="16"/>
      <c r="AA969" s="16">
        <v>0.17676150401457799</v>
      </c>
      <c r="AB969" s="16">
        <v>0.22661659709624299</v>
      </c>
      <c r="AC969" s="16">
        <v>0.23855025161000701</v>
      </c>
      <c r="AD969" s="16">
        <v>0.32169288470902002</v>
      </c>
      <c r="AE969" s="16">
        <v>0.28254554806100501</v>
      </c>
      <c r="AF969" s="16">
        <v>0.237481614423877</v>
      </c>
      <c r="AG969" s="16"/>
      <c r="AH969" s="16">
        <v>0.25141871878429101</v>
      </c>
      <c r="AI969" s="16">
        <v>0.25194946189200901</v>
      </c>
      <c r="AJ969" s="16"/>
      <c r="AK969" s="16">
        <v>0.24861111764452201</v>
      </c>
      <c r="AL969" s="16">
        <v>0.26081172593510998</v>
      </c>
      <c r="AM969" s="16"/>
      <c r="AN969" s="16">
        <v>0.24389922260933</v>
      </c>
      <c r="AO969" s="16">
        <v>0.24267424509829599</v>
      </c>
      <c r="AP969" s="16"/>
      <c r="AQ969" s="16">
        <v>0.29182177486342897</v>
      </c>
      <c r="AR969" s="16">
        <v>0.216509137502369</v>
      </c>
      <c r="AS969" s="16">
        <v>0.236161442715248</v>
      </c>
      <c r="AT969" s="16"/>
      <c r="AU969" s="16">
        <v>0.23619544762057201</v>
      </c>
      <c r="AV969" s="16">
        <v>0.23494705076186601</v>
      </c>
      <c r="AW969" s="16"/>
      <c r="AX969" s="16">
        <v>0.25727673392561201</v>
      </c>
      <c r="AY969" s="16">
        <v>0.124225127023562</v>
      </c>
      <c r="AZ969" s="16"/>
      <c r="BA969" s="16">
        <v>0.36651383456358699</v>
      </c>
      <c r="BB969" s="16">
        <v>0.40847290092407001</v>
      </c>
    </row>
    <row r="970" spans="2:54" x14ac:dyDescent="0.35">
      <c r="B970" t="s">
        <v>368</v>
      </c>
      <c r="C970" s="16">
        <v>0.181267913535505</v>
      </c>
      <c r="D970" s="16">
        <v>0.19379607605507199</v>
      </c>
      <c r="E970" s="16">
        <v>0.16861656064466199</v>
      </c>
      <c r="F970" s="16"/>
      <c r="G970" s="16">
        <v>0.21305549422847</v>
      </c>
      <c r="H970" s="16">
        <v>0.20672503849922599</v>
      </c>
      <c r="I970" s="16">
        <v>0.26382357993421901</v>
      </c>
      <c r="J970" s="16">
        <v>0.144358490246427</v>
      </c>
      <c r="K970" s="16">
        <v>0.149572742706475</v>
      </c>
      <c r="L970" s="16">
        <v>0.12955000934077801</v>
      </c>
      <c r="M970" s="16"/>
      <c r="N970" s="16">
        <v>0.20991007885569099</v>
      </c>
      <c r="O970" s="16">
        <v>0.131860472492005</v>
      </c>
      <c r="P970" s="16">
        <v>0.19024898601377599</v>
      </c>
      <c r="Q970" s="16">
        <v>0.18956206512119</v>
      </c>
      <c r="R970" s="16"/>
      <c r="S970" s="16">
        <v>0.174772785568545</v>
      </c>
      <c r="T970" s="16">
        <v>0.19196378639416001</v>
      </c>
      <c r="U970" s="16"/>
      <c r="V970" s="16">
        <v>0.16943756438069299</v>
      </c>
      <c r="W970" s="16">
        <v>0.18599172592911101</v>
      </c>
      <c r="X970" s="16">
        <v>0.19376410610359199</v>
      </c>
      <c r="Y970" s="16">
        <v>0.10857753515216</v>
      </c>
      <c r="Z970" s="16"/>
      <c r="AA970" s="16">
        <v>0.17262865984647599</v>
      </c>
      <c r="AB970" s="16">
        <v>0.13177041982756901</v>
      </c>
      <c r="AC970" s="16">
        <v>0.19854174201171501</v>
      </c>
      <c r="AD970" s="16">
        <v>0.20223652292845501</v>
      </c>
      <c r="AE970" s="16">
        <v>0.23665217247574</v>
      </c>
      <c r="AF970" s="16">
        <v>0.218805302999313</v>
      </c>
      <c r="AG970" s="16"/>
      <c r="AH970" s="16">
        <v>0.17190201723228801</v>
      </c>
      <c r="AI970" s="16">
        <v>0.21187470374998599</v>
      </c>
      <c r="AJ970" s="16"/>
      <c r="AK970" s="16">
        <v>0.176499502414912</v>
      </c>
      <c r="AL970" s="16">
        <v>0.20855797204170601</v>
      </c>
      <c r="AM970" s="16"/>
      <c r="AN970" s="16">
        <v>0.17556308778591001</v>
      </c>
      <c r="AO970" s="16">
        <v>0.21842686157560201</v>
      </c>
      <c r="AP970" s="16"/>
      <c r="AQ970" s="16">
        <v>0.17245464117571699</v>
      </c>
      <c r="AR970" s="16">
        <v>0.148349532218122</v>
      </c>
      <c r="AS970" s="16">
        <v>0.234054293427264</v>
      </c>
      <c r="AT970" s="16"/>
      <c r="AU970" s="16">
        <v>0.189706893252994</v>
      </c>
      <c r="AV970" s="16">
        <v>0.172593787837728</v>
      </c>
      <c r="AW970" s="16"/>
      <c r="AX970" s="16">
        <v>0.197420813958542</v>
      </c>
      <c r="AY970" s="16">
        <v>0.106188304260251</v>
      </c>
      <c r="AZ970" s="16"/>
      <c r="BA970" s="16">
        <v>0.26689026540323402</v>
      </c>
      <c r="BB970" s="16">
        <v>0.24619942604012801</v>
      </c>
    </row>
    <row r="971" spans="2:54" x14ac:dyDescent="0.35">
      <c r="B971" t="s">
        <v>369</v>
      </c>
      <c r="C971" s="16">
        <v>0.16199519619515701</v>
      </c>
      <c r="D971" s="16">
        <v>0.17154980284854601</v>
      </c>
      <c r="E971" s="16">
        <v>0.150024755813597</v>
      </c>
      <c r="F971" s="16"/>
      <c r="G971" s="16">
        <v>0.156531347008498</v>
      </c>
      <c r="H971" s="16">
        <v>0.19239959325026501</v>
      </c>
      <c r="I971" s="16">
        <v>0.26556080173222602</v>
      </c>
      <c r="J971" s="16">
        <v>0.182572835598482</v>
      </c>
      <c r="K971" s="16">
        <v>7.3627614764901594E-2</v>
      </c>
      <c r="L971" s="16">
        <v>0.112190187380311</v>
      </c>
      <c r="M971" s="16"/>
      <c r="N971" s="16">
        <v>0.127783119324484</v>
      </c>
      <c r="O971" s="16">
        <v>0.15610330231851099</v>
      </c>
      <c r="P971" s="16">
        <v>0.170286316273564</v>
      </c>
      <c r="Q971" s="16">
        <v>0.178360365068502</v>
      </c>
      <c r="R971" s="16"/>
      <c r="S971" s="16">
        <v>0.15303611440260101</v>
      </c>
      <c r="T971" s="16">
        <v>0.17631021681112999</v>
      </c>
      <c r="U971" s="16"/>
      <c r="V971" s="16">
        <v>0.12533368119785401</v>
      </c>
      <c r="W971" s="16">
        <v>0.165438968928038</v>
      </c>
      <c r="X971" s="16">
        <v>0.18140658660050901</v>
      </c>
      <c r="Y971" s="16">
        <v>0.22828573930412299</v>
      </c>
      <c r="Z971" s="16"/>
      <c r="AA971" s="16">
        <v>0.14033059644263701</v>
      </c>
      <c r="AB971" s="16">
        <v>0.18728094324891201</v>
      </c>
      <c r="AC971" s="16">
        <v>0.15864017247385201</v>
      </c>
      <c r="AD971" s="16">
        <v>0.17428300408942601</v>
      </c>
      <c r="AE971" s="16">
        <v>0.163158136207806</v>
      </c>
      <c r="AF971" s="16">
        <v>0.210824058909833</v>
      </c>
      <c r="AG971" s="16"/>
      <c r="AH971" s="16">
        <v>0.18351845362059599</v>
      </c>
      <c r="AI971" s="16">
        <v>0.132423805641603</v>
      </c>
      <c r="AJ971" s="16"/>
      <c r="AK971" s="16">
        <v>0.18913280420631801</v>
      </c>
      <c r="AL971" s="16">
        <v>0.135422295399695</v>
      </c>
      <c r="AM971" s="16"/>
      <c r="AN971" s="16">
        <v>0.19021399712472101</v>
      </c>
      <c r="AO971" s="16">
        <v>0.14426991561611799</v>
      </c>
      <c r="AP971" s="16"/>
      <c r="AQ971" s="16">
        <v>0.185575921263955</v>
      </c>
      <c r="AR971" s="16">
        <v>0.16016186807751501</v>
      </c>
      <c r="AS971" s="16">
        <v>0.15692364836548101</v>
      </c>
      <c r="AT971" s="16"/>
      <c r="AU971" s="16">
        <v>0.16728998513403401</v>
      </c>
      <c r="AV971" s="16">
        <v>0.15743049506686699</v>
      </c>
      <c r="AW971" s="16"/>
      <c r="AX971" s="16">
        <v>0.17996709695400701</v>
      </c>
      <c r="AY971" s="16">
        <v>7.6864008986917295E-2</v>
      </c>
      <c r="AZ971" s="16"/>
      <c r="BA971" s="16">
        <v>0.249994420033195</v>
      </c>
      <c r="BB971" s="16">
        <v>0.25789625463168597</v>
      </c>
    </row>
    <row r="972" spans="2:54" x14ac:dyDescent="0.35">
      <c r="B972" t="s">
        <v>370</v>
      </c>
      <c r="C972" s="16">
        <v>0.15880948850430401</v>
      </c>
      <c r="D972" s="16">
        <v>0.18008948774220701</v>
      </c>
      <c r="E972" s="16">
        <v>0.139293913613875</v>
      </c>
      <c r="F972" s="16"/>
      <c r="G972" s="16">
        <v>0.15253388828042999</v>
      </c>
      <c r="H972" s="16">
        <v>0.20157801306526901</v>
      </c>
      <c r="I972" s="16">
        <v>0.22539887929864599</v>
      </c>
      <c r="J972" s="16">
        <v>0.14263761449729501</v>
      </c>
      <c r="K972" s="16">
        <v>0.14245319160063499</v>
      </c>
      <c r="L972" s="16">
        <v>9.8991395564672305E-2</v>
      </c>
      <c r="M972" s="16"/>
      <c r="N972" s="16">
        <v>0.16846739379675901</v>
      </c>
      <c r="O972" s="16">
        <v>0.113671352333697</v>
      </c>
      <c r="P972" s="16">
        <v>0.16673499143946999</v>
      </c>
      <c r="Q972" s="16">
        <v>0.17866119731018601</v>
      </c>
      <c r="R972" s="16"/>
      <c r="S972" s="16">
        <v>0.15258457356418501</v>
      </c>
      <c r="T972" s="16">
        <v>0.168986107869075</v>
      </c>
      <c r="U972" s="16"/>
      <c r="V972" s="16">
        <v>0.153247758937296</v>
      </c>
      <c r="W972" s="16">
        <v>0.15991975431691799</v>
      </c>
      <c r="X972" s="16">
        <v>0.16499348071270201</v>
      </c>
      <c r="Y972" s="16">
        <v>0.13492532105285299</v>
      </c>
      <c r="Z972" s="16"/>
      <c r="AA972" s="16">
        <v>0.157496716117071</v>
      </c>
      <c r="AB972" s="16">
        <v>0.17072235090412499</v>
      </c>
      <c r="AC972" s="16">
        <v>0.20814901487363699</v>
      </c>
      <c r="AD972" s="16">
        <v>0.14264706073110001</v>
      </c>
      <c r="AE972" s="16">
        <v>0.162385626166694</v>
      </c>
      <c r="AF972" s="16">
        <v>4.9476350591875697E-2</v>
      </c>
      <c r="AG972" s="16"/>
      <c r="AH972" s="16">
        <v>0.15067342307147</v>
      </c>
      <c r="AI972" s="16">
        <v>0.176203811819138</v>
      </c>
      <c r="AJ972" s="16"/>
      <c r="AK972" s="16">
        <v>0.15170266920516001</v>
      </c>
      <c r="AL972" s="16">
        <v>0.16391188437767401</v>
      </c>
      <c r="AM972" s="16"/>
      <c r="AN972" s="16">
        <v>0.1655739880548</v>
      </c>
      <c r="AO972" s="16">
        <v>0.182447637971658</v>
      </c>
      <c r="AP972" s="16"/>
      <c r="AQ972" s="16">
        <v>0.15282091624951699</v>
      </c>
      <c r="AR972" s="16">
        <v>0.150260434250028</v>
      </c>
      <c r="AS972" s="16">
        <v>0.171250178495817</v>
      </c>
      <c r="AT972" s="16"/>
      <c r="AU972" s="16">
        <v>0.16743809520946701</v>
      </c>
      <c r="AV972" s="16">
        <v>0.149458006757446</v>
      </c>
      <c r="AW972" s="16"/>
      <c r="AX972" s="16">
        <v>0.17160718559042801</v>
      </c>
      <c r="AY972" s="16">
        <v>9.9936379403253797E-2</v>
      </c>
      <c r="AZ972" s="16"/>
      <c r="BA972" s="16">
        <v>0.22219233921298701</v>
      </c>
      <c r="BB972" s="16">
        <v>0.189136775072452</v>
      </c>
    </row>
    <row r="973" spans="2:54" x14ac:dyDescent="0.35">
      <c r="B973" t="s">
        <v>102</v>
      </c>
      <c r="C973" s="16">
        <v>0.16000445409445899</v>
      </c>
      <c r="D973" s="16">
        <v>0.15368208969886099</v>
      </c>
      <c r="E973" s="16">
        <v>0.16848970576887201</v>
      </c>
      <c r="F973" s="16"/>
      <c r="G973" s="16">
        <v>0.112300677321048</v>
      </c>
      <c r="H973" s="16">
        <v>9.1655192844836905E-2</v>
      </c>
      <c r="I973" s="16">
        <v>9.9415162744917296E-2</v>
      </c>
      <c r="J973" s="16">
        <v>0.16920735800705999</v>
      </c>
      <c r="K973" s="16">
        <v>0.231129784752065</v>
      </c>
      <c r="L973" s="16">
        <v>0.23062008259352601</v>
      </c>
      <c r="M973" s="16"/>
      <c r="N973" s="16">
        <v>0.15607133281167401</v>
      </c>
      <c r="O973" s="16">
        <v>0.21116577733804801</v>
      </c>
      <c r="P973" s="16">
        <v>0.155763185205054</v>
      </c>
      <c r="Q973" s="16">
        <v>0.12487616450924501</v>
      </c>
      <c r="R973" s="16"/>
      <c r="S973" s="16">
        <v>0.17915758922828401</v>
      </c>
      <c r="T973" s="16">
        <v>0.13192235742598399</v>
      </c>
      <c r="U973" s="16"/>
      <c r="V973" s="16">
        <v>0.169993562734508</v>
      </c>
      <c r="W973" s="16">
        <v>0.18174977314148399</v>
      </c>
      <c r="X973" s="16">
        <v>0.12412494788636801</v>
      </c>
      <c r="Y973" s="16">
        <v>0.13503033239583001</v>
      </c>
      <c r="Z973" s="16"/>
      <c r="AA973" s="16">
        <v>0.186588415764015</v>
      </c>
      <c r="AB973" s="16">
        <v>0.12249692076959701</v>
      </c>
      <c r="AC973" s="16">
        <v>0.205643434404265</v>
      </c>
      <c r="AD973" s="16">
        <v>0.12586295224503399</v>
      </c>
      <c r="AE973" s="16">
        <v>0.13769159666783901</v>
      </c>
      <c r="AF973" s="16">
        <v>0.19755703702465699</v>
      </c>
      <c r="AG973" s="16"/>
      <c r="AH973" s="16">
        <v>0.134173993145559</v>
      </c>
      <c r="AI973" s="16">
        <v>0.178327896892225</v>
      </c>
      <c r="AJ973" s="16"/>
      <c r="AK973" s="16">
        <v>0.122353800822848</v>
      </c>
      <c r="AL973" s="16">
        <v>0.160817422035544</v>
      </c>
      <c r="AM973" s="16"/>
      <c r="AN973" s="16">
        <v>0.13830686664341801</v>
      </c>
      <c r="AO973" s="16">
        <v>0.155869752573707</v>
      </c>
      <c r="AP973" s="16"/>
      <c r="AQ973" s="16">
        <v>0.15165702029599701</v>
      </c>
      <c r="AR973" s="16">
        <v>0.166018542707219</v>
      </c>
      <c r="AS973" s="16">
        <v>0.14590781374782599</v>
      </c>
      <c r="AT973" s="16"/>
      <c r="AU973" s="16">
        <v>0.14831576350203701</v>
      </c>
      <c r="AV973" s="16">
        <v>0.17050315404553801</v>
      </c>
      <c r="AW973" s="16"/>
      <c r="AX973" s="16">
        <v>0.12514224261131701</v>
      </c>
      <c r="AY973" s="16">
        <v>0.32401660719359998</v>
      </c>
      <c r="AZ973" s="16"/>
      <c r="BA973" s="16">
        <v>3.9182623657115702E-2</v>
      </c>
      <c r="BB973" s="16">
        <v>0.12686502258124299</v>
      </c>
    </row>
    <row r="974" spans="2:54" x14ac:dyDescent="0.35">
      <c r="B974" t="s">
        <v>103</v>
      </c>
      <c r="C974" s="16">
        <v>9.6902354296649604E-2</v>
      </c>
      <c r="D974" s="16">
        <v>8.6631317739354397E-2</v>
      </c>
      <c r="E974" s="16">
        <v>0.108144452006126</v>
      </c>
      <c r="F974" s="16"/>
      <c r="G974" s="16">
        <v>9.52744529157242E-2</v>
      </c>
      <c r="H974" s="16">
        <v>7.8087549179096993E-2</v>
      </c>
      <c r="I974" s="16">
        <v>9.5165904470223106E-2</v>
      </c>
      <c r="J974" s="16">
        <v>8.4880467425108796E-2</v>
      </c>
      <c r="K974" s="16">
        <v>0.110504774279765</v>
      </c>
      <c r="L974" s="16">
        <v>0.113740130508733</v>
      </c>
      <c r="M974" s="16"/>
      <c r="N974" s="16">
        <v>6.3004136236008701E-2</v>
      </c>
      <c r="O974" s="16">
        <v>9.9634690266577994E-2</v>
      </c>
      <c r="P974" s="16">
        <v>9.4771917188772994E-2</v>
      </c>
      <c r="Q974" s="16">
        <v>0.12221102495138</v>
      </c>
      <c r="R974" s="16"/>
      <c r="S974" s="16">
        <v>9.2522775933311305E-2</v>
      </c>
      <c r="T974" s="16">
        <v>0.103988339086957</v>
      </c>
      <c r="U974" s="16"/>
      <c r="V974" s="16">
        <v>0.157202179499567</v>
      </c>
      <c r="W974" s="16">
        <v>0.10296989157610099</v>
      </c>
      <c r="X974" s="16">
        <v>4.5406950303754599E-2</v>
      </c>
      <c r="Y974" s="16">
        <v>1.5670385229075701E-2</v>
      </c>
      <c r="Z974" s="16"/>
      <c r="AA974" s="16">
        <v>0.12696712850070199</v>
      </c>
      <c r="AB974" s="16">
        <v>0.11652892768562199</v>
      </c>
      <c r="AC974" s="16">
        <v>0.11098159002242999</v>
      </c>
      <c r="AD974" s="16">
        <v>5.4094055767147903E-2</v>
      </c>
      <c r="AE974" s="16">
        <v>4.6161279410702E-2</v>
      </c>
      <c r="AF974" s="16">
        <v>0</v>
      </c>
      <c r="AG974" s="16"/>
      <c r="AH974" s="16">
        <v>8.5882349156889304E-2</v>
      </c>
      <c r="AI974" s="16">
        <v>8.9578220567450906E-2</v>
      </c>
      <c r="AJ974" s="16"/>
      <c r="AK974" s="16">
        <v>8.1574969598876695E-2</v>
      </c>
      <c r="AL974" s="16">
        <v>9.6983827616651697E-2</v>
      </c>
      <c r="AM974" s="16"/>
      <c r="AN974" s="16">
        <v>8.4656789239523106E-2</v>
      </c>
      <c r="AO974" s="16">
        <v>8.8483981438000694E-2</v>
      </c>
      <c r="AP974" s="16"/>
      <c r="AQ974" s="16">
        <v>8.7205228276605706E-2</v>
      </c>
      <c r="AR974" s="16">
        <v>0.127191064653078</v>
      </c>
      <c r="AS974" s="16">
        <v>6.0434920122362901E-2</v>
      </c>
      <c r="AT974" s="16"/>
      <c r="AU974" s="16">
        <v>8.3324834227002306E-2</v>
      </c>
      <c r="AV974" s="16">
        <v>0.114896220727514</v>
      </c>
      <c r="AW974" s="16"/>
      <c r="AX974" s="16">
        <v>8.2381880924484702E-2</v>
      </c>
      <c r="AY974" s="16">
        <v>0.16722158144917501</v>
      </c>
      <c r="AZ974" s="16"/>
      <c r="BA974" s="16">
        <v>2.8784427670009299E-2</v>
      </c>
      <c r="BB974" s="16">
        <v>1.7660707723280999E-2</v>
      </c>
    </row>
    <row r="975" spans="2:54" x14ac:dyDescent="0.35">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c r="AA975" s="16"/>
      <c r="AB975" s="16"/>
      <c r="AC975" s="16"/>
      <c r="AD975" s="16"/>
      <c r="AE975" s="16"/>
      <c r="AF975" s="16"/>
      <c r="AG975" s="16"/>
      <c r="AH975" s="16"/>
      <c r="AI975" s="16"/>
      <c r="AJ975" s="16"/>
      <c r="AK975" s="16"/>
      <c r="AL975" s="16"/>
      <c r="AM975" s="16"/>
      <c r="AN975" s="16"/>
      <c r="AO975" s="16"/>
      <c r="AP975" s="16"/>
      <c r="AQ975" s="16"/>
      <c r="AR975" s="16"/>
      <c r="AS975" s="16"/>
      <c r="AT975" s="16"/>
      <c r="AU975" s="16"/>
      <c r="AV975" s="16"/>
      <c r="AW975" s="16"/>
      <c r="AX975" s="16"/>
      <c r="AY975" s="16"/>
      <c r="AZ975" s="16"/>
      <c r="BA975" s="16"/>
      <c r="BB975" s="16"/>
    </row>
    <row r="976" spans="2:54" x14ac:dyDescent="0.35">
      <c r="B976" s="7" t="s">
        <v>371</v>
      </c>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c r="AA976" s="16"/>
      <c r="AB976" s="16"/>
      <c r="AC976" s="16"/>
      <c r="AD976" s="16"/>
      <c r="AE976" s="16"/>
      <c r="AF976" s="16"/>
      <c r="AG976" s="16"/>
      <c r="AH976" s="16"/>
      <c r="AI976" s="16"/>
      <c r="AJ976" s="16"/>
      <c r="AK976" s="16"/>
      <c r="AL976" s="16"/>
      <c r="AM976" s="16"/>
      <c r="AN976" s="16"/>
      <c r="AO976" s="16"/>
      <c r="AP976" s="16"/>
      <c r="AQ976" s="16"/>
      <c r="AR976" s="16"/>
      <c r="AS976" s="16"/>
      <c r="AT976" s="16"/>
      <c r="AU976" s="16"/>
      <c r="AV976" s="16"/>
      <c r="AW976" s="16"/>
      <c r="AX976" s="16"/>
      <c r="AY976" s="16"/>
      <c r="AZ976" s="16"/>
      <c r="BA976" s="16"/>
      <c r="BB976" s="16"/>
    </row>
    <row r="977" spans="2:54" x14ac:dyDescent="0.35">
      <c r="B977" s="15" t="s">
        <v>14</v>
      </c>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c r="AA977" s="16"/>
      <c r="AB977" s="16"/>
      <c r="AC977" s="16"/>
      <c r="AD977" s="16"/>
      <c r="AE977" s="16"/>
      <c r="AF977" s="16"/>
      <c r="AG977" s="16"/>
      <c r="AH977" s="16"/>
      <c r="AI977" s="16"/>
      <c r="AJ977" s="16"/>
      <c r="AK977" s="16"/>
      <c r="AL977" s="16"/>
      <c r="AM977" s="16"/>
      <c r="AN977" s="16"/>
      <c r="AO977" s="16"/>
      <c r="AP977" s="16"/>
      <c r="AQ977" s="16"/>
      <c r="AR977" s="16"/>
      <c r="AS977" s="16"/>
      <c r="AT977" s="16"/>
      <c r="AU977" s="16"/>
      <c r="AV977" s="16"/>
      <c r="AW977" s="16"/>
      <c r="AX977" s="16"/>
      <c r="AY977" s="16"/>
      <c r="AZ977" s="16"/>
      <c r="BA977" s="16"/>
      <c r="BB977" s="16"/>
    </row>
    <row r="978" spans="2:54" x14ac:dyDescent="0.35">
      <c r="B978" t="s">
        <v>372</v>
      </c>
      <c r="C978" s="16">
        <v>0.103592040564927</v>
      </c>
      <c r="D978" s="16">
        <v>8.0233904130822306E-2</v>
      </c>
      <c r="E978" s="16">
        <v>0.12559675393766601</v>
      </c>
      <c r="F978" s="16"/>
      <c r="G978" s="16">
        <v>3.2728726261291703E-2</v>
      </c>
      <c r="H978" s="16">
        <v>7.7465610385967595E-2</v>
      </c>
      <c r="I978" s="16">
        <v>7.3211011335093196E-2</v>
      </c>
      <c r="J978" s="16">
        <v>9.0858106299470998E-2</v>
      </c>
      <c r="K978" s="16">
        <v>0.149756720022622</v>
      </c>
      <c r="L978" s="16">
        <v>0.16418432476970801</v>
      </c>
      <c r="M978" s="16"/>
      <c r="N978" s="16">
        <v>0.13359052673810901</v>
      </c>
      <c r="O978" s="16">
        <v>0.12647060566955801</v>
      </c>
      <c r="P978" s="16">
        <v>8.6072400303261506E-2</v>
      </c>
      <c r="Q978" s="16">
        <v>9.0294505196608907E-2</v>
      </c>
      <c r="R978" s="16"/>
      <c r="S978" s="16">
        <v>0.110149491980925</v>
      </c>
      <c r="T978" s="16">
        <v>9.4234781631459194E-2</v>
      </c>
      <c r="U978" s="16"/>
      <c r="V978" s="16">
        <v>0.101674908993208</v>
      </c>
      <c r="W978" s="16">
        <v>0.108088739327396</v>
      </c>
      <c r="X978" s="16">
        <v>0.103507150920826</v>
      </c>
      <c r="Y978" s="16">
        <v>6.6318240184780705E-2</v>
      </c>
      <c r="Z978" s="16"/>
      <c r="AA978" s="16">
        <v>0.120582391110908</v>
      </c>
      <c r="AB978" s="16">
        <v>8.3194807259870301E-2</v>
      </c>
      <c r="AC978" s="16">
        <v>0.109193217115539</v>
      </c>
      <c r="AD978" s="16">
        <v>0.101298712930112</v>
      </c>
      <c r="AE978" s="16">
        <v>9.0291635990941296E-2</v>
      </c>
      <c r="AF978" s="16">
        <v>4.45538408032711E-2</v>
      </c>
      <c r="AG978" s="16"/>
      <c r="AH978" s="16">
        <v>0.105099484105092</v>
      </c>
      <c r="AI978" s="16">
        <v>9.3452496863295001E-2</v>
      </c>
      <c r="AJ978" s="16"/>
      <c r="AK978" s="16">
        <v>0.122441651191957</v>
      </c>
      <c r="AL978" s="16">
        <v>9.7970001906660997E-2</v>
      </c>
      <c r="AM978" s="16"/>
      <c r="AN978" s="16">
        <v>0.11817510608305901</v>
      </c>
      <c r="AO978" s="16">
        <v>9.4385537410620404E-2</v>
      </c>
      <c r="AP978" s="16"/>
      <c r="AQ978" s="16">
        <v>0.111155705672697</v>
      </c>
      <c r="AR978" s="16">
        <v>9.7639402829424696E-2</v>
      </c>
      <c r="AS978" s="16">
        <v>8.7675793523734294E-2</v>
      </c>
      <c r="AT978" s="16"/>
      <c r="AU978" s="16">
        <v>0.12222321398988401</v>
      </c>
      <c r="AV978" s="16">
        <v>7.90873299658333E-2</v>
      </c>
      <c r="AW978" s="16"/>
      <c r="AX978" s="16">
        <v>9.2908878714537499E-2</v>
      </c>
      <c r="AY978" s="16">
        <v>0.14534575013312501</v>
      </c>
      <c r="AZ978" s="16"/>
      <c r="BA978" s="16">
        <v>5.8783280500068397E-2</v>
      </c>
      <c r="BB978" s="16">
        <v>2.93851108473633E-2</v>
      </c>
    </row>
    <row r="979" spans="2:54" x14ac:dyDescent="0.35">
      <c r="B979" t="s">
        <v>373</v>
      </c>
      <c r="C979" s="16">
        <v>2.1390303032210602E-2</v>
      </c>
      <c r="D979" s="16">
        <v>2.6447486291968698E-2</v>
      </c>
      <c r="E979" s="16">
        <v>1.69251901173205E-2</v>
      </c>
      <c r="F979" s="16"/>
      <c r="G979" s="16">
        <v>2.8440642392391299E-2</v>
      </c>
      <c r="H979" s="16">
        <v>3.4887389797390998E-2</v>
      </c>
      <c r="I979" s="16">
        <v>4.5749093206357901E-2</v>
      </c>
      <c r="J979" s="16">
        <v>1.06186723956557E-2</v>
      </c>
      <c r="K979" s="16">
        <v>1.03767500020825E-2</v>
      </c>
      <c r="L979" s="16">
        <v>3.5117723099036902E-3</v>
      </c>
      <c r="M979" s="16"/>
      <c r="N979" s="16">
        <v>6.8111726741413702E-3</v>
      </c>
      <c r="O979" s="16">
        <v>2.5155158638261298E-2</v>
      </c>
      <c r="P979" s="16">
        <v>2.15069848993714E-2</v>
      </c>
      <c r="Q979" s="16">
        <v>2.8301315941157E-2</v>
      </c>
      <c r="R979" s="16"/>
      <c r="S979" s="16">
        <v>1.4403182936919501E-2</v>
      </c>
      <c r="T979" s="16">
        <v>3.2016824044491299E-2</v>
      </c>
      <c r="U979" s="16"/>
      <c r="V979" s="16">
        <v>3.8483996720047799E-2</v>
      </c>
      <c r="W979" s="16">
        <v>1.79085857613395E-2</v>
      </c>
      <c r="X979" s="16">
        <v>1.19073977375876E-2</v>
      </c>
      <c r="Y979" s="16">
        <v>1.5772939771811101E-2</v>
      </c>
      <c r="Z979" s="16"/>
      <c r="AA979" s="16">
        <v>3.3843020838427301E-2</v>
      </c>
      <c r="AB979" s="16">
        <v>9.7478065982406405E-3</v>
      </c>
      <c r="AC979" s="16">
        <v>3.4753633240482897E-2</v>
      </c>
      <c r="AD979" s="16">
        <v>9.1365936585270802E-3</v>
      </c>
      <c r="AE979" s="16">
        <v>6.2356934197719104E-3</v>
      </c>
      <c r="AF979" s="16">
        <v>1.8184412953574501E-2</v>
      </c>
      <c r="AG979" s="16"/>
      <c r="AH979" s="16">
        <v>1.9485337652948499E-2</v>
      </c>
      <c r="AI979" s="16">
        <v>2.3667264053074299E-2</v>
      </c>
      <c r="AJ979" s="16"/>
      <c r="AK979" s="16">
        <v>2.3739203577115901E-2</v>
      </c>
      <c r="AL979" s="16">
        <v>1.35064516794346E-2</v>
      </c>
      <c r="AM979" s="16"/>
      <c r="AN979" s="16">
        <v>1.7276793664547901E-2</v>
      </c>
      <c r="AO979" s="16">
        <v>2.5560572407947901E-2</v>
      </c>
      <c r="AP979" s="16"/>
      <c r="AQ979" s="16">
        <v>2.1760678976473099E-2</v>
      </c>
      <c r="AR979" s="16">
        <v>2.3238059121060299E-2</v>
      </c>
      <c r="AS979" s="16">
        <v>2.0440365813633898E-2</v>
      </c>
      <c r="AT979" s="16"/>
      <c r="AU979" s="16">
        <v>1.46330278924276E-2</v>
      </c>
      <c r="AV979" s="16">
        <v>3.13499798712637E-2</v>
      </c>
      <c r="AW979" s="16"/>
      <c r="AX979" s="16">
        <v>2.2418774942738501E-2</v>
      </c>
      <c r="AY979" s="16">
        <v>1.7011596143456299E-2</v>
      </c>
      <c r="AZ979" s="16"/>
      <c r="BA979" s="16">
        <v>3.18918867131808E-2</v>
      </c>
      <c r="BB979" s="16">
        <v>1.5692720565176899E-2</v>
      </c>
    </row>
    <row r="980" spans="2:54" x14ac:dyDescent="0.35">
      <c r="B980" t="s">
        <v>374</v>
      </c>
      <c r="C980" s="16">
        <v>3.0555111214753499E-2</v>
      </c>
      <c r="D980" s="16">
        <v>2.8846586289407498E-2</v>
      </c>
      <c r="E980" s="16">
        <v>3.2653846129149101E-2</v>
      </c>
      <c r="F980" s="16"/>
      <c r="G980" s="16">
        <v>1.9505946820669501E-2</v>
      </c>
      <c r="H980" s="16">
        <v>2.9033611491706399E-2</v>
      </c>
      <c r="I980" s="16">
        <v>8.7199799393971097E-3</v>
      </c>
      <c r="J980" s="16">
        <v>2.6097815407629399E-2</v>
      </c>
      <c r="K980" s="16">
        <v>7.37129255491277E-2</v>
      </c>
      <c r="L980" s="16">
        <v>2.4971380631794899E-2</v>
      </c>
      <c r="M980" s="16"/>
      <c r="N980" s="16">
        <v>2.65106620679788E-2</v>
      </c>
      <c r="O980" s="16">
        <v>3.9373399108735399E-2</v>
      </c>
      <c r="P980" s="16">
        <v>4.0947948140657997E-2</v>
      </c>
      <c r="Q980" s="16">
        <v>9.0598611714950098E-3</v>
      </c>
      <c r="R980" s="16"/>
      <c r="S980" s="16">
        <v>3.1988704509139397E-2</v>
      </c>
      <c r="T980" s="16">
        <v>2.8548798762739701E-2</v>
      </c>
      <c r="U980" s="16"/>
      <c r="V980" s="16">
        <v>1.63711339410724E-2</v>
      </c>
      <c r="W980" s="16">
        <v>4.2831032080737998E-2</v>
      </c>
      <c r="X980" s="16">
        <v>2.6876828065543899E-2</v>
      </c>
      <c r="Y980" s="16">
        <v>2.3273670692749899E-2</v>
      </c>
      <c r="Z980" s="16"/>
      <c r="AA980" s="16">
        <v>3.2051021891043703E-2</v>
      </c>
      <c r="AB980" s="16">
        <v>2.4124088847894399E-2</v>
      </c>
      <c r="AC980" s="16">
        <v>2.2126807874076702E-2</v>
      </c>
      <c r="AD980" s="16">
        <v>3.2511214126232202E-2</v>
      </c>
      <c r="AE980" s="16">
        <v>5.2036629637664297E-2</v>
      </c>
      <c r="AF980" s="16">
        <v>0</v>
      </c>
      <c r="AG980" s="16"/>
      <c r="AH980" s="16">
        <v>3.6761543190921897E-2</v>
      </c>
      <c r="AI980" s="16">
        <v>2.2250967082679301E-2</v>
      </c>
      <c r="AJ980" s="16"/>
      <c r="AK980" s="16">
        <v>3.61687512299185E-2</v>
      </c>
      <c r="AL980" s="16">
        <v>2.7906355876305401E-2</v>
      </c>
      <c r="AM980" s="16"/>
      <c r="AN980" s="16">
        <v>4.0736617850523203E-2</v>
      </c>
      <c r="AO980" s="16">
        <v>1.80354954562978E-2</v>
      </c>
      <c r="AP980" s="16"/>
      <c r="AQ980" s="16">
        <v>3.3593037763064902E-2</v>
      </c>
      <c r="AR980" s="16">
        <v>4.5081978125078803E-2</v>
      </c>
      <c r="AS980" s="16">
        <v>1.7327102312114599E-2</v>
      </c>
      <c r="AT980" s="16"/>
      <c r="AU980" s="16">
        <v>2.3063174097322101E-2</v>
      </c>
      <c r="AV980" s="16">
        <v>4.1721983437479002E-2</v>
      </c>
      <c r="AW980" s="16"/>
      <c r="AX980" s="16">
        <v>3.2852305317906998E-2</v>
      </c>
      <c r="AY980" s="16">
        <v>2.0081892178982399E-2</v>
      </c>
      <c r="AZ980" s="16"/>
      <c r="BA980" s="16">
        <v>3.1488272651900399E-2</v>
      </c>
      <c r="BB980" s="16">
        <v>4.0923850219880403E-2</v>
      </c>
    </row>
    <row r="981" spans="2:54" x14ac:dyDescent="0.35">
      <c r="B981" t="s">
        <v>375</v>
      </c>
      <c r="C981" s="16">
        <v>0.21042187721046601</v>
      </c>
      <c r="D981" s="16">
        <v>0.23214576659438599</v>
      </c>
      <c r="E981" s="16">
        <v>0.19125436305023499</v>
      </c>
      <c r="F981" s="16"/>
      <c r="G981" s="16">
        <v>0.23245603277266</v>
      </c>
      <c r="H981" s="16">
        <v>0.139590032692813</v>
      </c>
      <c r="I981" s="16">
        <v>0.19395401188622699</v>
      </c>
      <c r="J981" s="16">
        <v>0.25197085557178101</v>
      </c>
      <c r="K981" s="16">
        <v>0.27403575557370402</v>
      </c>
      <c r="L981" s="16">
        <v>0.19030368579465401</v>
      </c>
      <c r="M981" s="16"/>
      <c r="N981" s="16">
        <v>0.20766706558311801</v>
      </c>
      <c r="O981" s="16">
        <v>0.190380984422443</v>
      </c>
      <c r="P981" s="16">
        <v>0.20104548573087899</v>
      </c>
      <c r="Q981" s="16">
        <v>0.244948748685546</v>
      </c>
      <c r="R981" s="16"/>
      <c r="S981" s="16">
        <v>0.19896496192605501</v>
      </c>
      <c r="T981" s="16">
        <v>0.22871951980803801</v>
      </c>
      <c r="U981" s="16"/>
      <c r="V981" s="16">
        <v>0.24887222923722199</v>
      </c>
      <c r="W981" s="16">
        <v>0.20153719223823699</v>
      </c>
      <c r="X981" s="16">
        <v>0.18328143459971999</v>
      </c>
      <c r="Y981" s="16">
        <v>0.25861996681516403</v>
      </c>
      <c r="Z981" s="16"/>
      <c r="AA981" s="16">
        <v>0.23586895710171099</v>
      </c>
      <c r="AB981" s="16">
        <v>0.17371639795468299</v>
      </c>
      <c r="AC981" s="16">
        <v>0.21084118672932101</v>
      </c>
      <c r="AD981" s="16">
        <v>0.16600604937835201</v>
      </c>
      <c r="AE981" s="16">
        <v>0.30095404102517997</v>
      </c>
      <c r="AF981" s="16">
        <v>0.145401866601022</v>
      </c>
      <c r="AG981" s="16"/>
      <c r="AH981" s="16">
        <v>0.22314349896742</v>
      </c>
      <c r="AI981" s="16">
        <v>0.17212781281206099</v>
      </c>
      <c r="AJ981" s="16"/>
      <c r="AK981" s="16">
        <v>0.200754963615386</v>
      </c>
      <c r="AL981" s="16">
        <v>0.17431769868661201</v>
      </c>
      <c r="AM981" s="16"/>
      <c r="AN981" s="16">
        <v>0.21728367083731601</v>
      </c>
      <c r="AO981" s="16">
        <v>0.15262974047557901</v>
      </c>
      <c r="AP981" s="16"/>
      <c r="AQ981" s="16">
        <v>0.196771049918323</v>
      </c>
      <c r="AR981" s="16">
        <v>0.28508040646645499</v>
      </c>
      <c r="AS981" s="16">
        <v>0.130393462573556</v>
      </c>
      <c r="AT981" s="16"/>
      <c r="AU981" s="16">
        <v>0.185953291688609</v>
      </c>
      <c r="AV981" s="16">
        <v>0.23991381305607101</v>
      </c>
      <c r="AW981" s="16"/>
      <c r="AX981" s="16">
        <v>0.19928915060694999</v>
      </c>
      <c r="AY981" s="16">
        <v>0.26335957313602698</v>
      </c>
      <c r="AZ981" s="16"/>
      <c r="BA981" s="16">
        <v>0.142936286438368</v>
      </c>
      <c r="BB981" s="16">
        <v>0.29060193941044699</v>
      </c>
    </row>
    <row r="982" spans="2:54" x14ac:dyDescent="0.35">
      <c r="B982" t="s">
        <v>376</v>
      </c>
      <c r="C982" s="16">
        <v>0.167190055659003</v>
      </c>
      <c r="D982" s="16">
        <v>0.18812748992480899</v>
      </c>
      <c r="E982" s="16">
        <v>0.14616745989892699</v>
      </c>
      <c r="F982" s="16"/>
      <c r="G982" s="16">
        <v>9.5316203090832094E-2</v>
      </c>
      <c r="H982" s="16">
        <v>0.14948083721397101</v>
      </c>
      <c r="I982" s="16">
        <v>0.20824842295437501</v>
      </c>
      <c r="J982" s="16">
        <v>0.17083418528838001</v>
      </c>
      <c r="K982" s="16">
        <v>0.17012914758867001</v>
      </c>
      <c r="L982" s="16">
        <v>0.186887135072972</v>
      </c>
      <c r="M982" s="16"/>
      <c r="N982" s="16">
        <v>0.21728954727902999</v>
      </c>
      <c r="O982" s="16">
        <v>0.13867657859298699</v>
      </c>
      <c r="P982" s="16">
        <v>0.15906612581020799</v>
      </c>
      <c r="Q982" s="16">
        <v>0.169448201353052</v>
      </c>
      <c r="R982" s="16"/>
      <c r="S982" s="16">
        <v>0.17889519452930899</v>
      </c>
      <c r="T982" s="16">
        <v>0.14707846120628301</v>
      </c>
      <c r="U982" s="16"/>
      <c r="V982" s="16">
        <v>0.13318245441871601</v>
      </c>
      <c r="W982" s="16">
        <v>0.17057615910125401</v>
      </c>
      <c r="X982" s="16">
        <v>0.189614675022409</v>
      </c>
      <c r="Y982" s="16">
        <v>0.189543853902086</v>
      </c>
      <c r="Z982" s="16"/>
      <c r="AA982" s="16">
        <v>0.12270267278265801</v>
      </c>
      <c r="AB982" s="16">
        <v>0.18880133156545201</v>
      </c>
      <c r="AC982" s="16">
        <v>0.20718791573232101</v>
      </c>
      <c r="AD982" s="16">
        <v>0.211565346509339</v>
      </c>
      <c r="AE982" s="16">
        <v>0.136270549580427</v>
      </c>
      <c r="AF982" s="16">
        <v>0.26037213700228301</v>
      </c>
      <c r="AG982" s="16"/>
      <c r="AH982" s="16">
        <v>0.15859698381714599</v>
      </c>
      <c r="AI982" s="16">
        <v>0.204527448488147</v>
      </c>
      <c r="AJ982" s="16"/>
      <c r="AK982" s="16">
        <v>0.16924902216736201</v>
      </c>
      <c r="AL982" s="16">
        <v>0.21090140241948099</v>
      </c>
      <c r="AM982" s="16"/>
      <c r="AN982" s="16">
        <v>0.175526826750318</v>
      </c>
      <c r="AO982" s="16">
        <v>0.17584988934118501</v>
      </c>
      <c r="AP982" s="16"/>
      <c r="AQ982" s="16">
        <v>0.16000804843722699</v>
      </c>
      <c r="AR982" s="16">
        <v>0.15030147574633401</v>
      </c>
      <c r="AS982" s="16">
        <v>0.208673124340573</v>
      </c>
      <c r="AT982" s="16"/>
      <c r="AU982" s="16">
        <v>0.18622708434785901</v>
      </c>
      <c r="AV982" s="16">
        <v>0.14119338992109601</v>
      </c>
      <c r="AW982" s="16"/>
      <c r="AX982" s="16">
        <v>0.18300588259928399</v>
      </c>
      <c r="AY982" s="16">
        <v>8.8119191062005206E-2</v>
      </c>
      <c r="AZ982" s="16"/>
      <c r="BA982" s="16">
        <v>0.19774327718627399</v>
      </c>
      <c r="BB982" s="16">
        <v>0.122392350632542</v>
      </c>
    </row>
    <row r="983" spans="2:54" x14ac:dyDescent="0.35">
      <c r="B983" t="s">
        <v>377</v>
      </c>
      <c r="C983" s="16">
        <v>0.17014276174810999</v>
      </c>
      <c r="D983" s="16">
        <v>0.17887951513686501</v>
      </c>
      <c r="E983" s="16">
        <v>0.15822966339526501</v>
      </c>
      <c r="F983" s="16"/>
      <c r="G983" s="16">
        <v>0.194488800319327</v>
      </c>
      <c r="H983" s="16">
        <v>0.251468075753711</v>
      </c>
      <c r="I983" s="16">
        <v>0.17531514515324001</v>
      </c>
      <c r="J983" s="16">
        <v>0.18841516004269801</v>
      </c>
      <c r="K983" s="16">
        <v>9.8710170735338207E-2</v>
      </c>
      <c r="L983" s="16">
        <v>0.124215672057279</v>
      </c>
      <c r="M983" s="16"/>
      <c r="N983" s="16">
        <v>0.19450760703469799</v>
      </c>
      <c r="O983" s="16">
        <v>0.19897410490883799</v>
      </c>
      <c r="P983" s="16">
        <v>0.15594629758881001</v>
      </c>
      <c r="Q983" s="16">
        <v>0.15032525494646601</v>
      </c>
      <c r="R983" s="16"/>
      <c r="S983" s="16">
        <v>0.18807440975339099</v>
      </c>
      <c r="T983" s="16">
        <v>0.14399156885106201</v>
      </c>
      <c r="U983" s="16"/>
      <c r="V983" s="16">
        <v>0.16588818035087399</v>
      </c>
      <c r="W983" s="16">
        <v>0.16495301982195901</v>
      </c>
      <c r="X983" s="16">
        <v>0.17375326375953801</v>
      </c>
      <c r="Y983" s="16">
        <v>0.231160786038692</v>
      </c>
      <c r="Z983" s="16"/>
      <c r="AA983" s="16">
        <v>0.159238544282511</v>
      </c>
      <c r="AB983" s="16">
        <v>0.16259737992234599</v>
      </c>
      <c r="AC983" s="16">
        <v>0.166996748550271</v>
      </c>
      <c r="AD983" s="16">
        <v>0.19573972401826101</v>
      </c>
      <c r="AE983" s="16">
        <v>0.198543310548499</v>
      </c>
      <c r="AF983" s="16">
        <v>0.102888044634565</v>
      </c>
      <c r="AG983" s="16"/>
      <c r="AH983" s="16">
        <v>0.17880166959497401</v>
      </c>
      <c r="AI983" s="16">
        <v>0.18589738417091101</v>
      </c>
      <c r="AJ983" s="16"/>
      <c r="AK983" s="16">
        <v>0.18874701932423199</v>
      </c>
      <c r="AL983" s="16">
        <v>0.19255643159854099</v>
      </c>
      <c r="AM983" s="16"/>
      <c r="AN983" s="16">
        <v>0.17016463076638</v>
      </c>
      <c r="AO983" s="16">
        <v>0.19185215377139</v>
      </c>
      <c r="AP983" s="16"/>
      <c r="AQ983" s="16">
        <v>0.222520052431668</v>
      </c>
      <c r="AR983" s="16">
        <v>0.121508767509774</v>
      </c>
      <c r="AS983" s="16">
        <v>0.21197333412490399</v>
      </c>
      <c r="AT983" s="16"/>
      <c r="AU983" s="16">
        <v>0.173243962809594</v>
      </c>
      <c r="AV983" s="16">
        <v>0.164751781428982</v>
      </c>
      <c r="AW983" s="16"/>
      <c r="AX983" s="16">
        <v>0.17281054258922399</v>
      </c>
      <c r="AY983" s="16">
        <v>0.163398010883988</v>
      </c>
      <c r="AZ983" s="16"/>
      <c r="BA983" s="16">
        <v>0.19766557398818099</v>
      </c>
      <c r="BB983" s="16">
        <v>0.21018152324111899</v>
      </c>
    </row>
    <row r="984" spans="2:54" x14ac:dyDescent="0.35">
      <c r="B984" t="s">
        <v>378</v>
      </c>
      <c r="C984" s="16">
        <v>0.235688905859785</v>
      </c>
      <c r="D984" s="16">
        <v>0.20731592364277199</v>
      </c>
      <c r="E984" s="16">
        <v>0.26433869585542402</v>
      </c>
      <c r="F984" s="16"/>
      <c r="G984" s="16">
        <v>0.33575683397952399</v>
      </c>
      <c r="H984" s="16">
        <v>0.28769244183849402</v>
      </c>
      <c r="I984" s="16">
        <v>0.26241007280249701</v>
      </c>
      <c r="J984" s="16">
        <v>0.22585269388553</v>
      </c>
      <c r="K984" s="16">
        <v>0.15369865942215499</v>
      </c>
      <c r="L984" s="16">
        <v>0.18384464340638901</v>
      </c>
      <c r="M984" s="16"/>
      <c r="N984" s="16">
        <v>0.16045206866353301</v>
      </c>
      <c r="O984" s="16">
        <v>0.212030723156516</v>
      </c>
      <c r="P984" s="16">
        <v>0.27925892554065801</v>
      </c>
      <c r="Q984" s="16">
        <v>0.240138397271903</v>
      </c>
      <c r="R984" s="16"/>
      <c r="S984" s="16">
        <v>0.21047113555507799</v>
      </c>
      <c r="T984" s="16">
        <v>0.27317218701582302</v>
      </c>
      <c r="U984" s="16"/>
      <c r="V984" s="16">
        <v>0.25635833857656098</v>
      </c>
      <c r="W984" s="16">
        <v>0.21880730947726101</v>
      </c>
      <c r="X984" s="16">
        <v>0.25642325313742498</v>
      </c>
      <c r="Y984" s="16">
        <v>0.10590453516779499</v>
      </c>
      <c r="Z984" s="16"/>
      <c r="AA984" s="16">
        <v>0.23897651344156401</v>
      </c>
      <c r="AB984" s="16">
        <v>0.26669793324232399</v>
      </c>
      <c r="AC984" s="16">
        <v>0.18974323130408099</v>
      </c>
      <c r="AD984" s="16">
        <v>0.24298194245374999</v>
      </c>
      <c r="AE984" s="16">
        <v>0.15621718796516801</v>
      </c>
      <c r="AF984" s="16">
        <v>0.33889124840367402</v>
      </c>
      <c r="AG984" s="16"/>
      <c r="AH984" s="16">
        <v>0.226927394428801</v>
      </c>
      <c r="AI984" s="16">
        <v>0.226012342322778</v>
      </c>
      <c r="AJ984" s="16"/>
      <c r="AK984" s="16">
        <v>0.20507411965505601</v>
      </c>
      <c r="AL984" s="16">
        <v>0.22555023138063501</v>
      </c>
      <c r="AM984" s="16"/>
      <c r="AN984" s="16">
        <v>0.20140626834904601</v>
      </c>
      <c r="AO984" s="16">
        <v>0.27324975787021899</v>
      </c>
      <c r="AP984" s="16"/>
      <c r="AQ984" s="16">
        <v>0.202943994538022</v>
      </c>
      <c r="AR984" s="16">
        <v>0.21484781258463201</v>
      </c>
      <c r="AS984" s="16">
        <v>0.27104312602209801</v>
      </c>
      <c r="AT984" s="16"/>
      <c r="AU984" s="16">
        <v>0.223490066058248</v>
      </c>
      <c r="AV984" s="16">
        <v>0.25725255055410401</v>
      </c>
      <c r="AW984" s="16"/>
      <c r="AX984" s="16">
        <v>0.239370124617617</v>
      </c>
      <c r="AY984" s="16">
        <v>0.22641865939580999</v>
      </c>
      <c r="AZ984" s="16"/>
      <c r="BA984" s="16">
        <v>0.30270658623514901</v>
      </c>
      <c r="BB984" s="16">
        <v>0.254684817971155</v>
      </c>
    </row>
    <row r="985" spans="2:54" x14ac:dyDescent="0.35">
      <c r="B985" t="s">
        <v>103</v>
      </c>
      <c r="C985" s="16">
        <v>6.1018944710744497E-2</v>
      </c>
      <c r="D985" s="16">
        <v>5.8003327988968401E-2</v>
      </c>
      <c r="E985" s="16">
        <v>6.4834027616012202E-2</v>
      </c>
      <c r="F985" s="16"/>
      <c r="G985" s="16">
        <v>6.1306814363303597E-2</v>
      </c>
      <c r="H985" s="16">
        <v>3.0382000825946099E-2</v>
      </c>
      <c r="I985" s="16">
        <v>3.23922627228133E-2</v>
      </c>
      <c r="J985" s="16">
        <v>3.5352511108854998E-2</v>
      </c>
      <c r="K985" s="16">
        <v>6.9579871106300498E-2</v>
      </c>
      <c r="L985" s="16">
        <v>0.122081385957299</v>
      </c>
      <c r="M985" s="16"/>
      <c r="N985" s="16">
        <v>5.31713499593909E-2</v>
      </c>
      <c r="O985" s="16">
        <v>6.8938445502662399E-2</v>
      </c>
      <c r="P985" s="16">
        <v>5.61558319861543E-2</v>
      </c>
      <c r="Q985" s="16">
        <v>6.7483715433773003E-2</v>
      </c>
      <c r="R985" s="16"/>
      <c r="S985" s="16">
        <v>6.7052918809183903E-2</v>
      </c>
      <c r="T985" s="16">
        <v>5.2237858680104499E-2</v>
      </c>
      <c r="U985" s="16"/>
      <c r="V985" s="16">
        <v>3.9168757762299403E-2</v>
      </c>
      <c r="W985" s="16">
        <v>7.5297962191815795E-2</v>
      </c>
      <c r="X985" s="16">
        <v>5.4635996756950897E-2</v>
      </c>
      <c r="Y985" s="16">
        <v>0.109406007426921</v>
      </c>
      <c r="Z985" s="16"/>
      <c r="AA985" s="16">
        <v>5.6736878551178101E-2</v>
      </c>
      <c r="AB985" s="16">
        <v>9.1120254609190099E-2</v>
      </c>
      <c r="AC985" s="16">
        <v>5.9157259453907103E-2</v>
      </c>
      <c r="AD985" s="16">
        <v>4.0760416925427402E-2</v>
      </c>
      <c r="AE985" s="16">
        <v>5.9450951832347998E-2</v>
      </c>
      <c r="AF985" s="16">
        <v>8.9708449601610604E-2</v>
      </c>
      <c r="AG985" s="16"/>
      <c r="AH985" s="16">
        <v>5.1184088242696497E-2</v>
      </c>
      <c r="AI985" s="16">
        <v>7.2064284207055004E-2</v>
      </c>
      <c r="AJ985" s="16"/>
      <c r="AK985" s="16">
        <v>5.3825269238972899E-2</v>
      </c>
      <c r="AL985" s="16">
        <v>5.7291426452330201E-2</v>
      </c>
      <c r="AM985" s="16"/>
      <c r="AN985" s="16">
        <v>5.9430085698810503E-2</v>
      </c>
      <c r="AO985" s="16">
        <v>6.8436853266761299E-2</v>
      </c>
      <c r="AP985" s="16"/>
      <c r="AQ985" s="16">
        <v>5.12474322625266E-2</v>
      </c>
      <c r="AR985" s="16">
        <v>6.2302097617241398E-2</v>
      </c>
      <c r="AS985" s="16">
        <v>5.2473691289385699E-2</v>
      </c>
      <c r="AT985" s="16"/>
      <c r="AU985" s="16">
        <v>7.1166179116056202E-2</v>
      </c>
      <c r="AV985" s="16">
        <v>4.4729171765171202E-2</v>
      </c>
      <c r="AW985" s="16"/>
      <c r="AX985" s="16">
        <v>5.7344340611741602E-2</v>
      </c>
      <c r="AY985" s="16">
        <v>7.62653270666072E-2</v>
      </c>
      <c r="AZ985" s="16"/>
      <c r="BA985" s="16">
        <v>3.67848362868783E-2</v>
      </c>
      <c r="BB985" s="16">
        <v>3.6137687112316297E-2</v>
      </c>
    </row>
    <row r="986" spans="2:54" x14ac:dyDescent="0.35">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c r="AA986" s="16"/>
      <c r="AB986" s="16"/>
      <c r="AC986" s="16"/>
      <c r="AD986" s="16"/>
      <c r="AE986" s="16"/>
      <c r="AF986" s="16"/>
      <c r="AG986" s="16"/>
      <c r="AH986" s="16"/>
      <c r="AI986" s="16"/>
      <c r="AJ986" s="16"/>
      <c r="AK986" s="16"/>
      <c r="AL986" s="16"/>
      <c r="AM986" s="16"/>
      <c r="AN986" s="16"/>
      <c r="AO986" s="16"/>
      <c r="AP986" s="16"/>
      <c r="AQ986" s="16"/>
      <c r="AR986" s="16"/>
      <c r="AS986" s="16"/>
      <c r="AT986" s="16"/>
      <c r="AU986" s="16"/>
      <c r="AV986" s="16"/>
      <c r="AW986" s="16"/>
      <c r="AX986" s="16"/>
      <c r="AY986" s="16"/>
      <c r="AZ986" s="16"/>
      <c r="BA986" s="16"/>
      <c r="BB986" s="16"/>
    </row>
    <row r="987" spans="2:54" x14ac:dyDescent="0.35">
      <c r="B987" s="7" t="s">
        <v>379</v>
      </c>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c r="AA987" s="16"/>
      <c r="AB987" s="16"/>
      <c r="AC987" s="16"/>
      <c r="AD987" s="16"/>
      <c r="AE987" s="16"/>
      <c r="AF987" s="16"/>
      <c r="AG987" s="16"/>
      <c r="AH987" s="16"/>
      <c r="AI987" s="16"/>
      <c r="AJ987" s="16"/>
      <c r="AK987" s="16"/>
      <c r="AL987" s="16"/>
      <c r="AM987" s="16"/>
      <c r="AN987" s="16"/>
      <c r="AO987" s="16"/>
      <c r="AP987" s="16"/>
      <c r="AQ987" s="16"/>
      <c r="AR987" s="16"/>
      <c r="AS987" s="16"/>
      <c r="AT987" s="16"/>
      <c r="AU987" s="16"/>
      <c r="AV987" s="16"/>
      <c r="AW987" s="16"/>
      <c r="AX987" s="16"/>
      <c r="AY987" s="16"/>
      <c r="AZ987" s="16"/>
      <c r="BA987" s="16"/>
      <c r="BB987" s="16"/>
    </row>
    <row r="988" spans="2:54" x14ac:dyDescent="0.35">
      <c r="B988" s="15" t="s">
        <v>14</v>
      </c>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c r="AA988" s="16"/>
      <c r="AB988" s="16"/>
      <c r="AC988" s="16"/>
      <c r="AD988" s="16"/>
      <c r="AE988" s="16"/>
      <c r="AF988" s="16"/>
      <c r="AG988" s="16"/>
      <c r="AH988" s="16"/>
      <c r="AI988" s="16"/>
      <c r="AJ988" s="16"/>
      <c r="AK988" s="16"/>
      <c r="AL988" s="16"/>
      <c r="AM988" s="16"/>
      <c r="AN988" s="16"/>
      <c r="AO988" s="16"/>
      <c r="AP988" s="16"/>
      <c r="AQ988" s="16"/>
      <c r="AR988" s="16"/>
      <c r="AS988" s="16"/>
      <c r="AT988" s="16"/>
      <c r="AU988" s="16"/>
      <c r="AV988" s="16"/>
      <c r="AW988" s="16"/>
      <c r="AX988" s="16"/>
      <c r="AY988" s="16"/>
      <c r="AZ988" s="16"/>
      <c r="BA988" s="16"/>
      <c r="BB988" s="16"/>
    </row>
    <row r="989" spans="2:54" x14ac:dyDescent="0.35">
      <c r="B989" t="s">
        <v>372</v>
      </c>
      <c r="C989" s="16">
        <v>0.101536100513355</v>
      </c>
      <c r="D989" s="16">
        <v>7.9415065996215103E-2</v>
      </c>
      <c r="E989" s="16">
        <v>0.12229963469948101</v>
      </c>
      <c r="F989" s="16"/>
      <c r="G989" s="16">
        <v>8.1994887572666597E-2</v>
      </c>
      <c r="H989" s="16">
        <v>8.7364612160465302E-2</v>
      </c>
      <c r="I989" s="16">
        <v>7.8802944791210305E-2</v>
      </c>
      <c r="J989" s="16">
        <v>7.0208395919798397E-2</v>
      </c>
      <c r="K989" s="16">
        <v>0.111337137747513</v>
      </c>
      <c r="L989" s="16">
        <v>0.15861882911685601</v>
      </c>
      <c r="M989" s="16"/>
      <c r="N989" s="16">
        <v>0.100537706854798</v>
      </c>
      <c r="O989" s="16">
        <v>0.10981891977486601</v>
      </c>
      <c r="P989" s="16">
        <v>9.7479152194522897E-2</v>
      </c>
      <c r="Q989" s="16">
        <v>0.101512388499687</v>
      </c>
      <c r="R989" s="16"/>
      <c r="S989" s="16">
        <v>0.110028822918135</v>
      </c>
      <c r="T989" s="16">
        <v>8.9236485003501106E-2</v>
      </c>
      <c r="U989" s="16"/>
      <c r="V989" s="16">
        <v>0.117982445665976</v>
      </c>
      <c r="W989" s="16">
        <v>0.113927166516336</v>
      </c>
      <c r="X989" s="16">
        <v>7.7003175935635104E-2</v>
      </c>
      <c r="Y989" s="16">
        <v>4.2693553299565597E-2</v>
      </c>
      <c r="Z989" s="16"/>
      <c r="AA989" s="16">
        <v>0.108442985513253</v>
      </c>
      <c r="AB989" s="16">
        <v>0.123061214818267</v>
      </c>
      <c r="AC989" s="16">
        <v>0.102533165992025</v>
      </c>
      <c r="AD989" s="16">
        <v>8.9258408434078895E-2</v>
      </c>
      <c r="AE989" s="16">
        <v>8.2532664017747004E-2</v>
      </c>
      <c r="AF989" s="16">
        <v>2.52613036757031E-2</v>
      </c>
      <c r="AG989" s="16"/>
      <c r="AH989" s="16">
        <v>9.2074253857569899E-2</v>
      </c>
      <c r="AI989" s="16">
        <v>9.2647186355981001E-2</v>
      </c>
      <c r="AJ989" s="16"/>
      <c r="AK989" s="16">
        <v>0.10638499951626</v>
      </c>
      <c r="AL989" s="16">
        <v>0.113426418861815</v>
      </c>
      <c r="AM989" s="16"/>
      <c r="AN989" s="16">
        <v>0.105188834136224</v>
      </c>
      <c r="AO989" s="16">
        <v>0.10056233609663801</v>
      </c>
      <c r="AP989" s="16"/>
      <c r="AQ989" s="16">
        <v>9.1321815482175994E-2</v>
      </c>
      <c r="AR989" s="16">
        <v>0.11123152176044999</v>
      </c>
      <c r="AS989" s="16">
        <v>8.6133165059531294E-2</v>
      </c>
      <c r="AT989" s="16"/>
      <c r="AU989" s="16">
        <v>0.12018908653515301</v>
      </c>
      <c r="AV989" s="16">
        <v>7.4850520940909701E-2</v>
      </c>
      <c r="AW989" s="16"/>
      <c r="AX989" s="16">
        <v>8.6100214990909502E-2</v>
      </c>
      <c r="AY989" s="16">
        <v>0.16750028202037301</v>
      </c>
      <c r="AZ989" s="16"/>
      <c r="BA989" s="16">
        <v>5.4891655299109103E-2</v>
      </c>
      <c r="BB989" s="16">
        <v>6.6955194549286695E-2</v>
      </c>
    </row>
    <row r="990" spans="2:54" x14ac:dyDescent="0.35">
      <c r="B990" t="s">
        <v>373</v>
      </c>
      <c r="C990" s="16">
        <v>2.7894760085461202E-2</v>
      </c>
      <c r="D990" s="16">
        <v>3.2133630517816099E-2</v>
      </c>
      <c r="E990" s="16">
        <v>2.1016959168724599E-2</v>
      </c>
      <c r="F990" s="16"/>
      <c r="G990" s="16">
        <v>3.8648043455868301E-2</v>
      </c>
      <c r="H990" s="16">
        <v>4.0662103995710103E-2</v>
      </c>
      <c r="I990" s="16">
        <v>3.8028209056522003E-2</v>
      </c>
      <c r="J990" s="16">
        <v>5.4206647638673699E-3</v>
      </c>
      <c r="K990" s="16">
        <v>4.5417243189234201E-2</v>
      </c>
      <c r="L990" s="16">
        <v>6.1026226065084496E-3</v>
      </c>
      <c r="M990" s="16"/>
      <c r="N990" s="16">
        <v>1.89990944404387E-2</v>
      </c>
      <c r="O990" s="16">
        <v>2.2168139598046899E-3</v>
      </c>
      <c r="P990" s="16">
        <v>2.1826047753032599E-2</v>
      </c>
      <c r="Q990" s="16">
        <v>6.6456734578164506E-2</v>
      </c>
      <c r="R990" s="16"/>
      <c r="S990" s="16">
        <v>1.73927583386068E-2</v>
      </c>
      <c r="T990" s="16">
        <v>4.3868430262960598E-2</v>
      </c>
      <c r="U990" s="16"/>
      <c r="V990" s="16">
        <v>4.1050316373174203E-2</v>
      </c>
      <c r="W990" s="16">
        <v>2.0901799133650801E-2</v>
      </c>
      <c r="X990" s="16">
        <v>2.7519375848717401E-2</v>
      </c>
      <c r="Y990" s="16">
        <v>1.5690692621175301E-2</v>
      </c>
      <c r="Z990" s="16"/>
      <c r="AA990" s="16">
        <v>3.0960999766310199E-2</v>
      </c>
      <c r="AB990" s="16">
        <v>2.1380996610106201E-2</v>
      </c>
      <c r="AC990" s="16">
        <v>4.2693863774401798E-2</v>
      </c>
      <c r="AD990" s="16">
        <v>2.51438494113824E-2</v>
      </c>
      <c r="AE990" s="16">
        <v>2.7509720261500299E-2</v>
      </c>
      <c r="AF990" s="16">
        <v>0</v>
      </c>
      <c r="AG990" s="16"/>
      <c r="AH990" s="16">
        <v>3.40871782127629E-2</v>
      </c>
      <c r="AI990" s="16">
        <v>1.89551718158033E-2</v>
      </c>
      <c r="AJ990" s="16"/>
      <c r="AK990" s="16">
        <v>3.2296790588866801E-2</v>
      </c>
      <c r="AL990" s="16">
        <v>7.3630017881477902E-3</v>
      </c>
      <c r="AM990" s="16"/>
      <c r="AN990" s="16">
        <v>3.00312220982548E-2</v>
      </c>
      <c r="AO990" s="16">
        <v>9.5561867645378093E-3</v>
      </c>
      <c r="AP990" s="16"/>
      <c r="AQ990" s="16">
        <v>4.9813064326163198E-2</v>
      </c>
      <c r="AR990" s="16">
        <v>3.5979547800919401E-2</v>
      </c>
      <c r="AS990" s="16">
        <v>8.1050316706767905E-3</v>
      </c>
      <c r="AT990" s="16"/>
      <c r="AU990" s="16">
        <v>1.76508029080037E-2</v>
      </c>
      <c r="AV990" s="16">
        <v>3.88401160382277E-2</v>
      </c>
      <c r="AW990" s="16"/>
      <c r="AX990" s="16">
        <v>2.6058312582953599E-2</v>
      </c>
      <c r="AY990" s="16">
        <v>3.8382221682929998E-2</v>
      </c>
      <c r="AZ990" s="16"/>
      <c r="BA990" s="16">
        <v>1.7087564430429299E-2</v>
      </c>
      <c r="BB990" s="16">
        <v>2.3015126633125198E-2</v>
      </c>
    </row>
    <row r="991" spans="2:54" x14ac:dyDescent="0.35">
      <c r="B991" t="s">
        <v>374</v>
      </c>
      <c r="C991" s="16">
        <v>3.7124226931483303E-2</v>
      </c>
      <c r="D991" s="16">
        <v>3.3150802926563798E-2</v>
      </c>
      <c r="E991" s="16">
        <v>3.9636024285938397E-2</v>
      </c>
      <c r="F991" s="16"/>
      <c r="G991" s="16">
        <v>2.5811519554424799E-2</v>
      </c>
      <c r="H991" s="16">
        <v>4.0929891898269302E-2</v>
      </c>
      <c r="I991" s="16">
        <v>4.2371856839239497E-2</v>
      </c>
      <c r="J991" s="16">
        <v>3.6905260946380802E-2</v>
      </c>
      <c r="K991" s="16">
        <v>4.5842106259809702E-2</v>
      </c>
      <c r="L991" s="16">
        <v>2.9651387182518099E-2</v>
      </c>
      <c r="M991" s="16"/>
      <c r="N991" s="16">
        <v>2.84349989927393E-2</v>
      </c>
      <c r="O991" s="16">
        <v>4.7688084251819703E-2</v>
      </c>
      <c r="P991" s="16">
        <v>4.0931771758925602E-2</v>
      </c>
      <c r="Q991" s="16">
        <v>2.8003703483714101E-2</v>
      </c>
      <c r="R991" s="16"/>
      <c r="S991" s="16">
        <v>3.5187348855542498E-2</v>
      </c>
      <c r="T991" s="16">
        <v>4.0229481797697197E-2</v>
      </c>
      <c r="U991" s="16"/>
      <c r="V991" s="16">
        <v>3.6181835989990703E-2</v>
      </c>
      <c r="W991" s="16">
        <v>3.2865007251540498E-2</v>
      </c>
      <c r="X991" s="16">
        <v>4.3515292953733603E-2</v>
      </c>
      <c r="Y991" s="16">
        <v>3.9911478575259701E-2</v>
      </c>
      <c r="Z991" s="16"/>
      <c r="AA991" s="16">
        <v>3.89905297771879E-2</v>
      </c>
      <c r="AB991" s="16">
        <v>5.8142898079868298E-2</v>
      </c>
      <c r="AC991" s="16">
        <v>2.98989811253648E-2</v>
      </c>
      <c r="AD991" s="16">
        <v>2.0047030504714101E-2</v>
      </c>
      <c r="AE991" s="16">
        <v>4.80653403941107E-2</v>
      </c>
      <c r="AF991" s="16">
        <v>0</v>
      </c>
      <c r="AG991" s="16"/>
      <c r="AH991" s="16">
        <v>3.9445815582764103E-2</v>
      </c>
      <c r="AI991" s="16">
        <v>3.2394896533019302E-2</v>
      </c>
      <c r="AJ991" s="16"/>
      <c r="AK991" s="16">
        <v>4.4346366735547101E-2</v>
      </c>
      <c r="AL991" s="16">
        <v>3.6509932778825999E-2</v>
      </c>
      <c r="AM991" s="16"/>
      <c r="AN991" s="16">
        <v>3.7615745897531201E-2</v>
      </c>
      <c r="AO991" s="16">
        <v>3.4577713789508198E-2</v>
      </c>
      <c r="AP991" s="16"/>
      <c r="AQ991" s="16">
        <v>5.06170295731216E-2</v>
      </c>
      <c r="AR991" s="16">
        <v>3.8984235688432199E-2</v>
      </c>
      <c r="AS991" s="16">
        <v>3.1282866932143702E-2</v>
      </c>
      <c r="AT991" s="16"/>
      <c r="AU991" s="16">
        <v>3.4562776310692898E-2</v>
      </c>
      <c r="AV991" s="16">
        <v>4.1432575304223E-2</v>
      </c>
      <c r="AW991" s="16"/>
      <c r="AX991" s="16">
        <v>3.9191183110565603E-2</v>
      </c>
      <c r="AY991" s="16">
        <v>2.8077326755260999E-2</v>
      </c>
      <c r="AZ991" s="16"/>
      <c r="BA991" s="16">
        <v>5.4377805183760002E-2</v>
      </c>
      <c r="BB991" s="16">
        <v>3.01431251388533E-2</v>
      </c>
    </row>
    <row r="992" spans="2:54" x14ac:dyDescent="0.35">
      <c r="B992" t="s">
        <v>375</v>
      </c>
      <c r="C992" s="16">
        <v>0.22674041581337101</v>
      </c>
      <c r="D992" s="16">
        <v>0.188399714605643</v>
      </c>
      <c r="E992" s="16">
        <v>0.26476508394702702</v>
      </c>
      <c r="F992" s="16"/>
      <c r="G992" s="16">
        <v>0.23345113003112899</v>
      </c>
      <c r="H992" s="16">
        <v>0.20563142068138801</v>
      </c>
      <c r="I992" s="16">
        <v>0.20719109402826699</v>
      </c>
      <c r="J992" s="16">
        <v>0.272527876236971</v>
      </c>
      <c r="K992" s="16">
        <v>0.25391557232943701</v>
      </c>
      <c r="L992" s="16">
        <v>0.200327779087697</v>
      </c>
      <c r="M992" s="16"/>
      <c r="N992" s="16">
        <v>0.25724196075870298</v>
      </c>
      <c r="O992" s="16">
        <v>0.25974679170613002</v>
      </c>
      <c r="P992" s="16">
        <v>0.19238120479898399</v>
      </c>
      <c r="Q992" s="16">
        <v>0.231119232257956</v>
      </c>
      <c r="R992" s="16"/>
      <c r="S992" s="16">
        <v>0.21719207167508001</v>
      </c>
      <c r="T992" s="16">
        <v>0.24226631201926399</v>
      </c>
      <c r="U992" s="16"/>
      <c r="V992" s="16">
        <v>0.28211820388446301</v>
      </c>
      <c r="W992" s="16">
        <v>0.22466033375132899</v>
      </c>
      <c r="X992" s="16">
        <v>0.18042912353026</v>
      </c>
      <c r="Y992" s="16">
        <v>0.23267182565663</v>
      </c>
      <c r="Z992" s="16"/>
      <c r="AA992" s="16">
        <v>0.28049072897402599</v>
      </c>
      <c r="AB992" s="16">
        <v>0.194118483684279</v>
      </c>
      <c r="AC992" s="16">
        <v>0.21299470349448499</v>
      </c>
      <c r="AD992" s="16">
        <v>0.16232362343047799</v>
      </c>
      <c r="AE992" s="16">
        <v>0.28199808082856798</v>
      </c>
      <c r="AF992" s="16">
        <v>6.5684809185288906E-2</v>
      </c>
      <c r="AG992" s="16"/>
      <c r="AH992" s="16">
        <v>0.21179774811218899</v>
      </c>
      <c r="AI992" s="16">
        <v>0.21295569515284499</v>
      </c>
      <c r="AJ992" s="16"/>
      <c r="AK992" s="16">
        <v>0.195104857331452</v>
      </c>
      <c r="AL992" s="16">
        <v>0.215416441316271</v>
      </c>
      <c r="AM992" s="16"/>
      <c r="AN992" s="16">
        <v>0.19513823971970401</v>
      </c>
      <c r="AO992" s="16">
        <v>0.21939217468184</v>
      </c>
      <c r="AP992" s="16"/>
      <c r="AQ992" s="16">
        <v>0.125687749607097</v>
      </c>
      <c r="AR992" s="16">
        <v>0.30990189140295399</v>
      </c>
      <c r="AS992" s="16">
        <v>0.16824092234631899</v>
      </c>
      <c r="AT992" s="16"/>
      <c r="AU992" s="16">
        <v>0.21019986976453101</v>
      </c>
      <c r="AV992" s="16">
        <v>0.24533474200783001</v>
      </c>
      <c r="AW992" s="16"/>
      <c r="AX992" s="16">
        <v>0.221376380549204</v>
      </c>
      <c r="AY992" s="16">
        <v>0.25097547770907203</v>
      </c>
      <c r="AZ992" s="16"/>
      <c r="BA992" s="16">
        <v>0.17592084383416101</v>
      </c>
      <c r="BB992" s="16">
        <v>0.21305233010522201</v>
      </c>
    </row>
    <row r="993" spans="2:54" x14ac:dyDescent="0.35">
      <c r="B993" t="s">
        <v>376</v>
      </c>
      <c r="C993" s="16">
        <v>0.16812688015343</v>
      </c>
      <c r="D993" s="16">
        <v>0.16148201944462801</v>
      </c>
      <c r="E993" s="16">
        <v>0.175212717865423</v>
      </c>
      <c r="F993" s="16"/>
      <c r="G993" s="16">
        <v>0.12530369142400599</v>
      </c>
      <c r="H993" s="16">
        <v>0.15214199513978899</v>
      </c>
      <c r="I993" s="16">
        <v>0.215631778820432</v>
      </c>
      <c r="J993" s="16">
        <v>0.139116949633284</v>
      </c>
      <c r="K993" s="16">
        <v>0.18492646179210101</v>
      </c>
      <c r="L993" s="16">
        <v>0.17833777788310601</v>
      </c>
      <c r="M993" s="16"/>
      <c r="N993" s="16">
        <v>0.209861718206694</v>
      </c>
      <c r="O993" s="16">
        <v>0.18540280418626501</v>
      </c>
      <c r="P993" s="16">
        <v>0.16094248923722601</v>
      </c>
      <c r="Q993" s="16">
        <v>0.13464159197050499</v>
      </c>
      <c r="R993" s="16"/>
      <c r="S993" s="16">
        <v>0.17145754796294699</v>
      </c>
      <c r="T993" s="16">
        <v>0.16394212178060399</v>
      </c>
      <c r="U993" s="16"/>
      <c r="V993" s="16">
        <v>0.14617691719887899</v>
      </c>
      <c r="W993" s="16">
        <v>0.17634802128225499</v>
      </c>
      <c r="X993" s="16">
        <v>0.183457070159142</v>
      </c>
      <c r="Y993" s="16">
        <v>0.10533537788514</v>
      </c>
      <c r="Z993" s="16"/>
      <c r="AA993" s="16">
        <v>0.15586059221041401</v>
      </c>
      <c r="AB993" s="16">
        <v>0.155743432833996</v>
      </c>
      <c r="AC993" s="16">
        <v>0.14788722156214201</v>
      </c>
      <c r="AD993" s="16">
        <v>0.20328209267788999</v>
      </c>
      <c r="AE993" s="16">
        <v>0.15269576574514601</v>
      </c>
      <c r="AF993" s="16">
        <v>0.26229139162208398</v>
      </c>
      <c r="AG993" s="16"/>
      <c r="AH993" s="16">
        <v>0.18555225549454299</v>
      </c>
      <c r="AI993" s="16">
        <v>0.16411652177751401</v>
      </c>
      <c r="AJ993" s="16"/>
      <c r="AK993" s="16">
        <v>0.203933827368244</v>
      </c>
      <c r="AL993" s="16">
        <v>0.17797948158190899</v>
      </c>
      <c r="AM993" s="16"/>
      <c r="AN993" s="16">
        <v>0.19232759289923301</v>
      </c>
      <c r="AO993" s="16">
        <v>0.165726315024738</v>
      </c>
      <c r="AP993" s="16"/>
      <c r="AQ993" s="16">
        <v>0.20301202456682699</v>
      </c>
      <c r="AR993" s="16">
        <v>0.165468697765974</v>
      </c>
      <c r="AS993" s="16">
        <v>0.16977643612638799</v>
      </c>
      <c r="AT993" s="16"/>
      <c r="AU993" s="16">
        <v>0.17301277063547599</v>
      </c>
      <c r="AV993" s="16">
        <v>0.16425367823384701</v>
      </c>
      <c r="AW993" s="16"/>
      <c r="AX993" s="16">
        <v>0.177913779235438</v>
      </c>
      <c r="AY993" s="16">
        <v>0.12498245882464901</v>
      </c>
      <c r="AZ993" s="16"/>
      <c r="BA993" s="16">
        <v>0.177868535853557</v>
      </c>
      <c r="BB993" s="16">
        <v>0.22954422837133501</v>
      </c>
    </row>
    <row r="994" spans="2:54" x14ac:dyDescent="0.35">
      <c r="B994" t="s">
        <v>377</v>
      </c>
      <c r="C994" s="16">
        <v>0.166651298965975</v>
      </c>
      <c r="D994" s="16">
        <v>0.20398470569145499</v>
      </c>
      <c r="E994" s="16">
        <v>0.13273981759626199</v>
      </c>
      <c r="F994" s="16"/>
      <c r="G994" s="16">
        <v>0.12535424431589501</v>
      </c>
      <c r="H994" s="16">
        <v>0.197756519606756</v>
      </c>
      <c r="I994" s="16">
        <v>0.16086457997550099</v>
      </c>
      <c r="J994" s="16">
        <v>0.20121204661716199</v>
      </c>
      <c r="K994" s="16">
        <v>0.167321816461384</v>
      </c>
      <c r="L994" s="16">
        <v>0.14173064821401199</v>
      </c>
      <c r="M994" s="16"/>
      <c r="N994" s="16">
        <v>0.15496808221796701</v>
      </c>
      <c r="O994" s="16">
        <v>0.14139150890406199</v>
      </c>
      <c r="P994" s="16">
        <v>0.18275145969460899</v>
      </c>
      <c r="Q994" s="16">
        <v>0.17129596530999799</v>
      </c>
      <c r="R994" s="16"/>
      <c r="S994" s="16">
        <v>0.175774401052426</v>
      </c>
      <c r="T994" s="16">
        <v>0.152066525257467</v>
      </c>
      <c r="U994" s="16"/>
      <c r="V994" s="16">
        <v>0.123178804563304</v>
      </c>
      <c r="W994" s="16">
        <v>0.18121516324947101</v>
      </c>
      <c r="X994" s="16">
        <v>0.17112130642227999</v>
      </c>
      <c r="Y994" s="16">
        <v>0.27902639843069299</v>
      </c>
      <c r="Z994" s="16"/>
      <c r="AA994" s="16">
        <v>0.13211230109107899</v>
      </c>
      <c r="AB994" s="16">
        <v>0.15574115488488299</v>
      </c>
      <c r="AC994" s="16">
        <v>0.175790123157506</v>
      </c>
      <c r="AD994" s="16">
        <v>0.23210944317467599</v>
      </c>
      <c r="AE994" s="16">
        <v>0.16287910122683599</v>
      </c>
      <c r="AF994" s="16">
        <v>0.19699757595099199</v>
      </c>
      <c r="AG994" s="16"/>
      <c r="AH994" s="16">
        <v>0.184630879331867</v>
      </c>
      <c r="AI994" s="16">
        <v>0.18160025508681399</v>
      </c>
      <c r="AJ994" s="16"/>
      <c r="AK994" s="16">
        <v>0.187609207222418</v>
      </c>
      <c r="AL994" s="16">
        <v>0.19582941088758099</v>
      </c>
      <c r="AM994" s="16"/>
      <c r="AN994" s="16">
        <v>0.17458609929443</v>
      </c>
      <c r="AO994" s="16">
        <v>0.18968835187911501</v>
      </c>
      <c r="AP994" s="16"/>
      <c r="AQ994" s="16">
        <v>0.19752053394783201</v>
      </c>
      <c r="AR994" s="16">
        <v>0.112008169642396</v>
      </c>
      <c r="AS994" s="16">
        <v>0.228054982247058</v>
      </c>
      <c r="AT994" s="16"/>
      <c r="AU994" s="16">
        <v>0.19152674910683501</v>
      </c>
      <c r="AV994" s="16">
        <v>0.134397083426568</v>
      </c>
      <c r="AW994" s="16"/>
      <c r="AX994" s="16">
        <v>0.172952202210199</v>
      </c>
      <c r="AY994" s="16">
        <v>0.141224615403272</v>
      </c>
      <c r="AZ994" s="16"/>
      <c r="BA994" s="16">
        <v>0.228571142746226</v>
      </c>
      <c r="BB994" s="16">
        <v>0.21381253694192101</v>
      </c>
    </row>
    <row r="995" spans="2:54" x14ac:dyDescent="0.35">
      <c r="B995" t="s">
        <v>378</v>
      </c>
      <c r="C995" s="16">
        <v>0.22144094982478599</v>
      </c>
      <c r="D995" s="16">
        <v>0.25775602364454397</v>
      </c>
      <c r="E995" s="16">
        <v>0.18660774058520799</v>
      </c>
      <c r="F995" s="16"/>
      <c r="G995" s="16">
        <v>0.31854778604865802</v>
      </c>
      <c r="H995" s="16">
        <v>0.26350827040046698</v>
      </c>
      <c r="I995" s="16">
        <v>0.22742794445946199</v>
      </c>
      <c r="J995" s="16">
        <v>0.215434409108403</v>
      </c>
      <c r="K995" s="16">
        <v>0.156311236471146</v>
      </c>
      <c r="L995" s="16">
        <v>0.18019319129113501</v>
      </c>
      <c r="M995" s="16"/>
      <c r="N995" s="16">
        <v>0.187353506701887</v>
      </c>
      <c r="O995" s="16">
        <v>0.18519018266721801</v>
      </c>
      <c r="P995" s="16">
        <v>0.25980857102857502</v>
      </c>
      <c r="Q995" s="16">
        <v>0.21604082380628201</v>
      </c>
      <c r="R995" s="16"/>
      <c r="S995" s="16">
        <v>0.21074959724876899</v>
      </c>
      <c r="T995" s="16">
        <v>0.23534335922145899</v>
      </c>
      <c r="U995" s="16"/>
      <c r="V995" s="16">
        <v>0.22064468063875001</v>
      </c>
      <c r="W995" s="16">
        <v>0.17762281631538801</v>
      </c>
      <c r="X995" s="16">
        <v>0.27527343799458198</v>
      </c>
      <c r="Y995" s="16">
        <v>0.28467067353153602</v>
      </c>
      <c r="Z995" s="16"/>
      <c r="AA995" s="16">
        <v>0.200403989921908</v>
      </c>
      <c r="AB995" s="16">
        <v>0.23187660789219</v>
      </c>
      <c r="AC995" s="16">
        <v>0.17476567196848999</v>
      </c>
      <c r="AD995" s="16">
        <v>0.246677558441117</v>
      </c>
      <c r="AE995" s="16">
        <v>0.22677792032670899</v>
      </c>
      <c r="AF995" s="16">
        <v>0.38587724306456</v>
      </c>
      <c r="AG995" s="16"/>
      <c r="AH995" s="16">
        <v>0.21640799620405701</v>
      </c>
      <c r="AI995" s="16">
        <v>0.23141658108324401</v>
      </c>
      <c r="AJ995" s="16"/>
      <c r="AK995" s="16">
        <v>0.190107855296727</v>
      </c>
      <c r="AL995" s="16">
        <v>0.20200208604851699</v>
      </c>
      <c r="AM995" s="16"/>
      <c r="AN995" s="16">
        <v>0.22808203057242499</v>
      </c>
      <c r="AO995" s="16">
        <v>0.220702388257115</v>
      </c>
      <c r="AP995" s="16"/>
      <c r="AQ995" s="16">
        <v>0.24593488575630201</v>
      </c>
      <c r="AR995" s="16">
        <v>0.18738806746276901</v>
      </c>
      <c r="AS995" s="16">
        <v>0.25010742294825999</v>
      </c>
      <c r="AT995" s="16"/>
      <c r="AU995" s="16">
        <v>0.19760446262506901</v>
      </c>
      <c r="AV995" s="16">
        <v>0.25927844455747301</v>
      </c>
      <c r="AW995" s="16"/>
      <c r="AX995" s="16">
        <v>0.23300036516425399</v>
      </c>
      <c r="AY995" s="16">
        <v>0.160247133402875</v>
      </c>
      <c r="AZ995" s="16"/>
      <c r="BA995" s="16">
        <v>0.269852738493568</v>
      </c>
      <c r="BB995" s="16">
        <v>0.21276470567716699</v>
      </c>
    </row>
    <row r="996" spans="2:54" x14ac:dyDescent="0.35">
      <c r="B996" t="s">
        <v>103</v>
      </c>
      <c r="C996" s="16">
        <v>5.0485367712139698E-2</v>
      </c>
      <c r="D996" s="16">
        <v>4.3678037173134301E-2</v>
      </c>
      <c r="E996" s="16">
        <v>5.7722021851936402E-2</v>
      </c>
      <c r="F996" s="16"/>
      <c r="G996" s="16">
        <v>5.0888697597352497E-2</v>
      </c>
      <c r="H996" s="16">
        <v>1.20051861171552E-2</v>
      </c>
      <c r="I996" s="16">
        <v>2.9681592029366901E-2</v>
      </c>
      <c r="J996" s="16">
        <v>5.9174396774134497E-2</v>
      </c>
      <c r="K996" s="16">
        <v>3.49284257493752E-2</v>
      </c>
      <c r="L996" s="16">
        <v>0.10503776461816799</v>
      </c>
      <c r="M996" s="16"/>
      <c r="N996" s="16">
        <v>4.2602931826771599E-2</v>
      </c>
      <c r="O996" s="16">
        <v>6.8544894549834007E-2</v>
      </c>
      <c r="P996" s="16">
        <v>4.38793035341246E-2</v>
      </c>
      <c r="Q996" s="16">
        <v>5.0929560093692497E-2</v>
      </c>
      <c r="R996" s="16"/>
      <c r="S996" s="16">
        <v>6.2217451948495102E-2</v>
      </c>
      <c r="T996" s="16">
        <v>3.3047284657046899E-2</v>
      </c>
      <c r="U996" s="16"/>
      <c r="V996" s="16">
        <v>3.2666795685463497E-2</v>
      </c>
      <c r="W996" s="16">
        <v>7.2459692500028705E-2</v>
      </c>
      <c r="X996" s="16">
        <v>4.16812171556495E-2</v>
      </c>
      <c r="Y996" s="16">
        <v>0</v>
      </c>
      <c r="Z996" s="16"/>
      <c r="AA996" s="16">
        <v>5.2737872745822E-2</v>
      </c>
      <c r="AB996" s="16">
        <v>5.9935211196411202E-2</v>
      </c>
      <c r="AC996" s="16">
        <v>0.113436268925586</v>
      </c>
      <c r="AD996" s="16">
        <v>2.1157993925663799E-2</v>
      </c>
      <c r="AE996" s="16">
        <v>1.7541407199383199E-2</v>
      </c>
      <c r="AF996" s="16">
        <v>6.3887676501372101E-2</v>
      </c>
      <c r="AG996" s="16"/>
      <c r="AH996" s="16">
        <v>3.6003873204246299E-2</v>
      </c>
      <c r="AI996" s="16">
        <v>6.5913692194779605E-2</v>
      </c>
      <c r="AJ996" s="16"/>
      <c r="AK996" s="16">
        <v>4.0216095940485197E-2</v>
      </c>
      <c r="AL996" s="16">
        <v>5.1473226736933698E-2</v>
      </c>
      <c r="AM996" s="16"/>
      <c r="AN996" s="16">
        <v>3.7030235382197602E-2</v>
      </c>
      <c r="AO996" s="16">
        <v>5.9794533506506702E-2</v>
      </c>
      <c r="AP996" s="16"/>
      <c r="AQ996" s="16">
        <v>3.60928967404818E-2</v>
      </c>
      <c r="AR996" s="16">
        <v>3.9037868476103903E-2</v>
      </c>
      <c r="AS996" s="16">
        <v>5.8299172669622798E-2</v>
      </c>
      <c r="AT996" s="16"/>
      <c r="AU996" s="16">
        <v>5.5253482114239097E-2</v>
      </c>
      <c r="AV996" s="16">
        <v>4.1612839490921101E-2</v>
      </c>
      <c r="AW996" s="16"/>
      <c r="AX996" s="16">
        <v>4.34075621564768E-2</v>
      </c>
      <c r="AY996" s="16">
        <v>8.86104842015666E-2</v>
      </c>
      <c r="AZ996" s="16"/>
      <c r="BA996" s="16">
        <v>2.1429714159188901E-2</v>
      </c>
      <c r="BB996" s="16">
        <v>1.07127525830902E-2</v>
      </c>
    </row>
    <row r="997" spans="2:54" x14ac:dyDescent="0.35">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c r="AA997" s="16"/>
      <c r="AB997" s="16"/>
      <c r="AC997" s="16"/>
      <c r="AD997" s="16"/>
      <c r="AE997" s="16"/>
      <c r="AF997" s="16"/>
      <c r="AG997" s="16"/>
      <c r="AH997" s="16"/>
      <c r="AI997" s="16"/>
      <c r="AJ997" s="16"/>
      <c r="AK997" s="16"/>
      <c r="AL997" s="16"/>
      <c r="AM997" s="16"/>
      <c r="AN997" s="16"/>
      <c r="AO997" s="16"/>
      <c r="AP997" s="16"/>
      <c r="AQ997" s="16"/>
      <c r="AR997" s="16"/>
      <c r="AS997" s="16"/>
      <c r="AT997" s="16"/>
      <c r="AU997" s="16"/>
      <c r="AV997" s="16"/>
      <c r="AW997" s="16"/>
      <c r="AX997" s="16"/>
      <c r="AY997" s="16"/>
      <c r="AZ997" s="16"/>
      <c r="BA997" s="16"/>
      <c r="BB997" s="16"/>
    </row>
    <row r="998" spans="2:54" x14ac:dyDescent="0.35">
      <c r="B998" s="7" t="s">
        <v>380</v>
      </c>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c r="AA998" s="16"/>
      <c r="AB998" s="16"/>
      <c r="AC998" s="16"/>
      <c r="AD998" s="16"/>
      <c r="AE998" s="16"/>
      <c r="AF998" s="16"/>
      <c r="AG998" s="16"/>
      <c r="AH998" s="16"/>
      <c r="AI998" s="16"/>
      <c r="AJ998" s="16"/>
      <c r="AK998" s="16"/>
      <c r="AL998" s="16"/>
      <c r="AM998" s="16"/>
      <c r="AN998" s="16"/>
      <c r="AO998" s="16"/>
      <c r="AP998" s="16"/>
      <c r="AQ998" s="16"/>
      <c r="AR998" s="16"/>
      <c r="AS998" s="16"/>
      <c r="AT998" s="16"/>
      <c r="AU998" s="16"/>
      <c r="AV998" s="16"/>
      <c r="AW998" s="16"/>
      <c r="AX998" s="16"/>
      <c r="AY998" s="16"/>
      <c r="AZ998" s="16"/>
      <c r="BA998" s="16"/>
      <c r="BB998" s="16"/>
    </row>
    <row r="999" spans="2:54" x14ac:dyDescent="0.35">
      <c r="B999" s="15" t="s">
        <v>14</v>
      </c>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c r="AA999" s="16"/>
      <c r="AB999" s="16"/>
      <c r="AC999" s="16"/>
      <c r="AD999" s="16"/>
      <c r="AE999" s="16"/>
      <c r="AF999" s="16"/>
      <c r="AG999" s="16"/>
      <c r="AH999" s="16"/>
      <c r="AI999" s="16"/>
      <c r="AJ999" s="16"/>
      <c r="AK999" s="16"/>
      <c r="AL999" s="16"/>
      <c r="AM999" s="16"/>
      <c r="AN999" s="16"/>
      <c r="AO999" s="16"/>
      <c r="AP999" s="16"/>
      <c r="AQ999" s="16"/>
      <c r="AR999" s="16"/>
      <c r="AS999" s="16"/>
      <c r="AT999" s="16"/>
      <c r="AU999" s="16"/>
      <c r="AV999" s="16"/>
      <c r="AW999" s="16"/>
      <c r="AX999" s="16"/>
      <c r="AY999" s="16"/>
      <c r="AZ999" s="16"/>
      <c r="BA999" s="16"/>
      <c r="BB999" s="16"/>
    </row>
    <row r="1000" spans="2:54" x14ac:dyDescent="0.35">
      <c r="B1000" t="s">
        <v>372</v>
      </c>
      <c r="C1000" s="16">
        <v>0.13353737466683499</v>
      </c>
      <c r="D1000" s="16">
        <v>0.10033926418954101</v>
      </c>
      <c r="E1000" s="16">
        <v>0.16507052319792201</v>
      </c>
      <c r="F1000" s="16"/>
      <c r="G1000" s="16">
        <v>9.7746888322766304E-2</v>
      </c>
      <c r="H1000" s="16">
        <v>0.103999183775401</v>
      </c>
      <c r="I1000" s="16">
        <v>0.106925451192539</v>
      </c>
      <c r="J1000" s="16">
        <v>0.12643761615134499</v>
      </c>
      <c r="K1000" s="16">
        <v>0.163518220802331</v>
      </c>
      <c r="L1000" s="16">
        <v>0.18200415223369701</v>
      </c>
      <c r="M1000" s="16"/>
      <c r="N1000" s="16">
        <v>0.14085266864693299</v>
      </c>
      <c r="O1000" s="16">
        <v>0.15661502740435301</v>
      </c>
      <c r="P1000" s="16">
        <v>0.116210014408589</v>
      </c>
      <c r="Q1000" s="16">
        <v>0.13580318835366001</v>
      </c>
      <c r="R1000" s="16"/>
      <c r="S1000" s="16">
        <v>0.13953420025498001</v>
      </c>
      <c r="T1000" s="16">
        <v>0.125175367440053</v>
      </c>
      <c r="U1000" s="16"/>
      <c r="V1000" s="16">
        <v>0.146227980368032</v>
      </c>
      <c r="W1000" s="16">
        <v>0.13659309656096799</v>
      </c>
      <c r="X1000" s="16">
        <v>0.12726684149015499</v>
      </c>
      <c r="Y1000" s="16">
        <v>5.8384245920740999E-2</v>
      </c>
      <c r="Z1000" s="16"/>
      <c r="AA1000" s="16">
        <v>0.14615475123244501</v>
      </c>
      <c r="AB1000" s="16">
        <v>0.124676962002125</v>
      </c>
      <c r="AC1000" s="16">
        <v>0.14597266007165999</v>
      </c>
      <c r="AD1000" s="16">
        <v>0.11792055155101901</v>
      </c>
      <c r="AE1000" s="16">
        <v>0.12839340821937101</v>
      </c>
      <c r="AF1000" s="16">
        <v>0.10759899721814099</v>
      </c>
      <c r="AG1000" s="16"/>
      <c r="AH1000" s="16">
        <v>0.13479492300513901</v>
      </c>
      <c r="AI1000" s="16">
        <v>0.121702723378632</v>
      </c>
      <c r="AJ1000" s="16"/>
      <c r="AK1000" s="16">
        <v>0.14840049153788001</v>
      </c>
      <c r="AL1000" s="16">
        <v>0.13561851993708199</v>
      </c>
      <c r="AM1000" s="16"/>
      <c r="AN1000" s="16">
        <v>0.13858019058573201</v>
      </c>
      <c r="AO1000" s="16">
        <v>0.128305427439072</v>
      </c>
      <c r="AP1000" s="16"/>
      <c r="AQ1000" s="16">
        <v>0.13344958482925201</v>
      </c>
      <c r="AR1000" s="16">
        <v>0.13822361795225899</v>
      </c>
      <c r="AS1000" s="16">
        <v>0.115352284676354</v>
      </c>
      <c r="AT1000" s="16"/>
      <c r="AU1000" s="16">
        <v>0.14832306363776199</v>
      </c>
      <c r="AV1000" s="16">
        <v>0.115033912589732</v>
      </c>
      <c r="AW1000" s="16"/>
      <c r="AX1000" s="16">
        <v>0.114708323803499</v>
      </c>
      <c r="AY1000" s="16">
        <v>0.21295238834764199</v>
      </c>
      <c r="AZ1000" s="16"/>
      <c r="BA1000" s="16">
        <v>8.1696883660813194E-2</v>
      </c>
      <c r="BB1000" s="16">
        <v>6.0068866554709402E-2</v>
      </c>
    </row>
    <row r="1001" spans="2:54" x14ac:dyDescent="0.35">
      <c r="B1001" t="s">
        <v>373</v>
      </c>
      <c r="C1001" s="16">
        <v>3.2654981771593997E-2</v>
      </c>
      <c r="D1001" s="16">
        <v>3.6984276008037303E-2</v>
      </c>
      <c r="E1001" s="16">
        <v>2.7260258492388102E-2</v>
      </c>
      <c r="F1001" s="16"/>
      <c r="G1001" s="16">
        <v>3.2699353511831501E-2</v>
      </c>
      <c r="H1001" s="16">
        <v>3.8794217784438603E-2</v>
      </c>
      <c r="I1001" s="16">
        <v>4.1648918532770099E-2</v>
      </c>
      <c r="J1001" s="16">
        <v>3.2334094459115302E-2</v>
      </c>
      <c r="K1001" s="16">
        <v>3.8526586339228598E-2</v>
      </c>
      <c r="L1001" s="16">
        <v>1.5976573378810099E-2</v>
      </c>
      <c r="M1001" s="16"/>
      <c r="N1001" s="16">
        <v>7.3005796610648793E-2</v>
      </c>
      <c r="O1001" s="16">
        <v>2.19131523856229E-2</v>
      </c>
      <c r="P1001" s="16">
        <v>1.85444162911368E-2</v>
      </c>
      <c r="Q1001" s="16">
        <v>3.5815676827713701E-2</v>
      </c>
      <c r="R1001" s="16"/>
      <c r="S1001" s="16">
        <v>3.2555993558538797E-2</v>
      </c>
      <c r="T1001" s="16">
        <v>3.2967036583515498E-2</v>
      </c>
      <c r="U1001" s="16"/>
      <c r="V1001" s="16">
        <v>3.6498696180105601E-2</v>
      </c>
      <c r="W1001" s="16">
        <v>3.1283017886228802E-2</v>
      </c>
      <c r="X1001" s="16">
        <v>3.2994478878982103E-2</v>
      </c>
      <c r="Y1001" s="16">
        <v>1.76906367184381E-2</v>
      </c>
      <c r="Z1001" s="16"/>
      <c r="AA1001" s="16">
        <v>3.29249453694994E-2</v>
      </c>
      <c r="AB1001" s="16">
        <v>1.9137974694385398E-2</v>
      </c>
      <c r="AC1001" s="16">
        <v>3.9047332846797199E-2</v>
      </c>
      <c r="AD1001" s="16">
        <v>4.6787959182559902E-2</v>
      </c>
      <c r="AE1001" s="16">
        <v>2.2337728301066902E-2</v>
      </c>
      <c r="AF1001" s="16">
        <v>1.9292537127568E-2</v>
      </c>
      <c r="AG1001" s="16"/>
      <c r="AH1001" s="16">
        <v>3.7368965650350201E-2</v>
      </c>
      <c r="AI1001" s="16">
        <v>3.2281506881318901E-2</v>
      </c>
      <c r="AJ1001" s="16"/>
      <c r="AK1001" s="16">
        <v>3.9181839757194498E-2</v>
      </c>
      <c r="AL1001" s="16">
        <v>2.1223510241440299E-2</v>
      </c>
      <c r="AM1001" s="16"/>
      <c r="AN1001" s="16">
        <v>3.76653400273863E-2</v>
      </c>
      <c r="AO1001" s="16">
        <v>1.9487051253732401E-2</v>
      </c>
      <c r="AP1001" s="16"/>
      <c r="AQ1001" s="16">
        <v>4.4182538268283902E-2</v>
      </c>
      <c r="AR1001" s="16">
        <v>4.5427942277356102E-2</v>
      </c>
      <c r="AS1001" s="16">
        <v>1.4254192050154E-2</v>
      </c>
      <c r="AT1001" s="16"/>
      <c r="AU1001" s="16">
        <v>3.2631823598484599E-2</v>
      </c>
      <c r="AV1001" s="16">
        <v>3.3283046873319101E-2</v>
      </c>
      <c r="AW1001" s="16"/>
      <c r="AX1001" s="16">
        <v>3.6948435575728203E-2</v>
      </c>
      <c r="AY1001" s="16">
        <v>1.2041964290598201E-2</v>
      </c>
      <c r="AZ1001" s="16"/>
      <c r="BA1001" s="16">
        <v>2.5290271686241299E-2</v>
      </c>
      <c r="BB1001" s="16">
        <v>2.3794785540692899E-2</v>
      </c>
    </row>
    <row r="1002" spans="2:54" x14ac:dyDescent="0.35">
      <c r="B1002" t="s">
        <v>374</v>
      </c>
      <c r="C1002" s="16">
        <v>4.9598060579535197E-2</v>
      </c>
      <c r="D1002" s="16">
        <v>3.9974011539119503E-2</v>
      </c>
      <c r="E1002" s="16">
        <v>5.6127599000671102E-2</v>
      </c>
      <c r="F1002" s="16"/>
      <c r="G1002" s="16">
        <v>9.4906346203064706E-2</v>
      </c>
      <c r="H1002" s="16">
        <v>5.95402245954759E-2</v>
      </c>
      <c r="I1002" s="16">
        <v>4.5195367489001298E-2</v>
      </c>
      <c r="J1002" s="16">
        <v>3.5402169465787503E-2</v>
      </c>
      <c r="K1002" s="16">
        <v>4.4428860882825598E-2</v>
      </c>
      <c r="L1002" s="16">
        <v>3.3172014899956997E-2</v>
      </c>
      <c r="M1002" s="16"/>
      <c r="N1002" s="16">
        <v>4.2477312170216601E-2</v>
      </c>
      <c r="O1002" s="16">
        <v>4.9123586671487897E-2</v>
      </c>
      <c r="P1002" s="16">
        <v>3.9294888189564503E-2</v>
      </c>
      <c r="Q1002" s="16">
        <v>7.1616308622967001E-2</v>
      </c>
      <c r="R1002" s="16"/>
      <c r="S1002" s="16">
        <v>4.91401809617154E-2</v>
      </c>
      <c r="T1002" s="16">
        <v>4.7205994181125699E-2</v>
      </c>
      <c r="U1002" s="16"/>
      <c r="V1002" s="16">
        <v>5.4127060104155203E-2</v>
      </c>
      <c r="W1002" s="16">
        <v>4.9018568844395601E-2</v>
      </c>
      <c r="X1002" s="16">
        <v>4.4428073819376801E-2</v>
      </c>
      <c r="Y1002" s="16">
        <v>6.6624881311029893E-2</v>
      </c>
      <c r="Z1002" s="16"/>
      <c r="AA1002" s="16">
        <v>4.8242477710772398E-2</v>
      </c>
      <c r="AB1002" s="16">
        <v>3.6750548068385902E-2</v>
      </c>
      <c r="AC1002" s="16">
        <v>5.6193596958369903E-2</v>
      </c>
      <c r="AD1002" s="16">
        <v>7.0463822335607898E-2</v>
      </c>
      <c r="AE1002" s="16">
        <v>3.5075371197593297E-2</v>
      </c>
      <c r="AF1002" s="16">
        <v>1.8184412953574501E-2</v>
      </c>
      <c r="AG1002" s="16"/>
      <c r="AH1002" s="16">
        <v>5.1395753163514697E-2</v>
      </c>
      <c r="AI1002" s="16">
        <v>5.23296627108642E-2</v>
      </c>
      <c r="AJ1002" s="16"/>
      <c r="AK1002" s="16">
        <v>5.74191661487485E-2</v>
      </c>
      <c r="AL1002" s="16">
        <v>6.1177531122227097E-2</v>
      </c>
      <c r="AM1002" s="16"/>
      <c r="AN1002" s="16">
        <v>4.8719181959828502E-2</v>
      </c>
      <c r="AO1002" s="16">
        <v>5.4967242697795897E-2</v>
      </c>
      <c r="AP1002" s="16"/>
      <c r="AQ1002" s="16">
        <v>3.6919648309150802E-2</v>
      </c>
      <c r="AR1002" s="16">
        <v>6.0717125525442998E-2</v>
      </c>
      <c r="AS1002" s="16">
        <v>5.2115918664392497E-2</v>
      </c>
      <c r="AT1002" s="16"/>
      <c r="AU1002" s="16">
        <v>3.5979999624905001E-2</v>
      </c>
      <c r="AV1002" s="16">
        <v>6.5683854423033206E-2</v>
      </c>
      <c r="AW1002" s="16"/>
      <c r="AX1002" s="16">
        <v>5.4131771018705498E-2</v>
      </c>
      <c r="AY1002" s="16">
        <v>2.19399289346516E-2</v>
      </c>
      <c r="AZ1002" s="16"/>
      <c r="BA1002" s="16">
        <v>8.5063503087975306E-2</v>
      </c>
      <c r="BB1002" s="16">
        <v>5.1632848304005503E-2</v>
      </c>
    </row>
    <row r="1003" spans="2:54" x14ac:dyDescent="0.35">
      <c r="B1003" t="s">
        <v>375</v>
      </c>
      <c r="C1003" s="16">
        <v>0.27154333118416302</v>
      </c>
      <c r="D1003" s="16">
        <v>0.246950430933606</v>
      </c>
      <c r="E1003" s="16">
        <v>0.29524452229804898</v>
      </c>
      <c r="F1003" s="16"/>
      <c r="G1003" s="16">
        <v>0.25056154440162198</v>
      </c>
      <c r="H1003" s="16">
        <v>0.209299804011151</v>
      </c>
      <c r="I1003" s="16">
        <v>0.26697130986401701</v>
      </c>
      <c r="J1003" s="16">
        <v>0.30177331755779502</v>
      </c>
      <c r="K1003" s="16">
        <v>0.33742213933214499</v>
      </c>
      <c r="L1003" s="16">
        <v>0.26595060156195099</v>
      </c>
      <c r="M1003" s="16"/>
      <c r="N1003" s="16">
        <v>0.247019171159646</v>
      </c>
      <c r="O1003" s="16">
        <v>0.301757309174571</v>
      </c>
      <c r="P1003" s="16">
        <v>0.24300197131707399</v>
      </c>
      <c r="Q1003" s="16">
        <v>0.30829400902456899</v>
      </c>
      <c r="R1003" s="16"/>
      <c r="S1003" s="16">
        <v>0.27510561546276302</v>
      </c>
      <c r="T1003" s="16">
        <v>0.267535658488882</v>
      </c>
      <c r="U1003" s="16"/>
      <c r="V1003" s="16">
        <v>0.34054162650374797</v>
      </c>
      <c r="W1003" s="16">
        <v>0.25756242091000597</v>
      </c>
      <c r="X1003" s="16">
        <v>0.23023523782390401</v>
      </c>
      <c r="Y1003" s="16">
        <v>0.27683546862128899</v>
      </c>
      <c r="Z1003" s="16"/>
      <c r="AA1003" s="16">
        <v>0.29746226310823898</v>
      </c>
      <c r="AB1003" s="16">
        <v>0.25656859616040301</v>
      </c>
      <c r="AC1003" s="16">
        <v>0.31260947927328397</v>
      </c>
      <c r="AD1003" s="16">
        <v>0.19932898133117</v>
      </c>
      <c r="AE1003" s="16">
        <v>0.32655375413589399</v>
      </c>
      <c r="AF1003" s="16">
        <v>0.23584234164251799</v>
      </c>
      <c r="AG1003" s="16"/>
      <c r="AH1003" s="16">
        <v>0.27164540376666002</v>
      </c>
      <c r="AI1003" s="16">
        <v>0.242060611074809</v>
      </c>
      <c r="AJ1003" s="16"/>
      <c r="AK1003" s="16">
        <v>0.23410688303984301</v>
      </c>
      <c r="AL1003" s="16">
        <v>0.26317387003906201</v>
      </c>
      <c r="AM1003" s="16"/>
      <c r="AN1003" s="16">
        <v>0.24973978713812101</v>
      </c>
      <c r="AO1003" s="16">
        <v>0.23405467239163499</v>
      </c>
      <c r="AP1003" s="16"/>
      <c r="AQ1003" s="16">
        <v>0.246289510393537</v>
      </c>
      <c r="AR1003" s="16">
        <v>0.32882493106840199</v>
      </c>
      <c r="AS1003" s="16">
        <v>0.20852277294535601</v>
      </c>
      <c r="AT1003" s="16"/>
      <c r="AU1003" s="16">
        <v>0.25207197622813599</v>
      </c>
      <c r="AV1003" s="16">
        <v>0.29505332919764299</v>
      </c>
      <c r="AW1003" s="16"/>
      <c r="AX1003" s="16">
        <v>0.260539240344344</v>
      </c>
      <c r="AY1003" s="16">
        <v>0.33293820379280598</v>
      </c>
      <c r="AZ1003" s="16"/>
      <c r="BA1003" s="16">
        <v>0.22476099307165201</v>
      </c>
      <c r="BB1003" s="16">
        <v>0.26274123131878302</v>
      </c>
    </row>
    <row r="1004" spans="2:54" x14ac:dyDescent="0.35">
      <c r="B1004" t="s">
        <v>376</v>
      </c>
      <c r="C1004" s="16">
        <v>0.16317755672668499</v>
      </c>
      <c r="D1004" s="16">
        <v>0.18658606571818701</v>
      </c>
      <c r="E1004" s="16">
        <v>0.14063544323236599</v>
      </c>
      <c r="F1004" s="16"/>
      <c r="G1004" s="16">
        <v>0.14514098484689</v>
      </c>
      <c r="H1004" s="16">
        <v>0.19146739318640299</v>
      </c>
      <c r="I1004" s="16">
        <v>0.17154518403139599</v>
      </c>
      <c r="J1004" s="16">
        <v>0.18123849679954099</v>
      </c>
      <c r="K1004" s="16">
        <v>0.121629852812718</v>
      </c>
      <c r="L1004" s="16">
        <v>0.16187627920815501</v>
      </c>
      <c r="M1004" s="16"/>
      <c r="N1004" s="16">
        <v>0.166361058447033</v>
      </c>
      <c r="O1004" s="16">
        <v>0.148140622976522</v>
      </c>
      <c r="P1004" s="16">
        <v>0.17572908694992501</v>
      </c>
      <c r="Q1004" s="16">
        <v>0.15399145220870999</v>
      </c>
      <c r="R1004" s="16"/>
      <c r="S1004" s="16">
        <v>0.16500063385736399</v>
      </c>
      <c r="T1004" s="16">
        <v>0.16124740047792699</v>
      </c>
      <c r="U1004" s="16"/>
      <c r="V1004" s="16">
        <v>0.115541990724305</v>
      </c>
      <c r="W1004" s="16">
        <v>0.164072037888395</v>
      </c>
      <c r="X1004" s="16">
        <v>0.19372395822324701</v>
      </c>
      <c r="Y1004" s="16">
        <v>0.24372699403970899</v>
      </c>
      <c r="Z1004" s="16"/>
      <c r="AA1004" s="16">
        <v>0.134596399763589</v>
      </c>
      <c r="AB1004" s="16">
        <v>0.17975873300258399</v>
      </c>
      <c r="AC1004" s="16">
        <v>0.13895050099961001</v>
      </c>
      <c r="AD1004" s="16">
        <v>0.200630596185111</v>
      </c>
      <c r="AE1004" s="16">
        <v>0.184420719295144</v>
      </c>
      <c r="AF1004" s="16">
        <v>0.18727879333633601</v>
      </c>
      <c r="AG1004" s="16"/>
      <c r="AH1004" s="16">
        <v>0.152740808746578</v>
      </c>
      <c r="AI1004" s="16">
        <v>0.16443250383695199</v>
      </c>
      <c r="AJ1004" s="16"/>
      <c r="AK1004" s="16">
        <v>0.17382058275362799</v>
      </c>
      <c r="AL1004" s="16">
        <v>0.15651549470277201</v>
      </c>
      <c r="AM1004" s="16"/>
      <c r="AN1004" s="16">
        <v>0.171665225634381</v>
      </c>
      <c r="AO1004" s="16">
        <v>0.173329599066706</v>
      </c>
      <c r="AP1004" s="16"/>
      <c r="AQ1004" s="16">
        <v>0.211911573206225</v>
      </c>
      <c r="AR1004" s="16">
        <v>0.12188988472984</v>
      </c>
      <c r="AS1004" s="16">
        <v>0.191898533944448</v>
      </c>
      <c r="AT1004" s="16"/>
      <c r="AU1004" s="16">
        <v>0.16166375338911601</v>
      </c>
      <c r="AV1004" s="16">
        <v>0.16621706731697999</v>
      </c>
      <c r="AW1004" s="16"/>
      <c r="AX1004" s="16">
        <v>0.174762897152764</v>
      </c>
      <c r="AY1004" s="16">
        <v>0.104633403712092</v>
      </c>
      <c r="AZ1004" s="16"/>
      <c r="BA1004" s="16">
        <v>0.17552639385177199</v>
      </c>
      <c r="BB1004" s="16">
        <v>0.207911471560982</v>
      </c>
    </row>
    <row r="1005" spans="2:54" x14ac:dyDescent="0.35">
      <c r="B1005" t="s">
        <v>377</v>
      </c>
      <c r="C1005" s="16">
        <v>0.13066441805533999</v>
      </c>
      <c r="D1005" s="16">
        <v>0.17254506064007599</v>
      </c>
      <c r="E1005" s="16">
        <v>9.3306904460962597E-2</v>
      </c>
      <c r="F1005" s="16"/>
      <c r="G1005" s="16">
        <v>0.153299985919299</v>
      </c>
      <c r="H1005" s="16">
        <v>0.171489636203633</v>
      </c>
      <c r="I1005" s="16">
        <v>0.13930166098445201</v>
      </c>
      <c r="J1005" s="16">
        <v>0.127922810020596</v>
      </c>
      <c r="K1005" s="16">
        <v>0.10316137733419101</v>
      </c>
      <c r="L1005" s="16">
        <v>9.9610090200662096E-2</v>
      </c>
      <c r="M1005" s="16"/>
      <c r="N1005" s="16">
        <v>0.12401357613794201</v>
      </c>
      <c r="O1005" s="16">
        <v>0.113825118941381</v>
      </c>
      <c r="P1005" s="16">
        <v>0.159120302926161</v>
      </c>
      <c r="Q1005" s="16">
        <v>0.10461838026004899</v>
      </c>
      <c r="R1005" s="16"/>
      <c r="S1005" s="16">
        <v>0.123176065949809</v>
      </c>
      <c r="T1005" s="16">
        <v>0.14092780102383101</v>
      </c>
      <c r="U1005" s="16"/>
      <c r="V1005" s="16">
        <v>9.6648331488317502E-2</v>
      </c>
      <c r="W1005" s="16">
        <v>0.14485990981867999</v>
      </c>
      <c r="X1005" s="16">
        <v>0.134964988041469</v>
      </c>
      <c r="Y1005" s="16">
        <v>0.17819661423001601</v>
      </c>
      <c r="Z1005" s="16"/>
      <c r="AA1005" s="16">
        <v>0.111934460949635</v>
      </c>
      <c r="AB1005" s="16">
        <v>0.14644555631331299</v>
      </c>
      <c r="AC1005" s="16">
        <v>3.4983864204546598E-2</v>
      </c>
      <c r="AD1005" s="16">
        <v>0.20463446836562699</v>
      </c>
      <c r="AE1005" s="16">
        <v>0.110782771283761</v>
      </c>
      <c r="AF1005" s="16">
        <v>0.13117103987904299</v>
      </c>
      <c r="AG1005" s="16"/>
      <c r="AH1005" s="16">
        <v>0.14417147103205899</v>
      </c>
      <c r="AI1005" s="16">
        <v>0.15321097239130199</v>
      </c>
      <c r="AJ1005" s="16"/>
      <c r="AK1005" s="16">
        <v>0.138889287175569</v>
      </c>
      <c r="AL1005" s="16">
        <v>0.14907368071122201</v>
      </c>
      <c r="AM1005" s="16"/>
      <c r="AN1005" s="16">
        <v>0.134867256093615</v>
      </c>
      <c r="AO1005" s="16">
        <v>0.14878619651172101</v>
      </c>
      <c r="AP1005" s="16"/>
      <c r="AQ1005" s="16">
        <v>0.131915593864085</v>
      </c>
      <c r="AR1005" s="16">
        <v>0.11317026906017399</v>
      </c>
      <c r="AS1005" s="16">
        <v>0.17044572606761299</v>
      </c>
      <c r="AT1005" s="16"/>
      <c r="AU1005" s="16">
        <v>0.14295916733980901</v>
      </c>
      <c r="AV1005" s="16">
        <v>0.11563595628482801</v>
      </c>
      <c r="AW1005" s="16"/>
      <c r="AX1005" s="16">
        <v>0.13639416438580901</v>
      </c>
      <c r="AY1005" s="16">
        <v>0.10667696048453</v>
      </c>
      <c r="AZ1005" s="16"/>
      <c r="BA1005" s="16">
        <v>0.19412572498191499</v>
      </c>
      <c r="BB1005" s="16">
        <v>0.184250927034979</v>
      </c>
    </row>
    <row r="1006" spans="2:54" x14ac:dyDescent="0.35">
      <c r="B1006" t="s">
        <v>378</v>
      </c>
      <c r="C1006" s="16">
        <v>0.13879354652407999</v>
      </c>
      <c r="D1006" s="16">
        <v>0.14272193274713099</v>
      </c>
      <c r="E1006" s="16">
        <v>0.135307963098663</v>
      </c>
      <c r="F1006" s="16"/>
      <c r="G1006" s="16">
        <v>0.13316510816924601</v>
      </c>
      <c r="H1006" s="16">
        <v>0.18263554215283601</v>
      </c>
      <c r="I1006" s="16">
        <v>0.190929341195816</v>
      </c>
      <c r="J1006" s="16">
        <v>0.13963432239457599</v>
      </c>
      <c r="K1006" s="16">
        <v>0.104692325916958</v>
      </c>
      <c r="L1006" s="16">
        <v>8.9960920613579007E-2</v>
      </c>
      <c r="M1006" s="16"/>
      <c r="N1006" s="16">
        <v>0.120181273015234</v>
      </c>
      <c r="O1006" s="16">
        <v>0.12329813004637501</v>
      </c>
      <c r="P1006" s="16">
        <v>0.16661756464338601</v>
      </c>
      <c r="Q1006" s="16">
        <v>0.121139589684423</v>
      </c>
      <c r="R1006" s="16"/>
      <c r="S1006" s="16">
        <v>0.12947289976847601</v>
      </c>
      <c r="T1006" s="16">
        <v>0.15351934343895601</v>
      </c>
      <c r="U1006" s="16"/>
      <c r="V1006" s="16">
        <v>0.16011525767346699</v>
      </c>
      <c r="W1006" s="16">
        <v>0.115269940459481</v>
      </c>
      <c r="X1006" s="16">
        <v>0.15734707491208899</v>
      </c>
      <c r="Y1006" s="16">
        <v>0.10004618237604999</v>
      </c>
      <c r="Z1006" s="16"/>
      <c r="AA1006" s="16">
        <v>0.14861458177248901</v>
      </c>
      <c r="AB1006" s="16">
        <v>0.12737418953812399</v>
      </c>
      <c r="AC1006" s="16">
        <v>0.180753358937881</v>
      </c>
      <c r="AD1006" s="16">
        <v>0.12125554151597</v>
      </c>
      <c r="AE1006" s="16">
        <v>8.9194494569764193E-2</v>
      </c>
      <c r="AF1006" s="16">
        <v>0.21092342824120899</v>
      </c>
      <c r="AG1006" s="16"/>
      <c r="AH1006" s="16">
        <v>0.14068488490696299</v>
      </c>
      <c r="AI1006" s="16">
        <v>0.16314678804361399</v>
      </c>
      <c r="AJ1006" s="16"/>
      <c r="AK1006" s="16">
        <v>0.130459783590402</v>
      </c>
      <c r="AL1006" s="16">
        <v>0.162978653019653</v>
      </c>
      <c r="AM1006" s="16"/>
      <c r="AN1006" s="16">
        <v>0.13654890096846201</v>
      </c>
      <c r="AO1006" s="16">
        <v>0.16253206390098399</v>
      </c>
      <c r="AP1006" s="16"/>
      <c r="AQ1006" s="16">
        <v>0.119979051345808</v>
      </c>
      <c r="AR1006" s="16">
        <v>0.105931357059614</v>
      </c>
      <c r="AS1006" s="16">
        <v>0.18233295778168901</v>
      </c>
      <c r="AT1006" s="16"/>
      <c r="AU1006" s="16">
        <v>0.139015620292361</v>
      </c>
      <c r="AV1006" s="16">
        <v>0.141009154977602</v>
      </c>
      <c r="AW1006" s="16"/>
      <c r="AX1006" s="16">
        <v>0.145155776922442</v>
      </c>
      <c r="AY1006" s="16">
        <v>0.11190369753040499</v>
      </c>
      <c r="AZ1006" s="16"/>
      <c r="BA1006" s="16">
        <v>0.170669400585126</v>
      </c>
      <c r="BB1006" s="16">
        <v>0.18676093261240601</v>
      </c>
    </row>
    <row r="1007" spans="2:54" x14ac:dyDescent="0.35">
      <c r="B1007" t="s">
        <v>103</v>
      </c>
      <c r="C1007" s="16">
        <v>8.0030730491767899E-2</v>
      </c>
      <c r="D1007" s="16">
        <v>7.38989582243018E-2</v>
      </c>
      <c r="E1007" s="16">
        <v>8.7046786218978406E-2</v>
      </c>
      <c r="F1007" s="16"/>
      <c r="G1007" s="16">
        <v>9.2479788625281306E-2</v>
      </c>
      <c r="H1007" s="16">
        <v>4.2773998290661801E-2</v>
      </c>
      <c r="I1007" s="16">
        <v>3.7482766710008102E-2</v>
      </c>
      <c r="J1007" s="16">
        <v>5.5257173151243497E-2</v>
      </c>
      <c r="K1007" s="16">
        <v>8.6620636579603796E-2</v>
      </c>
      <c r="L1007" s="16">
        <v>0.15144936790319</v>
      </c>
      <c r="M1007" s="16"/>
      <c r="N1007" s="16">
        <v>8.6089143812346294E-2</v>
      </c>
      <c r="O1007" s="16">
        <v>8.5327052399686895E-2</v>
      </c>
      <c r="P1007" s="16">
        <v>8.1481755274162404E-2</v>
      </c>
      <c r="Q1007" s="16">
        <v>6.8721395017908499E-2</v>
      </c>
      <c r="R1007" s="16"/>
      <c r="S1007" s="16">
        <v>8.6014410186353807E-2</v>
      </c>
      <c r="T1007" s="16">
        <v>7.1421398365709599E-2</v>
      </c>
      <c r="U1007" s="16"/>
      <c r="V1007" s="16">
        <v>5.0299056957871E-2</v>
      </c>
      <c r="W1007" s="16">
        <v>0.101341007631845</v>
      </c>
      <c r="X1007" s="16">
        <v>7.9039346810777705E-2</v>
      </c>
      <c r="Y1007" s="16">
        <v>5.8494976782726797E-2</v>
      </c>
      <c r="Z1007" s="16"/>
      <c r="AA1007" s="16">
        <v>8.0070120093330796E-2</v>
      </c>
      <c r="AB1007" s="16">
        <v>0.10928744022068</v>
      </c>
      <c r="AC1007" s="16">
        <v>9.1489206707850296E-2</v>
      </c>
      <c r="AD1007" s="16">
        <v>3.8978079532935798E-2</v>
      </c>
      <c r="AE1007" s="16">
        <v>0.103241752997405</v>
      </c>
      <c r="AF1007" s="16">
        <v>8.9708449601610604E-2</v>
      </c>
      <c r="AG1007" s="16"/>
      <c r="AH1007" s="16">
        <v>6.7197789728735705E-2</v>
      </c>
      <c r="AI1007" s="16">
        <v>7.0835231682508201E-2</v>
      </c>
      <c r="AJ1007" s="16"/>
      <c r="AK1007" s="16">
        <v>7.77219659967361E-2</v>
      </c>
      <c r="AL1007" s="16">
        <v>5.0238740226542102E-2</v>
      </c>
      <c r="AM1007" s="16"/>
      <c r="AN1007" s="16">
        <v>8.2214117592474295E-2</v>
      </c>
      <c r="AO1007" s="16">
        <v>7.8537746738353703E-2</v>
      </c>
      <c r="AP1007" s="16"/>
      <c r="AQ1007" s="16">
        <v>7.5352499783657906E-2</v>
      </c>
      <c r="AR1007" s="16">
        <v>8.5814872326912206E-2</v>
      </c>
      <c r="AS1007" s="16">
        <v>6.5077613869992695E-2</v>
      </c>
      <c r="AT1007" s="16"/>
      <c r="AU1007" s="16">
        <v>8.7354595889425901E-2</v>
      </c>
      <c r="AV1007" s="16">
        <v>6.8083678336862699E-2</v>
      </c>
      <c r="AW1007" s="16"/>
      <c r="AX1007" s="16">
        <v>7.7359390796708699E-2</v>
      </c>
      <c r="AY1007" s="16">
        <v>9.6913452907275099E-2</v>
      </c>
      <c r="AZ1007" s="16"/>
      <c r="BA1007" s="16">
        <v>4.2866829074504897E-2</v>
      </c>
      <c r="BB1007" s="16">
        <v>2.28389370734422E-2</v>
      </c>
    </row>
    <row r="1008" spans="2:54" x14ac:dyDescent="0.35">
      <c r="C1008" s="16"/>
      <c r="D1008" s="16"/>
      <c r="E1008" s="16"/>
      <c r="F1008" s="16"/>
      <c r="G1008" s="16"/>
      <c r="H1008" s="16"/>
      <c r="I1008" s="16"/>
      <c r="J1008" s="16"/>
      <c r="K1008" s="16"/>
      <c r="L1008" s="16"/>
      <c r="M1008" s="16"/>
      <c r="N1008" s="16"/>
      <c r="O1008" s="16"/>
      <c r="P1008" s="16"/>
      <c r="Q1008" s="16"/>
      <c r="R1008" s="16"/>
      <c r="S1008" s="16"/>
      <c r="T1008" s="16"/>
      <c r="U1008" s="16"/>
      <c r="V1008" s="16"/>
      <c r="W1008" s="16"/>
      <c r="X1008" s="16"/>
      <c r="Y1008" s="16"/>
      <c r="Z1008" s="16"/>
      <c r="AA1008" s="16"/>
      <c r="AB1008" s="16"/>
      <c r="AC1008" s="16"/>
      <c r="AD1008" s="16"/>
      <c r="AE1008" s="16"/>
      <c r="AF1008" s="16"/>
      <c r="AG1008" s="16"/>
      <c r="AH1008" s="16"/>
      <c r="AI1008" s="16"/>
      <c r="AJ1008" s="16"/>
      <c r="AK1008" s="16"/>
      <c r="AL1008" s="16"/>
      <c r="AM1008" s="16"/>
      <c r="AN1008" s="16"/>
      <c r="AO1008" s="16"/>
      <c r="AP1008" s="16"/>
      <c r="AQ1008" s="16"/>
      <c r="AR1008" s="16"/>
      <c r="AS1008" s="16"/>
      <c r="AT1008" s="16"/>
      <c r="AU1008" s="16"/>
      <c r="AV1008" s="16"/>
      <c r="AW1008" s="16"/>
      <c r="AX1008" s="16"/>
      <c r="AY1008" s="16"/>
      <c r="AZ1008" s="16"/>
      <c r="BA1008" s="16"/>
      <c r="BB1008" s="16"/>
    </row>
    <row r="1009" spans="2:54" x14ac:dyDescent="0.35">
      <c r="B1009" s="7" t="s">
        <v>381</v>
      </c>
      <c r="C1009" s="16"/>
      <c r="D1009" s="16"/>
      <c r="E1009" s="16"/>
      <c r="F1009" s="16"/>
      <c r="G1009" s="16"/>
      <c r="H1009" s="16"/>
      <c r="I1009" s="16"/>
      <c r="J1009" s="16"/>
      <c r="K1009" s="16"/>
      <c r="L1009" s="16"/>
      <c r="M1009" s="16"/>
      <c r="N1009" s="16"/>
      <c r="O1009" s="16"/>
      <c r="P1009" s="16"/>
      <c r="Q1009" s="16"/>
      <c r="R1009" s="16"/>
      <c r="S1009" s="16"/>
      <c r="T1009" s="16"/>
      <c r="U1009" s="16"/>
      <c r="V1009" s="16"/>
      <c r="W1009" s="16"/>
      <c r="X1009" s="16"/>
      <c r="Y1009" s="16"/>
      <c r="Z1009" s="16"/>
      <c r="AA1009" s="16"/>
      <c r="AB1009" s="16"/>
      <c r="AC1009" s="16"/>
      <c r="AD1009" s="16"/>
      <c r="AE1009" s="16"/>
      <c r="AF1009" s="16"/>
      <c r="AG1009" s="16"/>
      <c r="AH1009" s="16"/>
      <c r="AI1009" s="16"/>
      <c r="AJ1009" s="16"/>
      <c r="AK1009" s="16"/>
      <c r="AL1009" s="16"/>
      <c r="AM1009" s="16"/>
      <c r="AN1009" s="16"/>
      <c r="AO1009" s="16"/>
      <c r="AP1009" s="16"/>
      <c r="AQ1009" s="16"/>
      <c r="AR1009" s="16"/>
      <c r="AS1009" s="16"/>
      <c r="AT1009" s="16"/>
      <c r="AU1009" s="16"/>
      <c r="AV1009" s="16"/>
      <c r="AW1009" s="16"/>
      <c r="AX1009" s="16"/>
      <c r="AY1009" s="16"/>
      <c r="AZ1009" s="16"/>
      <c r="BA1009" s="16"/>
      <c r="BB1009" s="16"/>
    </row>
    <row r="1010" spans="2:54" x14ac:dyDescent="0.35">
      <c r="B1010" s="15" t="s">
        <v>14</v>
      </c>
      <c r="C1010" s="16"/>
      <c r="D1010" s="16"/>
      <c r="E1010" s="16"/>
      <c r="F1010" s="16"/>
      <c r="G1010" s="16"/>
      <c r="H1010" s="16"/>
      <c r="I1010" s="16"/>
      <c r="J1010" s="16"/>
      <c r="K1010" s="16"/>
      <c r="L1010" s="16"/>
      <c r="M1010" s="16"/>
      <c r="N1010" s="16"/>
      <c r="O1010" s="16"/>
      <c r="P1010" s="16"/>
      <c r="Q1010" s="16"/>
      <c r="R1010" s="16"/>
      <c r="S1010" s="16"/>
      <c r="T1010" s="16"/>
      <c r="U1010" s="16"/>
      <c r="V1010" s="16"/>
      <c r="W1010" s="16"/>
      <c r="X1010" s="16"/>
      <c r="Y1010" s="16"/>
      <c r="Z1010" s="16"/>
      <c r="AA1010" s="16"/>
      <c r="AB1010" s="16"/>
      <c r="AC1010" s="16"/>
      <c r="AD1010" s="16"/>
      <c r="AE1010" s="16"/>
      <c r="AF1010" s="16"/>
      <c r="AG1010" s="16"/>
      <c r="AH1010" s="16"/>
      <c r="AI1010" s="16"/>
      <c r="AJ1010" s="16"/>
      <c r="AK1010" s="16"/>
      <c r="AL1010" s="16"/>
      <c r="AM1010" s="16"/>
      <c r="AN1010" s="16"/>
      <c r="AO1010" s="16"/>
      <c r="AP1010" s="16"/>
      <c r="AQ1010" s="16"/>
      <c r="AR1010" s="16"/>
      <c r="AS1010" s="16"/>
      <c r="AT1010" s="16"/>
      <c r="AU1010" s="16"/>
      <c r="AV1010" s="16"/>
      <c r="AW1010" s="16"/>
      <c r="AX1010" s="16"/>
      <c r="AY1010" s="16"/>
      <c r="AZ1010" s="16"/>
      <c r="BA1010" s="16"/>
      <c r="BB1010" s="16"/>
    </row>
    <row r="1011" spans="2:54" x14ac:dyDescent="0.35">
      <c r="B1011" t="s">
        <v>372</v>
      </c>
      <c r="C1011" s="16">
        <v>0.110621695729626</v>
      </c>
      <c r="D1011" s="16">
        <v>8.2864242656229298E-2</v>
      </c>
      <c r="E1011" s="16">
        <v>0.13692749864018999</v>
      </c>
      <c r="F1011" s="16"/>
      <c r="G1011" s="16">
        <v>6.9286408711498201E-2</v>
      </c>
      <c r="H1011" s="16">
        <v>8.7123380503436099E-2</v>
      </c>
      <c r="I1011" s="16">
        <v>9.57457328775633E-2</v>
      </c>
      <c r="J1011" s="16">
        <v>7.3152899497946802E-2</v>
      </c>
      <c r="K1011" s="16">
        <v>0.145969634720231</v>
      </c>
      <c r="L1011" s="16">
        <v>0.166673131226279</v>
      </c>
      <c r="M1011" s="16"/>
      <c r="N1011" s="16">
        <v>0.10844906464911699</v>
      </c>
      <c r="O1011" s="16">
        <v>0.142658846550269</v>
      </c>
      <c r="P1011" s="16">
        <v>9.9919991129256897E-2</v>
      </c>
      <c r="Q1011" s="16">
        <v>0.10125640894872399</v>
      </c>
      <c r="R1011" s="16"/>
      <c r="S1011" s="16">
        <v>0.117231969773537</v>
      </c>
      <c r="T1011" s="16">
        <v>0.10119995868079</v>
      </c>
      <c r="U1011" s="16"/>
      <c r="V1011" s="16">
        <v>0.11275042366416101</v>
      </c>
      <c r="W1011" s="16">
        <v>0.12709602438998299</v>
      </c>
      <c r="X1011" s="16">
        <v>9.5290991597754601E-2</v>
      </c>
      <c r="Y1011" s="16">
        <v>3.2121425593588999E-2</v>
      </c>
      <c r="Z1011" s="16"/>
      <c r="AA1011" s="16">
        <v>0.145183294956203</v>
      </c>
      <c r="AB1011" s="16">
        <v>0.100132825062818</v>
      </c>
      <c r="AC1011" s="16">
        <v>9.9099103599376598E-2</v>
      </c>
      <c r="AD1011" s="16">
        <v>9.2331331150092302E-2</v>
      </c>
      <c r="AE1011" s="16">
        <v>5.1086157678731203E-2</v>
      </c>
      <c r="AF1011" s="16">
        <v>6.9815144478974203E-2</v>
      </c>
      <c r="AG1011" s="16"/>
      <c r="AH1011" s="16">
        <v>9.7450715326457701E-2</v>
      </c>
      <c r="AI1011" s="16">
        <v>0.11295208284503699</v>
      </c>
      <c r="AJ1011" s="16"/>
      <c r="AK1011" s="16">
        <v>0.116201440328163</v>
      </c>
      <c r="AL1011" s="16">
        <v>0.119536168427259</v>
      </c>
      <c r="AM1011" s="16"/>
      <c r="AN1011" s="16">
        <v>0.10530421005258001</v>
      </c>
      <c r="AO1011" s="16">
        <v>0.112808379837829</v>
      </c>
      <c r="AP1011" s="16"/>
      <c r="AQ1011" s="16">
        <v>8.6779422942758797E-2</v>
      </c>
      <c r="AR1011" s="16">
        <v>0.13067651676876299</v>
      </c>
      <c r="AS1011" s="16">
        <v>8.9934433658808793E-2</v>
      </c>
      <c r="AT1011" s="16"/>
      <c r="AU1011" s="16">
        <v>0.127640663111528</v>
      </c>
      <c r="AV1011" s="16">
        <v>8.6405030821834899E-2</v>
      </c>
      <c r="AW1011" s="16"/>
      <c r="AX1011" s="16">
        <v>8.7873593946702494E-2</v>
      </c>
      <c r="AY1011" s="16">
        <v>0.214536401783787</v>
      </c>
      <c r="AZ1011" s="16"/>
      <c r="BA1011" s="16">
        <v>5.8731397649053899E-2</v>
      </c>
      <c r="BB1011" s="16">
        <v>3.2899268001318302E-2</v>
      </c>
    </row>
    <row r="1012" spans="2:54" x14ac:dyDescent="0.35">
      <c r="B1012" t="s">
        <v>373</v>
      </c>
      <c r="C1012" s="16">
        <v>8.3958716833015794E-3</v>
      </c>
      <c r="D1012" s="16">
        <v>3.9441609839458002E-3</v>
      </c>
      <c r="E1012" s="16">
        <v>1.2754692375447499E-2</v>
      </c>
      <c r="F1012" s="16"/>
      <c r="G1012" s="16">
        <v>3.77458946694041E-3</v>
      </c>
      <c r="H1012" s="16">
        <v>1.8967181762832502E-2</v>
      </c>
      <c r="I1012" s="16">
        <v>0</v>
      </c>
      <c r="J1012" s="16">
        <v>6.5551887556952702E-3</v>
      </c>
      <c r="K1012" s="16">
        <v>7.3137498401938802E-3</v>
      </c>
      <c r="L1012" s="16">
        <v>1.0844005925745699E-2</v>
      </c>
      <c r="M1012" s="16"/>
      <c r="N1012" s="16">
        <v>1.7408065667461101E-2</v>
      </c>
      <c r="O1012" s="16">
        <v>3.5719872970584299E-3</v>
      </c>
      <c r="P1012" s="16">
        <v>1.22974762558123E-2</v>
      </c>
      <c r="Q1012" s="16">
        <v>0</v>
      </c>
      <c r="R1012" s="16"/>
      <c r="S1012" s="16">
        <v>1.1662314869098999E-2</v>
      </c>
      <c r="T1012" s="16">
        <v>3.5089442787842001E-3</v>
      </c>
      <c r="U1012" s="16"/>
      <c r="V1012" s="16">
        <v>1.2039233286667899E-2</v>
      </c>
      <c r="W1012" s="16">
        <v>3.7152005612707899E-3</v>
      </c>
      <c r="X1012" s="16">
        <v>1.27117663620426E-2</v>
      </c>
      <c r="Y1012" s="16">
        <v>0</v>
      </c>
      <c r="Z1012" s="16"/>
      <c r="AA1012" s="16">
        <v>2.3034752741209301E-3</v>
      </c>
      <c r="AB1012" s="16">
        <v>1.24263553277662E-2</v>
      </c>
      <c r="AC1012" s="16">
        <v>1.4360917281684199E-2</v>
      </c>
      <c r="AD1012" s="16">
        <v>2.9413337764180899E-3</v>
      </c>
      <c r="AE1012" s="16">
        <v>3.6389562072073597E-2</v>
      </c>
      <c r="AF1012" s="16">
        <v>0</v>
      </c>
      <c r="AG1012" s="16"/>
      <c r="AH1012" s="16">
        <v>1.19533297295826E-2</v>
      </c>
      <c r="AI1012" s="16">
        <v>4.3773515409564704E-3</v>
      </c>
      <c r="AJ1012" s="16"/>
      <c r="AK1012" s="16">
        <v>9.2087010577477403E-3</v>
      </c>
      <c r="AL1012" s="16">
        <v>7.3823917937119402E-3</v>
      </c>
      <c r="AM1012" s="16"/>
      <c r="AN1012" s="16">
        <v>1.28701727277355E-2</v>
      </c>
      <c r="AO1012" s="16">
        <v>7.6004289198494702E-3</v>
      </c>
      <c r="AP1012" s="16"/>
      <c r="AQ1012" s="16">
        <v>1.33413890503044E-2</v>
      </c>
      <c r="AR1012" s="16">
        <v>6.2936414767967696E-3</v>
      </c>
      <c r="AS1012" s="16">
        <v>9.7635562550383494E-3</v>
      </c>
      <c r="AT1012" s="16"/>
      <c r="AU1012" s="16">
        <v>1.04537863403408E-2</v>
      </c>
      <c r="AV1012" s="16">
        <v>5.62834706812419E-3</v>
      </c>
      <c r="AW1012" s="16"/>
      <c r="AX1012" s="16">
        <v>9.2043820765396901E-3</v>
      </c>
      <c r="AY1012" s="16">
        <v>4.5995161656327303E-3</v>
      </c>
      <c r="AZ1012" s="16"/>
      <c r="BA1012" s="16">
        <v>5.9182223730297502E-3</v>
      </c>
      <c r="BB1012" s="16">
        <v>7.5995582434926802E-3</v>
      </c>
    </row>
    <row r="1013" spans="2:54" x14ac:dyDescent="0.35">
      <c r="B1013" t="s">
        <v>374</v>
      </c>
      <c r="C1013" s="16">
        <v>4.98296182495594E-2</v>
      </c>
      <c r="D1013" s="16">
        <v>6.4033213100519695E-2</v>
      </c>
      <c r="E1013" s="16">
        <v>3.5282981149361597E-2</v>
      </c>
      <c r="F1013" s="16"/>
      <c r="G1013" s="16">
        <v>8.6677870707153395E-2</v>
      </c>
      <c r="H1013" s="16">
        <v>7.6154679793162497E-2</v>
      </c>
      <c r="I1013" s="16">
        <v>6.4109985380429196E-2</v>
      </c>
      <c r="J1013" s="16">
        <v>4.1339493198447201E-2</v>
      </c>
      <c r="K1013" s="16">
        <v>3.1384586503199197E-2</v>
      </c>
      <c r="L1013" s="16">
        <v>1.5753588743318701E-2</v>
      </c>
      <c r="M1013" s="16"/>
      <c r="N1013" s="16">
        <v>6.09364165514579E-2</v>
      </c>
      <c r="O1013" s="16">
        <v>3.4450217180172403E-2</v>
      </c>
      <c r="P1013" s="16">
        <v>5.1810612664607202E-2</v>
      </c>
      <c r="Q1013" s="16">
        <v>5.22565827158522E-2</v>
      </c>
      <c r="R1013" s="16"/>
      <c r="S1013" s="16">
        <v>4.3567108077448402E-2</v>
      </c>
      <c r="T1013" s="16">
        <v>5.9528413645935099E-2</v>
      </c>
      <c r="U1013" s="16"/>
      <c r="V1013" s="16">
        <v>6.6830265583337906E-2</v>
      </c>
      <c r="W1013" s="16">
        <v>4.3714851640545803E-2</v>
      </c>
      <c r="X1013" s="16">
        <v>4.2156752017894497E-2</v>
      </c>
      <c r="Y1013" s="16">
        <v>6.0372194134608197E-2</v>
      </c>
      <c r="Z1013" s="16"/>
      <c r="AA1013" s="16">
        <v>5.3440870643652001E-2</v>
      </c>
      <c r="AB1013" s="16">
        <v>5.2262355838605702E-2</v>
      </c>
      <c r="AC1013" s="16">
        <v>5.6927464043961401E-2</v>
      </c>
      <c r="AD1013" s="16">
        <v>4.5639349383782397E-2</v>
      </c>
      <c r="AE1013" s="16">
        <v>4.8668440648061098E-2</v>
      </c>
      <c r="AF1013" s="16">
        <v>0</v>
      </c>
      <c r="AG1013" s="16"/>
      <c r="AH1013" s="16">
        <v>4.9565068249515398E-2</v>
      </c>
      <c r="AI1013" s="16">
        <v>5.9548420238937298E-2</v>
      </c>
      <c r="AJ1013" s="16"/>
      <c r="AK1013" s="16">
        <v>4.7581620251148697E-2</v>
      </c>
      <c r="AL1013" s="16">
        <v>4.9274651057753999E-2</v>
      </c>
      <c r="AM1013" s="16"/>
      <c r="AN1013" s="16">
        <v>4.3133833642699397E-2</v>
      </c>
      <c r="AO1013" s="16">
        <v>4.65585718223799E-2</v>
      </c>
      <c r="AP1013" s="16"/>
      <c r="AQ1013" s="16">
        <v>6.9591566501685895E-2</v>
      </c>
      <c r="AR1013" s="16">
        <v>4.8053623942152797E-2</v>
      </c>
      <c r="AS1013" s="16">
        <v>4.5534463651985102E-2</v>
      </c>
      <c r="AT1013" s="16"/>
      <c r="AU1013" s="16">
        <v>3.6810290695757197E-2</v>
      </c>
      <c r="AV1013" s="16">
        <v>6.3847474643205698E-2</v>
      </c>
      <c r="AW1013" s="16"/>
      <c r="AX1013" s="16">
        <v>5.0311349911128699E-2</v>
      </c>
      <c r="AY1013" s="16">
        <v>4.9381718761883998E-2</v>
      </c>
      <c r="AZ1013" s="16"/>
      <c r="BA1013" s="16">
        <v>5.32335401400044E-2</v>
      </c>
      <c r="BB1013" s="16">
        <v>7.2386639561225194E-2</v>
      </c>
    </row>
    <row r="1014" spans="2:54" x14ac:dyDescent="0.35">
      <c r="B1014" t="s">
        <v>375</v>
      </c>
      <c r="C1014" s="16">
        <v>0.24456199112944399</v>
      </c>
      <c r="D1014" s="16">
        <v>0.20976766844363101</v>
      </c>
      <c r="E1014" s="16">
        <v>0.27765438328723202</v>
      </c>
      <c r="F1014" s="16"/>
      <c r="G1014" s="16">
        <v>0.24698701442032001</v>
      </c>
      <c r="H1014" s="16">
        <v>0.183949416031635</v>
      </c>
      <c r="I1014" s="16">
        <v>0.235881104154958</v>
      </c>
      <c r="J1014" s="16">
        <v>0.32334692866394898</v>
      </c>
      <c r="K1014" s="16">
        <v>0.28734157692602402</v>
      </c>
      <c r="L1014" s="16">
        <v>0.20871665344578699</v>
      </c>
      <c r="M1014" s="16"/>
      <c r="N1014" s="16">
        <v>0.269177448773261</v>
      </c>
      <c r="O1014" s="16">
        <v>0.250024300648644</v>
      </c>
      <c r="P1014" s="16">
        <v>0.225169318200267</v>
      </c>
      <c r="Q1014" s="16">
        <v>0.25339554872390602</v>
      </c>
      <c r="R1014" s="16"/>
      <c r="S1014" s="16">
        <v>0.25592308649078699</v>
      </c>
      <c r="T1014" s="16">
        <v>0.228640858053408</v>
      </c>
      <c r="U1014" s="16"/>
      <c r="V1014" s="16">
        <v>0.29539987832494002</v>
      </c>
      <c r="W1014" s="16">
        <v>0.24176149172576</v>
      </c>
      <c r="X1014" s="16">
        <v>0.19637535564755301</v>
      </c>
      <c r="Y1014" s="16">
        <v>0.30718795233808699</v>
      </c>
      <c r="Z1014" s="16"/>
      <c r="AA1014" s="16">
        <v>0.27640869157879699</v>
      </c>
      <c r="AB1014" s="16">
        <v>0.21050226326062399</v>
      </c>
      <c r="AC1014" s="16">
        <v>0.27385727571733898</v>
      </c>
      <c r="AD1014" s="16">
        <v>0.172321550530083</v>
      </c>
      <c r="AE1014" s="16">
        <v>0.35173307117209401</v>
      </c>
      <c r="AF1014" s="16">
        <v>0.13962149085762199</v>
      </c>
      <c r="AG1014" s="16"/>
      <c r="AH1014" s="16">
        <v>0.23121568128018699</v>
      </c>
      <c r="AI1014" s="16">
        <v>0.23435744735088199</v>
      </c>
      <c r="AJ1014" s="16"/>
      <c r="AK1014" s="16">
        <v>0.21191751335053199</v>
      </c>
      <c r="AL1014" s="16">
        <v>0.23583137167054199</v>
      </c>
      <c r="AM1014" s="16"/>
      <c r="AN1014" s="16">
        <v>0.22587314964631799</v>
      </c>
      <c r="AO1014" s="16">
        <v>0.221066637918099</v>
      </c>
      <c r="AP1014" s="16"/>
      <c r="AQ1014" s="16">
        <v>0.20039639963964101</v>
      </c>
      <c r="AR1014" s="16">
        <v>0.30545099234017897</v>
      </c>
      <c r="AS1014" s="16">
        <v>0.18337797690032201</v>
      </c>
      <c r="AT1014" s="16"/>
      <c r="AU1014" s="16">
        <v>0.22920661910234399</v>
      </c>
      <c r="AV1014" s="16">
        <v>0.26716524292968002</v>
      </c>
      <c r="AW1014" s="16"/>
      <c r="AX1014" s="16">
        <v>0.24248213536282701</v>
      </c>
      <c r="AY1014" s="16">
        <v>0.25929411159757498</v>
      </c>
      <c r="AZ1014" s="16"/>
      <c r="BA1014" s="16">
        <v>0.218583402852635</v>
      </c>
      <c r="BB1014" s="16">
        <v>0.24640222691375999</v>
      </c>
    </row>
    <row r="1015" spans="2:54" x14ac:dyDescent="0.35">
      <c r="B1015" t="s">
        <v>376</v>
      </c>
      <c r="C1015" s="16">
        <v>0.18672360720345799</v>
      </c>
      <c r="D1015" s="16">
        <v>0.197642830496633</v>
      </c>
      <c r="E1015" s="16">
        <v>0.177439886823091</v>
      </c>
      <c r="F1015" s="16"/>
      <c r="G1015" s="16">
        <v>0.197715272662844</v>
      </c>
      <c r="H1015" s="16">
        <v>0.22829497694072301</v>
      </c>
      <c r="I1015" s="16">
        <v>0.18495418481259901</v>
      </c>
      <c r="J1015" s="16">
        <v>0.151294212873052</v>
      </c>
      <c r="K1015" s="16">
        <v>0.187082251440333</v>
      </c>
      <c r="L1015" s="16">
        <v>0.17265827181275001</v>
      </c>
      <c r="M1015" s="16"/>
      <c r="N1015" s="16">
        <v>0.18087197069951499</v>
      </c>
      <c r="O1015" s="16">
        <v>0.18153319600384299</v>
      </c>
      <c r="P1015" s="16">
        <v>0.19590910124942501</v>
      </c>
      <c r="Q1015" s="16">
        <v>0.180708765411947</v>
      </c>
      <c r="R1015" s="16"/>
      <c r="S1015" s="16">
        <v>0.173285746034337</v>
      </c>
      <c r="T1015" s="16">
        <v>0.204601313142946</v>
      </c>
      <c r="U1015" s="16"/>
      <c r="V1015" s="16">
        <v>0.152084756573729</v>
      </c>
      <c r="W1015" s="16">
        <v>0.19065444500186099</v>
      </c>
      <c r="X1015" s="16">
        <v>0.20038030049228001</v>
      </c>
      <c r="Y1015" s="16">
        <v>0.28043732856892001</v>
      </c>
      <c r="Z1015" s="16"/>
      <c r="AA1015" s="16">
        <v>0.13949056767183701</v>
      </c>
      <c r="AB1015" s="16">
        <v>0.22214014551567199</v>
      </c>
      <c r="AC1015" s="16">
        <v>0.179865629380243</v>
      </c>
      <c r="AD1015" s="16">
        <v>0.24778338991493601</v>
      </c>
      <c r="AE1015" s="16">
        <v>0.13997616296677101</v>
      </c>
      <c r="AF1015" s="16">
        <v>0.31043413908263701</v>
      </c>
      <c r="AG1015" s="16"/>
      <c r="AH1015" s="16">
        <v>0.21549969738083299</v>
      </c>
      <c r="AI1015" s="16">
        <v>0.15918857910178999</v>
      </c>
      <c r="AJ1015" s="16"/>
      <c r="AK1015" s="16">
        <v>0.22237767931965899</v>
      </c>
      <c r="AL1015" s="16">
        <v>0.17314012186303801</v>
      </c>
      <c r="AM1015" s="16"/>
      <c r="AN1015" s="16">
        <v>0.226642247043817</v>
      </c>
      <c r="AO1015" s="16">
        <v>0.163894868518559</v>
      </c>
      <c r="AP1015" s="16"/>
      <c r="AQ1015" s="16">
        <v>0.22724748668978501</v>
      </c>
      <c r="AR1015" s="16">
        <v>0.16947318003849901</v>
      </c>
      <c r="AS1015" s="16">
        <v>0.21224067141583</v>
      </c>
      <c r="AT1015" s="16"/>
      <c r="AU1015" s="16">
        <v>0.18481055398214699</v>
      </c>
      <c r="AV1015" s="16">
        <v>0.192845862243334</v>
      </c>
      <c r="AW1015" s="16"/>
      <c r="AX1015" s="16">
        <v>0.20504433862805799</v>
      </c>
      <c r="AY1015" s="16">
        <v>9.4047811934857006E-2</v>
      </c>
      <c r="AZ1015" s="16"/>
      <c r="BA1015" s="16">
        <v>0.22269015523513899</v>
      </c>
      <c r="BB1015" s="16">
        <v>0.240650358430925</v>
      </c>
    </row>
    <row r="1016" spans="2:54" x14ac:dyDescent="0.35">
      <c r="B1016" t="s">
        <v>377</v>
      </c>
      <c r="C1016" s="16">
        <v>0.15695590704314</v>
      </c>
      <c r="D1016" s="16">
        <v>0.195450684455723</v>
      </c>
      <c r="E1016" s="16">
        <v>0.12171413797915</v>
      </c>
      <c r="F1016" s="16"/>
      <c r="G1016" s="16">
        <v>0.123373782577514</v>
      </c>
      <c r="H1016" s="16">
        <v>0.180469109589523</v>
      </c>
      <c r="I1016" s="16">
        <v>0.17609816071196099</v>
      </c>
      <c r="J1016" s="16">
        <v>0.148848569344561</v>
      </c>
      <c r="K1016" s="16">
        <v>0.18277700217248599</v>
      </c>
      <c r="L1016" s="16">
        <v>0.12722175588610801</v>
      </c>
      <c r="M1016" s="16"/>
      <c r="N1016" s="16">
        <v>0.121920656489615</v>
      </c>
      <c r="O1016" s="16">
        <v>0.14863900817217601</v>
      </c>
      <c r="P1016" s="16">
        <v>0.166337580122387</v>
      </c>
      <c r="Q1016" s="16">
        <v>0.17400206629451501</v>
      </c>
      <c r="R1016" s="16"/>
      <c r="S1016" s="16">
        <v>0.15248636179215999</v>
      </c>
      <c r="T1016" s="16">
        <v>0.162819699413673</v>
      </c>
      <c r="U1016" s="16"/>
      <c r="V1016" s="16">
        <v>0.12918637917758899</v>
      </c>
      <c r="W1016" s="16">
        <v>0.15125136555458199</v>
      </c>
      <c r="X1016" s="16">
        <v>0.191463059189457</v>
      </c>
      <c r="Y1016" s="16">
        <v>0.13827573625225301</v>
      </c>
      <c r="Z1016" s="16"/>
      <c r="AA1016" s="16">
        <v>0.142538234043216</v>
      </c>
      <c r="AB1016" s="16">
        <v>0.14966738589562001</v>
      </c>
      <c r="AC1016" s="16">
        <v>0.153689859811245</v>
      </c>
      <c r="AD1016" s="16">
        <v>0.19774664592329899</v>
      </c>
      <c r="AE1016" s="16">
        <v>0.12647984361161199</v>
      </c>
      <c r="AF1016" s="16">
        <v>0.19782167358928601</v>
      </c>
      <c r="AG1016" s="16"/>
      <c r="AH1016" s="16">
        <v>0.176317208901873</v>
      </c>
      <c r="AI1016" s="16">
        <v>0.16651066300568201</v>
      </c>
      <c r="AJ1016" s="16"/>
      <c r="AK1016" s="16">
        <v>0.17176087632814599</v>
      </c>
      <c r="AL1016" s="16">
        <v>0.165781475906526</v>
      </c>
      <c r="AM1016" s="16"/>
      <c r="AN1016" s="16">
        <v>0.158344615678635</v>
      </c>
      <c r="AO1016" s="16">
        <v>0.17973376415007</v>
      </c>
      <c r="AP1016" s="16"/>
      <c r="AQ1016" s="16">
        <v>0.158432254039995</v>
      </c>
      <c r="AR1016" s="16">
        <v>0.12616783332102299</v>
      </c>
      <c r="AS1016" s="16">
        <v>0.20207384541787199</v>
      </c>
      <c r="AT1016" s="16"/>
      <c r="AU1016" s="16">
        <v>0.17617594877294901</v>
      </c>
      <c r="AV1016" s="16">
        <v>0.13254156182105301</v>
      </c>
      <c r="AW1016" s="16"/>
      <c r="AX1016" s="16">
        <v>0.16760333033401101</v>
      </c>
      <c r="AY1016" s="16">
        <v>0.108838276060433</v>
      </c>
      <c r="AZ1016" s="16"/>
      <c r="BA1016" s="16">
        <v>0.20719896447316999</v>
      </c>
      <c r="BB1016" s="16">
        <v>0.131093788580182</v>
      </c>
    </row>
    <row r="1017" spans="2:54" x14ac:dyDescent="0.35">
      <c r="B1017" t="s">
        <v>378</v>
      </c>
      <c r="C1017" s="16">
        <v>0.17255182555732701</v>
      </c>
      <c r="D1017" s="16">
        <v>0.17602644369419401</v>
      </c>
      <c r="E1017" s="16">
        <v>0.16668067968957201</v>
      </c>
      <c r="F1017" s="16"/>
      <c r="G1017" s="16">
        <v>0.21309611511096799</v>
      </c>
      <c r="H1017" s="16">
        <v>0.18015750635524</v>
      </c>
      <c r="I1017" s="16">
        <v>0.19848513250696501</v>
      </c>
      <c r="J1017" s="16">
        <v>0.20533367059671501</v>
      </c>
      <c r="K1017" s="16">
        <v>0.103750133876485</v>
      </c>
      <c r="L1017" s="16">
        <v>0.151704381079628</v>
      </c>
      <c r="M1017" s="16"/>
      <c r="N1017" s="16">
        <v>0.16073458419126899</v>
      </c>
      <c r="O1017" s="16">
        <v>0.14444960819158001</v>
      </c>
      <c r="P1017" s="16">
        <v>0.18637218967320399</v>
      </c>
      <c r="Q1017" s="16">
        <v>0.18338138417806801</v>
      </c>
      <c r="R1017" s="16"/>
      <c r="S1017" s="16">
        <v>0.16634581022511399</v>
      </c>
      <c r="T1017" s="16">
        <v>0.182778646607138</v>
      </c>
      <c r="U1017" s="16"/>
      <c r="V1017" s="16">
        <v>0.19213286004901001</v>
      </c>
      <c r="W1017" s="16">
        <v>0.149635939862444</v>
      </c>
      <c r="X1017" s="16">
        <v>0.19031884810459199</v>
      </c>
      <c r="Y1017" s="16">
        <v>0.14673507321502999</v>
      </c>
      <c r="Z1017" s="16"/>
      <c r="AA1017" s="16">
        <v>0.16194054054184701</v>
      </c>
      <c r="AB1017" s="16">
        <v>0.17530977741161499</v>
      </c>
      <c r="AC1017" s="16">
        <v>0.1596893563182</v>
      </c>
      <c r="AD1017" s="16">
        <v>0.19305686474658501</v>
      </c>
      <c r="AE1017" s="16">
        <v>0.171385259241044</v>
      </c>
      <c r="AF1017" s="16">
        <v>0.19259910238986999</v>
      </c>
      <c r="AG1017" s="16"/>
      <c r="AH1017" s="16">
        <v>0.159483277857772</v>
      </c>
      <c r="AI1017" s="16">
        <v>0.18547107732840901</v>
      </c>
      <c r="AJ1017" s="16"/>
      <c r="AK1017" s="16">
        <v>0.15280949267399399</v>
      </c>
      <c r="AL1017" s="16">
        <v>0.191382079434567</v>
      </c>
      <c r="AM1017" s="16"/>
      <c r="AN1017" s="16">
        <v>0.16116441907126899</v>
      </c>
      <c r="AO1017" s="16">
        <v>0.18797682983834699</v>
      </c>
      <c r="AP1017" s="16"/>
      <c r="AQ1017" s="16">
        <v>0.175765407447697</v>
      </c>
      <c r="AR1017" s="16">
        <v>0.14706581320079601</v>
      </c>
      <c r="AS1017" s="16">
        <v>0.195268019518199</v>
      </c>
      <c r="AT1017" s="16"/>
      <c r="AU1017" s="16">
        <v>0.15666305956740501</v>
      </c>
      <c r="AV1017" s="16">
        <v>0.19414409540841199</v>
      </c>
      <c r="AW1017" s="16"/>
      <c r="AX1017" s="16">
        <v>0.17411256015792401</v>
      </c>
      <c r="AY1017" s="16">
        <v>0.171550371997575</v>
      </c>
      <c r="AZ1017" s="16"/>
      <c r="BA1017" s="16">
        <v>0.202865305646942</v>
      </c>
      <c r="BB1017" s="16">
        <v>0.25671021474899902</v>
      </c>
    </row>
    <row r="1018" spans="2:54" x14ac:dyDescent="0.35">
      <c r="B1018" t="s">
        <v>103</v>
      </c>
      <c r="C1018" s="16">
        <v>7.0359483404143899E-2</v>
      </c>
      <c r="D1018" s="16">
        <v>7.0270756169124093E-2</v>
      </c>
      <c r="E1018" s="16">
        <v>7.1545740055956195E-2</v>
      </c>
      <c r="F1018" s="16"/>
      <c r="G1018" s="16">
        <v>5.9088946342762703E-2</v>
      </c>
      <c r="H1018" s="16">
        <v>4.4883749023446398E-2</v>
      </c>
      <c r="I1018" s="16">
        <v>4.4725699555524898E-2</v>
      </c>
      <c r="J1018" s="16">
        <v>5.0129037069634001E-2</v>
      </c>
      <c r="K1018" s="16">
        <v>5.43810645210481E-2</v>
      </c>
      <c r="L1018" s="16">
        <v>0.14642821188038299</v>
      </c>
      <c r="M1018" s="16"/>
      <c r="N1018" s="16">
        <v>8.0501792978304496E-2</v>
      </c>
      <c r="O1018" s="16">
        <v>9.4672835956257903E-2</v>
      </c>
      <c r="P1018" s="16">
        <v>6.2183730705040102E-2</v>
      </c>
      <c r="Q1018" s="16">
        <v>5.4999243726987702E-2</v>
      </c>
      <c r="R1018" s="16"/>
      <c r="S1018" s="16">
        <v>7.9497602737517298E-2</v>
      </c>
      <c r="T1018" s="16">
        <v>5.6922166177325699E-2</v>
      </c>
      <c r="U1018" s="16"/>
      <c r="V1018" s="16">
        <v>3.9576203340563602E-2</v>
      </c>
      <c r="W1018" s="16">
        <v>9.2170681263553406E-2</v>
      </c>
      <c r="X1018" s="16">
        <v>7.1302926588426893E-2</v>
      </c>
      <c r="Y1018" s="16">
        <v>3.4870289897511703E-2</v>
      </c>
      <c r="Z1018" s="16"/>
      <c r="AA1018" s="16">
        <v>7.86943252903268E-2</v>
      </c>
      <c r="AB1018" s="16">
        <v>7.7558891687279405E-2</v>
      </c>
      <c r="AC1018" s="16">
        <v>6.2510393847950804E-2</v>
      </c>
      <c r="AD1018" s="16">
        <v>4.8179534574803902E-2</v>
      </c>
      <c r="AE1018" s="16">
        <v>7.4281502609613095E-2</v>
      </c>
      <c r="AF1018" s="16">
        <v>8.9708449601610604E-2</v>
      </c>
      <c r="AG1018" s="16"/>
      <c r="AH1018" s="16">
        <v>5.8515021273779402E-2</v>
      </c>
      <c r="AI1018" s="16">
        <v>7.7594378588305798E-2</v>
      </c>
      <c r="AJ1018" s="16"/>
      <c r="AK1018" s="16">
        <v>6.8142676690609694E-2</v>
      </c>
      <c r="AL1018" s="16">
        <v>5.7671739846602302E-2</v>
      </c>
      <c r="AM1018" s="16"/>
      <c r="AN1018" s="16">
        <v>6.6667352136945995E-2</v>
      </c>
      <c r="AO1018" s="16">
        <v>8.0360518994866501E-2</v>
      </c>
      <c r="AP1018" s="16"/>
      <c r="AQ1018" s="16">
        <v>6.8446073688133394E-2</v>
      </c>
      <c r="AR1018" s="16">
        <v>6.68183989117902E-2</v>
      </c>
      <c r="AS1018" s="16">
        <v>6.18070331819442E-2</v>
      </c>
      <c r="AT1018" s="16"/>
      <c r="AU1018" s="16">
        <v>7.8239078427528197E-2</v>
      </c>
      <c r="AV1018" s="16">
        <v>5.7422385064355298E-2</v>
      </c>
      <c r="AW1018" s="16"/>
      <c r="AX1018" s="16">
        <v>6.3368309582808993E-2</v>
      </c>
      <c r="AY1018" s="16">
        <v>9.7751791698255194E-2</v>
      </c>
      <c r="AZ1018" s="16"/>
      <c r="BA1018" s="16">
        <v>3.0779011630026099E-2</v>
      </c>
      <c r="BB1018" s="16">
        <v>1.22579455200983E-2</v>
      </c>
    </row>
    <row r="1019" spans="2:54" x14ac:dyDescent="0.35">
      <c r="C1019" s="16"/>
      <c r="D1019" s="16"/>
      <c r="E1019" s="16"/>
      <c r="F1019" s="16"/>
      <c r="G1019" s="16"/>
      <c r="H1019" s="16"/>
      <c r="I1019" s="16"/>
      <c r="J1019" s="16"/>
      <c r="K1019" s="16"/>
      <c r="L1019" s="16"/>
      <c r="M1019" s="16"/>
      <c r="N1019" s="16"/>
      <c r="O1019" s="16"/>
      <c r="P1019" s="16"/>
      <c r="Q1019" s="16"/>
      <c r="R1019" s="16"/>
      <c r="S1019" s="16"/>
      <c r="T1019" s="16"/>
      <c r="U1019" s="16"/>
      <c r="V1019" s="16"/>
      <c r="W1019" s="16"/>
      <c r="X1019" s="16"/>
      <c r="Y1019" s="16"/>
      <c r="Z1019" s="16"/>
      <c r="AA1019" s="16"/>
      <c r="AB1019" s="16"/>
      <c r="AC1019" s="16"/>
      <c r="AD1019" s="16"/>
      <c r="AE1019" s="16"/>
      <c r="AF1019" s="16"/>
      <c r="AG1019" s="16"/>
      <c r="AH1019" s="16"/>
      <c r="AI1019" s="16"/>
      <c r="AJ1019" s="16"/>
      <c r="AK1019" s="16"/>
      <c r="AL1019" s="16"/>
      <c r="AM1019" s="16"/>
      <c r="AN1019" s="16"/>
      <c r="AO1019" s="16"/>
      <c r="AP1019" s="16"/>
      <c r="AQ1019" s="16"/>
      <c r="AR1019" s="16"/>
      <c r="AS1019" s="16"/>
      <c r="AT1019" s="16"/>
      <c r="AU1019" s="16"/>
      <c r="AV1019" s="16"/>
      <c r="AW1019" s="16"/>
      <c r="AX1019" s="16"/>
      <c r="AY1019" s="16"/>
      <c r="AZ1019" s="16"/>
      <c r="BA1019" s="16"/>
      <c r="BB1019" s="16"/>
    </row>
    <row r="1020" spans="2:54" x14ac:dyDescent="0.35">
      <c r="B1020" s="7" t="s">
        <v>382</v>
      </c>
      <c r="C1020" s="16"/>
      <c r="D1020" s="16"/>
      <c r="E1020" s="16"/>
      <c r="F1020" s="16"/>
      <c r="G1020" s="16"/>
      <c r="H1020" s="16"/>
      <c r="I1020" s="16"/>
      <c r="J1020" s="16"/>
      <c r="K1020" s="16"/>
      <c r="L1020" s="16"/>
      <c r="M1020" s="16"/>
      <c r="N1020" s="16"/>
      <c r="O1020" s="16"/>
      <c r="P1020" s="16"/>
      <c r="Q1020" s="16"/>
      <c r="R1020" s="16"/>
      <c r="S1020" s="16"/>
      <c r="T1020" s="16"/>
      <c r="U1020" s="16"/>
      <c r="V1020" s="16"/>
      <c r="W1020" s="16"/>
      <c r="X1020" s="16"/>
      <c r="Y1020" s="16"/>
      <c r="Z1020" s="16"/>
      <c r="AA1020" s="16"/>
      <c r="AB1020" s="16"/>
      <c r="AC1020" s="16"/>
      <c r="AD1020" s="16"/>
      <c r="AE1020" s="16"/>
      <c r="AF1020" s="16"/>
      <c r="AG1020" s="16"/>
      <c r="AH1020" s="16"/>
      <c r="AI1020" s="16"/>
      <c r="AJ1020" s="16"/>
      <c r="AK1020" s="16"/>
      <c r="AL1020" s="16"/>
      <c r="AM1020" s="16"/>
      <c r="AN1020" s="16"/>
      <c r="AO1020" s="16"/>
      <c r="AP1020" s="16"/>
      <c r="AQ1020" s="16"/>
      <c r="AR1020" s="16"/>
      <c r="AS1020" s="16"/>
      <c r="AT1020" s="16"/>
      <c r="AU1020" s="16"/>
      <c r="AV1020" s="16"/>
      <c r="AW1020" s="16"/>
      <c r="AX1020" s="16"/>
      <c r="AY1020" s="16"/>
      <c r="AZ1020" s="16"/>
      <c r="BA1020" s="16"/>
      <c r="BB1020" s="16"/>
    </row>
    <row r="1021" spans="2:54" x14ac:dyDescent="0.35">
      <c r="B1021" s="15" t="s">
        <v>14</v>
      </c>
      <c r="C1021" s="16"/>
      <c r="D1021" s="16"/>
      <c r="E1021" s="16"/>
      <c r="F1021" s="16"/>
      <c r="G1021" s="16"/>
      <c r="H1021" s="16"/>
      <c r="I1021" s="16"/>
      <c r="J1021" s="16"/>
      <c r="K1021" s="16"/>
      <c r="L1021" s="16"/>
      <c r="M1021" s="16"/>
      <c r="N1021" s="16"/>
      <c r="O1021" s="16"/>
      <c r="P1021" s="16"/>
      <c r="Q1021" s="16"/>
      <c r="R1021" s="16"/>
      <c r="S1021" s="16"/>
      <c r="T1021" s="16"/>
      <c r="U1021" s="16"/>
      <c r="V1021" s="16"/>
      <c r="W1021" s="16"/>
      <c r="X1021" s="16"/>
      <c r="Y1021" s="16"/>
      <c r="Z1021" s="16"/>
      <c r="AA1021" s="16"/>
      <c r="AB1021" s="16"/>
      <c r="AC1021" s="16"/>
      <c r="AD1021" s="16"/>
      <c r="AE1021" s="16"/>
      <c r="AF1021" s="16"/>
      <c r="AG1021" s="16"/>
      <c r="AH1021" s="16"/>
      <c r="AI1021" s="16"/>
      <c r="AJ1021" s="16"/>
      <c r="AK1021" s="16"/>
      <c r="AL1021" s="16"/>
      <c r="AM1021" s="16"/>
      <c r="AN1021" s="16"/>
      <c r="AO1021" s="16"/>
      <c r="AP1021" s="16"/>
      <c r="AQ1021" s="16"/>
      <c r="AR1021" s="16"/>
      <c r="AS1021" s="16"/>
      <c r="AT1021" s="16"/>
      <c r="AU1021" s="16"/>
      <c r="AV1021" s="16"/>
      <c r="AW1021" s="16"/>
      <c r="AX1021" s="16"/>
      <c r="AY1021" s="16"/>
      <c r="AZ1021" s="16"/>
      <c r="BA1021" s="16"/>
      <c r="BB1021" s="16"/>
    </row>
    <row r="1022" spans="2:54" x14ac:dyDescent="0.35">
      <c r="B1022" t="s">
        <v>372</v>
      </c>
      <c r="C1022" s="16">
        <v>0.15112326330972201</v>
      </c>
      <c r="D1022" s="16">
        <v>9.2269216587846703E-2</v>
      </c>
      <c r="E1022" s="16">
        <v>0.20576858311656801</v>
      </c>
      <c r="F1022" s="16"/>
      <c r="G1022" s="16">
        <v>7.9788375205666104E-2</v>
      </c>
      <c r="H1022" s="16">
        <v>0.13357388752795499</v>
      </c>
      <c r="I1022" s="16">
        <v>9.9308253133191596E-2</v>
      </c>
      <c r="J1022" s="16">
        <v>0.145137159110452</v>
      </c>
      <c r="K1022" s="16">
        <v>0.194566000309118</v>
      </c>
      <c r="L1022" s="16">
        <v>0.21793513338748499</v>
      </c>
      <c r="M1022" s="16"/>
      <c r="N1022" s="16">
        <v>0.18967145314703199</v>
      </c>
      <c r="O1022" s="16">
        <v>0.17917176209684799</v>
      </c>
      <c r="P1022" s="16">
        <v>0.13324709940493801</v>
      </c>
      <c r="Q1022" s="16">
        <v>0.127615414583723</v>
      </c>
      <c r="R1022" s="16"/>
      <c r="S1022" s="16">
        <v>0.14958842263189301</v>
      </c>
      <c r="T1022" s="16">
        <v>0.15418498132033701</v>
      </c>
      <c r="U1022" s="16"/>
      <c r="V1022" s="16">
        <v>0.19053837653150299</v>
      </c>
      <c r="W1022" s="16">
        <v>0.14906870813582301</v>
      </c>
      <c r="X1022" s="16">
        <v>0.12859666610078899</v>
      </c>
      <c r="Y1022" s="16">
        <v>7.52562316557044E-2</v>
      </c>
      <c r="Z1022" s="16"/>
      <c r="AA1022" s="16">
        <v>0.177337934946454</v>
      </c>
      <c r="AB1022" s="16">
        <v>0.139277919583632</v>
      </c>
      <c r="AC1022" s="16">
        <v>0.159881797183032</v>
      </c>
      <c r="AD1022" s="16">
        <v>0.15243419565885299</v>
      </c>
      <c r="AE1022" s="16">
        <v>8.2561147203340998E-2</v>
      </c>
      <c r="AF1022" s="16">
        <v>4.9476350591875697E-2</v>
      </c>
      <c r="AG1022" s="16"/>
      <c r="AH1022" s="16">
        <v>0.16134439305218801</v>
      </c>
      <c r="AI1022" s="16">
        <v>0.16014417764119601</v>
      </c>
      <c r="AJ1022" s="16"/>
      <c r="AK1022" s="16">
        <v>0.18424953653017501</v>
      </c>
      <c r="AL1022" s="16">
        <v>0.13687706173360301</v>
      </c>
      <c r="AM1022" s="16"/>
      <c r="AN1022" s="16">
        <v>0.166181777973467</v>
      </c>
      <c r="AO1022" s="16">
        <v>0.13253927600826099</v>
      </c>
      <c r="AP1022" s="16"/>
      <c r="AQ1022" s="16">
        <v>0.15276746021589599</v>
      </c>
      <c r="AR1022" s="16">
        <v>0.167304829572549</v>
      </c>
      <c r="AS1022" s="16">
        <v>0.12885838954255099</v>
      </c>
      <c r="AT1022" s="16"/>
      <c r="AU1022" s="16">
        <v>0.184797785436323</v>
      </c>
      <c r="AV1022" s="16">
        <v>0.10596297592793</v>
      </c>
      <c r="AW1022" s="16"/>
      <c r="AX1022" s="16">
        <v>0.12647540640353799</v>
      </c>
      <c r="AY1022" s="16">
        <v>0.25536840355898899</v>
      </c>
      <c r="AZ1022" s="16"/>
      <c r="BA1022" s="16">
        <v>0.12374780254203301</v>
      </c>
      <c r="BB1022" s="16">
        <v>5.2172088836849602E-2</v>
      </c>
    </row>
    <row r="1023" spans="2:54" x14ac:dyDescent="0.35">
      <c r="B1023" t="s">
        <v>373</v>
      </c>
      <c r="C1023" s="16">
        <v>4.2710442398747897E-2</v>
      </c>
      <c r="D1023" s="16">
        <v>4.9311282924619997E-2</v>
      </c>
      <c r="E1023" s="16">
        <v>3.7108638723892098E-2</v>
      </c>
      <c r="F1023" s="16"/>
      <c r="G1023" s="16">
        <v>7.3800926302892103E-2</v>
      </c>
      <c r="H1023" s="16">
        <v>4.2797500880636302E-2</v>
      </c>
      <c r="I1023" s="16">
        <v>6.2197007114948001E-2</v>
      </c>
      <c r="J1023" s="16">
        <v>2.8453763335787901E-2</v>
      </c>
      <c r="K1023" s="16">
        <v>3.8336490596523297E-2</v>
      </c>
      <c r="L1023" s="16">
        <v>2.3778846053025601E-2</v>
      </c>
      <c r="M1023" s="16"/>
      <c r="N1023" s="16">
        <v>4.4641431464287597E-2</v>
      </c>
      <c r="O1023" s="16">
        <v>2.3052271353481601E-2</v>
      </c>
      <c r="P1023" s="16">
        <v>5.4234410371777501E-2</v>
      </c>
      <c r="Q1023" s="16">
        <v>3.9994026820630399E-2</v>
      </c>
      <c r="R1023" s="16"/>
      <c r="S1023" s="16">
        <v>3.5397399011377902E-2</v>
      </c>
      <c r="T1023" s="16">
        <v>5.3925794006668699E-2</v>
      </c>
      <c r="U1023" s="16"/>
      <c r="V1023" s="16">
        <v>4.4967675837471202E-2</v>
      </c>
      <c r="W1023" s="16">
        <v>3.9058636701569602E-2</v>
      </c>
      <c r="X1023" s="16">
        <v>4.0101631008662798E-2</v>
      </c>
      <c r="Y1023" s="16">
        <v>9.03769614810533E-2</v>
      </c>
      <c r="Z1023" s="16"/>
      <c r="AA1023" s="16">
        <v>4.3705400548595098E-2</v>
      </c>
      <c r="AB1023" s="16">
        <v>3.72260778689468E-2</v>
      </c>
      <c r="AC1023" s="16">
        <v>4.5933952825514102E-2</v>
      </c>
      <c r="AD1023" s="16">
        <v>4.37947096420888E-2</v>
      </c>
      <c r="AE1023" s="16">
        <v>5.1725789685235599E-2</v>
      </c>
      <c r="AF1023" s="16">
        <v>1.8184412953574501E-2</v>
      </c>
      <c r="AG1023" s="16"/>
      <c r="AH1023" s="16">
        <v>4.4096366804941098E-2</v>
      </c>
      <c r="AI1023" s="16">
        <v>4.8874668217529803E-2</v>
      </c>
      <c r="AJ1023" s="16"/>
      <c r="AK1023" s="16">
        <v>4.9619435094104401E-2</v>
      </c>
      <c r="AL1023" s="16">
        <v>3.1889289095770497E-2</v>
      </c>
      <c r="AM1023" s="16"/>
      <c r="AN1023" s="16">
        <v>4.6238115664567897E-2</v>
      </c>
      <c r="AO1023" s="16">
        <v>4.4310825489735202E-2</v>
      </c>
      <c r="AP1023" s="16"/>
      <c r="AQ1023" s="16">
        <v>5.7904892490716099E-2</v>
      </c>
      <c r="AR1023" s="16">
        <v>5.3017932291054899E-2</v>
      </c>
      <c r="AS1023" s="16">
        <v>2.7111736672825501E-2</v>
      </c>
      <c r="AT1023" s="16"/>
      <c r="AU1023" s="16">
        <v>4.1169624482178299E-2</v>
      </c>
      <c r="AV1023" s="16">
        <v>4.5682041517445302E-2</v>
      </c>
      <c r="AW1023" s="16"/>
      <c r="AX1023" s="16">
        <v>4.48430744248694E-2</v>
      </c>
      <c r="AY1023" s="16">
        <v>2.7008201982882198E-2</v>
      </c>
      <c r="AZ1023" s="16"/>
      <c r="BA1023" s="16">
        <v>2.49065034203363E-2</v>
      </c>
      <c r="BB1023" s="16">
        <v>9.5752652878186295E-2</v>
      </c>
    </row>
    <row r="1024" spans="2:54" x14ac:dyDescent="0.35">
      <c r="B1024" t="s">
        <v>374</v>
      </c>
      <c r="C1024" s="16">
        <v>6.1436246861542497E-2</v>
      </c>
      <c r="D1024" s="16">
        <v>8.4307722022072401E-2</v>
      </c>
      <c r="E1024" s="16">
        <v>3.6904991497690602E-2</v>
      </c>
      <c r="F1024" s="16"/>
      <c r="G1024" s="16">
        <v>4.2374579041488898E-2</v>
      </c>
      <c r="H1024" s="16">
        <v>9.0134524657197401E-2</v>
      </c>
      <c r="I1024" s="16">
        <v>5.3380771911574199E-2</v>
      </c>
      <c r="J1024" s="16">
        <v>5.65103740420871E-2</v>
      </c>
      <c r="K1024" s="16">
        <v>7.6243815219414798E-2</v>
      </c>
      <c r="L1024" s="16">
        <v>4.6309043255091803E-2</v>
      </c>
      <c r="M1024" s="16"/>
      <c r="N1024" s="16">
        <v>6.6347949596255895E-2</v>
      </c>
      <c r="O1024" s="16">
        <v>5.2374683901369602E-2</v>
      </c>
      <c r="P1024" s="16">
        <v>6.7587683030450596E-2</v>
      </c>
      <c r="Q1024" s="16">
        <v>5.5942491835256902E-2</v>
      </c>
      <c r="R1024" s="16"/>
      <c r="S1024" s="16">
        <v>5.7145426326514898E-2</v>
      </c>
      <c r="T1024" s="16">
        <v>6.8197823553001094E-2</v>
      </c>
      <c r="U1024" s="16"/>
      <c r="V1024" s="16">
        <v>5.1544983728596297E-2</v>
      </c>
      <c r="W1024" s="16">
        <v>7.2878188879404796E-2</v>
      </c>
      <c r="X1024" s="16">
        <v>5.3136618643715099E-2</v>
      </c>
      <c r="Y1024" s="16">
        <v>7.0412840152650299E-2</v>
      </c>
      <c r="Z1024" s="16"/>
      <c r="AA1024" s="16">
        <v>7.5283136975243997E-2</v>
      </c>
      <c r="AB1024" s="16">
        <v>6.6563330201789103E-2</v>
      </c>
      <c r="AC1024" s="16">
        <v>2.40107236070604E-2</v>
      </c>
      <c r="AD1024" s="16">
        <v>4.9532157227834502E-2</v>
      </c>
      <c r="AE1024" s="16">
        <v>7.53515624294126E-2</v>
      </c>
      <c r="AF1024" s="16">
        <v>1.8049971577598301E-2</v>
      </c>
      <c r="AG1024" s="16"/>
      <c r="AH1024" s="16">
        <v>6.8073812486839802E-2</v>
      </c>
      <c r="AI1024" s="16">
        <v>5.3677672474225398E-2</v>
      </c>
      <c r="AJ1024" s="16"/>
      <c r="AK1024" s="16">
        <v>7.5151136289967002E-2</v>
      </c>
      <c r="AL1024" s="16">
        <v>6.2072937226382303E-2</v>
      </c>
      <c r="AM1024" s="16"/>
      <c r="AN1024" s="16">
        <v>5.9525162595871303E-2</v>
      </c>
      <c r="AO1024" s="16">
        <v>6.7689033450313907E-2</v>
      </c>
      <c r="AP1024" s="16"/>
      <c r="AQ1024" s="16">
        <v>6.6230864812938606E-2</v>
      </c>
      <c r="AR1024" s="16">
        <v>6.3643797234751706E-2</v>
      </c>
      <c r="AS1024" s="16">
        <v>6.8316126005865299E-2</v>
      </c>
      <c r="AT1024" s="16"/>
      <c r="AU1024" s="16">
        <v>6.6017326965194606E-2</v>
      </c>
      <c r="AV1024" s="16">
        <v>5.6038307365610197E-2</v>
      </c>
      <c r="AW1024" s="16"/>
      <c r="AX1024" s="16">
        <v>6.6627305429755507E-2</v>
      </c>
      <c r="AY1024" s="16">
        <v>3.7327175241146197E-2</v>
      </c>
      <c r="AZ1024" s="16"/>
      <c r="BA1024" s="16">
        <v>6.8996416318630502E-2</v>
      </c>
      <c r="BB1024" s="16">
        <v>7.9982615140483604E-2</v>
      </c>
    </row>
    <row r="1025" spans="2:54" x14ac:dyDescent="0.35">
      <c r="B1025" t="s">
        <v>375</v>
      </c>
      <c r="C1025" s="16">
        <v>0.25250493362320497</v>
      </c>
      <c r="D1025" s="16">
        <v>0.240156081647241</v>
      </c>
      <c r="E1025" s="16">
        <v>0.266341883082437</v>
      </c>
      <c r="F1025" s="16"/>
      <c r="G1025" s="16">
        <v>0.22923123798496001</v>
      </c>
      <c r="H1025" s="16">
        <v>0.20766400300086599</v>
      </c>
      <c r="I1025" s="16">
        <v>0.24025439270033699</v>
      </c>
      <c r="J1025" s="16">
        <v>0.29842057045227899</v>
      </c>
      <c r="K1025" s="16">
        <v>0.26587706729954103</v>
      </c>
      <c r="L1025" s="16">
        <v>0.26854857090403</v>
      </c>
      <c r="M1025" s="16"/>
      <c r="N1025" s="16">
        <v>0.210719660084208</v>
      </c>
      <c r="O1025" s="16">
        <v>0.26757240655950099</v>
      </c>
      <c r="P1025" s="16">
        <v>0.240575735249106</v>
      </c>
      <c r="Q1025" s="16">
        <v>0.28854267232130798</v>
      </c>
      <c r="R1025" s="16"/>
      <c r="S1025" s="16">
        <v>0.25411458819327198</v>
      </c>
      <c r="T1025" s="16">
        <v>0.24801998285874999</v>
      </c>
      <c r="U1025" s="16"/>
      <c r="V1025" s="16">
        <v>0.27029177104841501</v>
      </c>
      <c r="W1025" s="16">
        <v>0.25955885083267199</v>
      </c>
      <c r="X1025" s="16">
        <v>0.234346217630055</v>
      </c>
      <c r="Y1025" s="16">
        <v>0.19253791272997101</v>
      </c>
      <c r="Z1025" s="16"/>
      <c r="AA1025" s="16">
        <v>0.27069353833301402</v>
      </c>
      <c r="AB1025" s="16">
        <v>0.20145608478608901</v>
      </c>
      <c r="AC1025" s="16">
        <v>0.41821350597258999</v>
      </c>
      <c r="AD1025" s="16">
        <v>0.15498408916096301</v>
      </c>
      <c r="AE1025" s="16">
        <v>0.31493237812167602</v>
      </c>
      <c r="AF1025" s="16">
        <v>0.28288944362382401</v>
      </c>
      <c r="AG1025" s="16"/>
      <c r="AH1025" s="16">
        <v>0.258126659851804</v>
      </c>
      <c r="AI1025" s="16">
        <v>0.22082870604917701</v>
      </c>
      <c r="AJ1025" s="16"/>
      <c r="AK1025" s="16">
        <v>0.22729936722163999</v>
      </c>
      <c r="AL1025" s="16">
        <v>0.23781576022099499</v>
      </c>
      <c r="AM1025" s="16"/>
      <c r="AN1025" s="16">
        <v>0.23986035456451499</v>
      </c>
      <c r="AO1025" s="16">
        <v>0.21346340552712401</v>
      </c>
      <c r="AP1025" s="16"/>
      <c r="AQ1025" s="16">
        <v>0.26924828973339598</v>
      </c>
      <c r="AR1025" s="16">
        <v>0.29384208761514902</v>
      </c>
      <c r="AS1025" s="16">
        <v>0.185866396147921</v>
      </c>
      <c r="AT1025" s="16"/>
      <c r="AU1025" s="16">
        <v>0.22887423190234699</v>
      </c>
      <c r="AV1025" s="16">
        <v>0.281717073917024</v>
      </c>
      <c r="AW1025" s="16"/>
      <c r="AX1025" s="16">
        <v>0.24506800771666401</v>
      </c>
      <c r="AY1025" s="16">
        <v>0.29501496227715601</v>
      </c>
      <c r="AZ1025" s="16"/>
      <c r="BA1025" s="16">
        <v>0.21440782438391001</v>
      </c>
      <c r="BB1025" s="16">
        <v>0.23263164029717601</v>
      </c>
    </row>
    <row r="1026" spans="2:54" x14ac:dyDescent="0.35">
      <c r="B1026" t="s">
        <v>376</v>
      </c>
      <c r="C1026" s="16">
        <v>0.154471103157859</v>
      </c>
      <c r="D1026" s="16">
        <v>0.16454999530608799</v>
      </c>
      <c r="E1026" s="16">
        <v>0.144007897343819</v>
      </c>
      <c r="F1026" s="16"/>
      <c r="G1026" s="16">
        <v>0.168771525738213</v>
      </c>
      <c r="H1026" s="16">
        <v>0.19214527500395201</v>
      </c>
      <c r="I1026" s="16">
        <v>0.163176113295294</v>
      </c>
      <c r="J1026" s="16">
        <v>0.184983897576081</v>
      </c>
      <c r="K1026" s="16">
        <v>0.14092058561812301</v>
      </c>
      <c r="L1026" s="16">
        <v>9.4916676476910405E-2</v>
      </c>
      <c r="M1026" s="16"/>
      <c r="N1026" s="16">
        <v>0.16351144758898001</v>
      </c>
      <c r="O1026" s="16">
        <v>0.16621293649435001</v>
      </c>
      <c r="P1026" s="16">
        <v>0.124321771814019</v>
      </c>
      <c r="Q1026" s="16">
        <v>0.18620470227737199</v>
      </c>
      <c r="R1026" s="16"/>
      <c r="S1026" s="16">
        <v>0.14221499675386401</v>
      </c>
      <c r="T1026" s="16">
        <v>0.17367993526208</v>
      </c>
      <c r="U1026" s="16"/>
      <c r="V1026" s="16">
        <v>0.153965296250441</v>
      </c>
      <c r="W1026" s="16">
        <v>0.140675373003569</v>
      </c>
      <c r="X1026" s="16">
        <v>0.17030966125604799</v>
      </c>
      <c r="Y1026" s="16">
        <v>0.18573940499470601</v>
      </c>
      <c r="Z1026" s="16"/>
      <c r="AA1026" s="16">
        <v>0.12573556151266899</v>
      </c>
      <c r="AB1026" s="16">
        <v>0.17312284304116701</v>
      </c>
      <c r="AC1026" s="16">
        <v>7.3252387256527801E-2</v>
      </c>
      <c r="AD1026" s="16">
        <v>0.25553431004681398</v>
      </c>
      <c r="AE1026" s="16">
        <v>9.7081118161064406E-2</v>
      </c>
      <c r="AF1026" s="16">
        <v>0.136908179502163</v>
      </c>
      <c r="AG1026" s="16"/>
      <c r="AH1026" s="16">
        <v>0.13535811897771399</v>
      </c>
      <c r="AI1026" s="16">
        <v>0.16661126832443399</v>
      </c>
      <c r="AJ1026" s="16"/>
      <c r="AK1026" s="16">
        <v>0.138386444857659</v>
      </c>
      <c r="AL1026" s="16">
        <v>0.20019356823737</v>
      </c>
      <c r="AM1026" s="16"/>
      <c r="AN1026" s="16">
        <v>0.13534013900962799</v>
      </c>
      <c r="AO1026" s="16">
        <v>0.18806452364444401</v>
      </c>
      <c r="AP1026" s="16"/>
      <c r="AQ1026" s="16">
        <v>0.17581742532438899</v>
      </c>
      <c r="AR1026" s="16">
        <v>0.13528213255559601</v>
      </c>
      <c r="AS1026" s="16">
        <v>0.17178921772484301</v>
      </c>
      <c r="AT1026" s="16"/>
      <c r="AU1026" s="16">
        <v>0.14102196279475199</v>
      </c>
      <c r="AV1026" s="16">
        <v>0.17024073730025099</v>
      </c>
      <c r="AW1026" s="16"/>
      <c r="AX1026" s="16">
        <v>0.17380035135550301</v>
      </c>
      <c r="AY1026" s="16">
        <v>6.16948846854024E-2</v>
      </c>
      <c r="AZ1026" s="16"/>
      <c r="BA1026" s="16">
        <v>0.176035949402226</v>
      </c>
      <c r="BB1026" s="16">
        <v>0.19922965031544199</v>
      </c>
    </row>
    <row r="1027" spans="2:54" x14ac:dyDescent="0.35">
      <c r="B1027" t="s">
        <v>377</v>
      </c>
      <c r="C1027" s="16">
        <v>0.116131551969179</v>
      </c>
      <c r="D1027" s="16">
        <v>0.13868224451165601</v>
      </c>
      <c r="E1027" s="16">
        <v>9.5384551047710306E-2</v>
      </c>
      <c r="F1027" s="16"/>
      <c r="G1027" s="16">
        <v>0.138325008872904</v>
      </c>
      <c r="H1027" s="16">
        <v>0.14489719722941</v>
      </c>
      <c r="I1027" s="16">
        <v>0.14914640760041301</v>
      </c>
      <c r="J1027" s="16">
        <v>9.9659620332351304E-2</v>
      </c>
      <c r="K1027" s="16">
        <v>0.102630184089014</v>
      </c>
      <c r="L1027" s="16">
        <v>7.6148180864749199E-2</v>
      </c>
      <c r="M1027" s="16"/>
      <c r="N1027" s="16">
        <v>0.112694329347508</v>
      </c>
      <c r="O1027" s="16">
        <v>9.0933155080278799E-2</v>
      </c>
      <c r="P1027" s="16">
        <v>0.13861115393909099</v>
      </c>
      <c r="Q1027" s="16">
        <v>0.10449651575796901</v>
      </c>
      <c r="R1027" s="16"/>
      <c r="S1027" s="16">
        <v>0.123770078049609</v>
      </c>
      <c r="T1027" s="16">
        <v>0.105217444756897</v>
      </c>
      <c r="U1027" s="16"/>
      <c r="V1027" s="16">
        <v>7.3733683321294402E-2</v>
      </c>
      <c r="W1027" s="16">
        <v>0.122740740177952</v>
      </c>
      <c r="X1027" s="16">
        <v>0.13974946112919101</v>
      </c>
      <c r="Y1027" s="16">
        <v>0.15185073534584101</v>
      </c>
      <c r="Z1027" s="16"/>
      <c r="AA1027" s="16">
        <v>9.9094608571255696E-2</v>
      </c>
      <c r="AB1027" s="16">
        <v>0.14454274037057299</v>
      </c>
      <c r="AC1027" s="16">
        <v>5.7897185323967398E-2</v>
      </c>
      <c r="AD1027" s="16">
        <v>0.12894000900994701</v>
      </c>
      <c r="AE1027" s="16">
        <v>0.157131857105682</v>
      </c>
      <c r="AF1027" s="16">
        <v>0.14558886326029499</v>
      </c>
      <c r="AG1027" s="16"/>
      <c r="AH1027" s="16">
        <v>0.13296951809440999</v>
      </c>
      <c r="AI1027" s="16">
        <v>0.11878639682672</v>
      </c>
      <c r="AJ1027" s="16"/>
      <c r="AK1027" s="16">
        <v>0.13274349756282</v>
      </c>
      <c r="AL1027" s="16">
        <v>0.121811233756875</v>
      </c>
      <c r="AM1027" s="16"/>
      <c r="AN1027" s="16">
        <v>0.12978996698084999</v>
      </c>
      <c r="AO1027" s="16">
        <v>0.119975826221246</v>
      </c>
      <c r="AP1027" s="16"/>
      <c r="AQ1027" s="16">
        <v>9.1627127663486393E-2</v>
      </c>
      <c r="AR1027" s="16">
        <v>0.101929449504798</v>
      </c>
      <c r="AS1027" s="16">
        <v>0.160732603696434</v>
      </c>
      <c r="AT1027" s="16"/>
      <c r="AU1027" s="16">
        <v>0.12536547209868801</v>
      </c>
      <c r="AV1027" s="16">
        <v>0.105110598072737</v>
      </c>
      <c r="AW1027" s="16"/>
      <c r="AX1027" s="16">
        <v>0.12016929602974701</v>
      </c>
      <c r="AY1027" s="16">
        <v>0.10014290432652399</v>
      </c>
      <c r="AZ1027" s="16"/>
      <c r="BA1027" s="16">
        <v>0.168238082293448</v>
      </c>
      <c r="BB1027" s="16">
        <v>0.17415761273181601</v>
      </c>
    </row>
    <row r="1028" spans="2:54" x14ac:dyDescent="0.35">
      <c r="B1028" t="s">
        <v>378</v>
      </c>
      <c r="C1028" s="16">
        <v>0.143842717966086</v>
      </c>
      <c r="D1028" s="16">
        <v>0.156624497382405</v>
      </c>
      <c r="E1028" s="16">
        <v>0.13199148745918199</v>
      </c>
      <c r="F1028" s="16"/>
      <c r="G1028" s="16">
        <v>0.199664921891505</v>
      </c>
      <c r="H1028" s="16">
        <v>0.16490909133416101</v>
      </c>
      <c r="I1028" s="16">
        <v>0.17981399747076601</v>
      </c>
      <c r="J1028" s="16">
        <v>0.13720654194575699</v>
      </c>
      <c r="K1028" s="16">
        <v>9.4985896499288E-2</v>
      </c>
      <c r="L1028" s="16">
        <v>0.109044668699743</v>
      </c>
      <c r="M1028" s="16"/>
      <c r="N1028" s="16">
        <v>0.12767877561021601</v>
      </c>
      <c r="O1028" s="16">
        <v>0.119463097208827</v>
      </c>
      <c r="P1028" s="16">
        <v>0.16548410800490199</v>
      </c>
      <c r="Q1028" s="16">
        <v>0.141987967734648</v>
      </c>
      <c r="R1028" s="16"/>
      <c r="S1028" s="16">
        <v>0.14424332640566701</v>
      </c>
      <c r="T1028" s="16">
        <v>0.14229732875829701</v>
      </c>
      <c r="U1028" s="16"/>
      <c r="V1028" s="16">
        <v>0.157573287861627</v>
      </c>
      <c r="W1028" s="16">
        <v>0.12499018790862899</v>
      </c>
      <c r="X1028" s="16">
        <v>0.16007471437221599</v>
      </c>
      <c r="Y1028" s="16">
        <v>0.12643293265098501</v>
      </c>
      <c r="Z1028" s="16"/>
      <c r="AA1028" s="16">
        <v>0.14344620882970399</v>
      </c>
      <c r="AB1028" s="16">
        <v>0.12782973924079499</v>
      </c>
      <c r="AC1028" s="16">
        <v>0.14750065506252799</v>
      </c>
      <c r="AD1028" s="16">
        <v>0.140283702653722</v>
      </c>
      <c r="AE1028" s="16">
        <v>0.14232286546209</v>
      </c>
      <c r="AF1028" s="16">
        <v>0.25919432888905802</v>
      </c>
      <c r="AG1028" s="16"/>
      <c r="AH1028" s="16">
        <v>0.137278775741943</v>
      </c>
      <c r="AI1028" s="16">
        <v>0.15489598051245301</v>
      </c>
      <c r="AJ1028" s="16"/>
      <c r="AK1028" s="16">
        <v>0.123923430576637</v>
      </c>
      <c r="AL1028" s="16">
        <v>0.14562854855091101</v>
      </c>
      <c r="AM1028" s="16"/>
      <c r="AN1028" s="16">
        <v>0.15007537756870701</v>
      </c>
      <c r="AO1028" s="16">
        <v>0.160348706094016</v>
      </c>
      <c r="AP1028" s="16"/>
      <c r="AQ1028" s="16">
        <v>0.10850218954112199</v>
      </c>
      <c r="AR1028" s="16">
        <v>0.112267530759508</v>
      </c>
      <c r="AS1028" s="16">
        <v>0.18967321972286</v>
      </c>
      <c r="AT1028" s="16"/>
      <c r="AU1028" s="16">
        <v>0.12798457719624601</v>
      </c>
      <c r="AV1028" s="16">
        <v>0.169031878494284</v>
      </c>
      <c r="AW1028" s="16"/>
      <c r="AX1028" s="16">
        <v>0.15167964582037799</v>
      </c>
      <c r="AY1028" s="16">
        <v>0.109511624035838</v>
      </c>
      <c r="AZ1028" s="16"/>
      <c r="BA1028" s="16">
        <v>0.18474769696479401</v>
      </c>
      <c r="BB1028" s="16">
        <v>0.15536098721695599</v>
      </c>
    </row>
    <row r="1029" spans="2:54" x14ac:dyDescent="0.35">
      <c r="B1029" t="s">
        <v>103</v>
      </c>
      <c r="C1029" s="16">
        <v>7.7779740713657203E-2</v>
      </c>
      <c r="D1029" s="16">
        <v>7.4098959618071406E-2</v>
      </c>
      <c r="E1029" s="16">
        <v>8.2491967728701598E-2</v>
      </c>
      <c r="F1029" s="16"/>
      <c r="G1029" s="16">
        <v>6.8043424962371396E-2</v>
      </c>
      <c r="H1029" s="16">
        <v>2.3878520365820999E-2</v>
      </c>
      <c r="I1029" s="16">
        <v>5.2723056773476197E-2</v>
      </c>
      <c r="J1029" s="16">
        <v>4.9628073205204903E-2</v>
      </c>
      <c r="K1029" s="16">
        <v>8.6439960368977803E-2</v>
      </c>
      <c r="L1029" s="16">
        <v>0.163318880358965</v>
      </c>
      <c r="M1029" s="16"/>
      <c r="N1029" s="16">
        <v>8.4734953161512597E-2</v>
      </c>
      <c r="O1029" s="16">
        <v>0.101219687305344</v>
      </c>
      <c r="P1029" s="16">
        <v>7.59380381857159E-2</v>
      </c>
      <c r="Q1029" s="16">
        <v>5.5216208669093103E-2</v>
      </c>
      <c r="R1029" s="16"/>
      <c r="S1029" s="16">
        <v>9.35257626278021E-2</v>
      </c>
      <c r="T1029" s="16">
        <v>5.4476709483969203E-2</v>
      </c>
      <c r="U1029" s="16"/>
      <c r="V1029" s="16">
        <v>5.73849254206521E-2</v>
      </c>
      <c r="W1029" s="16">
        <v>9.1029314360379796E-2</v>
      </c>
      <c r="X1029" s="16">
        <v>7.3685029859323695E-2</v>
      </c>
      <c r="Y1029" s="16">
        <v>0.107392980989089</v>
      </c>
      <c r="Z1029" s="16"/>
      <c r="AA1029" s="16">
        <v>6.47036102830644E-2</v>
      </c>
      <c r="AB1029" s="16">
        <v>0.10998126490700801</v>
      </c>
      <c r="AC1029" s="16">
        <v>7.3309792768779997E-2</v>
      </c>
      <c r="AD1029" s="16">
        <v>7.4496826599776897E-2</v>
      </c>
      <c r="AE1029" s="16">
        <v>7.8893281831498505E-2</v>
      </c>
      <c r="AF1029" s="16">
        <v>8.9708449601610604E-2</v>
      </c>
      <c r="AG1029" s="16"/>
      <c r="AH1029" s="16">
        <v>6.2752354990160505E-2</v>
      </c>
      <c r="AI1029" s="16">
        <v>7.6181129954264307E-2</v>
      </c>
      <c r="AJ1029" s="16"/>
      <c r="AK1029" s="16">
        <v>6.8627151866998803E-2</v>
      </c>
      <c r="AL1029" s="16">
        <v>6.37116011780927E-2</v>
      </c>
      <c r="AM1029" s="16"/>
      <c r="AN1029" s="16">
        <v>7.2989105642392998E-2</v>
      </c>
      <c r="AO1029" s="16">
        <v>7.3608403564860703E-2</v>
      </c>
      <c r="AP1029" s="16"/>
      <c r="AQ1029" s="16">
        <v>7.7901750218056107E-2</v>
      </c>
      <c r="AR1029" s="16">
        <v>7.2712240466593095E-2</v>
      </c>
      <c r="AS1029" s="16">
        <v>6.7652310486699799E-2</v>
      </c>
      <c r="AT1029" s="16"/>
      <c r="AU1029" s="16">
        <v>8.47690191242714E-2</v>
      </c>
      <c r="AV1029" s="16">
        <v>6.6216387404719801E-2</v>
      </c>
      <c r="AW1029" s="16"/>
      <c r="AX1029" s="16">
        <v>7.13369128195456E-2</v>
      </c>
      <c r="AY1029" s="16">
        <v>0.113931843892062</v>
      </c>
      <c r="AZ1029" s="16"/>
      <c r="BA1029" s="16">
        <v>3.8919724674622902E-2</v>
      </c>
      <c r="BB1029" s="16">
        <v>1.07127525830902E-2</v>
      </c>
    </row>
    <row r="1030" spans="2:54" x14ac:dyDescent="0.35">
      <c r="C1030" s="16"/>
      <c r="D1030" s="16"/>
      <c r="E1030" s="16"/>
      <c r="F1030" s="16"/>
      <c r="G1030" s="16"/>
      <c r="H1030" s="16"/>
      <c r="I1030" s="16"/>
      <c r="J1030" s="16"/>
      <c r="K1030" s="16"/>
      <c r="L1030" s="16"/>
      <c r="M1030" s="16"/>
      <c r="N1030" s="16"/>
      <c r="O1030" s="16"/>
      <c r="P1030" s="16"/>
      <c r="Q1030" s="16"/>
      <c r="R1030" s="16"/>
      <c r="S1030" s="16"/>
      <c r="T1030" s="16"/>
      <c r="U1030" s="16"/>
      <c r="V1030" s="16"/>
      <c r="W1030" s="16"/>
      <c r="X1030" s="16"/>
      <c r="Y1030" s="16"/>
      <c r="Z1030" s="16"/>
      <c r="AA1030" s="16"/>
      <c r="AB1030" s="16"/>
      <c r="AC1030" s="16"/>
      <c r="AD1030" s="16"/>
      <c r="AE1030" s="16"/>
      <c r="AF1030" s="16"/>
      <c r="AG1030" s="16"/>
      <c r="AH1030" s="16"/>
      <c r="AI1030" s="16"/>
      <c r="AJ1030" s="16"/>
      <c r="AK1030" s="16"/>
      <c r="AL1030" s="16"/>
      <c r="AM1030" s="16"/>
      <c r="AN1030" s="16"/>
      <c r="AO1030" s="16"/>
      <c r="AP1030" s="16"/>
      <c r="AQ1030" s="16"/>
      <c r="AR1030" s="16"/>
      <c r="AS1030" s="16"/>
      <c r="AT1030" s="16"/>
      <c r="AU1030" s="16"/>
      <c r="AV1030" s="16"/>
      <c r="AW1030" s="16"/>
      <c r="AX1030" s="16"/>
      <c r="AY1030" s="16"/>
      <c r="AZ1030" s="16"/>
      <c r="BA1030" s="16"/>
      <c r="BB1030" s="16"/>
    </row>
    <row r="1031" spans="2:54" x14ac:dyDescent="0.35">
      <c r="B1031" s="7" t="s">
        <v>383</v>
      </c>
      <c r="C1031" s="16"/>
      <c r="D1031" s="16"/>
      <c r="E1031" s="16"/>
      <c r="F1031" s="16"/>
      <c r="G1031" s="16"/>
      <c r="H1031" s="16"/>
      <c r="I1031" s="16"/>
      <c r="J1031" s="16"/>
      <c r="K1031" s="16"/>
      <c r="L1031" s="16"/>
      <c r="M1031" s="16"/>
      <c r="N1031" s="16"/>
      <c r="O1031" s="16"/>
      <c r="P1031" s="16"/>
      <c r="Q1031" s="16"/>
      <c r="R1031" s="16"/>
      <c r="S1031" s="16"/>
      <c r="T1031" s="16"/>
      <c r="U1031" s="16"/>
      <c r="V1031" s="16"/>
      <c r="W1031" s="16"/>
      <c r="X1031" s="16"/>
      <c r="Y1031" s="16"/>
      <c r="Z1031" s="16"/>
      <c r="AA1031" s="16"/>
      <c r="AB1031" s="16"/>
      <c r="AC1031" s="16"/>
      <c r="AD1031" s="16"/>
      <c r="AE1031" s="16"/>
      <c r="AF1031" s="16"/>
      <c r="AG1031" s="16"/>
      <c r="AH1031" s="16"/>
      <c r="AI1031" s="16"/>
      <c r="AJ1031" s="16"/>
      <c r="AK1031" s="16"/>
      <c r="AL1031" s="16"/>
      <c r="AM1031" s="16"/>
      <c r="AN1031" s="16"/>
      <c r="AO1031" s="16"/>
      <c r="AP1031" s="16"/>
      <c r="AQ1031" s="16"/>
      <c r="AR1031" s="16"/>
      <c r="AS1031" s="16"/>
      <c r="AT1031" s="16"/>
      <c r="AU1031" s="16"/>
      <c r="AV1031" s="16"/>
      <c r="AW1031" s="16"/>
      <c r="AX1031" s="16"/>
      <c r="AY1031" s="16"/>
      <c r="AZ1031" s="16"/>
      <c r="BA1031" s="16"/>
      <c r="BB1031" s="16"/>
    </row>
    <row r="1032" spans="2:54" x14ac:dyDescent="0.35">
      <c r="B1032" s="15" t="s">
        <v>14</v>
      </c>
      <c r="C1032" s="16"/>
      <c r="D1032" s="16"/>
      <c r="E1032" s="16"/>
      <c r="F1032" s="16"/>
      <c r="G1032" s="16"/>
      <c r="H1032" s="16"/>
      <c r="I1032" s="16"/>
      <c r="J1032" s="16"/>
      <c r="K1032" s="16"/>
      <c r="L1032" s="16"/>
      <c r="M1032" s="16"/>
      <c r="N1032" s="16"/>
      <c r="O1032" s="16"/>
      <c r="P1032" s="16"/>
      <c r="Q1032" s="16"/>
      <c r="R1032" s="16"/>
      <c r="S1032" s="16"/>
      <c r="T1032" s="16"/>
      <c r="U1032" s="16"/>
      <c r="V1032" s="16"/>
      <c r="W1032" s="16"/>
      <c r="X1032" s="16"/>
      <c r="Y1032" s="16"/>
      <c r="Z1032" s="16"/>
      <c r="AA1032" s="16"/>
      <c r="AB1032" s="16"/>
      <c r="AC1032" s="16"/>
      <c r="AD1032" s="16"/>
      <c r="AE1032" s="16"/>
      <c r="AF1032" s="16"/>
      <c r="AG1032" s="16"/>
      <c r="AH1032" s="16"/>
      <c r="AI1032" s="16"/>
      <c r="AJ1032" s="16"/>
      <c r="AK1032" s="16"/>
      <c r="AL1032" s="16"/>
      <c r="AM1032" s="16"/>
      <c r="AN1032" s="16"/>
      <c r="AO1032" s="16"/>
      <c r="AP1032" s="16"/>
      <c r="AQ1032" s="16"/>
      <c r="AR1032" s="16"/>
      <c r="AS1032" s="16"/>
      <c r="AT1032" s="16"/>
      <c r="AU1032" s="16"/>
      <c r="AV1032" s="16"/>
      <c r="AW1032" s="16"/>
      <c r="AX1032" s="16"/>
      <c r="AY1032" s="16"/>
      <c r="AZ1032" s="16"/>
      <c r="BA1032" s="16"/>
      <c r="BB1032" s="16"/>
    </row>
    <row r="1033" spans="2:54" x14ac:dyDescent="0.35">
      <c r="B1033" t="s">
        <v>372</v>
      </c>
      <c r="C1033" s="16">
        <v>0.16313868303990001</v>
      </c>
      <c r="D1033" s="16">
        <v>0.124034784526389</v>
      </c>
      <c r="E1033" s="16">
        <v>0.20082056061471301</v>
      </c>
      <c r="F1033" s="16"/>
      <c r="G1033" s="16">
        <v>0.131837247065823</v>
      </c>
      <c r="H1033" s="16">
        <v>0.11597189377815301</v>
      </c>
      <c r="I1033" s="16">
        <v>0.117569856970291</v>
      </c>
      <c r="J1033" s="16">
        <v>0.137140119878182</v>
      </c>
      <c r="K1033" s="16">
        <v>0.21045528934191601</v>
      </c>
      <c r="L1033" s="16">
        <v>0.239443526650574</v>
      </c>
      <c r="M1033" s="16"/>
      <c r="N1033" s="16">
        <v>0.202853041714881</v>
      </c>
      <c r="O1033" s="16">
        <v>0.16713518421593601</v>
      </c>
      <c r="P1033" s="16">
        <v>0.13478031165778401</v>
      </c>
      <c r="Q1033" s="16">
        <v>0.176766516420757</v>
      </c>
      <c r="R1033" s="16"/>
      <c r="S1033" s="16">
        <v>0.17860771666273101</v>
      </c>
      <c r="T1033" s="16">
        <v>0.14052931443528699</v>
      </c>
      <c r="U1033" s="16"/>
      <c r="V1033" s="16">
        <v>0.18276672716641301</v>
      </c>
      <c r="W1033" s="16">
        <v>0.16623374562253401</v>
      </c>
      <c r="X1033" s="16">
        <v>0.15128747075372301</v>
      </c>
      <c r="Y1033" s="16">
        <v>8.20089328059561E-2</v>
      </c>
      <c r="Z1033" s="16"/>
      <c r="AA1033" s="16">
        <v>0.17297969727359699</v>
      </c>
      <c r="AB1033" s="16">
        <v>0.178608377185624</v>
      </c>
      <c r="AC1033" s="16">
        <v>0.16947539491055799</v>
      </c>
      <c r="AD1033" s="16">
        <v>0.163113178904634</v>
      </c>
      <c r="AE1033" s="16">
        <v>0.114780555941705</v>
      </c>
      <c r="AF1033" s="16">
        <v>6.8707020304980798E-2</v>
      </c>
      <c r="AG1033" s="16"/>
      <c r="AH1033" s="16">
        <v>0.160813571608522</v>
      </c>
      <c r="AI1033" s="16">
        <v>0.14800979971598299</v>
      </c>
      <c r="AJ1033" s="16"/>
      <c r="AK1033" s="16">
        <v>0.166063841526531</v>
      </c>
      <c r="AL1033" s="16">
        <v>0.16236483174293001</v>
      </c>
      <c r="AM1033" s="16"/>
      <c r="AN1033" s="16">
        <v>0.163224774376587</v>
      </c>
      <c r="AO1033" s="16">
        <v>0.14726042274106199</v>
      </c>
      <c r="AP1033" s="16"/>
      <c r="AQ1033" s="16">
        <v>0.13718063342069001</v>
      </c>
      <c r="AR1033" s="16">
        <v>0.19257092425095801</v>
      </c>
      <c r="AS1033" s="16">
        <v>0.134476121289197</v>
      </c>
      <c r="AT1033" s="16"/>
      <c r="AU1033" s="16">
        <v>0.1758865291351</v>
      </c>
      <c r="AV1033" s="16">
        <v>0.14587707394084201</v>
      </c>
      <c r="AW1033" s="16"/>
      <c r="AX1033" s="16">
        <v>0.138987272569984</v>
      </c>
      <c r="AY1033" s="16">
        <v>0.27577191766704001</v>
      </c>
      <c r="AZ1033" s="16"/>
      <c r="BA1033" s="16">
        <v>0.11670115078142999</v>
      </c>
      <c r="BB1033" s="16">
        <v>0.102233740002354</v>
      </c>
    </row>
    <row r="1034" spans="2:54" x14ac:dyDescent="0.35">
      <c r="B1034" t="s">
        <v>373</v>
      </c>
      <c r="C1034" s="16">
        <v>4.2037944386201301E-2</v>
      </c>
      <c r="D1034" s="16">
        <v>5.7647868377581402E-2</v>
      </c>
      <c r="E1034" s="16">
        <v>2.7957380112966002E-2</v>
      </c>
      <c r="F1034" s="16"/>
      <c r="G1034" s="16">
        <v>8.9756655294249796E-2</v>
      </c>
      <c r="H1034" s="16">
        <v>4.5225901693139003E-2</v>
      </c>
      <c r="I1034" s="16">
        <v>5.9625951112269801E-2</v>
      </c>
      <c r="J1034" s="16">
        <v>4.59444705696831E-2</v>
      </c>
      <c r="K1034" s="16">
        <v>2.6293580373901601E-2</v>
      </c>
      <c r="L1034" s="16">
        <v>7.4827059979918498E-3</v>
      </c>
      <c r="M1034" s="16"/>
      <c r="N1034" s="16">
        <v>4.2192200322593597E-2</v>
      </c>
      <c r="O1034" s="16">
        <v>3.0010316284520999E-2</v>
      </c>
      <c r="P1034" s="16">
        <v>4.75009239678158E-2</v>
      </c>
      <c r="Q1034" s="16">
        <v>4.3698991819317599E-2</v>
      </c>
      <c r="R1034" s="16"/>
      <c r="S1034" s="16">
        <v>3.4485040566831403E-2</v>
      </c>
      <c r="T1034" s="16">
        <v>5.3685771722871901E-2</v>
      </c>
      <c r="U1034" s="16"/>
      <c r="V1034" s="16">
        <v>5.7516423915769402E-2</v>
      </c>
      <c r="W1034" s="16">
        <v>3.6583211302338298E-2</v>
      </c>
      <c r="X1034" s="16">
        <v>3.70287351276746E-2</v>
      </c>
      <c r="Y1034" s="16">
        <v>3.3523088057478799E-2</v>
      </c>
      <c r="Z1034" s="16"/>
      <c r="AA1034" s="16">
        <v>5.28774685944658E-2</v>
      </c>
      <c r="AB1034" s="16">
        <v>3.1447665640077997E-2</v>
      </c>
      <c r="AC1034" s="16">
        <v>4.9030437506237999E-2</v>
      </c>
      <c r="AD1034" s="16">
        <v>3.1003174635871201E-2</v>
      </c>
      <c r="AE1034" s="16">
        <v>4.8937886928179797E-2</v>
      </c>
      <c r="AF1034" s="16">
        <v>0</v>
      </c>
      <c r="AG1034" s="16"/>
      <c r="AH1034" s="16">
        <v>3.8989737913334599E-2</v>
      </c>
      <c r="AI1034" s="16">
        <v>3.9072739696551298E-2</v>
      </c>
      <c r="AJ1034" s="16"/>
      <c r="AK1034" s="16">
        <v>4.3967895017040903E-2</v>
      </c>
      <c r="AL1034" s="16">
        <v>2.9646637488104598E-2</v>
      </c>
      <c r="AM1034" s="16"/>
      <c r="AN1034" s="16">
        <v>3.4958530503305003E-2</v>
      </c>
      <c r="AO1034" s="16">
        <v>3.5200038702237403E-2</v>
      </c>
      <c r="AP1034" s="16"/>
      <c r="AQ1034" s="16">
        <v>6.33737389415579E-2</v>
      </c>
      <c r="AR1034" s="16">
        <v>4.2020368804559602E-2</v>
      </c>
      <c r="AS1034" s="16">
        <v>3.1098064531971399E-2</v>
      </c>
      <c r="AT1034" s="16"/>
      <c r="AU1034" s="16">
        <v>3.3761596479052997E-2</v>
      </c>
      <c r="AV1034" s="16">
        <v>5.45945603030401E-2</v>
      </c>
      <c r="AW1034" s="16"/>
      <c r="AX1034" s="16">
        <v>4.6878347469280601E-2</v>
      </c>
      <c r="AY1034" s="16">
        <v>1.9096455918169601E-2</v>
      </c>
      <c r="AZ1034" s="16"/>
      <c r="BA1034" s="16">
        <v>2.8223762109998898E-2</v>
      </c>
      <c r="BB1034" s="16">
        <v>9.9737059800497699E-2</v>
      </c>
    </row>
    <row r="1035" spans="2:54" x14ac:dyDescent="0.35">
      <c r="B1035" t="s">
        <v>374</v>
      </c>
      <c r="C1035" s="16">
        <v>5.4840128002238898E-2</v>
      </c>
      <c r="D1035" s="16">
        <v>5.9377059236818998E-2</v>
      </c>
      <c r="E1035" s="16">
        <v>5.14124280955588E-2</v>
      </c>
      <c r="F1035" s="16"/>
      <c r="G1035" s="16">
        <v>4.5748082699741101E-2</v>
      </c>
      <c r="H1035" s="16">
        <v>5.26060269396788E-2</v>
      </c>
      <c r="I1035" s="16">
        <v>8.2088100802071504E-2</v>
      </c>
      <c r="J1035" s="16">
        <v>2.94103703189104E-2</v>
      </c>
      <c r="K1035" s="16">
        <v>7.4778081530358698E-2</v>
      </c>
      <c r="L1035" s="16">
        <v>4.41810432430291E-2</v>
      </c>
      <c r="M1035" s="16"/>
      <c r="N1035" s="16">
        <v>6.8177524280748594E-2</v>
      </c>
      <c r="O1035" s="16">
        <v>5.6178146352211897E-2</v>
      </c>
      <c r="P1035" s="16">
        <v>6.7978538574707495E-2</v>
      </c>
      <c r="Q1035" s="16">
        <v>2.2817115859161401E-2</v>
      </c>
      <c r="R1035" s="16"/>
      <c r="S1035" s="16">
        <v>4.2521763989086102E-2</v>
      </c>
      <c r="T1035" s="16">
        <v>7.3768462076120006E-2</v>
      </c>
      <c r="U1035" s="16"/>
      <c r="V1035" s="16">
        <v>5.4017773217019401E-2</v>
      </c>
      <c r="W1035" s="16">
        <v>5.2692977906454698E-2</v>
      </c>
      <c r="X1035" s="16">
        <v>6.3144341624970707E-2</v>
      </c>
      <c r="Y1035" s="16">
        <v>1.6637807882509899E-2</v>
      </c>
      <c r="Z1035" s="16"/>
      <c r="AA1035" s="16">
        <v>5.4577315245383499E-2</v>
      </c>
      <c r="AB1035" s="16">
        <v>7.3172628699032294E-2</v>
      </c>
      <c r="AC1035" s="16">
        <v>2.6642733715213699E-2</v>
      </c>
      <c r="AD1035" s="16">
        <v>6.2981167464944393E-2</v>
      </c>
      <c r="AE1035" s="16">
        <v>4.31765194805959E-2</v>
      </c>
      <c r="AF1035" s="16">
        <v>1.9292537127568E-2</v>
      </c>
      <c r="AG1035" s="16"/>
      <c r="AH1035" s="16">
        <v>4.9154618703112198E-2</v>
      </c>
      <c r="AI1035" s="16">
        <v>6.7170013627337002E-2</v>
      </c>
      <c r="AJ1035" s="16"/>
      <c r="AK1035" s="16">
        <v>6.01535586305234E-2</v>
      </c>
      <c r="AL1035" s="16">
        <v>6.8727191625273798E-2</v>
      </c>
      <c r="AM1035" s="16"/>
      <c r="AN1035" s="16">
        <v>4.91960169241644E-2</v>
      </c>
      <c r="AO1035" s="16">
        <v>7.0139495252738396E-2</v>
      </c>
      <c r="AP1035" s="16"/>
      <c r="AQ1035" s="16">
        <v>5.3050279722354703E-2</v>
      </c>
      <c r="AR1035" s="16">
        <v>5.4582911024614801E-2</v>
      </c>
      <c r="AS1035" s="16">
        <v>6.5070441877733101E-2</v>
      </c>
      <c r="AT1035" s="16"/>
      <c r="AU1035" s="16">
        <v>5.6727223649407001E-2</v>
      </c>
      <c r="AV1035" s="16">
        <v>5.3153511999296799E-2</v>
      </c>
      <c r="AW1035" s="16"/>
      <c r="AX1035" s="16">
        <v>5.39338166314179E-2</v>
      </c>
      <c r="AY1035" s="16">
        <v>6.1658871748076202E-2</v>
      </c>
      <c r="AZ1035" s="16"/>
      <c r="BA1035" s="16">
        <v>8.6016435244477898E-2</v>
      </c>
      <c r="BB1035" s="16">
        <v>1.22579455200983E-2</v>
      </c>
    </row>
    <row r="1036" spans="2:54" x14ac:dyDescent="0.35">
      <c r="B1036" t="s">
        <v>375</v>
      </c>
      <c r="C1036" s="16">
        <v>0.31139945871616498</v>
      </c>
      <c r="D1036" s="16">
        <v>0.28283893621001599</v>
      </c>
      <c r="E1036" s="16">
        <v>0.33501770879669002</v>
      </c>
      <c r="F1036" s="16"/>
      <c r="G1036" s="16">
        <v>0.27111311269967597</v>
      </c>
      <c r="H1036" s="16">
        <v>0.23833680949665501</v>
      </c>
      <c r="I1036" s="16">
        <v>0.317494677031748</v>
      </c>
      <c r="J1036" s="16">
        <v>0.405831455665422</v>
      </c>
      <c r="K1036" s="16">
        <v>0.38204527219106299</v>
      </c>
      <c r="L1036" s="16">
        <v>0.26671757470359497</v>
      </c>
      <c r="M1036" s="16"/>
      <c r="N1036" s="16">
        <v>0.29034221145455003</v>
      </c>
      <c r="O1036" s="16">
        <v>0.31086138498267801</v>
      </c>
      <c r="P1036" s="16">
        <v>0.29861240060897598</v>
      </c>
      <c r="Q1036" s="16">
        <v>0.347720365741707</v>
      </c>
      <c r="R1036" s="16"/>
      <c r="S1036" s="16">
        <v>0.32249730884108502</v>
      </c>
      <c r="T1036" s="16">
        <v>0.29615096558884002</v>
      </c>
      <c r="U1036" s="16"/>
      <c r="V1036" s="16">
        <v>0.33292340097094902</v>
      </c>
      <c r="W1036" s="16">
        <v>0.32673075176177402</v>
      </c>
      <c r="X1036" s="16">
        <v>0.27572003619866398</v>
      </c>
      <c r="Y1036" s="16">
        <v>0.272833529207688</v>
      </c>
      <c r="Z1036" s="16"/>
      <c r="AA1036" s="16">
        <v>0.32951864653191099</v>
      </c>
      <c r="AB1036" s="16">
        <v>0.257696194138126</v>
      </c>
      <c r="AC1036" s="16">
        <v>0.38058234407060898</v>
      </c>
      <c r="AD1036" s="16">
        <v>0.27852281861398998</v>
      </c>
      <c r="AE1036" s="16">
        <v>0.35870601990006601</v>
      </c>
      <c r="AF1036" s="16">
        <v>0.26267466710894</v>
      </c>
      <c r="AG1036" s="16"/>
      <c r="AH1036" s="16">
        <v>0.29093784509474702</v>
      </c>
      <c r="AI1036" s="16">
        <v>0.321447787592339</v>
      </c>
      <c r="AJ1036" s="16"/>
      <c r="AK1036" s="16">
        <v>0.26049016333084102</v>
      </c>
      <c r="AL1036" s="16">
        <v>0.33040016995344501</v>
      </c>
      <c r="AM1036" s="16"/>
      <c r="AN1036" s="16">
        <v>0.28516370510619998</v>
      </c>
      <c r="AO1036" s="16">
        <v>0.30218120284479499</v>
      </c>
      <c r="AP1036" s="16"/>
      <c r="AQ1036" s="16">
        <v>0.26888179513128202</v>
      </c>
      <c r="AR1036" s="16">
        <v>0.37665029571619801</v>
      </c>
      <c r="AS1036" s="16">
        <v>0.240466115648624</v>
      </c>
      <c r="AT1036" s="16"/>
      <c r="AU1036" s="16">
        <v>0.28471196042706898</v>
      </c>
      <c r="AV1036" s="16">
        <v>0.34196182002228598</v>
      </c>
      <c r="AW1036" s="16"/>
      <c r="AX1036" s="16">
        <v>0.30803948234893802</v>
      </c>
      <c r="AY1036" s="16">
        <v>0.33525626569488798</v>
      </c>
      <c r="AZ1036" s="16"/>
      <c r="BA1036" s="16">
        <v>0.27255723501360202</v>
      </c>
      <c r="BB1036" s="16">
        <v>0.350917490720285</v>
      </c>
    </row>
    <row r="1037" spans="2:54" x14ac:dyDescent="0.35">
      <c r="B1037" t="s">
        <v>376</v>
      </c>
      <c r="C1037" s="16">
        <v>0.123021697885868</v>
      </c>
      <c r="D1037" s="16">
        <v>0.15623269948929</v>
      </c>
      <c r="E1037" s="16">
        <v>9.3588264473922197E-2</v>
      </c>
      <c r="F1037" s="16"/>
      <c r="G1037" s="16">
        <v>8.4837081964827393E-2</v>
      </c>
      <c r="H1037" s="16">
        <v>0.16727970697649799</v>
      </c>
      <c r="I1037" s="16">
        <v>0.131810820394962</v>
      </c>
      <c r="J1037" s="16">
        <v>0.13072556170288899</v>
      </c>
      <c r="K1037" s="16">
        <v>7.9645605348119E-2</v>
      </c>
      <c r="L1037" s="16">
        <v>0.128515353044034</v>
      </c>
      <c r="M1037" s="16"/>
      <c r="N1037" s="16">
        <v>0.12138598912618399</v>
      </c>
      <c r="O1037" s="16">
        <v>0.10547938980010001</v>
      </c>
      <c r="P1037" s="16">
        <v>0.14228333894367201</v>
      </c>
      <c r="Q1037" s="16">
        <v>0.108545247394471</v>
      </c>
      <c r="R1037" s="16"/>
      <c r="S1037" s="16">
        <v>0.12523317189189201</v>
      </c>
      <c r="T1037" s="16">
        <v>0.115286990177992</v>
      </c>
      <c r="U1037" s="16"/>
      <c r="V1037" s="16">
        <v>0.11254426030694401</v>
      </c>
      <c r="W1037" s="16">
        <v>9.87622826657958E-2</v>
      </c>
      <c r="X1037" s="16">
        <v>0.15838153403088201</v>
      </c>
      <c r="Y1037" s="16">
        <v>0.18680482876988699</v>
      </c>
      <c r="Z1037" s="16"/>
      <c r="AA1037" s="16">
        <v>9.5201545942640603E-2</v>
      </c>
      <c r="AB1037" s="16">
        <v>0.123960831156488</v>
      </c>
      <c r="AC1037" s="16">
        <v>0.10707833915124899</v>
      </c>
      <c r="AD1037" s="16">
        <v>0.17564022340823801</v>
      </c>
      <c r="AE1037" s="16">
        <v>0.104482582444768</v>
      </c>
      <c r="AF1037" s="16">
        <v>0.213770105354818</v>
      </c>
      <c r="AG1037" s="16"/>
      <c r="AH1037" s="16">
        <v>0.13023676985084101</v>
      </c>
      <c r="AI1037" s="16">
        <v>0.11911976254737699</v>
      </c>
      <c r="AJ1037" s="16"/>
      <c r="AK1037" s="16">
        <v>0.15580447326699401</v>
      </c>
      <c r="AL1037" s="16">
        <v>0.11268723526800301</v>
      </c>
      <c r="AM1037" s="16"/>
      <c r="AN1037" s="16">
        <v>0.14889930338987001</v>
      </c>
      <c r="AO1037" s="16">
        <v>0.122957913337541</v>
      </c>
      <c r="AP1037" s="16"/>
      <c r="AQ1037" s="16">
        <v>0.15777144986511801</v>
      </c>
      <c r="AR1037" s="16">
        <v>8.97799140896135E-2</v>
      </c>
      <c r="AS1037" s="16">
        <v>0.14890968766358501</v>
      </c>
      <c r="AT1037" s="16"/>
      <c r="AU1037" s="16">
        <v>0.13394925572986499</v>
      </c>
      <c r="AV1037" s="16">
        <v>0.10970269247162701</v>
      </c>
      <c r="AW1037" s="16"/>
      <c r="AX1037" s="16">
        <v>0.13435783766939699</v>
      </c>
      <c r="AY1037" s="16">
        <v>5.8583773323779002E-2</v>
      </c>
      <c r="AZ1037" s="16"/>
      <c r="BA1037" s="16">
        <v>0.14085950960122001</v>
      </c>
      <c r="BB1037" s="16">
        <v>0.10217891444774201</v>
      </c>
    </row>
    <row r="1038" spans="2:54" x14ac:dyDescent="0.35">
      <c r="B1038" t="s">
        <v>377</v>
      </c>
      <c r="C1038" s="16">
        <v>0.103265368103941</v>
      </c>
      <c r="D1038" s="16">
        <v>0.114974136620854</v>
      </c>
      <c r="E1038" s="16">
        <v>9.0159249883437903E-2</v>
      </c>
      <c r="F1038" s="16"/>
      <c r="G1038" s="16">
        <v>0.20920847673311199</v>
      </c>
      <c r="H1038" s="16">
        <v>0.16916547811077701</v>
      </c>
      <c r="I1038" s="16">
        <v>0.11751041739080199</v>
      </c>
      <c r="J1038" s="16">
        <v>6.0284873786031201E-2</v>
      </c>
      <c r="K1038" s="16">
        <v>3.5641529651827597E-2</v>
      </c>
      <c r="L1038" s="16">
        <v>5.9573933183478603E-2</v>
      </c>
      <c r="M1038" s="16"/>
      <c r="N1038" s="16">
        <v>0.120278201254112</v>
      </c>
      <c r="O1038" s="16">
        <v>9.2747118592148195E-2</v>
      </c>
      <c r="P1038" s="16">
        <v>9.2291678428521595E-2</v>
      </c>
      <c r="Q1038" s="16">
        <v>0.117980845430683</v>
      </c>
      <c r="R1038" s="16"/>
      <c r="S1038" s="16">
        <v>0.102182793880605</v>
      </c>
      <c r="T1038" s="16">
        <v>0.10542117782668201</v>
      </c>
      <c r="U1038" s="16"/>
      <c r="V1038" s="16">
        <v>7.4754992296311107E-2</v>
      </c>
      <c r="W1038" s="16">
        <v>9.6903538915592294E-2</v>
      </c>
      <c r="X1038" s="16">
        <v>0.122012154113129</v>
      </c>
      <c r="Y1038" s="16">
        <v>0.229992876464191</v>
      </c>
      <c r="Z1038" s="16"/>
      <c r="AA1038" s="16">
        <v>9.8538011671541206E-2</v>
      </c>
      <c r="AB1038" s="16">
        <v>8.7044286429334206E-2</v>
      </c>
      <c r="AC1038" s="16">
        <v>6.5527863918261195E-2</v>
      </c>
      <c r="AD1038" s="16">
        <v>0.104154299398237</v>
      </c>
      <c r="AE1038" s="16">
        <v>0.16401421771754601</v>
      </c>
      <c r="AF1038" s="16">
        <v>0.19581582918798299</v>
      </c>
      <c r="AG1038" s="16"/>
      <c r="AH1038" s="16">
        <v>0.115614281569578</v>
      </c>
      <c r="AI1038" s="16">
        <v>0.103931762852972</v>
      </c>
      <c r="AJ1038" s="16"/>
      <c r="AK1038" s="16">
        <v>0.113049797343086</v>
      </c>
      <c r="AL1038" s="16">
        <v>0.109562146301328</v>
      </c>
      <c r="AM1038" s="16"/>
      <c r="AN1038" s="16">
        <v>0.11455943808843901</v>
      </c>
      <c r="AO1038" s="16">
        <v>0.101028178005621</v>
      </c>
      <c r="AP1038" s="16"/>
      <c r="AQ1038" s="16">
        <v>0.10117793554884601</v>
      </c>
      <c r="AR1038" s="16">
        <v>8.6591665602259796E-2</v>
      </c>
      <c r="AS1038" s="16">
        <v>0.137184003817196</v>
      </c>
      <c r="AT1038" s="16"/>
      <c r="AU1038" s="16">
        <v>8.5763904964174395E-2</v>
      </c>
      <c r="AV1038" s="16">
        <v>0.13008044870653401</v>
      </c>
      <c r="AW1038" s="16"/>
      <c r="AX1038" s="16">
        <v>0.111486737766369</v>
      </c>
      <c r="AY1038" s="16">
        <v>6.5581584060656797E-2</v>
      </c>
      <c r="AZ1038" s="16"/>
      <c r="BA1038" s="16">
        <v>0.156505493187134</v>
      </c>
      <c r="BB1038" s="16">
        <v>0.14282012598427099</v>
      </c>
    </row>
    <row r="1039" spans="2:54" x14ac:dyDescent="0.35">
      <c r="B1039" t="s">
        <v>378</v>
      </c>
      <c r="C1039" s="16">
        <v>0.13009880178675901</v>
      </c>
      <c r="D1039" s="16">
        <v>0.140854640385842</v>
      </c>
      <c r="E1039" s="16">
        <v>0.120019082482045</v>
      </c>
      <c r="F1039" s="16"/>
      <c r="G1039" s="16">
        <v>0.111791694158672</v>
      </c>
      <c r="H1039" s="16">
        <v>0.197814136659928</v>
      </c>
      <c r="I1039" s="16">
        <v>0.146590113157086</v>
      </c>
      <c r="J1039" s="16">
        <v>0.13681946156881</v>
      </c>
      <c r="K1039" s="16">
        <v>8.93130792915479E-2</v>
      </c>
      <c r="L1039" s="16">
        <v>9.6725923170608893E-2</v>
      </c>
      <c r="M1039" s="16"/>
      <c r="N1039" s="16">
        <v>9.6108292796012296E-2</v>
      </c>
      <c r="O1039" s="16">
        <v>0.14031418516670999</v>
      </c>
      <c r="P1039" s="16">
        <v>0.14577192708223799</v>
      </c>
      <c r="Q1039" s="16">
        <v>0.12030965599893401</v>
      </c>
      <c r="R1039" s="16"/>
      <c r="S1039" s="16">
        <v>0.103821010097938</v>
      </c>
      <c r="T1039" s="16">
        <v>0.17054269694902599</v>
      </c>
      <c r="U1039" s="16"/>
      <c r="V1039" s="16">
        <v>0.14811383878192499</v>
      </c>
      <c r="W1039" s="16">
        <v>0.124620287003315</v>
      </c>
      <c r="X1039" s="16">
        <v>0.12723836275870001</v>
      </c>
      <c r="Y1039" s="16">
        <v>8.5375515428613602E-2</v>
      </c>
      <c r="Z1039" s="16"/>
      <c r="AA1039" s="16">
        <v>0.12725435577435601</v>
      </c>
      <c r="AB1039" s="16">
        <v>0.15493678938887201</v>
      </c>
      <c r="AC1039" s="16">
        <v>9.9898777522197696E-2</v>
      </c>
      <c r="AD1039" s="16">
        <v>0.131163551869904</v>
      </c>
      <c r="AE1039" s="16">
        <v>0.11637910008055501</v>
      </c>
      <c r="AF1039" s="16">
        <v>0.15003139131410001</v>
      </c>
      <c r="AG1039" s="16"/>
      <c r="AH1039" s="16">
        <v>0.15690328007054899</v>
      </c>
      <c r="AI1039" s="16">
        <v>0.11999150901406901</v>
      </c>
      <c r="AJ1039" s="16"/>
      <c r="AK1039" s="16">
        <v>0.142907466288164</v>
      </c>
      <c r="AL1039" s="16">
        <v>0.120801627917653</v>
      </c>
      <c r="AM1039" s="16"/>
      <c r="AN1039" s="16">
        <v>0.14131854274685901</v>
      </c>
      <c r="AO1039" s="16">
        <v>0.133417641892213</v>
      </c>
      <c r="AP1039" s="16"/>
      <c r="AQ1039" s="16">
        <v>0.154221000257069</v>
      </c>
      <c r="AR1039" s="16">
        <v>8.9563606641182306E-2</v>
      </c>
      <c r="AS1039" s="16">
        <v>0.16872818125056999</v>
      </c>
      <c r="AT1039" s="16"/>
      <c r="AU1039" s="16">
        <v>0.14066555340093501</v>
      </c>
      <c r="AV1039" s="16">
        <v>0.117422966001382</v>
      </c>
      <c r="AW1039" s="16"/>
      <c r="AX1039" s="16">
        <v>0.13948754378398301</v>
      </c>
      <c r="AY1039" s="16">
        <v>8.1625594014794994E-2</v>
      </c>
      <c r="AZ1039" s="16"/>
      <c r="BA1039" s="16">
        <v>0.162110566905491</v>
      </c>
      <c r="BB1039" s="16">
        <v>0.18985472352475199</v>
      </c>
    </row>
    <row r="1040" spans="2:54" x14ac:dyDescent="0.35">
      <c r="B1040" t="s">
        <v>103</v>
      </c>
      <c r="C1040" s="16">
        <v>7.2197918078926795E-2</v>
      </c>
      <c r="D1040" s="16">
        <v>6.4039875153208303E-2</v>
      </c>
      <c r="E1040" s="16">
        <v>8.1025325540667006E-2</v>
      </c>
      <c r="F1040" s="16"/>
      <c r="G1040" s="16">
        <v>5.5707649383898501E-2</v>
      </c>
      <c r="H1040" s="16">
        <v>1.3600046345169699E-2</v>
      </c>
      <c r="I1040" s="16">
        <v>2.7310063140769201E-2</v>
      </c>
      <c r="J1040" s="16">
        <v>5.3843686510072201E-2</v>
      </c>
      <c r="K1040" s="16">
        <v>0.10182756227126701</v>
      </c>
      <c r="L1040" s="16">
        <v>0.15735994000668899</v>
      </c>
      <c r="M1040" s="16"/>
      <c r="N1040" s="16">
        <v>5.8662539050918297E-2</v>
      </c>
      <c r="O1040" s="16">
        <v>9.7274274605693795E-2</v>
      </c>
      <c r="P1040" s="16">
        <v>7.0780880736285801E-2</v>
      </c>
      <c r="Q1040" s="16">
        <v>6.2161261334969201E-2</v>
      </c>
      <c r="R1040" s="16"/>
      <c r="S1040" s="16">
        <v>9.0651194069830798E-2</v>
      </c>
      <c r="T1040" s="16">
        <v>4.4614621223181598E-2</v>
      </c>
      <c r="U1040" s="16"/>
      <c r="V1040" s="16">
        <v>3.7362583344668999E-2</v>
      </c>
      <c r="W1040" s="16">
        <v>9.7473204822195597E-2</v>
      </c>
      <c r="X1040" s="16">
        <v>6.5187365392256502E-2</v>
      </c>
      <c r="Y1040" s="16">
        <v>9.2823421383674803E-2</v>
      </c>
      <c r="Z1040" s="16"/>
      <c r="AA1040" s="16">
        <v>6.9052958966104597E-2</v>
      </c>
      <c r="AB1040" s="16">
        <v>9.3133227362444795E-2</v>
      </c>
      <c r="AC1040" s="16">
        <v>0.101764109205674</v>
      </c>
      <c r="AD1040" s="16">
        <v>5.3421585704182602E-2</v>
      </c>
      <c r="AE1040" s="16">
        <v>4.9523117506583801E-2</v>
      </c>
      <c r="AF1040" s="16">
        <v>8.9708449601610604E-2</v>
      </c>
      <c r="AG1040" s="16"/>
      <c r="AH1040" s="16">
        <v>5.7349895189315499E-2</v>
      </c>
      <c r="AI1040" s="16">
        <v>8.1256624953371798E-2</v>
      </c>
      <c r="AJ1040" s="16"/>
      <c r="AK1040" s="16">
        <v>5.75628045968202E-2</v>
      </c>
      <c r="AL1040" s="16">
        <v>6.5810159703261595E-2</v>
      </c>
      <c r="AM1040" s="16"/>
      <c r="AN1040" s="16">
        <v>6.2679688864575103E-2</v>
      </c>
      <c r="AO1040" s="16">
        <v>8.7815107223792099E-2</v>
      </c>
      <c r="AP1040" s="16"/>
      <c r="AQ1040" s="16">
        <v>6.4343167113081301E-2</v>
      </c>
      <c r="AR1040" s="16">
        <v>6.8240313870613301E-2</v>
      </c>
      <c r="AS1040" s="16">
        <v>7.4067383921122706E-2</v>
      </c>
      <c r="AT1040" s="16"/>
      <c r="AU1040" s="16">
        <v>8.8533976214397306E-2</v>
      </c>
      <c r="AV1040" s="16">
        <v>4.7206926554992999E-2</v>
      </c>
      <c r="AW1040" s="16"/>
      <c r="AX1040" s="16">
        <v>6.6828961760629496E-2</v>
      </c>
      <c r="AY1040" s="16">
        <v>0.102425537572596</v>
      </c>
      <c r="AZ1040" s="16"/>
      <c r="BA1040" s="16">
        <v>3.7025847156645503E-2</v>
      </c>
      <c r="BB1040" s="16">
        <v>0</v>
      </c>
    </row>
    <row r="1041" spans="2:54" x14ac:dyDescent="0.35">
      <c r="C1041" s="16"/>
      <c r="D1041" s="16"/>
      <c r="E1041" s="16"/>
      <c r="F1041" s="16"/>
      <c r="G1041" s="16"/>
      <c r="H1041" s="16"/>
      <c r="I1041" s="16"/>
      <c r="J1041" s="16"/>
      <c r="K1041" s="16"/>
      <c r="L1041" s="16"/>
      <c r="M1041" s="16"/>
      <c r="N1041" s="16"/>
      <c r="O1041" s="16"/>
      <c r="P1041" s="16"/>
      <c r="Q1041" s="16"/>
      <c r="R1041" s="16"/>
      <c r="S1041" s="16"/>
      <c r="T1041" s="16"/>
      <c r="U1041" s="16"/>
      <c r="V1041" s="16"/>
      <c r="W1041" s="16"/>
      <c r="X1041" s="16"/>
      <c r="Y1041" s="16"/>
      <c r="Z1041" s="16"/>
      <c r="AA1041" s="16"/>
      <c r="AB1041" s="16"/>
      <c r="AC1041" s="16"/>
      <c r="AD1041" s="16"/>
      <c r="AE1041" s="16"/>
      <c r="AF1041" s="16"/>
      <c r="AG1041" s="16"/>
      <c r="AH1041" s="16"/>
      <c r="AI1041" s="16"/>
      <c r="AJ1041" s="16"/>
      <c r="AK1041" s="16"/>
      <c r="AL1041" s="16"/>
      <c r="AM1041" s="16"/>
      <c r="AN1041" s="16"/>
      <c r="AO1041" s="16"/>
      <c r="AP1041" s="16"/>
      <c r="AQ1041" s="16"/>
      <c r="AR1041" s="16"/>
      <c r="AS1041" s="16"/>
      <c r="AT1041" s="16"/>
      <c r="AU1041" s="16"/>
      <c r="AV1041" s="16"/>
      <c r="AW1041" s="16"/>
      <c r="AX1041" s="16"/>
      <c r="AY1041" s="16"/>
      <c r="AZ1041" s="16"/>
      <c r="BA1041" s="16"/>
      <c r="BB1041" s="16"/>
    </row>
    <row r="1042" spans="2:54" x14ac:dyDescent="0.35">
      <c r="B1042" s="7" t="s">
        <v>384</v>
      </c>
      <c r="C1042" s="16"/>
      <c r="D1042" s="16"/>
      <c r="E1042" s="16"/>
      <c r="F1042" s="16"/>
      <c r="G1042" s="16"/>
      <c r="H1042" s="16"/>
      <c r="I1042" s="16"/>
      <c r="J1042" s="16"/>
      <c r="K1042" s="16"/>
      <c r="L1042" s="16"/>
      <c r="M1042" s="16"/>
      <c r="N1042" s="16"/>
      <c r="O1042" s="16"/>
      <c r="P1042" s="16"/>
      <c r="Q1042" s="16"/>
      <c r="R1042" s="16"/>
      <c r="S1042" s="16"/>
      <c r="T1042" s="16"/>
      <c r="U1042" s="16"/>
      <c r="V1042" s="16"/>
      <c r="W1042" s="16"/>
      <c r="X1042" s="16"/>
      <c r="Y1042" s="16"/>
      <c r="Z1042" s="16"/>
      <c r="AA1042" s="16"/>
      <c r="AB1042" s="16"/>
      <c r="AC1042" s="16"/>
      <c r="AD1042" s="16"/>
      <c r="AE1042" s="16"/>
      <c r="AF1042" s="16"/>
      <c r="AG1042" s="16"/>
      <c r="AH1042" s="16"/>
      <c r="AI1042" s="16"/>
      <c r="AJ1042" s="16"/>
      <c r="AK1042" s="16"/>
      <c r="AL1042" s="16"/>
      <c r="AM1042" s="16"/>
      <c r="AN1042" s="16"/>
      <c r="AO1042" s="16"/>
      <c r="AP1042" s="16"/>
      <c r="AQ1042" s="16"/>
      <c r="AR1042" s="16"/>
      <c r="AS1042" s="16"/>
      <c r="AT1042" s="16"/>
      <c r="AU1042" s="16"/>
      <c r="AV1042" s="16"/>
      <c r="AW1042" s="16"/>
      <c r="AX1042" s="16"/>
      <c r="AY1042" s="16"/>
      <c r="AZ1042" s="16"/>
      <c r="BA1042" s="16"/>
      <c r="BB1042" s="16"/>
    </row>
    <row r="1043" spans="2:54" x14ac:dyDescent="0.35">
      <c r="B1043" s="15" t="s">
        <v>14</v>
      </c>
      <c r="C1043" s="16"/>
      <c r="D1043" s="16"/>
      <c r="E1043" s="16"/>
      <c r="F1043" s="16"/>
      <c r="G1043" s="16"/>
      <c r="H1043" s="16"/>
      <c r="I1043" s="16"/>
      <c r="J1043" s="16"/>
      <c r="K1043" s="16"/>
      <c r="L1043" s="16"/>
      <c r="M1043" s="16"/>
      <c r="N1043" s="16"/>
      <c r="O1043" s="16"/>
      <c r="P1043" s="16"/>
      <c r="Q1043" s="16"/>
      <c r="R1043" s="16"/>
      <c r="S1043" s="16"/>
      <c r="T1043" s="16"/>
      <c r="U1043" s="16"/>
      <c r="V1043" s="16"/>
      <c r="W1043" s="16"/>
      <c r="X1043" s="16"/>
      <c r="Y1043" s="16"/>
      <c r="Z1043" s="16"/>
      <c r="AA1043" s="16"/>
      <c r="AB1043" s="16"/>
      <c r="AC1043" s="16"/>
      <c r="AD1043" s="16"/>
      <c r="AE1043" s="16"/>
      <c r="AF1043" s="16"/>
      <c r="AG1043" s="16"/>
      <c r="AH1043" s="16"/>
      <c r="AI1043" s="16"/>
      <c r="AJ1043" s="16"/>
      <c r="AK1043" s="16"/>
      <c r="AL1043" s="16"/>
      <c r="AM1043" s="16"/>
      <c r="AN1043" s="16"/>
      <c r="AO1043" s="16"/>
      <c r="AP1043" s="16"/>
      <c r="AQ1043" s="16"/>
      <c r="AR1043" s="16"/>
      <c r="AS1043" s="16"/>
      <c r="AT1043" s="16"/>
      <c r="AU1043" s="16"/>
      <c r="AV1043" s="16"/>
      <c r="AW1043" s="16"/>
      <c r="AX1043" s="16"/>
      <c r="AY1043" s="16"/>
      <c r="AZ1043" s="16"/>
      <c r="BA1043" s="16"/>
      <c r="BB1043" s="16"/>
    </row>
    <row r="1044" spans="2:54" x14ac:dyDescent="0.35">
      <c r="B1044" t="s">
        <v>372</v>
      </c>
      <c r="C1044" s="16">
        <v>0.14666289931757701</v>
      </c>
      <c r="D1044" s="16">
        <v>0.116245684519865</v>
      </c>
      <c r="E1044" s="16">
        <v>0.17598015808436801</v>
      </c>
      <c r="F1044" s="16"/>
      <c r="G1044" s="16">
        <v>0.121136583465053</v>
      </c>
      <c r="H1044" s="16">
        <v>0.14715960074762099</v>
      </c>
      <c r="I1044" s="16">
        <v>0.110109404035047</v>
      </c>
      <c r="J1044" s="16">
        <v>0.104461040466759</v>
      </c>
      <c r="K1044" s="16">
        <v>0.15617496890448501</v>
      </c>
      <c r="L1044" s="16">
        <v>0.21365390081027</v>
      </c>
      <c r="M1044" s="16"/>
      <c r="N1044" s="16">
        <v>0.16732053843917299</v>
      </c>
      <c r="O1044" s="16">
        <v>0.170279111325254</v>
      </c>
      <c r="P1044" s="16">
        <v>0.12971302744717</v>
      </c>
      <c r="Q1044" s="16">
        <v>0.13840971287486301</v>
      </c>
      <c r="R1044" s="16"/>
      <c r="S1044" s="16">
        <v>0.15314791558121699</v>
      </c>
      <c r="T1044" s="16">
        <v>0.137632564739186</v>
      </c>
      <c r="U1044" s="16"/>
      <c r="V1044" s="16">
        <v>0.18153286480099301</v>
      </c>
      <c r="W1044" s="16">
        <v>0.14105170748364701</v>
      </c>
      <c r="X1044" s="16">
        <v>0.13150823359693201</v>
      </c>
      <c r="Y1044" s="16">
        <v>8.3190225919744204E-2</v>
      </c>
      <c r="Z1044" s="16"/>
      <c r="AA1044" s="16">
        <v>0.180206539523943</v>
      </c>
      <c r="AB1044" s="16">
        <v>0.151880643472977</v>
      </c>
      <c r="AC1044" s="16">
        <v>0.15619195405971401</v>
      </c>
      <c r="AD1044" s="16">
        <v>0.111450975600908</v>
      </c>
      <c r="AE1044" s="16">
        <v>0.10491576517786499</v>
      </c>
      <c r="AF1044" s="16">
        <v>2.52613036757031E-2</v>
      </c>
      <c r="AG1044" s="16"/>
      <c r="AH1044" s="16">
        <v>0.13071286606754601</v>
      </c>
      <c r="AI1044" s="16">
        <v>0.14650935701575399</v>
      </c>
      <c r="AJ1044" s="16"/>
      <c r="AK1044" s="16">
        <v>0.15226108269801999</v>
      </c>
      <c r="AL1044" s="16">
        <v>0.145955265760708</v>
      </c>
      <c r="AM1044" s="16"/>
      <c r="AN1044" s="16">
        <v>0.13578677599282801</v>
      </c>
      <c r="AO1044" s="16">
        <v>0.13918913612947501</v>
      </c>
      <c r="AP1044" s="16"/>
      <c r="AQ1044" s="16">
        <v>0.138030927370421</v>
      </c>
      <c r="AR1044" s="16">
        <v>0.17065879968365</v>
      </c>
      <c r="AS1044" s="16">
        <v>0.11221416264928299</v>
      </c>
      <c r="AT1044" s="16"/>
      <c r="AU1044" s="16">
        <v>0.15811683001139501</v>
      </c>
      <c r="AV1044" s="16">
        <v>0.131008861656536</v>
      </c>
      <c r="AW1044" s="16"/>
      <c r="AX1044" s="16">
        <v>0.12939758047313399</v>
      </c>
      <c r="AY1044" s="16">
        <v>0.223659019490904</v>
      </c>
      <c r="AZ1044" s="16"/>
      <c r="BA1044" s="16">
        <v>9.0624696172091096E-2</v>
      </c>
      <c r="BB1044" s="16">
        <v>7.1791494134593195E-2</v>
      </c>
    </row>
    <row r="1045" spans="2:54" x14ac:dyDescent="0.35">
      <c r="B1045" t="s">
        <v>373</v>
      </c>
      <c r="C1045" s="16">
        <v>3.5286993873018903E-2</v>
      </c>
      <c r="D1045" s="16">
        <v>4.1419325601068903E-2</v>
      </c>
      <c r="E1045" s="16">
        <v>3.00301228930605E-2</v>
      </c>
      <c r="F1045" s="16"/>
      <c r="G1045" s="16">
        <v>7.1605027745061597E-2</v>
      </c>
      <c r="H1045" s="16">
        <v>4.2246285688224798E-2</v>
      </c>
      <c r="I1045" s="16">
        <v>6.7434759415346796E-2</v>
      </c>
      <c r="J1045" s="16">
        <v>1.1256984499025799E-2</v>
      </c>
      <c r="K1045" s="16">
        <v>1.97062223016631E-2</v>
      </c>
      <c r="L1045" s="16">
        <v>1.3852911666149799E-2</v>
      </c>
      <c r="M1045" s="16"/>
      <c r="N1045" s="16">
        <v>2.4959525364546101E-2</v>
      </c>
      <c r="O1045" s="16">
        <v>3.9089485953068701E-2</v>
      </c>
      <c r="P1045" s="16">
        <v>3.2926003960490599E-2</v>
      </c>
      <c r="Q1045" s="16">
        <v>4.31141352156462E-2</v>
      </c>
      <c r="R1045" s="16"/>
      <c r="S1045" s="16">
        <v>2.2610169012667599E-2</v>
      </c>
      <c r="T1045" s="16">
        <v>5.4542658223366298E-2</v>
      </c>
      <c r="U1045" s="16"/>
      <c r="V1045" s="16">
        <v>3.1335863215130801E-2</v>
      </c>
      <c r="W1045" s="16">
        <v>5.3084427528893197E-2</v>
      </c>
      <c r="X1045" s="16">
        <v>1.8270468175386401E-2</v>
      </c>
      <c r="Y1045" s="16">
        <v>0</v>
      </c>
      <c r="Z1045" s="16"/>
      <c r="AA1045" s="16">
        <v>4.6114758049052698E-2</v>
      </c>
      <c r="AB1045" s="16">
        <v>2.87027971943031E-2</v>
      </c>
      <c r="AC1045" s="16">
        <v>2.2481374941710701E-2</v>
      </c>
      <c r="AD1045" s="16">
        <v>3.6605628483920002E-2</v>
      </c>
      <c r="AE1045" s="16">
        <v>2.4447955604707299E-2</v>
      </c>
      <c r="AF1045" s="16">
        <v>0</v>
      </c>
      <c r="AG1045" s="16"/>
      <c r="AH1045" s="16">
        <v>4.7198099439913703E-2</v>
      </c>
      <c r="AI1045" s="16">
        <v>2.6003550808337501E-2</v>
      </c>
      <c r="AJ1045" s="16"/>
      <c r="AK1045" s="16">
        <v>4.8451998854280399E-2</v>
      </c>
      <c r="AL1045" s="16">
        <v>1.7075663924443301E-2</v>
      </c>
      <c r="AM1045" s="16"/>
      <c r="AN1045" s="16">
        <v>4.5057410724300799E-2</v>
      </c>
      <c r="AO1045" s="16">
        <v>1.2710734570692699E-2</v>
      </c>
      <c r="AP1045" s="16"/>
      <c r="AQ1045" s="16">
        <v>3.7553163650374602E-2</v>
      </c>
      <c r="AR1045" s="16">
        <v>3.5514767244621201E-2</v>
      </c>
      <c r="AS1045" s="16">
        <v>3.5785299093833697E-2</v>
      </c>
      <c r="AT1045" s="16"/>
      <c r="AU1045" s="16">
        <v>2.6056831390043798E-2</v>
      </c>
      <c r="AV1045" s="16">
        <v>4.9022847718613101E-2</v>
      </c>
      <c r="AW1045" s="16"/>
      <c r="AX1045" s="16">
        <v>3.7140854330812802E-2</v>
      </c>
      <c r="AY1045" s="16">
        <v>2.0794212951873298E-2</v>
      </c>
      <c r="AZ1045" s="16"/>
      <c r="BA1045" s="16">
        <v>4.0393338045385703E-2</v>
      </c>
      <c r="BB1045" s="16">
        <v>2.7429441967832899E-2</v>
      </c>
    </row>
    <row r="1046" spans="2:54" x14ac:dyDescent="0.35">
      <c r="B1046" t="s">
        <v>374</v>
      </c>
      <c r="C1046" s="16">
        <v>4.9447126931859098E-2</v>
      </c>
      <c r="D1046" s="16">
        <v>5.4930259100074499E-2</v>
      </c>
      <c r="E1046" s="16">
        <v>4.5026128595012503E-2</v>
      </c>
      <c r="F1046" s="16"/>
      <c r="G1046" s="16">
        <v>7.9061831181658299E-2</v>
      </c>
      <c r="H1046" s="16">
        <v>3.1411628445664301E-2</v>
      </c>
      <c r="I1046" s="16">
        <v>5.5151837627285601E-2</v>
      </c>
      <c r="J1046" s="16">
        <v>3.2275573864253698E-2</v>
      </c>
      <c r="K1046" s="16">
        <v>6.9870146683395806E-2</v>
      </c>
      <c r="L1046" s="16">
        <v>4.0415952573673197E-2</v>
      </c>
      <c r="M1046" s="16"/>
      <c r="N1046" s="16">
        <v>5.4959937115050699E-2</v>
      </c>
      <c r="O1046" s="16">
        <v>3.9525809006119898E-2</v>
      </c>
      <c r="P1046" s="16">
        <v>6.0551066131502899E-2</v>
      </c>
      <c r="Q1046" s="16">
        <v>3.6405493587235702E-2</v>
      </c>
      <c r="R1046" s="16"/>
      <c r="S1046" s="16">
        <v>4.8487413350111898E-2</v>
      </c>
      <c r="T1046" s="16">
        <v>5.1137815242323602E-2</v>
      </c>
      <c r="U1046" s="16"/>
      <c r="V1046" s="16">
        <v>4.60398310775431E-2</v>
      </c>
      <c r="W1046" s="16">
        <v>4.43309707935697E-2</v>
      </c>
      <c r="X1046" s="16">
        <v>6.0260858236309597E-2</v>
      </c>
      <c r="Y1046" s="16">
        <v>4.3351210618280102E-2</v>
      </c>
      <c r="Z1046" s="16"/>
      <c r="AA1046" s="16">
        <v>4.3331952887295001E-2</v>
      </c>
      <c r="AB1046" s="16">
        <v>5.4276643257173601E-2</v>
      </c>
      <c r="AC1046" s="16">
        <v>2.23189667972696E-2</v>
      </c>
      <c r="AD1046" s="16">
        <v>7.3578920130740605E-2</v>
      </c>
      <c r="AE1046" s="16">
        <v>5.6051095568567202E-2</v>
      </c>
      <c r="AF1046" s="16">
        <v>0</v>
      </c>
      <c r="AG1046" s="16"/>
      <c r="AH1046" s="16">
        <v>5.98369354533679E-2</v>
      </c>
      <c r="AI1046" s="16">
        <v>4.8682021930974602E-2</v>
      </c>
      <c r="AJ1046" s="16"/>
      <c r="AK1046" s="16">
        <v>6.7254855143535894E-2</v>
      </c>
      <c r="AL1046" s="16">
        <v>4.9620211064207602E-2</v>
      </c>
      <c r="AM1046" s="16"/>
      <c r="AN1046" s="16">
        <v>4.87516291792311E-2</v>
      </c>
      <c r="AO1046" s="16">
        <v>5.99092756118286E-2</v>
      </c>
      <c r="AP1046" s="16"/>
      <c r="AQ1046" s="16">
        <v>6.8448997369547404E-2</v>
      </c>
      <c r="AR1046" s="16">
        <v>4.0318944210169197E-2</v>
      </c>
      <c r="AS1046" s="16">
        <v>4.9997369227411499E-2</v>
      </c>
      <c r="AT1046" s="16"/>
      <c r="AU1046" s="16">
        <v>4.61640723789251E-2</v>
      </c>
      <c r="AV1046" s="16">
        <v>5.5004460525819698E-2</v>
      </c>
      <c r="AW1046" s="16"/>
      <c r="AX1046" s="16">
        <v>5.201858062722E-2</v>
      </c>
      <c r="AY1046" s="16">
        <v>3.2411864824268E-2</v>
      </c>
      <c r="AZ1046" s="16"/>
      <c r="BA1046" s="16">
        <v>5.4570338981164798E-2</v>
      </c>
      <c r="BB1046" s="16">
        <v>7.7927967799373998E-2</v>
      </c>
    </row>
    <row r="1047" spans="2:54" x14ac:dyDescent="0.35">
      <c r="B1047" t="s">
        <v>375</v>
      </c>
      <c r="C1047" s="16">
        <v>0.28596201947907801</v>
      </c>
      <c r="D1047" s="16">
        <v>0.244039234309289</v>
      </c>
      <c r="E1047" s="16">
        <v>0.32201708443224297</v>
      </c>
      <c r="F1047" s="16"/>
      <c r="G1047" s="16">
        <v>0.25842736552454298</v>
      </c>
      <c r="H1047" s="16">
        <v>0.23632434981486899</v>
      </c>
      <c r="I1047" s="16">
        <v>0.23486958508002401</v>
      </c>
      <c r="J1047" s="16">
        <v>0.35467787698438802</v>
      </c>
      <c r="K1047" s="16">
        <v>0.37295068178802199</v>
      </c>
      <c r="L1047" s="16">
        <v>0.26396229217104999</v>
      </c>
      <c r="M1047" s="16"/>
      <c r="N1047" s="16">
        <v>0.27319466693210698</v>
      </c>
      <c r="O1047" s="16">
        <v>0.29687454001834701</v>
      </c>
      <c r="P1047" s="16">
        <v>0.2781324746571</v>
      </c>
      <c r="Q1047" s="16">
        <v>0.298070574998824</v>
      </c>
      <c r="R1047" s="16"/>
      <c r="S1047" s="16">
        <v>0.30274651480917802</v>
      </c>
      <c r="T1047" s="16">
        <v>0.260464598016728</v>
      </c>
      <c r="U1047" s="16"/>
      <c r="V1047" s="16">
        <v>0.33032218571294703</v>
      </c>
      <c r="W1047" s="16">
        <v>0.289390175302216</v>
      </c>
      <c r="X1047" s="16">
        <v>0.24899872365122699</v>
      </c>
      <c r="Y1047" s="16">
        <v>0.23044944720796801</v>
      </c>
      <c r="Z1047" s="16"/>
      <c r="AA1047" s="16">
        <v>0.32797221473795102</v>
      </c>
      <c r="AB1047" s="16">
        <v>0.27857464861234699</v>
      </c>
      <c r="AC1047" s="16">
        <v>0.27497737610221401</v>
      </c>
      <c r="AD1047" s="16">
        <v>0.23702634340784601</v>
      </c>
      <c r="AE1047" s="16">
        <v>0.28182224901590103</v>
      </c>
      <c r="AF1047" s="16">
        <v>0.181705137588488</v>
      </c>
      <c r="AG1047" s="16"/>
      <c r="AH1047" s="16">
        <v>0.282586340518306</v>
      </c>
      <c r="AI1047" s="16">
        <v>0.23750677221490199</v>
      </c>
      <c r="AJ1047" s="16"/>
      <c r="AK1047" s="16">
        <v>0.26546222311272899</v>
      </c>
      <c r="AL1047" s="16">
        <v>0.23949135617680101</v>
      </c>
      <c r="AM1047" s="16"/>
      <c r="AN1047" s="16">
        <v>0.29531188580086198</v>
      </c>
      <c r="AO1047" s="16">
        <v>0.232745617613627</v>
      </c>
      <c r="AP1047" s="16"/>
      <c r="AQ1047" s="16">
        <v>0.24183408079805199</v>
      </c>
      <c r="AR1047" s="16">
        <v>0.37550988356544002</v>
      </c>
      <c r="AS1047" s="16">
        <v>0.190908311200914</v>
      </c>
      <c r="AT1047" s="16"/>
      <c r="AU1047" s="16">
        <v>0.247393183622518</v>
      </c>
      <c r="AV1047" s="16">
        <v>0.33278202885709901</v>
      </c>
      <c r="AW1047" s="16"/>
      <c r="AX1047" s="16">
        <v>0.27585445792860802</v>
      </c>
      <c r="AY1047" s="16">
        <v>0.34317445809140801</v>
      </c>
      <c r="AZ1047" s="16"/>
      <c r="BA1047" s="16">
        <v>0.242359192904719</v>
      </c>
      <c r="BB1047" s="16">
        <v>0.269913195651733</v>
      </c>
    </row>
    <row r="1048" spans="2:54" x14ac:dyDescent="0.35">
      <c r="B1048" t="s">
        <v>376</v>
      </c>
      <c r="C1048" s="16">
        <v>0.141247156804336</v>
      </c>
      <c r="D1048" s="16">
        <v>0.16890675524370999</v>
      </c>
      <c r="E1048" s="16">
        <v>0.11542338188731099</v>
      </c>
      <c r="F1048" s="16"/>
      <c r="G1048" s="16">
        <v>0.15152052683259401</v>
      </c>
      <c r="H1048" s="16">
        <v>0.167911067361906</v>
      </c>
      <c r="I1048" s="16">
        <v>0.12593741847649001</v>
      </c>
      <c r="J1048" s="16">
        <v>0.18788981319603701</v>
      </c>
      <c r="K1048" s="16">
        <v>0.134078347875039</v>
      </c>
      <c r="L1048" s="16">
        <v>9.4762048450643205E-2</v>
      </c>
      <c r="M1048" s="16"/>
      <c r="N1048" s="16">
        <v>0.147971394977089</v>
      </c>
      <c r="O1048" s="16">
        <v>0.14022962837511199</v>
      </c>
      <c r="P1048" s="16">
        <v>0.14083448184141101</v>
      </c>
      <c r="Q1048" s="16">
        <v>0.137998442546966</v>
      </c>
      <c r="R1048" s="16"/>
      <c r="S1048" s="16">
        <v>0.119456302359641</v>
      </c>
      <c r="T1048" s="16">
        <v>0.17142750512862601</v>
      </c>
      <c r="U1048" s="16"/>
      <c r="V1048" s="16">
        <v>0.137003781988769</v>
      </c>
      <c r="W1048" s="16">
        <v>0.148671067244871</v>
      </c>
      <c r="X1048" s="16">
        <v>0.127468945150155</v>
      </c>
      <c r="Y1048" s="16">
        <v>0.20134107443251001</v>
      </c>
      <c r="Z1048" s="16"/>
      <c r="AA1048" s="16">
        <v>0.117704013152394</v>
      </c>
      <c r="AB1048" s="16">
        <v>0.15057734221059499</v>
      </c>
      <c r="AC1048" s="16">
        <v>0.19597073533822101</v>
      </c>
      <c r="AD1048" s="16">
        <v>0.15446198276591899</v>
      </c>
      <c r="AE1048" s="16">
        <v>0.113976009329358</v>
      </c>
      <c r="AF1048" s="16">
        <v>0.198064794677623</v>
      </c>
      <c r="AG1048" s="16"/>
      <c r="AH1048" s="16">
        <v>0.14886004164952499</v>
      </c>
      <c r="AI1048" s="16">
        <v>0.1541894673284</v>
      </c>
      <c r="AJ1048" s="16"/>
      <c r="AK1048" s="16">
        <v>0.14616638120793299</v>
      </c>
      <c r="AL1048" s="16">
        <v>0.14580490219814099</v>
      </c>
      <c r="AM1048" s="16"/>
      <c r="AN1048" s="16">
        <v>0.148970078625797</v>
      </c>
      <c r="AO1048" s="16">
        <v>0.155617553582347</v>
      </c>
      <c r="AP1048" s="16"/>
      <c r="AQ1048" s="16">
        <v>0.17535201146569801</v>
      </c>
      <c r="AR1048" s="16">
        <v>0.121466142529104</v>
      </c>
      <c r="AS1048" s="16">
        <v>0.160488385376195</v>
      </c>
      <c r="AT1048" s="16"/>
      <c r="AU1048" s="16">
        <v>0.14370483185805299</v>
      </c>
      <c r="AV1048" s="16">
        <v>0.14033209818511899</v>
      </c>
      <c r="AW1048" s="16"/>
      <c r="AX1048" s="16">
        <v>0.15488581629193399</v>
      </c>
      <c r="AY1048" s="16">
        <v>7.2241082137329299E-2</v>
      </c>
      <c r="AZ1048" s="16"/>
      <c r="BA1048" s="16">
        <v>0.167112851988132</v>
      </c>
      <c r="BB1048" s="16">
        <v>0.227716043434364</v>
      </c>
    </row>
    <row r="1049" spans="2:54" x14ac:dyDescent="0.35">
      <c r="B1049" t="s">
        <v>377</v>
      </c>
      <c r="C1049" s="16">
        <v>0.124910097456194</v>
      </c>
      <c r="D1049" s="16">
        <v>0.16424443252252199</v>
      </c>
      <c r="E1049" s="16">
        <v>8.7679288355511406E-2</v>
      </c>
      <c r="F1049" s="16"/>
      <c r="G1049" s="16">
        <v>0.117188070305575</v>
      </c>
      <c r="H1049" s="16">
        <v>0.136658047105983</v>
      </c>
      <c r="I1049" s="16">
        <v>0.193242260304234</v>
      </c>
      <c r="J1049" s="16">
        <v>0.102456983584868</v>
      </c>
      <c r="K1049" s="16">
        <v>6.4066903211845494E-2</v>
      </c>
      <c r="L1049" s="16">
        <v>0.13091203259166201</v>
      </c>
      <c r="M1049" s="16"/>
      <c r="N1049" s="16">
        <v>0.12394722685767399</v>
      </c>
      <c r="O1049" s="16">
        <v>8.8427196697130298E-2</v>
      </c>
      <c r="P1049" s="16">
        <v>0.14120784136643699</v>
      </c>
      <c r="Q1049" s="16">
        <v>0.13140351801691999</v>
      </c>
      <c r="R1049" s="16"/>
      <c r="S1049" s="16">
        <v>0.121429402599814</v>
      </c>
      <c r="T1049" s="16">
        <v>0.13077089024555499</v>
      </c>
      <c r="U1049" s="16"/>
      <c r="V1049" s="16">
        <v>9.1969932889713099E-2</v>
      </c>
      <c r="W1049" s="16">
        <v>0.104189716860787</v>
      </c>
      <c r="X1049" s="16">
        <v>0.17366743955365899</v>
      </c>
      <c r="Y1049" s="16">
        <v>0.19883325499384699</v>
      </c>
      <c r="Z1049" s="16"/>
      <c r="AA1049" s="16">
        <v>9.9288049887749599E-2</v>
      </c>
      <c r="AB1049" s="16">
        <v>9.6752466591654804E-2</v>
      </c>
      <c r="AC1049" s="16">
        <v>0.100322869421738</v>
      </c>
      <c r="AD1049" s="16">
        <v>0.18993219774151501</v>
      </c>
      <c r="AE1049" s="16">
        <v>0.13027643248527199</v>
      </c>
      <c r="AF1049" s="16">
        <v>0.22825237448235999</v>
      </c>
      <c r="AG1049" s="16"/>
      <c r="AH1049" s="16">
        <v>0.127213269613179</v>
      </c>
      <c r="AI1049" s="16">
        <v>0.14182950647316001</v>
      </c>
      <c r="AJ1049" s="16"/>
      <c r="AK1049" s="16">
        <v>0.110540035687985</v>
      </c>
      <c r="AL1049" s="16">
        <v>0.16761830423848101</v>
      </c>
      <c r="AM1049" s="16"/>
      <c r="AN1049" s="16">
        <v>0.13308917393445099</v>
      </c>
      <c r="AO1049" s="16">
        <v>0.13513285293055799</v>
      </c>
      <c r="AP1049" s="16"/>
      <c r="AQ1049" s="16">
        <v>0.1265965983582</v>
      </c>
      <c r="AR1049" s="16">
        <v>9.4908023781814593E-2</v>
      </c>
      <c r="AS1049" s="16">
        <v>0.17153346138722</v>
      </c>
      <c r="AT1049" s="16"/>
      <c r="AU1049" s="16">
        <v>0.14549876496613001</v>
      </c>
      <c r="AV1049" s="16">
        <v>9.7977844909622497E-2</v>
      </c>
      <c r="AW1049" s="16"/>
      <c r="AX1049" s="16">
        <v>0.13060625030661799</v>
      </c>
      <c r="AY1049" s="16">
        <v>0.100925226487607</v>
      </c>
      <c r="AZ1049" s="16"/>
      <c r="BA1049" s="16">
        <v>0.164064840589005</v>
      </c>
      <c r="BB1049" s="16">
        <v>0.18655523307504501</v>
      </c>
    </row>
    <row r="1050" spans="2:54" x14ac:dyDescent="0.35">
      <c r="B1050" t="s">
        <v>378</v>
      </c>
      <c r="C1050" s="16">
        <v>0.14510988066033301</v>
      </c>
      <c r="D1050" s="16">
        <v>0.154252806955746</v>
      </c>
      <c r="E1050" s="16">
        <v>0.13675942809331401</v>
      </c>
      <c r="F1050" s="16"/>
      <c r="G1050" s="16">
        <v>0.13573169543264099</v>
      </c>
      <c r="H1050" s="16">
        <v>0.21133730005203999</v>
      </c>
      <c r="I1050" s="16">
        <v>0.173670634951578</v>
      </c>
      <c r="J1050" s="16">
        <v>0.13566756869385699</v>
      </c>
      <c r="K1050" s="16">
        <v>9.1579082209688495E-2</v>
      </c>
      <c r="L1050" s="16">
        <v>0.120653236698685</v>
      </c>
      <c r="M1050" s="16"/>
      <c r="N1050" s="16">
        <v>0.137051692191308</v>
      </c>
      <c r="O1050" s="16">
        <v>0.13979003320258501</v>
      </c>
      <c r="P1050" s="16">
        <v>0.153358371299948</v>
      </c>
      <c r="Q1050" s="16">
        <v>0.142303669434928</v>
      </c>
      <c r="R1050" s="16"/>
      <c r="S1050" s="16">
        <v>0.149337773033139</v>
      </c>
      <c r="T1050" s="16">
        <v>0.139469021897516</v>
      </c>
      <c r="U1050" s="16"/>
      <c r="V1050" s="16">
        <v>0.12977643644321599</v>
      </c>
      <c r="W1050" s="16">
        <v>0.129855773555483</v>
      </c>
      <c r="X1050" s="16">
        <v>0.17430340267108399</v>
      </c>
      <c r="Y1050" s="16">
        <v>0.19027386021170201</v>
      </c>
      <c r="Z1050" s="16"/>
      <c r="AA1050" s="16">
        <v>0.124842774612704</v>
      </c>
      <c r="AB1050" s="16">
        <v>0.129659849248866</v>
      </c>
      <c r="AC1050" s="16">
        <v>0.152329499409773</v>
      </c>
      <c r="AD1050" s="16">
        <v>0.145153077152713</v>
      </c>
      <c r="AE1050" s="16">
        <v>0.20200742706854199</v>
      </c>
      <c r="AF1050" s="16">
        <v>0.30282871307445403</v>
      </c>
      <c r="AG1050" s="16"/>
      <c r="AH1050" s="16">
        <v>0.14086565901961501</v>
      </c>
      <c r="AI1050" s="16">
        <v>0.181344255637645</v>
      </c>
      <c r="AJ1050" s="16"/>
      <c r="AK1050" s="16">
        <v>0.14431694415585999</v>
      </c>
      <c r="AL1050" s="16">
        <v>0.174576522023701</v>
      </c>
      <c r="AM1050" s="16"/>
      <c r="AN1050" s="16">
        <v>0.12501304705208499</v>
      </c>
      <c r="AO1050" s="16">
        <v>0.19265715342516099</v>
      </c>
      <c r="AP1050" s="16"/>
      <c r="AQ1050" s="16">
        <v>0.15196355940581499</v>
      </c>
      <c r="AR1050" s="16">
        <v>9.2116942433015395E-2</v>
      </c>
      <c r="AS1050" s="16">
        <v>0.216333391541604</v>
      </c>
      <c r="AT1050" s="16"/>
      <c r="AU1050" s="16">
        <v>0.154839038585843</v>
      </c>
      <c r="AV1050" s="16">
        <v>0.13395014874518901</v>
      </c>
      <c r="AW1050" s="16"/>
      <c r="AX1050" s="16">
        <v>0.156416449509755</v>
      </c>
      <c r="AY1050" s="16">
        <v>9.3363748029930194E-2</v>
      </c>
      <c r="AZ1050" s="16"/>
      <c r="BA1050" s="16">
        <v>0.20581115426456001</v>
      </c>
      <c r="BB1050" s="16">
        <v>0.138666623937057</v>
      </c>
    </row>
    <row r="1051" spans="2:54" x14ac:dyDescent="0.35">
      <c r="B1051" t="s">
        <v>103</v>
      </c>
      <c r="C1051" s="16">
        <v>7.1373825477604194E-2</v>
      </c>
      <c r="D1051" s="16">
        <v>5.5961501747724199E-2</v>
      </c>
      <c r="E1051" s="16">
        <v>8.7084407659180199E-2</v>
      </c>
      <c r="F1051" s="16"/>
      <c r="G1051" s="16">
        <v>6.5328899512874003E-2</v>
      </c>
      <c r="H1051" s="16">
        <v>2.6951720783691499E-2</v>
      </c>
      <c r="I1051" s="16">
        <v>3.9584100109995898E-2</v>
      </c>
      <c r="J1051" s="16">
        <v>7.1314158710811898E-2</v>
      </c>
      <c r="K1051" s="16">
        <v>9.1573647025861904E-2</v>
      </c>
      <c r="L1051" s="16">
        <v>0.121787625037866</v>
      </c>
      <c r="M1051" s="16"/>
      <c r="N1051" s="16">
        <v>7.0595018123051995E-2</v>
      </c>
      <c r="O1051" s="16">
        <v>8.5784195422383303E-2</v>
      </c>
      <c r="P1051" s="16">
        <v>6.3276733295939996E-2</v>
      </c>
      <c r="Q1051" s="16">
        <v>7.2294453324616897E-2</v>
      </c>
      <c r="R1051" s="16"/>
      <c r="S1051" s="16">
        <v>8.2784509254232003E-2</v>
      </c>
      <c r="T1051" s="16">
        <v>5.4554946506699301E-2</v>
      </c>
      <c r="U1051" s="16"/>
      <c r="V1051" s="16">
        <v>5.2019103871687199E-2</v>
      </c>
      <c r="W1051" s="16">
        <v>8.9426161230533499E-2</v>
      </c>
      <c r="X1051" s="16">
        <v>6.5521928965247195E-2</v>
      </c>
      <c r="Y1051" s="16">
        <v>5.2560926615949799E-2</v>
      </c>
      <c r="Z1051" s="16"/>
      <c r="AA1051" s="16">
        <v>6.0539697148910603E-2</v>
      </c>
      <c r="AB1051" s="16">
        <v>0.109575609412083</v>
      </c>
      <c r="AC1051" s="16">
        <v>7.5407223929359501E-2</v>
      </c>
      <c r="AD1051" s="16">
        <v>5.17908747164375E-2</v>
      </c>
      <c r="AE1051" s="16">
        <v>8.6503065749786695E-2</v>
      </c>
      <c r="AF1051" s="16">
        <v>6.3887676501372101E-2</v>
      </c>
      <c r="AG1051" s="16"/>
      <c r="AH1051" s="16">
        <v>6.2726788238548603E-2</v>
      </c>
      <c r="AI1051" s="16">
        <v>6.3935068590826497E-2</v>
      </c>
      <c r="AJ1051" s="16"/>
      <c r="AK1051" s="16">
        <v>6.5546479139655695E-2</v>
      </c>
      <c r="AL1051" s="16">
        <v>5.9857774613517503E-2</v>
      </c>
      <c r="AM1051" s="16"/>
      <c r="AN1051" s="16">
        <v>6.8019998690445505E-2</v>
      </c>
      <c r="AO1051" s="16">
        <v>7.2037676136311402E-2</v>
      </c>
      <c r="AP1051" s="16"/>
      <c r="AQ1051" s="16">
        <v>6.02206615818918E-2</v>
      </c>
      <c r="AR1051" s="16">
        <v>6.9506496552185298E-2</v>
      </c>
      <c r="AS1051" s="16">
        <v>6.2739619523538501E-2</v>
      </c>
      <c r="AT1051" s="16"/>
      <c r="AU1051" s="16">
        <v>7.8226447187092499E-2</v>
      </c>
      <c r="AV1051" s="16">
        <v>5.9921709402001803E-2</v>
      </c>
      <c r="AW1051" s="16"/>
      <c r="AX1051" s="16">
        <v>6.3680010531919407E-2</v>
      </c>
      <c r="AY1051" s="16">
        <v>0.11343038798668099</v>
      </c>
      <c r="AZ1051" s="16"/>
      <c r="BA1051" s="16">
        <v>3.5063587054942301E-2</v>
      </c>
      <c r="BB1051" s="16">
        <v>0</v>
      </c>
    </row>
    <row r="1052" spans="2:54" x14ac:dyDescent="0.35">
      <c r="C1052" s="16"/>
      <c r="D1052" s="16"/>
      <c r="E1052" s="16"/>
      <c r="F1052" s="16"/>
      <c r="G1052" s="16"/>
      <c r="H1052" s="16"/>
      <c r="I1052" s="16"/>
      <c r="J1052" s="16"/>
      <c r="K1052" s="16"/>
      <c r="L1052" s="16"/>
      <c r="M1052" s="16"/>
      <c r="N1052" s="16"/>
      <c r="O1052" s="16"/>
      <c r="P1052" s="16"/>
      <c r="Q1052" s="16"/>
      <c r="R1052" s="16"/>
      <c r="S1052" s="16"/>
      <c r="T1052" s="16"/>
      <c r="U1052" s="16"/>
      <c r="V1052" s="16"/>
      <c r="W1052" s="16"/>
      <c r="X1052" s="16"/>
      <c r="Y1052" s="16"/>
      <c r="Z1052" s="16"/>
      <c r="AA1052" s="16"/>
      <c r="AB1052" s="16"/>
      <c r="AC1052" s="16"/>
      <c r="AD1052" s="16"/>
      <c r="AE1052" s="16"/>
      <c r="AF1052" s="16"/>
      <c r="AG1052" s="16"/>
      <c r="AH1052" s="16"/>
      <c r="AI1052" s="16"/>
      <c r="AJ1052" s="16"/>
      <c r="AK1052" s="16"/>
      <c r="AL1052" s="16"/>
      <c r="AM1052" s="16"/>
      <c r="AN1052" s="16"/>
      <c r="AO1052" s="16"/>
      <c r="AP1052" s="16"/>
      <c r="AQ1052" s="16"/>
      <c r="AR1052" s="16"/>
      <c r="AS1052" s="16"/>
      <c r="AT1052" s="16"/>
      <c r="AU1052" s="16"/>
      <c r="AV1052" s="16"/>
      <c r="AW1052" s="16"/>
      <c r="AX1052" s="16"/>
      <c r="AY1052" s="16"/>
      <c r="AZ1052" s="16"/>
      <c r="BA1052" s="16"/>
      <c r="BB1052" s="16"/>
    </row>
    <row r="1053" spans="2:54" x14ac:dyDescent="0.35">
      <c r="B1053" s="7" t="s">
        <v>385</v>
      </c>
      <c r="C1053" s="16"/>
      <c r="D1053" s="16"/>
      <c r="E1053" s="16"/>
      <c r="F1053" s="16"/>
      <c r="G1053" s="16"/>
      <c r="H1053" s="16"/>
      <c r="I1053" s="16"/>
      <c r="J1053" s="16"/>
      <c r="K1053" s="16"/>
      <c r="L1053" s="16"/>
      <c r="M1053" s="16"/>
      <c r="N1053" s="16"/>
      <c r="O1053" s="16"/>
      <c r="P1053" s="16"/>
      <c r="Q1053" s="16"/>
      <c r="R1053" s="16"/>
      <c r="S1053" s="16"/>
      <c r="T1053" s="16"/>
      <c r="U1053" s="16"/>
      <c r="V1053" s="16"/>
      <c r="W1053" s="16"/>
      <c r="X1053" s="16"/>
      <c r="Y1053" s="16"/>
      <c r="Z1053" s="16"/>
      <c r="AA1053" s="16"/>
      <c r="AB1053" s="16"/>
      <c r="AC1053" s="16"/>
      <c r="AD1053" s="16"/>
      <c r="AE1053" s="16"/>
      <c r="AF1053" s="16"/>
      <c r="AG1053" s="16"/>
      <c r="AH1053" s="16"/>
      <c r="AI1053" s="16"/>
      <c r="AJ1053" s="16"/>
      <c r="AK1053" s="16"/>
      <c r="AL1053" s="16"/>
      <c r="AM1053" s="16"/>
      <c r="AN1053" s="16"/>
      <c r="AO1053" s="16"/>
      <c r="AP1053" s="16"/>
      <c r="AQ1053" s="16"/>
      <c r="AR1053" s="16"/>
      <c r="AS1053" s="16"/>
      <c r="AT1053" s="16"/>
      <c r="AU1053" s="16"/>
      <c r="AV1053" s="16"/>
      <c r="AW1053" s="16"/>
      <c r="AX1053" s="16"/>
      <c r="AY1053" s="16"/>
      <c r="AZ1053" s="16"/>
      <c r="BA1053" s="16"/>
      <c r="BB1053" s="16"/>
    </row>
    <row r="1054" spans="2:54" x14ac:dyDescent="0.35">
      <c r="B1054" s="15" t="s">
        <v>14</v>
      </c>
      <c r="C1054" s="16"/>
      <c r="D1054" s="16"/>
      <c r="E1054" s="16"/>
      <c r="F1054" s="16"/>
      <c r="G1054" s="16"/>
      <c r="H1054" s="16"/>
      <c r="I1054" s="16"/>
      <c r="J1054" s="16"/>
      <c r="K1054" s="16"/>
      <c r="L1054" s="16"/>
      <c r="M1054" s="16"/>
      <c r="N1054" s="16"/>
      <c r="O1054" s="16"/>
      <c r="P1054" s="16"/>
      <c r="Q1054" s="16"/>
      <c r="R1054" s="16"/>
      <c r="S1054" s="16"/>
      <c r="T1054" s="16"/>
      <c r="U1054" s="16"/>
      <c r="V1054" s="16"/>
      <c r="W1054" s="16"/>
      <c r="X1054" s="16"/>
      <c r="Y1054" s="16"/>
      <c r="Z1054" s="16"/>
      <c r="AA1054" s="16"/>
      <c r="AB1054" s="16"/>
      <c r="AC1054" s="16"/>
      <c r="AD1054" s="16"/>
      <c r="AE1054" s="16"/>
      <c r="AF1054" s="16"/>
      <c r="AG1054" s="16"/>
      <c r="AH1054" s="16"/>
      <c r="AI1054" s="16"/>
      <c r="AJ1054" s="16"/>
      <c r="AK1054" s="16"/>
      <c r="AL1054" s="16"/>
      <c r="AM1054" s="16"/>
      <c r="AN1054" s="16"/>
      <c r="AO1054" s="16"/>
      <c r="AP1054" s="16"/>
      <c r="AQ1054" s="16"/>
      <c r="AR1054" s="16"/>
      <c r="AS1054" s="16"/>
      <c r="AT1054" s="16"/>
      <c r="AU1054" s="16"/>
      <c r="AV1054" s="16"/>
      <c r="AW1054" s="16"/>
      <c r="AX1054" s="16"/>
      <c r="AY1054" s="16"/>
      <c r="AZ1054" s="16"/>
      <c r="BA1054" s="16"/>
      <c r="BB1054" s="16"/>
    </row>
    <row r="1055" spans="2:54" x14ac:dyDescent="0.35">
      <c r="B1055" t="s">
        <v>372</v>
      </c>
      <c r="C1055" s="16">
        <v>0.14700973685646901</v>
      </c>
      <c r="D1055" s="16">
        <v>0.109506196104782</v>
      </c>
      <c r="E1055" s="16">
        <v>0.183070664921718</v>
      </c>
      <c r="F1055" s="16"/>
      <c r="G1055" s="16">
        <v>8.3223173854586704E-2</v>
      </c>
      <c r="H1055" s="16">
        <v>0.115955658569858</v>
      </c>
      <c r="I1055" s="16">
        <v>8.3689864752415494E-2</v>
      </c>
      <c r="J1055" s="16">
        <v>0.123238090891454</v>
      </c>
      <c r="K1055" s="16">
        <v>0.20767749946844599</v>
      </c>
      <c r="L1055" s="16">
        <v>0.23062013990719599</v>
      </c>
      <c r="M1055" s="16"/>
      <c r="N1055" s="16">
        <v>0.17484526169619899</v>
      </c>
      <c r="O1055" s="16">
        <v>0.14744119570272199</v>
      </c>
      <c r="P1055" s="16">
        <v>0.13304295300181501</v>
      </c>
      <c r="Q1055" s="16">
        <v>0.14901072985567401</v>
      </c>
      <c r="R1055" s="16"/>
      <c r="S1055" s="16">
        <v>0.15910250824210101</v>
      </c>
      <c r="T1055" s="16">
        <v>0.129549123556889</v>
      </c>
      <c r="U1055" s="16"/>
      <c r="V1055" s="16">
        <v>0.17917504732421399</v>
      </c>
      <c r="W1055" s="16">
        <v>0.14653149402245999</v>
      </c>
      <c r="X1055" s="16">
        <v>0.12500617156298699</v>
      </c>
      <c r="Y1055" s="16">
        <v>0.100977722077585</v>
      </c>
      <c r="Z1055" s="16"/>
      <c r="AA1055" s="16">
        <v>0.17114628589594</v>
      </c>
      <c r="AB1055" s="16">
        <v>0.13266089220059701</v>
      </c>
      <c r="AC1055" s="16">
        <v>0.14055836563789401</v>
      </c>
      <c r="AD1055" s="16">
        <v>0.13594261798111501</v>
      </c>
      <c r="AE1055" s="16">
        <v>0.14589991850032899</v>
      </c>
      <c r="AF1055" s="16">
        <v>2.52613036757031E-2</v>
      </c>
      <c r="AG1055" s="16"/>
      <c r="AH1055" s="16">
        <v>0.128127352307566</v>
      </c>
      <c r="AI1055" s="16">
        <v>0.15632153349776401</v>
      </c>
      <c r="AJ1055" s="16"/>
      <c r="AK1055" s="16">
        <v>0.156779010530676</v>
      </c>
      <c r="AL1055" s="16">
        <v>0.13904921853972599</v>
      </c>
      <c r="AM1055" s="16"/>
      <c r="AN1055" s="16">
        <v>0.13114031660126399</v>
      </c>
      <c r="AO1055" s="16">
        <v>0.14523422186194099</v>
      </c>
      <c r="AP1055" s="16"/>
      <c r="AQ1055" s="16">
        <v>0.13029392132827</v>
      </c>
      <c r="AR1055" s="16">
        <v>0.162679776994648</v>
      </c>
      <c r="AS1055" s="16">
        <v>0.12411591588712099</v>
      </c>
      <c r="AT1055" s="16"/>
      <c r="AU1055" s="16">
        <v>0.15921330136047199</v>
      </c>
      <c r="AV1055" s="16">
        <v>0.13033902200786701</v>
      </c>
      <c r="AW1055" s="16"/>
      <c r="AX1055" s="16">
        <v>0.119266396098023</v>
      </c>
      <c r="AY1055" s="16">
        <v>0.27211127040849298</v>
      </c>
      <c r="AZ1055" s="16"/>
      <c r="BA1055" s="16">
        <v>8.1454050834719197E-2</v>
      </c>
      <c r="BB1055" s="16">
        <v>4.1121852848013299E-2</v>
      </c>
    </row>
    <row r="1056" spans="2:54" x14ac:dyDescent="0.35">
      <c r="B1056" t="s">
        <v>373</v>
      </c>
      <c r="C1056" s="16">
        <v>3.3605019372113902E-2</v>
      </c>
      <c r="D1056" s="16">
        <v>4.29503057093314E-2</v>
      </c>
      <c r="E1056" s="16">
        <v>2.5272698714316099E-2</v>
      </c>
      <c r="F1056" s="16"/>
      <c r="G1056" s="16">
        <v>6.2864967365818397E-2</v>
      </c>
      <c r="H1056" s="16">
        <v>2.6509076437646401E-2</v>
      </c>
      <c r="I1056" s="16">
        <v>4.89076241187794E-2</v>
      </c>
      <c r="J1056" s="16">
        <v>1.35377442110778E-2</v>
      </c>
      <c r="K1056" s="16">
        <v>2.5202531275484E-2</v>
      </c>
      <c r="L1056" s="16">
        <v>3.2586521822644397E-2</v>
      </c>
      <c r="M1056" s="16"/>
      <c r="N1056" s="16">
        <v>3.02324133103632E-2</v>
      </c>
      <c r="O1056" s="16">
        <v>4.4874223460845797E-2</v>
      </c>
      <c r="P1056" s="16">
        <v>3.3614513519257101E-2</v>
      </c>
      <c r="Q1056" s="16">
        <v>2.61494746803724E-2</v>
      </c>
      <c r="R1056" s="16"/>
      <c r="S1056" s="16">
        <v>1.95901391414776E-2</v>
      </c>
      <c r="T1056" s="16">
        <v>5.4856654597481298E-2</v>
      </c>
      <c r="U1056" s="16"/>
      <c r="V1056" s="16">
        <v>4.9988517372311303E-2</v>
      </c>
      <c r="W1056" s="16">
        <v>2.7349034382608699E-2</v>
      </c>
      <c r="X1056" s="16">
        <v>3.1910323196931302E-2</v>
      </c>
      <c r="Y1056" s="16">
        <v>0</v>
      </c>
      <c r="Z1056" s="16"/>
      <c r="AA1056" s="16">
        <v>3.6637940851320397E-2</v>
      </c>
      <c r="AB1056" s="16">
        <v>3.3933551853258803E-2</v>
      </c>
      <c r="AC1056" s="16">
        <v>5.0076355506325602E-2</v>
      </c>
      <c r="AD1056" s="16">
        <v>2.2287155994355701E-2</v>
      </c>
      <c r="AE1056" s="16">
        <v>3.3741367006086598E-2</v>
      </c>
      <c r="AF1056" s="16">
        <v>1.8184412953574501E-2</v>
      </c>
      <c r="AG1056" s="16"/>
      <c r="AH1056" s="16">
        <v>4.0193973131650497E-2</v>
      </c>
      <c r="AI1056" s="16">
        <v>2.24222191970679E-2</v>
      </c>
      <c r="AJ1056" s="16"/>
      <c r="AK1056" s="16">
        <v>4.1750696037461399E-2</v>
      </c>
      <c r="AL1056" s="16">
        <v>2.1049453401314099E-2</v>
      </c>
      <c r="AM1056" s="16"/>
      <c r="AN1056" s="16">
        <v>4.5181817858988803E-2</v>
      </c>
      <c r="AO1056" s="16">
        <v>2.25474105922603E-2</v>
      </c>
      <c r="AP1056" s="16"/>
      <c r="AQ1056" s="16">
        <v>5.9412015353273E-2</v>
      </c>
      <c r="AR1056" s="16">
        <v>3.5257858001045903E-2</v>
      </c>
      <c r="AS1056" s="16">
        <v>2.3356170147139699E-2</v>
      </c>
      <c r="AT1056" s="16"/>
      <c r="AU1056" s="16">
        <v>2.0694144676103102E-2</v>
      </c>
      <c r="AV1056" s="16">
        <v>5.2487402499508999E-2</v>
      </c>
      <c r="AW1056" s="16"/>
      <c r="AX1056" s="16">
        <v>3.4025627880120903E-2</v>
      </c>
      <c r="AY1056" s="16">
        <v>3.28156581117885E-2</v>
      </c>
      <c r="AZ1056" s="16"/>
      <c r="BA1056" s="16">
        <v>2.2914709936904001E-2</v>
      </c>
      <c r="BB1056" s="16">
        <v>2.2160761662323499E-2</v>
      </c>
    </row>
    <row r="1057" spans="2:54" x14ac:dyDescent="0.35">
      <c r="B1057" t="s">
        <v>374</v>
      </c>
      <c r="C1057" s="16">
        <v>4.6819864055164098E-2</v>
      </c>
      <c r="D1057" s="16">
        <v>5.3388106010454399E-2</v>
      </c>
      <c r="E1057" s="16">
        <v>3.7657073191311001E-2</v>
      </c>
      <c r="F1057" s="16"/>
      <c r="G1057" s="16">
        <v>5.82037087847865E-2</v>
      </c>
      <c r="H1057" s="16">
        <v>5.96665885213747E-2</v>
      </c>
      <c r="I1057" s="16">
        <v>5.0039592805684797E-2</v>
      </c>
      <c r="J1057" s="16">
        <v>4.5646197795813699E-2</v>
      </c>
      <c r="K1057" s="16">
        <v>3.7836033996353498E-2</v>
      </c>
      <c r="L1057" s="16">
        <v>3.4583413546329198E-2</v>
      </c>
      <c r="M1057" s="16"/>
      <c r="N1057" s="16">
        <v>3.2091721588749698E-2</v>
      </c>
      <c r="O1057" s="16">
        <v>4.12220239826986E-2</v>
      </c>
      <c r="P1057" s="16">
        <v>5.5719185455744301E-2</v>
      </c>
      <c r="Q1057" s="16">
        <v>4.80456751198928E-2</v>
      </c>
      <c r="R1057" s="16"/>
      <c r="S1057" s="16">
        <v>4.8659697789963E-2</v>
      </c>
      <c r="T1057" s="16">
        <v>4.09646023493698E-2</v>
      </c>
      <c r="U1057" s="16"/>
      <c r="V1057" s="16">
        <v>6.5137115612428603E-2</v>
      </c>
      <c r="W1057" s="16">
        <v>3.51397745020324E-2</v>
      </c>
      <c r="X1057" s="16">
        <v>4.7731592051153099E-2</v>
      </c>
      <c r="Y1057" s="16">
        <v>3.9911478575259701E-2</v>
      </c>
      <c r="Z1057" s="16"/>
      <c r="AA1057" s="16">
        <v>6.3603164551277999E-2</v>
      </c>
      <c r="AB1057" s="16">
        <v>1.86052202452585E-2</v>
      </c>
      <c r="AC1057" s="16">
        <v>3.37931406417483E-2</v>
      </c>
      <c r="AD1057" s="16">
        <v>4.4621275657737401E-2</v>
      </c>
      <c r="AE1057" s="16">
        <v>6.5951861822734104E-2</v>
      </c>
      <c r="AF1057" s="16">
        <v>0</v>
      </c>
      <c r="AG1057" s="16"/>
      <c r="AH1057" s="16">
        <v>3.9336133419327297E-2</v>
      </c>
      <c r="AI1057" s="16">
        <v>6.0259254113095198E-2</v>
      </c>
      <c r="AJ1057" s="16"/>
      <c r="AK1057" s="16">
        <v>4.8162002103140103E-2</v>
      </c>
      <c r="AL1057" s="16">
        <v>6.8523320193654702E-2</v>
      </c>
      <c r="AM1057" s="16"/>
      <c r="AN1057" s="16">
        <v>4.0103286994396699E-2</v>
      </c>
      <c r="AO1057" s="16">
        <v>6.6483580695479799E-2</v>
      </c>
      <c r="AP1057" s="16"/>
      <c r="AQ1057" s="16">
        <v>3.4086409430006903E-2</v>
      </c>
      <c r="AR1057" s="16">
        <v>4.13645635241199E-2</v>
      </c>
      <c r="AS1057" s="16">
        <v>6.2409620569166498E-2</v>
      </c>
      <c r="AT1057" s="16"/>
      <c r="AU1057" s="16">
        <v>4.4417664089242401E-2</v>
      </c>
      <c r="AV1057" s="16">
        <v>5.1070792299991903E-2</v>
      </c>
      <c r="AW1057" s="16"/>
      <c r="AX1057" s="16">
        <v>5.0389406065613401E-2</v>
      </c>
      <c r="AY1057" s="16">
        <v>3.05298522935952E-2</v>
      </c>
      <c r="AZ1057" s="16"/>
      <c r="BA1057" s="16">
        <v>5.29173714635984E-2</v>
      </c>
      <c r="BB1057" s="16">
        <v>0.108138291224777</v>
      </c>
    </row>
    <row r="1058" spans="2:54" x14ac:dyDescent="0.35">
      <c r="B1058" t="s">
        <v>375</v>
      </c>
      <c r="C1058" s="16">
        <v>0.326167665079584</v>
      </c>
      <c r="D1058" s="16">
        <v>0.32277500726492497</v>
      </c>
      <c r="E1058" s="16">
        <v>0.331496846577987</v>
      </c>
      <c r="F1058" s="16"/>
      <c r="G1058" s="16">
        <v>0.31427264698570001</v>
      </c>
      <c r="H1058" s="16">
        <v>0.23596589941325699</v>
      </c>
      <c r="I1058" s="16">
        <v>0.31208902761510798</v>
      </c>
      <c r="J1058" s="16">
        <v>0.403373204099919</v>
      </c>
      <c r="K1058" s="16">
        <v>0.37835417419238399</v>
      </c>
      <c r="L1058" s="16">
        <v>0.32228170182426202</v>
      </c>
      <c r="M1058" s="16"/>
      <c r="N1058" s="16">
        <v>0.34337083785339201</v>
      </c>
      <c r="O1058" s="16">
        <v>0.3174267565858</v>
      </c>
      <c r="P1058" s="16">
        <v>0.311697925109853</v>
      </c>
      <c r="Q1058" s="16">
        <v>0.34461090868388999</v>
      </c>
      <c r="R1058" s="16"/>
      <c r="S1058" s="16">
        <v>0.33134617782568299</v>
      </c>
      <c r="T1058" s="16">
        <v>0.318342205112639</v>
      </c>
      <c r="U1058" s="16"/>
      <c r="V1058" s="16">
        <v>0.34464915639021598</v>
      </c>
      <c r="W1058" s="16">
        <v>0.34625491111804502</v>
      </c>
      <c r="X1058" s="16">
        <v>0.27648700944920601</v>
      </c>
      <c r="Y1058" s="16">
        <v>0.37448952053310902</v>
      </c>
      <c r="Z1058" s="16"/>
      <c r="AA1058" s="16">
        <v>0.31665236473431801</v>
      </c>
      <c r="AB1058" s="16">
        <v>0.33339054741360802</v>
      </c>
      <c r="AC1058" s="16">
        <v>0.38310069189454099</v>
      </c>
      <c r="AD1058" s="16">
        <v>0.29150669705342902</v>
      </c>
      <c r="AE1058" s="16">
        <v>0.37737686284717198</v>
      </c>
      <c r="AF1058" s="16">
        <v>0.31234673238508498</v>
      </c>
      <c r="AG1058" s="16"/>
      <c r="AH1058" s="16">
        <v>0.32011464266991402</v>
      </c>
      <c r="AI1058" s="16">
        <v>0.30829405231979601</v>
      </c>
      <c r="AJ1058" s="16"/>
      <c r="AK1058" s="16">
        <v>0.28850560129944403</v>
      </c>
      <c r="AL1058" s="16">
        <v>0.30914889064343498</v>
      </c>
      <c r="AM1058" s="16"/>
      <c r="AN1058" s="16">
        <v>0.313764257727285</v>
      </c>
      <c r="AO1058" s="16">
        <v>0.30005684034451302</v>
      </c>
      <c r="AP1058" s="16"/>
      <c r="AQ1058" s="16">
        <v>0.31464337841763101</v>
      </c>
      <c r="AR1058" s="16">
        <v>0.38273498031043701</v>
      </c>
      <c r="AS1058" s="16">
        <v>0.25851032982533401</v>
      </c>
      <c r="AT1058" s="16"/>
      <c r="AU1058" s="16">
        <v>0.30559269980774501</v>
      </c>
      <c r="AV1058" s="16">
        <v>0.35757614349365002</v>
      </c>
      <c r="AW1058" s="16"/>
      <c r="AX1058" s="16">
        <v>0.327247127144839</v>
      </c>
      <c r="AY1058" s="16">
        <v>0.32802376564636998</v>
      </c>
      <c r="AZ1058" s="16"/>
      <c r="BA1058" s="16">
        <v>0.29663105059252998</v>
      </c>
      <c r="BB1058" s="16">
        <v>0.27881052127417899</v>
      </c>
    </row>
    <row r="1059" spans="2:54" x14ac:dyDescent="0.35">
      <c r="B1059" t="s">
        <v>376</v>
      </c>
      <c r="C1059" s="16">
        <v>0.116659415540499</v>
      </c>
      <c r="D1059" s="16">
        <v>0.110578872091213</v>
      </c>
      <c r="E1059" s="16">
        <v>0.12231480979098</v>
      </c>
      <c r="F1059" s="16"/>
      <c r="G1059" s="16">
        <v>9.9635216869201904E-2</v>
      </c>
      <c r="H1059" s="16">
        <v>0.14272400972525001</v>
      </c>
      <c r="I1059" s="16">
        <v>0.115903283884838</v>
      </c>
      <c r="J1059" s="16">
        <v>0.14592111123353399</v>
      </c>
      <c r="K1059" s="16">
        <v>0.11342397877944201</v>
      </c>
      <c r="L1059" s="16">
        <v>8.5061740655214393E-2</v>
      </c>
      <c r="M1059" s="16"/>
      <c r="N1059" s="16">
        <v>0.14673978089976999</v>
      </c>
      <c r="O1059" s="16">
        <v>0.147987546636727</v>
      </c>
      <c r="P1059" s="16">
        <v>0.114647690659111</v>
      </c>
      <c r="Q1059" s="16">
        <v>7.0926408303777E-2</v>
      </c>
      <c r="R1059" s="16"/>
      <c r="S1059" s="16">
        <v>0.12989895214213701</v>
      </c>
      <c r="T1059" s="16">
        <v>9.7322455596705895E-2</v>
      </c>
      <c r="U1059" s="16"/>
      <c r="V1059" s="16">
        <v>0.10172160311237401</v>
      </c>
      <c r="W1059" s="16">
        <v>0.10256725898911501</v>
      </c>
      <c r="X1059" s="16">
        <v>0.147860972771622</v>
      </c>
      <c r="Y1059" s="16">
        <v>0.127796142576065</v>
      </c>
      <c r="Z1059" s="16"/>
      <c r="AA1059" s="16">
        <v>8.6576171019527998E-2</v>
      </c>
      <c r="AB1059" s="16">
        <v>0.11733426872267801</v>
      </c>
      <c r="AC1059" s="16">
        <v>0.13915714594593501</v>
      </c>
      <c r="AD1059" s="16">
        <v>0.16809455177829699</v>
      </c>
      <c r="AE1059" s="16">
        <v>8.0295642945745094E-2</v>
      </c>
      <c r="AF1059" s="16">
        <v>0.173105907004696</v>
      </c>
      <c r="AG1059" s="16"/>
      <c r="AH1059" s="16">
        <v>0.13062123998338901</v>
      </c>
      <c r="AI1059" s="16">
        <v>0.114563051522055</v>
      </c>
      <c r="AJ1059" s="16"/>
      <c r="AK1059" s="16">
        <v>0.12679986164795001</v>
      </c>
      <c r="AL1059" s="16">
        <v>0.121528881706955</v>
      </c>
      <c r="AM1059" s="16"/>
      <c r="AN1059" s="16">
        <v>0.13020544862223099</v>
      </c>
      <c r="AO1059" s="16">
        <v>0.112763367879868</v>
      </c>
      <c r="AP1059" s="16"/>
      <c r="AQ1059" s="16">
        <v>0.16208080472102299</v>
      </c>
      <c r="AR1059" s="16">
        <v>0.10782132554922599</v>
      </c>
      <c r="AS1059" s="16">
        <v>0.111002611966878</v>
      </c>
      <c r="AT1059" s="16"/>
      <c r="AU1059" s="16">
        <v>0.12537798529385899</v>
      </c>
      <c r="AV1059" s="16">
        <v>0.101091641540048</v>
      </c>
      <c r="AW1059" s="16"/>
      <c r="AX1059" s="16">
        <v>0.12619156924976299</v>
      </c>
      <c r="AY1059" s="16">
        <v>7.2821617010254996E-2</v>
      </c>
      <c r="AZ1059" s="16"/>
      <c r="BA1059" s="16">
        <v>0.14943112909571599</v>
      </c>
      <c r="BB1059" s="16">
        <v>0.124077878128535</v>
      </c>
    </row>
    <row r="1060" spans="2:54" x14ac:dyDescent="0.35">
      <c r="B1060" t="s">
        <v>377</v>
      </c>
      <c r="C1060" s="16">
        <v>0.105342894913188</v>
      </c>
      <c r="D1060" s="16">
        <v>0.13755796156910299</v>
      </c>
      <c r="E1060" s="16">
        <v>7.6455707961902E-2</v>
      </c>
      <c r="F1060" s="16"/>
      <c r="G1060" s="16">
        <v>0.120701977901757</v>
      </c>
      <c r="H1060" s="16">
        <v>0.16460833276657899</v>
      </c>
      <c r="I1060" s="16">
        <v>0.137870699735229</v>
      </c>
      <c r="J1060" s="16">
        <v>9.82489806419755E-2</v>
      </c>
      <c r="K1060" s="16">
        <v>5.2827060703726503E-2</v>
      </c>
      <c r="L1060" s="16">
        <v>6.6571563917755497E-2</v>
      </c>
      <c r="M1060" s="16"/>
      <c r="N1060" s="16">
        <v>9.2763421351948899E-2</v>
      </c>
      <c r="O1060" s="16">
        <v>8.9316955594330297E-2</v>
      </c>
      <c r="P1060" s="16">
        <v>0.123039659274029</v>
      </c>
      <c r="Q1060" s="16">
        <v>0.100092630525543</v>
      </c>
      <c r="R1060" s="16"/>
      <c r="S1060" s="16">
        <v>9.9837795065481599E-2</v>
      </c>
      <c r="T1060" s="16">
        <v>0.11414943842252399</v>
      </c>
      <c r="U1060" s="16"/>
      <c r="V1060" s="16">
        <v>5.4434092812444997E-2</v>
      </c>
      <c r="W1060" s="16">
        <v>0.117933838907016</v>
      </c>
      <c r="X1060" s="16">
        <v>0.134517477529913</v>
      </c>
      <c r="Y1060" s="16">
        <v>8.8725872995902594E-2</v>
      </c>
      <c r="Z1060" s="16"/>
      <c r="AA1060" s="16">
        <v>9.6088555731052794E-2</v>
      </c>
      <c r="AB1060" s="16">
        <v>0.113835560159625</v>
      </c>
      <c r="AC1060" s="16">
        <v>5.5197427659847399E-2</v>
      </c>
      <c r="AD1060" s="16">
        <v>0.14111565077472099</v>
      </c>
      <c r="AE1060" s="16">
        <v>9.7590577251256E-2</v>
      </c>
      <c r="AF1060" s="16">
        <v>0.1095451021807</v>
      </c>
      <c r="AG1060" s="16"/>
      <c r="AH1060" s="16">
        <v>0.11003982725834199</v>
      </c>
      <c r="AI1060" s="16">
        <v>0.125329178405924</v>
      </c>
      <c r="AJ1060" s="16"/>
      <c r="AK1060" s="16">
        <v>9.6403988742343003E-2</v>
      </c>
      <c r="AL1060" s="16">
        <v>0.142465932675685</v>
      </c>
      <c r="AM1060" s="16"/>
      <c r="AN1060" s="16">
        <v>9.95687544964729E-2</v>
      </c>
      <c r="AO1060" s="16">
        <v>0.12966843628160199</v>
      </c>
      <c r="AP1060" s="16"/>
      <c r="AQ1060" s="16">
        <v>8.6808363648951503E-2</v>
      </c>
      <c r="AR1060" s="16">
        <v>8.8785709948737399E-2</v>
      </c>
      <c r="AS1060" s="16">
        <v>0.14652630938307301</v>
      </c>
      <c r="AT1060" s="16"/>
      <c r="AU1060" s="16">
        <v>0.120152547382509</v>
      </c>
      <c r="AV1060" s="16">
        <v>8.6299986605876997E-2</v>
      </c>
      <c r="AW1060" s="16"/>
      <c r="AX1060" s="16">
        <v>0.112279655487576</v>
      </c>
      <c r="AY1060" s="16">
        <v>6.7793052890363095E-2</v>
      </c>
      <c r="AZ1060" s="16"/>
      <c r="BA1060" s="16">
        <v>0.15278713068092201</v>
      </c>
      <c r="BB1060" s="16">
        <v>0.15006876387120899</v>
      </c>
    </row>
    <row r="1061" spans="2:54" x14ac:dyDescent="0.35">
      <c r="B1061" t="s">
        <v>378</v>
      </c>
      <c r="C1061" s="16">
        <v>0.14178486262612799</v>
      </c>
      <c r="D1061" s="16">
        <v>0.15093879037414101</v>
      </c>
      <c r="E1061" s="16">
        <v>0.13336572717751899</v>
      </c>
      <c r="F1061" s="16"/>
      <c r="G1061" s="16">
        <v>0.149975412339966</v>
      </c>
      <c r="H1061" s="16">
        <v>0.230748188327427</v>
      </c>
      <c r="I1061" s="16">
        <v>0.21299096207389401</v>
      </c>
      <c r="J1061" s="16">
        <v>0.104672752855145</v>
      </c>
      <c r="K1061" s="16">
        <v>8.97347250622193E-2</v>
      </c>
      <c r="L1061" s="16">
        <v>7.3796100564551395E-2</v>
      </c>
      <c r="M1061" s="16"/>
      <c r="N1061" s="16">
        <v>0.12378028530431</v>
      </c>
      <c r="O1061" s="16">
        <v>0.108613017822197</v>
      </c>
      <c r="P1061" s="16">
        <v>0.14617200246009501</v>
      </c>
      <c r="Q1061" s="16">
        <v>0.176684498652219</v>
      </c>
      <c r="R1061" s="16"/>
      <c r="S1061" s="16">
        <v>0.119883513241084</v>
      </c>
      <c r="T1061" s="16">
        <v>0.17543975335850001</v>
      </c>
      <c r="U1061" s="16"/>
      <c r="V1061" s="16">
        <v>0.14998136533433801</v>
      </c>
      <c r="W1061" s="16">
        <v>0.12996930337554399</v>
      </c>
      <c r="X1061" s="16">
        <v>0.15170489712924001</v>
      </c>
      <c r="Y1061" s="16">
        <v>0.13520733966020601</v>
      </c>
      <c r="Z1061" s="16"/>
      <c r="AA1061" s="16">
        <v>0.15021308349728099</v>
      </c>
      <c r="AB1061" s="16">
        <v>0.136844500456515</v>
      </c>
      <c r="AC1061" s="16">
        <v>0.109056134869372</v>
      </c>
      <c r="AD1061" s="16">
        <v>0.140742318831448</v>
      </c>
      <c r="AE1061" s="16">
        <v>0.108652103524168</v>
      </c>
      <c r="AF1061" s="16">
        <v>0.27184809219862999</v>
      </c>
      <c r="AG1061" s="16"/>
      <c r="AH1061" s="16">
        <v>0.164193478635727</v>
      </c>
      <c r="AI1061" s="16">
        <v>0.130245933764503</v>
      </c>
      <c r="AJ1061" s="16"/>
      <c r="AK1061" s="16">
        <v>0.16907024355303499</v>
      </c>
      <c r="AL1061" s="16">
        <v>0.124837230419102</v>
      </c>
      <c r="AM1061" s="16"/>
      <c r="AN1061" s="16">
        <v>0.159745935157036</v>
      </c>
      <c r="AO1061" s="16">
        <v>0.14114409624872301</v>
      </c>
      <c r="AP1061" s="16"/>
      <c r="AQ1061" s="16">
        <v>0.13922234765524999</v>
      </c>
      <c r="AR1061" s="16">
        <v>9.7392025029667095E-2</v>
      </c>
      <c r="AS1061" s="16">
        <v>0.20018637389824601</v>
      </c>
      <c r="AT1061" s="16"/>
      <c r="AU1061" s="16">
        <v>0.13652328637608599</v>
      </c>
      <c r="AV1061" s="16">
        <v>0.15180917156513299</v>
      </c>
      <c r="AW1061" s="16"/>
      <c r="AX1061" s="16">
        <v>0.149967038003122</v>
      </c>
      <c r="AY1061" s="16">
        <v>0.10583121952747</v>
      </c>
      <c r="AZ1061" s="16"/>
      <c r="BA1061" s="16">
        <v>0.19595809337238099</v>
      </c>
      <c r="BB1061" s="16">
        <v>0.173373770571285</v>
      </c>
    </row>
    <row r="1062" spans="2:54" x14ac:dyDescent="0.35">
      <c r="B1062" t="s">
        <v>103</v>
      </c>
      <c r="C1062" s="16">
        <v>8.2610541556854197E-2</v>
      </c>
      <c r="D1062" s="16">
        <v>7.2304760876050103E-2</v>
      </c>
      <c r="E1062" s="16">
        <v>9.0366471664268005E-2</v>
      </c>
      <c r="F1062" s="16"/>
      <c r="G1062" s="16">
        <v>0.111122895898183</v>
      </c>
      <c r="H1062" s="16">
        <v>2.3822246238607601E-2</v>
      </c>
      <c r="I1062" s="16">
        <v>3.8508945014051298E-2</v>
      </c>
      <c r="J1062" s="16">
        <v>6.5361918271081093E-2</v>
      </c>
      <c r="K1062" s="16">
        <v>9.4943996521944907E-2</v>
      </c>
      <c r="L1062" s="16">
        <v>0.15449881776204699</v>
      </c>
      <c r="M1062" s="16"/>
      <c r="N1062" s="16">
        <v>5.61762779952669E-2</v>
      </c>
      <c r="O1062" s="16">
        <v>0.103118280214679</v>
      </c>
      <c r="P1062" s="16">
        <v>8.2066070520096304E-2</v>
      </c>
      <c r="Q1062" s="16">
        <v>8.4479674178632405E-2</v>
      </c>
      <c r="R1062" s="16"/>
      <c r="S1062" s="16">
        <v>9.1681216552072398E-2</v>
      </c>
      <c r="T1062" s="16">
        <v>6.9375767005890501E-2</v>
      </c>
      <c r="U1062" s="16"/>
      <c r="V1062" s="16">
        <v>5.4913102041673302E-2</v>
      </c>
      <c r="W1062" s="16">
        <v>9.4254384703178706E-2</v>
      </c>
      <c r="X1062" s="16">
        <v>8.4781556308948194E-2</v>
      </c>
      <c r="Y1062" s="16">
        <v>0.13289192358187299</v>
      </c>
      <c r="Z1062" s="16"/>
      <c r="AA1062" s="16">
        <v>7.90824337192821E-2</v>
      </c>
      <c r="AB1062" s="16">
        <v>0.11339545894846</v>
      </c>
      <c r="AC1062" s="16">
        <v>8.9060737844336102E-2</v>
      </c>
      <c r="AD1062" s="16">
        <v>5.5689731928897097E-2</v>
      </c>
      <c r="AE1062" s="16">
        <v>9.0491666102508403E-2</v>
      </c>
      <c r="AF1062" s="16">
        <v>8.9708449601610604E-2</v>
      </c>
      <c r="AG1062" s="16"/>
      <c r="AH1062" s="16">
        <v>6.7373352594085001E-2</v>
      </c>
      <c r="AI1062" s="16">
        <v>8.2564777179795004E-2</v>
      </c>
      <c r="AJ1062" s="16"/>
      <c r="AK1062" s="16">
        <v>7.2528596085949804E-2</v>
      </c>
      <c r="AL1062" s="16">
        <v>7.3397072420128606E-2</v>
      </c>
      <c r="AM1062" s="16"/>
      <c r="AN1062" s="16">
        <v>8.0290182542325395E-2</v>
      </c>
      <c r="AO1062" s="16">
        <v>8.2102046095612904E-2</v>
      </c>
      <c r="AP1062" s="16"/>
      <c r="AQ1062" s="16">
        <v>7.3452759445594498E-2</v>
      </c>
      <c r="AR1062" s="16">
        <v>8.3963760642118607E-2</v>
      </c>
      <c r="AS1062" s="16">
        <v>7.3892668323042199E-2</v>
      </c>
      <c r="AT1062" s="16"/>
      <c r="AU1062" s="16">
        <v>8.8028371013984405E-2</v>
      </c>
      <c r="AV1062" s="16">
        <v>6.9325839987925006E-2</v>
      </c>
      <c r="AW1062" s="16"/>
      <c r="AX1062" s="16">
        <v>8.0633180070942695E-2</v>
      </c>
      <c r="AY1062" s="16">
        <v>9.0073564111664894E-2</v>
      </c>
      <c r="AZ1062" s="16"/>
      <c r="BA1062" s="16">
        <v>4.7906464023229497E-2</v>
      </c>
      <c r="BB1062" s="16">
        <v>0.10224816041967801</v>
      </c>
    </row>
    <row r="1063" spans="2:54" x14ac:dyDescent="0.35">
      <c r="C1063" s="16"/>
      <c r="D1063" s="16"/>
      <c r="E1063" s="16"/>
      <c r="F1063" s="16"/>
      <c r="G1063" s="16"/>
      <c r="H1063" s="16"/>
      <c r="I1063" s="16"/>
      <c r="J1063" s="16"/>
      <c r="K1063" s="16"/>
      <c r="L1063" s="16"/>
      <c r="M1063" s="16"/>
      <c r="N1063" s="16"/>
      <c r="O1063" s="16"/>
      <c r="P1063" s="16"/>
      <c r="Q1063" s="16"/>
      <c r="R1063" s="16"/>
      <c r="S1063" s="16"/>
      <c r="T1063" s="16"/>
      <c r="U1063" s="16"/>
      <c r="V1063" s="16"/>
      <c r="W1063" s="16"/>
      <c r="X1063" s="16"/>
      <c r="Y1063" s="16"/>
      <c r="Z1063" s="16"/>
      <c r="AA1063" s="16"/>
      <c r="AB1063" s="16"/>
      <c r="AC1063" s="16"/>
      <c r="AD1063" s="16"/>
      <c r="AE1063" s="16"/>
      <c r="AF1063" s="16"/>
      <c r="AG1063" s="16"/>
      <c r="AH1063" s="16"/>
      <c r="AI1063" s="16"/>
      <c r="AJ1063" s="16"/>
      <c r="AK1063" s="16"/>
      <c r="AL1063" s="16"/>
      <c r="AM1063" s="16"/>
      <c r="AN1063" s="16"/>
      <c r="AO1063" s="16"/>
      <c r="AP1063" s="16"/>
      <c r="AQ1063" s="16"/>
      <c r="AR1063" s="16"/>
      <c r="AS1063" s="16"/>
      <c r="AT1063" s="16"/>
      <c r="AU1063" s="16"/>
      <c r="AV1063" s="16"/>
      <c r="AW1063" s="16"/>
      <c r="AX1063" s="16"/>
      <c r="AY1063" s="16"/>
      <c r="AZ1063" s="16"/>
      <c r="BA1063" s="16"/>
      <c r="BB1063" s="16"/>
    </row>
    <row r="1064" spans="2:54" x14ac:dyDescent="0.35">
      <c r="B1064" s="7" t="s">
        <v>386</v>
      </c>
      <c r="C1064" s="16"/>
      <c r="D1064" s="16"/>
      <c r="E1064" s="16"/>
      <c r="F1064" s="16"/>
      <c r="G1064" s="16"/>
      <c r="H1064" s="16"/>
      <c r="I1064" s="16"/>
      <c r="J1064" s="16"/>
      <c r="K1064" s="16"/>
      <c r="L1064" s="16"/>
      <c r="M1064" s="16"/>
      <c r="N1064" s="16"/>
      <c r="O1064" s="16"/>
      <c r="P1064" s="16"/>
      <c r="Q1064" s="16"/>
      <c r="R1064" s="16"/>
      <c r="S1064" s="16"/>
      <c r="T1064" s="16"/>
      <c r="U1064" s="16"/>
      <c r="V1064" s="16"/>
      <c r="W1064" s="16"/>
      <c r="X1064" s="16"/>
      <c r="Y1064" s="16"/>
      <c r="Z1064" s="16"/>
      <c r="AA1064" s="16"/>
      <c r="AB1064" s="16"/>
      <c r="AC1064" s="16"/>
      <c r="AD1064" s="16"/>
      <c r="AE1064" s="16"/>
      <c r="AF1064" s="16"/>
      <c r="AG1064" s="16"/>
      <c r="AH1064" s="16"/>
      <c r="AI1064" s="16"/>
      <c r="AJ1064" s="16"/>
      <c r="AK1064" s="16"/>
      <c r="AL1064" s="16"/>
      <c r="AM1064" s="16"/>
      <c r="AN1064" s="16"/>
      <c r="AO1064" s="16"/>
      <c r="AP1064" s="16"/>
      <c r="AQ1064" s="16"/>
      <c r="AR1064" s="16"/>
      <c r="AS1064" s="16"/>
      <c r="AT1064" s="16"/>
      <c r="AU1064" s="16"/>
      <c r="AV1064" s="16"/>
      <c r="AW1064" s="16"/>
      <c r="AX1064" s="16"/>
      <c r="AY1064" s="16"/>
      <c r="AZ1064" s="16"/>
      <c r="BA1064" s="16"/>
      <c r="BB1064" s="16"/>
    </row>
    <row r="1065" spans="2:54" x14ac:dyDescent="0.35">
      <c r="B1065" s="15" t="s">
        <v>14</v>
      </c>
      <c r="C1065" s="16"/>
      <c r="D1065" s="16"/>
      <c r="E1065" s="16"/>
      <c r="F1065" s="16"/>
      <c r="G1065" s="16"/>
      <c r="H1065" s="16"/>
      <c r="I1065" s="16"/>
      <c r="J1065" s="16"/>
      <c r="K1065" s="16"/>
      <c r="L1065" s="16"/>
      <c r="M1065" s="16"/>
      <c r="N1065" s="16"/>
      <c r="O1065" s="16"/>
      <c r="P1065" s="16"/>
      <c r="Q1065" s="16"/>
      <c r="R1065" s="16"/>
      <c r="S1065" s="16"/>
      <c r="T1065" s="16"/>
      <c r="U1065" s="16"/>
      <c r="V1065" s="16"/>
      <c r="W1065" s="16"/>
      <c r="X1065" s="16"/>
      <c r="Y1065" s="16"/>
      <c r="Z1065" s="16"/>
      <c r="AA1065" s="16"/>
      <c r="AB1065" s="16"/>
      <c r="AC1065" s="16"/>
      <c r="AD1065" s="16"/>
      <c r="AE1065" s="16"/>
      <c r="AF1065" s="16"/>
      <c r="AG1065" s="16"/>
      <c r="AH1065" s="16"/>
      <c r="AI1065" s="16"/>
      <c r="AJ1065" s="16"/>
      <c r="AK1065" s="16"/>
      <c r="AL1065" s="16"/>
      <c r="AM1065" s="16"/>
      <c r="AN1065" s="16"/>
      <c r="AO1065" s="16"/>
      <c r="AP1065" s="16"/>
      <c r="AQ1065" s="16"/>
      <c r="AR1065" s="16"/>
      <c r="AS1065" s="16"/>
      <c r="AT1065" s="16"/>
      <c r="AU1065" s="16"/>
      <c r="AV1065" s="16"/>
      <c r="AW1065" s="16"/>
      <c r="AX1065" s="16"/>
      <c r="AY1065" s="16"/>
      <c r="AZ1065" s="16"/>
      <c r="BA1065" s="16"/>
      <c r="BB1065" s="16"/>
    </row>
    <row r="1066" spans="2:54" x14ac:dyDescent="0.35">
      <c r="B1066" t="s">
        <v>372</v>
      </c>
      <c r="C1066" s="16">
        <v>0.15762865642750401</v>
      </c>
      <c r="D1066" s="16">
        <v>0.107836385027274</v>
      </c>
      <c r="E1066" s="16">
        <v>0.20542452577047099</v>
      </c>
      <c r="F1066" s="16"/>
      <c r="G1066" s="16">
        <v>0.112959219306075</v>
      </c>
      <c r="H1066" s="16">
        <v>0.118698467814717</v>
      </c>
      <c r="I1066" s="16">
        <v>8.0139776386920006E-2</v>
      </c>
      <c r="J1066" s="16">
        <v>0.140355409649424</v>
      </c>
      <c r="K1066" s="16">
        <v>0.20449199649729</v>
      </c>
      <c r="L1066" s="16">
        <v>0.25335755202738203</v>
      </c>
      <c r="M1066" s="16"/>
      <c r="N1066" s="16">
        <v>0.20904285077413001</v>
      </c>
      <c r="O1066" s="16">
        <v>0.17191294179111899</v>
      </c>
      <c r="P1066" s="16">
        <v>0.13557115492972899</v>
      </c>
      <c r="Q1066" s="16">
        <v>0.14371149361101901</v>
      </c>
      <c r="R1066" s="16"/>
      <c r="S1066" s="16">
        <v>0.16432077567186701</v>
      </c>
      <c r="T1066" s="16">
        <v>0.14833330349759999</v>
      </c>
      <c r="U1066" s="16"/>
      <c r="V1066" s="16">
        <v>0.191763680066214</v>
      </c>
      <c r="W1066" s="16">
        <v>0.148204645763961</v>
      </c>
      <c r="X1066" s="16">
        <v>0.148374593120879</v>
      </c>
      <c r="Y1066" s="16">
        <v>9.4004137514885094E-2</v>
      </c>
      <c r="Z1066" s="16"/>
      <c r="AA1066" s="16">
        <v>0.16839365117767399</v>
      </c>
      <c r="AB1066" s="16">
        <v>0.12622883546352401</v>
      </c>
      <c r="AC1066" s="16">
        <v>0.18410467605435901</v>
      </c>
      <c r="AD1066" s="16">
        <v>0.16620836820976101</v>
      </c>
      <c r="AE1066" s="16">
        <v>0.14631411437052499</v>
      </c>
      <c r="AF1066" s="16">
        <v>9.4072764143316695E-2</v>
      </c>
      <c r="AG1066" s="16"/>
      <c r="AH1066" s="16">
        <v>0.15653179146315899</v>
      </c>
      <c r="AI1066" s="16">
        <v>0.15702542084135401</v>
      </c>
      <c r="AJ1066" s="16"/>
      <c r="AK1066" s="16">
        <v>0.18036474832239599</v>
      </c>
      <c r="AL1066" s="16">
        <v>0.15255563688621401</v>
      </c>
      <c r="AM1066" s="16"/>
      <c r="AN1066" s="16">
        <v>0.162203533123052</v>
      </c>
      <c r="AO1066" s="16">
        <v>0.15194981770174901</v>
      </c>
      <c r="AP1066" s="16"/>
      <c r="AQ1066" s="16">
        <v>0.17907607520375099</v>
      </c>
      <c r="AR1066" s="16">
        <v>0.15476842163056201</v>
      </c>
      <c r="AS1066" s="16">
        <v>0.12786694126951401</v>
      </c>
      <c r="AT1066" s="16"/>
      <c r="AU1066" s="16">
        <v>0.18491946597388401</v>
      </c>
      <c r="AV1066" s="16">
        <v>0.119750398692013</v>
      </c>
      <c r="AW1066" s="16"/>
      <c r="AX1066" s="16">
        <v>0.12630643876698799</v>
      </c>
      <c r="AY1066" s="16">
        <v>0.30674862675842801</v>
      </c>
      <c r="AZ1066" s="16"/>
      <c r="BA1066" s="16">
        <v>8.2612067597347905E-2</v>
      </c>
      <c r="BB1066" s="16">
        <v>5.23003117544278E-2</v>
      </c>
    </row>
    <row r="1067" spans="2:54" x14ac:dyDescent="0.35">
      <c r="B1067" t="s">
        <v>373</v>
      </c>
      <c r="C1067" s="16">
        <v>2.7907350830549502E-2</v>
      </c>
      <c r="D1067" s="16">
        <v>2.31241464112385E-2</v>
      </c>
      <c r="E1067" s="16">
        <v>3.28686153269774E-2</v>
      </c>
      <c r="F1067" s="16"/>
      <c r="G1067" s="16">
        <v>2.96200875258524E-2</v>
      </c>
      <c r="H1067" s="16">
        <v>3.0362962010005601E-2</v>
      </c>
      <c r="I1067" s="16">
        <v>5.3284222942803501E-2</v>
      </c>
      <c r="J1067" s="16">
        <v>6.54109016980729E-3</v>
      </c>
      <c r="K1067" s="16">
        <v>4.0899298177936701E-2</v>
      </c>
      <c r="L1067" s="16">
        <v>1.0965220220376199E-2</v>
      </c>
      <c r="M1067" s="16"/>
      <c r="N1067" s="16">
        <v>3.79021711352363E-2</v>
      </c>
      <c r="O1067" s="16">
        <v>1.0075105380707799E-2</v>
      </c>
      <c r="P1067" s="16">
        <v>2.36912811727223E-2</v>
      </c>
      <c r="Q1067" s="16">
        <v>4.3060183430330801E-2</v>
      </c>
      <c r="R1067" s="16"/>
      <c r="S1067" s="16">
        <v>2.7455626785146198E-2</v>
      </c>
      <c r="T1067" s="16">
        <v>2.8726739598352001E-2</v>
      </c>
      <c r="U1067" s="16"/>
      <c r="V1067" s="16">
        <v>2.7738724045142701E-2</v>
      </c>
      <c r="W1067" s="16">
        <v>2.0215962694826499E-2</v>
      </c>
      <c r="X1067" s="16">
        <v>4.2068592668762401E-2</v>
      </c>
      <c r="Y1067" s="16">
        <v>0</v>
      </c>
      <c r="Z1067" s="16"/>
      <c r="AA1067" s="16">
        <v>1.20289929499399E-2</v>
      </c>
      <c r="AB1067" s="16">
        <v>2.4191224081965002E-2</v>
      </c>
      <c r="AC1067" s="16">
        <v>2.28854488671047E-2</v>
      </c>
      <c r="AD1067" s="16">
        <v>5.5719277954914298E-2</v>
      </c>
      <c r="AE1067" s="16">
        <v>4.7468091474036599E-2</v>
      </c>
      <c r="AF1067" s="16">
        <v>1.8184412953574501E-2</v>
      </c>
      <c r="AG1067" s="16"/>
      <c r="AH1067" s="16">
        <v>3.1604397875362303E-2</v>
      </c>
      <c r="AI1067" s="16">
        <v>2.3585768794786001E-2</v>
      </c>
      <c r="AJ1067" s="16"/>
      <c r="AK1067" s="16">
        <v>2.2706626526574899E-2</v>
      </c>
      <c r="AL1067" s="16">
        <v>2.5842714633683098E-2</v>
      </c>
      <c r="AM1067" s="16"/>
      <c r="AN1067" s="16">
        <v>3.7598999142480001E-2</v>
      </c>
      <c r="AO1067" s="16">
        <v>2.6181937897519499E-2</v>
      </c>
      <c r="AP1067" s="16"/>
      <c r="AQ1067" s="16">
        <v>4.7324640803218201E-2</v>
      </c>
      <c r="AR1067" s="16">
        <v>2.5722646370239299E-2</v>
      </c>
      <c r="AS1067" s="16">
        <v>2.05904342258432E-2</v>
      </c>
      <c r="AT1067" s="16"/>
      <c r="AU1067" s="16">
        <v>2.37993203223986E-2</v>
      </c>
      <c r="AV1067" s="16">
        <v>3.4235876531688803E-2</v>
      </c>
      <c r="AW1067" s="16"/>
      <c r="AX1067" s="16">
        <v>2.8904253652013299E-2</v>
      </c>
      <c r="AY1067" s="16">
        <v>1.80217820293221E-2</v>
      </c>
      <c r="AZ1067" s="16"/>
      <c r="BA1067" s="16">
        <v>2.1216304669000499E-2</v>
      </c>
      <c r="BB1067" s="16">
        <v>1.5174888758728499E-2</v>
      </c>
    </row>
    <row r="1068" spans="2:54" x14ac:dyDescent="0.35">
      <c r="B1068" t="s">
        <v>374</v>
      </c>
      <c r="C1068" s="16">
        <v>5.73479416378809E-2</v>
      </c>
      <c r="D1068" s="16">
        <v>7.1590822179228894E-2</v>
      </c>
      <c r="E1068" s="16">
        <v>4.2933639889744503E-2</v>
      </c>
      <c r="F1068" s="16"/>
      <c r="G1068" s="16">
        <v>9.0978343809961296E-2</v>
      </c>
      <c r="H1068" s="16">
        <v>5.7525594631602402E-2</v>
      </c>
      <c r="I1068" s="16">
        <v>5.3334263783291799E-2</v>
      </c>
      <c r="J1068" s="16">
        <v>3.9902341383878798E-2</v>
      </c>
      <c r="K1068" s="16">
        <v>5.0374664218509002E-2</v>
      </c>
      <c r="L1068" s="16">
        <v>5.9477572054108002E-2</v>
      </c>
      <c r="M1068" s="16"/>
      <c r="N1068" s="16">
        <v>9.2612670897488106E-2</v>
      </c>
      <c r="O1068" s="16">
        <v>2.985417902987E-2</v>
      </c>
      <c r="P1068" s="16">
        <v>7.1474701076763403E-2</v>
      </c>
      <c r="Q1068" s="16">
        <v>3.3412016472119097E-2</v>
      </c>
      <c r="R1068" s="16"/>
      <c r="S1068" s="16">
        <v>6.5136285215144599E-2</v>
      </c>
      <c r="T1068" s="16">
        <v>4.5902019501194297E-2</v>
      </c>
      <c r="U1068" s="16"/>
      <c r="V1068" s="16">
        <v>5.4628786444915797E-2</v>
      </c>
      <c r="W1068" s="16">
        <v>6.4362032819669596E-2</v>
      </c>
      <c r="X1068" s="16">
        <v>5.3665387561938102E-2</v>
      </c>
      <c r="Y1068" s="16">
        <v>2.6713402735770199E-2</v>
      </c>
      <c r="Z1068" s="16"/>
      <c r="AA1068" s="16">
        <v>5.9928778311191103E-2</v>
      </c>
      <c r="AB1068" s="16">
        <v>8.0414365590560699E-2</v>
      </c>
      <c r="AC1068" s="16">
        <v>4.7776461346010102E-2</v>
      </c>
      <c r="AD1068" s="16">
        <v>4.76820454749586E-2</v>
      </c>
      <c r="AE1068" s="16">
        <v>5.2918477799053003E-2</v>
      </c>
      <c r="AF1068" s="16">
        <v>0</v>
      </c>
      <c r="AG1068" s="16"/>
      <c r="AH1068" s="16">
        <v>6.0023132056070398E-2</v>
      </c>
      <c r="AI1068" s="16">
        <v>6.6997027631379699E-2</v>
      </c>
      <c r="AJ1068" s="16"/>
      <c r="AK1068" s="16">
        <v>6.22765396230869E-2</v>
      </c>
      <c r="AL1068" s="16">
        <v>7.4830260808573398E-2</v>
      </c>
      <c r="AM1068" s="16"/>
      <c r="AN1068" s="16">
        <v>6.1821879172477598E-2</v>
      </c>
      <c r="AO1068" s="16">
        <v>6.9338835459756401E-2</v>
      </c>
      <c r="AP1068" s="16"/>
      <c r="AQ1068" s="16">
        <v>5.6917772125535601E-2</v>
      </c>
      <c r="AR1068" s="16">
        <v>4.3596994125177799E-2</v>
      </c>
      <c r="AS1068" s="16">
        <v>7.4768272821761197E-2</v>
      </c>
      <c r="AT1068" s="16"/>
      <c r="AU1068" s="16">
        <v>4.8681731687802397E-2</v>
      </c>
      <c r="AV1068" s="16">
        <v>7.0670732525956001E-2</v>
      </c>
      <c r="AW1068" s="16"/>
      <c r="AX1068" s="16">
        <v>6.1945975682916897E-2</v>
      </c>
      <c r="AY1068" s="16">
        <v>3.6224157637294599E-2</v>
      </c>
      <c r="AZ1068" s="16"/>
      <c r="BA1068" s="16">
        <v>8.3346940190862404E-2</v>
      </c>
      <c r="BB1068" s="16">
        <v>5.6446320730960897E-2</v>
      </c>
    </row>
    <row r="1069" spans="2:54" x14ac:dyDescent="0.35">
      <c r="B1069" t="s">
        <v>375</v>
      </c>
      <c r="C1069" s="16">
        <v>0.32751560280258402</v>
      </c>
      <c r="D1069" s="16">
        <v>0.33873205894325897</v>
      </c>
      <c r="E1069" s="16">
        <v>0.32017448535513199</v>
      </c>
      <c r="F1069" s="16"/>
      <c r="G1069" s="16">
        <v>0.238765863902383</v>
      </c>
      <c r="H1069" s="16">
        <v>0.264523029879423</v>
      </c>
      <c r="I1069" s="16">
        <v>0.31674581839553601</v>
      </c>
      <c r="J1069" s="16">
        <v>0.39250353165082102</v>
      </c>
      <c r="K1069" s="16">
        <v>0.41837872696739697</v>
      </c>
      <c r="L1069" s="16">
        <v>0.32111049292542798</v>
      </c>
      <c r="M1069" s="16"/>
      <c r="N1069" s="16">
        <v>0.277582346195553</v>
      </c>
      <c r="O1069" s="16">
        <v>0.38416175297875199</v>
      </c>
      <c r="P1069" s="16">
        <v>0.32463695186009101</v>
      </c>
      <c r="Q1069" s="16">
        <v>0.31849804269338999</v>
      </c>
      <c r="R1069" s="16"/>
      <c r="S1069" s="16">
        <v>0.33712583807802698</v>
      </c>
      <c r="T1069" s="16">
        <v>0.30969124132592002</v>
      </c>
      <c r="U1069" s="16"/>
      <c r="V1069" s="16">
        <v>0.35194220374819501</v>
      </c>
      <c r="W1069" s="16">
        <v>0.341006605173373</v>
      </c>
      <c r="X1069" s="16">
        <v>0.29518443042829101</v>
      </c>
      <c r="Y1069" s="16">
        <v>0.26216603093130397</v>
      </c>
      <c r="Z1069" s="16"/>
      <c r="AA1069" s="16">
        <v>0.344586649301792</v>
      </c>
      <c r="AB1069" s="16">
        <v>0.35115025466277899</v>
      </c>
      <c r="AC1069" s="16">
        <v>0.34355311521700699</v>
      </c>
      <c r="AD1069" s="16">
        <v>0.25740866785967298</v>
      </c>
      <c r="AE1069" s="16">
        <v>0.38858000327146103</v>
      </c>
      <c r="AF1069" s="16">
        <v>0.22775896746677701</v>
      </c>
      <c r="AG1069" s="16"/>
      <c r="AH1069" s="16">
        <v>0.33062859936577998</v>
      </c>
      <c r="AI1069" s="16">
        <v>0.32519593463740099</v>
      </c>
      <c r="AJ1069" s="16"/>
      <c r="AK1069" s="16">
        <v>0.301148123599633</v>
      </c>
      <c r="AL1069" s="16">
        <v>0.30368661754182802</v>
      </c>
      <c r="AM1069" s="16"/>
      <c r="AN1069" s="16">
        <v>0.30798440874477101</v>
      </c>
      <c r="AO1069" s="16">
        <v>0.31984410320703099</v>
      </c>
      <c r="AP1069" s="16"/>
      <c r="AQ1069" s="16">
        <v>0.31548971088524402</v>
      </c>
      <c r="AR1069" s="16">
        <v>0.38313596926126903</v>
      </c>
      <c r="AS1069" s="16">
        <v>0.273921898576095</v>
      </c>
      <c r="AT1069" s="16"/>
      <c r="AU1069" s="16">
        <v>0.29721922262491501</v>
      </c>
      <c r="AV1069" s="16">
        <v>0.37276100291745501</v>
      </c>
      <c r="AW1069" s="16"/>
      <c r="AX1069" s="16">
        <v>0.33097858812095698</v>
      </c>
      <c r="AY1069" s="16">
        <v>0.31080398494126898</v>
      </c>
      <c r="AZ1069" s="16"/>
      <c r="BA1069" s="16">
        <v>0.27499943844536501</v>
      </c>
      <c r="BB1069" s="16">
        <v>0.30479565113328699</v>
      </c>
    </row>
    <row r="1070" spans="2:54" x14ac:dyDescent="0.35">
      <c r="B1070" t="s">
        <v>376</v>
      </c>
      <c r="C1070" s="16">
        <v>0.13192022152633701</v>
      </c>
      <c r="D1070" s="16">
        <v>0.14209203979479201</v>
      </c>
      <c r="E1070" s="16">
        <v>0.11808340525913601</v>
      </c>
      <c r="F1070" s="16"/>
      <c r="G1070" s="16">
        <v>0.13991781735539499</v>
      </c>
      <c r="H1070" s="16">
        <v>0.150925013097676</v>
      </c>
      <c r="I1070" s="16">
        <v>0.20171092380923999</v>
      </c>
      <c r="J1070" s="16">
        <v>0.125096504813341</v>
      </c>
      <c r="K1070" s="16">
        <v>9.9378481744053795E-2</v>
      </c>
      <c r="L1070" s="16">
        <v>8.7335131346480896E-2</v>
      </c>
      <c r="M1070" s="16"/>
      <c r="N1070" s="16">
        <v>0.113391525951289</v>
      </c>
      <c r="O1070" s="16">
        <v>0.10174349340387601</v>
      </c>
      <c r="P1070" s="16">
        <v>0.12390533579125899</v>
      </c>
      <c r="Q1070" s="16">
        <v>0.18436256298085499</v>
      </c>
      <c r="R1070" s="16"/>
      <c r="S1070" s="16">
        <v>0.130068205633111</v>
      </c>
      <c r="T1070" s="16">
        <v>0.13536677649926801</v>
      </c>
      <c r="U1070" s="16"/>
      <c r="V1070" s="16">
        <v>0.110679088696382</v>
      </c>
      <c r="W1070" s="16">
        <v>0.124095882425704</v>
      </c>
      <c r="X1070" s="16">
        <v>0.15141313601380599</v>
      </c>
      <c r="Y1070" s="16">
        <v>0.21548535075026401</v>
      </c>
      <c r="Z1070" s="16"/>
      <c r="AA1070" s="16">
        <v>0.13620419197803099</v>
      </c>
      <c r="AB1070" s="16">
        <v>9.8759856117951794E-2</v>
      </c>
      <c r="AC1070" s="16">
        <v>0.123957496934008</v>
      </c>
      <c r="AD1070" s="16">
        <v>0.163455617396909</v>
      </c>
      <c r="AE1070" s="16">
        <v>0.111483150739589</v>
      </c>
      <c r="AF1070" s="16">
        <v>0.13904028515795999</v>
      </c>
      <c r="AG1070" s="16"/>
      <c r="AH1070" s="16">
        <v>0.14109252599633801</v>
      </c>
      <c r="AI1070" s="16">
        <v>0.122273675166598</v>
      </c>
      <c r="AJ1070" s="16"/>
      <c r="AK1070" s="16">
        <v>0.13325842490519901</v>
      </c>
      <c r="AL1070" s="16">
        <v>0.13750130296068999</v>
      </c>
      <c r="AM1070" s="16"/>
      <c r="AN1070" s="16">
        <v>0.13964376715486701</v>
      </c>
      <c r="AO1070" s="16">
        <v>0.12618109372231001</v>
      </c>
      <c r="AP1070" s="16"/>
      <c r="AQ1070" s="16">
        <v>0.14653446860585101</v>
      </c>
      <c r="AR1070" s="16">
        <v>0.13825002577471901</v>
      </c>
      <c r="AS1070" s="16">
        <v>0.12506870820830299</v>
      </c>
      <c r="AT1070" s="16"/>
      <c r="AU1070" s="16">
        <v>0.138182907992805</v>
      </c>
      <c r="AV1070" s="16">
        <v>0.11600174639220601</v>
      </c>
      <c r="AW1070" s="16"/>
      <c r="AX1070" s="16">
        <v>0.136635949087273</v>
      </c>
      <c r="AY1070" s="16">
        <v>0.113197119280499</v>
      </c>
      <c r="AZ1070" s="16"/>
      <c r="BA1070" s="16">
        <v>0.17197374751844199</v>
      </c>
      <c r="BB1070" s="16">
        <v>0.241500559750841</v>
      </c>
    </row>
    <row r="1071" spans="2:54" x14ac:dyDescent="0.35">
      <c r="B1071" t="s">
        <v>377</v>
      </c>
      <c r="C1071" s="16">
        <v>0.104284106584264</v>
      </c>
      <c r="D1071" s="16">
        <v>0.13361872079437401</v>
      </c>
      <c r="E1071" s="16">
        <v>7.6226313856306294E-2</v>
      </c>
      <c r="F1071" s="16"/>
      <c r="G1071" s="16">
        <v>0.13242639702711501</v>
      </c>
      <c r="H1071" s="16">
        <v>0.157126082311808</v>
      </c>
      <c r="I1071" s="16">
        <v>0.14022433150513999</v>
      </c>
      <c r="J1071" s="16">
        <v>0.115404059687491</v>
      </c>
      <c r="K1071" s="16">
        <v>3.97640118791035E-2</v>
      </c>
      <c r="L1071" s="16">
        <v>5.6949217562791303E-2</v>
      </c>
      <c r="M1071" s="16"/>
      <c r="N1071" s="16">
        <v>0.105869762211594</v>
      </c>
      <c r="O1071" s="16">
        <v>7.4975827304661805E-2</v>
      </c>
      <c r="P1071" s="16">
        <v>0.10489917949390901</v>
      </c>
      <c r="Q1071" s="16">
        <v>0.12772223530933699</v>
      </c>
      <c r="R1071" s="16"/>
      <c r="S1071" s="16">
        <v>0.100237962559815</v>
      </c>
      <c r="T1071" s="16">
        <v>0.11089803659316801</v>
      </c>
      <c r="U1071" s="16"/>
      <c r="V1071" s="16">
        <v>5.8396986702046599E-2</v>
      </c>
      <c r="W1071" s="16">
        <v>9.0438114321440194E-2</v>
      </c>
      <c r="X1071" s="16">
        <v>0.15336273329755501</v>
      </c>
      <c r="Y1071" s="16">
        <v>0.19112736928063001</v>
      </c>
      <c r="Z1071" s="16"/>
      <c r="AA1071" s="16">
        <v>7.3547118463342803E-2</v>
      </c>
      <c r="AB1071" s="16">
        <v>8.5873022670581695E-2</v>
      </c>
      <c r="AC1071" s="16">
        <v>8.3117351980715307E-2</v>
      </c>
      <c r="AD1071" s="16">
        <v>0.170024796650352</v>
      </c>
      <c r="AE1071" s="16">
        <v>0.130504496016556</v>
      </c>
      <c r="AF1071" s="16">
        <v>0.13937948845777601</v>
      </c>
      <c r="AG1071" s="16"/>
      <c r="AH1071" s="16">
        <v>0.102783401260007</v>
      </c>
      <c r="AI1071" s="16">
        <v>0.110722247155132</v>
      </c>
      <c r="AJ1071" s="16"/>
      <c r="AK1071" s="16">
        <v>0.106065290851125</v>
      </c>
      <c r="AL1071" s="16">
        <v>0.12815502378527899</v>
      </c>
      <c r="AM1071" s="16"/>
      <c r="AN1071" s="16">
        <v>9.6083229865853895E-2</v>
      </c>
      <c r="AO1071" s="16">
        <v>0.12993763158211299</v>
      </c>
      <c r="AP1071" s="16"/>
      <c r="AQ1071" s="16">
        <v>9.5135504969427895E-2</v>
      </c>
      <c r="AR1071" s="16">
        <v>7.5725345374260497E-2</v>
      </c>
      <c r="AS1071" s="16">
        <v>0.15762165985728699</v>
      </c>
      <c r="AT1071" s="16"/>
      <c r="AU1071" s="16">
        <v>0.106632122144883</v>
      </c>
      <c r="AV1071" s="16">
        <v>0.10285325976984699</v>
      </c>
      <c r="AW1071" s="16"/>
      <c r="AX1071" s="16">
        <v>0.113941619397347</v>
      </c>
      <c r="AY1071" s="16">
        <v>5.9266134043256903E-2</v>
      </c>
      <c r="AZ1071" s="16"/>
      <c r="BA1071" s="16">
        <v>0.181737030389934</v>
      </c>
      <c r="BB1071" s="16">
        <v>0.12267701066553199</v>
      </c>
    </row>
    <row r="1072" spans="2:54" x14ac:dyDescent="0.35">
      <c r="B1072" t="s">
        <v>378</v>
      </c>
      <c r="C1072" s="16">
        <v>0.111232641005707</v>
      </c>
      <c r="D1072" s="16">
        <v>0.10462899551807101</v>
      </c>
      <c r="E1072" s="16">
        <v>0.11726106810647199</v>
      </c>
      <c r="F1072" s="16"/>
      <c r="G1072" s="16">
        <v>0.162881673901624</v>
      </c>
      <c r="H1072" s="16">
        <v>0.17241556963640201</v>
      </c>
      <c r="I1072" s="16">
        <v>0.12321861186444499</v>
      </c>
      <c r="J1072" s="16">
        <v>0.11502332322877</v>
      </c>
      <c r="K1072" s="16">
        <v>6.6779810354665195E-2</v>
      </c>
      <c r="L1072" s="16">
        <v>5.1608969489116897E-2</v>
      </c>
      <c r="M1072" s="16"/>
      <c r="N1072" s="16">
        <v>7.7558502804921506E-2</v>
      </c>
      <c r="O1072" s="16">
        <v>0.12569680271852801</v>
      </c>
      <c r="P1072" s="16">
        <v>0.135282377360356</v>
      </c>
      <c r="Q1072" s="16">
        <v>8.4175496305319494E-2</v>
      </c>
      <c r="R1072" s="16"/>
      <c r="S1072" s="16">
        <v>8.3780284579101805E-2</v>
      </c>
      <c r="T1072" s="16">
        <v>0.153137648327869</v>
      </c>
      <c r="U1072" s="16"/>
      <c r="V1072" s="16">
        <v>0.13771866322167101</v>
      </c>
      <c r="W1072" s="16">
        <v>0.11103597937590599</v>
      </c>
      <c r="X1072" s="16">
        <v>8.7089124536658805E-2</v>
      </c>
      <c r="Y1072" s="16">
        <v>0.12110049834096601</v>
      </c>
      <c r="Z1072" s="16"/>
      <c r="AA1072" s="16">
        <v>0.11233223241198401</v>
      </c>
      <c r="AB1072" s="16">
        <v>0.12416881473750301</v>
      </c>
      <c r="AC1072" s="16">
        <v>0.14062840364500701</v>
      </c>
      <c r="AD1072" s="16">
        <v>8.3184296559703094E-2</v>
      </c>
      <c r="AE1072" s="16">
        <v>6.1306173780079597E-2</v>
      </c>
      <c r="AF1072" s="16">
        <v>0.26594920626264301</v>
      </c>
      <c r="AG1072" s="16"/>
      <c r="AH1072" s="16">
        <v>0.11462545606241099</v>
      </c>
      <c r="AI1072" s="16">
        <v>0.104686939606668</v>
      </c>
      <c r="AJ1072" s="16"/>
      <c r="AK1072" s="16">
        <v>0.1188418164819</v>
      </c>
      <c r="AL1072" s="16">
        <v>0.105070988107581</v>
      </c>
      <c r="AM1072" s="16"/>
      <c r="AN1072" s="16">
        <v>0.11518105532728</v>
      </c>
      <c r="AO1072" s="16">
        <v>9.6124994523432594E-2</v>
      </c>
      <c r="AP1072" s="16"/>
      <c r="AQ1072" s="16">
        <v>7.2039560885984302E-2</v>
      </c>
      <c r="AR1072" s="16">
        <v>9.7120627663361603E-2</v>
      </c>
      <c r="AS1072" s="16">
        <v>0.15206502130822699</v>
      </c>
      <c r="AT1072" s="16"/>
      <c r="AU1072" s="16">
        <v>0.11495852146805401</v>
      </c>
      <c r="AV1072" s="16">
        <v>0.107975715651911</v>
      </c>
      <c r="AW1072" s="16"/>
      <c r="AX1072" s="16">
        <v>0.12361561600002099</v>
      </c>
      <c r="AY1072" s="16">
        <v>5.2605518277435002E-2</v>
      </c>
      <c r="AZ1072" s="16"/>
      <c r="BA1072" s="16">
        <v>0.149055841545883</v>
      </c>
      <c r="BB1072" s="16">
        <v>0.15524011282288799</v>
      </c>
    </row>
    <row r="1073" spans="2:54" x14ac:dyDescent="0.35">
      <c r="B1073" t="s">
        <v>103</v>
      </c>
      <c r="C1073" s="16">
        <v>8.2163479185172694E-2</v>
      </c>
      <c r="D1073" s="16">
        <v>7.8376831331763305E-2</v>
      </c>
      <c r="E1073" s="16">
        <v>8.7027946435762199E-2</v>
      </c>
      <c r="F1073" s="16"/>
      <c r="G1073" s="16">
        <v>9.2450597171594595E-2</v>
      </c>
      <c r="H1073" s="16">
        <v>4.8423280618365303E-2</v>
      </c>
      <c r="I1073" s="16">
        <v>3.13420513126242E-2</v>
      </c>
      <c r="J1073" s="16">
        <v>6.5173739416467105E-2</v>
      </c>
      <c r="K1073" s="16">
        <v>7.9933010161045606E-2</v>
      </c>
      <c r="L1073" s="16">
        <v>0.159195844374317</v>
      </c>
      <c r="M1073" s="16"/>
      <c r="N1073" s="16">
        <v>8.6040170029788504E-2</v>
      </c>
      <c r="O1073" s="16">
        <v>0.10157989739248501</v>
      </c>
      <c r="P1073" s="16">
        <v>8.0539018315170297E-2</v>
      </c>
      <c r="Q1073" s="16">
        <v>6.5057969197628795E-2</v>
      </c>
      <c r="R1073" s="16"/>
      <c r="S1073" s="16">
        <v>9.1875021477787602E-2</v>
      </c>
      <c r="T1073" s="16">
        <v>6.7944234656629507E-2</v>
      </c>
      <c r="U1073" s="16"/>
      <c r="V1073" s="16">
        <v>6.7131867075433602E-2</v>
      </c>
      <c r="W1073" s="16">
        <v>0.10064077742512</v>
      </c>
      <c r="X1073" s="16">
        <v>6.8842002372110106E-2</v>
      </c>
      <c r="Y1073" s="16">
        <v>8.9403210446179604E-2</v>
      </c>
      <c r="Z1073" s="16"/>
      <c r="AA1073" s="16">
        <v>9.2978385406044098E-2</v>
      </c>
      <c r="AB1073" s="16">
        <v>0.109213626675135</v>
      </c>
      <c r="AC1073" s="16">
        <v>5.3977045955789199E-2</v>
      </c>
      <c r="AD1073" s="16">
        <v>5.6316929893728697E-2</v>
      </c>
      <c r="AE1073" s="16">
        <v>6.1425492548699501E-2</v>
      </c>
      <c r="AF1073" s="16">
        <v>0.115614875557952</v>
      </c>
      <c r="AG1073" s="16"/>
      <c r="AH1073" s="16">
        <v>6.2710695920873097E-2</v>
      </c>
      <c r="AI1073" s="16">
        <v>8.9512986166681199E-2</v>
      </c>
      <c r="AJ1073" s="16"/>
      <c r="AK1073" s="16">
        <v>7.5338429690084793E-2</v>
      </c>
      <c r="AL1073" s="16">
        <v>7.2357455276151006E-2</v>
      </c>
      <c r="AM1073" s="16"/>
      <c r="AN1073" s="16">
        <v>7.9483127469218998E-2</v>
      </c>
      <c r="AO1073" s="16">
        <v>8.0441585906088603E-2</v>
      </c>
      <c r="AP1073" s="16"/>
      <c r="AQ1073" s="16">
        <v>8.7482266520987895E-2</v>
      </c>
      <c r="AR1073" s="16">
        <v>8.1679969800410895E-2</v>
      </c>
      <c r="AS1073" s="16">
        <v>6.8097063732969101E-2</v>
      </c>
      <c r="AT1073" s="16"/>
      <c r="AU1073" s="16">
        <v>8.56067077852571E-2</v>
      </c>
      <c r="AV1073" s="16">
        <v>7.5751267518922805E-2</v>
      </c>
      <c r="AW1073" s="16"/>
      <c r="AX1073" s="16">
        <v>7.7671559292482997E-2</v>
      </c>
      <c r="AY1073" s="16">
        <v>0.103132677032495</v>
      </c>
      <c r="AZ1073" s="16"/>
      <c r="BA1073" s="16">
        <v>3.5058629643165903E-2</v>
      </c>
      <c r="BB1073" s="16">
        <v>5.1865144383335303E-2</v>
      </c>
    </row>
    <row r="1074" spans="2:54" x14ac:dyDescent="0.35">
      <c r="C1074" s="16"/>
      <c r="D1074" s="16"/>
      <c r="E1074" s="16"/>
      <c r="F1074" s="16"/>
      <c r="G1074" s="16"/>
      <c r="H1074" s="16"/>
      <c r="I1074" s="16"/>
      <c r="J1074" s="16"/>
      <c r="K1074" s="16"/>
      <c r="L1074" s="16"/>
      <c r="M1074" s="16"/>
      <c r="N1074" s="16"/>
      <c r="O1074" s="16"/>
      <c r="P1074" s="16"/>
      <c r="Q1074" s="16"/>
      <c r="R1074" s="16"/>
      <c r="S1074" s="16"/>
      <c r="T1074" s="16"/>
      <c r="U1074" s="16"/>
      <c r="V1074" s="16"/>
      <c r="W1074" s="16"/>
      <c r="X1074" s="16"/>
      <c r="Y1074" s="16"/>
      <c r="Z1074" s="16"/>
      <c r="AA1074" s="16"/>
      <c r="AB1074" s="16"/>
      <c r="AC1074" s="16"/>
      <c r="AD1074" s="16"/>
      <c r="AE1074" s="16"/>
      <c r="AF1074" s="16"/>
      <c r="AG1074" s="16"/>
      <c r="AH1074" s="16"/>
      <c r="AI1074" s="16"/>
      <c r="AJ1074" s="16"/>
      <c r="AK1074" s="16"/>
      <c r="AL1074" s="16"/>
      <c r="AM1074" s="16"/>
      <c r="AN1074" s="16"/>
      <c r="AO1074" s="16"/>
      <c r="AP1074" s="16"/>
      <c r="AQ1074" s="16"/>
      <c r="AR1074" s="16"/>
      <c r="AS1074" s="16"/>
      <c r="AT1074" s="16"/>
      <c r="AU1074" s="16"/>
      <c r="AV1074" s="16"/>
      <c r="AW1074" s="16"/>
      <c r="AX1074" s="16"/>
      <c r="AY1074" s="16"/>
      <c r="AZ1074" s="16"/>
      <c r="BA1074" s="16"/>
      <c r="BB1074" s="16"/>
    </row>
    <row r="1075" spans="2:54" x14ac:dyDescent="0.35">
      <c r="B1075" s="7" t="s">
        <v>387</v>
      </c>
      <c r="C1075" s="16"/>
      <c r="D1075" s="16"/>
      <c r="E1075" s="16"/>
      <c r="F1075" s="16"/>
      <c r="G1075" s="16"/>
      <c r="H1075" s="16"/>
      <c r="I1075" s="16"/>
      <c r="J1075" s="16"/>
      <c r="K1075" s="16"/>
      <c r="L1075" s="16"/>
      <c r="M1075" s="16"/>
      <c r="N1075" s="16"/>
      <c r="O1075" s="16"/>
      <c r="P1075" s="16"/>
      <c r="Q1075" s="16"/>
      <c r="R1075" s="16"/>
      <c r="S1075" s="16"/>
      <c r="T1075" s="16"/>
      <c r="U1075" s="16"/>
      <c r="V1075" s="16"/>
      <c r="W1075" s="16"/>
      <c r="X1075" s="16"/>
      <c r="Y1075" s="16"/>
      <c r="Z1075" s="16"/>
      <c r="AA1075" s="16"/>
      <c r="AB1075" s="16"/>
      <c r="AC1075" s="16"/>
      <c r="AD1075" s="16"/>
      <c r="AE1075" s="16"/>
      <c r="AF1075" s="16"/>
      <c r="AG1075" s="16"/>
      <c r="AH1075" s="16"/>
      <c r="AI1075" s="16"/>
      <c r="AJ1075" s="16"/>
      <c r="AK1075" s="16"/>
      <c r="AL1075" s="16"/>
      <c r="AM1075" s="16"/>
      <c r="AN1075" s="16"/>
      <c r="AO1075" s="16"/>
      <c r="AP1075" s="16"/>
      <c r="AQ1075" s="16"/>
      <c r="AR1075" s="16"/>
      <c r="AS1075" s="16"/>
      <c r="AT1075" s="16"/>
      <c r="AU1075" s="16"/>
      <c r="AV1075" s="16"/>
      <c r="AW1075" s="16"/>
      <c r="AX1075" s="16"/>
      <c r="AY1075" s="16"/>
      <c r="AZ1075" s="16"/>
      <c r="BA1075" s="16"/>
      <c r="BB1075" s="16"/>
    </row>
    <row r="1076" spans="2:54" x14ac:dyDescent="0.35">
      <c r="B1076" s="15" t="s">
        <v>14</v>
      </c>
      <c r="C1076" s="16"/>
      <c r="D1076" s="16"/>
      <c r="E1076" s="16"/>
      <c r="F1076" s="16"/>
      <c r="G1076" s="16"/>
      <c r="H1076" s="16"/>
      <c r="I1076" s="16"/>
      <c r="J1076" s="16"/>
      <c r="K1076" s="16"/>
      <c r="L1076" s="16"/>
      <c r="M1076" s="16"/>
      <c r="N1076" s="16"/>
      <c r="O1076" s="16"/>
      <c r="P1076" s="16"/>
      <c r="Q1076" s="16"/>
      <c r="R1076" s="16"/>
      <c r="S1076" s="16"/>
      <c r="T1076" s="16"/>
      <c r="U1076" s="16"/>
      <c r="V1076" s="16"/>
      <c r="W1076" s="16"/>
      <c r="X1076" s="16"/>
      <c r="Y1076" s="16"/>
      <c r="Z1076" s="16"/>
      <c r="AA1076" s="16"/>
      <c r="AB1076" s="16"/>
      <c r="AC1076" s="16"/>
      <c r="AD1076" s="16"/>
      <c r="AE1076" s="16"/>
      <c r="AF1076" s="16"/>
      <c r="AG1076" s="16"/>
      <c r="AH1076" s="16"/>
      <c r="AI1076" s="16"/>
      <c r="AJ1076" s="16"/>
      <c r="AK1076" s="16"/>
      <c r="AL1076" s="16"/>
      <c r="AM1076" s="16"/>
      <c r="AN1076" s="16"/>
      <c r="AO1076" s="16"/>
      <c r="AP1076" s="16"/>
      <c r="AQ1076" s="16"/>
      <c r="AR1076" s="16"/>
      <c r="AS1076" s="16"/>
      <c r="AT1076" s="16"/>
      <c r="AU1076" s="16"/>
      <c r="AV1076" s="16"/>
      <c r="AW1076" s="16"/>
      <c r="AX1076" s="16"/>
      <c r="AY1076" s="16"/>
      <c r="AZ1076" s="16"/>
      <c r="BA1076" s="16"/>
      <c r="BB1076" s="16"/>
    </row>
    <row r="1077" spans="2:54" x14ac:dyDescent="0.35">
      <c r="B1077" t="s">
        <v>372</v>
      </c>
      <c r="C1077" s="16">
        <v>0.15010143576627399</v>
      </c>
      <c r="D1077" s="16">
        <v>0.112918559925788</v>
      </c>
      <c r="E1077" s="16">
        <v>0.18063223764018899</v>
      </c>
      <c r="F1077" s="16"/>
      <c r="G1077" s="16">
        <v>9.6014697794629705E-2</v>
      </c>
      <c r="H1077" s="16">
        <v>0.12590066977091</v>
      </c>
      <c r="I1077" s="16">
        <v>9.5287311659971105E-2</v>
      </c>
      <c r="J1077" s="16">
        <v>0.12951848019308801</v>
      </c>
      <c r="K1077" s="16">
        <v>0.196982817396572</v>
      </c>
      <c r="L1077" s="16">
        <v>0.22375713955797999</v>
      </c>
      <c r="M1077" s="16"/>
      <c r="N1077" s="16">
        <v>0.16157461820371399</v>
      </c>
      <c r="O1077" s="16">
        <v>0.15191994694278299</v>
      </c>
      <c r="P1077" s="16">
        <v>0.15211701821673099</v>
      </c>
      <c r="Q1077" s="16">
        <v>0.13700851628747501</v>
      </c>
      <c r="R1077" s="16"/>
      <c r="S1077" s="16">
        <v>0.16113592104126601</v>
      </c>
      <c r="T1077" s="16">
        <v>0.134298948938116</v>
      </c>
      <c r="U1077" s="16"/>
      <c r="V1077" s="16">
        <v>0.189646723240111</v>
      </c>
      <c r="W1077" s="16">
        <v>0.15002862365092601</v>
      </c>
      <c r="X1077" s="16">
        <v>0.11049000506696099</v>
      </c>
      <c r="Y1077" s="16">
        <v>0.18917563287133701</v>
      </c>
      <c r="Z1077" s="16"/>
      <c r="AA1077" s="16">
        <v>0.17147236369208299</v>
      </c>
      <c r="AB1077" s="16">
        <v>0.15863005186700199</v>
      </c>
      <c r="AC1077" s="16">
        <v>0.11624364160753201</v>
      </c>
      <c r="AD1077" s="16">
        <v>0.14140764499212799</v>
      </c>
      <c r="AE1077" s="16">
        <v>0.13179080265856699</v>
      </c>
      <c r="AF1077" s="16">
        <v>4.9476350591875697E-2</v>
      </c>
      <c r="AG1077" s="16"/>
      <c r="AH1077" s="16">
        <v>0.159258253985399</v>
      </c>
      <c r="AI1077" s="16">
        <v>0.139702234021432</v>
      </c>
      <c r="AJ1077" s="16"/>
      <c r="AK1077" s="16">
        <v>0.170598980991997</v>
      </c>
      <c r="AL1077" s="16">
        <v>0.14808290645644301</v>
      </c>
      <c r="AM1077" s="16"/>
      <c r="AN1077" s="16">
        <v>0.16286993282592299</v>
      </c>
      <c r="AO1077" s="16">
        <v>0.124155893939128</v>
      </c>
      <c r="AP1077" s="16"/>
      <c r="AQ1077" s="16">
        <v>0.17267478118781299</v>
      </c>
      <c r="AR1077" s="16">
        <v>0.15866570650946801</v>
      </c>
      <c r="AS1077" s="16">
        <v>0.1187070300896</v>
      </c>
      <c r="AT1077" s="16"/>
      <c r="AU1077" s="16">
        <v>0.16808103788505899</v>
      </c>
      <c r="AV1077" s="16">
        <v>0.123292029958163</v>
      </c>
      <c r="AW1077" s="16"/>
      <c r="AX1077" s="16">
        <v>0.12452643078657399</v>
      </c>
      <c r="AY1077" s="16">
        <v>0.27033100004149602</v>
      </c>
      <c r="AZ1077" s="16"/>
      <c r="BA1077" s="16">
        <v>0.10707123142733101</v>
      </c>
      <c r="BB1077" s="16">
        <v>0.10809819204830801</v>
      </c>
    </row>
    <row r="1078" spans="2:54" x14ac:dyDescent="0.35">
      <c r="B1078" t="s">
        <v>373</v>
      </c>
      <c r="C1078" s="16">
        <v>3.9401955716682403E-2</v>
      </c>
      <c r="D1078" s="16">
        <v>4.4399345914082497E-2</v>
      </c>
      <c r="E1078" s="16">
        <v>3.5299564169286798E-2</v>
      </c>
      <c r="F1078" s="16"/>
      <c r="G1078" s="16">
        <v>8.1329530848891801E-2</v>
      </c>
      <c r="H1078" s="16">
        <v>5.6089782765580902E-2</v>
      </c>
      <c r="I1078" s="16">
        <v>2.6961248007665198E-2</v>
      </c>
      <c r="J1078" s="16">
        <v>8.2337706133569499E-3</v>
      </c>
      <c r="K1078" s="16">
        <v>5.4616730466151397E-2</v>
      </c>
      <c r="L1078" s="16">
        <v>2.2098809275822501E-2</v>
      </c>
      <c r="M1078" s="16"/>
      <c r="N1078" s="16">
        <v>4.6316279859431299E-2</v>
      </c>
      <c r="O1078" s="16">
        <v>3.9451663407314E-2</v>
      </c>
      <c r="P1078" s="16">
        <v>5.3527394616268903E-2</v>
      </c>
      <c r="Q1078" s="16">
        <v>1.1690983230674599E-2</v>
      </c>
      <c r="R1078" s="16"/>
      <c r="S1078" s="16">
        <v>3.9032301722525503E-2</v>
      </c>
      <c r="T1078" s="16">
        <v>4.0152574858628103E-2</v>
      </c>
      <c r="U1078" s="16"/>
      <c r="V1078" s="16">
        <v>5.0332770299935603E-2</v>
      </c>
      <c r="W1078" s="16">
        <v>2.7759580573538101E-2</v>
      </c>
      <c r="X1078" s="16">
        <v>4.3654519419621299E-2</v>
      </c>
      <c r="Y1078" s="16">
        <v>5.9055846210258202E-2</v>
      </c>
      <c r="Z1078" s="16"/>
      <c r="AA1078" s="16">
        <v>4.4431846830059997E-2</v>
      </c>
      <c r="AB1078" s="16">
        <v>1.44899660793917E-2</v>
      </c>
      <c r="AC1078" s="16">
        <v>2.90366898049054E-2</v>
      </c>
      <c r="AD1078" s="16">
        <v>5.1256597668223901E-2</v>
      </c>
      <c r="AE1078" s="16">
        <v>5.8449466973455703E-2</v>
      </c>
      <c r="AF1078" s="16">
        <v>1.8184412953574501E-2</v>
      </c>
      <c r="AG1078" s="16"/>
      <c r="AH1078" s="16">
        <v>3.8008696724054797E-2</v>
      </c>
      <c r="AI1078" s="16">
        <v>3.7556987326665403E-2</v>
      </c>
      <c r="AJ1078" s="16"/>
      <c r="AK1078" s="16">
        <v>4.61078337695894E-2</v>
      </c>
      <c r="AL1078" s="16">
        <v>4.2789484672687603E-2</v>
      </c>
      <c r="AM1078" s="16"/>
      <c r="AN1078" s="16">
        <v>3.9982927872837699E-2</v>
      </c>
      <c r="AO1078" s="16">
        <v>3.7927125516018498E-2</v>
      </c>
      <c r="AP1078" s="16"/>
      <c r="AQ1078" s="16">
        <v>3.42021291658582E-2</v>
      </c>
      <c r="AR1078" s="16">
        <v>3.77464126306324E-2</v>
      </c>
      <c r="AS1078" s="16">
        <v>3.7935847481145403E-2</v>
      </c>
      <c r="AT1078" s="16"/>
      <c r="AU1078" s="16">
        <v>4.0124681883829699E-2</v>
      </c>
      <c r="AV1078" s="16">
        <v>3.90969764364918E-2</v>
      </c>
      <c r="AW1078" s="16"/>
      <c r="AX1078" s="16">
        <v>4.4262590795195601E-2</v>
      </c>
      <c r="AY1078" s="16">
        <v>1.6081364100019601E-2</v>
      </c>
      <c r="AZ1078" s="16"/>
      <c r="BA1078" s="16">
        <v>4.1108806128321497E-2</v>
      </c>
      <c r="BB1078" s="16">
        <v>2.3090156793595999E-2</v>
      </c>
    </row>
    <row r="1079" spans="2:54" x14ac:dyDescent="0.35">
      <c r="B1079" t="s">
        <v>374</v>
      </c>
      <c r="C1079" s="16">
        <v>4.5512336798938798E-2</v>
      </c>
      <c r="D1079" s="16">
        <v>5.8474036216087599E-2</v>
      </c>
      <c r="E1079" s="16">
        <v>3.2152313570895701E-2</v>
      </c>
      <c r="F1079" s="16"/>
      <c r="G1079" s="16">
        <v>2.2632724299175001E-2</v>
      </c>
      <c r="H1079" s="16">
        <v>3.2432410759608302E-2</v>
      </c>
      <c r="I1079" s="16">
        <v>9.1298344370982498E-2</v>
      </c>
      <c r="J1079" s="16">
        <v>3.9517131148162299E-2</v>
      </c>
      <c r="K1079" s="16">
        <v>4.5304542050964999E-2</v>
      </c>
      <c r="L1079" s="16">
        <v>3.8863066738340002E-2</v>
      </c>
      <c r="M1079" s="16"/>
      <c r="N1079" s="16">
        <v>5.0564908446277902E-2</v>
      </c>
      <c r="O1079" s="16">
        <v>4.2225519298659697E-2</v>
      </c>
      <c r="P1079" s="16">
        <v>3.8071747407398999E-2</v>
      </c>
      <c r="Q1079" s="16">
        <v>5.6706917987531698E-2</v>
      </c>
      <c r="R1079" s="16"/>
      <c r="S1079" s="16">
        <v>4.6876140277480098E-2</v>
      </c>
      <c r="T1079" s="16">
        <v>4.0372971618678803E-2</v>
      </c>
      <c r="U1079" s="16"/>
      <c r="V1079" s="16">
        <v>5.7539886007366502E-2</v>
      </c>
      <c r="W1079" s="16">
        <v>4.0262913693252897E-2</v>
      </c>
      <c r="X1079" s="16">
        <v>3.9211269531801603E-2</v>
      </c>
      <c r="Y1079" s="16">
        <v>7.0412840152650299E-2</v>
      </c>
      <c r="Z1079" s="16"/>
      <c r="AA1079" s="16">
        <v>5.8340918867821001E-2</v>
      </c>
      <c r="AB1079" s="16">
        <v>4.5320916073206201E-2</v>
      </c>
      <c r="AC1079" s="16">
        <v>2.6423310454809199E-2</v>
      </c>
      <c r="AD1079" s="16">
        <v>4.3645108040600102E-2</v>
      </c>
      <c r="AE1079" s="16">
        <v>2.4443368096891599E-2</v>
      </c>
      <c r="AF1079" s="16">
        <v>1.8049971577598301E-2</v>
      </c>
      <c r="AG1079" s="16"/>
      <c r="AH1079" s="16">
        <v>4.4585575843019302E-2</v>
      </c>
      <c r="AI1079" s="16">
        <v>5.19252853140676E-2</v>
      </c>
      <c r="AJ1079" s="16"/>
      <c r="AK1079" s="16">
        <v>5.3845568700944098E-2</v>
      </c>
      <c r="AL1079" s="16">
        <v>4.4315345558959197E-2</v>
      </c>
      <c r="AM1079" s="16"/>
      <c r="AN1079" s="16">
        <v>5.0097963012386899E-2</v>
      </c>
      <c r="AO1079" s="16">
        <v>4.5343162138830898E-2</v>
      </c>
      <c r="AP1079" s="16"/>
      <c r="AQ1079" s="16">
        <v>6.7202947965740403E-2</v>
      </c>
      <c r="AR1079" s="16">
        <v>4.7271544800780899E-2</v>
      </c>
      <c r="AS1079" s="16">
        <v>4.00035265355171E-2</v>
      </c>
      <c r="AT1079" s="16"/>
      <c r="AU1079" s="16">
        <v>4.2233366763707703E-2</v>
      </c>
      <c r="AV1079" s="16">
        <v>5.09816887947784E-2</v>
      </c>
      <c r="AW1079" s="16"/>
      <c r="AX1079" s="16">
        <v>4.4342749849505203E-2</v>
      </c>
      <c r="AY1079" s="16">
        <v>5.3353380123886997E-2</v>
      </c>
      <c r="AZ1079" s="16"/>
      <c r="BA1079" s="16">
        <v>5.4806140104405099E-2</v>
      </c>
      <c r="BB1079" s="16">
        <v>3.4248049571685098E-2</v>
      </c>
    </row>
    <row r="1080" spans="2:54" x14ac:dyDescent="0.35">
      <c r="B1080" t="s">
        <v>375</v>
      </c>
      <c r="C1080" s="16">
        <v>0.2519676956479</v>
      </c>
      <c r="D1080" s="16">
        <v>0.25137341215026798</v>
      </c>
      <c r="E1080" s="16">
        <v>0.25348336624677498</v>
      </c>
      <c r="F1080" s="16"/>
      <c r="G1080" s="16">
        <v>0.224782736215281</v>
      </c>
      <c r="H1080" s="16">
        <v>0.188894403616547</v>
      </c>
      <c r="I1080" s="16">
        <v>0.24608504616006399</v>
      </c>
      <c r="J1080" s="16">
        <v>0.28576931312572501</v>
      </c>
      <c r="K1080" s="16">
        <v>0.32947230037096198</v>
      </c>
      <c r="L1080" s="16">
        <v>0.23971393454639001</v>
      </c>
      <c r="M1080" s="16"/>
      <c r="N1080" s="16">
        <v>0.212808897909429</v>
      </c>
      <c r="O1080" s="16">
        <v>0.28825628217954902</v>
      </c>
      <c r="P1080" s="16">
        <v>0.24566067893181301</v>
      </c>
      <c r="Q1080" s="16">
        <v>0.25848244688616501</v>
      </c>
      <c r="R1080" s="16"/>
      <c r="S1080" s="16">
        <v>0.24654258702163201</v>
      </c>
      <c r="T1080" s="16">
        <v>0.261359117747267</v>
      </c>
      <c r="U1080" s="16"/>
      <c r="V1080" s="16">
        <v>0.30508476630836701</v>
      </c>
      <c r="W1080" s="16">
        <v>0.23964825164290601</v>
      </c>
      <c r="X1080" s="16">
        <v>0.229145630873722</v>
      </c>
      <c r="Y1080" s="16">
        <v>0.19448672015801199</v>
      </c>
      <c r="Z1080" s="16"/>
      <c r="AA1080" s="16">
        <v>0.27202577540145001</v>
      </c>
      <c r="AB1080" s="16">
        <v>0.23143800569785999</v>
      </c>
      <c r="AC1080" s="16">
        <v>0.32778912443501301</v>
      </c>
      <c r="AD1080" s="16">
        <v>0.19873568356298499</v>
      </c>
      <c r="AE1080" s="16">
        <v>0.27875941167552398</v>
      </c>
      <c r="AF1080" s="16">
        <v>0.16662398446565599</v>
      </c>
      <c r="AG1080" s="16"/>
      <c r="AH1080" s="16">
        <v>0.243084095162798</v>
      </c>
      <c r="AI1080" s="16">
        <v>0.24448354125604699</v>
      </c>
      <c r="AJ1080" s="16"/>
      <c r="AK1080" s="16">
        <v>0.22376102444968299</v>
      </c>
      <c r="AL1080" s="16">
        <v>0.22812340702474301</v>
      </c>
      <c r="AM1080" s="16"/>
      <c r="AN1080" s="16">
        <v>0.23532729586742401</v>
      </c>
      <c r="AO1080" s="16">
        <v>0.22879849830360599</v>
      </c>
      <c r="AP1080" s="16"/>
      <c r="AQ1080" s="16">
        <v>0.240040476663262</v>
      </c>
      <c r="AR1080" s="16">
        <v>0.315425527984875</v>
      </c>
      <c r="AS1080" s="16">
        <v>0.179439092937866</v>
      </c>
      <c r="AT1080" s="16"/>
      <c r="AU1080" s="16">
        <v>0.24317296601177599</v>
      </c>
      <c r="AV1080" s="16">
        <v>0.259996645475712</v>
      </c>
      <c r="AW1080" s="16"/>
      <c r="AX1080" s="16">
        <v>0.24763152571314101</v>
      </c>
      <c r="AY1080" s="16">
        <v>0.27262342459844602</v>
      </c>
      <c r="AZ1080" s="16"/>
      <c r="BA1080" s="16">
        <v>0.16792519956223001</v>
      </c>
      <c r="BB1080" s="16">
        <v>0.28708791112290899</v>
      </c>
    </row>
    <row r="1081" spans="2:54" x14ac:dyDescent="0.35">
      <c r="B1081" t="s">
        <v>376</v>
      </c>
      <c r="C1081" s="16">
        <v>0.151059077500417</v>
      </c>
      <c r="D1081" s="16">
        <v>0.16930396490910099</v>
      </c>
      <c r="E1081" s="16">
        <v>0.13426460648139299</v>
      </c>
      <c r="F1081" s="16"/>
      <c r="G1081" s="16">
        <v>0.16118158766128299</v>
      </c>
      <c r="H1081" s="16">
        <v>0.17777411643472399</v>
      </c>
      <c r="I1081" s="16">
        <v>0.149112841861722</v>
      </c>
      <c r="J1081" s="16">
        <v>0.20140026991373999</v>
      </c>
      <c r="K1081" s="16">
        <v>0.1118128767984</v>
      </c>
      <c r="L1081" s="16">
        <v>0.11667868694952099</v>
      </c>
      <c r="M1081" s="16"/>
      <c r="N1081" s="16">
        <v>0.16593506338177599</v>
      </c>
      <c r="O1081" s="16">
        <v>0.13695186769898701</v>
      </c>
      <c r="P1081" s="16">
        <v>0.14535273929832701</v>
      </c>
      <c r="Q1081" s="16">
        <v>0.161880299077097</v>
      </c>
      <c r="R1081" s="16"/>
      <c r="S1081" s="16">
        <v>0.148154333773622</v>
      </c>
      <c r="T1081" s="16">
        <v>0.15616790122780699</v>
      </c>
      <c r="U1081" s="16"/>
      <c r="V1081" s="16">
        <v>8.9613080364290401E-2</v>
      </c>
      <c r="W1081" s="16">
        <v>0.18311365097403401</v>
      </c>
      <c r="X1081" s="16">
        <v>0.16189425043185501</v>
      </c>
      <c r="Y1081" s="16">
        <v>0.140030267066065</v>
      </c>
      <c r="Z1081" s="16"/>
      <c r="AA1081" s="16">
        <v>0.10461450167556501</v>
      </c>
      <c r="AB1081" s="16">
        <v>0.130957731409901</v>
      </c>
      <c r="AC1081" s="16">
        <v>0.189468224660929</v>
      </c>
      <c r="AD1081" s="16">
        <v>0.22799393055428299</v>
      </c>
      <c r="AE1081" s="16">
        <v>0.157872669085621</v>
      </c>
      <c r="AF1081" s="16">
        <v>0.186345206703357</v>
      </c>
      <c r="AG1081" s="16"/>
      <c r="AH1081" s="16">
        <v>0.17677739417649499</v>
      </c>
      <c r="AI1081" s="16">
        <v>0.131717115782753</v>
      </c>
      <c r="AJ1081" s="16"/>
      <c r="AK1081" s="16">
        <v>0.16172148737790701</v>
      </c>
      <c r="AL1081" s="16">
        <v>0.150887752988076</v>
      </c>
      <c r="AM1081" s="16"/>
      <c r="AN1081" s="16">
        <v>0.168313340014737</v>
      </c>
      <c r="AO1081" s="16">
        <v>0.15198115381507299</v>
      </c>
      <c r="AP1081" s="16"/>
      <c r="AQ1081" s="16">
        <v>0.18047785872151201</v>
      </c>
      <c r="AR1081" s="16">
        <v>0.136502303491112</v>
      </c>
      <c r="AS1081" s="16">
        <v>0.16646489725928201</v>
      </c>
      <c r="AT1081" s="16"/>
      <c r="AU1081" s="16">
        <v>0.12807557439676401</v>
      </c>
      <c r="AV1081" s="16">
        <v>0.184258771339708</v>
      </c>
      <c r="AW1081" s="16"/>
      <c r="AX1081" s="16">
        <v>0.16689155690133101</v>
      </c>
      <c r="AY1081" s="16">
        <v>6.9498050328133498E-2</v>
      </c>
      <c r="AZ1081" s="16"/>
      <c r="BA1081" s="16">
        <v>0.194810682960144</v>
      </c>
      <c r="BB1081" s="16">
        <v>0.21009909424883799</v>
      </c>
    </row>
    <row r="1082" spans="2:54" x14ac:dyDescent="0.35">
      <c r="B1082" t="s">
        <v>377</v>
      </c>
      <c r="C1082" s="16">
        <v>0.119087076777324</v>
      </c>
      <c r="D1082" s="16">
        <v>0.13288599484366601</v>
      </c>
      <c r="E1082" s="16">
        <v>0.107920161308785</v>
      </c>
      <c r="F1082" s="16"/>
      <c r="G1082" s="16">
        <v>0.13986903852897201</v>
      </c>
      <c r="H1082" s="16">
        <v>0.15025801591458099</v>
      </c>
      <c r="I1082" s="16">
        <v>0.17433168598622101</v>
      </c>
      <c r="J1082" s="16">
        <v>0.15784571148227999</v>
      </c>
      <c r="K1082" s="16">
        <v>6.2160373174926502E-2</v>
      </c>
      <c r="L1082" s="16">
        <v>5.2638065922882199E-2</v>
      </c>
      <c r="M1082" s="16"/>
      <c r="N1082" s="16">
        <v>0.13385475555676199</v>
      </c>
      <c r="O1082" s="16">
        <v>9.8571661165760702E-2</v>
      </c>
      <c r="P1082" s="16">
        <v>0.112770696986183</v>
      </c>
      <c r="Q1082" s="16">
        <v>0.136583840880763</v>
      </c>
      <c r="R1082" s="16"/>
      <c r="S1082" s="16">
        <v>0.113660520347714</v>
      </c>
      <c r="T1082" s="16">
        <v>0.12781900093123399</v>
      </c>
      <c r="U1082" s="16"/>
      <c r="V1082" s="16">
        <v>8.5490774836839603E-2</v>
      </c>
      <c r="W1082" s="16">
        <v>0.108995269435724</v>
      </c>
      <c r="X1082" s="16">
        <v>0.15671930371786899</v>
      </c>
      <c r="Y1082" s="16">
        <v>0.17067585487617701</v>
      </c>
      <c r="Z1082" s="16"/>
      <c r="AA1082" s="16">
        <v>9.5065824642520697E-2</v>
      </c>
      <c r="AB1082" s="16">
        <v>0.131252726235176</v>
      </c>
      <c r="AC1082" s="16">
        <v>9.4930850892271199E-2</v>
      </c>
      <c r="AD1082" s="16">
        <v>0.156126577053395</v>
      </c>
      <c r="AE1082" s="16">
        <v>0.11545400642953001</v>
      </c>
      <c r="AF1082" s="16">
        <v>0.18449566456160499</v>
      </c>
      <c r="AG1082" s="16"/>
      <c r="AH1082" s="16">
        <v>0.118787093279071</v>
      </c>
      <c r="AI1082" s="16">
        <v>0.14054408652657399</v>
      </c>
      <c r="AJ1082" s="16"/>
      <c r="AK1082" s="16">
        <v>0.13510332677183201</v>
      </c>
      <c r="AL1082" s="16">
        <v>0.14348059473921099</v>
      </c>
      <c r="AM1082" s="16"/>
      <c r="AN1082" s="16">
        <v>0.121308003845646</v>
      </c>
      <c r="AO1082" s="16">
        <v>0.14852779042664199</v>
      </c>
      <c r="AP1082" s="16"/>
      <c r="AQ1082" s="16">
        <v>9.2661743418941594E-2</v>
      </c>
      <c r="AR1082" s="16">
        <v>8.5234830144083701E-2</v>
      </c>
      <c r="AS1082" s="16">
        <v>0.179162169557228</v>
      </c>
      <c r="AT1082" s="16"/>
      <c r="AU1082" s="16">
        <v>0.127283345608875</v>
      </c>
      <c r="AV1082" s="16">
        <v>0.109657513780809</v>
      </c>
      <c r="AW1082" s="16"/>
      <c r="AX1082" s="16">
        <v>0.12801722855157699</v>
      </c>
      <c r="AY1082" s="16">
        <v>7.8134718329197494E-2</v>
      </c>
      <c r="AZ1082" s="16"/>
      <c r="BA1082" s="16">
        <v>0.18086117791443701</v>
      </c>
      <c r="BB1082" s="16">
        <v>0.14473452024653499</v>
      </c>
    </row>
    <row r="1083" spans="2:54" x14ac:dyDescent="0.35">
      <c r="B1083" t="s">
        <v>378</v>
      </c>
      <c r="C1083" s="16">
        <v>0.16016633205470401</v>
      </c>
      <c r="D1083" s="16">
        <v>0.15545381966888</v>
      </c>
      <c r="E1083" s="16">
        <v>0.165159014918032</v>
      </c>
      <c r="F1083" s="16"/>
      <c r="G1083" s="16">
        <v>0.19798155935947201</v>
      </c>
      <c r="H1083" s="16">
        <v>0.252319145821566</v>
      </c>
      <c r="I1083" s="16">
        <v>0.18801262869027799</v>
      </c>
      <c r="J1083" s="16">
        <v>0.12985624731265899</v>
      </c>
      <c r="K1083" s="16">
        <v>0.118367571450716</v>
      </c>
      <c r="L1083" s="16">
        <v>9.3414511044921295E-2</v>
      </c>
      <c r="M1083" s="16"/>
      <c r="N1083" s="16">
        <v>0.14244452787678899</v>
      </c>
      <c r="O1083" s="16">
        <v>0.131180242058234</v>
      </c>
      <c r="P1083" s="16">
        <v>0.17367690303195399</v>
      </c>
      <c r="Q1083" s="16">
        <v>0.17663611264559201</v>
      </c>
      <c r="R1083" s="16"/>
      <c r="S1083" s="16">
        <v>0.14342059054939599</v>
      </c>
      <c r="T1083" s="16">
        <v>0.18442079911828199</v>
      </c>
      <c r="U1083" s="16"/>
      <c r="V1083" s="16">
        <v>0.17260729308186101</v>
      </c>
      <c r="W1083" s="16">
        <v>0.150110931000911</v>
      </c>
      <c r="X1083" s="16">
        <v>0.17254735052546999</v>
      </c>
      <c r="Y1083" s="16">
        <v>8.3008379989969294E-2</v>
      </c>
      <c r="Z1083" s="16"/>
      <c r="AA1083" s="16">
        <v>0.181808274691976</v>
      </c>
      <c r="AB1083" s="16">
        <v>0.16790087391283501</v>
      </c>
      <c r="AC1083" s="16">
        <v>0.16171604618160099</v>
      </c>
      <c r="AD1083" s="16">
        <v>0.116472024317368</v>
      </c>
      <c r="AE1083" s="16">
        <v>0.107521623510172</v>
      </c>
      <c r="AF1083" s="16">
        <v>0.28711595954472302</v>
      </c>
      <c r="AG1083" s="16"/>
      <c r="AH1083" s="16">
        <v>0.15290469336615101</v>
      </c>
      <c r="AI1083" s="16">
        <v>0.163842606147341</v>
      </c>
      <c r="AJ1083" s="16"/>
      <c r="AK1083" s="16">
        <v>0.142083288524323</v>
      </c>
      <c r="AL1083" s="16">
        <v>0.16370654125171</v>
      </c>
      <c r="AM1083" s="16"/>
      <c r="AN1083" s="16">
        <v>0.14932800357680401</v>
      </c>
      <c r="AO1083" s="16">
        <v>0.17313366268274699</v>
      </c>
      <c r="AP1083" s="16"/>
      <c r="AQ1083" s="16">
        <v>0.162364327322744</v>
      </c>
      <c r="AR1083" s="16">
        <v>0.12633431697216299</v>
      </c>
      <c r="AS1083" s="16">
        <v>0.19855940417196299</v>
      </c>
      <c r="AT1083" s="16"/>
      <c r="AU1083" s="16">
        <v>0.15437512975598899</v>
      </c>
      <c r="AV1083" s="16">
        <v>0.171279545016778</v>
      </c>
      <c r="AW1083" s="16"/>
      <c r="AX1083" s="16">
        <v>0.17011265990900901</v>
      </c>
      <c r="AY1083" s="16">
        <v>0.115669985980642</v>
      </c>
      <c r="AZ1083" s="16"/>
      <c r="BA1083" s="16">
        <v>0.22499726076464299</v>
      </c>
      <c r="BB1083" s="16">
        <v>0.122273931588362</v>
      </c>
    </row>
    <row r="1084" spans="2:54" x14ac:dyDescent="0.35">
      <c r="B1084" t="s">
        <v>103</v>
      </c>
      <c r="C1084" s="16">
        <v>8.2704089737759404E-2</v>
      </c>
      <c r="D1084" s="16">
        <v>7.5190866372127199E-2</v>
      </c>
      <c r="E1084" s="16">
        <v>9.1088735664643997E-2</v>
      </c>
      <c r="F1084" s="16"/>
      <c r="G1084" s="16">
        <v>7.6208125292295495E-2</v>
      </c>
      <c r="H1084" s="16">
        <v>1.6331454916482701E-2</v>
      </c>
      <c r="I1084" s="16">
        <v>2.8910893263096499E-2</v>
      </c>
      <c r="J1084" s="16">
        <v>4.7859076210989199E-2</v>
      </c>
      <c r="K1084" s="16">
        <v>8.1282788291306904E-2</v>
      </c>
      <c r="L1084" s="16">
        <v>0.21283578596414299</v>
      </c>
      <c r="M1084" s="16"/>
      <c r="N1084" s="16">
        <v>8.6500948765820596E-2</v>
      </c>
      <c r="O1084" s="16">
        <v>0.11144281724871299</v>
      </c>
      <c r="P1084" s="16">
        <v>7.8822821511325206E-2</v>
      </c>
      <c r="Q1084" s="16">
        <v>6.1010883004702102E-2</v>
      </c>
      <c r="R1084" s="16"/>
      <c r="S1084" s="16">
        <v>0.101177605266364</v>
      </c>
      <c r="T1084" s="16">
        <v>5.54086855599875E-2</v>
      </c>
      <c r="U1084" s="16"/>
      <c r="V1084" s="16">
        <v>4.9684705861228702E-2</v>
      </c>
      <c r="W1084" s="16">
        <v>0.100080779028709</v>
      </c>
      <c r="X1084" s="16">
        <v>8.6337670432700506E-2</v>
      </c>
      <c r="Y1084" s="16">
        <v>9.3154458675530905E-2</v>
      </c>
      <c r="Z1084" s="16"/>
      <c r="AA1084" s="16">
        <v>7.2240494198523394E-2</v>
      </c>
      <c r="AB1084" s="16">
        <v>0.12000972872462801</v>
      </c>
      <c r="AC1084" s="16">
        <v>5.4392111962938798E-2</v>
      </c>
      <c r="AD1084" s="16">
        <v>6.4362433811017597E-2</v>
      </c>
      <c r="AE1084" s="16">
        <v>0.125708651570238</v>
      </c>
      <c r="AF1084" s="16">
        <v>8.9708449601610604E-2</v>
      </c>
      <c r="AG1084" s="16"/>
      <c r="AH1084" s="16">
        <v>6.65941974630124E-2</v>
      </c>
      <c r="AI1084" s="16">
        <v>9.0228143625119495E-2</v>
      </c>
      <c r="AJ1084" s="16"/>
      <c r="AK1084" s="16">
        <v>6.6778489413724704E-2</v>
      </c>
      <c r="AL1084" s="16">
        <v>7.8613967308170898E-2</v>
      </c>
      <c r="AM1084" s="16"/>
      <c r="AN1084" s="16">
        <v>7.2772532984240995E-2</v>
      </c>
      <c r="AO1084" s="16">
        <v>9.0132713177954502E-2</v>
      </c>
      <c r="AP1084" s="16"/>
      <c r="AQ1084" s="16">
        <v>5.0375735554129199E-2</v>
      </c>
      <c r="AR1084" s="16">
        <v>9.28193574668843E-2</v>
      </c>
      <c r="AS1084" s="16">
        <v>7.9728031967398499E-2</v>
      </c>
      <c r="AT1084" s="16"/>
      <c r="AU1084" s="16">
        <v>9.6653897693999499E-2</v>
      </c>
      <c r="AV1084" s="16">
        <v>6.1436829197558301E-2</v>
      </c>
      <c r="AW1084" s="16"/>
      <c r="AX1084" s="16">
        <v>7.4215257493667003E-2</v>
      </c>
      <c r="AY1084" s="16">
        <v>0.124308076498179</v>
      </c>
      <c r="AZ1084" s="16"/>
      <c r="BA1084" s="16">
        <v>2.8419501138487398E-2</v>
      </c>
      <c r="BB1084" s="16">
        <v>7.0368144379766601E-2</v>
      </c>
    </row>
    <row r="1085" spans="2:54" x14ac:dyDescent="0.35">
      <c r="C1085" s="16"/>
      <c r="D1085" s="16"/>
      <c r="E1085" s="16"/>
      <c r="F1085" s="16"/>
      <c r="G1085" s="16"/>
      <c r="H1085" s="16"/>
      <c r="I1085" s="16"/>
      <c r="J1085" s="16"/>
      <c r="K1085" s="16"/>
      <c r="L1085" s="16"/>
      <c r="M1085" s="16"/>
      <c r="N1085" s="16"/>
      <c r="O1085" s="16"/>
      <c r="P1085" s="16"/>
      <c r="Q1085" s="16"/>
      <c r="R1085" s="16"/>
      <c r="S1085" s="16"/>
      <c r="T1085" s="16"/>
      <c r="U1085" s="16"/>
      <c r="V1085" s="16"/>
      <c r="W1085" s="16"/>
      <c r="X1085" s="16"/>
      <c r="Y1085" s="16"/>
      <c r="Z1085" s="16"/>
      <c r="AA1085" s="16"/>
      <c r="AB1085" s="16"/>
      <c r="AC1085" s="16"/>
      <c r="AD1085" s="16"/>
      <c r="AE1085" s="16"/>
      <c r="AF1085" s="16"/>
      <c r="AG1085" s="16"/>
      <c r="AH1085" s="16"/>
      <c r="AI1085" s="16"/>
      <c r="AJ1085" s="16"/>
      <c r="AK1085" s="16"/>
      <c r="AL1085" s="16"/>
      <c r="AM1085" s="16"/>
      <c r="AN1085" s="16"/>
      <c r="AO1085" s="16"/>
      <c r="AP1085" s="16"/>
      <c r="AQ1085" s="16"/>
      <c r="AR1085" s="16"/>
      <c r="AS1085" s="16"/>
      <c r="AT1085" s="16"/>
      <c r="AU1085" s="16"/>
      <c r="AV1085" s="16"/>
      <c r="AW1085" s="16"/>
      <c r="AX1085" s="16"/>
      <c r="AY1085" s="16"/>
      <c r="AZ1085" s="16"/>
      <c r="BA1085" s="16"/>
      <c r="BB1085" s="16"/>
    </row>
    <row r="1086" spans="2:54" x14ac:dyDescent="0.35">
      <c r="B1086" s="7" t="s">
        <v>388</v>
      </c>
      <c r="C1086" s="16"/>
      <c r="D1086" s="16"/>
      <c r="E1086" s="16"/>
      <c r="F1086" s="16"/>
      <c r="G1086" s="16"/>
      <c r="H1086" s="16"/>
      <c r="I1086" s="16"/>
      <c r="J1086" s="16"/>
      <c r="K1086" s="16"/>
      <c r="L1086" s="16"/>
      <c r="M1086" s="16"/>
      <c r="N1086" s="16"/>
      <c r="O1086" s="16"/>
      <c r="P1086" s="16"/>
      <c r="Q1086" s="16"/>
      <c r="R1086" s="16"/>
      <c r="S1086" s="16"/>
      <c r="T1086" s="16"/>
      <c r="U1086" s="16"/>
      <c r="V1086" s="16"/>
      <c r="W1086" s="16"/>
      <c r="X1086" s="16"/>
      <c r="Y1086" s="16"/>
      <c r="Z1086" s="16"/>
      <c r="AA1086" s="16"/>
      <c r="AB1086" s="16"/>
      <c r="AC1086" s="16"/>
      <c r="AD1086" s="16"/>
      <c r="AE1086" s="16"/>
      <c r="AF1086" s="16"/>
      <c r="AG1086" s="16"/>
      <c r="AH1086" s="16"/>
      <c r="AI1086" s="16"/>
      <c r="AJ1086" s="16"/>
      <c r="AK1086" s="16"/>
      <c r="AL1086" s="16"/>
      <c r="AM1086" s="16"/>
      <c r="AN1086" s="16"/>
      <c r="AO1086" s="16"/>
      <c r="AP1086" s="16"/>
      <c r="AQ1086" s="16"/>
      <c r="AR1086" s="16"/>
      <c r="AS1086" s="16"/>
      <c r="AT1086" s="16"/>
      <c r="AU1086" s="16"/>
      <c r="AV1086" s="16"/>
      <c r="AW1086" s="16"/>
      <c r="AX1086" s="16"/>
      <c r="AY1086" s="16"/>
      <c r="AZ1086" s="16"/>
      <c r="BA1086" s="16"/>
      <c r="BB1086" s="16"/>
    </row>
    <row r="1087" spans="2:54" x14ac:dyDescent="0.35">
      <c r="B1087" s="15" t="s">
        <v>14</v>
      </c>
      <c r="C1087" s="16"/>
      <c r="D1087" s="16"/>
      <c r="E1087" s="16"/>
      <c r="F1087" s="16"/>
      <c r="G1087" s="16"/>
      <c r="H1087" s="16"/>
      <c r="I1087" s="16"/>
      <c r="J1087" s="16"/>
      <c r="K1087" s="16"/>
      <c r="L1087" s="16"/>
      <c r="M1087" s="16"/>
      <c r="N1087" s="16"/>
      <c r="O1087" s="16"/>
      <c r="P1087" s="16"/>
      <c r="Q1087" s="16"/>
      <c r="R1087" s="16"/>
      <c r="S1087" s="16"/>
      <c r="T1087" s="16"/>
      <c r="U1087" s="16"/>
      <c r="V1087" s="16"/>
      <c r="W1087" s="16"/>
      <c r="X1087" s="16"/>
      <c r="Y1087" s="16"/>
      <c r="Z1087" s="16"/>
      <c r="AA1087" s="16"/>
      <c r="AB1087" s="16"/>
      <c r="AC1087" s="16"/>
      <c r="AD1087" s="16"/>
      <c r="AE1087" s="16"/>
      <c r="AF1087" s="16"/>
      <c r="AG1087" s="16"/>
      <c r="AH1087" s="16"/>
      <c r="AI1087" s="16"/>
      <c r="AJ1087" s="16"/>
      <c r="AK1087" s="16"/>
      <c r="AL1087" s="16"/>
      <c r="AM1087" s="16"/>
      <c r="AN1087" s="16"/>
      <c r="AO1087" s="16"/>
      <c r="AP1087" s="16"/>
      <c r="AQ1087" s="16"/>
      <c r="AR1087" s="16"/>
      <c r="AS1087" s="16"/>
      <c r="AT1087" s="16"/>
      <c r="AU1087" s="16"/>
      <c r="AV1087" s="16"/>
      <c r="AW1087" s="16"/>
      <c r="AX1087" s="16"/>
      <c r="AY1087" s="16"/>
      <c r="AZ1087" s="16"/>
      <c r="BA1087" s="16"/>
      <c r="BB1087" s="16"/>
    </row>
    <row r="1088" spans="2:54" x14ac:dyDescent="0.35">
      <c r="B1088" t="s">
        <v>372</v>
      </c>
      <c r="C1088" s="16">
        <v>0.121955290928526</v>
      </c>
      <c r="D1088" s="16">
        <v>8.9642765139504602E-2</v>
      </c>
      <c r="E1088" s="16">
        <v>0.15270396457538599</v>
      </c>
      <c r="F1088" s="16"/>
      <c r="G1088" s="16">
        <v>9.6793516904365898E-2</v>
      </c>
      <c r="H1088" s="16">
        <v>0.121304701883194</v>
      </c>
      <c r="I1088" s="16">
        <v>7.8828118469487701E-2</v>
      </c>
      <c r="J1088" s="16">
        <v>0.100388714268447</v>
      </c>
      <c r="K1088" s="16">
        <v>0.16873740884678801</v>
      </c>
      <c r="L1088" s="16">
        <v>0.15007767494104099</v>
      </c>
      <c r="M1088" s="16"/>
      <c r="N1088" s="16">
        <v>9.4807814740937801E-2</v>
      </c>
      <c r="O1088" s="16">
        <v>0.15525032328577701</v>
      </c>
      <c r="P1088" s="16">
        <v>0.10636582317639599</v>
      </c>
      <c r="Q1088" s="16">
        <v>0.137130476818277</v>
      </c>
      <c r="R1088" s="16"/>
      <c r="S1088" s="16">
        <v>0.10997414403142</v>
      </c>
      <c r="T1088" s="16">
        <v>0.14063757200493099</v>
      </c>
      <c r="U1088" s="16"/>
      <c r="V1088" s="16">
        <v>0.16366293980438401</v>
      </c>
      <c r="W1088" s="16">
        <v>0.12240217141015</v>
      </c>
      <c r="X1088" s="16">
        <v>9.2482588243019706E-2</v>
      </c>
      <c r="Y1088" s="16">
        <v>5.8384245920740999E-2</v>
      </c>
      <c r="Z1088" s="16"/>
      <c r="AA1088" s="16">
        <v>0.15372432173948899</v>
      </c>
      <c r="AB1088" s="16">
        <v>0.112015082132823</v>
      </c>
      <c r="AC1088" s="16">
        <v>0.110859164535213</v>
      </c>
      <c r="AD1088" s="16">
        <v>0.106467999101501</v>
      </c>
      <c r="AE1088" s="16">
        <v>8.5648133448421093E-2</v>
      </c>
      <c r="AF1088" s="16">
        <v>2.52613036757031E-2</v>
      </c>
      <c r="AG1088" s="16"/>
      <c r="AH1088" s="16">
        <v>0.129562064691223</v>
      </c>
      <c r="AI1088" s="16">
        <v>9.4411041736006202E-2</v>
      </c>
      <c r="AJ1088" s="16"/>
      <c r="AK1088" s="16">
        <v>0.139475967625177</v>
      </c>
      <c r="AL1088" s="16">
        <v>0.12174284714124101</v>
      </c>
      <c r="AM1088" s="16"/>
      <c r="AN1088" s="16">
        <v>0.13066916637941101</v>
      </c>
      <c r="AO1088" s="16">
        <v>0.11770600007490201</v>
      </c>
      <c r="AP1088" s="16"/>
      <c r="AQ1088" s="16">
        <v>0.106951373732009</v>
      </c>
      <c r="AR1088" s="16">
        <v>0.129917634030636</v>
      </c>
      <c r="AS1088" s="16">
        <v>0.107169857105226</v>
      </c>
      <c r="AT1088" s="16"/>
      <c r="AU1088" s="16">
        <v>0.12926496394730999</v>
      </c>
      <c r="AV1088" s="16">
        <v>0.111673866451539</v>
      </c>
      <c r="AW1088" s="16"/>
      <c r="AX1088" s="16">
        <v>0.10542734953161099</v>
      </c>
      <c r="AY1088" s="16">
        <v>0.18885181130204601</v>
      </c>
      <c r="AZ1088" s="16"/>
      <c r="BA1088" s="16">
        <v>7.0365671141159006E-2</v>
      </c>
      <c r="BB1088" s="16">
        <v>4.0350570004956197E-2</v>
      </c>
    </row>
    <row r="1089" spans="2:54" x14ac:dyDescent="0.35">
      <c r="B1089" t="s">
        <v>373</v>
      </c>
      <c r="C1089" s="16">
        <v>2.37213490576034E-2</v>
      </c>
      <c r="D1089" s="16">
        <v>2.5132049470778E-2</v>
      </c>
      <c r="E1089" s="16">
        <v>2.2755243274581002E-2</v>
      </c>
      <c r="F1089" s="16"/>
      <c r="G1089" s="16">
        <v>2.9433863144519502E-2</v>
      </c>
      <c r="H1089" s="16">
        <v>2.43144332462998E-2</v>
      </c>
      <c r="I1089" s="16">
        <v>3.87657114421198E-2</v>
      </c>
      <c r="J1089" s="16">
        <v>1.2963339704599E-2</v>
      </c>
      <c r="K1089" s="16">
        <v>2.1938764899976902E-2</v>
      </c>
      <c r="L1089" s="16">
        <v>1.7650728957518201E-2</v>
      </c>
      <c r="M1089" s="16"/>
      <c r="N1089" s="16">
        <v>2.87467966547428E-2</v>
      </c>
      <c r="O1089" s="16">
        <v>9.01957316032234E-3</v>
      </c>
      <c r="P1089" s="16">
        <v>3.2139389691257597E-2</v>
      </c>
      <c r="Q1089" s="16">
        <v>1.95618120523962E-2</v>
      </c>
      <c r="R1089" s="16"/>
      <c r="S1089" s="16">
        <v>1.6505685807994601E-2</v>
      </c>
      <c r="T1089" s="16">
        <v>3.47245349752658E-2</v>
      </c>
      <c r="U1089" s="16"/>
      <c r="V1089" s="16">
        <v>2.7451943628468901E-2</v>
      </c>
      <c r="W1089" s="16">
        <v>1.80540532158097E-2</v>
      </c>
      <c r="X1089" s="16">
        <v>3.1159037926354799E-2</v>
      </c>
      <c r="Y1089" s="16">
        <v>0</v>
      </c>
      <c r="Z1089" s="16"/>
      <c r="AA1089" s="16">
        <v>3.5723335588793301E-2</v>
      </c>
      <c r="AB1089" s="16">
        <v>2.5745445800061202E-3</v>
      </c>
      <c r="AC1089" s="16">
        <v>2.6012912032935102E-2</v>
      </c>
      <c r="AD1089" s="16">
        <v>2.6304197254484601E-2</v>
      </c>
      <c r="AE1089" s="16">
        <v>6.4957461931869796E-3</v>
      </c>
      <c r="AF1089" s="16">
        <v>1.9292537127568E-2</v>
      </c>
      <c r="AG1089" s="16"/>
      <c r="AH1089" s="16">
        <v>2.5715730635611601E-2</v>
      </c>
      <c r="AI1089" s="16">
        <v>3.0600616734477799E-2</v>
      </c>
      <c r="AJ1089" s="16"/>
      <c r="AK1089" s="16">
        <v>3.1718510790020499E-2</v>
      </c>
      <c r="AL1089" s="16">
        <v>8.8901600214943907E-3</v>
      </c>
      <c r="AM1089" s="16"/>
      <c r="AN1089" s="16">
        <v>3.0949441546527599E-2</v>
      </c>
      <c r="AO1089" s="16">
        <v>2.0164504222583E-2</v>
      </c>
      <c r="AP1089" s="16"/>
      <c r="AQ1089" s="16">
        <v>3.7442360695089702E-2</v>
      </c>
      <c r="AR1089" s="16">
        <v>2.23965338050338E-2</v>
      </c>
      <c r="AS1089" s="16">
        <v>2.2161507864796301E-2</v>
      </c>
      <c r="AT1089" s="16"/>
      <c r="AU1089" s="16">
        <v>2.1965191408854799E-2</v>
      </c>
      <c r="AV1089" s="16">
        <v>2.66600239271849E-2</v>
      </c>
      <c r="AW1089" s="16"/>
      <c r="AX1089" s="16">
        <v>2.2147572962739601E-2</v>
      </c>
      <c r="AY1089" s="16">
        <v>3.2679370225756003E-2</v>
      </c>
      <c r="AZ1089" s="16"/>
      <c r="BA1089" s="16">
        <v>2.0609375973841201E-2</v>
      </c>
      <c r="BB1089" s="16">
        <v>1.28810658060848E-2</v>
      </c>
    </row>
    <row r="1090" spans="2:54" x14ac:dyDescent="0.35">
      <c r="B1090" t="s">
        <v>374</v>
      </c>
      <c r="C1090" s="16">
        <v>4.2339408564753801E-2</v>
      </c>
      <c r="D1090" s="16">
        <v>4.6516104819429402E-2</v>
      </c>
      <c r="E1090" s="16">
        <v>3.7206781267156701E-2</v>
      </c>
      <c r="F1090" s="16"/>
      <c r="G1090" s="16">
        <v>3.2572895599997098E-2</v>
      </c>
      <c r="H1090" s="16">
        <v>5.9657430820836903E-2</v>
      </c>
      <c r="I1090" s="16">
        <v>4.7599645279111799E-2</v>
      </c>
      <c r="J1090" s="16">
        <v>1.6911814588646799E-2</v>
      </c>
      <c r="K1090" s="16">
        <v>4.6205859461757197E-2</v>
      </c>
      <c r="L1090" s="16">
        <v>4.5085670153586298E-2</v>
      </c>
      <c r="M1090" s="16"/>
      <c r="N1090" s="16">
        <v>3.3359977601075501E-2</v>
      </c>
      <c r="O1090" s="16">
        <v>4.3603427465405097E-2</v>
      </c>
      <c r="P1090" s="16">
        <v>4.76599095109278E-2</v>
      </c>
      <c r="Q1090" s="16">
        <v>3.9185348223260301E-2</v>
      </c>
      <c r="R1090" s="16"/>
      <c r="S1090" s="16">
        <v>4.64045645108132E-2</v>
      </c>
      <c r="T1090" s="16">
        <v>3.64185247379996E-2</v>
      </c>
      <c r="U1090" s="16"/>
      <c r="V1090" s="16">
        <v>3.7396733252329402E-2</v>
      </c>
      <c r="W1090" s="16">
        <v>3.8350057345810498E-2</v>
      </c>
      <c r="X1090" s="16">
        <v>5.0499846050734702E-2</v>
      </c>
      <c r="Y1090" s="16">
        <v>5.6480982277936603E-2</v>
      </c>
      <c r="Z1090" s="16"/>
      <c r="AA1090" s="16">
        <v>3.9958209606157098E-2</v>
      </c>
      <c r="AB1090" s="16">
        <v>4.9019171058153899E-2</v>
      </c>
      <c r="AC1090" s="16">
        <v>3.2019890916173598E-2</v>
      </c>
      <c r="AD1090" s="16">
        <v>4.3902780501029498E-2</v>
      </c>
      <c r="AE1090" s="16">
        <v>6.1522339712724701E-2</v>
      </c>
      <c r="AF1090" s="16">
        <v>0</v>
      </c>
      <c r="AG1090" s="16"/>
      <c r="AH1090" s="16">
        <v>5.3534244662653503E-2</v>
      </c>
      <c r="AI1090" s="16">
        <v>2.5300136416190701E-2</v>
      </c>
      <c r="AJ1090" s="16"/>
      <c r="AK1090" s="16">
        <v>4.8182631756560103E-2</v>
      </c>
      <c r="AL1090" s="16">
        <v>3.8846478302581401E-2</v>
      </c>
      <c r="AM1090" s="16"/>
      <c r="AN1090" s="16">
        <v>4.3568836493200501E-2</v>
      </c>
      <c r="AO1090" s="16">
        <v>4.26129438612022E-2</v>
      </c>
      <c r="AP1090" s="16"/>
      <c r="AQ1090" s="16">
        <v>5.0661075810102103E-2</v>
      </c>
      <c r="AR1090" s="16">
        <v>4.8284314728693198E-2</v>
      </c>
      <c r="AS1090" s="16">
        <v>3.09686409760743E-2</v>
      </c>
      <c r="AT1090" s="16"/>
      <c r="AU1090" s="16">
        <v>4.3265991150673401E-2</v>
      </c>
      <c r="AV1090" s="16">
        <v>4.1791951341852103E-2</v>
      </c>
      <c r="AW1090" s="16"/>
      <c r="AX1090" s="16">
        <v>4.4933709504915903E-2</v>
      </c>
      <c r="AY1090" s="16">
        <v>2.4378586792230601E-2</v>
      </c>
      <c r="AZ1090" s="16"/>
      <c r="BA1090" s="16">
        <v>4.6575028888257403E-2</v>
      </c>
      <c r="BB1090" s="16">
        <v>8.0515164232461606E-2</v>
      </c>
    </row>
    <row r="1091" spans="2:54" x14ac:dyDescent="0.35">
      <c r="B1091" t="s">
        <v>375</v>
      </c>
      <c r="C1091" s="16">
        <v>0.26075180745297799</v>
      </c>
      <c r="D1091" s="16">
        <v>0.245661615833275</v>
      </c>
      <c r="E1091" s="16">
        <v>0.276146327242631</v>
      </c>
      <c r="F1091" s="16"/>
      <c r="G1091" s="16">
        <v>0.30590608068740799</v>
      </c>
      <c r="H1091" s="16">
        <v>0.17330260918666501</v>
      </c>
      <c r="I1091" s="16">
        <v>0.25918367956886201</v>
      </c>
      <c r="J1091" s="16">
        <v>0.30421175274499102</v>
      </c>
      <c r="K1091" s="16">
        <v>0.31419992909160599</v>
      </c>
      <c r="L1091" s="16">
        <v>0.23619664890588399</v>
      </c>
      <c r="M1091" s="16"/>
      <c r="N1091" s="16">
        <v>0.26265491073167102</v>
      </c>
      <c r="O1091" s="16">
        <v>0.28446662496887698</v>
      </c>
      <c r="P1091" s="16">
        <v>0.24178203305607501</v>
      </c>
      <c r="Q1091" s="16">
        <v>0.26888443434290199</v>
      </c>
      <c r="R1091" s="16"/>
      <c r="S1091" s="16">
        <v>0.24924359903948501</v>
      </c>
      <c r="T1091" s="16">
        <v>0.27608452611906198</v>
      </c>
      <c r="U1091" s="16"/>
      <c r="V1091" s="16">
        <v>0.33533476004922103</v>
      </c>
      <c r="W1091" s="16">
        <v>0.26258157534023102</v>
      </c>
      <c r="X1091" s="16">
        <v>0.19691279637882</v>
      </c>
      <c r="Y1091" s="16">
        <v>0.22813772757411799</v>
      </c>
      <c r="Z1091" s="16"/>
      <c r="AA1091" s="16">
        <v>0.30719415673897599</v>
      </c>
      <c r="AB1091" s="16">
        <v>0.23977716558877299</v>
      </c>
      <c r="AC1091" s="16">
        <v>0.27833983671785201</v>
      </c>
      <c r="AD1091" s="16">
        <v>0.18067603097537799</v>
      </c>
      <c r="AE1091" s="16">
        <v>0.31407251688935001</v>
      </c>
      <c r="AF1091" s="16">
        <v>0.13714443399821699</v>
      </c>
      <c r="AG1091" s="16"/>
      <c r="AH1091" s="16">
        <v>0.24394647488737201</v>
      </c>
      <c r="AI1091" s="16">
        <v>0.23832482447565401</v>
      </c>
      <c r="AJ1091" s="16"/>
      <c r="AK1091" s="16">
        <v>0.241044357189618</v>
      </c>
      <c r="AL1091" s="16">
        <v>0.23421672414674599</v>
      </c>
      <c r="AM1091" s="16"/>
      <c r="AN1091" s="16">
        <v>0.242927339638287</v>
      </c>
      <c r="AO1091" s="16">
        <v>0.204396273838964</v>
      </c>
      <c r="AP1091" s="16"/>
      <c r="AQ1091" s="16">
        <v>0.23186876817928601</v>
      </c>
      <c r="AR1091" s="16">
        <v>0.31403097659024898</v>
      </c>
      <c r="AS1091" s="16">
        <v>0.19313807048641499</v>
      </c>
      <c r="AT1091" s="16"/>
      <c r="AU1091" s="16">
        <v>0.24247768406541301</v>
      </c>
      <c r="AV1091" s="16">
        <v>0.28254452964499299</v>
      </c>
      <c r="AW1091" s="16"/>
      <c r="AX1091" s="16">
        <v>0.25322543682086701</v>
      </c>
      <c r="AY1091" s="16">
        <v>0.30374787328581798</v>
      </c>
      <c r="AZ1091" s="16"/>
      <c r="BA1091" s="16">
        <v>0.217971015959155</v>
      </c>
      <c r="BB1091" s="16">
        <v>0.26848980210080398</v>
      </c>
    </row>
    <row r="1092" spans="2:54" x14ac:dyDescent="0.35">
      <c r="B1092" t="s">
        <v>376</v>
      </c>
      <c r="C1092" s="16">
        <v>0.14363739240703</v>
      </c>
      <c r="D1092" s="16">
        <v>0.140451324099615</v>
      </c>
      <c r="E1092" s="16">
        <v>0.148902669316858</v>
      </c>
      <c r="F1092" s="16"/>
      <c r="G1092" s="16">
        <v>0.13409384890262599</v>
      </c>
      <c r="H1092" s="16">
        <v>0.12644260328585399</v>
      </c>
      <c r="I1092" s="16">
        <v>0.156772486821604</v>
      </c>
      <c r="J1092" s="16">
        <v>0.17335670115122701</v>
      </c>
      <c r="K1092" s="16">
        <v>0.13906214057862101</v>
      </c>
      <c r="L1092" s="16">
        <v>0.13497247752592101</v>
      </c>
      <c r="M1092" s="16"/>
      <c r="N1092" s="16">
        <v>0.177860626129236</v>
      </c>
      <c r="O1092" s="16">
        <v>0.14939001782179101</v>
      </c>
      <c r="P1092" s="16">
        <v>0.14136076692152799</v>
      </c>
      <c r="Q1092" s="16">
        <v>0.11771988576961701</v>
      </c>
      <c r="R1092" s="16"/>
      <c r="S1092" s="16">
        <v>0.16804086078709801</v>
      </c>
      <c r="T1092" s="16">
        <v>0.107542047470742</v>
      </c>
      <c r="U1092" s="16"/>
      <c r="V1092" s="16">
        <v>9.0365894328999802E-2</v>
      </c>
      <c r="W1092" s="16">
        <v>0.159660616038104</v>
      </c>
      <c r="X1092" s="16">
        <v>0.16538041202519699</v>
      </c>
      <c r="Y1092" s="16">
        <v>0.16544327717669799</v>
      </c>
      <c r="Z1092" s="16"/>
      <c r="AA1092" s="16">
        <v>8.6473027602828101E-2</v>
      </c>
      <c r="AB1092" s="16">
        <v>0.13848975975494299</v>
      </c>
      <c r="AC1092" s="16">
        <v>0.186542494391122</v>
      </c>
      <c r="AD1092" s="16">
        <v>0.20897412702948101</v>
      </c>
      <c r="AE1092" s="16">
        <v>0.143004225669744</v>
      </c>
      <c r="AF1092" s="16">
        <v>0.31112019127455698</v>
      </c>
      <c r="AG1092" s="16"/>
      <c r="AH1092" s="16">
        <v>0.166629053573596</v>
      </c>
      <c r="AI1092" s="16">
        <v>0.15066503843533599</v>
      </c>
      <c r="AJ1092" s="16"/>
      <c r="AK1092" s="16">
        <v>0.157575019423457</v>
      </c>
      <c r="AL1092" s="16">
        <v>0.14125477289642799</v>
      </c>
      <c r="AM1092" s="16"/>
      <c r="AN1092" s="16">
        <v>0.16607122688999301</v>
      </c>
      <c r="AO1092" s="16">
        <v>0.138437223602804</v>
      </c>
      <c r="AP1092" s="16"/>
      <c r="AQ1092" s="16">
        <v>0.17672380200686599</v>
      </c>
      <c r="AR1092" s="16">
        <v>0.14580206593880801</v>
      </c>
      <c r="AS1092" s="16">
        <v>0.14353585223995999</v>
      </c>
      <c r="AT1092" s="16"/>
      <c r="AU1092" s="16">
        <v>0.146774554530997</v>
      </c>
      <c r="AV1092" s="16">
        <v>0.14178910344127199</v>
      </c>
      <c r="AW1092" s="16"/>
      <c r="AX1092" s="16">
        <v>0.153717217402671</v>
      </c>
      <c r="AY1092" s="16">
        <v>9.8154792829262094E-2</v>
      </c>
      <c r="AZ1092" s="16"/>
      <c r="BA1092" s="16">
        <v>0.19508117778085801</v>
      </c>
      <c r="BB1092" s="16">
        <v>0.121727549007736</v>
      </c>
    </row>
    <row r="1093" spans="2:54" x14ac:dyDescent="0.35">
      <c r="B1093" t="s">
        <v>377</v>
      </c>
      <c r="C1093" s="16">
        <v>0.158121625314217</v>
      </c>
      <c r="D1093" s="16">
        <v>0.21556844388466001</v>
      </c>
      <c r="E1093" s="16">
        <v>0.10614907366179301</v>
      </c>
      <c r="F1093" s="16"/>
      <c r="G1093" s="16">
        <v>0.143364348000591</v>
      </c>
      <c r="H1093" s="16">
        <v>0.20337495831669</v>
      </c>
      <c r="I1093" s="16">
        <v>0.17384609656025399</v>
      </c>
      <c r="J1093" s="16">
        <v>0.191171249106978</v>
      </c>
      <c r="K1093" s="16">
        <v>0.110375753102694</v>
      </c>
      <c r="L1093" s="16">
        <v>0.12847047007439599</v>
      </c>
      <c r="M1093" s="16"/>
      <c r="N1093" s="16">
        <v>0.15574047746977299</v>
      </c>
      <c r="O1093" s="16">
        <v>0.13066326760547101</v>
      </c>
      <c r="P1093" s="16">
        <v>0.173875341530422</v>
      </c>
      <c r="Q1093" s="16">
        <v>0.158731916820085</v>
      </c>
      <c r="R1093" s="16"/>
      <c r="S1093" s="16">
        <v>0.154369048340735</v>
      </c>
      <c r="T1093" s="16">
        <v>0.16290855311767</v>
      </c>
      <c r="U1093" s="16"/>
      <c r="V1093" s="16">
        <v>0.136176889923456</v>
      </c>
      <c r="W1093" s="16">
        <v>0.153505907050801</v>
      </c>
      <c r="X1093" s="16">
        <v>0.17279332421940199</v>
      </c>
      <c r="Y1093" s="16">
        <v>0.24928789888601499</v>
      </c>
      <c r="Z1093" s="16"/>
      <c r="AA1093" s="16">
        <v>0.146444064141389</v>
      </c>
      <c r="AB1093" s="16">
        <v>0.14629335861199899</v>
      </c>
      <c r="AC1093" s="16">
        <v>0.123709764754406</v>
      </c>
      <c r="AD1093" s="16">
        <v>0.207134950330917</v>
      </c>
      <c r="AE1093" s="16">
        <v>0.14095527755189399</v>
      </c>
      <c r="AF1093" s="16">
        <v>0.19480624746997599</v>
      </c>
      <c r="AG1093" s="16"/>
      <c r="AH1093" s="16">
        <v>0.142872145219271</v>
      </c>
      <c r="AI1093" s="16">
        <v>0.19648124788440499</v>
      </c>
      <c r="AJ1093" s="16"/>
      <c r="AK1093" s="16">
        <v>0.14766642550474801</v>
      </c>
      <c r="AL1093" s="16">
        <v>0.20422162962748999</v>
      </c>
      <c r="AM1093" s="16"/>
      <c r="AN1093" s="16">
        <v>0.15735480515592001</v>
      </c>
      <c r="AO1093" s="16">
        <v>0.20752446698576599</v>
      </c>
      <c r="AP1093" s="16"/>
      <c r="AQ1093" s="16">
        <v>0.12628072580366301</v>
      </c>
      <c r="AR1093" s="16">
        <v>0.142885789529863</v>
      </c>
      <c r="AS1093" s="16">
        <v>0.20635303858283799</v>
      </c>
      <c r="AT1093" s="16"/>
      <c r="AU1093" s="16">
        <v>0.16360887513160099</v>
      </c>
      <c r="AV1093" s="16">
        <v>0.15318610021710199</v>
      </c>
      <c r="AW1093" s="16"/>
      <c r="AX1093" s="16">
        <v>0.16587485932401699</v>
      </c>
      <c r="AY1093" s="16">
        <v>0.125053899331354</v>
      </c>
      <c r="AZ1093" s="16"/>
      <c r="BA1093" s="16">
        <v>0.19218671842447199</v>
      </c>
      <c r="BB1093" s="16">
        <v>0.23485420986348199</v>
      </c>
    </row>
    <row r="1094" spans="2:54" x14ac:dyDescent="0.35">
      <c r="B1094" t="s">
        <v>378</v>
      </c>
      <c r="C1094" s="16">
        <v>0.187924187562198</v>
      </c>
      <c r="D1094" s="16">
        <v>0.19473675379050401</v>
      </c>
      <c r="E1094" s="16">
        <v>0.175373115313498</v>
      </c>
      <c r="F1094" s="16"/>
      <c r="G1094" s="16">
        <v>0.17812216450832299</v>
      </c>
      <c r="H1094" s="16">
        <v>0.26561288711433501</v>
      </c>
      <c r="I1094" s="16">
        <v>0.22405127213765499</v>
      </c>
      <c r="J1094" s="16">
        <v>0.148131417128438</v>
      </c>
      <c r="K1094" s="16">
        <v>0.13702048992496499</v>
      </c>
      <c r="L1094" s="16">
        <v>0.16877951073057701</v>
      </c>
      <c r="M1094" s="16"/>
      <c r="N1094" s="16">
        <v>0.192974905911383</v>
      </c>
      <c r="O1094" s="16">
        <v>0.148084862364536</v>
      </c>
      <c r="P1094" s="16">
        <v>0.201674767647987</v>
      </c>
      <c r="Q1094" s="16">
        <v>0.19723240949135301</v>
      </c>
      <c r="R1094" s="16"/>
      <c r="S1094" s="16">
        <v>0.17874578605793001</v>
      </c>
      <c r="T1094" s="16">
        <v>0.20270788350699101</v>
      </c>
      <c r="U1094" s="16"/>
      <c r="V1094" s="16">
        <v>0.16770708726268299</v>
      </c>
      <c r="W1094" s="16">
        <v>0.15760046440825901</v>
      </c>
      <c r="X1094" s="16">
        <v>0.241145230089329</v>
      </c>
      <c r="Y1094" s="16">
        <v>0.242265868164491</v>
      </c>
      <c r="Z1094" s="16"/>
      <c r="AA1094" s="16">
        <v>0.16060468631213601</v>
      </c>
      <c r="AB1094" s="16">
        <v>0.22034550240013301</v>
      </c>
      <c r="AC1094" s="16">
        <v>0.187918731033724</v>
      </c>
      <c r="AD1094" s="16">
        <v>0.200043761735613</v>
      </c>
      <c r="AE1094" s="16">
        <v>0.192594598015844</v>
      </c>
      <c r="AF1094" s="16">
        <v>0.24848760995260699</v>
      </c>
      <c r="AG1094" s="16"/>
      <c r="AH1094" s="16">
        <v>0.18978952623077</v>
      </c>
      <c r="AI1094" s="16">
        <v>0.195056097581738</v>
      </c>
      <c r="AJ1094" s="16"/>
      <c r="AK1094" s="16">
        <v>0.17734037896954499</v>
      </c>
      <c r="AL1094" s="16">
        <v>0.19727079939600201</v>
      </c>
      <c r="AM1094" s="16"/>
      <c r="AN1094" s="16">
        <v>0.167972954113698</v>
      </c>
      <c r="AO1094" s="16">
        <v>0.203123149881802</v>
      </c>
      <c r="AP1094" s="16"/>
      <c r="AQ1094" s="16">
        <v>0.20676430498585199</v>
      </c>
      <c r="AR1094" s="16">
        <v>0.144179484333641</v>
      </c>
      <c r="AS1094" s="16">
        <v>0.237035352781818</v>
      </c>
      <c r="AT1094" s="16"/>
      <c r="AU1094" s="16">
        <v>0.18809826412915101</v>
      </c>
      <c r="AV1094" s="16">
        <v>0.18699688650204899</v>
      </c>
      <c r="AW1094" s="16"/>
      <c r="AX1094" s="16">
        <v>0.20054139164780099</v>
      </c>
      <c r="AY1094" s="16">
        <v>0.131319401695072</v>
      </c>
      <c r="AZ1094" s="16"/>
      <c r="BA1094" s="16">
        <v>0.23116315740549101</v>
      </c>
      <c r="BB1094" s="16">
        <v>0.23046888640138499</v>
      </c>
    </row>
    <row r="1095" spans="2:54" x14ac:dyDescent="0.35">
      <c r="B1095" t="s">
        <v>103</v>
      </c>
      <c r="C1095" s="16">
        <v>6.1548938712693603E-2</v>
      </c>
      <c r="D1095" s="16">
        <v>4.2290942962233402E-2</v>
      </c>
      <c r="E1095" s="16">
        <v>8.0762825348096395E-2</v>
      </c>
      <c r="F1095" s="16"/>
      <c r="G1095" s="16">
        <v>7.9713282252170004E-2</v>
      </c>
      <c r="H1095" s="16">
        <v>2.59903761461262E-2</v>
      </c>
      <c r="I1095" s="16">
        <v>2.09529897209066E-2</v>
      </c>
      <c r="J1095" s="16">
        <v>5.28650113066731E-2</v>
      </c>
      <c r="K1095" s="16">
        <v>6.2459654093593303E-2</v>
      </c>
      <c r="L1095" s="16">
        <v>0.118766818711076</v>
      </c>
      <c r="M1095" s="16"/>
      <c r="N1095" s="16">
        <v>5.3854490761180498E-2</v>
      </c>
      <c r="O1095" s="16">
        <v>7.9521903327820997E-2</v>
      </c>
      <c r="P1095" s="16">
        <v>5.5141968465406699E-2</v>
      </c>
      <c r="Q1095" s="16">
        <v>6.1553716482109201E-2</v>
      </c>
      <c r="R1095" s="16"/>
      <c r="S1095" s="16">
        <v>7.6716311424524994E-2</v>
      </c>
      <c r="T1095" s="16">
        <v>3.8976358067339303E-2</v>
      </c>
      <c r="U1095" s="16"/>
      <c r="V1095" s="16">
        <v>4.1903751750457997E-2</v>
      </c>
      <c r="W1095" s="16">
        <v>8.7845155190835397E-2</v>
      </c>
      <c r="X1095" s="16">
        <v>4.9626765067143502E-2</v>
      </c>
      <c r="Y1095" s="16">
        <v>0</v>
      </c>
      <c r="Z1095" s="16"/>
      <c r="AA1095" s="16">
        <v>6.9878198270231603E-2</v>
      </c>
      <c r="AB1095" s="16">
        <v>9.14854158731679E-2</v>
      </c>
      <c r="AC1095" s="16">
        <v>5.4597205618575298E-2</v>
      </c>
      <c r="AD1095" s="16">
        <v>2.6496153071596602E-2</v>
      </c>
      <c r="AE1095" s="16">
        <v>5.5707162518835798E-2</v>
      </c>
      <c r="AF1095" s="16">
        <v>6.3887676501372101E-2</v>
      </c>
      <c r="AG1095" s="16"/>
      <c r="AH1095" s="16">
        <v>4.7950760099503199E-2</v>
      </c>
      <c r="AI1095" s="16">
        <v>6.9160996736192998E-2</v>
      </c>
      <c r="AJ1095" s="16"/>
      <c r="AK1095" s="16">
        <v>5.6996708740875299E-2</v>
      </c>
      <c r="AL1095" s="16">
        <v>5.3556588468016503E-2</v>
      </c>
      <c r="AM1095" s="16"/>
      <c r="AN1095" s="16">
        <v>6.0486229782962898E-2</v>
      </c>
      <c r="AO1095" s="16">
        <v>6.6035437531977201E-2</v>
      </c>
      <c r="AP1095" s="16"/>
      <c r="AQ1095" s="16">
        <v>6.3307588787132704E-2</v>
      </c>
      <c r="AR1095" s="16">
        <v>5.2503201043075501E-2</v>
      </c>
      <c r="AS1095" s="16">
        <v>5.9637679962873898E-2</v>
      </c>
      <c r="AT1095" s="16"/>
      <c r="AU1095" s="16">
        <v>6.4544475636000895E-2</v>
      </c>
      <c r="AV1095" s="16">
        <v>5.5357538474007102E-2</v>
      </c>
      <c r="AW1095" s="16"/>
      <c r="AX1095" s="16">
        <v>5.4132462805377597E-2</v>
      </c>
      <c r="AY1095" s="16">
        <v>9.5814264538460897E-2</v>
      </c>
      <c r="AZ1095" s="16"/>
      <c r="BA1095" s="16">
        <v>2.6047854426766499E-2</v>
      </c>
      <c r="BB1095" s="16">
        <v>1.07127525830902E-2</v>
      </c>
    </row>
    <row r="1096" spans="2:54" x14ac:dyDescent="0.35">
      <c r="C1096" s="16"/>
      <c r="D1096" s="16"/>
      <c r="E1096" s="16"/>
      <c r="F1096" s="16"/>
      <c r="G1096" s="16"/>
      <c r="H1096" s="16"/>
      <c r="I1096" s="16"/>
      <c r="J1096" s="16"/>
      <c r="K1096" s="16"/>
      <c r="L1096" s="16"/>
      <c r="M1096" s="16"/>
      <c r="N1096" s="16"/>
      <c r="O1096" s="16"/>
      <c r="P1096" s="16"/>
      <c r="Q1096" s="16"/>
      <c r="R1096" s="16"/>
      <c r="S1096" s="16"/>
      <c r="T1096" s="16"/>
      <c r="U1096" s="16"/>
      <c r="V1096" s="16"/>
      <c r="W1096" s="16"/>
      <c r="X1096" s="16"/>
      <c r="Y1096" s="16"/>
      <c r="Z1096" s="16"/>
      <c r="AA1096" s="16"/>
      <c r="AB1096" s="16"/>
      <c r="AC1096" s="16"/>
      <c r="AD1096" s="16"/>
      <c r="AE1096" s="16"/>
      <c r="AF1096" s="16"/>
      <c r="AG1096" s="16"/>
      <c r="AH1096" s="16"/>
      <c r="AI1096" s="16"/>
      <c r="AJ1096" s="16"/>
      <c r="AK1096" s="16"/>
      <c r="AL1096" s="16"/>
      <c r="AM1096" s="16"/>
      <c r="AN1096" s="16"/>
      <c r="AO1096" s="16"/>
      <c r="AP1096" s="16"/>
      <c r="AQ1096" s="16"/>
      <c r="AR1096" s="16"/>
      <c r="AS1096" s="16"/>
      <c r="AT1096" s="16"/>
      <c r="AU1096" s="16"/>
      <c r="AV1096" s="16"/>
      <c r="AW1096" s="16"/>
      <c r="AX1096" s="16"/>
      <c r="AY1096" s="16"/>
      <c r="AZ1096" s="16"/>
      <c r="BA1096" s="16"/>
      <c r="BB1096" s="16"/>
    </row>
    <row r="1097" spans="2:54" x14ac:dyDescent="0.35">
      <c r="B1097" s="7" t="s">
        <v>389</v>
      </c>
      <c r="C1097" s="16"/>
      <c r="D1097" s="16"/>
      <c r="E1097" s="16"/>
      <c r="F1097" s="16"/>
      <c r="G1097" s="16"/>
      <c r="H1097" s="16"/>
      <c r="I1097" s="16"/>
      <c r="J1097" s="16"/>
      <c r="K1097" s="16"/>
      <c r="L1097" s="16"/>
      <c r="M1097" s="16"/>
      <c r="N1097" s="16"/>
      <c r="O1097" s="16"/>
      <c r="P1097" s="16"/>
      <c r="Q1097" s="16"/>
      <c r="R1097" s="16"/>
      <c r="S1097" s="16"/>
      <c r="T1097" s="16"/>
      <c r="U1097" s="16"/>
      <c r="V1097" s="16"/>
      <c r="W1097" s="16"/>
      <c r="X1097" s="16"/>
      <c r="Y1097" s="16"/>
      <c r="Z1097" s="16"/>
      <c r="AA1097" s="16"/>
      <c r="AB1097" s="16"/>
      <c r="AC1097" s="16"/>
      <c r="AD1097" s="16"/>
      <c r="AE1097" s="16"/>
      <c r="AF1097" s="16"/>
      <c r="AG1097" s="16"/>
      <c r="AH1097" s="16"/>
      <c r="AI1097" s="16"/>
      <c r="AJ1097" s="16"/>
      <c r="AK1097" s="16"/>
      <c r="AL1097" s="16"/>
      <c r="AM1097" s="16"/>
      <c r="AN1097" s="16"/>
      <c r="AO1097" s="16"/>
      <c r="AP1097" s="16"/>
      <c r="AQ1097" s="16"/>
      <c r="AR1097" s="16"/>
      <c r="AS1097" s="16"/>
      <c r="AT1097" s="16"/>
      <c r="AU1097" s="16"/>
      <c r="AV1097" s="16"/>
      <c r="AW1097" s="16"/>
      <c r="AX1097" s="16"/>
      <c r="AY1097" s="16"/>
      <c r="AZ1097" s="16"/>
      <c r="BA1097" s="16"/>
      <c r="BB1097" s="16"/>
    </row>
    <row r="1098" spans="2:54" x14ac:dyDescent="0.35">
      <c r="B1098" s="15" t="s">
        <v>14</v>
      </c>
      <c r="C1098" s="16"/>
      <c r="D1098" s="16"/>
      <c r="E1098" s="16"/>
      <c r="F1098" s="16"/>
      <c r="G1098" s="16"/>
      <c r="H1098" s="16"/>
      <c r="I1098" s="16"/>
      <c r="J1098" s="16"/>
      <c r="K1098" s="16"/>
      <c r="L1098" s="16"/>
      <c r="M1098" s="16"/>
      <c r="N1098" s="16"/>
      <c r="O1098" s="16"/>
      <c r="P1098" s="16"/>
      <c r="Q1098" s="16"/>
      <c r="R1098" s="16"/>
      <c r="S1098" s="16"/>
      <c r="T1098" s="16"/>
      <c r="U1098" s="16"/>
      <c r="V1098" s="16"/>
      <c r="W1098" s="16"/>
      <c r="X1098" s="16"/>
      <c r="Y1098" s="16"/>
      <c r="Z1098" s="16"/>
      <c r="AA1098" s="16"/>
      <c r="AB1098" s="16"/>
      <c r="AC1098" s="16"/>
      <c r="AD1098" s="16"/>
      <c r="AE1098" s="16"/>
      <c r="AF1098" s="16"/>
      <c r="AG1098" s="16"/>
      <c r="AH1098" s="16"/>
      <c r="AI1098" s="16"/>
      <c r="AJ1098" s="16"/>
      <c r="AK1098" s="16"/>
      <c r="AL1098" s="16"/>
      <c r="AM1098" s="16"/>
      <c r="AN1098" s="16"/>
      <c r="AO1098" s="16"/>
      <c r="AP1098" s="16"/>
      <c r="AQ1098" s="16"/>
      <c r="AR1098" s="16"/>
      <c r="AS1098" s="16"/>
      <c r="AT1098" s="16"/>
      <c r="AU1098" s="16"/>
      <c r="AV1098" s="16"/>
      <c r="AW1098" s="16"/>
      <c r="AX1098" s="16"/>
      <c r="AY1098" s="16"/>
      <c r="AZ1098" s="16"/>
      <c r="BA1098" s="16"/>
      <c r="BB1098" s="16"/>
    </row>
    <row r="1099" spans="2:54" x14ac:dyDescent="0.35">
      <c r="B1099" t="s">
        <v>372</v>
      </c>
      <c r="C1099" s="16">
        <v>0.11834373474011201</v>
      </c>
      <c r="D1099" s="16">
        <v>8.2681520637288702E-2</v>
      </c>
      <c r="E1099" s="16">
        <v>0.15219835573622001</v>
      </c>
      <c r="F1099" s="16"/>
      <c r="G1099" s="16">
        <v>9.3349484826877702E-2</v>
      </c>
      <c r="H1099" s="16">
        <v>8.7427472927190095E-2</v>
      </c>
      <c r="I1099" s="16">
        <v>0.12382484898189799</v>
      </c>
      <c r="J1099" s="16">
        <v>0.12952847324333699</v>
      </c>
      <c r="K1099" s="16">
        <v>0.134430607434295</v>
      </c>
      <c r="L1099" s="16">
        <v>0.13396929302548799</v>
      </c>
      <c r="M1099" s="16"/>
      <c r="N1099" s="16">
        <v>0.106515357950418</v>
      </c>
      <c r="O1099" s="16">
        <v>0.127504006140993</v>
      </c>
      <c r="P1099" s="16">
        <v>0.10690060537276599</v>
      </c>
      <c r="Q1099" s="16">
        <v>0.13715433467581001</v>
      </c>
      <c r="R1099" s="16"/>
      <c r="S1099" s="16">
        <v>0.115110604470749</v>
      </c>
      <c r="T1099" s="16">
        <v>0.12380788704990101</v>
      </c>
      <c r="U1099" s="16"/>
      <c r="V1099" s="16">
        <v>0.15360634044015301</v>
      </c>
      <c r="W1099" s="16">
        <v>0.133622745485101</v>
      </c>
      <c r="X1099" s="16">
        <v>6.8634454062790395E-2</v>
      </c>
      <c r="Y1099" s="16">
        <v>9.8880918540919502E-2</v>
      </c>
      <c r="Z1099" s="16"/>
      <c r="AA1099" s="16">
        <v>0.15380397404690499</v>
      </c>
      <c r="AB1099" s="16">
        <v>8.5942610107168096E-2</v>
      </c>
      <c r="AC1099" s="16">
        <v>0.123113925219502</v>
      </c>
      <c r="AD1099" s="16">
        <v>0.10007655802189699</v>
      </c>
      <c r="AE1099" s="16">
        <v>9.9306757779396501E-2</v>
      </c>
      <c r="AF1099" s="16">
        <v>2.52613036757031E-2</v>
      </c>
      <c r="AG1099" s="16"/>
      <c r="AH1099" s="16">
        <v>9.7917353429726503E-2</v>
      </c>
      <c r="AI1099" s="16">
        <v>0.119348798968091</v>
      </c>
      <c r="AJ1099" s="16"/>
      <c r="AK1099" s="16">
        <v>0.124056542355064</v>
      </c>
      <c r="AL1099" s="16">
        <v>0.117417502488274</v>
      </c>
      <c r="AM1099" s="16"/>
      <c r="AN1099" s="16">
        <v>0.101624052506677</v>
      </c>
      <c r="AO1099" s="16">
        <v>0.121743879163691</v>
      </c>
      <c r="AP1099" s="16"/>
      <c r="AQ1099" s="16">
        <v>8.2138599611378094E-2</v>
      </c>
      <c r="AR1099" s="16">
        <v>0.14210584617149799</v>
      </c>
      <c r="AS1099" s="16">
        <v>8.9068972282328296E-2</v>
      </c>
      <c r="AT1099" s="16"/>
      <c r="AU1099" s="16">
        <v>0.13034087273363301</v>
      </c>
      <c r="AV1099" s="16">
        <v>0.101404766645131</v>
      </c>
      <c r="AW1099" s="16"/>
      <c r="AX1099" s="16">
        <v>9.5377104058310805E-2</v>
      </c>
      <c r="AY1099" s="16">
        <v>0.216916999537525</v>
      </c>
      <c r="AZ1099" s="16"/>
      <c r="BA1099" s="16">
        <v>7.6036537984665906E-2</v>
      </c>
      <c r="BB1099" s="16">
        <v>4.0448238085566503E-2</v>
      </c>
    </row>
    <row r="1100" spans="2:54" x14ac:dyDescent="0.35">
      <c r="B1100" t="s">
        <v>373</v>
      </c>
      <c r="C1100" s="16">
        <v>1.6867879650456701E-2</v>
      </c>
      <c r="D1100" s="16">
        <v>1.7604049584328599E-2</v>
      </c>
      <c r="E1100" s="16">
        <v>1.6433500852830601E-2</v>
      </c>
      <c r="F1100" s="16"/>
      <c r="G1100" s="16">
        <v>1.21927956644182E-2</v>
      </c>
      <c r="H1100" s="16">
        <v>2.1377387880853901E-2</v>
      </c>
      <c r="I1100" s="16">
        <v>2.0612464814477101E-2</v>
      </c>
      <c r="J1100" s="16">
        <v>1.15673843494881E-2</v>
      </c>
      <c r="K1100" s="16">
        <v>2.4604070114968499E-2</v>
      </c>
      <c r="L1100" s="16">
        <v>1.0732450927113901E-2</v>
      </c>
      <c r="M1100" s="16"/>
      <c r="N1100" s="16">
        <v>7.7239659393395403E-3</v>
      </c>
      <c r="O1100" s="16">
        <v>1.3168056159871201E-2</v>
      </c>
      <c r="P1100" s="16">
        <v>1.7019515325255499E-2</v>
      </c>
      <c r="Q1100" s="16">
        <v>2.6410697702470901E-2</v>
      </c>
      <c r="R1100" s="16"/>
      <c r="S1100" s="16">
        <v>1.2828534921766801E-2</v>
      </c>
      <c r="T1100" s="16">
        <v>2.3042339094788498E-2</v>
      </c>
      <c r="U1100" s="16"/>
      <c r="V1100" s="16">
        <v>2.03496726225194E-2</v>
      </c>
      <c r="W1100" s="16">
        <v>1.1934367739431699E-2</v>
      </c>
      <c r="X1100" s="16">
        <v>2.2666675830805099E-2</v>
      </c>
      <c r="Y1100" s="16">
        <v>0</v>
      </c>
      <c r="Z1100" s="16"/>
      <c r="AA1100" s="16">
        <v>1.5884343843310701E-2</v>
      </c>
      <c r="AB1100" s="16">
        <v>2.2048839060507201E-2</v>
      </c>
      <c r="AC1100" s="16">
        <v>2.2305073829653899E-2</v>
      </c>
      <c r="AD1100" s="16">
        <v>1.1424675956162001E-2</v>
      </c>
      <c r="AE1100" s="16">
        <v>2.3504102085842998E-2</v>
      </c>
      <c r="AF1100" s="16">
        <v>0</v>
      </c>
      <c r="AG1100" s="16"/>
      <c r="AH1100" s="16">
        <v>1.71981999248428E-2</v>
      </c>
      <c r="AI1100" s="16">
        <v>1.9591957093064601E-2</v>
      </c>
      <c r="AJ1100" s="16"/>
      <c r="AK1100" s="16">
        <v>1.27626115843699E-2</v>
      </c>
      <c r="AL1100" s="16">
        <v>9.5286085172748506E-3</v>
      </c>
      <c r="AM1100" s="16"/>
      <c r="AN1100" s="16">
        <v>1.35236766327771E-2</v>
      </c>
      <c r="AO1100" s="16">
        <v>1.4139574645801799E-2</v>
      </c>
      <c r="AP1100" s="16"/>
      <c r="AQ1100" s="16">
        <v>2.3417346322841499E-2</v>
      </c>
      <c r="AR1100" s="16">
        <v>2.4060504241233599E-2</v>
      </c>
      <c r="AS1100" s="16">
        <v>4.9004554008519902E-3</v>
      </c>
      <c r="AT1100" s="16"/>
      <c r="AU1100" s="16">
        <v>1.7085608626782801E-2</v>
      </c>
      <c r="AV1100" s="16">
        <v>1.68657644001684E-2</v>
      </c>
      <c r="AW1100" s="16"/>
      <c r="AX1100" s="16">
        <v>1.7588364513908598E-2</v>
      </c>
      <c r="AY1100" s="16">
        <v>1.38723949748804E-2</v>
      </c>
      <c r="AZ1100" s="16"/>
      <c r="BA1100" s="16">
        <v>7.4903305416991802E-3</v>
      </c>
      <c r="BB1100" s="16">
        <v>1.9990967221277599E-2</v>
      </c>
    </row>
    <row r="1101" spans="2:54" x14ac:dyDescent="0.35">
      <c r="B1101" t="s">
        <v>374</v>
      </c>
      <c r="C1101" s="16">
        <v>4.41278926171952E-2</v>
      </c>
      <c r="D1101" s="16">
        <v>3.7186597429278899E-2</v>
      </c>
      <c r="E1101" s="16">
        <v>4.9560689263375098E-2</v>
      </c>
      <c r="F1101" s="16"/>
      <c r="G1101" s="16">
        <v>6.2856295557395803E-2</v>
      </c>
      <c r="H1101" s="16">
        <v>5.7417873842858597E-2</v>
      </c>
      <c r="I1101" s="16">
        <v>2.1680446424316199E-2</v>
      </c>
      <c r="J1101" s="16">
        <v>3.1528419383585603E-2</v>
      </c>
      <c r="K1101" s="16">
        <v>5.1956441795004998E-2</v>
      </c>
      <c r="L1101" s="16">
        <v>4.2766135739353103E-2</v>
      </c>
      <c r="M1101" s="16"/>
      <c r="N1101" s="16">
        <v>5.7709288300323597E-2</v>
      </c>
      <c r="O1101" s="16">
        <v>1.67355713761339E-2</v>
      </c>
      <c r="P1101" s="16">
        <v>6.6652113815571803E-2</v>
      </c>
      <c r="Q1101" s="16">
        <v>2.22388334432921E-2</v>
      </c>
      <c r="R1101" s="16"/>
      <c r="S1101" s="16">
        <v>3.98126924973101E-2</v>
      </c>
      <c r="T1101" s="16">
        <v>5.0854022192015402E-2</v>
      </c>
      <c r="U1101" s="16"/>
      <c r="V1101" s="16">
        <v>3.2095388359831299E-2</v>
      </c>
      <c r="W1101" s="16">
        <v>5.4728328848038001E-2</v>
      </c>
      <c r="X1101" s="16">
        <v>4.0484803611168102E-2</v>
      </c>
      <c r="Y1101" s="16">
        <v>3.9911478575259701E-2</v>
      </c>
      <c r="Z1101" s="16"/>
      <c r="AA1101" s="16">
        <v>5.3829797618560597E-2</v>
      </c>
      <c r="AB1101" s="16">
        <v>6.14628252274073E-2</v>
      </c>
      <c r="AC1101" s="16">
        <v>3.0251560543698101E-2</v>
      </c>
      <c r="AD1101" s="16">
        <v>3.4399504618827001E-2</v>
      </c>
      <c r="AE1101" s="16">
        <v>2.06037483402664E-2</v>
      </c>
      <c r="AF1101" s="16">
        <v>0</v>
      </c>
      <c r="AG1101" s="16"/>
      <c r="AH1101" s="16">
        <v>5.1937217567506598E-2</v>
      </c>
      <c r="AI1101" s="16">
        <v>4.4190196485030003E-2</v>
      </c>
      <c r="AJ1101" s="16"/>
      <c r="AK1101" s="16">
        <v>5.2565161129786903E-2</v>
      </c>
      <c r="AL1101" s="16">
        <v>5.0016216572980401E-2</v>
      </c>
      <c r="AM1101" s="16"/>
      <c r="AN1101" s="16">
        <v>4.2338937157805803E-2</v>
      </c>
      <c r="AO1101" s="16">
        <v>4.4213539115258299E-2</v>
      </c>
      <c r="AP1101" s="16"/>
      <c r="AQ1101" s="16">
        <v>5.5790552738375201E-2</v>
      </c>
      <c r="AR1101" s="16">
        <v>5.1500942065822598E-2</v>
      </c>
      <c r="AS1101" s="16">
        <v>3.5910358060553899E-2</v>
      </c>
      <c r="AT1101" s="16"/>
      <c r="AU1101" s="16">
        <v>3.6646349339417697E-2</v>
      </c>
      <c r="AV1101" s="16">
        <v>5.0191826792705202E-2</v>
      </c>
      <c r="AW1101" s="16"/>
      <c r="AX1101" s="16">
        <v>4.5773316486575899E-2</v>
      </c>
      <c r="AY1101" s="16">
        <v>3.75124239867703E-2</v>
      </c>
      <c r="AZ1101" s="16"/>
      <c r="BA1101" s="16">
        <v>5.6703124992577597E-2</v>
      </c>
      <c r="BB1101" s="16">
        <v>7.6436757106831593E-2</v>
      </c>
    </row>
    <row r="1102" spans="2:54" x14ac:dyDescent="0.35">
      <c r="B1102" t="s">
        <v>375</v>
      </c>
      <c r="C1102" s="16">
        <v>0.20504703779720701</v>
      </c>
      <c r="D1102" s="16">
        <v>0.184586774751934</v>
      </c>
      <c r="E1102" s="16">
        <v>0.223866548807928</v>
      </c>
      <c r="F1102" s="16"/>
      <c r="G1102" s="16">
        <v>0.22057516694370599</v>
      </c>
      <c r="H1102" s="16">
        <v>0.17972576862713999</v>
      </c>
      <c r="I1102" s="16">
        <v>0.25011036765061501</v>
      </c>
      <c r="J1102" s="16">
        <v>0.25430113157822498</v>
      </c>
      <c r="K1102" s="16">
        <v>0.19085332448381201</v>
      </c>
      <c r="L1102" s="16">
        <v>0.15666608092672399</v>
      </c>
      <c r="M1102" s="16"/>
      <c r="N1102" s="16">
        <v>0.18651371225723301</v>
      </c>
      <c r="O1102" s="16">
        <v>0.262628505624459</v>
      </c>
      <c r="P1102" s="16">
        <v>0.19000996689496899</v>
      </c>
      <c r="Q1102" s="16">
        <v>0.19207344423871001</v>
      </c>
      <c r="R1102" s="16"/>
      <c r="S1102" s="16">
        <v>0.20245896785480599</v>
      </c>
      <c r="T1102" s="16">
        <v>0.209970310050034</v>
      </c>
      <c r="U1102" s="16"/>
      <c r="V1102" s="16">
        <v>0.27710416685117001</v>
      </c>
      <c r="W1102" s="16">
        <v>0.185258656531848</v>
      </c>
      <c r="X1102" s="16">
        <v>0.175842912830658</v>
      </c>
      <c r="Y1102" s="16">
        <v>0.150816096830312</v>
      </c>
      <c r="Z1102" s="16"/>
      <c r="AA1102" s="16">
        <v>0.26248602280469902</v>
      </c>
      <c r="AB1102" s="16">
        <v>0.16092652933597901</v>
      </c>
      <c r="AC1102" s="16">
        <v>0.23686398579749501</v>
      </c>
      <c r="AD1102" s="16">
        <v>0.12591255698002099</v>
      </c>
      <c r="AE1102" s="16">
        <v>0.23883165212305599</v>
      </c>
      <c r="AF1102" s="16">
        <v>8.2918510767163306E-2</v>
      </c>
      <c r="AG1102" s="16"/>
      <c r="AH1102" s="16">
        <v>0.18909156972298799</v>
      </c>
      <c r="AI1102" s="16">
        <v>0.18819751253699399</v>
      </c>
      <c r="AJ1102" s="16"/>
      <c r="AK1102" s="16">
        <v>0.17414329447600699</v>
      </c>
      <c r="AL1102" s="16">
        <v>0.19611213765413499</v>
      </c>
      <c r="AM1102" s="16"/>
      <c r="AN1102" s="16">
        <v>0.19356793165056499</v>
      </c>
      <c r="AO1102" s="16">
        <v>0.183812460029769</v>
      </c>
      <c r="AP1102" s="16"/>
      <c r="AQ1102" s="16">
        <v>0.116999528581052</v>
      </c>
      <c r="AR1102" s="16">
        <v>0.26767576151456401</v>
      </c>
      <c r="AS1102" s="16">
        <v>0.16221525900429601</v>
      </c>
      <c r="AT1102" s="16"/>
      <c r="AU1102" s="16">
        <v>0.185919478023926</v>
      </c>
      <c r="AV1102" s="16">
        <v>0.23590705275269599</v>
      </c>
      <c r="AW1102" s="16"/>
      <c r="AX1102" s="16">
        <v>0.202648228818395</v>
      </c>
      <c r="AY1102" s="16">
        <v>0.219758657345755</v>
      </c>
      <c r="AZ1102" s="16"/>
      <c r="BA1102" s="16">
        <v>0.156445782849264</v>
      </c>
      <c r="BB1102" s="16">
        <v>0.24215324011140901</v>
      </c>
    </row>
    <row r="1103" spans="2:54" x14ac:dyDescent="0.35">
      <c r="B1103" t="s">
        <v>376</v>
      </c>
      <c r="C1103" s="16">
        <v>0.15911561000364099</v>
      </c>
      <c r="D1103" s="16">
        <v>0.17983910534936601</v>
      </c>
      <c r="E1103" s="16">
        <v>0.14013204288630501</v>
      </c>
      <c r="F1103" s="16"/>
      <c r="G1103" s="16">
        <v>9.2181056556870297E-2</v>
      </c>
      <c r="H1103" s="16">
        <v>0.16266352367421599</v>
      </c>
      <c r="I1103" s="16">
        <v>0.18116534429029499</v>
      </c>
      <c r="J1103" s="16">
        <v>0.107846437497977</v>
      </c>
      <c r="K1103" s="16">
        <v>0.25064365455187398</v>
      </c>
      <c r="L1103" s="16">
        <v>0.14459645476461</v>
      </c>
      <c r="M1103" s="16"/>
      <c r="N1103" s="16">
        <v>0.17544553418534001</v>
      </c>
      <c r="O1103" s="16">
        <v>0.14690831732947099</v>
      </c>
      <c r="P1103" s="16">
        <v>0.154612397288627</v>
      </c>
      <c r="Q1103" s="16">
        <v>0.16531579803507901</v>
      </c>
      <c r="R1103" s="16"/>
      <c r="S1103" s="16">
        <v>0.14912225207048299</v>
      </c>
      <c r="T1103" s="16">
        <v>0.17331684190934499</v>
      </c>
      <c r="U1103" s="16"/>
      <c r="V1103" s="16">
        <v>0.14617352961493699</v>
      </c>
      <c r="W1103" s="16">
        <v>0.14760218847222401</v>
      </c>
      <c r="X1103" s="16">
        <v>0.186144415399184</v>
      </c>
      <c r="Y1103" s="16">
        <v>0.16119021953778201</v>
      </c>
      <c r="Z1103" s="16"/>
      <c r="AA1103" s="16">
        <v>0.128051501291012</v>
      </c>
      <c r="AB1103" s="16">
        <v>0.159234375737134</v>
      </c>
      <c r="AC1103" s="16">
        <v>0.18439488952151101</v>
      </c>
      <c r="AD1103" s="16">
        <v>0.197777389904432</v>
      </c>
      <c r="AE1103" s="16">
        <v>0.17053477248715301</v>
      </c>
      <c r="AF1103" s="16">
        <v>0.17045883010151699</v>
      </c>
      <c r="AG1103" s="16"/>
      <c r="AH1103" s="16">
        <v>0.15861197575632799</v>
      </c>
      <c r="AI1103" s="16">
        <v>0.17801975218791</v>
      </c>
      <c r="AJ1103" s="16"/>
      <c r="AK1103" s="16">
        <v>0.154702361536495</v>
      </c>
      <c r="AL1103" s="16">
        <v>0.18468782359399299</v>
      </c>
      <c r="AM1103" s="16"/>
      <c r="AN1103" s="16">
        <v>0.16743698440039101</v>
      </c>
      <c r="AO1103" s="16">
        <v>0.168673670633323</v>
      </c>
      <c r="AP1103" s="16"/>
      <c r="AQ1103" s="16">
        <v>0.14319074365714701</v>
      </c>
      <c r="AR1103" s="16">
        <v>0.14790106332481001</v>
      </c>
      <c r="AS1103" s="16">
        <v>0.19281680491289399</v>
      </c>
      <c r="AT1103" s="16"/>
      <c r="AU1103" s="16">
        <v>0.18350826375254101</v>
      </c>
      <c r="AV1103" s="16">
        <v>0.123769251431452</v>
      </c>
      <c r="AW1103" s="16"/>
      <c r="AX1103" s="16">
        <v>0.16410612899309199</v>
      </c>
      <c r="AY1103" s="16">
        <v>0.13484101148060501</v>
      </c>
      <c r="AZ1103" s="16"/>
      <c r="BA1103" s="16">
        <v>0.185462051666824</v>
      </c>
      <c r="BB1103" s="16">
        <v>0.10415896975535301</v>
      </c>
    </row>
    <row r="1104" spans="2:54" x14ac:dyDescent="0.35">
      <c r="B1104" t="s">
        <v>377</v>
      </c>
      <c r="C1104" s="16">
        <v>0.16819308415845199</v>
      </c>
      <c r="D1104" s="16">
        <v>0.21489663041092699</v>
      </c>
      <c r="E1104" s="16">
        <v>0.122131421521359</v>
      </c>
      <c r="F1104" s="16"/>
      <c r="G1104" s="16">
        <v>0.162082334982566</v>
      </c>
      <c r="H1104" s="16">
        <v>0.18576210588644601</v>
      </c>
      <c r="I1104" s="16">
        <v>0.18326304893524001</v>
      </c>
      <c r="J1104" s="16">
        <v>0.18260149264537401</v>
      </c>
      <c r="K1104" s="16">
        <v>0.11887888135158101</v>
      </c>
      <c r="L1104" s="16">
        <v>0.172680760999462</v>
      </c>
      <c r="M1104" s="16"/>
      <c r="N1104" s="16">
        <v>0.21686798833324</v>
      </c>
      <c r="O1104" s="16">
        <v>0.15590067792186599</v>
      </c>
      <c r="P1104" s="16">
        <v>0.16155522360111399</v>
      </c>
      <c r="Q1104" s="16">
        <v>0.15472109378288901</v>
      </c>
      <c r="R1104" s="16"/>
      <c r="S1104" s="16">
        <v>0.18458488066602399</v>
      </c>
      <c r="T1104" s="16">
        <v>0.144315269648221</v>
      </c>
      <c r="U1104" s="16"/>
      <c r="V1104" s="16">
        <v>0.107683999824295</v>
      </c>
      <c r="W1104" s="16">
        <v>0.19075616580837501</v>
      </c>
      <c r="X1104" s="16">
        <v>0.18557487674527001</v>
      </c>
      <c r="Y1104" s="16">
        <v>0.204580371539132</v>
      </c>
      <c r="Z1104" s="16"/>
      <c r="AA1104" s="16">
        <v>0.13169470842515299</v>
      </c>
      <c r="AB1104" s="16">
        <v>0.17757612015472299</v>
      </c>
      <c r="AC1104" s="16">
        <v>0.18704128830415501</v>
      </c>
      <c r="AD1104" s="16">
        <v>0.219713833405103</v>
      </c>
      <c r="AE1104" s="16">
        <v>0.12521152937197899</v>
      </c>
      <c r="AF1104" s="16">
        <v>0.283869250406943</v>
      </c>
      <c r="AG1104" s="16"/>
      <c r="AH1104" s="16">
        <v>0.20053431907043401</v>
      </c>
      <c r="AI1104" s="16">
        <v>0.16105329710032901</v>
      </c>
      <c r="AJ1104" s="16"/>
      <c r="AK1104" s="16">
        <v>0.20441824089566099</v>
      </c>
      <c r="AL1104" s="16">
        <v>0.17852465443937901</v>
      </c>
      <c r="AM1104" s="16"/>
      <c r="AN1104" s="16">
        <v>0.193083976597102</v>
      </c>
      <c r="AO1104" s="16">
        <v>0.16075705733743101</v>
      </c>
      <c r="AP1104" s="16"/>
      <c r="AQ1104" s="16">
        <v>0.233263746629814</v>
      </c>
      <c r="AR1104" s="16">
        <v>0.12074512513414799</v>
      </c>
      <c r="AS1104" s="16">
        <v>0.20132552385136099</v>
      </c>
      <c r="AT1104" s="16"/>
      <c r="AU1104" s="16">
        <v>0.16674482759663001</v>
      </c>
      <c r="AV1104" s="16">
        <v>0.169213340585262</v>
      </c>
      <c r="AW1104" s="16"/>
      <c r="AX1104" s="16">
        <v>0.17760063598644199</v>
      </c>
      <c r="AY1104" s="16">
        <v>0.12698583753683601</v>
      </c>
      <c r="AZ1104" s="16"/>
      <c r="BA1104" s="16">
        <v>0.222244655331887</v>
      </c>
      <c r="BB1104" s="16">
        <v>0.21394081744517299</v>
      </c>
    </row>
    <row r="1105" spans="2:54" x14ac:dyDescent="0.35">
      <c r="B1105" t="s">
        <v>378</v>
      </c>
      <c r="C1105" s="16">
        <v>0.231550056345741</v>
      </c>
      <c r="D1105" s="16">
        <v>0.23352044591173801</v>
      </c>
      <c r="E1105" s="16">
        <v>0.23133961410761</v>
      </c>
      <c r="F1105" s="16"/>
      <c r="G1105" s="16">
        <v>0.26603489035536498</v>
      </c>
      <c r="H1105" s="16">
        <v>0.27759031592643602</v>
      </c>
      <c r="I1105" s="16">
        <v>0.19154899831924199</v>
      </c>
      <c r="J1105" s="16">
        <v>0.224317587429124</v>
      </c>
      <c r="K1105" s="16">
        <v>0.186671552394688</v>
      </c>
      <c r="L1105" s="16">
        <v>0.24389844015011</v>
      </c>
      <c r="M1105" s="16"/>
      <c r="N1105" s="16">
        <v>0.20858679894670901</v>
      </c>
      <c r="O1105" s="16">
        <v>0.21092889116935101</v>
      </c>
      <c r="P1105" s="16">
        <v>0.241923283939111</v>
      </c>
      <c r="Q1105" s="16">
        <v>0.249401180629886</v>
      </c>
      <c r="R1105" s="16"/>
      <c r="S1105" s="16">
        <v>0.23913573015447201</v>
      </c>
      <c r="T1105" s="16">
        <v>0.217944960479904</v>
      </c>
      <c r="U1105" s="16"/>
      <c r="V1105" s="16">
        <v>0.20935820656074899</v>
      </c>
      <c r="W1105" s="16">
        <v>0.20666409300168201</v>
      </c>
      <c r="X1105" s="16">
        <v>0.27194206673879001</v>
      </c>
      <c r="Y1105" s="16">
        <v>0.34462091497659503</v>
      </c>
      <c r="Z1105" s="16"/>
      <c r="AA1105" s="16">
        <v>0.179980204733659</v>
      </c>
      <c r="AB1105" s="16">
        <v>0.258401200241481</v>
      </c>
      <c r="AC1105" s="16">
        <v>0.18467279503491699</v>
      </c>
      <c r="AD1105" s="16">
        <v>0.28132568518290801</v>
      </c>
      <c r="AE1105" s="16">
        <v>0.28644454020325799</v>
      </c>
      <c r="AF1105" s="16">
        <v>0.37360442854730103</v>
      </c>
      <c r="AG1105" s="16"/>
      <c r="AH1105" s="16">
        <v>0.25005386846494498</v>
      </c>
      <c r="AI1105" s="16">
        <v>0.224377708939967</v>
      </c>
      <c r="AJ1105" s="16"/>
      <c r="AK1105" s="16">
        <v>0.23124150406331601</v>
      </c>
      <c r="AL1105" s="16">
        <v>0.20528933743248001</v>
      </c>
      <c r="AM1105" s="16"/>
      <c r="AN1105" s="16">
        <v>0.251601327989326</v>
      </c>
      <c r="AO1105" s="16">
        <v>0.220963736266889</v>
      </c>
      <c r="AP1105" s="16"/>
      <c r="AQ1105" s="16">
        <v>0.30683922269496799</v>
      </c>
      <c r="AR1105" s="16">
        <v>0.18524455256320399</v>
      </c>
      <c r="AS1105" s="16">
        <v>0.263977520123098</v>
      </c>
      <c r="AT1105" s="16"/>
      <c r="AU1105" s="16">
        <v>0.21918031070895699</v>
      </c>
      <c r="AV1105" s="16">
        <v>0.253306378723963</v>
      </c>
      <c r="AW1105" s="16"/>
      <c r="AX1105" s="16">
        <v>0.24538737178300701</v>
      </c>
      <c r="AY1105" s="16">
        <v>0.17030207076481399</v>
      </c>
      <c r="AZ1105" s="16"/>
      <c r="BA1105" s="16">
        <v>0.27230586314988497</v>
      </c>
      <c r="BB1105" s="16">
        <v>0.28698412478683499</v>
      </c>
    </row>
    <row r="1106" spans="2:54" x14ac:dyDescent="0.35">
      <c r="B1106" t="s">
        <v>103</v>
      </c>
      <c r="C1106" s="16">
        <v>5.6754704687193798E-2</v>
      </c>
      <c r="D1106" s="16">
        <v>4.9684875925137997E-2</v>
      </c>
      <c r="E1106" s="16">
        <v>6.4337826824371502E-2</v>
      </c>
      <c r="F1106" s="16"/>
      <c r="G1106" s="16">
        <v>9.0727975112800299E-2</v>
      </c>
      <c r="H1106" s="16">
        <v>2.8035551234859998E-2</v>
      </c>
      <c r="I1106" s="16">
        <v>2.7794480583916901E-2</v>
      </c>
      <c r="J1106" s="16">
        <v>5.8309073872889298E-2</v>
      </c>
      <c r="K1106" s="16">
        <v>4.1961467873778101E-2</v>
      </c>
      <c r="L1106" s="16">
        <v>9.4690383467139205E-2</v>
      </c>
      <c r="M1106" s="16"/>
      <c r="N1106" s="16">
        <v>4.0637354087396098E-2</v>
      </c>
      <c r="O1106" s="16">
        <v>6.6225974277853802E-2</v>
      </c>
      <c r="P1106" s="16">
        <v>6.1326893762586002E-2</v>
      </c>
      <c r="Q1106" s="16">
        <v>5.2684617491861999E-2</v>
      </c>
      <c r="R1106" s="16"/>
      <c r="S1106" s="16">
        <v>5.6946337364390601E-2</v>
      </c>
      <c r="T1106" s="16">
        <v>5.6748369575790499E-2</v>
      </c>
      <c r="U1106" s="16"/>
      <c r="V1106" s="16">
        <v>5.3628695726345897E-2</v>
      </c>
      <c r="W1106" s="16">
        <v>6.9433454113300305E-2</v>
      </c>
      <c r="X1106" s="16">
        <v>4.8709794781334297E-2</v>
      </c>
      <c r="Y1106" s="16">
        <v>0</v>
      </c>
      <c r="Z1106" s="16"/>
      <c r="AA1106" s="16">
        <v>7.4269447236701203E-2</v>
      </c>
      <c r="AB1106" s="16">
        <v>7.4407500135600393E-2</v>
      </c>
      <c r="AC1106" s="16">
        <v>3.1356481749067702E-2</v>
      </c>
      <c r="AD1106" s="16">
        <v>2.9369795930650099E-2</v>
      </c>
      <c r="AE1106" s="16">
        <v>3.55628976090476E-2</v>
      </c>
      <c r="AF1106" s="16">
        <v>6.3887676501372101E-2</v>
      </c>
      <c r="AG1106" s="16"/>
      <c r="AH1106" s="16">
        <v>3.4655496063229103E-2</v>
      </c>
      <c r="AI1106" s="16">
        <v>6.5220776688614798E-2</v>
      </c>
      <c r="AJ1106" s="16"/>
      <c r="AK1106" s="16">
        <v>4.6110283959300301E-2</v>
      </c>
      <c r="AL1106" s="16">
        <v>5.8423719301482997E-2</v>
      </c>
      <c r="AM1106" s="16"/>
      <c r="AN1106" s="16">
        <v>3.6823113065356197E-2</v>
      </c>
      <c r="AO1106" s="16">
        <v>8.5696082807836693E-2</v>
      </c>
      <c r="AP1106" s="16"/>
      <c r="AQ1106" s="16">
        <v>3.8360259764425003E-2</v>
      </c>
      <c r="AR1106" s="16">
        <v>6.07662049847204E-2</v>
      </c>
      <c r="AS1106" s="16">
        <v>4.9785106364617103E-2</v>
      </c>
      <c r="AT1106" s="16"/>
      <c r="AU1106" s="16">
        <v>6.0574289218111602E-2</v>
      </c>
      <c r="AV1106" s="16">
        <v>4.9341618668623299E-2</v>
      </c>
      <c r="AW1106" s="16"/>
      <c r="AX1106" s="16">
        <v>5.1518849360269098E-2</v>
      </c>
      <c r="AY1106" s="16">
        <v>7.9810604372814606E-2</v>
      </c>
      <c r="AZ1106" s="16"/>
      <c r="BA1106" s="16">
        <v>2.3311653483197799E-2</v>
      </c>
      <c r="BB1106" s="16">
        <v>1.5886885487555302E-2</v>
      </c>
    </row>
    <row r="1107" spans="2:54" x14ac:dyDescent="0.35">
      <c r="C1107" s="16"/>
      <c r="D1107" s="16"/>
      <c r="E1107" s="16"/>
      <c r="F1107" s="16"/>
      <c r="G1107" s="16"/>
      <c r="H1107" s="16"/>
      <c r="I1107" s="16"/>
      <c r="J1107" s="16"/>
      <c r="K1107" s="16"/>
      <c r="L1107" s="16"/>
      <c r="M1107" s="16"/>
      <c r="N1107" s="16"/>
      <c r="O1107" s="16"/>
      <c r="P1107" s="16"/>
      <c r="Q1107" s="16"/>
      <c r="R1107" s="16"/>
      <c r="S1107" s="16"/>
      <c r="T1107" s="16"/>
      <c r="U1107" s="16"/>
      <c r="V1107" s="16"/>
      <c r="W1107" s="16"/>
      <c r="X1107" s="16"/>
      <c r="Y1107" s="16"/>
      <c r="Z1107" s="16"/>
      <c r="AA1107" s="16"/>
      <c r="AB1107" s="16"/>
      <c r="AC1107" s="16"/>
      <c r="AD1107" s="16"/>
      <c r="AE1107" s="16"/>
      <c r="AF1107" s="16"/>
      <c r="AG1107" s="16"/>
      <c r="AH1107" s="16"/>
      <c r="AI1107" s="16"/>
      <c r="AJ1107" s="16"/>
      <c r="AK1107" s="16"/>
      <c r="AL1107" s="16"/>
      <c r="AM1107" s="16"/>
      <c r="AN1107" s="16"/>
      <c r="AO1107" s="16"/>
      <c r="AP1107" s="16"/>
      <c r="AQ1107" s="16"/>
      <c r="AR1107" s="16"/>
      <c r="AS1107" s="16"/>
      <c r="AT1107" s="16"/>
      <c r="AU1107" s="16"/>
      <c r="AV1107" s="16"/>
      <c r="AW1107" s="16"/>
      <c r="AX1107" s="16"/>
      <c r="AY1107" s="16"/>
      <c r="AZ1107" s="16"/>
      <c r="BA1107" s="16"/>
      <c r="BB1107" s="16"/>
    </row>
    <row r="1108" spans="2:54" x14ac:dyDescent="0.35">
      <c r="B1108" s="7" t="s">
        <v>390</v>
      </c>
      <c r="C1108" s="16"/>
      <c r="D1108" s="16"/>
      <c r="E1108" s="16"/>
      <c r="F1108" s="16"/>
      <c r="G1108" s="16"/>
      <c r="H1108" s="16"/>
      <c r="I1108" s="16"/>
      <c r="J1108" s="16"/>
      <c r="K1108" s="16"/>
      <c r="L1108" s="16"/>
      <c r="M1108" s="16"/>
      <c r="N1108" s="16"/>
      <c r="O1108" s="16"/>
      <c r="P1108" s="16"/>
      <c r="Q1108" s="16"/>
      <c r="R1108" s="16"/>
      <c r="S1108" s="16"/>
      <c r="T1108" s="16"/>
      <c r="U1108" s="16"/>
      <c r="V1108" s="16"/>
      <c r="W1108" s="16"/>
      <c r="X1108" s="16"/>
      <c r="Y1108" s="16"/>
      <c r="Z1108" s="16"/>
      <c r="AA1108" s="16"/>
      <c r="AB1108" s="16"/>
      <c r="AC1108" s="16"/>
      <c r="AD1108" s="16"/>
      <c r="AE1108" s="16"/>
      <c r="AF1108" s="16"/>
      <c r="AG1108" s="16"/>
      <c r="AH1108" s="16"/>
      <c r="AI1108" s="16"/>
      <c r="AJ1108" s="16"/>
      <c r="AK1108" s="16"/>
      <c r="AL1108" s="16"/>
      <c r="AM1108" s="16"/>
      <c r="AN1108" s="16"/>
      <c r="AO1108" s="16"/>
      <c r="AP1108" s="16"/>
      <c r="AQ1108" s="16"/>
      <c r="AR1108" s="16"/>
      <c r="AS1108" s="16"/>
      <c r="AT1108" s="16"/>
      <c r="AU1108" s="16"/>
      <c r="AV1108" s="16"/>
      <c r="AW1108" s="16"/>
      <c r="AX1108" s="16"/>
      <c r="AY1108" s="16"/>
      <c r="AZ1108" s="16"/>
      <c r="BA1108" s="16"/>
      <c r="BB1108" s="16"/>
    </row>
    <row r="1109" spans="2:54" x14ac:dyDescent="0.35">
      <c r="B1109" s="15" t="s">
        <v>14</v>
      </c>
      <c r="C1109" s="16"/>
      <c r="D1109" s="16"/>
      <c r="E1109" s="16"/>
      <c r="F1109" s="16"/>
      <c r="G1109" s="16"/>
      <c r="H1109" s="16"/>
      <c r="I1109" s="16"/>
      <c r="J1109" s="16"/>
      <c r="K1109" s="16"/>
      <c r="L1109" s="16"/>
      <c r="M1109" s="16"/>
      <c r="N1109" s="16"/>
      <c r="O1109" s="16"/>
      <c r="P1109" s="16"/>
      <c r="Q1109" s="16"/>
      <c r="R1109" s="16"/>
      <c r="S1109" s="16"/>
      <c r="T1109" s="16"/>
      <c r="U1109" s="16"/>
      <c r="V1109" s="16"/>
      <c r="W1109" s="16"/>
      <c r="X1109" s="16"/>
      <c r="Y1109" s="16"/>
      <c r="Z1109" s="16"/>
      <c r="AA1109" s="16"/>
      <c r="AB1109" s="16"/>
      <c r="AC1109" s="16"/>
      <c r="AD1109" s="16"/>
      <c r="AE1109" s="16"/>
      <c r="AF1109" s="16"/>
      <c r="AG1109" s="16"/>
      <c r="AH1109" s="16"/>
      <c r="AI1109" s="16"/>
      <c r="AJ1109" s="16"/>
      <c r="AK1109" s="16"/>
      <c r="AL1109" s="16"/>
      <c r="AM1109" s="16"/>
      <c r="AN1109" s="16"/>
      <c r="AO1109" s="16"/>
      <c r="AP1109" s="16"/>
      <c r="AQ1109" s="16"/>
      <c r="AR1109" s="16"/>
      <c r="AS1109" s="16"/>
      <c r="AT1109" s="16"/>
      <c r="AU1109" s="16"/>
      <c r="AV1109" s="16"/>
      <c r="AW1109" s="16"/>
      <c r="AX1109" s="16"/>
      <c r="AY1109" s="16"/>
      <c r="AZ1109" s="16"/>
      <c r="BA1109" s="16"/>
      <c r="BB1109" s="16"/>
    </row>
    <row r="1110" spans="2:54" x14ac:dyDescent="0.35">
      <c r="B1110" t="s">
        <v>391</v>
      </c>
      <c r="C1110" s="16">
        <v>4.3770107487495998E-2</v>
      </c>
      <c r="D1110" s="16">
        <v>3.8674962258143902E-2</v>
      </c>
      <c r="E1110" s="16">
        <v>4.7448275935284299E-2</v>
      </c>
      <c r="F1110" s="16"/>
      <c r="G1110" s="16">
        <v>9.3963359435521102E-2</v>
      </c>
      <c r="H1110" s="16">
        <v>4.9146469321019001E-2</v>
      </c>
      <c r="I1110" s="16">
        <v>4.38890870930808E-2</v>
      </c>
      <c r="J1110" s="16">
        <v>2.1176620245217E-2</v>
      </c>
      <c r="K1110" s="16">
        <v>3.9767877059861803E-2</v>
      </c>
      <c r="L1110" s="16">
        <v>3.02744643112604E-2</v>
      </c>
      <c r="M1110" s="16"/>
      <c r="N1110" s="16">
        <v>4.9646601689161997E-2</v>
      </c>
      <c r="O1110" s="16">
        <v>5.4564319264552803E-2</v>
      </c>
      <c r="P1110" s="16">
        <v>3.5477844135849403E-2</v>
      </c>
      <c r="Q1110" s="16">
        <v>4.3416655458969299E-2</v>
      </c>
      <c r="R1110" s="16"/>
      <c r="S1110" s="16">
        <v>5.0898983627790301E-2</v>
      </c>
      <c r="T1110" s="16">
        <v>3.3239238580308299E-2</v>
      </c>
      <c r="U1110" s="16"/>
      <c r="V1110" s="16">
        <v>4.3690203419767197E-2</v>
      </c>
      <c r="W1110" s="16">
        <v>4.6494352433088998E-2</v>
      </c>
      <c r="X1110" s="16">
        <v>4.5294250381092499E-2</v>
      </c>
      <c r="Y1110" s="16">
        <v>0</v>
      </c>
      <c r="Z1110" s="16"/>
      <c r="AA1110" s="16">
        <v>5.3967349694958699E-2</v>
      </c>
      <c r="AB1110" s="16">
        <v>2.9018155321967901E-2</v>
      </c>
      <c r="AC1110" s="16">
        <v>3.3471655912930803E-2</v>
      </c>
      <c r="AD1110" s="16">
        <v>3.5101824801937201E-2</v>
      </c>
      <c r="AE1110" s="16">
        <v>5.2545197031815101E-2</v>
      </c>
      <c r="AF1110" s="16">
        <v>6.8208350656466202E-2</v>
      </c>
      <c r="AG1110" s="16"/>
      <c r="AH1110" s="16">
        <v>3.6950885103443597E-2</v>
      </c>
      <c r="AI1110" s="16">
        <v>5.7718338013278601E-2</v>
      </c>
      <c r="AJ1110" s="16"/>
      <c r="AK1110" s="16">
        <v>4.2620286149082698E-2</v>
      </c>
      <c r="AL1110" s="16">
        <v>5.9254458164491902E-2</v>
      </c>
      <c r="AM1110" s="16"/>
      <c r="AN1110" s="16">
        <v>3.63959142159333E-2</v>
      </c>
      <c r="AO1110" s="16">
        <v>5.2313842481725603E-2</v>
      </c>
      <c r="AP1110" s="16"/>
      <c r="AQ1110" s="16">
        <v>4.1894437539254398E-2</v>
      </c>
      <c r="AR1110" s="16">
        <v>3.3075587874568199E-2</v>
      </c>
      <c r="AS1110" s="16">
        <v>5.8948786820618902E-2</v>
      </c>
      <c r="AT1110" s="16"/>
      <c r="AU1110" s="16">
        <v>3.55968993722958E-2</v>
      </c>
      <c r="AV1110" s="16">
        <v>5.6159298190327299E-2</v>
      </c>
      <c r="AW1110" s="16"/>
      <c r="AX1110" s="16">
        <v>4.3098621149494802E-2</v>
      </c>
      <c r="AY1110" s="16">
        <v>4.1327551035722797E-2</v>
      </c>
      <c r="AZ1110" s="16"/>
      <c r="BA1110" s="16">
        <v>5.2669433066747401E-2</v>
      </c>
      <c r="BB1110" s="16">
        <v>3.1839188521353597E-2</v>
      </c>
    </row>
    <row r="1111" spans="2:54" x14ac:dyDescent="0.35">
      <c r="B1111" t="s">
        <v>373</v>
      </c>
      <c r="C1111" s="16">
        <v>2.13292684974302E-2</v>
      </c>
      <c r="D1111" s="16">
        <v>1.5180973701862501E-2</v>
      </c>
      <c r="E1111" s="16">
        <v>2.4189904932351899E-2</v>
      </c>
      <c r="F1111" s="16"/>
      <c r="G1111" s="16">
        <v>2.4718420995116799E-2</v>
      </c>
      <c r="H1111" s="16">
        <v>5.8333614401638298E-2</v>
      </c>
      <c r="I1111" s="16">
        <v>7.0669980812093896E-3</v>
      </c>
      <c r="J1111" s="16">
        <v>0</v>
      </c>
      <c r="K1111" s="16">
        <v>1.79375766599108E-2</v>
      </c>
      <c r="L1111" s="16">
        <v>1.75078060873212E-2</v>
      </c>
      <c r="M1111" s="16"/>
      <c r="N1111" s="16">
        <v>3.04167382258268E-2</v>
      </c>
      <c r="O1111" s="16">
        <v>1.9507532238189899E-2</v>
      </c>
      <c r="P1111" s="16">
        <v>1.8695410014891702E-2</v>
      </c>
      <c r="Q1111" s="16">
        <v>2.06364557651613E-2</v>
      </c>
      <c r="R1111" s="16"/>
      <c r="S1111" s="16">
        <v>1.9095471748046301E-2</v>
      </c>
      <c r="T1111" s="16">
        <v>2.4803563304511202E-2</v>
      </c>
      <c r="U1111" s="16"/>
      <c r="V1111" s="16">
        <v>3.3854946614588301E-2</v>
      </c>
      <c r="W1111" s="16">
        <v>9.6738186079094197E-3</v>
      </c>
      <c r="X1111" s="16">
        <v>1.7424987138981898E-2</v>
      </c>
      <c r="Y1111" s="16">
        <v>9.7363840483758596E-2</v>
      </c>
      <c r="Z1111" s="16"/>
      <c r="AA1111" s="16">
        <v>1.02826625958027E-2</v>
      </c>
      <c r="AB1111" s="16">
        <v>2.6835582292049801E-2</v>
      </c>
      <c r="AC1111" s="16">
        <v>2.6280722865389398E-2</v>
      </c>
      <c r="AD1111" s="16">
        <v>3.0576892102808399E-2</v>
      </c>
      <c r="AE1111" s="16">
        <v>3.2017399658457797E-2</v>
      </c>
      <c r="AF1111" s="16">
        <v>1.8184412953574501E-2</v>
      </c>
      <c r="AG1111" s="16"/>
      <c r="AH1111" s="16">
        <v>2.8758579293920099E-2</v>
      </c>
      <c r="AI1111" s="16">
        <v>1.24376728830921E-2</v>
      </c>
      <c r="AJ1111" s="16"/>
      <c r="AK1111" s="16">
        <v>2.6132747686234199E-2</v>
      </c>
      <c r="AL1111" s="16">
        <v>1.5235284704172E-2</v>
      </c>
      <c r="AM1111" s="16"/>
      <c r="AN1111" s="16">
        <v>3.3192844616387197E-2</v>
      </c>
      <c r="AO1111" s="16">
        <v>8.6655079487126599E-3</v>
      </c>
      <c r="AP1111" s="16"/>
      <c r="AQ1111" s="16">
        <v>3.5578471679006199E-2</v>
      </c>
      <c r="AR1111" s="16">
        <v>1.8067358998118298E-2</v>
      </c>
      <c r="AS1111" s="16">
        <v>1.8472651864286899E-2</v>
      </c>
      <c r="AT1111" s="16"/>
      <c r="AU1111" s="16">
        <v>1.48678017183735E-2</v>
      </c>
      <c r="AV1111" s="16">
        <v>2.67899669896547E-2</v>
      </c>
      <c r="AW1111" s="16"/>
      <c r="AX1111" s="16">
        <v>2.3514468766837399E-2</v>
      </c>
      <c r="AY1111" s="16">
        <v>4.5730580492093801E-3</v>
      </c>
      <c r="AZ1111" s="16"/>
      <c r="BA1111" s="16">
        <v>2.6374562266763501E-2</v>
      </c>
      <c r="BB1111" s="16">
        <v>5.87183428772073E-2</v>
      </c>
    </row>
    <row r="1112" spans="2:54" x14ac:dyDescent="0.35">
      <c r="B1112" t="s">
        <v>374</v>
      </c>
      <c r="C1112" s="16">
        <v>3.3187044878965198E-2</v>
      </c>
      <c r="D1112" s="16">
        <v>4.0462789837324702E-2</v>
      </c>
      <c r="E1112" s="16">
        <v>2.6811565579341001E-2</v>
      </c>
      <c r="F1112" s="16"/>
      <c r="G1112" s="16">
        <v>3.1263924227583201E-2</v>
      </c>
      <c r="H1112" s="16">
        <v>2.9087175515891298E-2</v>
      </c>
      <c r="I1112" s="16">
        <v>1.78170103378129E-2</v>
      </c>
      <c r="J1112" s="16">
        <v>3.4933380215631998E-2</v>
      </c>
      <c r="K1112" s="16">
        <v>4.0060630297078098E-2</v>
      </c>
      <c r="L1112" s="16">
        <v>4.3067563570711398E-2</v>
      </c>
      <c r="M1112" s="16"/>
      <c r="N1112" s="16">
        <v>3.0534089204099699E-2</v>
      </c>
      <c r="O1112" s="16">
        <v>3.01901606667637E-2</v>
      </c>
      <c r="P1112" s="16">
        <v>4.8807639053534198E-2</v>
      </c>
      <c r="Q1112" s="16">
        <v>1.26605221992237E-2</v>
      </c>
      <c r="R1112" s="16"/>
      <c r="S1112" s="16">
        <v>3.5701562016637801E-2</v>
      </c>
      <c r="T1112" s="16">
        <v>2.9560943857797801E-2</v>
      </c>
      <c r="U1112" s="16"/>
      <c r="V1112" s="16">
        <v>3.2774880719876699E-2</v>
      </c>
      <c r="W1112" s="16">
        <v>3.11772942266672E-2</v>
      </c>
      <c r="X1112" s="16">
        <v>3.2993920992927202E-2</v>
      </c>
      <c r="Y1112" s="16">
        <v>6.1133110224663598E-2</v>
      </c>
      <c r="Z1112" s="16"/>
      <c r="AA1112" s="16">
        <v>2.7391406020036899E-2</v>
      </c>
      <c r="AB1112" s="16">
        <v>3.47490443842264E-2</v>
      </c>
      <c r="AC1112" s="16">
        <v>2.5800704058301101E-2</v>
      </c>
      <c r="AD1112" s="16">
        <v>3.7320819305510303E-2</v>
      </c>
      <c r="AE1112" s="16">
        <v>5.3650221765598499E-2</v>
      </c>
      <c r="AF1112" s="16">
        <v>3.2996806698826701E-2</v>
      </c>
      <c r="AG1112" s="16"/>
      <c r="AH1112" s="16">
        <v>4.4529564397250899E-2</v>
      </c>
      <c r="AI1112" s="16">
        <v>2.3625895794542499E-2</v>
      </c>
      <c r="AJ1112" s="16"/>
      <c r="AK1112" s="16">
        <v>3.6719533515092398E-2</v>
      </c>
      <c r="AL1112" s="16">
        <v>3.4717643633564901E-2</v>
      </c>
      <c r="AM1112" s="16"/>
      <c r="AN1112" s="16">
        <v>4.13831924808125E-2</v>
      </c>
      <c r="AO1112" s="16">
        <v>2.8321257493096798E-2</v>
      </c>
      <c r="AP1112" s="16"/>
      <c r="AQ1112" s="16">
        <v>3.1613943734970097E-2</v>
      </c>
      <c r="AR1112" s="16">
        <v>2.9515003329455301E-2</v>
      </c>
      <c r="AS1112" s="16">
        <v>4.2465775683802102E-2</v>
      </c>
      <c r="AT1112" s="16"/>
      <c r="AU1112" s="16">
        <v>3.6915416028460997E-2</v>
      </c>
      <c r="AV1112" s="16">
        <v>2.85020054125481E-2</v>
      </c>
      <c r="AW1112" s="16"/>
      <c r="AX1112" s="16">
        <v>3.7597283549221802E-2</v>
      </c>
      <c r="AY1112" s="16">
        <v>1.2031978803248E-2</v>
      </c>
      <c r="AZ1112" s="16"/>
      <c r="BA1112" s="16">
        <v>5.0060075516627403E-2</v>
      </c>
      <c r="BB1112" s="16">
        <v>2.2538141600793201E-2</v>
      </c>
    </row>
    <row r="1113" spans="2:54" x14ac:dyDescent="0.35">
      <c r="B1113" t="s">
        <v>392</v>
      </c>
      <c r="C1113" s="16">
        <v>0.16872800079286401</v>
      </c>
      <c r="D1113" s="16">
        <v>0.18697962984148001</v>
      </c>
      <c r="E1113" s="16">
        <v>0.15223216015104199</v>
      </c>
      <c r="F1113" s="16"/>
      <c r="G1113" s="16">
        <v>0.14225271524459901</v>
      </c>
      <c r="H1113" s="16">
        <v>0.18171320110567599</v>
      </c>
      <c r="I1113" s="16">
        <v>0.199305357616232</v>
      </c>
      <c r="J1113" s="16">
        <v>0.196638083433857</v>
      </c>
      <c r="K1113" s="16">
        <v>0.17047668395326501</v>
      </c>
      <c r="L1113" s="16">
        <v>0.12666538664916599</v>
      </c>
      <c r="M1113" s="16"/>
      <c r="N1113" s="16">
        <v>0.13319643173738499</v>
      </c>
      <c r="O1113" s="16">
        <v>0.187321256858969</v>
      </c>
      <c r="P1113" s="16">
        <v>0.171454021347067</v>
      </c>
      <c r="Q1113" s="16">
        <v>0.17354695943919199</v>
      </c>
      <c r="R1113" s="16"/>
      <c r="S1113" s="16">
        <v>0.15820926784068301</v>
      </c>
      <c r="T1113" s="16">
        <v>0.183769249952042</v>
      </c>
      <c r="U1113" s="16"/>
      <c r="V1113" s="16">
        <v>0.20035330567622101</v>
      </c>
      <c r="W1113" s="16">
        <v>0.17867999731960599</v>
      </c>
      <c r="X1113" s="16">
        <v>0.13221261422446901</v>
      </c>
      <c r="Y1113" s="16">
        <v>0.12722847024283099</v>
      </c>
      <c r="Z1113" s="16"/>
      <c r="AA1113" s="16">
        <v>0.22453120902097201</v>
      </c>
      <c r="AB1113" s="16">
        <v>0.14448018987049199</v>
      </c>
      <c r="AC1113" s="16">
        <v>0.14975933208235501</v>
      </c>
      <c r="AD1113" s="16">
        <v>0.106057215469268</v>
      </c>
      <c r="AE1113" s="16">
        <v>0.18761030644253601</v>
      </c>
      <c r="AF1113" s="16">
        <v>4.30517073944977E-2</v>
      </c>
      <c r="AG1113" s="16"/>
      <c r="AH1113" s="16">
        <v>0.17679136710304399</v>
      </c>
      <c r="AI1113" s="16">
        <v>0.12273184574365199</v>
      </c>
      <c r="AJ1113" s="16"/>
      <c r="AK1113" s="16">
        <v>0.16751035026323499</v>
      </c>
      <c r="AL1113" s="16">
        <v>0.142374221469764</v>
      </c>
      <c r="AM1113" s="16"/>
      <c r="AN1113" s="16">
        <v>0.17683312142190899</v>
      </c>
      <c r="AO1113" s="16">
        <v>0.121610664908681</v>
      </c>
      <c r="AP1113" s="16"/>
      <c r="AQ1113" s="16">
        <v>0.15346988292424699</v>
      </c>
      <c r="AR1113" s="16">
        <v>0.20883821735809399</v>
      </c>
      <c r="AS1113" s="16">
        <v>0.128262664759344</v>
      </c>
      <c r="AT1113" s="16"/>
      <c r="AU1113" s="16">
        <v>0.15970962318784401</v>
      </c>
      <c r="AV1113" s="16">
        <v>0.17559762380032501</v>
      </c>
      <c r="AW1113" s="16"/>
      <c r="AX1113" s="16">
        <v>0.174976909684846</v>
      </c>
      <c r="AY1113" s="16">
        <v>0.137878599869347</v>
      </c>
      <c r="AZ1113" s="16"/>
      <c r="BA1113" s="16">
        <v>0.111676325963288</v>
      </c>
      <c r="BB1113" s="16">
        <v>0.229943860837418</v>
      </c>
    </row>
    <row r="1114" spans="2:54" x14ac:dyDescent="0.35">
      <c r="B1114" t="s">
        <v>376</v>
      </c>
      <c r="C1114" s="16">
        <v>0.16389514809136899</v>
      </c>
      <c r="D1114" s="16">
        <v>0.19175274762172101</v>
      </c>
      <c r="E1114" s="16">
        <v>0.13891809099668601</v>
      </c>
      <c r="F1114" s="16"/>
      <c r="G1114" s="16">
        <v>0.16103516907189599</v>
      </c>
      <c r="H1114" s="16">
        <v>0.155196370248642</v>
      </c>
      <c r="I1114" s="16">
        <v>0.15044960616523401</v>
      </c>
      <c r="J1114" s="16">
        <v>0.141499966204227</v>
      </c>
      <c r="K1114" s="16">
        <v>0.23681645278351801</v>
      </c>
      <c r="L1114" s="16">
        <v>0.14326460535839899</v>
      </c>
      <c r="M1114" s="16"/>
      <c r="N1114" s="16">
        <v>0.176659016372779</v>
      </c>
      <c r="O1114" s="16">
        <v>0.15741801811581699</v>
      </c>
      <c r="P1114" s="16">
        <v>0.15467757951014199</v>
      </c>
      <c r="Q1114" s="16">
        <v>0.17519768323443999</v>
      </c>
      <c r="R1114" s="16"/>
      <c r="S1114" s="16">
        <v>0.153558964468928</v>
      </c>
      <c r="T1114" s="16">
        <v>0.17697549359560599</v>
      </c>
      <c r="U1114" s="16"/>
      <c r="V1114" s="16">
        <v>0.12320319873494399</v>
      </c>
      <c r="W1114" s="16">
        <v>0.16112697677274901</v>
      </c>
      <c r="X1114" s="16">
        <v>0.19175217035023101</v>
      </c>
      <c r="Y1114" s="16">
        <v>0.26105372883830302</v>
      </c>
      <c r="Z1114" s="16"/>
      <c r="AA1114" s="16">
        <v>0.13776693326164699</v>
      </c>
      <c r="AB1114" s="16">
        <v>0.14586241990673601</v>
      </c>
      <c r="AC1114" s="16">
        <v>0.19235181920150299</v>
      </c>
      <c r="AD1114" s="16">
        <v>0.20932186331053099</v>
      </c>
      <c r="AE1114" s="16">
        <v>0.165496628542674</v>
      </c>
      <c r="AF1114" s="16">
        <v>0.19046041509939601</v>
      </c>
      <c r="AG1114" s="16"/>
      <c r="AH1114" s="16">
        <v>0.17093891297620001</v>
      </c>
      <c r="AI1114" s="16">
        <v>0.17503049174813601</v>
      </c>
      <c r="AJ1114" s="16"/>
      <c r="AK1114" s="16">
        <v>0.15151865688077401</v>
      </c>
      <c r="AL1114" s="16">
        <v>0.20157758819411201</v>
      </c>
      <c r="AM1114" s="16"/>
      <c r="AN1114" s="16">
        <v>0.18253199416027499</v>
      </c>
      <c r="AO1114" s="16">
        <v>0.16968469907077499</v>
      </c>
      <c r="AP1114" s="16"/>
      <c r="AQ1114" s="16">
        <v>0.148674649831469</v>
      </c>
      <c r="AR1114" s="16">
        <v>0.160246875306124</v>
      </c>
      <c r="AS1114" s="16">
        <v>0.177377827444541</v>
      </c>
      <c r="AT1114" s="16"/>
      <c r="AU1114" s="16">
        <v>0.1643072149458</v>
      </c>
      <c r="AV1114" s="16">
        <v>0.164217317202455</v>
      </c>
      <c r="AW1114" s="16"/>
      <c r="AX1114" s="16">
        <v>0.17482961977965</v>
      </c>
      <c r="AY1114" s="16">
        <v>0.109501204387742</v>
      </c>
      <c r="AZ1114" s="16"/>
      <c r="BA1114" s="16">
        <v>0.19930690240493401</v>
      </c>
      <c r="BB1114" s="16">
        <v>0.14411943674856301</v>
      </c>
    </row>
    <row r="1115" spans="2:54" x14ac:dyDescent="0.35">
      <c r="B1115" t="s">
        <v>377</v>
      </c>
      <c r="C1115" s="16">
        <v>0.19114913077977999</v>
      </c>
      <c r="D1115" s="16">
        <v>0.20603220669407099</v>
      </c>
      <c r="E1115" s="16">
        <v>0.17627154345030599</v>
      </c>
      <c r="F1115" s="16"/>
      <c r="G1115" s="16">
        <v>0.21619984601118</v>
      </c>
      <c r="H1115" s="16">
        <v>0.19611323378257101</v>
      </c>
      <c r="I1115" s="16">
        <v>0.226198798957364</v>
      </c>
      <c r="J1115" s="16">
        <v>0.19819876630823299</v>
      </c>
      <c r="K1115" s="16">
        <v>0.13213882792037299</v>
      </c>
      <c r="L1115" s="16">
        <v>0.18605045136072301</v>
      </c>
      <c r="M1115" s="16"/>
      <c r="N1115" s="16">
        <v>0.21220421029077299</v>
      </c>
      <c r="O1115" s="16">
        <v>0.16696003874413301</v>
      </c>
      <c r="P1115" s="16">
        <v>0.20309292761457001</v>
      </c>
      <c r="Q1115" s="16">
        <v>0.17807085615162499</v>
      </c>
      <c r="R1115" s="16"/>
      <c r="S1115" s="16">
        <v>0.193048754527372</v>
      </c>
      <c r="T1115" s="16">
        <v>0.18923671810597101</v>
      </c>
      <c r="U1115" s="16"/>
      <c r="V1115" s="16">
        <v>0.16134678042348499</v>
      </c>
      <c r="W1115" s="16">
        <v>0.17377844159752301</v>
      </c>
      <c r="X1115" s="16">
        <v>0.238330227288819</v>
      </c>
      <c r="Y1115" s="16">
        <v>0.21600933969619099</v>
      </c>
      <c r="Z1115" s="16"/>
      <c r="AA1115" s="16">
        <v>0.16792146552712101</v>
      </c>
      <c r="AB1115" s="16">
        <v>0.20256364357729001</v>
      </c>
      <c r="AC1115" s="16">
        <v>0.15294682119557401</v>
      </c>
      <c r="AD1115" s="16">
        <v>0.23504167820633601</v>
      </c>
      <c r="AE1115" s="16">
        <v>0.186374514817395</v>
      </c>
      <c r="AF1115" s="16">
        <v>0.251083224291416</v>
      </c>
      <c r="AG1115" s="16"/>
      <c r="AH1115" s="16">
        <v>0.18675110756490901</v>
      </c>
      <c r="AI1115" s="16">
        <v>0.212663790759476</v>
      </c>
      <c r="AJ1115" s="16"/>
      <c r="AK1115" s="16">
        <v>0.188895210686087</v>
      </c>
      <c r="AL1115" s="16">
        <v>0.208481193917714</v>
      </c>
      <c r="AM1115" s="16"/>
      <c r="AN1115" s="16">
        <v>0.18250286952370801</v>
      </c>
      <c r="AO1115" s="16">
        <v>0.20077317059666799</v>
      </c>
      <c r="AP1115" s="16"/>
      <c r="AQ1115" s="16">
        <v>0.20251788205419899</v>
      </c>
      <c r="AR1115" s="16">
        <v>0.173498082021769</v>
      </c>
      <c r="AS1115" s="16">
        <v>0.22283822721385599</v>
      </c>
      <c r="AT1115" s="16"/>
      <c r="AU1115" s="16">
        <v>0.19102925202219001</v>
      </c>
      <c r="AV1115" s="16">
        <v>0.19479499222382299</v>
      </c>
      <c r="AW1115" s="16"/>
      <c r="AX1115" s="16">
        <v>0.19274189095576899</v>
      </c>
      <c r="AY1115" s="16">
        <v>0.19071766835770301</v>
      </c>
      <c r="AZ1115" s="16"/>
      <c r="BA1115" s="16">
        <v>0.247060198437455</v>
      </c>
      <c r="BB1115" s="16">
        <v>0.173629482300871</v>
      </c>
    </row>
    <row r="1116" spans="2:54" x14ac:dyDescent="0.35">
      <c r="B1116" t="s">
        <v>393</v>
      </c>
      <c r="C1116" s="16">
        <v>0.33978452852781499</v>
      </c>
      <c r="D1116" s="16">
        <v>0.289011240553602</v>
      </c>
      <c r="E1116" s="16">
        <v>0.38945407498072399</v>
      </c>
      <c r="F1116" s="16"/>
      <c r="G1116" s="16">
        <v>0.289417859547628</v>
      </c>
      <c r="H1116" s="16">
        <v>0.30580105570587302</v>
      </c>
      <c r="I1116" s="16">
        <v>0.336667454863191</v>
      </c>
      <c r="J1116" s="16">
        <v>0.37947672308799002</v>
      </c>
      <c r="K1116" s="16">
        <v>0.322350271425146</v>
      </c>
      <c r="L1116" s="16">
        <v>0.38410948717363202</v>
      </c>
      <c r="M1116" s="16"/>
      <c r="N1116" s="16">
        <v>0.35575418841842799</v>
      </c>
      <c r="O1116" s="16">
        <v>0.32862012790540601</v>
      </c>
      <c r="P1116" s="16">
        <v>0.32492990779173703</v>
      </c>
      <c r="Q1116" s="16">
        <v>0.36192940896387599</v>
      </c>
      <c r="R1116" s="16"/>
      <c r="S1116" s="16">
        <v>0.34302588982694099</v>
      </c>
      <c r="T1116" s="16">
        <v>0.336589182072425</v>
      </c>
      <c r="U1116" s="16"/>
      <c r="V1116" s="16">
        <v>0.36229724810188002</v>
      </c>
      <c r="W1116" s="16">
        <v>0.35157895883476198</v>
      </c>
      <c r="X1116" s="16">
        <v>0.31796796167147501</v>
      </c>
      <c r="Y1116" s="16">
        <v>0.220642006811576</v>
      </c>
      <c r="Z1116" s="16"/>
      <c r="AA1116" s="16">
        <v>0.32759007015875902</v>
      </c>
      <c r="AB1116" s="16">
        <v>0.38833085690157298</v>
      </c>
      <c r="AC1116" s="16">
        <v>0.37728650116595103</v>
      </c>
      <c r="AD1116" s="16">
        <v>0.32070233278863602</v>
      </c>
      <c r="AE1116" s="16">
        <v>0.288196880846874</v>
      </c>
      <c r="AF1116" s="16">
        <v>0.37227243605405802</v>
      </c>
      <c r="AG1116" s="16"/>
      <c r="AH1116" s="16">
        <v>0.32480709307512501</v>
      </c>
      <c r="AI1116" s="16">
        <v>0.359096632947697</v>
      </c>
      <c r="AJ1116" s="16"/>
      <c r="AK1116" s="16">
        <v>0.35630997721655699</v>
      </c>
      <c r="AL1116" s="16">
        <v>0.30291094514282202</v>
      </c>
      <c r="AM1116" s="16"/>
      <c r="AN1116" s="16">
        <v>0.30974945398880199</v>
      </c>
      <c r="AO1116" s="16">
        <v>0.37830764046888499</v>
      </c>
      <c r="AP1116" s="16"/>
      <c r="AQ1116" s="16">
        <v>0.36738385938016299</v>
      </c>
      <c r="AR1116" s="16">
        <v>0.32976888976875601</v>
      </c>
      <c r="AS1116" s="16">
        <v>0.321117327545558</v>
      </c>
      <c r="AT1116" s="16"/>
      <c r="AU1116" s="16">
        <v>0.35496657445264401</v>
      </c>
      <c r="AV1116" s="16">
        <v>0.324428139600279</v>
      </c>
      <c r="AW1116" s="16"/>
      <c r="AX1116" s="16">
        <v>0.32311534213533799</v>
      </c>
      <c r="AY1116" s="16">
        <v>0.42332368172252199</v>
      </c>
      <c r="AZ1116" s="16"/>
      <c r="BA1116" s="16">
        <v>0.29536001521003002</v>
      </c>
      <c r="BB1116" s="16">
        <v>0.32044305719622301</v>
      </c>
    </row>
    <row r="1117" spans="2:54" x14ac:dyDescent="0.35">
      <c r="B1117" t="s">
        <v>103</v>
      </c>
      <c r="C1117" s="16">
        <v>3.8156770944280098E-2</v>
      </c>
      <c r="D1117" s="16">
        <v>3.1905449491795301E-2</v>
      </c>
      <c r="E1117" s="16">
        <v>4.4674383974264903E-2</v>
      </c>
      <c r="F1117" s="16"/>
      <c r="G1117" s="16">
        <v>4.1148705466476601E-2</v>
      </c>
      <c r="H1117" s="16">
        <v>2.4608879918689399E-2</v>
      </c>
      <c r="I1117" s="16">
        <v>1.8605686885875501E-2</v>
      </c>
      <c r="J1117" s="16">
        <v>2.8076460504844001E-2</v>
      </c>
      <c r="K1117" s="16">
        <v>4.0451679900845999E-2</v>
      </c>
      <c r="L1117" s="16">
        <v>6.90602354887868E-2</v>
      </c>
      <c r="M1117" s="16"/>
      <c r="N1117" s="16">
        <v>1.15887240615461E-2</v>
      </c>
      <c r="O1117" s="16">
        <v>5.5418546206167901E-2</v>
      </c>
      <c r="P1117" s="16">
        <v>4.2864670532208597E-2</v>
      </c>
      <c r="Q1117" s="16">
        <v>3.4541458787513198E-2</v>
      </c>
      <c r="R1117" s="16"/>
      <c r="S1117" s="16">
        <v>4.6461105943602601E-2</v>
      </c>
      <c r="T1117" s="16">
        <v>2.5825610531338E-2</v>
      </c>
      <c r="U1117" s="16"/>
      <c r="V1117" s="16">
        <v>4.2479436309238103E-2</v>
      </c>
      <c r="W1117" s="16">
        <v>4.7490160207694802E-2</v>
      </c>
      <c r="X1117" s="16">
        <v>2.4023867952005E-2</v>
      </c>
      <c r="Y1117" s="16">
        <v>1.6569503702676801E-2</v>
      </c>
      <c r="Z1117" s="16"/>
      <c r="AA1117" s="16">
        <v>5.05489037207036E-2</v>
      </c>
      <c r="AB1117" s="16">
        <v>2.8160107745664902E-2</v>
      </c>
      <c r="AC1117" s="16">
        <v>4.2102443517996302E-2</v>
      </c>
      <c r="AD1117" s="16">
        <v>2.5877374014972799E-2</v>
      </c>
      <c r="AE1117" s="16">
        <v>3.41088508946489E-2</v>
      </c>
      <c r="AF1117" s="16">
        <v>2.3742646851764599E-2</v>
      </c>
      <c r="AG1117" s="16"/>
      <c r="AH1117" s="16">
        <v>3.0472490486106799E-2</v>
      </c>
      <c r="AI1117" s="16">
        <v>3.66953321101256E-2</v>
      </c>
      <c r="AJ1117" s="16"/>
      <c r="AK1117" s="16">
        <v>3.0293237602938099E-2</v>
      </c>
      <c r="AL1117" s="16">
        <v>3.5448664773359798E-2</v>
      </c>
      <c r="AM1117" s="16"/>
      <c r="AN1117" s="16">
        <v>3.7410609592172898E-2</v>
      </c>
      <c r="AO1117" s="16">
        <v>4.0323217031455499E-2</v>
      </c>
      <c r="AP1117" s="16"/>
      <c r="AQ1117" s="16">
        <v>1.8866872856691499E-2</v>
      </c>
      <c r="AR1117" s="16">
        <v>4.6989985343115402E-2</v>
      </c>
      <c r="AS1117" s="16">
        <v>3.05167386679925E-2</v>
      </c>
      <c r="AT1117" s="16"/>
      <c r="AU1117" s="16">
        <v>4.2607218272391001E-2</v>
      </c>
      <c r="AV1117" s="16">
        <v>2.9510656580586599E-2</v>
      </c>
      <c r="AW1117" s="16"/>
      <c r="AX1117" s="16">
        <v>3.0125863978843301E-2</v>
      </c>
      <c r="AY1117" s="16">
        <v>8.0646257774504904E-2</v>
      </c>
      <c r="AZ1117" s="16"/>
      <c r="BA1117" s="16">
        <v>1.7492487134154501E-2</v>
      </c>
      <c r="BB1117" s="16">
        <v>1.87684899175702E-2</v>
      </c>
    </row>
    <row r="1118" spans="2:54" x14ac:dyDescent="0.35">
      <c r="C1118" s="16"/>
      <c r="D1118" s="16"/>
      <c r="E1118" s="16"/>
      <c r="F1118" s="16"/>
      <c r="G1118" s="16"/>
      <c r="H1118" s="16"/>
      <c r="I1118" s="16"/>
      <c r="J1118" s="16"/>
      <c r="K1118" s="16"/>
      <c r="L1118" s="16"/>
      <c r="M1118" s="16"/>
      <c r="N1118" s="16"/>
      <c r="O1118" s="16"/>
      <c r="P1118" s="16"/>
      <c r="Q1118" s="16"/>
      <c r="R1118" s="16"/>
      <c r="S1118" s="16"/>
      <c r="T1118" s="16"/>
      <c r="U1118" s="16"/>
      <c r="V1118" s="16"/>
      <c r="W1118" s="16"/>
      <c r="X1118" s="16"/>
      <c r="Y1118" s="16"/>
      <c r="Z1118" s="16"/>
      <c r="AA1118" s="16"/>
      <c r="AB1118" s="16"/>
      <c r="AC1118" s="16"/>
      <c r="AD1118" s="16"/>
      <c r="AE1118" s="16"/>
      <c r="AF1118" s="16"/>
      <c r="AG1118" s="16"/>
      <c r="AH1118" s="16"/>
      <c r="AI1118" s="16"/>
      <c r="AJ1118" s="16"/>
      <c r="AK1118" s="16"/>
      <c r="AL1118" s="16"/>
      <c r="AM1118" s="16"/>
      <c r="AN1118" s="16"/>
      <c r="AO1118" s="16"/>
      <c r="AP1118" s="16"/>
      <c r="AQ1118" s="16"/>
      <c r="AR1118" s="16"/>
      <c r="AS1118" s="16"/>
      <c r="AT1118" s="16"/>
      <c r="AU1118" s="16"/>
      <c r="AV1118" s="16"/>
      <c r="AW1118" s="16"/>
      <c r="AX1118" s="16"/>
      <c r="AY1118" s="16"/>
      <c r="AZ1118" s="16"/>
      <c r="BA1118" s="16"/>
      <c r="BB1118" s="16"/>
    </row>
    <row r="1119" spans="2:54" x14ac:dyDescent="0.35">
      <c r="B1119" s="7" t="s">
        <v>394</v>
      </c>
      <c r="C1119" s="16"/>
      <c r="D1119" s="16"/>
      <c r="E1119" s="16"/>
      <c r="F1119" s="16"/>
      <c r="G1119" s="16"/>
      <c r="H1119" s="16"/>
      <c r="I1119" s="16"/>
      <c r="J1119" s="16"/>
      <c r="K1119" s="16"/>
      <c r="L1119" s="16"/>
      <c r="M1119" s="16"/>
      <c r="N1119" s="16"/>
      <c r="O1119" s="16"/>
      <c r="P1119" s="16"/>
      <c r="Q1119" s="16"/>
      <c r="R1119" s="16"/>
      <c r="S1119" s="16"/>
      <c r="T1119" s="16"/>
      <c r="U1119" s="16"/>
      <c r="V1119" s="16"/>
      <c r="W1119" s="16"/>
      <c r="X1119" s="16"/>
      <c r="Y1119" s="16"/>
      <c r="Z1119" s="16"/>
      <c r="AA1119" s="16"/>
      <c r="AB1119" s="16"/>
      <c r="AC1119" s="16"/>
      <c r="AD1119" s="16"/>
      <c r="AE1119" s="16"/>
      <c r="AF1119" s="16"/>
      <c r="AG1119" s="16"/>
      <c r="AH1119" s="16"/>
      <c r="AI1119" s="16"/>
      <c r="AJ1119" s="16"/>
      <c r="AK1119" s="16"/>
      <c r="AL1119" s="16"/>
      <c r="AM1119" s="16"/>
      <c r="AN1119" s="16"/>
      <c r="AO1119" s="16"/>
      <c r="AP1119" s="16"/>
      <c r="AQ1119" s="16"/>
      <c r="AR1119" s="16"/>
      <c r="AS1119" s="16"/>
      <c r="AT1119" s="16"/>
      <c r="AU1119" s="16"/>
      <c r="AV1119" s="16"/>
      <c r="AW1119" s="16"/>
      <c r="AX1119" s="16"/>
      <c r="AY1119" s="16"/>
      <c r="AZ1119" s="16"/>
      <c r="BA1119" s="16"/>
      <c r="BB1119" s="16"/>
    </row>
    <row r="1120" spans="2:54" x14ac:dyDescent="0.35">
      <c r="B1120" s="15" t="s">
        <v>14</v>
      </c>
      <c r="C1120" s="16"/>
      <c r="D1120" s="16"/>
      <c r="E1120" s="16"/>
      <c r="F1120" s="16"/>
      <c r="G1120" s="16"/>
      <c r="H1120" s="16"/>
      <c r="I1120" s="16"/>
      <c r="J1120" s="16"/>
      <c r="K1120" s="16"/>
      <c r="L1120" s="16"/>
      <c r="M1120" s="16"/>
      <c r="N1120" s="16"/>
      <c r="O1120" s="16"/>
      <c r="P1120" s="16"/>
      <c r="Q1120" s="16"/>
      <c r="R1120" s="16"/>
      <c r="S1120" s="16"/>
      <c r="T1120" s="16"/>
      <c r="U1120" s="16"/>
      <c r="V1120" s="16"/>
      <c r="W1120" s="16"/>
      <c r="X1120" s="16"/>
      <c r="Y1120" s="16"/>
      <c r="Z1120" s="16"/>
      <c r="AA1120" s="16"/>
      <c r="AB1120" s="16"/>
      <c r="AC1120" s="16"/>
      <c r="AD1120" s="16"/>
      <c r="AE1120" s="16"/>
      <c r="AF1120" s="16"/>
      <c r="AG1120" s="16"/>
      <c r="AH1120" s="16"/>
      <c r="AI1120" s="16"/>
      <c r="AJ1120" s="16"/>
      <c r="AK1120" s="16"/>
      <c r="AL1120" s="16"/>
      <c r="AM1120" s="16"/>
      <c r="AN1120" s="16"/>
      <c r="AO1120" s="16"/>
      <c r="AP1120" s="16"/>
      <c r="AQ1120" s="16"/>
      <c r="AR1120" s="16"/>
      <c r="AS1120" s="16"/>
      <c r="AT1120" s="16"/>
      <c r="AU1120" s="16"/>
      <c r="AV1120" s="16"/>
      <c r="AW1120" s="16"/>
      <c r="AX1120" s="16"/>
      <c r="AY1120" s="16"/>
      <c r="AZ1120" s="16"/>
      <c r="BA1120" s="16"/>
      <c r="BB1120" s="16"/>
    </row>
    <row r="1121" spans="2:54" x14ac:dyDescent="0.35">
      <c r="B1121" t="s">
        <v>391</v>
      </c>
      <c r="C1121" s="16">
        <v>3.8373861362880297E-2</v>
      </c>
      <c r="D1121" s="16">
        <v>3.6660972615884399E-2</v>
      </c>
      <c r="E1121" s="16">
        <v>3.8817578840413001E-2</v>
      </c>
      <c r="F1121" s="16"/>
      <c r="G1121" s="16">
        <v>9.3387520970067903E-2</v>
      </c>
      <c r="H1121" s="16">
        <v>4.4140211177386299E-2</v>
      </c>
      <c r="I1121" s="16">
        <v>5.1665591671934498E-2</v>
      </c>
      <c r="J1121" s="16">
        <v>1.08950333339345E-2</v>
      </c>
      <c r="K1121" s="16">
        <v>1.4880526216410001E-2</v>
      </c>
      <c r="L1121" s="16">
        <v>3.0462485031541399E-2</v>
      </c>
      <c r="M1121" s="16"/>
      <c r="N1121" s="16">
        <v>2.6289523135703999E-2</v>
      </c>
      <c r="O1121" s="16">
        <v>4.3659205296035501E-2</v>
      </c>
      <c r="P1121" s="16">
        <v>5.3667464320562498E-2</v>
      </c>
      <c r="Q1121" s="16">
        <v>1.7883836308445901E-2</v>
      </c>
      <c r="R1121" s="16"/>
      <c r="S1121" s="16">
        <v>3.4049794629079401E-2</v>
      </c>
      <c r="T1121" s="16">
        <v>4.5084708111596102E-2</v>
      </c>
      <c r="U1121" s="16"/>
      <c r="V1121" s="16">
        <v>6.3034547081718198E-2</v>
      </c>
      <c r="W1121" s="16">
        <v>3.2611099864850002E-2</v>
      </c>
      <c r="X1121" s="16">
        <v>2.6210738541597899E-2</v>
      </c>
      <c r="Y1121" s="16">
        <v>2.6262820327151899E-2</v>
      </c>
      <c r="Z1121" s="16"/>
      <c r="AA1121" s="16">
        <v>6.0663789779068202E-2</v>
      </c>
      <c r="AB1121" s="16">
        <v>1.8884363206633299E-2</v>
      </c>
      <c r="AC1121" s="16">
        <v>2.5266688091835202E-2</v>
      </c>
      <c r="AD1121" s="16">
        <v>1.8793069374803201E-2</v>
      </c>
      <c r="AE1121" s="16">
        <v>4.0850979690975099E-2</v>
      </c>
      <c r="AF1121" s="16">
        <v>4.0145029649607498E-2</v>
      </c>
      <c r="AG1121" s="16"/>
      <c r="AH1121" s="16">
        <v>2.92361433007279E-2</v>
      </c>
      <c r="AI1121" s="16">
        <v>4.1880347453193099E-2</v>
      </c>
      <c r="AJ1121" s="16"/>
      <c r="AK1121" s="16">
        <v>3.3511420597206E-2</v>
      </c>
      <c r="AL1121" s="16">
        <v>5.10889598163645E-2</v>
      </c>
      <c r="AM1121" s="16"/>
      <c r="AN1121" s="16">
        <v>3.2524100486503303E-2</v>
      </c>
      <c r="AO1121" s="16">
        <v>4.7261715084598498E-2</v>
      </c>
      <c r="AP1121" s="16"/>
      <c r="AQ1121" s="16">
        <v>2.7492069304856901E-2</v>
      </c>
      <c r="AR1121" s="16">
        <v>2.47864887101409E-2</v>
      </c>
      <c r="AS1121" s="16">
        <v>5.6405148719023898E-2</v>
      </c>
      <c r="AT1121" s="16"/>
      <c r="AU1121" s="16">
        <v>3.4467627921808297E-2</v>
      </c>
      <c r="AV1121" s="16">
        <v>4.4612439438915803E-2</v>
      </c>
      <c r="AW1121" s="16"/>
      <c r="AX1121" s="16">
        <v>3.6402085062861002E-2</v>
      </c>
      <c r="AY1121" s="16">
        <v>4.2345115614215001E-2</v>
      </c>
      <c r="AZ1121" s="16"/>
      <c r="BA1121" s="16">
        <v>3.1227015071574601E-2</v>
      </c>
      <c r="BB1121" s="16">
        <v>2.3843009029874299E-2</v>
      </c>
    </row>
    <row r="1122" spans="2:54" x14ac:dyDescent="0.35">
      <c r="B1122" t="s">
        <v>373</v>
      </c>
      <c r="C1122" s="16">
        <v>1.2186660255465E-2</v>
      </c>
      <c r="D1122" s="16">
        <v>9.9034585502243908E-3</v>
      </c>
      <c r="E1122" s="16">
        <v>1.45398353693379E-2</v>
      </c>
      <c r="F1122" s="16"/>
      <c r="G1122" s="16">
        <v>1.02950168318728E-2</v>
      </c>
      <c r="H1122" s="16">
        <v>3.67054084562616E-2</v>
      </c>
      <c r="I1122" s="16">
        <v>9.4217294729728208E-3</v>
      </c>
      <c r="J1122" s="16">
        <v>5.4372067730383902E-3</v>
      </c>
      <c r="K1122" s="16">
        <v>7.0436955925293702E-3</v>
      </c>
      <c r="L1122" s="16">
        <v>3.5379702775804401E-3</v>
      </c>
      <c r="M1122" s="16"/>
      <c r="N1122" s="16">
        <v>9.5832428861233592E-3</v>
      </c>
      <c r="O1122" s="16">
        <v>2.2411188604555599E-2</v>
      </c>
      <c r="P1122" s="16">
        <v>1.0667230452435599E-2</v>
      </c>
      <c r="Q1122" s="16">
        <v>7.5454354177367797E-3</v>
      </c>
      <c r="R1122" s="16"/>
      <c r="S1122" s="16">
        <v>1.18151744970085E-2</v>
      </c>
      <c r="T1122" s="16">
        <v>1.2807463838684001E-2</v>
      </c>
      <c r="U1122" s="16"/>
      <c r="V1122" s="16">
        <v>1.7468819030650999E-2</v>
      </c>
      <c r="W1122" s="16">
        <v>8.2275225005252802E-3</v>
      </c>
      <c r="X1122" s="16">
        <v>1.4500702609942301E-2</v>
      </c>
      <c r="Y1122" s="16">
        <v>0</v>
      </c>
      <c r="Z1122" s="16"/>
      <c r="AA1122" s="16">
        <v>6.7712335120251902E-3</v>
      </c>
      <c r="AB1122" s="16">
        <v>0</v>
      </c>
      <c r="AC1122" s="16">
        <v>1.41536142198201E-2</v>
      </c>
      <c r="AD1122" s="16">
        <v>1.5904286131813501E-2</v>
      </c>
      <c r="AE1122" s="16">
        <v>4.3810614992850001E-2</v>
      </c>
      <c r="AF1122" s="16">
        <v>2.80633210068587E-2</v>
      </c>
      <c r="AG1122" s="16"/>
      <c r="AH1122" s="16">
        <v>1.4364855701602E-2</v>
      </c>
      <c r="AI1122" s="16">
        <v>1.28701384261977E-2</v>
      </c>
      <c r="AJ1122" s="16"/>
      <c r="AK1122" s="16">
        <v>1.3593785220953799E-2</v>
      </c>
      <c r="AL1122" s="16">
        <v>1.0712795570083001E-2</v>
      </c>
      <c r="AM1122" s="16"/>
      <c r="AN1122" s="16">
        <v>1.5917182490604601E-2</v>
      </c>
      <c r="AO1122" s="16">
        <v>1.1747697545419E-2</v>
      </c>
      <c r="AP1122" s="16"/>
      <c r="AQ1122" s="16">
        <v>2.1669594117808499E-2</v>
      </c>
      <c r="AR1122" s="16">
        <v>5.2990008224551299E-3</v>
      </c>
      <c r="AS1122" s="16">
        <v>1.46661120504915E-2</v>
      </c>
      <c r="AT1122" s="16"/>
      <c r="AU1122" s="16">
        <v>1.20175643649838E-2</v>
      </c>
      <c r="AV1122" s="16">
        <v>1.2648114159986E-2</v>
      </c>
      <c r="AW1122" s="16"/>
      <c r="AX1122" s="16">
        <v>1.3076821584930599E-2</v>
      </c>
      <c r="AY1122" s="16">
        <v>8.1375469150626496E-3</v>
      </c>
      <c r="AZ1122" s="16"/>
      <c r="BA1122" s="16">
        <v>1.55891077265711E-2</v>
      </c>
      <c r="BB1122" s="16">
        <v>0</v>
      </c>
    </row>
    <row r="1123" spans="2:54" x14ac:dyDescent="0.35">
      <c r="B1123" t="s">
        <v>374</v>
      </c>
      <c r="C1123" s="16">
        <v>4.3246284220501301E-2</v>
      </c>
      <c r="D1123" s="16">
        <v>5.8887552649916498E-2</v>
      </c>
      <c r="E1123" s="16">
        <v>2.9102165608207501E-2</v>
      </c>
      <c r="F1123" s="16"/>
      <c r="G1123" s="16">
        <v>6.9666505015991406E-2</v>
      </c>
      <c r="H1123" s="16">
        <v>6.3704851550420105E-2</v>
      </c>
      <c r="I1123" s="16">
        <v>4.3671254112864502E-2</v>
      </c>
      <c r="J1123" s="16">
        <v>4.7168599970951602E-2</v>
      </c>
      <c r="K1123" s="16">
        <v>5.2399314425038097E-2</v>
      </c>
      <c r="L1123" s="16">
        <v>0</v>
      </c>
      <c r="M1123" s="16"/>
      <c r="N1123" s="16">
        <v>2.9182175607030798E-2</v>
      </c>
      <c r="O1123" s="16">
        <v>6.1144786524213103E-2</v>
      </c>
      <c r="P1123" s="16">
        <v>4.9746682558683301E-2</v>
      </c>
      <c r="Q1123" s="16">
        <v>2.7242849178386999E-2</v>
      </c>
      <c r="R1123" s="16"/>
      <c r="S1123" s="16">
        <v>3.1079398661793101E-2</v>
      </c>
      <c r="T1123" s="16">
        <v>6.1806684550081398E-2</v>
      </c>
      <c r="U1123" s="16"/>
      <c r="V1123" s="16">
        <v>3.9943663775540802E-2</v>
      </c>
      <c r="W1123" s="16">
        <v>4.33426507317567E-2</v>
      </c>
      <c r="X1123" s="16">
        <v>4.5519968611209299E-2</v>
      </c>
      <c r="Y1123" s="16">
        <v>4.7301842294584097E-2</v>
      </c>
      <c r="Z1123" s="16"/>
      <c r="AA1123" s="16">
        <v>5.9678600541713797E-2</v>
      </c>
      <c r="AB1123" s="16">
        <v>2.66268857688849E-2</v>
      </c>
      <c r="AC1123" s="16">
        <v>2.93882954713677E-2</v>
      </c>
      <c r="AD1123" s="16">
        <v>5.0548746726619097E-2</v>
      </c>
      <c r="AE1123" s="16">
        <v>1.78739713595884E-2</v>
      </c>
      <c r="AF1123" s="16">
        <v>0</v>
      </c>
      <c r="AG1123" s="16"/>
      <c r="AH1123" s="16">
        <v>5.8035555559793998E-2</v>
      </c>
      <c r="AI1123" s="16">
        <v>2.8932546613183601E-2</v>
      </c>
      <c r="AJ1123" s="16"/>
      <c r="AK1123" s="16">
        <v>6.1420621519334202E-2</v>
      </c>
      <c r="AL1123" s="16">
        <v>3.2832988863311201E-2</v>
      </c>
      <c r="AM1123" s="16"/>
      <c r="AN1123" s="16">
        <v>5.6699914107227099E-2</v>
      </c>
      <c r="AO1123" s="16">
        <v>4.2079331190224098E-2</v>
      </c>
      <c r="AP1123" s="16"/>
      <c r="AQ1123" s="16">
        <v>5.0840046027680698E-2</v>
      </c>
      <c r="AR1123" s="16">
        <v>3.9539686796193803E-2</v>
      </c>
      <c r="AS1123" s="16">
        <v>5.2074095045718E-2</v>
      </c>
      <c r="AT1123" s="16"/>
      <c r="AU1123" s="16">
        <v>3.6136574651938501E-2</v>
      </c>
      <c r="AV1123" s="16">
        <v>5.4117430784122601E-2</v>
      </c>
      <c r="AW1123" s="16"/>
      <c r="AX1123" s="16">
        <v>4.84194807393429E-2</v>
      </c>
      <c r="AY1123" s="16">
        <v>1.86051914783463E-2</v>
      </c>
      <c r="AZ1123" s="16"/>
      <c r="BA1123" s="16">
        <v>7.4507594879178796E-2</v>
      </c>
      <c r="BB1123" s="16">
        <v>5.4312643852257501E-2</v>
      </c>
    </row>
    <row r="1124" spans="2:54" x14ac:dyDescent="0.35">
      <c r="B1124" t="s">
        <v>392</v>
      </c>
      <c r="C1124" s="16">
        <v>0.151042233854878</v>
      </c>
      <c r="D1124" s="16">
        <v>0.15654488431947999</v>
      </c>
      <c r="E1124" s="16">
        <v>0.14451736337091001</v>
      </c>
      <c r="F1124" s="16"/>
      <c r="G1124" s="16">
        <v>0.244665967188858</v>
      </c>
      <c r="H1124" s="16">
        <v>0.144793628995983</v>
      </c>
      <c r="I1124" s="16">
        <v>0.16114782432824701</v>
      </c>
      <c r="J1124" s="16">
        <v>0.16201263945751601</v>
      </c>
      <c r="K1124" s="16">
        <v>0.14443956427235899</v>
      </c>
      <c r="L1124" s="16">
        <v>9.1368025411510595E-2</v>
      </c>
      <c r="M1124" s="16"/>
      <c r="N1124" s="16">
        <v>0.115112268141836</v>
      </c>
      <c r="O1124" s="16">
        <v>0.127635995067544</v>
      </c>
      <c r="P1124" s="16">
        <v>0.170262918953238</v>
      </c>
      <c r="Q1124" s="16">
        <v>0.16643050742603099</v>
      </c>
      <c r="R1124" s="16"/>
      <c r="S1124" s="16">
        <v>0.13680231635905901</v>
      </c>
      <c r="T1124" s="16">
        <v>0.17326508464530299</v>
      </c>
      <c r="U1124" s="16"/>
      <c r="V1124" s="16">
        <v>0.18061265035676699</v>
      </c>
      <c r="W1124" s="16">
        <v>0.17484240254171099</v>
      </c>
      <c r="X1124" s="16">
        <v>9.4767258842483798E-2</v>
      </c>
      <c r="Y1124" s="16">
        <v>0.12946745488358699</v>
      </c>
      <c r="Z1124" s="16"/>
      <c r="AA1124" s="16">
        <v>0.19200094682094501</v>
      </c>
      <c r="AB1124" s="16">
        <v>0.161741458952671</v>
      </c>
      <c r="AC1124" s="16">
        <v>9.1390079982844E-2</v>
      </c>
      <c r="AD1124" s="16">
        <v>0.104887828997749</v>
      </c>
      <c r="AE1124" s="16">
        <v>0.14705430513047099</v>
      </c>
      <c r="AF1124" s="16">
        <v>9.1337209098590999E-2</v>
      </c>
      <c r="AG1124" s="16"/>
      <c r="AH1124" s="16">
        <v>0.119226536391515</v>
      </c>
      <c r="AI1124" s="16">
        <v>0.12226497624743</v>
      </c>
      <c r="AJ1124" s="16"/>
      <c r="AK1124" s="16">
        <v>0.124941180988798</v>
      </c>
      <c r="AL1124" s="16">
        <v>0.143127214323268</v>
      </c>
      <c r="AM1124" s="16"/>
      <c r="AN1124" s="16">
        <v>0.130684698295011</v>
      </c>
      <c r="AO1124" s="16">
        <v>0.11465068110110301</v>
      </c>
      <c r="AP1124" s="16"/>
      <c r="AQ1124" s="16">
        <v>8.3322907827676901E-2</v>
      </c>
      <c r="AR1124" s="16">
        <v>0.22044638937866301</v>
      </c>
      <c r="AS1124" s="16">
        <v>8.9723193566463896E-2</v>
      </c>
      <c r="AT1124" s="16"/>
      <c r="AU1124" s="16">
        <v>0.12714266164509999</v>
      </c>
      <c r="AV1124" s="16">
        <v>0.17662491297358801</v>
      </c>
      <c r="AW1124" s="16"/>
      <c r="AX1124" s="16">
        <v>0.145250695706025</v>
      </c>
      <c r="AY1124" s="16">
        <v>0.18088244148471699</v>
      </c>
      <c r="AZ1124" s="16"/>
      <c r="BA1124" s="16">
        <v>0.116445941044182</v>
      </c>
      <c r="BB1124" s="16">
        <v>0.157498883780648</v>
      </c>
    </row>
    <row r="1125" spans="2:54" x14ac:dyDescent="0.35">
      <c r="B1125" t="s">
        <v>376</v>
      </c>
      <c r="C1125" s="16">
        <v>0.16755851550099499</v>
      </c>
      <c r="D1125" s="16">
        <v>0.16334284693493201</v>
      </c>
      <c r="E1125" s="16">
        <v>0.172334064850832</v>
      </c>
      <c r="F1125" s="16"/>
      <c r="G1125" s="16">
        <v>0.11225995842136401</v>
      </c>
      <c r="H1125" s="16">
        <v>0.188166129324636</v>
      </c>
      <c r="I1125" s="16">
        <v>0.212136715059043</v>
      </c>
      <c r="J1125" s="16">
        <v>0.17510172941267099</v>
      </c>
      <c r="K1125" s="16">
        <v>0.19355976124923499</v>
      </c>
      <c r="L1125" s="16">
        <v>0.121095776271299</v>
      </c>
      <c r="M1125" s="16"/>
      <c r="N1125" s="16">
        <v>0.202010531170421</v>
      </c>
      <c r="O1125" s="16">
        <v>0.150884019040983</v>
      </c>
      <c r="P1125" s="16">
        <v>0.15471241169187899</v>
      </c>
      <c r="Q1125" s="16">
        <v>0.178062509454122</v>
      </c>
      <c r="R1125" s="16"/>
      <c r="S1125" s="16">
        <v>0.17306658885432799</v>
      </c>
      <c r="T1125" s="16">
        <v>0.158428948592824</v>
      </c>
      <c r="U1125" s="16"/>
      <c r="V1125" s="16">
        <v>0.140418427378977</v>
      </c>
      <c r="W1125" s="16">
        <v>0.167591288801442</v>
      </c>
      <c r="X1125" s="16">
        <v>0.20156726688964</v>
      </c>
      <c r="Y1125" s="16">
        <v>8.1371350824338606E-2</v>
      </c>
      <c r="Z1125" s="16"/>
      <c r="AA1125" s="16">
        <v>0.13726748293350799</v>
      </c>
      <c r="AB1125" s="16">
        <v>0.18597884526622399</v>
      </c>
      <c r="AC1125" s="16">
        <v>0.238882649484915</v>
      </c>
      <c r="AD1125" s="16">
        <v>0.181287954888255</v>
      </c>
      <c r="AE1125" s="16">
        <v>0.15552814853493399</v>
      </c>
      <c r="AF1125" s="16">
        <v>0.15541492881105901</v>
      </c>
      <c r="AG1125" s="16"/>
      <c r="AH1125" s="16">
        <v>0.177363635858865</v>
      </c>
      <c r="AI1125" s="16">
        <v>0.16787660087786099</v>
      </c>
      <c r="AJ1125" s="16"/>
      <c r="AK1125" s="16">
        <v>0.16828730912496101</v>
      </c>
      <c r="AL1125" s="16">
        <v>0.18693154367828199</v>
      </c>
      <c r="AM1125" s="16"/>
      <c r="AN1125" s="16">
        <v>0.16869662597175</v>
      </c>
      <c r="AO1125" s="16">
        <v>0.16456315366017801</v>
      </c>
      <c r="AP1125" s="16"/>
      <c r="AQ1125" s="16">
        <v>0.116845441185909</v>
      </c>
      <c r="AR1125" s="16">
        <v>0.17877722103774099</v>
      </c>
      <c r="AS1125" s="16">
        <v>0.204005158749725</v>
      </c>
      <c r="AT1125" s="16"/>
      <c r="AU1125" s="16">
        <v>0.174409720989329</v>
      </c>
      <c r="AV1125" s="16">
        <v>0.160887278357424</v>
      </c>
      <c r="AW1125" s="16"/>
      <c r="AX1125" s="16">
        <v>0.175563957619156</v>
      </c>
      <c r="AY1125" s="16">
        <v>0.12700510445928301</v>
      </c>
      <c r="AZ1125" s="16"/>
      <c r="BA1125" s="16">
        <v>0.18913701547542899</v>
      </c>
      <c r="BB1125" s="16">
        <v>0.14113378414189701</v>
      </c>
    </row>
    <row r="1126" spans="2:54" x14ac:dyDescent="0.35">
      <c r="B1126" t="s">
        <v>377</v>
      </c>
      <c r="C1126" s="16">
        <v>0.19403917258381601</v>
      </c>
      <c r="D1126" s="16">
        <v>0.23269341917704101</v>
      </c>
      <c r="E1126" s="16">
        <v>0.154079690724331</v>
      </c>
      <c r="F1126" s="16"/>
      <c r="G1126" s="16">
        <v>0.23244322530168399</v>
      </c>
      <c r="H1126" s="16">
        <v>0.204843723630627</v>
      </c>
      <c r="I1126" s="16">
        <v>0.21295977423274401</v>
      </c>
      <c r="J1126" s="16">
        <v>0.179965445197726</v>
      </c>
      <c r="K1126" s="16">
        <v>0.14199150939028099</v>
      </c>
      <c r="L1126" s="16">
        <v>0.19926282722895999</v>
      </c>
      <c r="M1126" s="16"/>
      <c r="N1126" s="16">
        <v>0.210379236335894</v>
      </c>
      <c r="O1126" s="16">
        <v>0.161214559280974</v>
      </c>
      <c r="P1126" s="16">
        <v>0.17982850860989</v>
      </c>
      <c r="Q1126" s="16">
        <v>0.233830560033957</v>
      </c>
      <c r="R1126" s="16"/>
      <c r="S1126" s="16">
        <v>0.194564032569714</v>
      </c>
      <c r="T1126" s="16">
        <v>0.19421400009063899</v>
      </c>
      <c r="U1126" s="16"/>
      <c r="V1126" s="16">
        <v>0.17723187043427699</v>
      </c>
      <c r="W1126" s="16">
        <v>0.174165368345613</v>
      </c>
      <c r="X1126" s="16">
        <v>0.22184787970123801</v>
      </c>
      <c r="Y1126" s="16">
        <v>0.31487597161647302</v>
      </c>
      <c r="Z1126" s="16"/>
      <c r="AA1126" s="16">
        <v>0.15300875695838501</v>
      </c>
      <c r="AB1126" s="16">
        <v>0.23161690915042399</v>
      </c>
      <c r="AC1126" s="16">
        <v>0.140833006412621</v>
      </c>
      <c r="AD1126" s="16">
        <v>0.252450814071568</v>
      </c>
      <c r="AE1126" s="16">
        <v>0.19437127714215499</v>
      </c>
      <c r="AF1126" s="16">
        <v>0.259193442549361</v>
      </c>
      <c r="AG1126" s="16"/>
      <c r="AH1126" s="16">
        <v>0.200877444129302</v>
      </c>
      <c r="AI1126" s="16">
        <v>0.2154268632646</v>
      </c>
      <c r="AJ1126" s="16"/>
      <c r="AK1126" s="16">
        <v>0.20819092257428801</v>
      </c>
      <c r="AL1126" s="16">
        <v>0.21780380543122199</v>
      </c>
      <c r="AM1126" s="16"/>
      <c r="AN1126" s="16">
        <v>0.184939270046445</v>
      </c>
      <c r="AO1126" s="16">
        <v>0.215031793721354</v>
      </c>
      <c r="AP1126" s="16"/>
      <c r="AQ1126" s="16">
        <v>0.28730777400928798</v>
      </c>
      <c r="AR1126" s="16">
        <v>0.13816212074529</v>
      </c>
      <c r="AS1126" s="16">
        <v>0.21359372121818199</v>
      </c>
      <c r="AT1126" s="16"/>
      <c r="AU1126" s="16">
        <v>0.18997990740662599</v>
      </c>
      <c r="AV1126" s="16">
        <v>0.19923299337089401</v>
      </c>
      <c r="AW1126" s="16"/>
      <c r="AX1126" s="16">
        <v>0.20680037494263601</v>
      </c>
      <c r="AY1126" s="16">
        <v>0.13154252692174401</v>
      </c>
      <c r="AZ1126" s="16"/>
      <c r="BA1126" s="16">
        <v>0.21844655638221799</v>
      </c>
      <c r="BB1126" s="16">
        <v>0.26056367705095801</v>
      </c>
    </row>
    <row r="1127" spans="2:54" x14ac:dyDescent="0.35">
      <c r="B1127" t="s">
        <v>393</v>
      </c>
      <c r="C1127" s="16">
        <v>0.36015178141131099</v>
      </c>
      <c r="D1127" s="16">
        <v>0.31922331714726199</v>
      </c>
      <c r="E1127" s="16">
        <v>0.40258951442283902</v>
      </c>
      <c r="F1127" s="16"/>
      <c r="G1127" s="16">
        <v>0.17594094607067701</v>
      </c>
      <c r="H1127" s="16">
        <v>0.29412998411673402</v>
      </c>
      <c r="I1127" s="16">
        <v>0.29983132086193898</v>
      </c>
      <c r="J1127" s="16">
        <v>0.397761603217201</v>
      </c>
      <c r="K1127" s="16">
        <v>0.41418283120303601</v>
      </c>
      <c r="L1127" s="16">
        <v>0.49932796623306103</v>
      </c>
      <c r="M1127" s="16"/>
      <c r="N1127" s="16">
        <v>0.39084512921361603</v>
      </c>
      <c r="O1127" s="16">
        <v>0.386039196708587</v>
      </c>
      <c r="P1127" s="16">
        <v>0.34783479442689402</v>
      </c>
      <c r="Q1127" s="16">
        <v>0.33527429027023198</v>
      </c>
      <c r="R1127" s="16"/>
      <c r="S1127" s="16">
        <v>0.38288479627284799</v>
      </c>
      <c r="T1127" s="16">
        <v>0.32434810112995199</v>
      </c>
      <c r="U1127" s="16"/>
      <c r="V1127" s="16">
        <v>0.34990610075319201</v>
      </c>
      <c r="W1127" s="16">
        <v>0.35444872920873799</v>
      </c>
      <c r="X1127" s="16">
        <v>0.37217563233385498</v>
      </c>
      <c r="Y1127" s="16">
        <v>0.40072056005386503</v>
      </c>
      <c r="Z1127" s="16"/>
      <c r="AA1127" s="16">
        <v>0.34579453392216802</v>
      </c>
      <c r="AB1127" s="16">
        <v>0.34186470959840498</v>
      </c>
      <c r="AC1127" s="16">
        <v>0.41798322281860001</v>
      </c>
      <c r="AD1127" s="16">
        <v>0.36891434037559301</v>
      </c>
      <c r="AE1127" s="16">
        <v>0.36056289071061298</v>
      </c>
      <c r="AF1127" s="16">
        <v>0.40210342203275901</v>
      </c>
      <c r="AG1127" s="16"/>
      <c r="AH1127" s="16">
        <v>0.37735316823551102</v>
      </c>
      <c r="AI1127" s="16">
        <v>0.37888950834590301</v>
      </c>
      <c r="AJ1127" s="16"/>
      <c r="AK1127" s="16">
        <v>0.36783307052898001</v>
      </c>
      <c r="AL1127" s="16">
        <v>0.325397781186404</v>
      </c>
      <c r="AM1127" s="16"/>
      <c r="AN1127" s="16">
        <v>0.38303071916282699</v>
      </c>
      <c r="AO1127" s="16">
        <v>0.37234253718126098</v>
      </c>
      <c r="AP1127" s="16"/>
      <c r="AQ1127" s="16">
        <v>0.392928895332536</v>
      </c>
      <c r="AR1127" s="16">
        <v>0.35485564168466399</v>
      </c>
      <c r="AS1127" s="16">
        <v>0.343817603703579</v>
      </c>
      <c r="AT1127" s="16"/>
      <c r="AU1127" s="16">
        <v>0.39111664249383599</v>
      </c>
      <c r="AV1127" s="16">
        <v>0.322778619659078</v>
      </c>
      <c r="AW1127" s="16"/>
      <c r="AX1127" s="16">
        <v>0.34828858202095397</v>
      </c>
      <c r="AY1127" s="16">
        <v>0.42000191080909599</v>
      </c>
      <c r="AZ1127" s="16"/>
      <c r="BA1127" s="16">
        <v>0.34147779382396398</v>
      </c>
      <c r="BB1127" s="16">
        <v>0.35193524956127598</v>
      </c>
    </row>
    <row r="1128" spans="2:54" x14ac:dyDescent="0.35">
      <c r="B1128" t="s">
        <v>103</v>
      </c>
      <c r="C1128" s="16">
        <v>3.3401490810153603E-2</v>
      </c>
      <c r="D1128" s="16">
        <v>2.2743548605259602E-2</v>
      </c>
      <c r="E1128" s="16">
        <v>4.4019786813129999E-2</v>
      </c>
      <c r="F1128" s="16"/>
      <c r="G1128" s="16">
        <v>6.13408601994853E-2</v>
      </c>
      <c r="H1128" s="16">
        <v>2.3516062747951701E-2</v>
      </c>
      <c r="I1128" s="16">
        <v>9.1657902602552705E-3</v>
      </c>
      <c r="J1128" s="16">
        <v>2.1657742636961901E-2</v>
      </c>
      <c r="K1128" s="16">
        <v>3.1502797651110998E-2</v>
      </c>
      <c r="L1128" s="16">
        <v>5.4944949546047797E-2</v>
      </c>
      <c r="M1128" s="16"/>
      <c r="N1128" s="16">
        <v>1.6597893509374999E-2</v>
      </c>
      <c r="O1128" s="16">
        <v>4.70110494771077E-2</v>
      </c>
      <c r="P1128" s="16">
        <v>3.3279988986416702E-2</v>
      </c>
      <c r="Q1128" s="16">
        <v>3.3730011911088001E-2</v>
      </c>
      <c r="R1128" s="16"/>
      <c r="S1128" s="16">
        <v>3.5737898156170698E-2</v>
      </c>
      <c r="T1128" s="16">
        <v>3.0045009040920601E-2</v>
      </c>
      <c r="U1128" s="16"/>
      <c r="V1128" s="16">
        <v>3.1383921188876701E-2</v>
      </c>
      <c r="W1128" s="16">
        <v>4.4770938005365003E-2</v>
      </c>
      <c r="X1128" s="16">
        <v>2.3410552470033302E-2</v>
      </c>
      <c r="Y1128" s="16">
        <v>0</v>
      </c>
      <c r="Z1128" s="16"/>
      <c r="AA1128" s="16">
        <v>4.4814655532188101E-2</v>
      </c>
      <c r="AB1128" s="16">
        <v>3.3286828056757797E-2</v>
      </c>
      <c r="AC1128" s="16">
        <v>4.2102443517996302E-2</v>
      </c>
      <c r="AD1128" s="16">
        <v>7.2129594335994503E-3</v>
      </c>
      <c r="AE1128" s="16">
        <v>3.9947812438412597E-2</v>
      </c>
      <c r="AF1128" s="16">
        <v>2.3742646851764599E-2</v>
      </c>
      <c r="AG1128" s="16"/>
      <c r="AH1128" s="16">
        <v>2.35426608226833E-2</v>
      </c>
      <c r="AI1128" s="16">
        <v>3.1859018771632198E-2</v>
      </c>
      <c r="AJ1128" s="16"/>
      <c r="AK1128" s="16">
        <v>2.2221689445478299E-2</v>
      </c>
      <c r="AL1128" s="16">
        <v>3.2104911131065103E-2</v>
      </c>
      <c r="AM1128" s="16"/>
      <c r="AN1128" s="16">
        <v>2.7507489439632101E-2</v>
      </c>
      <c r="AO1128" s="16">
        <v>3.2323090515862601E-2</v>
      </c>
      <c r="AP1128" s="16"/>
      <c r="AQ1128" s="16">
        <v>1.9593272194243699E-2</v>
      </c>
      <c r="AR1128" s="16">
        <v>3.8133450824851797E-2</v>
      </c>
      <c r="AS1128" s="16">
        <v>2.5714966946817099E-2</v>
      </c>
      <c r="AT1128" s="16"/>
      <c r="AU1128" s="16">
        <v>3.4729300526378001E-2</v>
      </c>
      <c r="AV1128" s="16">
        <v>2.90982112559913E-2</v>
      </c>
      <c r="AW1128" s="16"/>
      <c r="AX1128" s="16">
        <v>2.6198002324094801E-2</v>
      </c>
      <c r="AY1128" s="16">
        <v>7.1480162317536997E-2</v>
      </c>
      <c r="AZ1128" s="16"/>
      <c r="BA1128" s="16">
        <v>1.31689755968826E-2</v>
      </c>
      <c r="BB1128" s="16">
        <v>1.07127525830902E-2</v>
      </c>
    </row>
    <row r="1129" spans="2:54" x14ac:dyDescent="0.35">
      <c r="C1129" s="16"/>
      <c r="D1129" s="16"/>
      <c r="E1129" s="16"/>
      <c r="F1129" s="16"/>
      <c r="G1129" s="16"/>
      <c r="H1129" s="16"/>
      <c r="I1129" s="16"/>
      <c r="J1129" s="16"/>
      <c r="K1129" s="16"/>
      <c r="L1129" s="16"/>
      <c r="M1129" s="16"/>
      <c r="N1129" s="16"/>
      <c r="O1129" s="16"/>
      <c r="P1129" s="16"/>
      <c r="Q1129" s="16"/>
      <c r="R1129" s="16"/>
      <c r="S1129" s="16"/>
      <c r="T1129" s="16"/>
      <c r="U1129" s="16"/>
      <c r="V1129" s="16"/>
      <c r="W1129" s="16"/>
      <c r="X1129" s="16"/>
      <c r="Y1129" s="16"/>
      <c r="Z1129" s="16"/>
      <c r="AA1129" s="16"/>
      <c r="AB1129" s="16"/>
      <c r="AC1129" s="16"/>
      <c r="AD1129" s="16"/>
      <c r="AE1129" s="16"/>
      <c r="AF1129" s="16"/>
      <c r="AG1129" s="16"/>
      <c r="AH1129" s="16"/>
      <c r="AI1129" s="16"/>
      <c r="AJ1129" s="16"/>
      <c r="AK1129" s="16"/>
      <c r="AL1129" s="16"/>
      <c r="AM1129" s="16"/>
      <c r="AN1129" s="16"/>
      <c r="AO1129" s="16"/>
      <c r="AP1129" s="16"/>
      <c r="AQ1129" s="16"/>
      <c r="AR1129" s="16"/>
      <c r="AS1129" s="16"/>
      <c r="AT1129" s="16"/>
      <c r="AU1129" s="16"/>
      <c r="AV1129" s="16"/>
      <c r="AW1129" s="16"/>
      <c r="AX1129" s="16"/>
      <c r="AY1129" s="16"/>
      <c r="AZ1129" s="16"/>
      <c r="BA1129" s="16"/>
      <c r="BB1129" s="16"/>
    </row>
    <row r="1130" spans="2:54" x14ac:dyDescent="0.35">
      <c r="B1130" s="7" t="s">
        <v>395</v>
      </c>
      <c r="C1130" s="16"/>
      <c r="D1130" s="16"/>
      <c r="E1130" s="16"/>
      <c r="F1130" s="16"/>
      <c r="G1130" s="16"/>
      <c r="H1130" s="16"/>
      <c r="I1130" s="16"/>
      <c r="J1130" s="16"/>
      <c r="K1130" s="16"/>
      <c r="L1130" s="16"/>
      <c r="M1130" s="16"/>
      <c r="N1130" s="16"/>
      <c r="O1130" s="16"/>
      <c r="P1130" s="16"/>
      <c r="Q1130" s="16"/>
      <c r="R1130" s="16"/>
      <c r="S1130" s="16"/>
      <c r="T1130" s="16"/>
      <c r="U1130" s="16"/>
      <c r="V1130" s="16"/>
      <c r="W1130" s="16"/>
      <c r="X1130" s="16"/>
      <c r="Y1130" s="16"/>
      <c r="Z1130" s="16"/>
      <c r="AA1130" s="16"/>
      <c r="AB1130" s="16"/>
      <c r="AC1130" s="16"/>
      <c r="AD1130" s="16"/>
      <c r="AE1130" s="16"/>
      <c r="AF1130" s="16"/>
      <c r="AG1130" s="16"/>
      <c r="AH1130" s="16"/>
      <c r="AI1130" s="16"/>
      <c r="AJ1130" s="16"/>
      <c r="AK1130" s="16"/>
      <c r="AL1130" s="16"/>
      <c r="AM1130" s="16"/>
      <c r="AN1130" s="16"/>
      <c r="AO1130" s="16"/>
      <c r="AP1130" s="16"/>
      <c r="AQ1130" s="16"/>
      <c r="AR1130" s="16"/>
      <c r="AS1130" s="16"/>
      <c r="AT1130" s="16"/>
      <c r="AU1130" s="16"/>
      <c r="AV1130" s="16"/>
      <c r="AW1130" s="16"/>
      <c r="AX1130" s="16"/>
      <c r="AY1130" s="16"/>
      <c r="AZ1130" s="16"/>
      <c r="BA1130" s="16"/>
      <c r="BB1130" s="16"/>
    </row>
    <row r="1131" spans="2:54" x14ac:dyDescent="0.35">
      <c r="B1131" s="15" t="s">
        <v>14</v>
      </c>
      <c r="C1131" s="16"/>
      <c r="D1131" s="16"/>
      <c r="E1131" s="16"/>
      <c r="F1131" s="16"/>
      <c r="G1131" s="16"/>
      <c r="H1131" s="16"/>
      <c r="I1131" s="16"/>
      <c r="J1131" s="16"/>
      <c r="K1131" s="16"/>
      <c r="L1131" s="16"/>
      <c r="M1131" s="16"/>
      <c r="N1131" s="16"/>
      <c r="O1131" s="16"/>
      <c r="P1131" s="16"/>
      <c r="Q1131" s="16"/>
      <c r="R1131" s="16"/>
      <c r="S1131" s="16"/>
      <c r="T1131" s="16"/>
      <c r="U1131" s="16"/>
      <c r="V1131" s="16"/>
      <c r="W1131" s="16"/>
      <c r="X1131" s="16"/>
      <c r="Y1131" s="16"/>
      <c r="Z1131" s="16"/>
      <c r="AA1131" s="16"/>
      <c r="AB1131" s="16"/>
      <c r="AC1131" s="16"/>
      <c r="AD1131" s="16"/>
      <c r="AE1131" s="16"/>
      <c r="AF1131" s="16"/>
      <c r="AG1131" s="16"/>
      <c r="AH1131" s="16"/>
      <c r="AI1131" s="16"/>
      <c r="AJ1131" s="16"/>
      <c r="AK1131" s="16"/>
      <c r="AL1131" s="16"/>
      <c r="AM1131" s="16"/>
      <c r="AN1131" s="16"/>
      <c r="AO1131" s="16"/>
      <c r="AP1131" s="16"/>
      <c r="AQ1131" s="16"/>
      <c r="AR1131" s="16"/>
      <c r="AS1131" s="16"/>
      <c r="AT1131" s="16"/>
      <c r="AU1131" s="16"/>
      <c r="AV1131" s="16"/>
      <c r="AW1131" s="16"/>
      <c r="AX1131" s="16"/>
      <c r="AY1131" s="16"/>
      <c r="AZ1131" s="16"/>
      <c r="BA1131" s="16"/>
      <c r="BB1131" s="16"/>
    </row>
    <row r="1132" spans="2:54" x14ac:dyDescent="0.35">
      <c r="B1132" t="s">
        <v>391</v>
      </c>
      <c r="C1132" s="16">
        <v>4.7248256758302E-2</v>
      </c>
      <c r="D1132" s="16">
        <v>3.4431960289764398E-2</v>
      </c>
      <c r="E1132" s="16">
        <v>5.83497819007327E-2</v>
      </c>
      <c r="F1132" s="16"/>
      <c r="G1132" s="16">
        <v>8.1331026264504599E-2</v>
      </c>
      <c r="H1132" s="16">
        <v>7.7182317372057996E-2</v>
      </c>
      <c r="I1132" s="16">
        <v>7.4484823151586194E-2</v>
      </c>
      <c r="J1132" s="16">
        <v>1.0498117404775201E-2</v>
      </c>
      <c r="K1132" s="16">
        <v>3.6797786117947297E-2</v>
      </c>
      <c r="L1132" s="16">
        <v>1.66468524017113E-2</v>
      </c>
      <c r="M1132" s="16"/>
      <c r="N1132" s="16">
        <v>3.3307010338635597E-2</v>
      </c>
      <c r="O1132" s="16">
        <v>5.6094052911843301E-2</v>
      </c>
      <c r="P1132" s="16">
        <v>4.8772821524661301E-2</v>
      </c>
      <c r="Q1132" s="16">
        <v>4.7053365174375202E-2</v>
      </c>
      <c r="R1132" s="16"/>
      <c r="S1132" s="16">
        <v>3.4927260101927003E-2</v>
      </c>
      <c r="T1132" s="16">
        <v>6.6060951161451206E-2</v>
      </c>
      <c r="U1132" s="16"/>
      <c r="V1132" s="16">
        <v>6.9836766371788206E-2</v>
      </c>
      <c r="W1132" s="16">
        <v>5.3223146820717E-2</v>
      </c>
      <c r="X1132" s="16">
        <v>2.2965509970805702E-2</v>
      </c>
      <c r="Y1132" s="16">
        <v>1.5690692621175301E-2</v>
      </c>
      <c r="Z1132" s="16"/>
      <c r="AA1132" s="16">
        <v>7.8345819556380702E-2</v>
      </c>
      <c r="AB1132" s="16">
        <v>2.1970520627316199E-2</v>
      </c>
      <c r="AC1132" s="16">
        <v>4.8009327857043697E-2</v>
      </c>
      <c r="AD1132" s="16">
        <v>2.1134995027708301E-2</v>
      </c>
      <c r="AE1132" s="16">
        <v>2.6338452700555098E-2</v>
      </c>
      <c r="AF1132" s="16">
        <v>4.0145029649607498E-2</v>
      </c>
      <c r="AG1132" s="16"/>
      <c r="AH1132" s="16">
        <v>5.0911931268981497E-2</v>
      </c>
      <c r="AI1132" s="16">
        <v>4.3791384550300398E-2</v>
      </c>
      <c r="AJ1132" s="16"/>
      <c r="AK1132" s="16">
        <v>6.41598320466234E-2</v>
      </c>
      <c r="AL1132" s="16">
        <v>3.6026849266035998E-2</v>
      </c>
      <c r="AM1132" s="16"/>
      <c r="AN1132" s="16">
        <v>5.1460268756470799E-2</v>
      </c>
      <c r="AO1132" s="16">
        <v>4.2593719626066E-2</v>
      </c>
      <c r="AP1132" s="16"/>
      <c r="AQ1132" s="16">
        <v>4.8507498052972199E-2</v>
      </c>
      <c r="AR1132" s="16">
        <v>3.6602137729878498E-2</v>
      </c>
      <c r="AS1132" s="16">
        <v>5.6339269031764297E-2</v>
      </c>
      <c r="AT1132" s="16"/>
      <c r="AU1132" s="16">
        <v>3.8715260551150002E-2</v>
      </c>
      <c r="AV1132" s="16">
        <v>6.0211034724244099E-2</v>
      </c>
      <c r="AW1132" s="16"/>
      <c r="AX1132" s="16">
        <v>4.6741862270227898E-2</v>
      </c>
      <c r="AY1132" s="16">
        <v>3.8175449583823899E-2</v>
      </c>
      <c r="AZ1132" s="16"/>
      <c r="BA1132" s="16">
        <v>4.13677185585926E-2</v>
      </c>
      <c r="BB1132" s="16">
        <v>1.63917070262364E-2</v>
      </c>
    </row>
    <row r="1133" spans="2:54" x14ac:dyDescent="0.35">
      <c r="B1133" t="s">
        <v>373</v>
      </c>
      <c r="C1133" s="16">
        <v>2.1061137012339599E-2</v>
      </c>
      <c r="D1133" s="16">
        <v>2.4064158562536599E-2</v>
      </c>
      <c r="E1133" s="16">
        <v>1.8544533866198001E-2</v>
      </c>
      <c r="F1133" s="16"/>
      <c r="G1133" s="16">
        <v>1.8129284465545799E-2</v>
      </c>
      <c r="H1133" s="16">
        <v>2.17200815456274E-2</v>
      </c>
      <c r="I1133" s="16">
        <v>3.9328236246183902E-2</v>
      </c>
      <c r="J1133" s="16">
        <v>2.4301102975542999E-2</v>
      </c>
      <c r="K1133" s="16">
        <v>1.42581368429888E-2</v>
      </c>
      <c r="L1133" s="16">
        <v>1.0860481186064501E-2</v>
      </c>
      <c r="M1133" s="16"/>
      <c r="N1133" s="16">
        <v>2.98319416882314E-2</v>
      </c>
      <c r="O1133" s="16">
        <v>2.31880184312028E-2</v>
      </c>
      <c r="P1133" s="16">
        <v>2.0233061638885299E-2</v>
      </c>
      <c r="Q1133" s="16">
        <v>1.42460015921787E-2</v>
      </c>
      <c r="R1133" s="16"/>
      <c r="S1133" s="16">
        <v>2.1228557486144699E-2</v>
      </c>
      <c r="T1133" s="16">
        <v>2.09135751865928E-2</v>
      </c>
      <c r="U1133" s="16"/>
      <c r="V1133" s="16">
        <v>1.33920398600681E-2</v>
      </c>
      <c r="W1133" s="16">
        <v>2.13899629420439E-2</v>
      </c>
      <c r="X1133" s="16">
        <v>2.5869559492887401E-2</v>
      </c>
      <c r="Y1133" s="16">
        <v>3.3207311585186701E-2</v>
      </c>
      <c r="Z1133" s="16"/>
      <c r="AA1133" s="16">
        <v>1.30195694884453E-2</v>
      </c>
      <c r="AB1133" s="16">
        <v>1.4651321739226401E-2</v>
      </c>
      <c r="AC1133" s="16">
        <v>2.2499751770931699E-2</v>
      </c>
      <c r="AD1133" s="16">
        <v>2.7400073192631099E-2</v>
      </c>
      <c r="AE1133" s="16">
        <v>4.99105606377497E-2</v>
      </c>
      <c r="AF1133" s="16">
        <v>2.80633210068587E-2</v>
      </c>
      <c r="AG1133" s="16"/>
      <c r="AH1133" s="16">
        <v>2.0034524826977301E-2</v>
      </c>
      <c r="AI1133" s="16">
        <v>3.0681254211603101E-2</v>
      </c>
      <c r="AJ1133" s="16"/>
      <c r="AK1133" s="16">
        <v>2.40145285227924E-2</v>
      </c>
      <c r="AL1133" s="16">
        <v>3.0655663424231799E-2</v>
      </c>
      <c r="AM1133" s="16"/>
      <c r="AN1133" s="16">
        <v>2.1626812061396401E-2</v>
      </c>
      <c r="AO1133" s="16">
        <v>2.7850345340993499E-2</v>
      </c>
      <c r="AP1133" s="16"/>
      <c r="AQ1133" s="16">
        <v>3.6139211798562602E-2</v>
      </c>
      <c r="AR1133" s="16">
        <v>1.22824743791334E-2</v>
      </c>
      <c r="AS1133" s="16">
        <v>2.7190207060034801E-2</v>
      </c>
      <c r="AT1133" s="16"/>
      <c r="AU1133" s="16">
        <v>2.06966091945378E-2</v>
      </c>
      <c r="AV1133" s="16">
        <v>2.1961173045628599E-2</v>
      </c>
      <c r="AW1133" s="16"/>
      <c r="AX1133" s="16">
        <v>2.2786856109405298E-2</v>
      </c>
      <c r="AY1133" s="16">
        <v>1.3108098766811901E-2</v>
      </c>
      <c r="AZ1133" s="16"/>
      <c r="BA1133" s="16">
        <v>2.9409517444053498E-2</v>
      </c>
      <c r="BB1133" s="16">
        <v>6.5081737117068994E-2</v>
      </c>
    </row>
    <row r="1134" spans="2:54" x14ac:dyDescent="0.35">
      <c r="B1134" t="s">
        <v>374</v>
      </c>
      <c r="C1134" s="16">
        <v>4.02145622746959E-2</v>
      </c>
      <c r="D1134" s="16">
        <v>4.2028212681140202E-2</v>
      </c>
      <c r="E1134" s="16">
        <v>3.5460239106827801E-2</v>
      </c>
      <c r="F1134" s="16"/>
      <c r="G1134" s="16">
        <v>9.8192243221102593E-2</v>
      </c>
      <c r="H1134" s="16">
        <v>5.5410925531938097E-2</v>
      </c>
      <c r="I1134" s="16">
        <v>6.7415328743695505E-2</v>
      </c>
      <c r="J1134" s="16">
        <v>1.89860722705717E-2</v>
      </c>
      <c r="K1134" s="16">
        <v>1.09953248739944E-2</v>
      </c>
      <c r="L1134" s="16">
        <v>1.14560916315563E-2</v>
      </c>
      <c r="M1134" s="16"/>
      <c r="N1134" s="16">
        <v>3.5568631017970698E-2</v>
      </c>
      <c r="O1134" s="16">
        <v>3.4504980088765798E-2</v>
      </c>
      <c r="P1134" s="16">
        <v>5.2315545075990101E-2</v>
      </c>
      <c r="Q1134" s="16">
        <v>2.9132030566134001E-2</v>
      </c>
      <c r="R1134" s="16"/>
      <c r="S1134" s="16">
        <v>3.77564100350639E-2</v>
      </c>
      <c r="T1134" s="16">
        <v>4.4121175080081898E-2</v>
      </c>
      <c r="U1134" s="16"/>
      <c r="V1134" s="16">
        <v>5.33728043180898E-2</v>
      </c>
      <c r="W1134" s="16">
        <v>3.6479094378655097E-2</v>
      </c>
      <c r="X1134" s="16">
        <v>3.1863885838921503E-2</v>
      </c>
      <c r="Y1134" s="16">
        <v>5.6995158919059201E-2</v>
      </c>
      <c r="Z1134" s="16"/>
      <c r="AA1134" s="16">
        <v>4.9284700499437402E-2</v>
      </c>
      <c r="AB1134" s="16">
        <v>2.4151463820715601E-2</v>
      </c>
      <c r="AC1134" s="16">
        <v>7.6309963369765796E-3</v>
      </c>
      <c r="AD1134" s="16">
        <v>5.5367482154739897E-2</v>
      </c>
      <c r="AE1134" s="16">
        <v>4.6677076053497503E-2</v>
      </c>
      <c r="AF1134" s="16">
        <v>0</v>
      </c>
      <c r="AG1134" s="16"/>
      <c r="AH1134" s="16">
        <v>4.4310793298607903E-2</v>
      </c>
      <c r="AI1134" s="16">
        <v>4.2018024291218398E-2</v>
      </c>
      <c r="AJ1134" s="16"/>
      <c r="AK1134" s="16">
        <v>4.0366817809539199E-2</v>
      </c>
      <c r="AL1134" s="16">
        <v>3.5289984092486702E-2</v>
      </c>
      <c r="AM1134" s="16"/>
      <c r="AN1134" s="16">
        <v>4.2269819612668201E-2</v>
      </c>
      <c r="AO1134" s="16">
        <v>4.7217193842103503E-2</v>
      </c>
      <c r="AP1134" s="16"/>
      <c r="AQ1134" s="16">
        <v>4.9793182298448799E-2</v>
      </c>
      <c r="AR1134" s="16">
        <v>2.6460837013656199E-2</v>
      </c>
      <c r="AS1134" s="16">
        <v>5.5132280757246202E-2</v>
      </c>
      <c r="AT1134" s="16"/>
      <c r="AU1134" s="16">
        <v>3.7142983537054503E-2</v>
      </c>
      <c r="AV1134" s="16">
        <v>4.5302695716659402E-2</v>
      </c>
      <c r="AW1134" s="16"/>
      <c r="AX1134" s="16">
        <v>4.3481250268088197E-2</v>
      </c>
      <c r="AY1134" s="16">
        <v>2.5173876517070599E-2</v>
      </c>
      <c r="AZ1134" s="16"/>
      <c r="BA1134" s="16">
        <v>7.8472116612297693E-2</v>
      </c>
      <c r="BB1134" s="16">
        <v>6.4165734879418804E-2</v>
      </c>
    </row>
    <row r="1135" spans="2:54" x14ac:dyDescent="0.35">
      <c r="B1135" t="s">
        <v>392</v>
      </c>
      <c r="C1135" s="16">
        <v>0.17352611047827601</v>
      </c>
      <c r="D1135" s="16">
        <v>0.18605808006840199</v>
      </c>
      <c r="E1135" s="16">
        <v>0.16138313997100201</v>
      </c>
      <c r="F1135" s="16"/>
      <c r="G1135" s="16">
        <v>0.24935770941871299</v>
      </c>
      <c r="H1135" s="16">
        <v>0.18246404227107099</v>
      </c>
      <c r="I1135" s="16">
        <v>0.180120652424274</v>
      </c>
      <c r="J1135" s="16">
        <v>0.17018172678803201</v>
      </c>
      <c r="K1135" s="16">
        <v>0.170304860933503</v>
      </c>
      <c r="L1135" s="16">
        <v>0.121997502473005</v>
      </c>
      <c r="M1135" s="16"/>
      <c r="N1135" s="16">
        <v>0.14967490340251</v>
      </c>
      <c r="O1135" s="16">
        <v>0.164398793677448</v>
      </c>
      <c r="P1135" s="16">
        <v>0.183678502191849</v>
      </c>
      <c r="Q1135" s="16">
        <v>0.18231467223168199</v>
      </c>
      <c r="R1135" s="16"/>
      <c r="S1135" s="16">
        <v>0.154655424353943</v>
      </c>
      <c r="T1135" s="16">
        <v>0.19786369825769501</v>
      </c>
      <c r="U1135" s="16"/>
      <c r="V1135" s="16">
        <v>0.209999819654104</v>
      </c>
      <c r="W1135" s="16">
        <v>0.16890230466282299</v>
      </c>
      <c r="X1135" s="16">
        <v>0.147739651415592</v>
      </c>
      <c r="Y1135" s="16">
        <v>0.17567958329070299</v>
      </c>
      <c r="Z1135" s="16"/>
      <c r="AA1135" s="16">
        <v>0.195985122000051</v>
      </c>
      <c r="AB1135" s="16">
        <v>0.18106709381894301</v>
      </c>
      <c r="AC1135" s="16">
        <v>0.155994720083172</v>
      </c>
      <c r="AD1135" s="16">
        <v>0.117456797634982</v>
      </c>
      <c r="AE1135" s="16">
        <v>0.201355440938119</v>
      </c>
      <c r="AF1135" s="16">
        <v>0.207750315478202</v>
      </c>
      <c r="AG1135" s="16"/>
      <c r="AH1135" s="16">
        <v>0.16223145125677199</v>
      </c>
      <c r="AI1135" s="16">
        <v>0.15448818215705201</v>
      </c>
      <c r="AJ1135" s="16"/>
      <c r="AK1135" s="16">
        <v>0.150911396556178</v>
      </c>
      <c r="AL1135" s="16">
        <v>0.17796189071364099</v>
      </c>
      <c r="AM1135" s="16"/>
      <c r="AN1135" s="16">
        <v>0.16401354570715901</v>
      </c>
      <c r="AO1135" s="16">
        <v>0.136570583231515</v>
      </c>
      <c r="AP1135" s="16"/>
      <c r="AQ1135" s="16">
        <v>0.13295100502781601</v>
      </c>
      <c r="AR1135" s="16">
        <v>0.21183286305422</v>
      </c>
      <c r="AS1135" s="16">
        <v>0.138288664046083</v>
      </c>
      <c r="AT1135" s="16"/>
      <c r="AU1135" s="16">
        <v>0.13791464243416901</v>
      </c>
      <c r="AV1135" s="16">
        <v>0.218203938605774</v>
      </c>
      <c r="AW1135" s="16"/>
      <c r="AX1135" s="16">
        <v>0.17473033759808199</v>
      </c>
      <c r="AY1135" s="16">
        <v>0.168595511892844</v>
      </c>
      <c r="AZ1135" s="16"/>
      <c r="BA1135" s="16">
        <v>0.152641796199767</v>
      </c>
      <c r="BB1135" s="16">
        <v>0.202606187832199</v>
      </c>
    </row>
    <row r="1136" spans="2:54" x14ac:dyDescent="0.35">
      <c r="B1136" t="s">
        <v>376</v>
      </c>
      <c r="C1136" s="16">
        <v>0.194734053443961</v>
      </c>
      <c r="D1136" s="16">
        <v>0.20613842135997301</v>
      </c>
      <c r="E1136" s="16">
        <v>0.18366965796788601</v>
      </c>
      <c r="F1136" s="16"/>
      <c r="G1136" s="16">
        <v>0.12808606317618201</v>
      </c>
      <c r="H1136" s="16">
        <v>0.24616535565362099</v>
      </c>
      <c r="I1136" s="16">
        <v>0.18183102768407999</v>
      </c>
      <c r="J1136" s="16">
        <v>0.209621629694344</v>
      </c>
      <c r="K1136" s="16">
        <v>0.213726542437811</v>
      </c>
      <c r="L1136" s="16">
        <v>0.17306878277697699</v>
      </c>
      <c r="M1136" s="16"/>
      <c r="N1136" s="16">
        <v>0.22669297664714799</v>
      </c>
      <c r="O1136" s="16">
        <v>0.199752897328763</v>
      </c>
      <c r="P1136" s="16">
        <v>0.17023614432252199</v>
      </c>
      <c r="Q1136" s="16">
        <v>0.20673448432687999</v>
      </c>
      <c r="R1136" s="16"/>
      <c r="S1136" s="16">
        <v>0.218682391364798</v>
      </c>
      <c r="T1136" s="16">
        <v>0.15959475110951701</v>
      </c>
      <c r="U1136" s="16"/>
      <c r="V1136" s="16">
        <v>0.13778485400052701</v>
      </c>
      <c r="W1136" s="16">
        <v>0.198109552940293</v>
      </c>
      <c r="X1136" s="16">
        <v>0.23225772042878401</v>
      </c>
      <c r="Y1136" s="16">
        <v>0.25888380006343098</v>
      </c>
      <c r="Z1136" s="16"/>
      <c r="AA1136" s="16">
        <v>0.15289431257538</v>
      </c>
      <c r="AB1136" s="16">
        <v>0.17507412327779001</v>
      </c>
      <c r="AC1136" s="16">
        <v>0.24263838622084699</v>
      </c>
      <c r="AD1136" s="16">
        <v>0.24186750987131</v>
      </c>
      <c r="AE1136" s="16">
        <v>0.20462603747505001</v>
      </c>
      <c r="AF1136" s="16">
        <v>0.33151658884389301</v>
      </c>
      <c r="AG1136" s="16"/>
      <c r="AH1136" s="16">
        <v>0.206783554005633</v>
      </c>
      <c r="AI1136" s="16">
        <v>0.186313295844275</v>
      </c>
      <c r="AJ1136" s="16"/>
      <c r="AK1136" s="16">
        <v>0.19802809290828199</v>
      </c>
      <c r="AL1136" s="16">
        <v>0.214581864005468</v>
      </c>
      <c r="AM1136" s="16"/>
      <c r="AN1136" s="16">
        <v>0.19764442139359101</v>
      </c>
      <c r="AO1136" s="16">
        <v>0.198810398560514</v>
      </c>
      <c r="AP1136" s="16"/>
      <c r="AQ1136" s="16">
        <v>0.228993343550247</v>
      </c>
      <c r="AR1136" s="16">
        <v>0.17709169929874699</v>
      </c>
      <c r="AS1136" s="16">
        <v>0.210682735578956</v>
      </c>
      <c r="AT1136" s="16"/>
      <c r="AU1136" s="16">
        <v>0.19811482808132599</v>
      </c>
      <c r="AV1136" s="16">
        <v>0.18731361559930501</v>
      </c>
      <c r="AW1136" s="16"/>
      <c r="AX1136" s="16">
        <v>0.204019976845842</v>
      </c>
      <c r="AY1136" s="16">
        <v>0.148744143937032</v>
      </c>
      <c r="AZ1136" s="16"/>
      <c r="BA1136" s="16">
        <v>0.191656932043508</v>
      </c>
      <c r="BB1136" s="16">
        <v>0.16990603237518101</v>
      </c>
    </row>
    <row r="1137" spans="2:54" x14ac:dyDescent="0.35">
      <c r="B1137" t="s">
        <v>377</v>
      </c>
      <c r="C1137" s="16">
        <v>0.16173540048486601</v>
      </c>
      <c r="D1137" s="16">
        <v>0.186831586746461</v>
      </c>
      <c r="E1137" s="16">
        <v>0.140481615653542</v>
      </c>
      <c r="F1137" s="16"/>
      <c r="G1137" s="16">
        <v>0.15319316788731699</v>
      </c>
      <c r="H1137" s="16">
        <v>0.11138550900082</v>
      </c>
      <c r="I1137" s="16">
        <v>0.17538816483542199</v>
      </c>
      <c r="J1137" s="16">
        <v>0.22915017711097099</v>
      </c>
      <c r="K1137" s="16">
        <v>0.177654014873184</v>
      </c>
      <c r="L1137" s="16">
        <v>0.135852248392824</v>
      </c>
      <c r="M1137" s="16"/>
      <c r="N1137" s="16">
        <v>0.15840832324631099</v>
      </c>
      <c r="O1137" s="16">
        <v>0.14967849629350599</v>
      </c>
      <c r="P1137" s="16">
        <v>0.16424544121872001</v>
      </c>
      <c r="Q1137" s="16">
        <v>0.17063895937212101</v>
      </c>
      <c r="R1137" s="16"/>
      <c r="S1137" s="16">
        <v>0.15540646529747601</v>
      </c>
      <c r="T1137" s="16">
        <v>0.172083429479292</v>
      </c>
      <c r="U1137" s="16"/>
      <c r="V1137" s="16">
        <v>0.13986702918410099</v>
      </c>
      <c r="W1137" s="16">
        <v>0.15502876072677099</v>
      </c>
      <c r="X1137" s="16">
        <v>0.18928122628949001</v>
      </c>
      <c r="Y1137" s="16">
        <v>0.169176003922274</v>
      </c>
      <c r="Z1137" s="16"/>
      <c r="AA1137" s="16">
        <v>0.142785384496152</v>
      </c>
      <c r="AB1137" s="16">
        <v>0.164540095947184</v>
      </c>
      <c r="AC1137" s="16">
        <v>0.14698184051146199</v>
      </c>
      <c r="AD1137" s="16">
        <v>0.215272340973442</v>
      </c>
      <c r="AE1137" s="16">
        <v>0.160633684018053</v>
      </c>
      <c r="AF1137" s="16">
        <v>6.57227567339361E-2</v>
      </c>
      <c r="AG1137" s="16"/>
      <c r="AH1137" s="16">
        <v>0.17910838830262699</v>
      </c>
      <c r="AI1137" s="16">
        <v>0.148092354743497</v>
      </c>
      <c r="AJ1137" s="16"/>
      <c r="AK1137" s="16">
        <v>0.18633306173202599</v>
      </c>
      <c r="AL1137" s="16">
        <v>0.155116736166198</v>
      </c>
      <c r="AM1137" s="16"/>
      <c r="AN1137" s="16">
        <v>0.17788760689220701</v>
      </c>
      <c r="AO1137" s="16">
        <v>0.15010480440265001</v>
      </c>
      <c r="AP1137" s="16"/>
      <c r="AQ1137" s="16">
        <v>0.18489176015623199</v>
      </c>
      <c r="AR1137" s="16">
        <v>0.168813719132238</v>
      </c>
      <c r="AS1137" s="16">
        <v>0.15019388937903499</v>
      </c>
      <c r="AT1137" s="16"/>
      <c r="AU1137" s="16">
        <v>0.15668769035544799</v>
      </c>
      <c r="AV1137" s="16">
        <v>0.171836288445121</v>
      </c>
      <c r="AW1137" s="16"/>
      <c r="AX1137" s="16">
        <v>0.171547702430316</v>
      </c>
      <c r="AY1137" s="16">
        <v>0.11820427216829001</v>
      </c>
      <c r="AZ1137" s="16"/>
      <c r="BA1137" s="16">
        <v>0.20721269257514099</v>
      </c>
      <c r="BB1137" s="16">
        <v>0.19285591670476501</v>
      </c>
    </row>
    <row r="1138" spans="2:54" x14ac:dyDescent="0.35">
      <c r="B1138" t="s">
        <v>393</v>
      </c>
      <c r="C1138" s="16">
        <v>0.31596878022508101</v>
      </c>
      <c r="D1138" s="16">
        <v>0.284242965894001</v>
      </c>
      <c r="E1138" s="16">
        <v>0.34707197218124902</v>
      </c>
      <c r="F1138" s="16"/>
      <c r="G1138" s="16">
        <v>0.22279956106434801</v>
      </c>
      <c r="H1138" s="16">
        <v>0.27684199971684298</v>
      </c>
      <c r="I1138" s="16">
        <v>0.25316631542207102</v>
      </c>
      <c r="J1138" s="16">
        <v>0.31003954696515001</v>
      </c>
      <c r="K1138" s="16">
        <v>0.32455130577018798</v>
      </c>
      <c r="L1138" s="16">
        <v>0.44990689871878098</v>
      </c>
      <c r="M1138" s="16"/>
      <c r="N1138" s="16">
        <v>0.33931951533114302</v>
      </c>
      <c r="O1138" s="16">
        <v>0.29439209746892597</v>
      </c>
      <c r="P1138" s="16">
        <v>0.315285603766501</v>
      </c>
      <c r="Q1138" s="16">
        <v>0.31920889026471699</v>
      </c>
      <c r="R1138" s="16"/>
      <c r="S1138" s="16">
        <v>0.32313727229286299</v>
      </c>
      <c r="T1138" s="16">
        <v>0.30673357254457401</v>
      </c>
      <c r="U1138" s="16"/>
      <c r="V1138" s="16">
        <v>0.34454812269117502</v>
      </c>
      <c r="W1138" s="16">
        <v>0.30639832102006598</v>
      </c>
      <c r="X1138" s="16">
        <v>0.309221612186797</v>
      </c>
      <c r="Y1138" s="16">
        <v>0.27393671662575703</v>
      </c>
      <c r="Z1138" s="16"/>
      <c r="AA1138" s="16">
        <v>0.311932262190802</v>
      </c>
      <c r="AB1138" s="16">
        <v>0.359471563719164</v>
      </c>
      <c r="AC1138" s="16">
        <v>0.33414253370157099</v>
      </c>
      <c r="AD1138" s="16">
        <v>0.30450675775527303</v>
      </c>
      <c r="AE1138" s="16">
        <v>0.257770725490018</v>
      </c>
      <c r="AF1138" s="16">
        <v>0.30305934143573898</v>
      </c>
      <c r="AG1138" s="16"/>
      <c r="AH1138" s="16">
        <v>0.30008737097967503</v>
      </c>
      <c r="AI1138" s="16">
        <v>0.35386042422587399</v>
      </c>
      <c r="AJ1138" s="16"/>
      <c r="AK1138" s="16">
        <v>0.29670442401412001</v>
      </c>
      <c r="AL1138" s="16">
        <v>0.31734625165144498</v>
      </c>
      <c r="AM1138" s="16"/>
      <c r="AN1138" s="16">
        <v>0.30521653644116498</v>
      </c>
      <c r="AO1138" s="16">
        <v>0.349452760418966</v>
      </c>
      <c r="AP1138" s="16"/>
      <c r="AQ1138" s="16">
        <v>0.29390630975491699</v>
      </c>
      <c r="AR1138" s="16">
        <v>0.31078269757031102</v>
      </c>
      <c r="AS1138" s="16">
        <v>0.32538728517506299</v>
      </c>
      <c r="AT1138" s="16"/>
      <c r="AU1138" s="16">
        <v>0.361751946317729</v>
      </c>
      <c r="AV1138" s="16">
        <v>0.25677318507945601</v>
      </c>
      <c r="AW1138" s="16"/>
      <c r="AX1138" s="16">
        <v>0.30045804076548299</v>
      </c>
      <c r="AY1138" s="16">
        <v>0.39857040528703902</v>
      </c>
      <c r="AZ1138" s="16"/>
      <c r="BA1138" s="16">
        <v>0.27413649532178602</v>
      </c>
      <c r="BB1138" s="16">
        <v>0.26642813790722603</v>
      </c>
    </row>
    <row r="1139" spans="2:54" x14ac:dyDescent="0.35">
      <c r="B1139" t="s">
        <v>103</v>
      </c>
      <c r="C1139" s="16">
        <v>4.5511699322479102E-2</v>
      </c>
      <c r="D1139" s="16">
        <v>3.6204614397721602E-2</v>
      </c>
      <c r="E1139" s="16">
        <v>5.5039059352562203E-2</v>
      </c>
      <c r="F1139" s="16"/>
      <c r="G1139" s="16">
        <v>4.89109445022873E-2</v>
      </c>
      <c r="H1139" s="16">
        <v>2.8829768908021601E-2</v>
      </c>
      <c r="I1139" s="16">
        <v>2.8265451492687201E-2</v>
      </c>
      <c r="J1139" s="16">
        <v>2.72216267906123E-2</v>
      </c>
      <c r="K1139" s="16">
        <v>5.1712028150383303E-2</v>
      </c>
      <c r="L1139" s="16">
        <v>8.0211142419082199E-2</v>
      </c>
      <c r="M1139" s="16"/>
      <c r="N1139" s="16">
        <v>2.7196698328049902E-2</v>
      </c>
      <c r="O1139" s="16">
        <v>7.7990663799545806E-2</v>
      </c>
      <c r="P1139" s="16">
        <v>4.5232880260870099E-2</v>
      </c>
      <c r="Q1139" s="16">
        <v>3.06715964719112E-2</v>
      </c>
      <c r="R1139" s="16"/>
      <c r="S1139" s="16">
        <v>5.4206219067784202E-2</v>
      </c>
      <c r="T1139" s="16">
        <v>3.26288471807962E-2</v>
      </c>
      <c r="U1139" s="16"/>
      <c r="V1139" s="16">
        <v>3.1198563920147498E-2</v>
      </c>
      <c r="W1139" s="16">
        <v>6.0468856508630202E-2</v>
      </c>
      <c r="X1139" s="16">
        <v>4.0800834376722397E-2</v>
      </c>
      <c r="Y1139" s="16">
        <v>1.6430732972413702E-2</v>
      </c>
      <c r="Z1139" s="16"/>
      <c r="AA1139" s="16">
        <v>5.5752829193351901E-2</v>
      </c>
      <c r="AB1139" s="16">
        <v>5.9073817049659701E-2</v>
      </c>
      <c r="AC1139" s="16">
        <v>4.2102443517996302E-2</v>
      </c>
      <c r="AD1139" s="16">
        <v>1.6994043389914001E-2</v>
      </c>
      <c r="AE1139" s="16">
        <v>5.2688022686957298E-2</v>
      </c>
      <c r="AF1139" s="16">
        <v>2.3742646851764599E-2</v>
      </c>
      <c r="AG1139" s="16"/>
      <c r="AH1139" s="16">
        <v>3.6531986060726801E-2</v>
      </c>
      <c r="AI1139" s="16">
        <v>4.0755079976179498E-2</v>
      </c>
      <c r="AJ1139" s="16"/>
      <c r="AK1139" s="16">
        <v>3.9481846410439198E-2</v>
      </c>
      <c r="AL1139" s="16">
        <v>3.3020760680492499E-2</v>
      </c>
      <c r="AM1139" s="16"/>
      <c r="AN1139" s="16">
        <v>3.9880989135342597E-2</v>
      </c>
      <c r="AO1139" s="16">
        <v>4.7400194577193203E-2</v>
      </c>
      <c r="AP1139" s="16"/>
      <c r="AQ1139" s="16">
        <v>2.4817689360804199E-2</v>
      </c>
      <c r="AR1139" s="16">
        <v>5.6133571821815602E-2</v>
      </c>
      <c r="AS1139" s="16">
        <v>3.6785668971817502E-2</v>
      </c>
      <c r="AT1139" s="16"/>
      <c r="AU1139" s="16">
        <v>4.89760395285853E-2</v>
      </c>
      <c r="AV1139" s="16">
        <v>3.8398068783811697E-2</v>
      </c>
      <c r="AW1139" s="16"/>
      <c r="AX1139" s="16">
        <v>3.6233973712556503E-2</v>
      </c>
      <c r="AY1139" s="16">
        <v>8.94282418470876E-2</v>
      </c>
      <c r="AZ1139" s="16"/>
      <c r="BA1139" s="16">
        <v>2.5102731244853502E-2</v>
      </c>
      <c r="BB1139" s="16">
        <v>2.25645461579045E-2</v>
      </c>
    </row>
    <row r="1140" spans="2:54" x14ac:dyDescent="0.35">
      <c r="C1140" s="16"/>
      <c r="D1140" s="16"/>
      <c r="E1140" s="16"/>
      <c r="F1140" s="16"/>
      <c r="G1140" s="16"/>
      <c r="H1140" s="16"/>
      <c r="I1140" s="16"/>
      <c r="J1140" s="16"/>
      <c r="K1140" s="16"/>
      <c r="L1140" s="16"/>
      <c r="M1140" s="16"/>
      <c r="N1140" s="16"/>
      <c r="O1140" s="16"/>
      <c r="P1140" s="16"/>
      <c r="Q1140" s="16"/>
      <c r="R1140" s="16"/>
      <c r="S1140" s="16"/>
      <c r="T1140" s="16"/>
      <c r="U1140" s="16"/>
      <c r="V1140" s="16"/>
      <c r="W1140" s="16"/>
      <c r="X1140" s="16"/>
      <c r="Y1140" s="16"/>
      <c r="Z1140" s="16"/>
      <c r="AA1140" s="16"/>
      <c r="AB1140" s="16"/>
      <c r="AC1140" s="16"/>
      <c r="AD1140" s="16"/>
      <c r="AE1140" s="16"/>
      <c r="AF1140" s="16"/>
      <c r="AG1140" s="16"/>
      <c r="AH1140" s="16"/>
      <c r="AI1140" s="16"/>
      <c r="AJ1140" s="16"/>
      <c r="AK1140" s="16"/>
      <c r="AL1140" s="16"/>
      <c r="AM1140" s="16"/>
      <c r="AN1140" s="16"/>
      <c r="AO1140" s="16"/>
      <c r="AP1140" s="16"/>
      <c r="AQ1140" s="16"/>
      <c r="AR1140" s="16"/>
      <c r="AS1140" s="16"/>
      <c r="AT1140" s="16"/>
      <c r="AU1140" s="16"/>
      <c r="AV1140" s="16"/>
      <c r="AW1140" s="16"/>
      <c r="AX1140" s="16"/>
      <c r="AY1140" s="16"/>
      <c r="AZ1140" s="16"/>
      <c r="BA1140" s="16"/>
      <c r="BB1140" s="16"/>
    </row>
    <row r="1141" spans="2:54" x14ac:dyDescent="0.35">
      <c r="B1141" s="7" t="s">
        <v>396</v>
      </c>
      <c r="C1141" s="16"/>
      <c r="D1141" s="16"/>
      <c r="E1141" s="16"/>
      <c r="F1141" s="16"/>
      <c r="G1141" s="16"/>
      <c r="H1141" s="16"/>
      <c r="I1141" s="16"/>
      <c r="J1141" s="16"/>
      <c r="K1141" s="16"/>
      <c r="L1141" s="16"/>
      <c r="M1141" s="16"/>
      <c r="N1141" s="16"/>
      <c r="O1141" s="16"/>
      <c r="P1141" s="16"/>
      <c r="Q1141" s="16"/>
      <c r="R1141" s="16"/>
      <c r="S1141" s="16"/>
      <c r="T1141" s="16"/>
      <c r="U1141" s="16"/>
      <c r="V1141" s="16"/>
      <c r="W1141" s="16"/>
      <c r="X1141" s="16"/>
      <c r="Y1141" s="16"/>
      <c r="Z1141" s="16"/>
      <c r="AA1141" s="16"/>
      <c r="AB1141" s="16"/>
      <c r="AC1141" s="16"/>
      <c r="AD1141" s="16"/>
      <c r="AE1141" s="16"/>
      <c r="AF1141" s="16"/>
      <c r="AG1141" s="16"/>
      <c r="AH1141" s="16"/>
      <c r="AI1141" s="16"/>
      <c r="AJ1141" s="16"/>
      <c r="AK1141" s="16"/>
      <c r="AL1141" s="16"/>
      <c r="AM1141" s="16"/>
      <c r="AN1141" s="16"/>
      <c r="AO1141" s="16"/>
      <c r="AP1141" s="16"/>
      <c r="AQ1141" s="16"/>
      <c r="AR1141" s="16"/>
      <c r="AS1141" s="16"/>
      <c r="AT1141" s="16"/>
      <c r="AU1141" s="16"/>
      <c r="AV1141" s="16"/>
      <c r="AW1141" s="16"/>
      <c r="AX1141" s="16"/>
      <c r="AY1141" s="16"/>
      <c r="AZ1141" s="16"/>
      <c r="BA1141" s="16"/>
      <c r="BB1141" s="16"/>
    </row>
    <row r="1142" spans="2:54" x14ac:dyDescent="0.35">
      <c r="B1142" s="15" t="s">
        <v>14</v>
      </c>
      <c r="C1142" s="16"/>
      <c r="D1142" s="16"/>
      <c r="E1142" s="16"/>
      <c r="F1142" s="16"/>
      <c r="G1142" s="16"/>
      <c r="H1142" s="16"/>
      <c r="I1142" s="16"/>
      <c r="J1142" s="16"/>
      <c r="K1142" s="16"/>
      <c r="L1142" s="16"/>
      <c r="M1142" s="16"/>
      <c r="N1142" s="16"/>
      <c r="O1142" s="16"/>
      <c r="P1142" s="16"/>
      <c r="Q1142" s="16"/>
      <c r="R1142" s="16"/>
      <c r="S1142" s="16"/>
      <c r="T1142" s="16"/>
      <c r="U1142" s="16"/>
      <c r="V1142" s="16"/>
      <c r="W1142" s="16"/>
      <c r="X1142" s="16"/>
      <c r="Y1142" s="16"/>
      <c r="Z1142" s="16"/>
      <c r="AA1142" s="16"/>
      <c r="AB1142" s="16"/>
      <c r="AC1142" s="16"/>
      <c r="AD1142" s="16"/>
      <c r="AE1142" s="16"/>
      <c r="AF1142" s="16"/>
      <c r="AG1142" s="16"/>
      <c r="AH1142" s="16"/>
      <c r="AI1142" s="16"/>
      <c r="AJ1142" s="16"/>
      <c r="AK1142" s="16"/>
      <c r="AL1142" s="16"/>
      <c r="AM1142" s="16"/>
      <c r="AN1142" s="16"/>
      <c r="AO1142" s="16"/>
      <c r="AP1142" s="16"/>
      <c r="AQ1142" s="16"/>
      <c r="AR1142" s="16"/>
      <c r="AS1142" s="16"/>
      <c r="AT1142" s="16"/>
      <c r="AU1142" s="16"/>
      <c r="AV1142" s="16"/>
      <c r="AW1142" s="16"/>
      <c r="AX1142" s="16"/>
      <c r="AY1142" s="16"/>
      <c r="AZ1142" s="16"/>
      <c r="BA1142" s="16"/>
      <c r="BB1142" s="16"/>
    </row>
    <row r="1143" spans="2:54" x14ac:dyDescent="0.35">
      <c r="B1143" t="s">
        <v>391</v>
      </c>
      <c r="C1143" s="16">
        <v>3.7608123404023301E-2</v>
      </c>
      <c r="D1143" s="16">
        <v>3.5539580659081402E-2</v>
      </c>
      <c r="E1143" s="16">
        <v>3.8376846158428297E-2</v>
      </c>
      <c r="F1143" s="16"/>
      <c r="G1143" s="16">
        <v>5.6091232126121E-2</v>
      </c>
      <c r="H1143" s="16">
        <v>6.5722310687451199E-2</v>
      </c>
      <c r="I1143" s="16">
        <v>5.1202996401547601E-2</v>
      </c>
      <c r="J1143" s="16">
        <v>1.1473506109887399E-2</v>
      </c>
      <c r="K1143" s="16">
        <v>2.3745756214275701E-2</v>
      </c>
      <c r="L1143" s="16">
        <v>2.2845373433364399E-2</v>
      </c>
      <c r="M1143" s="16"/>
      <c r="N1143" s="16">
        <v>1.5980236403416701E-2</v>
      </c>
      <c r="O1143" s="16">
        <v>4.55742387806378E-2</v>
      </c>
      <c r="P1143" s="16">
        <v>4.4378475970323301E-2</v>
      </c>
      <c r="Q1143" s="16">
        <v>3.52770057506053E-2</v>
      </c>
      <c r="R1143" s="16"/>
      <c r="S1143" s="16">
        <v>3.2665471904320099E-2</v>
      </c>
      <c r="T1143" s="16">
        <v>4.5247850609091401E-2</v>
      </c>
      <c r="U1143" s="16"/>
      <c r="V1143" s="16">
        <v>5.2327101679751499E-2</v>
      </c>
      <c r="W1143" s="16">
        <v>4.2010284619648001E-2</v>
      </c>
      <c r="X1143" s="16">
        <v>2.3115971553530301E-2</v>
      </c>
      <c r="Y1143" s="16">
        <v>0</v>
      </c>
      <c r="Z1143" s="16"/>
      <c r="AA1143" s="16">
        <v>6.3771082682636995E-2</v>
      </c>
      <c r="AB1143" s="16">
        <v>1.6438156719656601E-2</v>
      </c>
      <c r="AC1143" s="16">
        <v>2.5671653685201801E-2</v>
      </c>
      <c r="AD1143" s="16">
        <v>2.02148423848783E-2</v>
      </c>
      <c r="AE1143" s="16">
        <v>1.9842706507368101E-2</v>
      </c>
      <c r="AF1143" s="16">
        <v>4.0145029649607498E-2</v>
      </c>
      <c r="AG1143" s="16"/>
      <c r="AH1143" s="16">
        <v>3.08086479562295E-2</v>
      </c>
      <c r="AI1143" s="16">
        <v>5.1844127733226997E-2</v>
      </c>
      <c r="AJ1143" s="16"/>
      <c r="AK1143" s="16">
        <v>4.0701104058584202E-2</v>
      </c>
      <c r="AL1143" s="16">
        <v>4.5783492850933798E-2</v>
      </c>
      <c r="AM1143" s="16"/>
      <c r="AN1143" s="16">
        <v>3.1453222595502699E-2</v>
      </c>
      <c r="AO1143" s="16">
        <v>4.5675226200931299E-2</v>
      </c>
      <c r="AP1143" s="16"/>
      <c r="AQ1143" s="16">
        <v>3.09352735643099E-2</v>
      </c>
      <c r="AR1143" s="16">
        <v>1.9937366284873598E-2</v>
      </c>
      <c r="AS1143" s="16">
        <v>5.9811090547714503E-2</v>
      </c>
      <c r="AT1143" s="16"/>
      <c r="AU1143" s="16">
        <v>3.2960509664866203E-2</v>
      </c>
      <c r="AV1143" s="16">
        <v>4.4884387997790098E-2</v>
      </c>
      <c r="AW1143" s="16"/>
      <c r="AX1143" s="16">
        <v>3.33131257473206E-2</v>
      </c>
      <c r="AY1143" s="16">
        <v>5.3396016835279399E-2</v>
      </c>
      <c r="AZ1143" s="16"/>
      <c r="BA1143" s="16">
        <v>3.4572715953145802E-2</v>
      </c>
      <c r="BB1143" s="16">
        <v>1.63917070262364E-2</v>
      </c>
    </row>
    <row r="1144" spans="2:54" x14ac:dyDescent="0.35">
      <c r="B1144" t="s">
        <v>373</v>
      </c>
      <c r="C1144" s="16">
        <v>1.7531033213669899E-2</v>
      </c>
      <c r="D1144" s="16">
        <v>1.5301468307160299E-2</v>
      </c>
      <c r="E1144" s="16">
        <v>1.8085118266824199E-2</v>
      </c>
      <c r="F1144" s="16"/>
      <c r="G1144" s="16">
        <v>5.1801236305135799E-2</v>
      </c>
      <c r="H1144" s="16">
        <v>3.1826804212643701E-2</v>
      </c>
      <c r="I1144" s="16">
        <v>5.7091548529913903E-3</v>
      </c>
      <c r="J1144" s="16">
        <v>8.6954747330230293E-3</v>
      </c>
      <c r="K1144" s="16">
        <v>1.02605400054265E-2</v>
      </c>
      <c r="L1144" s="16">
        <v>7.0497425874841398E-3</v>
      </c>
      <c r="M1144" s="16"/>
      <c r="N1144" s="16">
        <v>1.79109964234479E-2</v>
      </c>
      <c r="O1144" s="16">
        <v>3.3656922526373E-2</v>
      </c>
      <c r="P1144" s="16">
        <v>1.4792947470220599E-2</v>
      </c>
      <c r="Q1144" s="16">
        <v>7.5454354177367797E-3</v>
      </c>
      <c r="R1144" s="16"/>
      <c r="S1144" s="16">
        <v>1.91050776447396E-2</v>
      </c>
      <c r="T1144" s="16">
        <v>1.5245005711065599E-2</v>
      </c>
      <c r="U1144" s="16"/>
      <c r="V1144" s="16">
        <v>1.6419345990400999E-2</v>
      </c>
      <c r="W1144" s="16">
        <v>1.8039336834831499E-2</v>
      </c>
      <c r="X1144" s="16">
        <v>1.9893954836346199E-2</v>
      </c>
      <c r="Y1144" s="16">
        <v>0</v>
      </c>
      <c r="Z1144" s="16"/>
      <c r="AA1144" s="16">
        <v>1.91195826409194E-2</v>
      </c>
      <c r="AB1144" s="16">
        <v>1.40269135332825E-2</v>
      </c>
      <c r="AC1144" s="16">
        <v>1.41536142198201E-2</v>
      </c>
      <c r="AD1144" s="16">
        <v>6.7364366400376298E-3</v>
      </c>
      <c r="AE1144" s="16">
        <v>4.3413716682868302E-2</v>
      </c>
      <c r="AF1144" s="16">
        <v>2.80633210068587E-2</v>
      </c>
      <c r="AG1144" s="16"/>
      <c r="AH1144" s="16">
        <v>1.8290714820017099E-2</v>
      </c>
      <c r="AI1144" s="16">
        <v>1.3539442933554E-2</v>
      </c>
      <c r="AJ1144" s="16"/>
      <c r="AK1144" s="16">
        <v>2.0172957315161999E-2</v>
      </c>
      <c r="AL1144" s="16">
        <v>1.7274620831604401E-2</v>
      </c>
      <c r="AM1144" s="16"/>
      <c r="AN1144" s="16">
        <v>1.6954946349988301E-2</v>
      </c>
      <c r="AO1144" s="16">
        <v>1.99424521934186E-2</v>
      </c>
      <c r="AP1144" s="16"/>
      <c r="AQ1144" s="16">
        <v>2.6334793984905E-2</v>
      </c>
      <c r="AR1144" s="16">
        <v>1.5461580249468801E-2</v>
      </c>
      <c r="AS1144" s="16">
        <v>1.8456277090125699E-2</v>
      </c>
      <c r="AT1144" s="16"/>
      <c r="AU1144" s="16">
        <v>1.1844055963947E-2</v>
      </c>
      <c r="AV1144" s="16">
        <v>2.5916504519599801E-2</v>
      </c>
      <c r="AW1144" s="16"/>
      <c r="AX1144" s="16">
        <v>1.9542635486386101E-2</v>
      </c>
      <c r="AY1144" s="16">
        <v>7.9780765866367693E-3</v>
      </c>
      <c r="AZ1144" s="16"/>
      <c r="BA1144" s="16">
        <v>2.3507234118254401E-2</v>
      </c>
      <c r="BB1144" s="16">
        <v>2.6674448861907701E-2</v>
      </c>
    </row>
    <row r="1145" spans="2:54" x14ac:dyDescent="0.35">
      <c r="B1145" t="s">
        <v>374</v>
      </c>
      <c r="C1145" s="16">
        <v>3.5802905375482502E-2</v>
      </c>
      <c r="D1145" s="16">
        <v>3.0754964540177201E-2</v>
      </c>
      <c r="E1145" s="16">
        <v>3.6015168357052103E-2</v>
      </c>
      <c r="F1145" s="16"/>
      <c r="G1145" s="16">
        <v>3.7072057073622697E-2</v>
      </c>
      <c r="H1145" s="16">
        <v>5.8914212216890603E-2</v>
      </c>
      <c r="I1145" s="16">
        <v>4.8271701248836799E-2</v>
      </c>
      <c r="J1145" s="16">
        <v>3.0721925579292E-2</v>
      </c>
      <c r="K1145" s="16">
        <v>3.4076470989726798E-2</v>
      </c>
      <c r="L1145" s="16">
        <v>1.07502685750436E-2</v>
      </c>
      <c r="M1145" s="16"/>
      <c r="N1145" s="16">
        <v>3.0123809945269302E-2</v>
      </c>
      <c r="O1145" s="16">
        <v>3.3582976174026898E-2</v>
      </c>
      <c r="P1145" s="16">
        <v>4.7220357575043698E-2</v>
      </c>
      <c r="Q1145" s="16">
        <v>2.3504398983109201E-2</v>
      </c>
      <c r="R1145" s="16"/>
      <c r="S1145" s="16">
        <v>3.2670793701683999E-2</v>
      </c>
      <c r="T1145" s="16">
        <v>4.0703737192564503E-2</v>
      </c>
      <c r="U1145" s="16"/>
      <c r="V1145" s="16">
        <v>3.5967554146706902E-2</v>
      </c>
      <c r="W1145" s="16">
        <v>3.5768088650408203E-2</v>
      </c>
      <c r="X1145" s="16">
        <v>3.3176129505631799E-2</v>
      </c>
      <c r="Y1145" s="16">
        <v>5.6995158919059201E-2</v>
      </c>
      <c r="Z1145" s="16"/>
      <c r="AA1145" s="16">
        <v>2.56314968462889E-2</v>
      </c>
      <c r="AB1145" s="16">
        <v>3.7166628978828803E-2</v>
      </c>
      <c r="AC1145" s="16">
        <v>4.5814109221822601E-2</v>
      </c>
      <c r="AD1145" s="16">
        <v>6.1917337792417003E-2</v>
      </c>
      <c r="AE1145" s="16">
        <v>1.6587911151777001E-2</v>
      </c>
      <c r="AF1145" s="16">
        <v>0</v>
      </c>
      <c r="AG1145" s="16"/>
      <c r="AH1145" s="16">
        <v>4.71264308884035E-2</v>
      </c>
      <c r="AI1145" s="16">
        <v>2.23586376502251E-2</v>
      </c>
      <c r="AJ1145" s="16"/>
      <c r="AK1145" s="16">
        <v>5.7261645700075997E-2</v>
      </c>
      <c r="AL1145" s="16">
        <v>1.96921602983883E-2</v>
      </c>
      <c r="AM1145" s="16"/>
      <c r="AN1145" s="16">
        <v>5.0435504076194002E-2</v>
      </c>
      <c r="AO1145" s="16">
        <v>1.93789142916986E-2</v>
      </c>
      <c r="AP1145" s="16"/>
      <c r="AQ1145" s="16">
        <v>5.4330697579200601E-2</v>
      </c>
      <c r="AR1145" s="16">
        <v>3.3904263263508899E-2</v>
      </c>
      <c r="AS1145" s="16">
        <v>3.1723243342997101E-2</v>
      </c>
      <c r="AT1145" s="16"/>
      <c r="AU1145" s="16">
        <v>2.4662945091615599E-2</v>
      </c>
      <c r="AV1145" s="16">
        <v>4.8162996743977803E-2</v>
      </c>
      <c r="AW1145" s="16"/>
      <c r="AX1145" s="16">
        <v>4.1837256585392002E-2</v>
      </c>
      <c r="AY1145" s="16">
        <v>0</v>
      </c>
      <c r="AZ1145" s="16"/>
      <c r="BA1145" s="16">
        <v>5.6571865718902499E-2</v>
      </c>
      <c r="BB1145" s="16">
        <v>5.8632010986456401E-2</v>
      </c>
    </row>
    <row r="1146" spans="2:54" x14ac:dyDescent="0.35">
      <c r="B1146" t="s">
        <v>392</v>
      </c>
      <c r="C1146" s="16">
        <v>0.15972179973426701</v>
      </c>
      <c r="D1146" s="16">
        <v>0.17920616708426601</v>
      </c>
      <c r="E1146" s="16">
        <v>0.14077681447467999</v>
      </c>
      <c r="F1146" s="16"/>
      <c r="G1146" s="16">
        <v>0.24118565490325</v>
      </c>
      <c r="H1146" s="16">
        <v>0.215061117777575</v>
      </c>
      <c r="I1146" s="16">
        <v>0.16798481599444801</v>
      </c>
      <c r="J1146" s="16">
        <v>0.145149838775012</v>
      </c>
      <c r="K1146" s="16">
        <v>0.16057203714967899</v>
      </c>
      <c r="L1146" s="16">
        <v>6.9162302834698194E-2</v>
      </c>
      <c r="M1146" s="16"/>
      <c r="N1146" s="16">
        <v>0.106659479609729</v>
      </c>
      <c r="O1146" s="16">
        <v>0.16204143204080099</v>
      </c>
      <c r="P1146" s="16">
        <v>0.161899064674149</v>
      </c>
      <c r="Q1146" s="16">
        <v>0.19221167914604201</v>
      </c>
      <c r="R1146" s="16"/>
      <c r="S1146" s="16">
        <v>0.16558438268272599</v>
      </c>
      <c r="T1146" s="16">
        <v>0.150018685896051</v>
      </c>
      <c r="U1146" s="16"/>
      <c r="V1146" s="16">
        <v>0.19247430456832099</v>
      </c>
      <c r="W1146" s="16">
        <v>0.14769953406917999</v>
      </c>
      <c r="X1146" s="16">
        <v>0.150254281231301</v>
      </c>
      <c r="Y1146" s="16">
        <v>0.13830857478042799</v>
      </c>
      <c r="Z1146" s="16"/>
      <c r="AA1146" s="16">
        <v>0.208293293765895</v>
      </c>
      <c r="AB1146" s="16">
        <v>0.11985897856019199</v>
      </c>
      <c r="AC1146" s="16">
        <v>0.13804448806148401</v>
      </c>
      <c r="AD1146" s="16">
        <v>0.102809716741182</v>
      </c>
      <c r="AE1146" s="16">
        <v>0.18942165891107601</v>
      </c>
      <c r="AF1146" s="16">
        <v>0.15415396948660001</v>
      </c>
      <c r="AG1146" s="16"/>
      <c r="AH1146" s="16">
        <v>0.15500591200755001</v>
      </c>
      <c r="AI1146" s="16">
        <v>0.11711328546487</v>
      </c>
      <c r="AJ1146" s="16"/>
      <c r="AK1146" s="16">
        <v>0.14737397722835899</v>
      </c>
      <c r="AL1146" s="16">
        <v>0.124982112245626</v>
      </c>
      <c r="AM1146" s="16"/>
      <c r="AN1146" s="16">
        <v>0.14178950642766999</v>
      </c>
      <c r="AO1146" s="16">
        <v>0.12589434771989499</v>
      </c>
      <c r="AP1146" s="16"/>
      <c r="AQ1146" s="16">
        <v>0.138391940702278</v>
      </c>
      <c r="AR1146" s="16">
        <v>0.19582149359899201</v>
      </c>
      <c r="AS1146" s="16">
        <v>0.119167301606925</v>
      </c>
      <c r="AT1146" s="16"/>
      <c r="AU1146" s="16">
        <v>0.12745796658332401</v>
      </c>
      <c r="AV1146" s="16">
        <v>0.19732658861000801</v>
      </c>
      <c r="AW1146" s="16"/>
      <c r="AX1146" s="16">
        <v>0.16312591371236099</v>
      </c>
      <c r="AY1146" s="16">
        <v>0.13708898929546001</v>
      </c>
      <c r="AZ1146" s="16"/>
      <c r="BA1146" s="16">
        <v>0.13453953932191401</v>
      </c>
      <c r="BB1146" s="16">
        <v>0.21690923347464999</v>
      </c>
    </row>
    <row r="1147" spans="2:54" x14ac:dyDescent="0.35">
      <c r="B1147" t="s">
        <v>376</v>
      </c>
      <c r="C1147" s="16">
        <v>0.18122497339043001</v>
      </c>
      <c r="D1147" s="16">
        <v>0.20495212999923099</v>
      </c>
      <c r="E1147" s="16">
        <v>0.16157217021501899</v>
      </c>
      <c r="F1147" s="16"/>
      <c r="G1147" s="16">
        <v>0.153350966644382</v>
      </c>
      <c r="H1147" s="16">
        <v>0.183162002521466</v>
      </c>
      <c r="I1147" s="16">
        <v>0.248571248015479</v>
      </c>
      <c r="J1147" s="16">
        <v>0.184368854559672</v>
      </c>
      <c r="K1147" s="16">
        <v>0.14397543512231201</v>
      </c>
      <c r="L1147" s="16">
        <v>0.17006371355112099</v>
      </c>
      <c r="M1147" s="16"/>
      <c r="N1147" s="16">
        <v>0.21015612096559899</v>
      </c>
      <c r="O1147" s="16">
        <v>0.19957067644662899</v>
      </c>
      <c r="P1147" s="16">
        <v>0.14518194303357099</v>
      </c>
      <c r="Q1147" s="16">
        <v>0.20225126403673299</v>
      </c>
      <c r="R1147" s="16"/>
      <c r="S1147" s="16">
        <v>0.18712302200344799</v>
      </c>
      <c r="T1147" s="16">
        <v>0.16991386490955299</v>
      </c>
      <c r="U1147" s="16"/>
      <c r="V1147" s="16">
        <v>0.144849173314542</v>
      </c>
      <c r="W1147" s="16">
        <v>0.20345216360905599</v>
      </c>
      <c r="X1147" s="16">
        <v>0.16810457456672301</v>
      </c>
      <c r="Y1147" s="16">
        <v>0.29999557379962499</v>
      </c>
      <c r="Z1147" s="16"/>
      <c r="AA1147" s="16">
        <v>0.13905233594421401</v>
      </c>
      <c r="AB1147" s="16">
        <v>0.22617372222173801</v>
      </c>
      <c r="AC1147" s="16">
        <v>0.15666167306699799</v>
      </c>
      <c r="AD1147" s="16">
        <v>0.23042999802043199</v>
      </c>
      <c r="AE1147" s="16">
        <v>0.16161592229559499</v>
      </c>
      <c r="AF1147" s="16">
        <v>0.24776227662219899</v>
      </c>
      <c r="AG1147" s="16"/>
      <c r="AH1147" s="16">
        <v>0.18792840189087801</v>
      </c>
      <c r="AI1147" s="16">
        <v>0.21000156237199299</v>
      </c>
      <c r="AJ1147" s="16"/>
      <c r="AK1147" s="16">
        <v>0.17533245719655299</v>
      </c>
      <c r="AL1147" s="16">
        <v>0.22949093060300399</v>
      </c>
      <c r="AM1147" s="16"/>
      <c r="AN1147" s="16">
        <v>0.17245107724206599</v>
      </c>
      <c r="AO1147" s="16">
        <v>0.21012765048721599</v>
      </c>
      <c r="AP1147" s="16"/>
      <c r="AQ1147" s="16">
        <v>0.21735200144102201</v>
      </c>
      <c r="AR1147" s="16">
        <v>0.135419994519061</v>
      </c>
      <c r="AS1147" s="16">
        <v>0.23463838624379199</v>
      </c>
      <c r="AT1147" s="16"/>
      <c r="AU1147" s="16">
        <v>0.19430801157723099</v>
      </c>
      <c r="AV1147" s="16">
        <v>0.16596270422447601</v>
      </c>
      <c r="AW1147" s="16"/>
      <c r="AX1147" s="16">
        <v>0.19354165192789399</v>
      </c>
      <c r="AY1147" s="16">
        <v>0.120479628550762</v>
      </c>
      <c r="AZ1147" s="16"/>
      <c r="BA1147" s="16">
        <v>0.22609579830134399</v>
      </c>
      <c r="BB1147" s="16">
        <v>0.18900387145852601</v>
      </c>
    </row>
    <row r="1148" spans="2:54" x14ac:dyDescent="0.35">
      <c r="B1148" t="s">
        <v>377</v>
      </c>
      <c r="C1148" s="16">
        <v>0.19158264926707599</v>
      </c>
      <c r="D1148" s="16">
        <v>0.211766495161095</v>
      </c>
      <c r="E1148" s="16">
        <v>0.17544832760895901</v>
      </c>
      <c r="F1148" s="16"/>
      <c r="G1148" s="16">
        <v>0.16692641073453901</v>
      </c>
      <c r="H1148" s="16">
        <v>0.16145458877539001</v>
      </c>
      <c r="I1148" s="16">
        <v>0.17391762922197401</v>
      </c>
      <c r="J1148" s="16">
        <v>0.208849616645254</v>
      </c>
      <c r="K1148" s="16">
        <v>0.228396392701186</v>
      </c>
      <c r="L1148" s="16">
        <v>0.20352326992119099</v>
      </c>
      <c r="M1148" s="16"/>
      <c r="N1148" s="16">
        <v>0.18974376358637501</v>
      </c>
      <c r="O1148" s="16">
        <v>0.14179867618112199</v>
      </c>
      <c r="P1148" s="16">
        <v>0.21540559537067999</v>
      </c>
      <c r="Q1148" s="16">
        <v>0.198241185166218</v>
      </c>
      <c r="R1148" s="16"/>
      <c r="S1148" s="16">
        <v>0.184050786793969</v>
      </c>
      <c r="T1148" s="16">
        <v>0.203893057283631</v>
      </c>
      <c r="U1148" s="16"/>
      <c r="V1148" s="16">
        <v>0.15975500628182501</v>
      </c>
      <c r="W1148" s="16">
        <v>0.173594537147223</v>
      </c>
      <c r="X1148" s="16">
        <v>0.22909313405470999</v>
      </c>
      <c r="Y1148" s="16">
        <v>0.31942866287946498</v>
      </c>
      <c r="Z1148" s="16"/>
      <c r="AA1148" s="16">
        <v>0.145884934394129</v>
      </c>
      <c r="AB1148" s="16">
        <v>0.18114089124251301</v>
      </c>
      <c r="AC1148" s="16">
        <v>0.186961572594039</v>
      </c>
      <c r="AD1148" s="16">
        <v>0.241533237224485</v>
      </c>
      <c r="AE1148" s="16">
        <v>0.279337808170594</v>
      </c>
      <c r="AF1148" s="16">
        <v>0.24556842020480801</v>
      </c>
      <c r="AG1148" s="16"/>
      <c r="AH1148" s="16">
        <v>0.20647642345151099</v>
      </c>
      <c r="AI1148" s="16">
        <v>0.20330861802994099</v>
      </c>
      <c r="AJ1148" s="16"/>
      <c r="AK1148" s="16">
        <v>0.19472820135320301</v>
      </c>
      <c r="AL1148" s="16">
        <v>0.21443587037911799</v>
      </c>
      <c r="AM1148" s="16"/>
      <c r="AN1148" s="16">
        <v>0.20791871004173201</v>
      </c>
      <c r="AO1148" s="16">
        <v>0.188289212559547</v>
      </c>
      <c r="AP1148" s="16"/>
      <c r="AQ1148" s="16">
        <v>0.17342736156142899</v>
      </c>
      <c r="AR1148" s="16">
        <v>0.21841441402211201</v>
      </c>
      <c r="AS1148" s="16">
        <v>0.17413142038243101</v>
      </c>
      <c r="AT1148" s="16"/>
      <c r="AU1148" s="16">
        <v>0.19687841985365101</v>
      </c>
      <c r="AV1148" s="16">
        <v>0.187554568345837</v>
      </c>
      <c r="AW1148" s="16"/>
      <c r="AX1148" s="16">
        <v>0.194317358272386</v>
      </c>
      <c r="AY1148" s="16">
        <v>0.185345172288893</v>
      </c>
      <c r="AZ1148" s="16"/>
      <c r="BA1148" s="16">
        <v>0.22012322613360399</v>
      </c>
      <c r="BB1148" s="16">
        <v>0.16271404593882499</v>
      </c>
    </row>
    <row r="1149" spans="2:54" x14ac:dyDescent="0.35">
      <c r="B1149" t="s">
        <v>393</v>
      </c>
      <c r="C1149" s="16">
        <v>0.34056773027580001</v>
      </c>
      <c r="D1149" s="16">
        <v>0.29295818987150202</v>
      </c>
      <c r="E1149" s="16">
        <v>0.38710285794363197</v>
      </c>
      <c r="F1149" s="16"/>
      <c r="G1149" s="16">
        <v>0.24760478495992799</v>
      </c>
      <c r="H1149" s="16">
        <v>0.265739987432904</v>
      </c>
      <c r="I1149" s="16">
        <v>0.28914936896389998</v>
      </c>
      <c r="J1149" s="16">
        <v>0.389449376252129</v>
      </c>
      <c r="K1149" s="16">
        <v>0.36002149673945</v>
      </c>
      <c r="L1149" s="16">
        <v>0.446246672587579</v>
      </c>
      <c r="M1149" s="16"/>
      <c r="N1149" s="16">
        <v>0.412851774157873</v>
      </c>
      <c r="O1149" s="16">
        <v>0.32383321750002803</v>
      </c>
      <c r="P1149" s="16">
        <v>0.33839203080063701</v>
      </c>
      <c r="Q1149" s="16">
        <v>0.30691383140476602</v>
      </c>
      <c r="R1149" s="16"/>
      <c r="S1149" s="16">
        <v>0.33574901395463003</v>
      </c>
      <c r="T1149" s="16">
        <v>0.34952915517122601</v>
      </c>
      <c r="U1149" s="16"/>
      <c r="V1149" s="16">
        <v>0.36920932405249901</v>
      </c>
      <c r="W1149" s="16">
        <v>0.32897174091699499</v>
      </c>
      <c r="X1149" s="16">
        <v>0.35009763434617303</v>
      </c>
      <c r="Y1149" s="16">
        <v>0.185272029621423</v>
      </c>
      <c r="Z1149" s="16"/>
      <c r="AA1149" s="16">
        <v>0.35523603662918501</v>
      </c>
      <c r="AB1149" s="16">
        <v>0.36030026742418603</v>
      </c>
      <c r="AC1149" s="16">
        <v>0.39059044563263901</v>
      </c>
      <c r="AD1149" s="16">
        <v>0.31698573697239901</v>
      </c>
      <c r="AE1149" s="16">
        <v>0.26559925971183801</v>
      </c>
      <c r="AF1149" s="16">
        <v>0.26056433617816099</v>
      </c>
      <c r="AG1149" s="16"/>
      <c r="AH1149" s="16">
        <v>0.32680529084446103</v>
      </c>
      <c r="AI1149" s="16">
        <v>0.35480261777522398</v>
      </c>
      <c r="AJ1149" s="16"/>
      <c r="AK1149" s="16">
        <v>0.33209831633770398</v>
      </c>
      <c r="AL1149" s="16">
        <v>0.32433167335694302</v>
      </c>
      <c r="AM1149" s="16"/>
      <c r="AN1149" s="16">
        <v>0.34481566888228998</v>
      </c>
      <c r="AO1149" s="16">
        <v>0.35737435434242099</v>
      </c>
      <c r="AP1149" s="16"/>
      <c r="AQ1149" s="16">
        <v>0.33933933680121497</v>
      </c>
      <c r="AR1149" s="16">
        <v>0.33695045072893798</v>
      </c>
      <c r="AS1149" s="16">
        <v>0.33459431331441097</v>
      </c>
      <c r="AT1149" s="16"/>
      <c r="AU1149" s="16">
        <v>0.37074289633187602</v>
      </c>
      <c r="AV1149" s="16">
        <v>0.30395859841491502</v>
      </c>
      <c r="AW1149" s="16"/>
      <c r="AX1149" s="16">
        <v>0.32606496522048101</v>
      </c>
      <c r="AY1149" s="16">
        <v>0.41901885721542398</v>
      </c>
      <c r="AZ1149" s="16"/>
      <c r="BA1149" s="16">
        <v>0.29135695727722399</v>
      </c>
      <c r="BB1149" s="16">
        <v>0.31896192967030801</v>
      </c>
    </row>
    <row r="1150" spans="2:54" x14ac:dyDescent="0.35">
      <c r="B1150" t="s">
        <v>103</v>
      </c>
      <c r="C1150" s="16">
        <v>3.5960785339250803E-2</v>
      </c>
      <c r="D1150" s="16">
        <v>2.95210043774875E-2</v>
      </c>
      <c r="E1150" s="16">
        <v>4.2622696975405397E-2</v>
      </c>
      <c r="F1150" s="16"/>
      <c r="G1150" s="16">
        <v>4.5967657253022598E-2</v>
      </c>
      <c r="H1150" s="16">
        <v>1.8118976375678501E-2</v>
      </c>
      <c r="I1150" s="16">
        <v>1.51930853008223E-2</v>
      </c>
      <c r="J1150" s="16">
        <v>2.1291407345731098E-2</v>
      </c>
      <c r="K1150" s="16">
        <v>3.8951871077943498E-2</v>
      </c>
      <c r="L1150" s="16">
        <v>7.0358656509519696E-2</v>
      </c>
      <c r="M1150" s="16"/>
      <c r="N1150" s="16">
        <v>1.6573818908289701E-2</v>
      </c>
      <c r="O1150" s="16">
        <v>5.9941860350382403E-2</v>
      </c>
      <c r="P1150" s="16">
        <v>3.2729585105375297E-2</v>
      </c>
      <c r="Q1150" s="16">
        <v>3.4055200094790003E-2</v>
      </c>
      <c r="R1150" s="16"/>
      <c r="S1150" s="16">
        <v>4.3051451314484103E-2</v>
      </c>
      <c r="T1150" s="16">
        <v>2.5448643226816701E-2</v>
      </c>
      <c r="U1150" s="16"/>
      <c r="V1150" s="16">
        <v>2.8998189965952999E-2</v>
      </c>
      <c r="W1150" s="16">
        <v>5.0464314152658597E-2</v>
      </c>
      <c r="X1150" s="16">
        <v>2.6264319905583901E-2</v>
      </c>
      <c r="Y1150" s="16">
        <v>0</v>
      </c>
      <c r="Z1150" s="16"/>
      <c r="AA1150" s="16">
        <v>4.3011237096731998E-2</v>
      </c>
      <c r="AB1150" s="16">
        <v>4.48944413196046E-2</v>
      </c>
      <c r="AC1150" s="16">
        <v>4.2102443517996302E-2</v>
      </c>
      <c r="AD1150" s="16">
        <v>1.93726942241692E-2</v>
      </c>
      <c r="AE1150" s="16">
        <v>2.4181016568884599E-2</v>
      </c>
      <c r="AF1150" s="16">
        <v>2.3742646851764599E-2</v>
      </c>
      <c r="AG1150" s="16"/>
      <c r="AH1150" s="16">
        <v>2.7558178140949699E-2</v>
      </c>
      <c r="AI1150" s="16">
        <v>2.7031708040966201E-2</v>
      </c>
      <c r="AJ1150" s="16"/>
      <c r="AK1150" s="16">
        <v>3.2331340810357601E-2</v>
      </c>
      <c r="AL1150" s="16">
        <v>2.4009139434381599E-2</v>
      </c>
      <c r="AM1150" s="16"/>
      <c r="AN1150" s="16">
        <v>3.4181364384557197E-2</v>
      </c>
      <c r="AO1150" s="16">
        <v>3.3317842204873001E-2</v>
      </c>
      <c r="AP1150" s="16"/>
      <c r="AQ1150" s="16">
        <v>1.9888594365639001E-2</v>
      </c>
      <c r="AR1150" s="16">
        <v>4.4090437333044998E-2</v>
      </c>
      <c r="AS1150" s="16">
        <v>2.7477967471603901E-2</v>
      </c>
      <c r="AT1150" s="16"/>
      <c r="AU1150" s="16">
        <v>4.1145194933488997E-2</v>
      </c>
      <c r="AV1150" s="16">
        <v>2.6233651143396298E-2</v>
      </c>
      <c r="AW1150" s="16"/>
      <c r="AX1150" s="16">
        <v>2.82570930477796E-2</v>
      </c>
      <c r="AY1150" s="16">
        <v>7.6693259227544497E-2</v>
      </c>
      <c r="AZ1150" s="16"/>
      <c r="BA1150" s="16">
        <v>1.32326631756121E-2</v>
      </c>
      <c r="BB1150" s="16">
        <v>1.07127525830902E-2</v>
      </c>
    </row>
    <row r="1151" spans="2:54" x14ac:dyDescent="0.35">
      <c r="C1151" s="16"/>
      <c r="D1151" s="16"/>
      <c r="E1151" s="16"/>
      <c r="F1151" s="16"/>
      <c r="G1151" s="16"/>
      <c r="H1151" s="16"/>
      <c r="I1151" s="16"/>
      <c r="J1151" s="16"/>
      <c r="K1151" s="16"/>
      <c r="L1151" s="16"/>
      <c r="M1151" s="16"/>
      <c r="N1151" s="16"/>
      <c r="O1151" s="16"/>
      <c r="P1151" s="16"/>
      <c r="Q1151" s="16"/>
      <c r="R1151" s="16"/>
      <c r="S1151" s="16"/>
      <c r="T1151" s="16"/>
      <c r="U1151" s="16"/>
      <c r="V1151" s="16"/>
      <c r="W1151" s="16"/>
      <c r="X1151" s="16"/>
      <c r="Y1151" s="16"/>
      <c r="Z1151" s="16"/>
      <c r="AA1151" s="16"/>
      <c r="AB1151" s="16"/>
      <c r="AC1151" s="16"/>
      <c r="AD1151" s="16"/>
      <c r="AE1151" s="16"/>
      <c r="AF1151" s="16"/>
      <c r="AG1151" s="16"/>
      <c r="AH1151" s="16"/>
      <c r="AI1151" s="16"/>
      <c r="AJ1151" s="16"/>
      <c r="AK1151" s="16"/>
      <c r="AL1151" s="16"/>
      <c r="AM1151" s="16"/>
      <c r="AN1151" s="16"/>
      <c r="AO1151" s="16"/>
      <c r="AP1151" s="16"/>
      <c r="AQ1151" s="16"/>
      <c r="AR1151" s="16"/>
      <c r="AS1151" s="16"/>
      <c r="AT1151" s="16"/>
      <c r="AU1151" s="16"/>
      <c r="AV1151" s="16"/>
      <c r="AW1151" s="16"/>
      <c r="AX1151" s="16"/>
      <c r="AY1151" s="16"/>
      <c r="AZ1151" s="16"/>
      <c r="BA1151" s="16"/>
      <c r="BB1151" s="16"/>
    </row>
    <row r="1152" spans="2:54" x14ac:dyDescent="0.35">
      <c r="B1152" s="7" t="s">
        <v>397</v>
      </c>
      <c r="C1152" s="16"/>
      <c r="D1152" s="16"/>
      <c r="E1152" s="16"/>
      <c r="F1152" s="16"/>
      <c r="G1152" s="16"/>
      <c r="H1152" s="16"/>
      <c r="I1152" s="16"/>
      <c r="J1152" s="16"/>
      <c r="K1152" s="16"/>
      <c r="L1152" s="16"/>
      <c r="M1152" s="16"/>
      <c r="N1152" s="16"/>
      <c r="O1152" s="16"/>
      <c r="P1152" s="16"/>
      <c r="Q1152" s="16"/>
      <c r="R1152" s="16"/>
      <c r="S1152" s="16"/>
      <c r="T1152" s="16"/>
      <c r="U1152" s="16"/>
      <c r="V1152" s="16"/>
      <c r="W1152" s="16"/>
      <c r="X1152" s="16"/>
      <c r="Y1152" s="16"/>
      <c r="Z1152" s="16"/>
      <c r="AA1152" s="16"/>
      <c r="AB1152" s="16"/>
      <c r="AC1152" s="16"/>
      <c r="AD1152" s="16"/>
      <c r="AE1152" s="16"/>
      <c r="AF1152" s="16"/>
      <c r="AG1152" s="16"/>
      <c r="AH1152" s="16"/>
      <c r="AI1152" s="16"/>
      <c r="AJ1152" s="16"/>
      <c r="AK1152" s="16"/>
      <c r="AL1152" s="16"/>
      <c r="AM1152" s="16"/>
      <c r="AN1152" s="16"/>
      <c r="AO1152" s="16"/>
      <c r="AP1152" s="16"/>
      <c r="AQ1152" s="16"/>
      <c r="AR1152" s="16"/>
      <c r="AS1152" s="16"/>
      <c r="AT1152" s="16"/>
      <c r="AU1152" s="16"/>
      <c r="AV1152" s="16"/>
      <c r="AW1152" s="16"/>
      <c r="AX1152" s="16"/>
      <c r="AY1152" s="16"/>
      <c r="AZ1152" s="16"/>
      <c r="BA1152" s="16"/>
      <c r="BB1152" s="16"/>
    </row>
    <row r="1153" spans="2:54" x14ac:dyDescent="0.35">
      <c r="B1153" s="15" t="s">
        <v>14</v>
      </c>
      <c r="C1153" s="16"/>
      <c r="D1153" s="16"/>
      <c r="E1153" s="16"/>
      <c r="F1153" s="16"/>
      <c r="G1153" s="16"/>
      <c r="H1153" s="16"/>
      <c r="I1153" s="16"/>
      <c r="J1153" s="16"/>
      <c r="K1153" s="16"/>
      <c r="L1153" s="16"/>
      <c r="M1153" s="16"/>
      <c r="N1153" s="16"/>
      <c r="O1153" s="16"/>
      <c r="P1153" s="16"/>
      <c r="Q1153" s="16"/>
      <c r="R1153" s="16"/>
      <c r="S1153" s="16"/>
      <c r="T1153" s="16"/>
      <c r="U1153" s="16"/>
      <c r="V1153" s="16"/>
      <c r="W1153" s="16"/>
      <c r="X1153" s="16"/>
      <c r="Y1153" s="16"/>
      <c r="Z1153" s="16"/>
      <c r="AA1153" s="16"/>
      <c r="AB1153" s="16"/>
      <c r="AC1153" s="16"/>
      <c r="AD1153" s="16"/>
      <c r="AE1153" s="16"/>
      <c r="AF1153" s="16"/>
      <c r="AG1153" s="16"/>
      <c r="AH1153" s="16"/>
      <c r="AI1153" s="16"/>
      <c r="AJ1153" s="16"/>
      <c r="AK1153" s="16"/>
      <c r="AL1153" s="16"/>
      <c r="AM1153" s="16"/>
      <c r="AN1153" s="16"/>
      <c r="AO1153" s="16"/>
      <c r="AP1153" s="16"/>
      <c r="AQ1153" s="16"/>
      <c r="AR1153" s="16"/>
      <c r="AS1153" s="16"/>
      <c r="AT1153" s="16"/>
      <c r="AU1153" s="16"/>
      <c r="AV1153" s="16"/>
      <c r="AW1153" s="16"/>
      <c r="AX1153" s="16"/>
      <c r="AY1153" s="16"/>
      <c r="AZ1153" s="16"/>
      <c r="BA1153" s="16"/>
      <c r="BB1153" s="16"/>
    </row>
    <row r="1154" spans="2:54" x14ac:dyDescent="0.35">
      <c r="B1154" t="s">
        <v>391</v>
      </c>
      <c r="C1154" s="16">
        <v>6.1963695911985701E-2</v>
      </c>
      <c r="D1154" s="16">
        <v>3.6911087602383097E-2</v>
      </c>
      <c r="E1154" s="16">
        <v>8.4887442314681205E-2</v>
      </c>
      <c r="F1154" s="16"/>
      <c r="G1154" s="16">
        <v>7.9055633911610995E-2</v>
      </c>
      <c r="H1154" s="16">
        <v>6.9475128661125499E-2</v>
      </c>
      <c r="I1154" s="16">
        <v>7.1034396699070995E-2</v>
      </c>
      <c r="J1154" s="16">
        <v>2.33949988376447E-2</v>
      </c>
      <c r="K1154" s="16">
        <v>8.3377633089097E-2</v>
      </c>
      <c r="L1154" s="16">
        <v>5.09429246215653E-2</v>
      </c>
      <c r="M1154" s="16"/>
      <c r="N1154" s="16">
        <v>5.5298791270398398E-2</v>
      </c>
      <c r="O1154" s="16">
        <v>8.0004490685613799E-2</v>
      </c>
      <c r="P1154" s="16">
        <v>6.2465288992709603E-2</v>
      </c>
      <c r="Q1154" s="16">
        <v>5.0154803155889299E-2</v>
      </c>
      <c r="R1154" s="16"/>
      <c r="S1154" s="16">
        <v>6.4016770713092294E-2</v>
      </c>
      <c r="T1154" s="16">
        <v>5.9176642391609101E-2</v>
      </c>
      <c r="U1154" s="16"/>
      <c r="V1154" s="16">
        <v>7.8713695698226005E-2</v>
      </c>
      <c r="W1154" s="16">
        <v>5.6534448959146701E-2</v>
      </c>
      <c r="X1154" s="16">
        <v>5.5104606318148799E-2</v>
      </c>
      <c r="Y1154" s="16">
        <v>5.9565539034528998E-2</v>
      </c>
      <c r="Z1154" s="16"/>
      <c r="AA1154" s="16">
        <v>7.0232320673992904E-2</v>
      </c>
      <c r="AB1154" s="16">
        <v>3.3686910778101001E-2</v>
      </c>
      <c r="AC1154" s="16">
        <v>5.5809330084772797E-2</v>
      </c>
      <c r="AD1154" s="16">
        <v>5.8260339265915603E-2</v>
      </c>
      <c r="AE1154" s="16">
        <v>9.6241623074212995E-2</v>
      </c>
      <c r="AF1154" s="16">
        <v>6.8208350656466202E-2</v>
      </c>
      <c r="AG1154" s="16"/>
      <c r="AH1154" s="16">
        <v>6.1543952167070398E-2</v>
      </c>
      <c r="AI1154" s="16">
        <v>6.2209059440011899E-2</v>
      </c>
      <c r="AJ1154" s="16"/>
      <c r="AK1154" s="16">
        <v>7.2800772468981798E-2</v>
      </c>
      <c r="AL1154" s="16">
        <v>5.9824257016921401E-2</v>
      </c>
      <c r="AM1154" s="16"/>
      <c r="AN1154" s="16">
        <v>7.2506718588048205E-2</v>
      </c>
      <c r="AO1154" s="16">
        <v>5.3281696412617999E-2</v>
      </c>
      <c r="AP1154" s="16"/>
      <c r="AQ1154" s="16">
        <v>9.1760687723823703E-2</v>
      </c>
      <c r="AR1154" s="16">
        <v>4.1815172413815598E-2</v>
      </c>
      <c r="AS1154" s="16">
        <v>6.6599834501590099E-2</v>
      </c>
      <c r="AT1154" s="16"/>
      <c r="AU1154" s="16">
        <v>5.5889192775659999E-2</v>
      </c>
      <c r="AV1154" s="16">
        <v>7.1706808233861705E-2</v>
      </c>
      <c r="AW1154" s="16"/>
      <c r="AX1154" s="16">
        <v>5.9058037036325103E-2</v>
      </c>
      <c r="AY1154" s="16">
        <v>7.16465014082623E-2</v>
      </c>
      <c r="AZ1154" s="16"/>
      <c r="BA1154" s="16">
        <v>7.37552192836127E-2</v>
      </c>
      <c r="BB1154" s="16">
        <v>4.0156566940749698E-2</v>
      </c>
    </row>
    <row r="1155" spans="2:54" x14ac:dyDescent="0.35">
      <c r="B1155" t="s">
        <v>373</v>
      </c>
      <c r="C1155" s="16">
        <v>3.12327735463525E-2</v>
      </c>
      <c r="D1155" s="16">
        <v>3.6240430333340297E-2</v>
      </c>
      <c r="E1155" s="16">
        <v>2.69756092616148E-2</v>
      </c>
      <c r="F1155" s="16"/>
      <c r="G1155" s="16">
        <v>7.4293924445744897E-2</v>
      </c>
      <c r="H1155" s="16">
        <v>2.8304761603870798E-2</v>
      </c>
      <c r="I1155" s="16">
        <v>3.4201022424320097E-2</v>
      </c>
      <c r="J1155" s="16">
        <v>6.4070671438106498E-3</v>
      </c>
      <c r="K1155" s="16">
        <v>2.36891978309136E-2</v>
      </c>
      <c r="L1155" s="16">
        <v>3.12133774015739E-2</v>
      </c>
      <c r="M1155" s="16"/>
      <c r="N1155" s="16">
        <v>4.9477428425888398E-2</v>
      </c>
      <c r="O1155" s="16">
        <v>3.2788573890224798E-2</v>
      </c>
      <c r="P1155" s="16">
        <v>3.3124680177028097E-2</v>
      </c>
      <c r="Q1155" s="16">
        <v>1.3769177489709E-2</v>
      </c>
      <c r="R1155" s="16"/>
      <c r="S1155" s="16">
        <v>3.0853684159103702E-2</v>
      </c>
      <c r="T1155" s="16">
        <v>2.8639369997023802E-2</v>
      </c>
      <c r="U1155" s="16"/>
      <c r="V1155" s="16">
        <v>1.8552705514054999E-2</v>
      </c>
      <c r="W1155" s="16">
        <v>4.14157426647443E-2</v>
      </c>
      <c r="X1155" s="16">
        <v>2.40393843692722E-2</v>
      </c>
      <c r="Y1155" s="16">
        <v>6.6333922290498101E-2</v>
      </c>
      <c r="Z1155" s="16"/>
      <c r="AA1155" s="16">
        <v>2.5003465958358301E-2</v>
      </c>
      <c r="AB1155" s="16">
        <v>2.45548364953945E-2</v>
      </c>
      <c r="AC1155" s="16">
        <v>3.6799910242766902E-2</v>
      </c>
      <c r="AD1155" s="16">
        <v>4.2080752371487999E-2</v>
      </c>
      <c r="AE1155" s="16">
        <v>5.0634964203352902E-2</v>
      </c>
      <c r="AF1155" s="16">
        <v>0</v>
      </c>
      <c r="AG1155" s="16"/>
      <c r="AH1155" s="16">
        <v>4.5619258665415503E-2</v>
      </c>
      <c r="AI1155" s="16">
        <v>1.33364665668974E-2</v>
      </c>
      <c r="AJ1155" s="16"/>
      <c r="AK1155" s="16">
        <v>5.2177770129025101E-2</v>
      </c>
      <c r="AL1155" s="16">
        <v>2.0180123882636802E-2</v>
      </c>
      <c r="AM1155" s="16"/>
      <c r="AN1155" s="16">
        <v>4.7422469498773802E-2</v>
      </c>
      <c r="AO1155" s="16">
        <v>2.3251974487707199E-2</v>
      </c>
      <c r="AP1155" s="16"/>
      <c r="AQ1155" s="16">
        <v>7.0923966685651305E-2</v>
      </c>
      <c r="AR1155" s="16">
        <v>2.0807788124476902E-2</v>
      </c>
      <c r="AS1155" s="16">
        <v>2.7054398024525701E-2</v>
      </c>
      <c r="AT1155" s="16"/>
      <c r="AU1155" s="16">
        <v>2.8838267205751299E-2</v>
      </c>
      <c r="AV1155" s="16">
        <v>3.5197190810811102E-2</v>
      </c>
      <c r="AW1155" s="16"/>
      <c r="AX1155" s="16">
        <v>3.6306514422793298E-2</v>
      </c>
      <c r="AY1155" s="16">
        <v>6.6154954223220704E-3</v>
      </c>
      <c r="AZ1155" s="16"/>
      <c r="BA1155" s="16">
        <v>4.1940777776390097E-2</v>
      </c>
      <c r="BB1155" s="16">
        <v>6.1161964181505601E-2</v>
      </c>
    </row>
    <row r="1156" spans="2:54" x14ac:dyDescent="0.35">
      <c r="B1156" t="s">
        <v>374</v>
      </c>
      <c r="C1156" s="16">
        <v>5.8448225326839201E-2</v>
      </c>
      <c r="D1156" s="16">
        <v>7.3321841243776997E-2</v>
      </c>
      <c r="E1156" s="16">
        <v>4.5268472043176203E-2</v>
      </c>
      <c r="F1156" s="16"/>
      <c r="G1156" s="16">
        <v>7.8265063823991607E-2</v>
      </c>
      <c r="H1156" s="16">
        <v>7.57477316138159E-2</v>
      </c>
      <c r="I1156" s="16">
        <v>3.9241988890011799E-2</v>
      </c>
      <c r="J1156" s="16">
        <v>7.4894256637392104E-2</v>
      </c>
      <c r="K1156" s="16">
        <v>4.8827614078215398E-2</v>
      </c>
      <c r="L1156" s="16">
        <v>4.22416188685081E-2</v>
      </c>
      <c r="M1156" s="16"/>
      <c r="N1156" s="16">
        <v>5.1529273376109297E-2</v>
      </c>
      <c r="O1156" s="16">
        <v>6.6587480869779406E-2</v>
      </c>
      <c r="P1156" s="16">
        <v>5.3577104593239402E-2</v>
      </c>
      <c r="Q1156" s="16">
        <v>6.4096680325992403E-2</v>
      </c>
      <c r="R1156" s="16"/>
      <c r="S1156" s="16">
        <v>5.8580970432769101E-2</v>
      </c>
      <c r="T1156" s="16">
        <v>5.8539112828848203E-2</v>
      </c>
      <c r="U1156" s="16"/>
      <c r="V1156" s="16">
        <v>5.82221428246157E-2</v>
      </c>
      <c r="W1156" s="16">
        <v>5.5698757567028502E-2</v>
      </c>
      <c r="X1156" s="16">
        <v>5.8760199104608703E-2</v>
      </c>
      <c r="Y1156" s="16">
        <v>8.9379190441418205E-2</v>
      </c>
      <c r="Z1156" s="16"/>
      <c r="AA1156" s="16">
        <v>4.7665758458125602E-2</v>
      </c>
      <c r="AB1156" s="16">
        <v>6.8813091693417802E-2</v>
      </c>
      <c r="AC1156" s="16">
        <v>5.7666304444966503E-2</v>
      </c>
      <c r="AD1156" s="16">
        <v>7.3469292599963307E-2</v>
      </c>
      <c r="AE1156" s="16">
        <v>5.2213393626277103E-2</v>
      </c>
      <c r="AF1156" s="16">
        <v>5.1181219652401203E-2</v>
      </c>
      <c r="AG1156" s="16"/>
      <c r="AH1156" s="16">
        <v>6.7798799827411202E-2</v>
      </c>
      <c r="AI1156" s="16">
        <v>6.1978606084844901E-2</v>
      </c>
      <c r="AJ1156" s="16"/>
      <c r="AK1156" s="16">
        <v>5.8658513988181497E-2</v>
      </c>
      <c r="AL1156" s="16">
        <v>6.4796946448981999E-2</v>
      </c>
      <c r="AM1156" s="16"/>
      <c r="AN1156" s="16">
        <v>6.3949565816487294E-2</v>
      </c>
      <c r="AO1156" s="16">
        <v>6.1283028337237602E-2</v>
      </c>
      <c r="AP1156" s="16"/>
      <c r="AQ1156" s="16">
        <v>7.5145797144854101E-2</v>
      </c>
      <c r="AR1156" s="16">
        <v>4.8031073901170999E-2</v>
      </c>
      <c r="AS1156" s="16">
        <v>6.4398009524610195E-2</v>
      </c>
      <c r="AT1156" s="16"/>
      <c r="AU1156" s="16">
        <v>5.0099596598856898E-2</v>
      </c>
      <c r="AV1156" s="16">
        <v>7.1353145425009007E-2</v>
      </c>
      <c r="AW1156" s="16"/>
      <c r="AX1156" s="16">
        <v>6.1314737234014399E-2</v>
      </c>
      <c r="AY1156" s="16">
        <v>4.0253609384583999E-2</v>
      </c>
      <c r="AZ1156" s="16"/>
      <c r="BA1156" s="16">
        <v>8.6566654584500594E-2</v>
      </c>
      <c r="BB1156" s="16">
        <v>0.104217980350971</v>
      </c>
    </row>
    <row r="1157" spans="2:54" x14ac:dyDescent="0.35">
      <c r="B1157" t="s">
        <v>392</v>
      </c>
      <c r="C1157" s="16">
        <v>0.21728038576667499</v>
      </c>
      <c r="D1157" s="16">
        <v>0.23328797635843301</v>
      </c>
      <c r="E1157" s="16">
        <v>0.20037084780429401</v>
      </c>
      <c r="F1157" s="16"/>
      <c r="G1157" s="16">
        <v>0.24277194909789801</v>
      </c>
      <c r="H1157" s="16">
        <v>0.23125105121638001</v>
      </c>
      <c r="I1157" s="16">
        <v>0.18572594849716501</v>
      </c>
      <c r="J1157" s="16">
        <v>0.25338276099420698</v>
      </c>
      <c r="K1157" s="16">
        <v>0.19229991998345999</v>
      </c>
      <c r="L1157" s="16">
        <v>0.20744763895562801</v>
      </c>
      <c r="M1157" s="16"/>
      <c r="N1157" s="16">
        <v>0.174586070217911</v>
      </c>
      <c r="O1157" s="16">
        <v>0.200523082204107</v>
      </c>
      <c r="P1157" s="16">
        <v>0.24859693709963901</v>
      </c>
      <c r="Q1157" s="16">
        <v>0.21230281543335999</v>
      </c>
      <c r="R1157" s="16"/>
      <c r="S1157" s="16">
        <v>0.200500873954301</v>
      </c>
      <c r="T1157" s="16">
        <v>0.24200331214753701</v>
      </c>
      <c r="U1157" s="16"/>
      <c r="V1157" s="16">
        <v>0.23122362573198299</v>
      </c>
      <c r="W1157" s="16">
        <v>0.21825538807278699</v>
      </c>
      <c r="X1157" s="16">
        <v>0.21869999639506801</v>
      </c>
      <c r="Y1157" s="16">
        <v>9.1865845583790906E-2</v>
      </c>
      <c r="Z1157" s="16"/>
      <c r="AA1157" s="16">
        <v>0.240890689410339</v>
      </c>
      <c r="AB1157" s="16">
        <v>0.22476861255688901</v>
      </c>
      <c r="AC1157" s="16">
        <v>0.21931740283044901</v>
      </c>
      <c r="AD1157" s="16">
        <v>0.16078321668342399</v>
      </c>
      <c r="AE1157" s="16">
        <v>0.20965860753854301</v>
      </c>
      <c r="AF1157" s="16">
        <v>0.28063785214373299</v>
      </c>
      <c r="AG1157" s="16"/>
      <c r="AH1157" s="16">
        <v>0.21449471463526201</v>
      </c>
      <c r="AI1157" s="16">
        <v>0.17626441653501199</v>
      </c>
      <c r="AJ1157" s="16"/>
      <c r="AK1157" s="16">
        <v>0.203692945615781</v>
      </c>
      <c r="AL1157" s="16">
        <v>0.21214491969584601</v>
      </c>
      <c r="AM1157" s="16"/>
      <c r="AN1157" s="16">
        <v>0.21221264639803999</v>
      </c>
      <c r="AO1157" s="16">
        <v>0.16410146477126</v>
      </c>
      <c r="AP1157" s="16"/>
      <c r="AQ1157" s="16">
        <v>0.154194188937441</v>
      </c>
      <c r="AR1157" s="16">
        <v>0.282597075261181</v>
      </c>
      <c r="AS1157" s="16">
        <v>0.17620497189672199</v>
      </c>
      <c r="AT1157" s="16"/>
      <c r="AU1157" s="16">
        <v>0.204684627375258</v>
      </c>
      <c r="AV1157" s="16">
        <v>0.22601479676108399</v>
      </c>
      <c r="AW1157" s="16"/>
      <c r="AX1157" s="16">
        <v>0.21790220527211701</v>
      </c>
      <c r="AY1157" s="16">
        <v>0.21708028670972601</v>
      </c>
      <c r="AZ1157" s="16"/>
      <c r="BA1157" s="16">
        <v>0.20208038963573299</v>
      </c>
      <c r="BB1157" s="16">
        <v>0.21312019002559601</v>
      </c>
    </row>
    <row r="1158" spans="2:54" x14ac:dyDescent="0.35">
      <c r="B1158" t="s">
        <v>376</v>
      </c>
      <c r="C1158" s="16">
        <v>0.161367401939121</v>
      </c>
      <c r="D1158" s="16">
        <v>0.19762809165253101</v>
      </c>
      <c r="E1158" s="16">
        <v>0.12838980851287601</v>
      </c>
      <c r="F1158" s="16"/>
      <c r="G1158" s="16">
        <v>0.14966982814687799</v>
      </c>
      <c r="H1158" s="16">
        <v>0.16544656163919599</v>
      </c>
      <c r="I1158" s="16">
        <v>0.20252072099728799</v>
      </c>
      <c r="J1158" s="16">
        <v>0.186390983847745</v>
      </c>
      <c r="K1158" s="16">
        <v>0.15415266097128999</v>
      </c>
      <c r="L1158" s="16">
        <v>0.11937464326269</v>
      </c>
      <c r="M1158" s="16"/>
      <c r="N1158" s="16">
        <v>0.150614780869917</v>
      </c>
      <c r="O1158" s="16">
        <v>0.12877236743624301</v>
      </c>
      <c r="P1158" s="16">
        <v>0.160239341842941</v>
      </c>
      <c r="Q1158" s="16">
        <v>0.19938691498722999</v>
      </c>
      <c r="R1158" s="16"/>
      <c r="S1158" s="16">
        <v>0.169440222404283</v>
      </c>
      <c r="T1158" s="16">
        <v>0.149998834285933</v>
      </c>
      <c r="U1158" s="16"/>
      <c r="V1158" s="16">
        <v>0.14175531039108699</v>
      </c>
      <c r="W1158" s="16">
        <v>0.12987176989727101</v>
      </c>
      <c r="X1158" s="16">
        <v>0.20915651802612401</v>
      </c>
      <c r="Y1158" s="16">
        <v>0.27023831229899598</v>
      </c>
      <c r="Z1158" s="16"/>
      <c r="AA1158" s="16">
        <v>0.135552479611631</v>
      </c>
      <c r="AB1158" s="16">
        <v>0.17113717432866199</v>
      </c>
      <c r="AC1158" s="16">
        <v>0.17395274924814799</v>
      </c>
      <c r="AD1158" s="16">
        <v>0.19391678782640001</v>
      </c>
      <c r="AE1158" s="16">
        <v>0.146895476146018</v>
      </c>
      <c r="AF1158" s="16">
        <v>0.207885986060978</v>
      </c>
      <c r="AG1158" s="16"/>
      <c r="AH1158" s="16">
        <v>0.151175384846437</v>
      </c>
      <c r="AI1158" s="16">
        <v>0.19262587117867599</v>
      </c>
      <c r="AJ1158" s="16"/>
      <c r="AK1158" s="16">
        <v>0.12573855918510099</v>
      </c>
      <c r="AL1158" s="16">
        <v>0.162779922764615</v>
      </c>
      <c r="AM1158" s="16"/>
      <c r="AN1158" s="16">
        <v>0.148374042584074</v>
      </c>
      <c r="AO1158" s="16">
        <v>0.168518861388647</v>
      </c>
      <c r="AP1158" s="16"/>
      <c r="AQ1158" s="16">
        <v>0.18103011015711701</v>
      </c>
      <c r="AR1158" s="16">
        <v>0.154025896075595</v>
      </c>
      <c r="AS1158" s="16">
        <v>0.15765471075531101</v>
      </c>
      <c r="AT1158" s="16"/>
      <c r="AU1158" s="16">
        <v>0.168909310096646</v>
      </c>
      <c r="AV1158" s="16">
        <v>0.15153028679612901</v>
      </c>
      <c r="AW1158" s="16"/>
      <c r="AX1158" s="16">
        <v>0.17239113580985099</v>
      </c>
      <c r="AY1158" s="16">
        <v>0.111643675310166</v>
      </c>
      <c r="AZ1158" s="16"/>
      <c r="BA1158" s="16">
        <v>0.15497210810866299</v>
      </c>
      <c r="BB1158" s="16">
        <v>0.22062415659561299</v>
      </c>
    </row>
    <row r="1159" spans="2:54" x14ac:dyDescent="0.35">
      <c r="B1159" t="s">
        <v>377</v>
      </c>
      <c r="C1159" s="16">
        <v>0.14466254191169201</v>
      </c>
      <c r="D1159" s="16">
        <v>0.150481314623055</v>
      </c>
      <c r="E1159" s="16">
        <v>0.13774272060982701</v>
      </c>
      <c r="F1159" s="16"/>
      <c r="G1159" s="16">
        <v>0.12268160770354899</v>
      </c>
      <c r="H1159" s="16">
        <v>0.168529225216136</v>
      </c>
      <c r="I1159" s="16">
        <v>0.170858119827107</v>
      </c>
      <c r="J1159" s="16">
        <v>0.155124538997297</v>
      </c>
      <c r="K1159" s="16">
        <v>0.126133428194344</v>
      </c>
      <c r="L1159" s="16">
        <v>0.123134717832313</v>
      </c>
      <c r="M1159" s="16"/>
      <c r="N1159" s="16">
        <v>0.18708730393590001</v>
      </c>
      <c r="O1159" s="16">
        <v>0.12833419427330101</v>
      </c>
      <c r="P1159" s="16">
        <v>0.115268035557252</v>
      </c>
      <c r="Q1159" s="16">
        <v>0.17568849810343201</v>
      </c>
      <c r="R1159" s="16"/>
      <c r="S1159" s="16">
        <v>0.15727915784773799</v>
      </c>
      <c r="T1159" s="16">
        <v>0.12635972283813501</v>
      </c>
      <c r="U1159" s="16"/>
      <c r="V1159" s="16">
        <v>0.107634961553494</v>
      </c>
      <c r="W1159" s="16">
        <v>0.145596991445714</v>
      </c>
      <c r="X1159" s="16">
        <v>0.16704340600439399</v>
      </c>
      <c r="Y1159" s="16">
        <v>0.21787248839205201</v>
      </c>
      <c r="Z1159" s="16"/>
      <c r="AA1159" s="16">
        <v>0.119052431047146</v>
      </c>
      <c r="AB1159" s="16">
        <v>0.14215040098738299</v>
      </c>
      <c r="AC1159" s="16">
        <v>9.1608303377470293E-2</v>
      </c>
      <c r="AD1159" s="16">
        <v>0.217685998468547</v>
      </c>
      <c r="AE1159" s="16">
        <v>0.173233100499397</v>
      </c>
      <c r="AF1159" s="16">
        <v>6.5561271106201593E-2</v>
      </c>
      <c r="AG1159" s="16"/>
      <c r="AH1159" s="16">
        <v>0.14402002183361301</v>
      </c>
      <c r="AI1159" s="16">
        <v>0.15383648126159999</v>
      </c>
      <c r="AJ1159" s="16"/>
      <c r="AK1159" s="16">
        <v>0.140481358978684</v>
      </c>
      <c r="AL1159" s="16">
        <v>0.17144690369472301</v>
      </c>
      <c r="AM1159" s="16"/>
      <c r="AN1159" s="16">
        <v>0.12740953335022001</v>
      </c>
      <c r="AO1159" s="16">
        <v>0.162286474578266</v>
      </c>
      <c r="AP1159" s="16"/>
      <c r="AQ1159" s="16">
        <v>0.13523256767528299</v>
      </c>
      <c r="AR1159" s="16">
        <v>0.13103574985465999</v>
      </c>
      <c r="AS1159" s="16">
        <v>0.18048544430421801</v>
      </c>
      <c r="AT1159" s="16"/>
      <c r="AU1159" s="16">
        <v>0.148227922741063</v>
      </c>
      <c r="AV1159" s="16">
        <v>0.14223574524848301</v>
      </c>
      <c r="AW1159" s="16"/>
      <c r="AX1159" s="16">
        <v>0.151160270252821</v>
      </c>
      <c r="AY1159" s="16">
        <v>0.110876608748446</v>
      </c>
      <c r="AZ1159" s="16"/>
      <c r="BA1159" s="16">
        <v>0.17780080331463599</v>
      </c>
      <c r="BB1159" s="16">
        <v>8.5748466429533599E-2</v>
      </c>
    </row>
    <row r="1160" spans="2:54" x14ac:dyDescent="0.35">
      <c r="B1160" t="s">
        <v>393</v>
      </c>
      <c r="C1160" s="16">
        <v>0.273900420057062</v>
      </c>
      <c r="D1160" s="16">
        <v>0.22575824159670199</v>
      </c>
      <c r="E1160" s="16">
        <v>0.31990042955792702</v>
      </c>
      <c r="F1160" s="16"/>
      <c r="G1160" s="16">
        <v>0.21138867727580701</v>
      </c>
      <c r="H1160" s="16">
        <v>0.24808457187518801</v>
      </c>
      <c r="I1160" s="16">
        <v>0.26314832603465199</v>
      </c>
      <c r="J1160" s="16">
        <v>0.24879255967570901</v>
      </c>
      <c r="K1160" s="16">
        <v>0.32357501609532902</v>
      </c>
      <c r="L1160" s="16">
        <v>0.32053712342034202</v>
      </c>
      <c r="M1160" s="16"/>
      <c r="N1160" s="16">
        <v>0.292975077942701</v>
      </c>
      <c r="O1160" s="16">
        <v>0.28345020216085998</v>
      </c>
      <c r="P1160" s="16">
        <v>0.28487349407724799</v>
      </c>
      <c r="Q1160" s="16">
        <v>0.23428868588024099</v>
      </c>
      <c r="R1160" s="16"/>
      <c r="S1160" s="16">
        <v>0.26256290816671501</v>
      </c>
      <c r="T1160" s="16">
        <v>0.29235882801013402</v>
      </c>
      <c r="U1160" s="16"/>
      <c r="V1160" s="16">
        <v>0.32237340685855698</v>
      </c>
      <c r="W1160" s="16">
        <v>0.28300975554834601</v>
      </c>
      <c r="X1160" s="16">
        <v>0.23100487086169599</v>
      </c>
      <c r="Y1160" s="16">
        <v>0.17208516416317399</v>
      </c>
      <c r="Z1160" s="16"/>
      <c r="AA1160" s="16">
        <v>0.30197721570771202</v>
      </c>
      <c r="AB1160" s="16">
        <v>0.28136798122775802</v>
      </c>
      <c r="AC1160" s="16">
        <v>0.32274355625343099</v>
      </c>
      <c r="AD1160" s="16">
        <v>0.21333242217036399</v>
      </c>
      <c r="AE1160" s="16">
        <v>0.22582756123324499</v>
      </c>
      <c r="AF1160" s="16">
        <v>0.276961900428217</v>
      </c>
      <c r="AG1160" s="16"/>
      <c r="AH1160" s="16">
        <v>0.27127361949674</v>
      </c>
      <c r="AI1160" s="16">
        <v>0.28916782646567601</v>
      </c>
      <c r="AJ1160" s="16"/>
      <c r="AK1160" s="16">
        <v>0.29255380453132102</v>
      </c>
      <c r="AL1160" s="16">
        <v>0.27253710613026899</v>
      </c>
      <c r="AM1160" s="16"/>
      <c r="AN1160" s="16">
        <v>0.27791901517419898</v>
      </c>
      <c r="AO1160" s="16">
        <v>0.31592448882324098</v>
      </c>
      <c r="AP1160" s="16"/>
      <c r="AQ1160" s="16">
        <v>0.24408608392039</v>
      </c>
      <c r="AR1160" s="16">
        <v>0.258276827561637</v>
      </c>
      <c r="AS1160" s="16">
        <v>0.294920033328192</v>
      </c>
      <c r="AT1160" s="16"/>
      <c r="AU1160" s="16">
        <v>0.28954995639379599</v>
      </c>
      <c r="AV1160" s="16">
        <v>0.25668289545456802</v>
      </c>
      <c r="AW1160" s="16"/>
      <c r="AX1160" s="16">
        <v>0.256961036125395</v>
      </c>
      <c r="AY1160" s="16">
        <v>0.36209489617623902</v>
      </c>
      <c r="AZ1160" s="16"/>
      <c r="BA1160" s="16">
        <v>0.239450512817279</v>
      </c>
      <c r="BB1160" s="16">
        <v>0.252406129318127</v>
      </c>
    </row>
    <row r="1161" spans="2:54" x14ac:dyDescent="0.35">
      <c r="B1161" t="s">
        <v>103</v>
      </c>
      <c r="C1161" s="16">
        <v>5.1144555540272099E-2</v>
      </c>
      <c r="D1161" s="16">
        <v>4.6371016589778997E-2</v>
      </c>
      <c r="E1161" s="16">
        <v>5.6464669895603101E-2</v>
      </c>
      <c r="F1161" s="16"/>
      <c r="G1161" s="16">
        <v>4.18733155945199E-2</v>
      </c>
      <c r="H1161" s="16">
        <v>1.31609681742875E-2</v>
      </c>
      <c r="I1161" s="16">
        <v>3.3269476630385202E-2</v>
      </c>
      <c r="J1161" s="16">
        <v>5.1612833866194099E-2</v>
      </c>
      <c r="K1161" s="16">
        <v>4.7944529757351299E-2</v>
      </c>
      <c r="L1161" s="16">
        <v>0.105107955637381</v>
      </c>
      <c r="M1161" s="16"/>
      <c r="N1161" s="16">
        <v>3.8431273961174899E-2</v>
      </c>
      <c r="O1161" s="16">
        <v>7.9539608479871002E-2</v>
      </c>
      <c r="P1161" s="16">
        <v>4.1855117659942598E-2</v>
      </c>
      <c r="Q1161" s="16">
        <v>5.0312424624146701E-2</v>
      </c>
      <c r="R1161" s="16"/>
      <c r="S1161" s="16">
        <v>5.6765412321999102E-2</v>
      </c>
      <c r="T1161" s="16">
        <v>4.2924177500780002E-2</v>
      </c>
      <c r="U1161" s="16"/>
      <c r="V1161" s="16">
        <v>4.1524151427981902E-2</v>
      </c>
      <c r="W1161" s="16">
        <v>6.96171458449618E-2</v>
      </c>
      <c r="X1161" s="16">
        <v>3.6191018920687899E-2</v>
      </c>
      <c r="Y1161" s="16">
        <v>3.2659537795541399E-2</v>
      </c>
      <c r="Z1161" s="16"/>
      <c r="AA1161" s="16">
        <v>5.9625639132695599E-2</v>
      </c>
      <c r="AB1161" s="16">
        <v>5.3520991932394402E-2</v>
      </c>
      <c r="AC1161" s="16">
        <v>4.2102443517996302E-2</v>
      </c>
      <c r="AD1161" s="16">
        <v>4.0471190613898402E-2</v>
      </c>
      <c r="AE1161" s="16">
        <v>4.52952736789543E-2</v>
      </c>
      <c r="AF1161" s="16">
        <v>4.9563419952003099E-2</v>
      </c>
      <c r="AG1161" s="16"/>
      <c r="AH1161" s="16">
        <v>4.4074248528050801E-2</v>
      </c>
      <c r="AI1161" s="16">
        <v>5.0581272467281398E-2</v>
      </c>
      <c r="AJ1161" s="16"/>
      <c r="AK1161" s="16">
        <v>5.3896275102923601E-2</v>
      </c>
      <c r="AL1161" s="16">
        <v>3.6289820366006503E-2</v>
      </c>
      <c r="AM1161" s="16"/>
      <c r="AN1161" s="16">
        <v>5.0206008590157801E-2</v>
      </c>
      <c r="AO1161" s="16">
        <v>5.1352011201023499E-2</v>
      </c>
      <c r="AP1161" s="16"/>
      <c r="AQ1161" s="16">
        <v>4.7626597755440897E-2</v>
      </c>
      <c r="AR1161" s="16">
        <v>6.3410416807462899E-2</v>
      </c>
      <c r="AS1161" s="16">
        <v>3.2682597664829699E-2</v>
      </c>
      <c r="AT1161" s="16"/>
      <c r="AU1161" s="16">
        <v>5.38011268129686E-2</v>
      </c>
      <c r="AV1161" s="16">
        <v>4.5279131270054097E-2</v>
      </c>
      <c r="AW1161" s="16"/>
      <c r="AX1161" s="16">
        <v>4.49060638466822E-2</v>
      </c>
      <c r="AY1161" s="16">
        <v>7.9788926840255098E-2</v>
      </c>
      <c r="AZ1161" s="16"/>
      <c r="BA1161" s="16">
        <v>2.34335344791862E-2</v>
      </c>
      <c r="BB1161" s="16">
        <v>2.25645461579045E-2</v>
      </c>
    </row>
    <row r="1162" spans="2:54" x14ac:dyDescent="0.35">
      <c r="C1162" s="16"/>
      <c r="D1162" s="16"/>
      <c r="E1162" s="16"/>
      <c r="F1162" s="16"/>
      <c r="G1162" s="16"/>
      <c r="H1162" s="16"/>
      <c r="I1162" s="16"/>
      <c r="J1162" s="16"/>
      <c r="K1162" s="16"/>
      <c r="L1162" s="16"/>
      <c r="M1162" s="16"/>
      <c r="N1162" s="16"/>
      <c r="O1162" s="16"/>
      <c r="P1162" s="16"/>
      <c r="Q1162" s="16"/>
      <c r="R1162" s="16"/>
      <c r="S1162" s="16"/>
      <c r="T1162" s="16"/>
      <c r="U1162" s="16"/>
      <c r="V1162" s="16"/>
      <c r="W1162" s="16"/>
      <c r="X1162" s="16"/>
      <c r="Y1162" s="16"/>
      <c r="Z1162" s="16"/>
      <c r="AA1162" s="16"/>
      <c r="AB1162" s="16"/>
      <c r="AC1162" s="16"/>
      <c r="AD1162" s="16"/>
      <c r="AE1162" s="16"/>
      <c r="AF1162" s="16"/>
      <c r="AG1162" s="16"/>
      <c r="AH1162" s="16"/>
      <c r="AI1162" s="16"/>
      <c r="AJ1162" s="16"/>
      <c r="AK1162" s="16"/>
      <c r="AL1162" s="16"/>
      <c r="AM1162" s="16"/>
      <c r="AN1162" s="16"/>
      <c r="AO1162" s="16"/>
      <c r="AP1162" s="16"/>
      <c r="AQ1162" s="16"/>
      <c r="AR1162" s="16"/>
      <c r="AS1162" s="16"/>
      <c r="AT1162" s="16"/>
      <c r="AU1162" s="16"/>
      <c r="AV1162" s="16"/>
      <c r="AW1162" s="16"/>
      <c r="AX1162" s="16"/>
      <c r="AY1162" s="16"/>
      <c r="AZ1162" s="16"/>
      <c r="BA1162" s="16"/>
      <c r="BB1162" s="16"/>
    </row>
    <row r="1163" spans="2:54" x14ac:dyDescent="0.35">
      <c r="B1163" s="7" t="s">
        <v>398</v>
      </c>
      <c r="C1163" s="16"/>
      <c r="D1163" s="16"/>
      <c r="E1163" s="16"/>
      <c r="F1163" s="16"/>
      <c r="G1163" s="16"/>
      <c r="H1163" s="16"/>
      <c r="I1163" s="16"/>
      <c r="J1163" s="16"/>
      <c r="K1163" s="16"/>
      <c r="L1163" s="16"/>
      <c r="M1163" s="16"/>
      <c r="N1163" s="16"/>
      <c r="O1163" s="16"/>
      <c r="P1163" s="16"/>
      <c r="Q1163" s="16"/>
      <c r="R1163" s="16"/>
      <c r="S1163" s="16"/>
      <c r="T1163" s="16"/>
      <c r="U1163" s="16"/>
      <c r="V1163" s="16"/>
      <c r="W1163" s="16"/>
      <c r="X1163" s="16"/>
      <c r="Y1163" s="16"/>
      <c r="Z1163" s="16"/>
      <c r="AA1163" s="16"/>
      <c r="AB1163" s="16"/>
      <c r="AC1163" s="16"/>
      <c r="AD1163" s="16"/>
      <c r="AE1163" s="16"/>
      <c r="AF1163" s="16"/>
      <c r="AG1163" s="16"/>
      <c r="AH1163" s="16"/>
      <c r="AI1163" s="16"/>
      <c r="AJ1163" s="16"/>
      <c r="AK1163" s="16"/>
      <c r="AL1163" s="16"/>
      <c r="AM1163" s="16"/>
      <c r="AN1163" s="16"/>
      <c r="AO1163" s="16"/>
      <c r="AP1163" s="16"/>
      <c r="AQ1163" s="16"/>
      <c r="AR1163" s="16"/>
      <c r="AS1163" s="16"/>
      <c r="AT1163" s="16"/>
      <c r="AU1163" s="16"/>
      <c r="AV1163" s="16"/>
      <c r="AW1163" s="16"/>
      <c r="AX1163" s="16"/>
      <c r="AY1163" s="16"/>
      <c r="AZ1163" s="16"/>
      <c r="BA1163" s="16"/>
      <c r="BB1163" s="16"/>
    </row>
    <row r="1164" spans="2:54" x14ac:dyDescent="0.35">
      <c r="B1164" s="15" t="s">
        <v>14</v>
      </c>
      <c r="C1164" s="16"/>
      <c r="D1164" s="16"/>
      <c r="E1164" s="16"/>
      <c r="F1164" s="16"/>
      <c r="G1164" s="16"/>
      <c r="H1164" s="16"/>
      <c r="I1164" s="16"/>
      <c r="J1164" s="16"/>
      <c r="K1164" s="16"/>
      <c r="L1164" s="16"/>
      <c r="M1164" s="16"/>
      <c r="N1164" s="16"/>
      <c r="O1164" s="16"/>
      <c r="P1164" s="16"/>
      <c r="Q1164" s="16"/>
      <c r="R1164" s="16"/>
      <c r="S1164" s="16"/>
      <c r="T1164" s="16"/>
      <c r="U1164" s="16"/>
      <c r="V1164" s="16"/>
      <c r="W1164" s="16"/>
      <c r="X1164" s="16"/>
      <c r="Y1164" s="16"/>
      <c r="Z1164" s="16"/>
      <c r="AA1164" s="16"/>
      <c r="AB1164" s="16"/>
      <c r="AC1164" s="16"/>
      <c r="AD1164" s="16"/>
      <c r="AE1164" s="16"/>
      <c r="AF1164" s="16"/>
      <c r="AG1164" s="16"/>
      <c r="AH1164" s="16"/>
      <c r="AI1164" s="16"/>
      <c r="AJ1164" s="16"/>
      <c r="AK1164" s="16"/>
      <c r="AL1164" s="16"/>
      <c r="AM1164" s="16"/>
      <c r="AN1164" s="16"/>
      <c r="AO1164" s="16"/>
      <c r="AP1164" s="16"/>
      <c r="AQ1164" s="16"/>
      <c r="AR1164" s="16"/>
      <c r="AS1164" s="16"/>
      <c r="AT1164" s="16"/>
      <c r="AU1164" s="16"/>
      <c r="AV1164" s="16"/>
      <c r="AW1164" s="16"/>
      <c r="AX1164" s="16"/>
      <c r="AY1164" s="16"/>
      <c r="AZ1164" s="16"/>
      <c r="BA1164" s="16"/>
      <c r="BB1164" s="16"/>
    </row>
    <row r="1165" spans="2:54" x14ac:dyDescent="0.35">
      <c r="B1165" t="s">
        <v>391</v>
      </c>
      <c r="C1165" s="16">
        <v>7.1312477287934994E-2</v>
      </c>
      <c r="D1165" s="16">
        <v>5.7837136438346003E-2</v>
      </c>
      <c r="E1165" s="16">
        <v>8.5191243961759699E-2</v>
      </c>
      <c r="F1165" s="16"/>
      <c r="G1165" s="16">
        <v>0.12719026931008001</v>
      </c>
      <c r="H1165" s="16">
        <v>8.1423357551449499E-2</v>
      </c>
      <c r="I1165" s="16">
        <v>7.8561951592764398E-2</v>
      </c>
      <c r="J1165" s="16">
        <v>5.0065750083839601E-2</v>
      </c>
      <c r="K1165" s="16">
        <v>5.7755394681234903E-2</v>
      </c>
      <c r="L1165" s="16">
        <v>5.13952799335015E-2</v>
      </c>
      <c r="M1165" s="16"/>
      <c r="N1165" s="16">
        <v>5.92382501661372E-2</v>
      </c>
      <c r="O1165" s="16">
        <v>7.5157925549973803E-2</v>
      </c>
      <c r="P1165" s="16">
        <v>9.5949286023767802E-2</v>
      </c>
      <c r="Q1165" s="16">
        <v>3.7092490232868203E-2</v>
      </c>
      <c r="R1165" s="16"/>
      <c r="S1165" s="16">
        <v>7.6509105832406193E-2</v>
      </c>
      <c r="T1165" s="16">
        <v>6.38321693111321E-2</v>
      </c>
      <c r="U1165" s="16"/>
      <c r="V1165" s="16">
        <v>9.0049970115174793E-2</v>
      </c>
      <c r="W1165" s="16">
        <v>6.2935626226295893E-2</v>
      </c>
      <c r="X1165" s="16">
        <v>7.0017805140367595E-2</v>
      </c>
      <c r="Y1165" s="16">
        <v>4.1933205556227697E-2</v>
      </c>
      <c r="Z1165" s="16"/>
      <c r="AA1165" s="16">
        <v>8.8467057939969201E-2</v>
      </c>
      <c r="AB1165" s="16">
        <v>6.9475306872159096E-2</v>
      </c>
      <c r="AC1165" s="16">
        <v>6.3830205810124593E-2</v>
      </c>
      <c r="AD1165" s="16">
        <v>4.5803470571654799E-2</v>
      </c>
      <c r="AE1165" s="16">
        <v>6.7564182653852597E-2</v>
      </c>
      <c r="AF1165" s="16">
        <v>7.5988317943181394E-2</v>
      </c>
      <c r="AG1165" s="16"/>
      <c r="AH1165" s="16">
        <v>4.8773423156779197E-2</v>
      </c>
      <c r="AI1165" s="16">
        <v>8.8455929420173801E-2</v>
      </c>
      <c r="AJ1165" s="16"/>
      <c r="AK1165" s="16">
        <v>5.6772752166667002E-2</v>
      </c>
      <c r="AL1165" s="16">
        <v>8.8096058134333896E-2</v>
      </c>
      <c r="AM1165" s="16"/>
      <c r="AN1165" s="16">
        <v>5.3892961432609097E-2</v>
      </c>
      <c r="AO1165" s="16">
        <v>8.8152870262436803E-2</v>
      </c>
      <c r="AP1165" s="16"/>
      <c r="AQ1165" s="16">
        <v>6.9057306018411105E-2</v>
      </c>
      <c r="AR1165" s="16">
        <v>5.57179729069949E-2</v>
      </c>
      <c r="AS1165" s="16">
        <v>8.7369823080717293E-2</v>
      </c>
      <c r="AT1165" s="16"/>
      <c r="AU1165" s="16">
        <v>7.1475980914130002E-2</v>
      </c>
      <c r="AV1165" s="16">
        <v>7.0303715104238607E-2</v>
      </c>
      <c r="AW1165" s="16"/>
      <c r="AX1165" s="16">
        <v>6.4506292407701504E-2</v>
      </c>
      <c r="AY1165" s="16">
        <v>0.101262471005216</v>
      </c>
      <c r="AZ1165" s="16"/>
      <c r="BA1165" s="16">
        <v>9.3604092878408596E-2</v>
      </c>
      <c r="BB1165" s="16">
        <v>3.6049353910913899E-2</v>
      </c>
    </row>
    <row r="1166" spans="2:54" x14ac:dyDescent="0.35">
      <c r="B1166" t="s">
        <v>373</v>
      </c>
      <c r="C1166" s="16">
        <v>4.3357190885882801E-2</v>
      </c>
      <c r="D1166" s="16">
        <v>4.8050119243931301E-2</v>
      </c>
      <c r="E1166" s="16">
        <v>3.9587293292568798E-2</v>
      </c>
      <c r="F1166" s="16"/>
      <c r="G1166" s="16">
        <v>6.5465144245892004E-2</v>
      </c>
      <c r="H1166" s="16">
        <v>5.6727692848559497E-2</v>
      </c>
      <c r="I1166" s="16">
        <v>2.9621240469014602E-2</v>
      </c>
      <c r="J1166" s="16">
        <v>3.1954289276992502E-2</v>
      </c>
      <c r="K1166" s="16">
        <v>5.3262854894017199E-2</v>
      </c>
      <c r="L1166" s="16">
        <v>3.0668700952152999E-2</v>
      </c>
      <c r="M1166" s="16"/>
      <c r="N1166" s="16">
        <v>3.5639453571547498E-2</v>
      </c>
      <c r="O1166" s="16">
        <v>2.8303640807687699E-2</v>
      </c>
      <c r="P1166" s="16">
        <v>5.19627259267273E-2</v>
      </c>
      <c r="Q1166" s="16">
        <v>4.8252535021454997E-2</v>
      </c>
      <c r="R1166" s="16"/>
      <c r="S1166" s="16">
        <v>4.3469364806885201E-2</v>
      </c>
      <c r="T1166" s="16">
        <v>4.34039506183308E-2</v>
      </c>
      <c r="U1166" s="16"/>
      <c r="V1166" s="16">
        <v>3.2861084428795297E-2</v>
      </c>
      <c r="W1166" s="16">
        <v>6.1930796082692197E-2</v>
      </c>
      <c r="X1166" s="16">
        <v>2.78364323538451E-2</v>
      </c>
      <c r="Y1166" s="16">
        <v>3.4870289897511703E-2</v>
      </c>
      <c r="Z1166" s="16"/>
      <c r="AA1166" s="16">
        <v>3.8630529459794699E-2</v>
      </c>
      <c r="AB1166" s="16">
        <v>5.0193154365207701E-2</v>
      </c>
      <c r="AC1166" s="16">
        <v>2.77594537443774E-2</v>
      </c>
      <c r="AD1166" s="16">
        <v>4.71071223110874E-2</v>
      </c>
      <c r="AE1166" s="16">
        <v>6.3705440969590799E-2</v>
      </c>
      <c r="AF1166" s="16">
        <v>2.80633210068587E-2</v>
      </c>
      <c r="AG1166" s="16"/>
      <c r="AH1166" s="16">
        <v>5.6452335330842401E-2</v>
      </c>
      <c r="AI1166" s="16">
        <v>3.81866114889109E-2</v>
      </c>
      <c r="AJ1166" s="16"/>
      <c r="AK1166" s="16">
        <v>4.4189752412252203E-2</v>
      </c>
      <c r="AL1166" s="16">
        <v>3.9610337096616197E-2</v>
      </c>
      <c r="AM1166" s="16"/>
      <c r="AN1166" s="16">
        <v>5.2037810309782197E-2</v>
      </c>
      <c r="AO1166" s="16">
        <v>3.6249883615333302E-2</v>
      </c>
      <c r="AP1166" s="16"/>
      <c r="AQ1166" s="16">
        <v>6.3169558274943902E-2</v>
      </c>
      <c r="AR1166" s="16">
        <v>3.3873883641648103E-2</v>
      </c>
      <c r="AS1166" s="16">
        <v>4.9272530465564499E-2</v>
      </c>
      <c r="AT1166" s="16"/>
      <c r="AU1166" s="16">
        <v>4.0151274058317601E-2</v>
      </c>
      <c r="AV1166" s="16">
        <v>4.8693021092781598E-2</v>
      </c>
      <c r="AW1166" s="16"/>
      <c r="AX1166" s="16">
        <v>4.5640813256091602E-2</v>
      </c>
      <c r="AY1166" s="16">
        <v>2.6985369302907899E-2</v>
      </c>
      <c r="AZ1166" s="16"/>
      <c r="BA1166" s="16">
        <v>4.8462215298441698E-2</v>
      </c>
      <c r="BB1166" s="16">
        <v>2.79409653131787E-2</v>
      </c>
    </row>
    <row r="1167" spans="2:54" x14ac:dyDescent="0.35">
      <c r="B1167" t="s">
        <v>374</v>
      </c>
      <c r="C1167" s="16">
        <v>4.9910086132516497E-2</v>
      </c>
      <c r="D1167" s="16">
        <v>5.9751750507264702E-2</v>
      </c>
      <c r="E1167" s="16">
        <v>4.1364458808754598E-2</v>
      </c>
      <c r="F1167" s="16"/>
      <c r="G1167" s="16">
        <v>2.77273457227925E-2</v>
      </c>
      <c r="H1167" s="16">
        <v>6.6974491787379506E-2</v>
      </c>
      <c r="I1167" s="16">
        <v>6.3761351220360196E-2</v>
      </c>
      <c r="J1167" s="16">
        <v>6.9695565705937199E-2</v>
      </c>
      <c r="K1167" s="16">
        <v>2.0580723267571498E-2</v>
      </c>
      <c r="L1167" s="16">
        <v>4.5351355348080401E-2</v>
      </c>
      <c r="M1167" s="16"/>
      <c r="N1167" s="16">
        <v>4.088505159038E-2</v>
      </c>
      <c r="O1167" s="16">
        <v>5.8485133223903897E-2</v>
      </c>
      <c r="P1167" s="16">
        <v>6.7380109131763205E-2</v>
      </c>
      <c r="Q1167" s="16">
        <v>2.0861413682330601E-2</v>
      </c>
      <c r="R1167" s="16"/>
      <c r="S1167" s="16">
        <v>5.21896133371203E-2</v>
      </c>
      <c r="T1167" s="16">
        <v>4.6721570792942799E-2</v>
      </c>
      <c r="U1167" s="16"/>
      <c r="V1167" s="16">
        <v>5.6887327550470497E-2</v>
      </c>
      <c r="W1167" s="16">
        <v>4.60557150729747E-2</v>
      </c>
      <c r="X1167" s="16">
        <v>5.14298668491227E-2</v>
      </c>
      <c r="Y1167" s="16">
        <v>3.0732338591907198E-2</v>
      </c>
      <c r="Z1167" s="16"/>
      <c r="AA1167" s="16">
        <v>5.0304272546675299E-2</v>
      </c>
      <c r="AB1167" s="16">
        <v>5.9984007911654501E-2</v>
      </c>
      <c r="AC1167" s="16">
        <v>4.1938085736601002E-2</v>
      </c>
      <c r="AD1167" s="16">
        <v>5.3731672296085602E-2</v>
      </c>
      <c r="AE1167" s="16">
        <v>4.4806978953912197E-2</v>
      </c>
      <c r="AF1167" s="16">
        <v>0</v>
      </c>
      <c r="AG1167" s="16"/>
      <c r="AH1167" s="16">
        <v>5.7667360490813301E-2</v>
      </c>
      <c r="AI1167" s="16">
        <v>5.6842612746436399E-2</v>
      </c>
      <c r="AJ1167" s="16"/>
      <c r="AK1167" s="16">
        <v>6.4040964305452405E-2</v>
      </c>
      <c r="AL1167" s="16">
        <v>5.3190875230605103E-2</v>
      </c>
      <c r="AM1167" s="16"/>
      <c r="AN1167" s="16">
        <v>5.9849743324275402E-2</v>
      </c>
      <c r="AO1167" s="16">
        <v>5.5251884609883499E-2</v>
      </c>
      <c r="AP1167" s="16"/>
      <c r="AQ1167" s="16">
        <v>5.4437435483834597E-2</v>
      </c>
      <c r="AR1167" s="16">
        <v>4.8984847902465802E-2</v>
      </c>
      <c r="AS1167" s="16">
        <v>5.3932795861504998E-2</v>
      </c>
      <c r="AT1167" s="16"/>
      <c r="AU1167" s="16">
        <v>4.8873420382954703E-2</v>
      </c>
      <c r="AV1167" s="16">
        <v>5.2288099722879899E-2</v>
      </c>
      <c r="AW1167" s="16"/>
      <c r="AX1167" s="16">
        <v>4.8611560420148497E-2</v>
      </c>
      <c r="AY1167" s="16">
        <v>5.8540166763451702E-2</v>
      </c>
      <c r="AZ1167" s="16"/>
      <c r="BA1167" s="16">
        <v>8.1401386074891502E-2</v>
      </c>
      <c r="BB1167" s="16">
        <v>5.6080300454702602E-2</v>
      </c>
    </row>
    <row r="1168" spans="2:54" x14ac:dyDescent="0.35">
      <c r="B1168" t="s">
        <v>392</v>
      </c>
      <c r="C1168" s="16">
        <v>0.248842526244866</v>
      </c>
      <c r="D1168" s="16">
        <v>0.27383222226568699</v>
      </c>
      <c r="E1168" s="16">
        <v>0.22543492741861601</v>
      </c>
      <c r="F1168" s="16"/>
      <c r="G1168" s="16">
        <v>0.305375538489217</v>
      </c>
      <c r="H1168" s="16">
        <v>0.22133328762717699</v>
      </c>
      <c r="I1168" s="16">
        <v>0.26618519597301998</v>
      </c>
      <c r="J1168" s="16">
        <v>0.235404092111764</v>
      </c>
      <c r="K1168" s="16">
        <v>0.31996532434953301</v>
      </c>
      <c r="L1168" s="16">
        <v>0.18073688042413699</v>
      </c>
      <c r="M1168" s="16"/>
      <c r="N1168" s="16">
        <v>0.22431904037692499</v>
      </c>
      <c r="O1168" s="16">
        <v>0.24019339061311101</v>
      </c>
      <c r="P1168" s="16">
        <v>0.22763911419034899</v>
      </c>
      <c r="Q1168" s="16">
        <v>0.30797430057383701</v>
      </c>
      <c r="R1168" s="16"/>
      <c r="S1168" s="16">
        <v>0.23048410727653099</v>
      </c>
      <c r="T1168" s="16">
        <v>0.27278275745917802</v>
      </c>
      <c r="U1168" s="16"/>
      <c r="V1168" s="16">
        <v>0.28916528885764098</v>
      </c>
      <c r="W1168" s="16">
        <v>0.254180419541509</v>
      </c>
      <c r="X1168" s="16">
        <v>0.20810739326528799</v>
      </c>
      <c r="Y1168" s="16">
        <v>0.232425214186542</v>
      </c>
      <c r="Z1168" s="16"/>
      <c r="AA1168" s="16">
        <v>0.31632844237229202</v>
      </c>
      <c r="AB1168" s="16">
        <v>0.22006238486076099</v>
      </c>
      <c r="AC1168" s="16">
        <v>0.265556244587423</v>
      </c>
      <c r="AD1168" s="16">
        <v>0.17950679315807999</v>
      </c>
      <c r="AE1168" s="16">
        <v>0.213796797740788</v>
      </c>
      <c r="AF1168" s="16">
        <v>9.0520939102867098E-2</v>
      </c>
      <c r="AG1168" s="16"/>
      <c r="AH1168" s="16">
        <v>0.20919586910464</v>
      </c>
      <c r="AI1168" s="16">
        <v>0.24978500303500301</v>
      </c>
      <c r="AJ1168" s="16"/>
      <c r="AK1168" s="16">
        <v>0.20986238691627199</v>
      </c>
      <c r="AL1168" s="16">
        <v>0.23884472403512699</v>
      </c>
      <c r="AM1168" s="16"/>
      <c r="AN1168" s="16">
        <v>0.207865071328969</v>
      </c>
      <c r="AO1168" s="16">
        <v>0.22889935701139399</v>
      </c>
      <c r="AP1168" s="16"/>
      <c r="AQ1168" s="16">
        <v>0.15356023444986</v>
      </c>
      <c r="AR1168" s="16">
        <v>0.33991798371223902</v>
      </c>
      <c r="AS1168" s="16">
        <v>0.197536927220019</v>
      </c>
      <c r="AT1168" s="16"/>
      <c r="AU1168" s="16">
        <v>0.220131240217006</v>
      </c>
      <c r="AV1168" s="16">
        <v>0.28510233367997101</v>
      </c>
      <c r="AW1168" s="16"/>
      <c r="AX1168" s="16">
        <v>0.25047174824709501</v>
      </c>
      <c r="AY1168" s="16">
        <v>0.23884671529663601</v>
      </c>
      <c r="AZ1168" s="16"/>
      <c r="BA1168" s="16">
        <v>0.18900388748292499</v>
      </c>
      <c r="BB1168" s="16">
        <v>0.22695478013643</v>
      </c>
    </row>
    <row r="1169" spans="2:54" x14ac:dyDescent="0.35">
      <c r="B1169" t="s">
        <v>376</v>
      </c>
      <c r="C1169" s="16">
        <v>0.17222083646912101</v>
      </c>
      <c r="D1169" s="16">
        <v>0.19321444551111699</v>
      </c>
      <c r="E1169" s="16">
        <v>0.15021334229278599</v>
      </c>
      <c r="F1169" s="16"/>
      <c r="G1169" s="16">
        <v>0.15487042434589199</v>
      </c>
      <c r="H1169" s="16">
        <v>0.162845813698199</v>
      </c>
      <c r="I1169" s="16">
        <v>0.18839350568704499</v>
      </c>
      <c r="J1169" s="16">
        <v>0.192283413007107</v>
      </c>
      <c r="K1169" s="16">
        <v>0.18606629889992901</v>
      </c>
      <c r="L1169" s="16">
        <v>0.15170908819176601</v>
      </c>
      <c r="M1169" s="16"/>
      <c r="N1169" s="16">
        <v>0.20228536093268601</v>
      </c>
      <c r="O1169" s="16">
        <v>0.168137958694727</v>
      </c>
      <c r="P1169" s="16">
        <v>0.15682228342910101</v>
      </c>
      <c r="Q1169" s="16">
        <v>0.17894775739238</v>
      </c>
      <c r="R1169" s="16"/>
      <c r="S1169" s="16">
        <v>0.189649174357299</v>
      </c>
      <c r="T1169" s="16">
        <v>0.14680019537272401</v>
      </c>
      <c r="U1169" s="16"/>
      <c r="V1169" s="16">
        <v>0.15891579568775599</v>
      </c>
      <c r="W1169" s="16">
        <v>0.15942458392707501</v>
      </c>
      <c r="X1169" s="16">
        <v>0.194061917091188</v>
      </c>
      <c r="Y1169" s="16">
        <v>0.23527337393265799</v>
      </c>
      <c r="Z1169" s="16"/>
      <c r="AA1169" s="16">
        <v>0.127620968207207</v>
      </c>
      <c r="AB1169" s="16">
        <v>0.16745978520725599</v>
      </c>
      <c r="AC1169" s="16">
        <v>0.200643739766902</v>
      </c>
      <c r="AD1169" s="16">
        <v>0.226327046941704</v>
      </c>
      <c r="AE1169" s="16">
        <v>0.20376934991933801</v>
      </c>
      <c r="AF1169" s="16">
        <v>0.20812199643474999</v>
      </c>
      <c r="AG1169" s="16"/>
      <c r="AH1169" s="16">
        <v>0.171409206964798</v>
      </c>
      <c r="AI1169" s="16">
        <v>0.18440261881435899</v>
      </c>
      <c r="AJ1169" s="16"/>
      <c r="AK1169" s="16">
        <v>0.17142199709546399</v>
      </c>
      <c r="AL1169" s="16">
        <v>0.18657189095778901</v>
      </c>
      <c r="AM1169" s="16"/>
      <c r="AN1169" s="16">
        <v>0.16393722154016099</v>
      </c>
      <c r="AO1169" s="16">
        <v>0.191218296930279</v>
      </c>
      <c r="AP1169" s="16"/>
      <c r="AQ1169" s="16">
        <v>0.19730290513295401</v>
      </c>
      <c r="AR1169" s="16">
        <v>0.14051456163794099</v>
      </c>
      <c r="AS1169" s="16">
        <v>0.20599975510009799</v>
      </c>
      <c r="AT1169" s="16"/>
      <c r="AU1169" s="16">
        <v>0.169484041703518</v>
      </c>
      <c r="AV1169" s="16">
        <v>0.179234472743728</v>
      </c>
      <c r="AW1169" s="16"/>
      <c r="AX1169" s="16">
        <v>0.18249039253567001</v>
      </c>
      <c r="AY1169" s="16">
        <v>0.12155266851153899</v>
      </c>
      <c r="AZ1169" s="16"/>
      <c r="BA1169" s="16">
        <v>0.186879907229235</v>
      </c>
      <c r="BB1169" s="16">
        <v>0.21078938444528</v>
      </c>
    </row>
    <row r="1170" spans="2:54" x14ac:dyDescent="0.35">
      <c r="B1170" t="s">
        <v>377</v>
      </c>
      <c r="C1170" s="16">
        <v>0.14341995720018999</v>
      </c>
      <c r="D1170" s="16">
        <v>0.138815039709697</v>
      </c>
      <c r="E1170" s="16">
        <v>0.146722515438232</v>
      </c>
      <c r="F1170" s="16"/>
      <c r="G1170" s="16">
        <v>0.15000149796284101</v>
      </c>
      <c r="H1170" s="16">
        <v>0.15150763774465401</v>
      </c>
      <c r="I1170" s="16">
        <v>0.120140525842492</v>
      </c>
      <c r="J1170" s="16">
        <v>0.170838427490664</v>
      </c>
      <c r="K1170" s="16">
        <v>9.4193292818012697E-2</v>
      </c>
      <c r="L1170" s="16">
        <v>0.16864977329705499</v>
      </c>
      <c r="M1170" s="16"/>
      <c r="N1170" s="16">
        <v>0.181155658294502</v>
      </c>
      <c r="O1170" s="16">
        <v>0.127117180612077</v>
      </c>
      <c r="P1170" s="16">
        <v>0.120961243341205</v>
      </c>
      <c r="Q1170" s="16">
        <v>0.166660721559896</v>
      </c>
      <c r="R1170" s="16"/>
      <c r="S1170" s="16">
        <v>0.14359664328185001</v>
      </c>
      <c r="T1170" s="16">
        <v>0.14386770169892299</v>
      </c>
      <c r="U1170" s="16"/>
      <c r="V1170" s="16">
        <v>0.10291408413082299</v>
      </c>
      <c r="W1170" s="16">
        <v>0.11503422937501299</v>
      </c>
      <c r="X1170" s="16">
        <v>0.212063107831161</v>
      </c>
      <c r="Y1170" s="16">
        <v>0.19477745551092199</v>
      </c>
      <c r="Z1170" s="16"/>
      <c r="AA1170" s="16">
        <v>8.1722374799053796E-2</v>
      </c>
      <c r="AB1170" s="16">
        <v>0.14364777737941201</v>
      </c>
      <c r="AC1170" s="16">
        <v>0.115949459382302</v>
      </c>
      <c r="AD1170" s="16">
        <v>0.22877813925293899</v>
      </c>
      <c r="AE1170" s="16">
        <v>0.19849753955754901</v>
      </c>
      <c r="AF1170" s="16">
        <v>0.26084456240428699</v>
      </c>
      <c r="AG1170" s="16"/>
      <c r="AH1170" s="16">
        <v>0.158780306120447</v>
      </c>
      <c r="AI1170" s="16">
        <v>0.13012760162690101</v>
      </c>
      <c r="AJ1170" s="16"/>
      <c r="AK1170" s="16">
        <v>0.16108008404987401</v>
      </c>
      <c r="AL1170" s="16">
        <v>0.15174688480878901</v>
      </c>
      <c r="AM1170" s="16"/>
      <c r="AN1170" s="16">
        <v>0.16937865284178</v>
      </c>
      <c r="AO1170" s="16">
        <v>0.131173840101838</v>
      </c>
      <c r="AP1170" s="16"/>
      <c r="AQ1170" s="16">
        <v>0.17085064774563599</v>
      </c>
      <c r="AR1170" s="16">
        <v>0.133828230140763</v>
      </c>
      <c r="AS1170" s="16">
        <v>0.143932040766869</v>
      </c>
      <c r="AT1170" s="16"/>
      <c r="AU1170" s="16">
        <v>0.15144592335753701</v>
      </c>
      <c r="AV1170" s="16">
        <v>0.130551036827082</v>
      </c>
      <c r="AW1170" s="16"/>
      <c r="AX1170" s="16">
        <v>0.150986761412577</v>
      </c>
      <c r="AY1170" s="16">
        <v>0.110602992716094</v>
      </c>
      <c r="AZ1170" s="16"/>
      <c r="BA1170" s="16">
        <v>0.18009018233392701</v>
      </c>
      <c r="BB1170" s="16">
        <v>0.23058455369212399</v>
      </c>
    </row>
    <row r="1171" spans="2:54" x14ac:dyDescent="0.35">
      <c r="B1171" t="s">
        <v>393</v>
      </c>
      <c r="C1171" s="16">
        <v>0.214514651300972</v>
      </c>
      <c r="D1171" s="16">
        <v>0.18224379008495101</v>
      </c>
      <c r="E1171" s="16">
        <v>0.24647879259805699</v>
      </c>
      <c r="F1171" s="16"/>
      <c r="G1171" s="16">
        <v>0.13465244756053199</v>
      </c>
      <c r="H1171" s="16">
        <v>0.21760733596169499</v>
      </c>
      <c r="I1171" s="16">
        <v>0.216165444623486</v>
      </c>
      <c r="J1171" s="16">
        <v>0.217459841661543</v>
      </c>
      <c r="K1171" s="16">
        <v>0.21633001132343099</v>
      </c>
      <c r="L1171" s="16">
        <v>0.25304801135537602</v>
      </c>
      <c r="M1171" s="16"/>
      <c r="N1171" s="16">
        <v>0.21364633676974501</v>
      </c>
      <c r="O1171" s="16">
        <v>0.21797206991252899</v>
      </c>
      <c r="P1171" s="16">
        <v>0.227233492262054</v>
      </c>
      <c r="Q1171" s="16">
        <v>0.19171772294551701</v>
      </c>
      <c r="R1171" s="16"/>
      <c r="S1171" s="16">
        <v>0.19838883052267101</v>
      </c>
      <c r="T1171" s="16">
        <v>0.23989709678750201</v>
      </c>
      <c r="U1171" s="16"/>
      <c r="V1171" s="16">
        <v>0.21479377595937699</v>
      </c>
      <c r="W1171" s="16">
        <v>0.23156804945326001</v>
      </c>
      <c r="X1171" s="16">
        <v>0.19360419672588999</v>
      </c>
      <c r="Y1171" s="16">
        <v>0.18979393173633999</v>
      </c>
      <c r="Z1171" s="16"/>
      <c r="AA1171" s="16">
        <v>0.236862782302527</v>
      </c>
      <c r="AB1171" s="16">
        <v>0.21698525375953701</v>
      </c>
      <c r="AC1171" s="16">
        <v>0.22405065973294899</v>
      </c>
      <c r="AD1171" s="16">
        <v>0.17585072054437201</v>
      </c>
      <c r="AE1171" s="16">
        <v>0.15982642281121701</v>
      </c>
      <c r="AF1171" s="16">
        <v>0.31271821625629098</v>
      </c>
      <c r="AG1171" s="16"/>
      <c r="AH1171" s="16">
        <v>0.24393668181372399</v>
      </c>
      <c r="AI1171" s="16">
        <v>0.199323220970995</v>
      </c>
      <c r="AJ1171" s="16"/>
      <c r="AK1171" s="16">
        <v>0.237640868382031</v>
      </c>
      <c r="AL1171" s="16">
        <v>0.19234107970337599</v>
      </c>
      <c r="AM1171" s="16"/>
      <c r="AN1171" s="16">
        <v>0.23586820606905901</v>
      </c>
      <c r="AO1171" s="16">
        <v>0.21220663547580801</v>
      </c>
      <c r="AP1171" s="16"/>
      <c r="AQ1171" s="16">
        <v>0.24976758198608101</v>
      </c>
      <c r="AR1171" s="16">
        <v>0.183137430987244</v>
      </c>
      <c r="AS1171" s="16">
        <v>0.22198922919811101</v>
      </c>
      <c r="AT1171" s="16"/>
      <c r="AU1171" s="16">
        <v>0.23816304825314399</v>
      </c>
      <c r="AV1171" s="16">
        <v>0.18487128691108401</v>
      </c>
      <c r="AW1171" s="16"/>
      <c r="AX1171" s="16">
        <v>0.212220428807538</v>
      </c>
      <c r="AY1171" s="16">
        <v>0.225635577888435</v>
      </c>
      <c r="AZ1171" s="16"/>
      <c r="BA1171" s="16">
        <v>0.198075747819529</v>
      </c>
      <c r="BB1171" s="16">
        <v>0.20088790946428201</v>
      </c>
    </row>
    <row r="1172" spans="2:54" x14ac:dyDescent="0.35">
      <c r="B1172" t="s">
        <v>103</v>
      </c>
      <c r="C1172" s="16">
        <v>5.6422274478516998E-2</v>
      </c>
      <c r="D1172" s="16">
        <v>4.6255496239005899E-2</v>
      </c>
      <c r="E1172" s="16">
        <v>6.5007426189225406E-2</v>
      </c>
      <c r="F1172" s="16"/>
      <c r="G1172" s="16">
        <v>3.4717332362753997E-2</v>
      </c>
      <c r="H1172" s="16">
        <v>4.1580382780887097E-2</v>
      </c>
      <c r="I1172" s="16">
        <v>3.7170784591818398E-2</v>
      </c>
      <c r="J1172" s="16">
        <v>3.22986206621515E-2</v>
      </c>
      <c r="K1172" s="16">
        <v>5.18460997662714E-2</v>
      </c>
      <c r="L1172" s="16">
        <v>0.118440910497932</v>
      </c>
      <c r="M1172" s="16"/>
      <c r="N1172" s="16">
        <v>4.2830848298076998E-2</v>
      </c>
      <c r="O1172" s="16">
        <v>8.4632700585990095E-2</v>
      </c>
      <c r="P1172" s="16">
        <v>5.2051745695033402E-2</v>
      </c>
      <c r="Q1172" s="16">
        <v>4.8493058591716001E-2</v>
      </c>
      <c r="R1172" s="16"/>
      <c r="S1172" s="16">
        <v>6.5713160585236505E-2</v>
      </c>
      <c r="T1172" s="16">
        <v>4.2694557959268298E-2</v>
      </c>
      <c r="U1172" s="16"/>
      <c r="V1172" s="16">
        <v>5.4412673269962797E-2</v>
      </c>
      <c r="W1172" s="16">
        <v>6.8870580321179806E-2</v>
      </c>
      <c r="X1172" s="16">
        <v>4.28792807431378E-2</v>
      </c>
      <c r="Y1172" s="16">
        <v>4.0194190587891997E-2</v>
      </c>
      <c r="Z1172" s="16"/>
      <c r="AA1172" s="16">
        <v>6.0063572372480903E-2</v>
      </c>
      <c r="AB1172" s="16">
        <v>7.2192329644012801E-2</v>
      </c>
      <c r="AC1172" s="16">
        <v>6.0272151239320899E-2</v>
      </c>
      <c r="AD1172" s="16">
        <v>4.2895034924077903E-2</v>
      </c>
      <c r="AE1172" s="16">
        <v>4.8033287393751803E-2</v>
      </c>
      <c r="AF1172" s="16">
        <v>2.3742646851764599E-2</v>
      </c>
      <c r="AG1172" s="16"/>
      <c r="AH1172" s="16">
        <v>5.3784817017956302E-2</v>
      </c>
      <c r="AI1172" s="16">
        <v>5.2876401897221897E-2</v>
      </c>
      <c r="AJ1172" s="16"/>
      <c r="AK1172" s="16">
        <v>5.4991194671987799E-2</v>
      </c>
      <c r="AL1172" s="16">
        <v>4.9598150033364402E-2</v>
      </c>
      <c r="AM1172" s="16"/>
      <c r="AN1172" s="16">
        <v>5.7170333153363798E-2</v>
      </c>
      <c r="AO1172" s="16">
        <v>5.6847231993027603E-2</v>
      </c>
      <c r="AP1172" s="16"/>
      <c r="AQ1172" s="16">
        <v>4.1854330908279502E-2</v>
      </c>
      <c r="AR1172" s="16">
        <v>6.4025089070704005E-2</v>
      </c>
      <c r="AS1172" s="16">
        <v>3.9966898307116999E-2</v>
      </c>
      <c r="AT1172" s="16"/>
      <c r="AU1172" s="16">
        <v>6.0275071113391698E-2</v>
      </c>
      <c r="AV1172" s="16">
        <v>4.8956033918235803E-2</v>
      </c>
      <c r="AW1172" s="16"/>
      <c r="AX1172" s="16">
        <v>4.5072002913179497E-2</v>
      </c>
      <c r="AY1172" s="16">
        <v>0.116574038515722</v>
      </c>
      <c r="AZ1172" s="16"/>
      <c r="BA1172" s="16">
        <v>2.2482580882641701E-2</v>
      </c>
      <c r="BB1172" s="16">
        <v>1.07127525830902E-2</v>
      </c>
    </row>
    <row r="1173" spans="2:54" x14ac:dyDescent="0.35">
      <c r="C1173" s="16"/>
      <c r="D1173" s="16"/>
      <c r="E1173" s="16"/>
      <c r="F1173" s="16"/>
      <c r="G1173" s="16"/>
      <c r="H1173" s="16"/>
      <c r="I1173" s="16"/>
      <c r="J1173" s="16"/>
      <c r="K1173" s="16"/>
      <c r="L1173" s="16"/>
      <c r="M1173" s="16"/>
      <c r="N1173" s="16"/>
      <c r="O1173" s="16"/>
      <c r="P1173" s="16"/>
      <c r="Q1173" s="16"/>
      <c r="R1173" s="16"/>
      <c r="S1173" s="16"/>
      <c r="T1173" s="16"/>
      <c r="U1173" s="16"/>
      <c r="V1173" s="16"/>
      <c r="W1173" s="16"/>
      <c r="X1173" s="16"/>
      <c r="Y1173" s="16"/>
      <c r="Z1173" s="16"/>
      <c r="AA1173" s="16"/>
      <c r="AB1173" s="16"/>
      <c r="AC1173" s="16"/>
      <c r="AD1173" s="16"/>
      <c r="AE1173" s="16"/>
      <c r="AF1173" s="16"/>
      <c r="AG1173" s="16"/>
      <c r="AH1173" s="16"/>
      <c r="AI1173" s="16"/>
      <c r="AJ1173" s="16"/>
      <c r="AK1173" s="16"/>
      <c r="AL1173" s="16"/>
      <c r="AM1173" s="16"/>
      <c r="AN1173" s="16"/>
      <c r="AO1173" s="16"/>
      <c r="AP1173" s="16"/>
      <c r="AQ1173" s="16"/>
      <c r="AR1173" s="16"/>
      <c r="AS1173" s="16"/>
      <c r="AT1173" s="16"/>
      <c r="AU1173" s="16"/>
      <c r="AV1173" s="16"/>
      <c r="AW1173" s="16"/>
      <c r="AX1173" s="16"/>
      <c r="AY1173" s="16"/>
      <c r="AZ1173" s="16"/>
      <c r="BA1173" s="16"/>
      <c r="BB1173" s="16"/>
    </row>
    <row r="1174" spans="2:54" x14ac:dyDescent="0.35">
      <c r="B1174" s="7" t="s">
        <v>399</v>
      </c>
      <c r="C1174" s="16"/>
      <c r="D1174" s="16"/>
      <c r="E1174" s="16"/>
      <c r="F1174" s="16"/>
      <c r="G1174" s="16"/>
      <c r="H1174" s="16"/>
      <c r="I1174" s="16"/>
      <c r="J1174" s="16"/>
      <c r="K1174" s="16"/>
      <c r="L1174" s="16"/>
      <c r="M1174" s="16"/>
      <c r="N1174" s="16"/>
      <c r="O1174" s="16"/>
      <c r="P1174" s="16"/>
      <c r="Q1174" s="16"/>
      <c r="R1174" s="16"/>
      <c r="S1174" s="16"/>
      <c r="T1174" s="16"/>
      <c r="U1174" s="16"/>
      <c r="V1174" s="16"/>
      <c r="W1174" s="16"/>
      <c r="X1174" s="16"/>
      <c r="Y1174" s="16"/>
      <c r="Z1174" s="16"/>
      <c r="AA1174" s="16"/>
      <c r="AB1174" s="16"/>
      <c r="AC1174" s="16"/>
      <c r="AD1174" s="16"/>
      <c r="AE1174" s="16"/>
      <c r="AF1174" s="16"/>
      <c r="AG1174" s="16"/>
      <c r="AH1174" s="16"/>
      <c r="AI1174" s="16"/>
      <c r="AJ1174" s="16"/>
      <c r="AK1174" s="16"/>
      <c r="AL1174" s="16"/>
      <c r="AM1174" s="16"/>
      <c r="AN1174" s="16"/>
      <c r="AO1174" s="16"/>
      <c r="AP1174" s="16"/>
      <c r="AQ1174" s="16"/>
      <c r="AR1174" s="16"/>
      <c r="AS1174" s="16"/>
      <c r="AT1174" s="16"/>
      <c r="AU1174" s="16"/>
      <c r="AV1174" s="16"/>
      <c r="AW1174" s="16"/>
      <c r="AX1174" s="16"/>
      <c r="AY1174" s="16"/>
      <c r="AZ1174" s="16"/>
      <c r="BA1174" s="16"/>
      <c r="BB1174" s="16"/>
    </row>
    <row r="1175" spans="2:54" x14ac:dyDescent="0.35">
      <c r="B1175" s="15" t="s">
        <v>14</v>
      </c>
      <c r="C1175" s="16"/>
      <c r="D1175" s="16"/>
      <c r="E1175" s="16"/>
      <c r="F1175" s="16"/>
      <c r="G1175" s="16"/>
      <c r="H1175" s="16"/>
      <c r="I1175" s="16"/>
      <c r="J1175" s="16"/>
      <c r="K1175" s="16"/>
      <c r="L1175" s="16"/>
      <c r="M1175" s="16"/>
      <c r="N1175" s="16"/>
      <c r="O1175" s="16"/>
      <c r="P1175" s="16"/>
      <c r="Q1175" s="16"/>
      <c r="R1175" s="16"/>
      <c r="S1175" s="16"/>
      <c r="T1175" s="16"/>
      <c r="U1175" s="16"/>
      <c r="V1175" s="16"/>
      <c r="W1175" s="16"/>
      <c r="X1175" s="16"/>
      <c r="Y1175" s="16"/>
      <c r="Z1175" s="16"/>
      <c r="AA1175" s="16"/>
      <c r="AB1175" s="16"/>
      <c r="AC1175" s="16"/>
      <c r="AD1175" s="16"/>
      <c r="AE1175" s="16"/>
      <c r="AF1175" s="16"/>
      <c r="AG1175" s="16"/>
      <c r="AH1175" s="16"/>
      <c r="AI1175" s="16"/>
      <c r="AJ1175" s="16"/>
      <c r="AK1175" s="16"/>
      <c r="AL1175" s="16"/>
      <c r="AM1175" s="16"/>
      <c r="AN1175" s="16"/>
      <c r="AO1175" s="16"/>
      <c r="AP1175" s="16"/>
      <c r="AQ1175" s="16"/>
      <c r="AR1175" s="16"/>
      <c r="AS1175" s="16"/>
      <c r="AT1175" s="16"/>
      <c r="AU1175" s="16"/>
      <c r="AV1175" s="16"/>
      <c r="AW1175" s="16"/>
      <c r="AX1175" s="16"/>
      <c r="AY1175" s="16"/>
      <c r="AZ1175" s="16"/>
      <c r="BA1175" s="16"/>
      <c r="BB1175" s="16"/>
    </row>
    <row r="1176" spans="2:54" x14ac:dyDescent="0.35">
      <c r="B1176" t="s">
        <v>391</v>
      </c>
      <c r="C1176" s="16">
        <v>5.8234782878668498E-2</v>
      </c>
      <c r="D1176" s="16">
        <v>3.4475048548818901E-2</v>
      </c>
      <c r="E1176" s="16">
        <v>8.1653056537177804E-2</v>
      </c>
      <c r="F1176" s="16"/>
      <c r="G1176" s="16">
        <v>8.6521494574050298E-2</v>
      </c>
      <c r="H1176" s="16">
        <v>7.3300961169182305E-2</v>
      </c>
      <c r="I1176" s="16">
        <v>6.1329463919549403E-2</v>
      </c>
      <c r="J1176" s="16">
        <v>3.6422538817386198E-2</v>
      </c>
      <c r="K1176" s="16">
        <v>5.8829532043197102E-2</v>
      </c>
      <c r="L1176" s="16">
        <v>4.2579590493437298E-2</v>
      </c>
      <c r="M1176" s="16"/>
      <c r="N1176" s="16">
        <v>3.6760433975499503E-2</v>
      </c>
      <c r="O1176" s="16">
        <v>8.7939760133100606E-2</v>
      </c>
      <c r="P1176" s="16">
        <v>6.5185127802160805E-2</v>
      </c>
      <c r="Q1176" s="16">
        <v>3.64918319085464E-2</v>
      </c>
      <c r="R1176" s="16"/>
      <c r="S1176" s="16">
        <v>5.3644279079687503E-2</v>
      </c>
      <c r="T1176" s="16">
        <v>6.5446255698981798E-2</v>
      </c>
      <c r="U1176" s="16"/>
      <c r="V1176" s="16">
        <v>7.5017993172433795E-2</v>
      </c>
      <c r="W1176" s="16">
        <v>6.4955135252083296E-2</v>
      </c>
      <c r="X1176" s="16">
        <v>3.8051682747443E-2</v>
      </c>
      <c r="Y1176" s="16">
        <v>2.6262820327151899E-2</v>
      </c>
      <c r="Z1176" s="16"/>
      <c r="AA1176" s="16">
        <v>8.2608238979181306E-2</v>
      </c>
      <c r="AB1176" s="16">
        <v>3.6276174591912597E-2</v>
      </c>
      <c r="AC1176" s="16">
        <v>3.3471655912930803E-2</v>
      </c>
      <c r="AD1176" s="16">
        <v>4.7567763808110099E-2</v>
      </c>
      <c r="AE1176" s="16">
        <v>5.5070197426559803E-2</v>
      </c>
      <c r="AF1176" s="16">
        <v>4.0145029649607498E-2</v>
      </c>
      <c r="AG1176" s="16"/>
      <c r="AH1176" s="16">
        <v>5.3162106226037897E-2</v>
      </c>
      <c r="AI1176" s="16">
        <v>5.6554781228269603E-2</v>
      </c>
      <c r="AJ1176" s="16"/>
      <c r="AK1176" s="16">
        <v>6.1059241188644697E-2</v>
      </c>
      <c r="AL1176" s="16">
        <v>5.7318182783239399E-2</v>
      </c>
      <c r="AM1176" s="16"/>
      <c r="AN1176" s="16">
        <v>5.9789766863789097E-2</v>
      </c>
      <c r="AO1176" s="16">
        <v>4.9967021569869499E-2</v>
      </c>
      <c r="AP1176" s="16"/>
      <c r="AQ1176" s="16">
        <v>7.3549524721376297E-2</v>
      </c>
      <c r="AR1176" s="16">
        <v>5.3300087159790697E-2</v>
      </c>
      <c r="AS1176" s="16">
        <v>5.7468150154939598E-2</v>
      </c>
      <c r="AT1176" s="16"/>
      <c r="AU1176" s="16">
        <v>5.6529250364399902E-2</v>
      </c>
      <c r="AV1176" s="16">
        <v>5.9639351859808197E-2</v>
      </c>
      <c r="AW1176" s="16"/>
      <c r="AX1176" s="16">
        <v>5.1956816390810699E-2</v>
      </c>
      <c r="AY1176" s="16">
        <v>8.4964900667245505E-2</v>
      </c>
      <c r="AZ1176" s="16"/>
      <c r="BA1176" s="16">
        <v>6.13521009060463E-2</v>
      </c>
      <c r="BB1176" s="16">
        <v>4.41208080098449E-2</v>
      </c>
    </row>
    <row r="1177" spans="2:54" x14ac:dyDescent="0.35">
      <c r="B1177" t="s">
        <v>373</v>
      </c>
      <c r="C1177" s="16">
        <v>3.5292252409438299E-2</v>
      </c>
      <c r="D1177" s="16">
        <v>3.8390950910899703E-2</v>
      </c>
      <c r="E1177" s="16">
        <v>2.9610024954210199E-2</v>
      </c>
      <c r="F1177" s="16"/>
      <c r="G1177" s="16">
        <v>3.3209958834712901E-2</v>
      </c>
      <c r="H1177" s="16">
        <v>4.9693720564598899E-2</v>
      </c>
      <c r="I1177" s="16">
        <v>4.0319546450301801E-2</v>
      </c>
      <c r="J1177" s="16">
        <v>3.5845940059667403E-2</v>
      </c>
      <c r="K1177" s="16">
        <v>3.5260313311540101E-2</v>
      </c>
      <c r="L1177" s="16">
        <v>1.98485597350344E-2</v>
      </c>
      <c r="M1177" s="16"/>
      <c r="N1177" s="16">
        <v>2.9655601257527999E-2</v>
      </c>
      <c r="O1177" s="16">
        <v>2.4642962973847798E-2</v>
      </c>
      <c r="P1177" s="16">
        <v>4.42787106008923E-2</v>
      </c>
      <c r="Q1177" s="16">
        <v>3.42339865569962E-2</v>
      </c>
      <c r="R1177" s="16"/>
      <c r="S1177" s="16">
        <v>3.8448765644424301E-2</v>
      </c>
      <c r="T1177" s="16">
        <v>3.07086414479825E-2</v>
      </c>
      <c r="U1177" s="16"/>
      <c r="V1177" s="16">
        <v>4.2378164178707697E-2</v>
      </c>
      <c r="W1177" s="16">
        <v>3.4371178486925703E-2</v>
      </c>
      <c r="X1177" s="16">
        <v>2.8540682745211501E-2</v>
      </c>
      <c r="Y1177" s="16">
        <v>5.0560982518687E-2</v>
      </c>
      <c r="Z1177" s="16"/>
      <c r="AA1177" s="16">
        <v>3.06881259839571E-2</v>
      </c>
      <c r="AB1177" s="16">
        <v>3.2180582373844399E-2</v>
      </c>
      <c r="AC1177" s="16">
        <v>3.5910913354211198E-2</v>
      </c>
      <c r="AD1177" s="16">
        <v>5.1382541182355503E-2</v>
      </c>
      <c r="AE1177" s="16">
        <v>3.4820257175959601E-2</v>
      </c>
      <c r="AF1177" s="16">
        <v>0</v>
      </c>
      <c r="AG1177" s="16"/>
      <c r="AH1177" s="16">
        <v>4.5888338756436699E-2</v>
      </c>
      <c r="AI1177" s="16">
        <v>2.6169556366712601E-2</v>
      </c>
      <c r="AJ1177" s="16"/>
      <c r="AK1177" s="16">
        <v>3.3424589836847998E-2</v>
      </c>
      <c r="AL1177" s="16">
        <v>3.3398185386572299E-2</v>
      </c>
      <c r="AM1177" s="16"/>
      <c r="AN1177" s="16">
        <v>4.58933713590714E-2</v>
      </c>
      <c r="AO1177" s="16">
        <v>2.54019000784221E-2</v>
      </c>
      <c r="AP1177" s="16"/>
      <c r="AQ1177" s="16">
        <v>3.9698546335793901E-2</v>
      </c>
      <c r="AR1177" s="16">
        <v>3.2574373380544301E-2</v>
      </c>
      <c r="AS1177" s="16">
        <v>4.0347652602905397E-2</v>
      </c>
      <c r="AT1177" s="16"/>
      <c r="AU1177" s="16">
        <v>3.5386783995482E-2</v>
      </c>
      <c r="AV1177" s="16">
        <v>3.1707498207695903E-2</v>
      </c>
      <c r="AW1177" s="16"/>
      <c r="AX1177" s="16">
        <v>4.05424813673377E-2</v>
      </c>
      <c r="AY1177" s="16">
        <v>9.9382938697641105E-3</v>
      </c>
      <c r="AZ1177" s="16"/>
      <c r="BA1177" s="16">
        <v>5.4026808973939897E-2</v>
      </c>
      <c r="BB1177" s="16">
        <v>6.1388847176857199E-2</v>
      </c>
    </row>
    <row r="1178" spans="2:54" x14ac:dyDescent="0.35">
      <c r="B1178" t="s">
        <v>374</v>
      </c>
      <c r="C1178" s="16">
        <v>6.5882473486109705E-2</v>
      </c>
      <c r="D1178" s="16">
        <v>6.8588081588019004E-2</v>
      </c>
      <c r="E1178" s="16">
        <v>6.2515047757551498E-2</v>
      </c>
      <c r="F1178" s="16"/>
      <c r="G1178" s="16">
        <v>6.6786733910277202E-2</v>
      </c>
      <c r="H1178" s="16">
        <v>9.8450462134825695E-2</v>
      </c>
      <c r="I1178" s="16">
        <v>5.4103229224422102E-2</v>
      </c>
      <c r="J1178" s="16">
        <v>8.9319932495622506E-2</v>
      </c>
      <c r="K1178" s="16">
        <v>4.1487112078857399E-2</v>
      </c>
      <c r="L1178" s="16">
        <v>4.8025266182875802E-2</v>
      </c>
      <c r="M1178" s="16"/>
      <c r="N1178" s="16">
        <v>6.07708457048729E-2</v>
      </c>
      <c r="O1178" s="16">
        <v>5.9715955974797397E-2</v>
      </c>
      <c r="P1178" s="16">
        <v>7.5712144114165297E-2</v>
      </c>
      <c r="Q1178" s="16">
        <v>5.9175286886076699E-2</v>
      </c>
      <c r="R1178" s="16"/>
      <c r="S1178" s="16">
        <v>6.4214787155256803E-2</v>
      </c>
      <c r="T1178" s="16">
        <v>6.8725044437016797E-2</v>
      </c>
      <c r="U1178" s="16"/>
      <c r="V1178" s="16">
        <v>6.1882726766813799E-2</v>
      </c>
      <c r="W1178" s="16">
        <v>5.3048714668434797E-2</v>
      </c>
      <c r="X1178" s="16">
        <v>8.9484885328605504E-2</v>
      </c>
      <c r="Y1178" s="16">
        <v>4.6402723820982997E-2</v>
      </c>
      <c r="Z1178" s="16"/>
      <c r="AA1178" s="16">
        <v>5.3331360071978202E-2</v>
      </c>
      <c r="AB1178" s="16">
        <v>6.6873223488577896E-2</v>
      </c>
      <c r="AC1178" s="16">
        <v>5.2552541483631997E-2</v>
      </c>
      <c r="AD1178" s="16">
        <v>9.3870921120031703E-2</v>
      </c>
      <c r="AE1178" s="16">
        <v>7.9696250256505202E-2</v>
      </c>
      <c r="AF1178" s="16">
        <v>2.80633210068587E-2</v>
      </c>
      <c r="AG1178" s="16"/>
      <c r="AH1178" s="16">
        <v>8.0300549494017701E-2</v>
      </c>
      <c r="AI1178" s="16">
        <v>5.7654878378170599E-2</v>
      </c>
      <c r="AJ1178" s="16"/>
      <c r="AK1178" s="16">
        <v>7.8354849161206594E-2</v>
      </c>
      <c r="AL1178" s="16">
        <v>6.8478465518259299E-2</v>
      </c>
      <c r="AM1178" s="16"/>
      <c r="AN1178" s="16">
        <v>8.1555202681300898E-2</v>
      </c>
      <c r="AO1178" s="16">
        <v>5.1938185062864503E-2</v>
      </c>
      <c r="AP1178" s="16"/>
      <c r="AQ1178" s="16">
        <v>5.0839911759295101E-2</v>
      </c>
      <c r="AR1178" s="16">
        <v>6.2366417869887503E-2</v>
      </c>
      <c r="AS1178" s="16">
        <v>8.3466977267179901E-2</v>
      </c>
      <c r="AT1178" s="16"/>
      <c r="AU1178" s="16">
        <v>5.6943967905391503E-2</v>
      </c>
      <c r="AV1178" s="16">
        <v>7.9759287097414797E-2</v>
      </c>
      <c r="AW1178" s="16"/>
      <c r="AX1178" s="16">
        <v>6.8933363762875996E-2</v>
      </c>
      <c r="AY1178" s="16">
        <v>4.0575924436503603E-2</v>
      </c>
      <c r="AZ1178" s="16"/>
      <c r="BA1178" s="16">
        <v>9.1926687680531402E-2</v>
      </c>
      <c r="BB1178" s="16">
        <v>6.5699903796569398E-2</v>
      </c>
    </row>
    <row r="1179" spans="2:54" x14ac:dyDescent="0.35">
      <c r="B1179" t="s">
        <v>392</v>
      </c>
      <c r="C1179" s="16">
        <v>0.24369644931055401</v>
      </c>
      <c r="D1179" s="16">
        <v>0.26437970916627201</v>
      </c>
      <c r="E1179" s="16">
        <v>0.22423445443746101</v>
      </c>
      <c r="F1179" s="16"/>
      <c r="G1179" s="16">
        <v>0.33166988265463698</v>
      </c>
      <c r="H1179" s="16">
        <v>0.22777679523135799</v>
      </c>
      <c r="I1179" s="16">
        <v>0.27035522319877198</v>
      </c>
      <c r="J1179" s="16">
        <v>0.25004887559008199</v>
      </c>
      <c r="K1179" s="16">
        <v>0.28630628581940398</v>
      </c>
      <c r="L1179" s="16">
        <v>0.14764679879510001</v>
      </c>
      <c r="M1179" s="16"/>
      <c r="N1179" s="16">
        <v>0.18722254422531301</v>
      </c>
      <c r="O1179" s="16">
        <v>0.22727356988333999</v>
      </c>
      <c r="P1179" s="16">
        <v>0.23677886354630701</v>
      </c>
      <c r="Q1179" s="16">
        <v>0.30960653679361799</v>
      </c>
      <c r="R1179" s="16"/>
      <c r="S1179" s="16">
        <v>0.212273975083032</v>
      </c>
      <c r="T1179" s="16">
        <v>0.29228828195796303</v>
      </c>
      <c r="U1179" s="16"/>
      <c r="V1179" s="16">
        <v>0.29210427622631402</v>
      </c>
      <c r="W1179" s="16">
        <v>0.25146751722563698</v>
      </c>
      <c r="X1179" s="16">
        <v>0.20542233923830699</v>
      </c>
      <c r="Y1179" s="16">
        <v>0.119180876268527</v>
      </c>
      <c r="Z1179" s="16"/>
      <c r="AA1179" s="16">
        <v>0.31472077163522499</v>
      </c>
      <c r="AB1179" s="16">
        <v>0.23718001142508699</v>
      </c>
      <c r="AC1179" s="16">
        <v>0.22849172512667301</v>
      </c>
      <c r="AD1179" s="16">
        <v>0.14968713247153301</v>
      </c>
      <c r="AE1179" s="16">
        <v>0.22985575173796499</v>
      </c>
      <c r="AF1179" s="16">
        <v>0.12133726173914899</v>
      </c>
      <c r="AG1179" s="16"/>
      <c r="AH1179" s="16">
        <v>0.23165485167441099</v>
      </c>
      <c r="AI1179" s="16">
        <v>0.186253459031156</v>
      </c>
      <c r="AJ1179" s="16"/>
      <c r="AK1179" s="16">
        <v>0.245051635726139</v>
      </c>
      <c r="AL1179" s="16">
        <v>0.193960362755382</v>
      </c>
      <c r="AM1179" s="16"/>
      <c r="AN1179" s="16">
        <v>0.236247834476599</v>
      </c>
      <c r="AO1179" s="16">
        <v>0.176827788380542</v>
      </c>
      <c r="AP1179" s="16"/>
      <c r="AQ1179" s="16">
        <v>0.21933253958472301</v>
      </c>
      <c r="AR1179" s="16">
        <v>0.34053482550762099</v>
      </c>
      <c r="AS1179" s="16">
        <v>0.13465282635342199</v>
      </c>
      <c r="AT1179" s="16"/>
      <c r="AU1179" s="16">
        <v>0.206349080492189</v>
      </c>
      <c r="AV1179" s="16">
        <v>0.29211252922103098</v>
      </c>
      <c r="AW1179" s="16"/>
      <c r="AX1179" s="16">
        <v>0.24609840589792401</v>
      </c>
      <c r="AY1179" s="16">
        <v>0.23548126031549399</v>
      </c>
      <c r="AZ1179" s="16"/>
      <c r="BA1179" s="16">
        <v>0.16753089408823399</v>
      </c>
      <c r="BB1179" s="16">
        <v>0.25030129475679902</v>
      </c>
    </row>
    <row r="1180" spans="2:54" x14ac:dyDescent="0.35">
      <c r="B1180" t="s">
        <v>376</v>
      </c>
      <c r="C1180" s="16">
        <v>0.15431774758105901</v>
      </c>
      <c r="D1180" s="16">
        <v>0.15934321286806299</v>
      </c>
      <c r="E1180" s="16">
        <v>0.15082255643186901</v>
      </c>
      <c r="F1180" s="16"/>
      <c r="G1180" s="16">
        <v>0.13618103628602701</v>
      </c>
      <c r="H1180" s="16">
        <v>0.168273045468569</v>
      </c>
      <c r="I1180" s="16">
        <v>0.15088359935321699</v>
      </c>
      <c r="J1180" s="16">
        <v>0.18711994582452501</v>
      </c>
      <c r="K1180" s="16">
        <v>0.155734400468236</v>
      </c>
      <c r="L1180" s="16">
        <v>0.12963499868780801</v>
      </c>
      <c r="M1180" s="16"/>
      <c r="N1180" s="16">
        <v>0.174180356926146</v>
      </c>
      <c r="O1180" s="16">
        <v>0.17214060538133599</v>
      </c>
      <c r="P1180" s="16">
        <v>0.13584180542112201</v>
      </c>
      <c r="Q1180" s="16">
        <v>0.154128073880483</v>
      </c>
      <c r="R1180" s="16"/>
      <c r="S1180" s="16">
        <v>0.16419941572877</v>
      </c>
      <c r="T1180" s="16">
        <v>0.13520729411201199</v>
      </c>
      <c r="U1180" s="16"/>
      <c r="V1180" s="16">
        <v>0.142149090599865</v>
      </c>
      <c r="W1180" s="16">
        <v>0.13656476756243399</v>
      </c>
      <c r="X1180" s="16">
        <v>0.17835693572205</v>
      </c>
      <c r="Y1180" s="16">
        <v>0.24811689863530301</v>
      </c>
      <c r="Z1180" s="16"/>
      <c r="AA1180" s="16">
        <v>0.107818024241606</v>
      </c>
      <c r="AB1180" s="16">
        <v>0.15208700791797899</v>
      </c>
      <c r="AC1180" s="16">
        <v>0.19204435863925701</v>
      </c>
      <c r="AD1180" s="16">
        <v>0.18639321214758001</v>
      </c>
      <c r="AE1180" s="16">
        <v>0.20092272874632899</v>
      </c>
      <c r="AF1180" s="16">
        <v>0.27812817374918097</v>
      </c>
      <c r="AG1180" s="16"/>
      <c r="AH1180" s="16">
        <v>0.167559042393569</v>
      </c>
      <c r="AI1180" s="16">
        <v>0.154269428417494</v>
      </c>
      <c r="AJ1180" s="16"/>
      <c r="AK1180" s="16">
        <v>0.151080661981464</v>
      </c>
      <c r="AL1180" s="16">
        <v>0.16284897831404799</v>
      </c>
      <c r="AM1180" s="16"/>
      <c r="AN1180" s="16">
        <v>0.15858293545672</v>
      </c>
      <c r="AO1180" s="16">
        <v>0.172851736872603</v>
      </c>
      <c r="AP1180" s="16"/>
      <c r="AQ1180" s="16">
        <v>0.18951167942713801</v>
      </c>
      <c r="AR1180" s="16">
        <v>0.125061860205152</v>
      </c>
      <c r="AS1180" s="16">
        <v>0.17432107749008299</v>
      </c>
      <c r="AT1180" s="16"/>
      <c r="AU1180" s="16">
        <v>0.158086994141026</v>
      </c>
      <c r="AV1180" s="16">
        <v>0.151777346089048</v>
      </c>
      <c r="AW1180" s="16"/>
      <c r="AX1180" s="16">
        <v>0.168505007567604</v>
      </c>
      <c r="AY1180" s="16">
        <v>8.2950606153302006E-2</v>
      </c>
      <c r="AZ1180" s="16"/>
      <c r="BA1180" s="16">
        <v>0.18725436904839499</v>
      </c>
      <c r="BB1180" s="16">
        <v>0.20482178876618801</v>
      </c>
    </row>
    <row r="1181" spans="2:54" x14ac:dyDescent="0.35">
      <c r="B1181" t="s">
        <v>377</v>
      </c>
      <c r="C1181" s="16">
        <v>0.148870359029174</v>
      </c>
      <c r="D1181" s="16">
        <v>0.16445132633655499</v>
      </c>
      <c r="E1181" s="16">
        <v>0.136430679380456</v>
      </c>
      <c r="F1181" s="16"/>
      <c r="G1181" s="16">
        <v>0.14133286667665401</v>
      </c>
      <c r="H1181" s="16">
        <v>0.13012437901540599</v>
      </c>
      <c r="I1181" s="16">
        <v>0.167526532289581</v>
      </c>
      <c r="J1181" s="16">
        <v>0.155298850208239</v>
      </c>
      <c r="K1181" s="16">
        <v>0.115307270884338</v>
      </c>
      <c r="L1181" s="16">
        <v>0.176203896232904</v>
      </c>
      <c r="M1181" s="16"/>
      <c r="N1181" s="16">
        <v>0.195065303738375</v>
      </c>
      <c r="O1181" s="16">
        <v>0.109276490013084</v>
      </c>
      <c r="P1181" s="16">
        <v>0.152685127020142</v>
      </c>
      <c r="Q1181" s="16">
        <v>0.14429214730933601</v>
      </c>
      <c r="R1181" s="16"/>
      <c r="S1181" s="16">
        <v>0.146336750911709</v>
      </c>
      <c r="T1181" s="16">
        <v>0.15343178680918801</v>
      </c>
      <c r="U1181" s="16"/>
      <c r="V1181" s="16">
        <v>0.102673214183564</v>
      </c>
      <c r="W1181" s="16">
        <v>0.14774601053146699</v>
      </c>
      <c r="X1181" s="16">
        <v>0.18292867262644</v>
      </c>
      <c r="Y1181" s="16">
        <v>0.21539774092241101</v>
      </c>
      <c r="Z1181" s="16"/>
      <c r="AA1181" s="16">
        <v>0.10698731427206901</v>
      </c>
      <c r="AB1181" s="16">
        <v>0.140506716501308</v>
      </c>
      <c r="AC1181" s="16">
        <v>0.18502201233226501</v>
      </c>
      <c r="AD1181" s="16">
        <v>0.216742629565916</v>
      </c>
      <c r="AE1181" s="16">
        <v>0.15230767546752499</v>
      </c>
      <c r="AF1181" s="16">
        <v>0.13335212648106901</v>
      </c>
      <c r="AG1181" s="16"/>
      <c r="AH1181" s="16">
        <v>0.14920898214837</v>
      </c>
      <c r="AI1181" s="16">
        <v>0.17746557060566201</v>
      </c>
      <c r="AJ1181" s="16"/>
      <c r="AK1181" s="16">
        <v>0.146707869989777</v>
      </c>
      <c r="AL1181" s="16">
        <v>0.188702474216011</v>
      </c>
      <c r="AM1181" s="16"/>
      <c r="AN1181" s="16">
        <v>0.14178360714454899</v>
      </c>
      <c r="AO1181" s="16">
        <v>0.16282043150630601</v>
      </c>
      <c r="AP1181" s="16"/>
      <c r="AQ1181" s="16">
        <v>0.16101237789890199</v>
      </c>
      <c r="AR1181" s="16">
        <v>0.13161736060895099</v>
      </c>
      <c r="AS1181" s="16">
        <v>0.16753736491686799</v>
      </c>
      <c r="AT1181" s="16"/>
      <c r="AU1181" s="16">
        <v>0.151406836728049</v>
      </c>
      <c r="AV1181" s="16">
        <v>0.14797952369685399</v>
      </c>
      <c r="AW1181" s="16"/>
      <c r="AX1181" s="16">
        <v>0.14944483182549101</v>
      </c>
      <c r="AY1181" s="16">
        <v>0.151930633627711</v>
      </c>
      <c r="AZ1181" s="16"/>
      <c r="BA1181" s="16">
        <v>0.182481440952833</v>
      </c>
      <c r="BB1181" s="16">
        <v>0.13560701151604701</v>
      </c>
    </row>
    <row r="1182" spans="2:54" x14ac:dyDescent="0.35">
      <c r="B1182" t="s">
        <v>393</v>
      </c>
      <c r="C1182" s="16">
        <v>0.247035651672185</v>
      </c>
      <c r="D1182" s="16">
        <v>0.22931198326935301</v>
      </c>
      <c r="E1182" s="16">
        <v>0.26394737775022897</v>
      </c>
      <c r="F1182" s="16"/>
      <c r="G1182" s="16">
        <v>0.15268471933824601</v>
      </c>
      <c r="H1182" s="16">
        <v>0.22882114051918101</v>
      </c>
      <c r="I1182" s="16">
        <v>0.21908685100432501</v>
      </c>
      <c r="J1182" s="16">
        <v>0.22428617436751599</v>
      </c>
      <c r="K1182" s="16">
        <v>0.26016522226822297</v>
      </c>
      <c r="L1182" s="16">
        <v>0.34575506481504897</v>
      </c>
      <c r="M1182" s="16"/>
      <c r="N1182" s="16">
        <v>0.30475619011071903</v>
      </c>
      <c r="O1182" s="16">
        <v>0.243932101693105</v>
      </c>
      <c r="P1182" s="16">
        <v>0.23947376578399501</v>
      </c>
      <c r="Q1182" s="16">
        <v>0.22052897711247799</v>
      </c>
      <c r="R1182" s="16"/>
      <c r="S1182" s="16">
        <v>0.27138624908252601</v>
      </c>
      <c r="T1182" s="16">
        <v>0.211550260165981</v>
      </c>
      <c r="U1182" s="16"/>
      <c r="V1182" s="16">
        <v>0.23399193151779701</v>
      </c>
      <c r="W1182" s="16">
        <v>0.25055156464157702</v>
      </c>
      <c r="X1182" s="16">
        <v>0.25078954364719303</v>
      </c>
      <c r="Y1182" s="16">
        <v>0.27045327062172297</v>
      </c>
      <c r="Z1182" s="16"/>
      <c r="AA1182" s="16">
        <v>0.247651831951815</v>
      </c>
      <c r="AB1182" s="16">
        <v>0.26597805621890702</v>
      </c>
      <c r="AC1182" s="16">
        <v>0.23040434963303499</v>
      </c>
      <c r="AD1182" s="16">
        <v>0.23628044662492101</v>
      </c>
      <c r="AE1182" s="16">
        <v>0.20596815650622</v>
      </c>
      <c r="AF1182" s="16">
        <v>0.37523144052237001</v>
      </c>
      <c r="AG1182" s="16"/>
      <c r="AH1182" s="16">
        <v>0.228280522684179</v>
      </c>
      <c r="AI1182" s="16">
        <v>0.304169649004705</v>
      </c>
      <c r="AJ1182" s="16"/>
      <c r="AK1182" s="16">
        <v>0.235607412586614</v>
      </c>
      <c r="AL1182" s="16">
        <v>0.26043716250225302</v>
      </c>
      <c r="AM1182" s="16"/>
      <c r="AN1182" s="16">
        <v>0.22786307542446901</v>
      </c>
      <c r="AO1182" s="16">
        <v>0.31897098947576502</v>
      </c>
      <c r="AP1182" s="16"/>
      <c r="AQ1182" s="16">
        <v>0.22754661544820301</v>
      </c>
      <c r="AR1182" s="16">
        <v>0.19955063971928899</v>
      </c>
      <c r="AS1182" s="16">
        <v>0.31162504964765397</v>
      </c>
      <c r="AT1182" s="16"/>
      <c r="AU1182" s="16">
        <v>0.29227365339470901</v>
      </c>
      <c r="AV1182" s="16">
        <v>0.18735987777111801</v>
      </c>
      <c r="AW1182" s="16"/>
      <c r="AX1182" s="16">
        <v>0.23401558995732</v>
      </c>
      <c r="AY1182" s="16">
        <v>0.314162325829272</v>
      </c>
      <c r="AZ1182" s="16"/>
      <c r="BA1182" s="16">
        <v>0.233541114700139</v>
      </c>
      <c r="BB1182" s="16">
        <v>0.227347593394605</v>
      </c>
    </row>
    <row r="1183" spans="2:54" x14ac:dyDescent="0.35">
      <c r="B1183" t="s">
        <v>103</v>
      </c>
      <c r="C1183" s="16">
        <v>4.6670283632810797E-2</v>
      </c>
      <c r="D1183" s="16">
        <v>4.1059687312018797E-2</v>
      </c>
      <c r="E1183" s="16">
        <v>5.0786802751044899E-2</v>
      </c>
      <c r="F1183" s="16"/>
      <c r="G1183" s="16">
        <v>5.1613307725395803E-2</v>
      </c>
      <c r="H1183" s="16">
        <v>2.3559495896878901E-2</v>
      </c>
      <c r="I1183" s="16">
        <v>3.6395554559832101E-2</v>
      </c>
      <c r="J1183" s="16">
        <v>2.1657742636961901E-2</v>
      </c>
      <c r="K1183" s="16">
        <v>4.6909863126203502E-2</v>
      </c>
      <c r="L1183" s="16">
        <v>9.0305825057791306E-2</v>
      </c>
      <c r="M1183" s="16"/>
      <c r="N1183" s="16">
        <v>1.15887240615461E-2</v>
      </c>
      <c r="O1183" s="16">
        <v>7.5078553947389701E-2</v>
      </c>
      <c r="P1183" s="16">
        <v>5.0044455711215997E-2</v>
      </c>
      <c r="Q1183" s="16">
        <v>4.1543159552465299E-2</v>
      </c>
      <c r="R1183" s="16"/>
      <c r="S1183" s="16">
        <v>4.9495777314594099E-2</v>
      </c>
      <c r="T1183" s="16">
        <v>4.2642435370874303E-2</v>
      </c>
      <c r="U1183" s="16"/>
      <c r="V1183" s="16">
        <v>4.9802603354505003E-2</v>
      </c>
      <c r="W1183" s="16">
        <v>6.12951116314399E-2</v>
      </c>
      <c r="X1183" s="16">
        <v>2.6425257944749699E-2</v>
      </c>
      <c r="Y1183" s="16">
        <v>2.3624686885215102E-2</v>
      </c>
      <c r="Z1183" s="16"/>
      <c r="AA1183" s="16">
        <v>5.6194332864167799E-2</v>
      </c>
      <c r="AB1183" s="16">
        <v>6.8918227482384603E-2</v>
      </c>
      <c r="AC1183" s="16">
        <v>4.2102443517996302E-2</v>
      </c>
      <c r="AD1183" s="16">
        <v>1.8075353079553502E-2</v>
      </c>
      <c r="AE1183" s="16">
        <v>4.1358982682936501E-2</v>
      </c>
      <c r="AF1183" s="16">
        <v>2.3742646851764599E-2</v>
      </c>
      <c r="AG1183" s="16"/>
      <c r="AH1183" s="16">
        <v>4.3945606622978299E-2</v>
      </c>
      <c r="AI1183" s="16">
        <v>3.7462676967830302E-2</v>
      </c>
      <c r="AJ1183" s="16"/>
      <c r="AK1183" s="16">
        <v>4.8713739529306299E-2</v>
      </c>
      <c r="AL1183" s="16">
        <v>3.4856188524234701E-2</v>
      </c>
      <c r="AM1183" s="16"/>
      <c r="AN1183" s="16">
        <v>4.82842065935013E-2</v>
      </c>
      <c r="AO1183" s="16">
        <v>4.1221947053628097E-2</v>
      </c>
      <c r="AP1183" s="16"/>
      <c r="AQ1183" s="16">
        <v>3.8508804824568803E-2</v>
      </c>
      <c r="AR1183" s="16">
        <v>5.4994435548765402E-2</v>
      </c>
      <c r="AS1183" s="16">
        <v>3.05809015669475E-2</v>
      </c>
      <c r="AT1183" s="16"/>
      <c r="AU1183" s="16">
        <v>4.30234329787543E-2</v>
      </c>
      <c r="AV1183" s="16">
        <v>4.9664586057030502E-2</v>
      </c>
      <c r="AW1183" s="16"/>
      <c r="AX1183" s="16">
        <v>4.0503503230637297E-2</v>
      </c>
      <c r="AY1183" s="16">
        <v>7.9996055100707897E-2</v>
      </c>
      <c r="AZ1183" s="16"/>
      <c r="BA1183" s="16">
        <v>2.1886583649881799E-2</v>
      </c>
      <c r="BB1183" s="16">
        <v>1.07127525830902E-2</v>
      </c>
    </row>
    <row r="1184" spans="2:54" x14ac:dyDescent="0.35">
      <c r="C1184" s="16"/>
      <c r="D1184" s="16"/>
      <c r="E1184" s="16"/>
      <c r="F1184" s="16"/>
      <c r="G1184" s="16"/>
      <c r="H1184" s="16"/>
      <c r="I1184" s="16"/>
      <c r="J1184" s="16"/>
      <c r="K1184" s="16"/>
      <c r="L1184" s="16"/>
      <c r="M1184" s="16"/>
      <c r="N1184" s="16"/>
      <c r="O1184" s="16"/>
      <c r="P1184" s="16"/>
      <c r="Q1184" s="16"/>
      <c r="R1184" s="16"/>
      <c r="S1184" s="16"/>
      <c r="T1184" s="16"/>
      <c r="U1184" s="16"/>
      <c r="V1184" s="16"/>
      <c r="W1184" s="16"/>
      <c r="X1184" s="16"/>
      <c r="Y1184" s="16"/>
      <c r="Z1184" s="16"/>
      <c r="AA1184" s="16"/>
      <c r="AB1184" s="16"/>
      <c r="AC1184" s="16"/>
      <c r="AD1184" s="16"/>
      <c r="AE1184" s="16"/>
      <c r="AF1184" s="16"/>
      <c r="AG1184" s="16"/>
      <c r="AH1184" s="16"/>
      <c r="AI1184" s="16"/>
      <c r="AJ1184" s="16"/>
      <c r="AK1184" s="16"/>
      <c r="AL1184" s="16"/>
      <c r="AM1184" s="16"/>
      <c r="AN1184" s="16"/>
      <c r="AO1184" s="16"/>
      <c r="AP1184" s="16"/>
      <c r="AQ1184" s="16"/>
      <c r="AR1184" s="16"/>
      <c r="AS1184" s="16"/>
      <c r="AT1184" s="16"/>
      <c r="AU1184" s="16"/>
      <c r="AV1184" s="16"/>
      <c r="AW1184" s="16"/>
      <c r="AX1184" s="16"/>
      <c r="AY1184" s="16"/>
      <c r="AZ1184" s="16"/>
      <c r="BA1184" s="16"/>
      <c r="BB1184" s="16"/>
    </row>
    <row r="1185" spans="2:54" x14ac:dyDescent="0.35">
      <c r="B1185" s="7" t="s">
        <v>400</v>
      </c>
      <c r="C1185" s="16"/>
      <c r="D1185" s="16"/>
      <c r="E1185" s="16"/>
      <c r="F1185" s="16"/>
      <c r="G1185" s="16"/>
      <c r="H1185" s="16"/>
      <c r="I1185" s="16"/>
      <c r="J1185" s="16"/>
      <c r="K1185" s="16"/>
      <c r="L1185" s="16"/>
      <c r="M1185" s="16"/>
      <c r="N1185" s="16"/>
      <c r="O1185" s="16"/>
      <c r="P1185" s="16"/>
      <c r="Q1185" s="16"/>
      <c r="R1185" s="16"/>
      <c r="S1185" s="16"/>
      <c r="T1185" s="16"/>
      <c r="U1185" s="16"/>
      <c r="V1185" s="16"/>
      <c r="W1185" s="16"/>
      <c r="X1185" s="16"/>
      <c r="Y1185" s="16"/>
      <c r="Z1185" s="16"/>
      <c r="AA1185" s="16"/>
      <c r="AB1185" s="16"/>
      <c r="AC1185" s="16"/>
      <c r="AD1185" s="16"/>
      <c r="AE1185" s="16"/>
      <c r="AF1185" s="16"/>
      <c r="AG1185" s="16"/>
      <c r="AH1185" s="16"/>
      <c r="AI1185" s="16"/>
      <c r="AJ1185" s="16"/>
      <c r="AK1185" s="16"/>
      <c r="AL1185" s="16"/>
      <c r="AM1185" s="16"/>
      <c r="AN1185" s="16"/>
      <c r="AO1185" s="16"/>
      <c r="AP1185" s="16"/>
      <c r="AQ1185" s="16"/>
      <c r="AR1185" s="16"/>
      <c r="AS1185" s="16"/>
      <c r="AT1185" s="16"/>
      <c r="AU1185" s="16"/>
      <c r="AV1185" s="16"/>
      <c r="AW1185" s="16"/>
      <c r="AX1185" s="16"/>
      <c r="AY1185" s="16"/>
      <c r="AZ1185" s="16"/>
      <c r="BA1185" s="16"/>
      <c r="BB1185" s="16"/>
    </row>
    <row r="1186" spans="2:54" x14ac:dyDescent="0.35">
      <c r="B1186" s="15" t="s">
        <v>14</v>
      </c>
      <c r="C1186" s="16"/>
      <c r="D1186" s="16"/>
      <c r="E1186" s="16"/>
      <c r="F1186" s="16"/>
      <c r="G1186" s="16"/>
      <c r="H1186" s="16"/>
      <c r="I1186" s="16"/>
      <c r="J1186" s="16"/>
      <c r="K1186" s="16"/>
      <c r="L1186" s="16"/>
      <c r="M1186" s="16"/>
      <c r="N1186" s="16"/>
      <c r="O1186" s="16"/>
      <c r="P1186" s="16"/>
      <c r="Q1186" s="16"/>
      <c r="R1186" s="16"/>
      <c r="S1186" s="16"/>
      <c r="T1186" s="16"/>
      <c r="U1186" s="16"/>
      <c r="V1186" s="16"/>
      <c r="W1186" s="16"/>
      <c r="X1186" s="16"/>
      <c r="Y1186" s="16"/>
      <c r="Z1186" s="16"/>
      <c r="AA1186" s="16"/>
      <c r="AB1186" s="16"/>
      <c r="AC1186" s="16"/>
      <c r="AD1186" s="16"/>
      <c r="AE1186" s="16"/>
      <c r="AF1186" s="16"/>
      <c r="AG1186" s="16"/>
      <c r="AH1186" s="16"/>
      <c r="AI1186" s="16"/>
      <c r="AJ1186" s="16"/>
      <c r="AK1186" s="16"/>
      <c r="AL1186" s="16"/>
      <c r="AM1186" s="16"/>
      <c r="AN1186" s="16"/>
      <c r="AO1186" s="16"/>
      <c r="AP1186" s="16"/>
      <c r="AQ1186" s="16"/>
      <c r="AR1186" s="16"/>
      <c r="AS1186" s="16"/>
      <c r="AT1186" s="16"/>
      <c r="AU1186" s="16"/>
      <c r="AV1186" s="16"/>
      <c r="AW1186" s="16"/>
      <c r="AX1186" s="16"/>
      <c r="AY1186" s="16"/>
      <c r="AZ1186" s="16"/>
      <c r="BA1186" s="16"/>
      <c r="BB1186" s="16"/>
    </row>
    <row r="1187" spans="2:54" x14ac:dyDescent="0.35">
      <c r="B1187" t="s">
        <v>391</v>
      </c>
      <c r="C1187" s="16">
        <v>5.61915821277848E-2</v>
      </c>
      <c r="D1187" s="16">
        <v>4.3918798393640199E-2</v>
      </c>
      <c r="E1187" s="16">
        <v>6.8695217493798602E-2</v>
      </c>
      <c r="F1187" s="16"/>
      <c r="G1187" s="16">
        <v>9.3824364082778194E-2</v>
      </c>
      <c r="H1187" s="16">
        <v>6.1246475251079201E-2</v>
      </c>
      <c r="I1187" s="16">
        <v>5.22151142030082E-2</v>
      </c>
      <c r="J1187" s="16">
        <v>3.3860751482702803E-2</v>
      </c>
      <c r="K1187" s="16">
        <v>6.0397749349564302E-2</v>
      </c>
      <c r="L1187" s="16">
        <v>4.6784179155450703E-2</v>
      </c>
      <c r="M1187" s="16"/>
      <c r="N1187" s="16">
        <v>4.0400721527107698E-2</v>
      </c>
      <c r="O1187" s="16">
        <v>8.1914468910422505E-2</v>
      </c>
      <c r="P1187" s="16">
        <v>6.4572822065944002E-2</v>
      </c>
      <c r="Q1187" s="16">
        <v>3.15657292753753E-2</v>
      </c>
      <c r="R1187" s="16"/>
      <c r="S1187" s="16">
        <v>4.5575405959912503E-2</v>
      </c>
      <c r="T1187" s="16">
        <v>6.9157794345276899E-2</v>
      </c>
      <c r="U1187" s="16"/>
      <c r="V1187" s="16">
        <v>6.8455162172241305E-2</v>
      </c>
      <c r="W1187" s="16">
        <v>5.3029313427334801E-2</v>
      </c>
      <c r="X1187" s="16">
        <v>5.1537101554426097E-2</v>
      </c>
      <c r="Y1187" s="16">
        <v>4.1933205556227697E-2</v>
      </c>
      <c r="Z1187" s="16"/>
      <c r="AA1187" s="16">
        <v>8.9979920447769701E-2</v>
      </c>
      <c r="AB1187" s="16">
        <v>3.6919124829226602E-2</v>
      </c>
      <c r="AC1187" s="16">
        <v>2.5671653685201801E-2</v>
      </c>
      <c r="AD1187" s="16">
        <v>2.4090588620979399E-2</v>
      </c>
      <c r="AE1187" s="16">
        <v>5.69482265848925E-2</v>
      </c>
      <c r="AF1187" s="16">
        <v>5.8329442603182E-2</v>
      </c>
      <c r="AG1187" s="16"/>
      <c r="AH1187" s="16">
        <v>4.7338328437368897E-2</v>
      </c>
      <c r="AI1187" s="16">
        <v>6.9974489149344996E-2</v>
      </c>
      <c r="AJ1187" s="16"/>
      <c r="AK1187" s="16">
        <v>6.0801730665758599E-2</v>
      </c>
      <c r="AL1187" s="16">
        <v>6.7484162508447104E-2</v>
      </c>
      <c r="AM1187" s="16"/>
      <c r="AN1187" s="16">
        <v>5.0160123708462401E-2</v>
      </c>
      <c r="AO1187" s="16">
        <v>6.3746302906101698E-2</v>
      </c>
      <c r="AP1187" s="16"/>
      <c r="AQ1187" s="16">
        <v>4.3072811849717299E-2</v>
      </c>
      <c r="AR1187" s="16">
        <v>4.5977093482166997E-2</v>
      </c>
      <c r="AS1187" s="16">
        <v>7.2941969415295599E-2</v>
      </c>
      <c r="AT1187" s="16"/>
      <c r="AU1187" s="16">
        <v>5.9794392855326298E-2</v>
      </c>
      <c r="AV1187" s="16">
        <v>5.2102953919841197E-2</v>
      </c>
      <c r="AW1187" s="16"/>
      <c r="AX1187" s="16">
        <v>5.6989645014809999E-2</v>
      </c>
      <c r="AY1187" s="16">
        <v>4.6754726308178798E-2</v>
      </c>
      <c r="AZ1187" s="16"/>
      <c r="BA1187" s="16">
        <v>4.9176829459330801E-2</v>
      </c>
      <c r="BB1187" s="16">
        <v>3.2459340616646702E-2</v>
      </c>
    </row>
    <row r="1188" spans="2:54" x14ac:dyDescent="0.35">
      <c r="B1188" t="s">
        <v>373</v>
      </c>
      <c r="C1188" s="16">
        <v>3.3599182257773003E-2</v>
      </c>
      <c r="D1188" s="16">
        <v>4.46588393108001E-2</v>
      </c>
      <c r="E1188" s="16">
        <v>2.3645240590510399E-2</v>
      </c>
      <c r="F1188" s="16"/>
      <c r="G1188" s="16">
        <v>6.7206015429472701E-2</v>
      </c>
      <c r="H1188" s="16">
        <v>3.72892460626362E-2</v>
      </c>
      <c r="I1188" s="16">
        <v>2.33330691086121E-2</v>
      </c>
      <c r="J1188" s="16">
        <v>6.9307785164633698E-3</v>
      </c>
      <c r="K1188" s="16">
        <v>3.8280912992098598E-2</v>
      </c>
      <c r="L1188" s="16">
        <v>3.5480248388948803E-2</v>
      </c>
      <c r="M1188" s="16"/>
      <c r="N1188" s="16">
        <v>4.1249346064638898E-2</v>
      </c>
      <c r="O1188" s="16">
        <v>2.54256990420915E-2</v>
      </c>
      <c r="P1188" s="16">
        <v>3.6580189392794303E-2</v>
      </c>
      <c r="Q1188" s="16">
        <v>3.0487724146149899E-2</v>
      </c>
      <c r="R1188" s="16"/>
      <c r="S1188" s="16">
        <v>3.1813660133583201E-2</v>
      </c>
      <c r="T1188" s="16">
        <v>3.6458672048339497E-2</v>
      </c>
      <c r="U1188" s="16"/>
      <c r="V1188" s="16">
        <v>2.6794707412944398E-2</v>
      </c>
      <c r="W1188" s="16">
        <v>3.90447286192801E-2</v>
      </c>
      <c r="X1188" s="16">
        <v>2.53628841040653E-2</v>
      </c>
      <c r="Y1188" s="16">
        <v>8.9298697267522098E-2</v>
      </c>
      <c r="Z1188" s="16"/>
      <c r="AA1188" s="16">
        <v>3.0154565608112902E-2</v>
      </c>
      <c r="AB1188" s="16">
        <v>1.96832651511997E-2</v>
      </c>
      <c r="AC1188" s="16">
        <v>1.41536142198201E-2</v>
      </c>
      <c r="AD1188" s="16">
        <v>5.9957763453558702E-2</v>
      </c>
      <c r="AE1188" s="16">
        <v>4.6877184844514301E-2</v>
      </c>
      <c r="AF1188" s="16">
        <v>0</v>
      </c>
      <c r="AG1188" s="16"/>
      <c r="AH1188" s="16">
        <v>3.50897652942136E-2</v>
      </c>
      <c r="AI1188" s="16">
        <v>3.45224679371482E-2</v>
      </c>
      <c r="AJ1188" s="16"/>
      <c r="AK1188" s="16">
        <v>2.9363442424754201E-2</v>
      </c>
      <c r="AL1188" s="16">
        <v>3.05219570827444E-2</v>
      </c>
      <c r="AM1188" s="16"/>
      <c r="AN1188" s="16">
        <v>3.3684056889621297E-2</v>
      </c>
      <c r="AO1188" s="16">
        <v>4.0588388630187003E-2</v>
      </c>
      <c r="AP1188" s="16"/>
      <c r="AQ1188" s="16">
        <v>3.1301512814947599E-2</v>
      </c>
      <c r="AR1188" s="16">
        <v>3.5479491558075303E-2</v>
      </c>
      <c r="AS1188" s="16">
        <v>3.94594932979258E-2</v>
      </c>
      <c r="AT1188" s="16"/>
      <c r="AU1188" s="16">
        <v>2.6232720792604299E-2</v>
      </c>
      <c r="AV1188" s="16">
        <v>4.46590973649134E-2</v>
      </c>
      <c r="AW1188" s="16"/>
      <c r="AX1188" s="16">
        <v>3.2314563049544998E-2</v>
      </c>
      <c r="AY1188" s="16">
        <v>4.1502071477304399E-2</v>
      </c>
      <c r="AZ1188" s="16"/>
      <c r="BA1188" s="16">
        <v>3.8507312533756902E-2</v>
      </c>
      <c r="BB1188" s="16">
        <v>3.1073597746078398E-2</v>
      </c>
    </row>
    <row r="1189" spans="2:54" x14ac:dyDescent="0.35">
      <c r="B1189" t="s">
        <v>374</v>
      </c>
      <c r="C1189" s="16">
        <v>6.2263669829518302E-2</v>
      </c>
      <c r="D1189" s="16">
        <v>7.4823982885002499E-2</v>
      </c>
      <c r="E1189" s="16">
        <v>4.80381247284059E-2</v>
      </c>
      <c r="F1189" s="16"/>
      <c r="G1189" s="16">
        <v>8.1505664376758796E-2</v>
      </c>
      <c r="H1189" s="16">
        <v>0.104419926959882</v>
      </c>
      <c r="I1189" s="16">
        <v>6.4171310134283802E-2</v>
      </c>
      <c r="J1189" s="16">
        <v>6.12375470840835E-2</v>
      </c>
      <c r="K1189" s="16">
        <v>4.5715683368025103E-2</v>
      </c>
      <c r="L1189" s="16">
        <v>2.7272674843661499E-2</v>
      </c>
      <c r="M1189" s="16"/>
      <c r="N1189" s="16">
        <v>7.0565002090946793E-2</v>
      </c>
      <c r="O1189" s="16">
        <v>3.0038311970400199E-2</v>
      </c>
      <c r="P1189" s="16">
        <v>6.9651432333171795E-2</v>
      </c>
      <c r="Q1189" s="16">
        <v>7.26556451543829E-2</v>
      </c>
      <c r="R1189" s="16"/>
      <c r="S1189" s="16">
        <v>6.3832718161708005E-2</v>
      </c>
      <c r="T1189" s="16">
        <v>6.0207918296528197E-2</v>
      </c>
      <c r="U1189" s="16"/>
      <c r="V1189" s="16">
        <v>4.91392931959364E-2</v>
      </c>
      <c r="W1189" s="16">
        <v>6.7109565275499897E-2</v>
      </c>
      <c r="X1189" s="16">
        <v>7.1657192950825899E-2</v>
      </c>
      <c r="Y1189" s="16">
        <v>2.3624686885215102E-2</v>
      </c>
      <c r="Z1189" s="16"/>
      <c r="AA1189" s="16">
        <v>6.4364762966646394E-2</v>
      </c>
      <c r="AB1189" s="16">
        <v>5.9075334242986999E-2</v>
      </c>
      <c r="AC1189" s="16">
        <v>5.3352498605671497E-2</v>
      </c>
      <c r="AD1189" s="16">
        <v>6.10438548124978E-2</v>
      </c>
      <c r="AE1189" s="16">
        <v>7.7879390878750995E-2</v>
      </c>
      <c r="AF1189" s="16">
        <v>4.58537247256533E-2</v>
      </c>
      <c r="AG1189" s="16"/>
      <c r="AH1189" s="16">
        <v>7.0628974277311601E-2</v>
      </c>
      <c r="AI1189" s="16">
        <v>4.8195786775538603E-2</v>
      </c>
      <c r="AJ1189" s="16"/>
      <c r="AK1189" s="16">
        <v>7.8751078424273896E-2</v>
      </c>
      <c r="AL1189" s="16">
        <v>5.3936726994521102E-2</v>
      </c>
      <c r="AM1189" s="16"/>
      <c r="AN1189" s="16">
        <v>7.6664354714417904E-2</v>
      </c>
      <c r="AO1189" s="16">
        <v>5.4532562262268103E-2</v>
      </c>
      <c r="AP1189" s="16"/>
      <c r="AQ1189" s="16">
        <v>6.5286916330902306E-2</v>
      </c>
      <c r="AR1189" s="16">
        <v>5.34600630924882E-2</v>
      </c>
      <c r="AS1189" s="16">
        <v>8.0981916649945307E-2</v>
      </c>
      <c r="AT1189" s="16"/>
      <c r="AU1189" s="16">
        <v>6.4798723703300601E-2</v>
      </c>
      <c r="AV1189" s="16">
        <v>5.5707601012974298E-2</v>
      </c>
      <c r="AW1189" s="16"/>
      <c r="AX1189" s="16">
        <v>6.9518185550637004E-2</v>
      </c>
      <c r="AY1189" s="16">
        <v>2.7773897363585098E-2</v>
      </c>
      <c r="AZ1189" s="16"/>
      <c r="BA1189" s="16">
        <v>8.6999803446617799E-2</v>
      </c>
      <c r="BB1189" s="16">
        <v>0.142058019272995</v>
      </c>
    </row>
    <row r="1190" spans="2:54" x14ac:dyDescent="0.35">
      <c r="B1190" t="s">
        <v>392</v>
      </c>
      <c r="C1190" s="16">
        <v>0.23249304311942301</v>
      </c>
      <c r="D1190" s="16">
        <v>0.25332569253950499</v>
      </c>
      <c r="E1190" s="16">
        <v>0.211574004043457</v>
      </c>
      <c r="F1190" s="16"/>
      <c r="G1190" s="16">
        <v>0.25816754142500598</v>
      </c>
      <c r="H1190" s="16">
        <v>0.225620837745372</v>
      </c>
      <c r="I1190" s="16">
        <v>0.22098659497551401</v>
      </c>
      <c r="J1190" s="16">
        <v>0.26008730482804998</v>
      </c>
      <c r="K1190" s="16">
        <v>0.296770156455751</v>
      </c>
      <c r="L1190" s="16">
        <v>0.16135236198335801</v>
      </c>
      <c r="M1190" s="16"/>
      <c r="N1190" s="16">
        <v>0.199086146056072</v>
      </c>
      <c r="O1190" s="16">
        <v>0.26107797859494802</v>
      </c>
      <c r="P1190" s="16">
        <v>0.24359092967814699</v>
      </c>
      <c r="Q1190" s="16">
        <v>0.21362661603739899</v>
      </c>
      <c r="R1190" s="16"/>
      <c r="S1190" s="16">
        <v>0.23748017979543901</v>
      </c>
      <c r="T1190" s="16">
        <v>0.22447227396663599</v>
      </c>
      <c r="U1190" s="16"/>
      <c r="V1190" s="16">
        <v>0.26842197610091001</v>
      </c>
      <c r="W1190" s="16">
        <v>0.207789348759084</v>
      </c>
      <c r="X1190" s="16">
        <v>0.23277209940181101</v>
      </c>
      <c r="Y1190" s="16">
        <v>0.25324691795270399</v>
      </c>
      <c r="Z1190" s="16"/>
      <c r="AA1190" s="16">
        <v>0.27161469919804299</v>
      </c>
      <c r="AB1190" s="16">
        <v>0.239723889672916</v>
      </c>
      <c r="AC1190" s="16">
        <v>0.17760011383583199</v>
      </c>
      <c r="AD1190" s="16">
        <v>0.17884133458117099</v>
      </c>
      <c r="AE1190" s="16">
        <v>0.28453864472873702</v>
      </c>
      <c r="AF1190" s="16">
        <v>9.0147529326591397E-2</v>
      </c>
      <c r="AG1190" s="16"/>
      <c r="AH1190" s="16">
        <v>0.21399787677526699</v>
      </c>
      <c r="AI1190" s="16">
        <v>0.242833552196529</v>
      </c>
      <c r="AJ1190" s="16"/>
      <c r="AK1190" s="16">
        <v>0.19642757433596</v>
      </c>
      <c r="AL1190" s="16">
        <v>0.24177683891905299</v>
      </c>
      <c r="AM1190" s="16"/>
      <c r="AN1190" s="16">
        <v>0.204514707611576</v>
      </c>
      <c r="AO1190" s="16">
        <v>0.21418122509468401</v>
      </c>
      <c r="AP1190" s="16"/>
      <c r="AQ1190" s="16">
        <v>0.17625939751806</v>
      </c>
      <c r="AR1190" s="16">
        <v>0.28779205287974102</v>
      </c>
      <c r="AS1190" s="16">
        <v>0.20609645653757999</v>
      </c>
      <c r="AT1190" s="16"/>
      <c r="AU1190" s="16">
        <v>0.207514057811375</v>
      </c>
      <c r="AV1190" s="16">
        <v>0.26316147437799697</v>
      </c>
      <c r="AW1190" s="16"/>
      <c r="AX1190" s="16">
        <v>0.23295886021332499</v>
      </c>
      <c r="AY1190" s="16">
        <v>0.22722977597597899</v>
      </c>
      <c r="AZ1190" s="16"/>
      <c r="BA1190" s="16">
        <v>0.199834030299989</v>
      </c>
      <c r="BB1190" s="16">
        <v>0.258876934917594</v>
      </c>
    </row>
    <row r="1191" spans="2:54" x14ac:dyDescent="0.35">
      <c r="B1191" t="s">
        <v>376</v>
      </c>
      <c r="C1191" s="16">
        <v>0.170953893760703</v>
      </c>
      <c r="D1191" s="16">
        <v>0.18396374608336599</v>
      </c>
      <c r="E1191" s="16">
        <v>0.159462885427502</v>
      </c>
      <c r="F1191" s="16"/>
      <c r="G1191" s="16">
        <v>0.119179449955418</v>
      </c>
      <c r="H1191" s="16">
        <v>0.16326957447507401</v>
      </c>
      <c r="I1191" s="16">
        <v>0.189638570908676</v>
      </c>
      <c r="J1191" s="16">
        <v>0.210617583482479</v>
      </c>
      <c r="K1191" s="16">
        <v>0.14845608705334201</v>
      </c>
      <c r="L1191" s="16">
        <v>0.18057926522969101</v>
      </c>
      <c r="M1191" s="16"/>
      <c r="N1191" s="16">
        <v>0.21485424512411799</v>
      </c>
      <c r="O1191" s="16">
        <v>0.15144367674386799</v>
      </c>
      <c r="P1191" s="16">
        <v>0.15320335080036099</v>
      </c>
      <c r="Q1191" s="16">
        <v>0.18503436376657401</v>
      </c>
      <c r="R1191" s="16"/>
      <c r="S1191" s="16">
        <v>0.16224401789922999</v>
      </c>
      <c r="T1191" s="16">
        <v>0.18493777437082801</v>
      </c>
      <c r="U1191" s="16"/>
      <c r="V1191" s="16">
        <v>0.151093148994556</v>
      </c>
      <c r="W1191" s="16">
        <v>0.17336178771924099</v>
      </c>
      <c r="X1191" s="16">
        <v>0.18627754961953899</v>
      </c>
      <c r="Y1191" s="16">
        <v>0.16031753943709601</v>
      </c>
      <c r="Z1191" s="16"/>
      <c r="AA1191" s="16">
        <v>0.121747502065106</v>
      </c>
      <c r="AB1191" s="16">
        <v>0.179129128931593</v>
      </c>
      <c r="AC1191" s="16">
        <v>0.25422295468346001</v>
      </c>
      <c r="AD1191" s="16">
        <v>0.198963133291676</v>
      </c>
      <c r="AE1191" s="16">
        <v>0.16706589165862601</v>
      </c>
      <c r="AF1191" s="16">
        <v>0.29745369624290902</v>
      </c>
      <c r="AG1191" s="16"/>
      <c r="AH1191" s="16">
        <v>0.175768133432191</v>
      </c>
      <c r="AI1191" s="16">
        <v>0.18091827229535801</v>
      </c>
      <c r="AJ1191" s="16"/>
      <c r="AK1191" s="16">
        <v>0.16685378208330301</v>
      </c>
      <c r="AL1191" s="16">
        <v>0.18753556339338401</v>
      </c>
      <c r="AM1191" s="16"/>
      <c r="AN1191" s="16">
        <v>0.18211107966965201</v>
      </c>
      <c r="AO1191" s="16">
        <v>0.16736453393561401</v>
      </c>
      <c r="AP1191" s="16"/>
      <c r="AQ1191" s="16">
        <v>0.205337922346402</v>
      </c>
      <c r="AR1191" s="16">
        <v>0.164391514552757</v>
      </c>
      <c r="AS1191" s="16">
        <v>0.17095763946630901</v>
      </c>
      <c r="AT1191" s="16"/>
      <c r="AU1191" s="16">
        <v>0.172442086690723</v>
      </c>
      <c r="AV1191" s="16">
        <v>0.16987798721258399</v>
      </c>
      <c r="AW1191" s="16"/>
      <c r="AX1191" s="16">
        <v>0.17605020739574201</v>
      </c>
      <c r="AY1191" s="16">
        <v>0.15184322524420299</v>
      </c>
      <c r="AZ1191" s="16"/>
      <c r="BA1191" s="16">
        <v>0.207242433357788</v>
      </c>
      <c r="BB1191" s="16">
        <v>0.19421176080580799</v>
      </c>
    </row>
    <row r="1192" spans="2:54" x14ac:dyDescent="0.35">
      <c r="B1192" t="s">
        <v>377</v>
      </c>
      <c r="C1192" s="16">
        <v>0.140585707539963</v>
      </c>
      <c r="D1192" s="16">
        <v>0.145284882979105</v>
      </c>
      <c r="E1192" s="16">
        <v>0.138326264095636</v>
      </c>
      <c r="F1192" s="16"/>
      <c r="G1192" s="16">
        <v>9.4247957669568505E-2</v>
      </c>
      <c r="H1192" s="16">
        <v>0.156802394694534</v>
      </c>
      <c r="I1192" s="16">
        <v>0.20038992123768101</v>
      </c>
      <c r="J1192" s="16">
        <v>0.11447091817819199</v>
      </c>
      <c r="K1192" s="16">
        <v>0.13384490297062299</v>
      </c>
      <c r="L1192" s="16">
        <v>0.13190832066105601</v>
      </c>
      <c r="M1192" s="16"/>
      <c r="N1192" s="16">
        <v>0.15901501857893999</v>
      </c>
      <c r="O1192" s="16">
        <v>0.163549317191132</v>
      </c>
      <c r="P1192" s="16">
        <v>0.12167752430088501</v>
      </c>
      <c r="Q1192" s="16">
        <v>0.137619653752413</v>
      </c>
      <c r="R1192" s="16"/>
      <c r="S1192" s="16">
        <v>0.149330963435548</v>
      </c>
      <c r="T1192" s="16">
        <v>0.12809977027948999</v>
      </c>
      <c r="U1192" s="16"/>
      <c r="V1192" s="16">
        <v>0.115635789585288</v>
      </c>
      <c r="W1192" s="16">
        <v>0.13491823139921599</v>
      </c>
      <c r="X1192" s="16">
        <v>0.16834544229750001</v>
      </c>
      <c r="Y1192" s="16">
        <v>0.156775144402858</v>
      </c>
      <c r="Z1192" s="16"/>
      <c r="AA1192" s="16">
        <v>0.110373984533433</v>
      </c>
      <c r="AB1192" s="16">
        <v>0.126757165362924</v>
      </c>
      <c r="AC1192" s="16">
        <v>0.15359956801850499</v>
      </c>
      <c r="AD1192" s="16">
        <v>0.17840460282658299</v>
      </c>
      <c r="AE1192" s="16">
        <v>0.170507271039712</v>
      </c>
      <c r="AF1192" s="16">
        <v>0.213856838472686</v>
      </c>
      <c r="AG1192" s="16"/>
      <c r="AH1192" s="16">
        <v>0.165652750262264</v>
      </c>
      <c r="AI1192" s="16">
        <v>0.114334282151469</v>
      </c>
      <c r="AJ1192" s="16"/>
      <c r="AK1192" s="16">
        <v>0.16099130758890001</v>
      </c>
      <c r="AL1192" s="16">
        <v>0.151291615456835</v>
      </c>
      <c r="AM1192" s="16"/>
      <c r="AN1192" s="16">
        <v>0.16000760212200499</v>
      </c>
      <c r="AO1192" s="16">
        <v>0.13975118834771799</v>
      </c>
      <c r="AP1192" s="16"/>
      <c r="AQ1192" s="16">
        <v>0.171034639122607</v>
      </c>
      <c r="AR1192" s="16">
        <v>0.127039540401608</v>
      </c>
      <c r="AS1192" s="16">
        <v>0.150861078406472</v>
      </c>
      <c r="AT1192" s="16"/>
      <c r="AU1192" s="16">
        <v>0.132994801614464</v>
      </c>
      <c r="AV1192" s="16">
        <v>0.153909408438554</v>
      </c>
      <c r="AW1192" s="16"/>
      <c r="AX1192" s="16">
        <v>0.15374221908248101</v>
      </c>
      <c r="AY1192" s="16">
        <v>7.9149556786141606E-2</v>
      </c>
      <c r="AZ1192" s="16"/>
      <c r="BA1192" s="16">
        <v>0.181188682794165</v>
      </c>
      <c r="BB1192" s="16">
        <v>0.12053222715509899</v>
      </c>
    </row>
    <row r="1193" spans="2:54" x14ac:dyDescent="0.35">
      <c r="B1193" t="s">
        <v>393</v>
      </c>
      <c r="C1193" s="16">
        <v>0.23780181386461599</v>
      </c>
      <c r="D1193" s="16">
        <v>0.1971398211267</v>
      </c>
      <c r="E1193" s="16">
        <v>0.27437452351114899</v>
      </c>
      <c r="F1193" s="16"/>
      <c r="G1193" s="16">
        <v>0.19630586398253899</v>
      </c>
      <c r="H1193" s="16">
        <v>0.214927185805632</v>
      </c>
      <c r="I1193" s="16">
        <v>0.20845448710837</v>
      </c>
      <c r="J1193" s="16">
        <v>0.27964166205164598</v>
      </c>
      <c r="K1193" s="16">
        <v>0.23233043030516001</v>
      </c>
      <c r="L1193" s="16">
        <v>0.27690128935937502</v>
      </c>
      <c r="M1193" s="16"/>
      <c r="N1193" s="16">
        <v>0.23593763501607601</v>
      </c>
      <c r="O1193" s="16">
        <v>0.215553539278413</v>
      </c>
      <c r="P1193" s="16">
        <v>0.23270949951005199</v>
      </c>
      <c r="Q1193" s="16">
        <v>0.266761606966533</v>
      </c>
      <c r="R1193" s="16"/>
      <c r="S1193" s="16">
        <v>0.23753034332251399</v>
      </c>
      <c r="T1193" s="16">
        <v>0.239395250220441</v>
      </c>
      <c r="U1193" s="16"/>
      <c r="V1193" s="16">
        <v>0.25853869537315899</v>
      </c>
      <c r="W1193" s="16">
        <v>0.246176295854346</v>
      </c>
      <c r="X1193" s="16">
        <v>0.21737833802043699</v>
      </c>
      <c r="Y1193" s="16">
        <v>0.159674558909387</v>
      </c>
      <c r="Z1193" s="16"/>
      <c r="AA1193" s="16">
        <v>0.24659824955072901</v>
      </c>
      <c r="AB1193" s="16">
        <v>0.219890724801726</v>
      </c>
      <c r="AC1193" s="16">
        <v>0.27929715343351402</v>
      </c>
      <c r="AD1193" s="16">
        <v>0.24721219579444501</v>
      </c>
      <c r="AE1193" s="16">
        <v>0.156186263151639</v>
      </c>
      <c r="AF1193" s="16">
        <v>0.270616121777213</v>
      </c>
      <c r="AG1193" s="16"/>
      <c r="AH1193" s="16">
        <v>0.23325660667931</v>
      </c>
      <c r="AI1193" s="16">
        <v>0.24478456277617999</v>
      </c>
      <c r="AJ1193" s="16"/>
      <c r="AK1193" s="16">
        <v>0.24604367662035001</v>
      </c>
      <c r="AL1193" s="16">
        <v>0.21591669481019399</v>
      </c>
      <c r="AM1193" s="16"/>
      <c r="AN1193" s="16">
        <v>0.22289038861566901</v>
      </c>
      <c r="AO1193" s="16">
        <v>0.25803940099346001</v>
      </c>
      <c r="AP1193" s="16"/>
      <c r="AQ1193" s="16">
        <v>0.25592126616445099</v>
      </c>
      <c r="AR1193" s="16">
        <v>0.21269091124832001</v>
      </c>
      <c r="AS1193" s="16">
        <v>0.22955973597062501</v>
      </c>
      <c r="AT1193" s="16"/>
      <c r="AU1193" s="16">
        <v>0.27008489205306602</v>
      </c>
      <c r="AV1193" s="16">
        <v>0.19633403908744401</v>
      </c>
      <c r="AW1193" s="16"/>
      <c r="AX1193" s="16">
        <v>0.220990079517937</v>
      </c>
      <c r="AY1193" s="16">
        <v>0.31796459639793401</v>
      </c>
      <c r="AZ1193" s="16"/>
      <c r="BA1193" s="16">
        <v>0.20397644306378801</v>
      </c>
      <c r="BB1193" s="16">
        <v>0.17418959058347899</v>
      </c>
    </row>
    <row r="1194" spans="2:54" x14ac:dyDescent="0.35">
      <c r="B1194" t="s">
        <v>103</v>
      </c>
      <c r="C1194" s="16">
        <v>6.6111107500218105E-2</v>
      </c>
      <c r="D1194" s="16">
        <v>5.6884236681881001E-2</v>
      </c>
      <c r="E1194" s="16">
        <v>7.5883740109539896E-2</v>
      </c>
      <c r="F1194" s="16"/>
      <c r="G1194" s="16">
        <v>8.9563143078458599E-2</v>
      </c>
      <c r="H1194" s="16">
        <v>3.6424359005790802E-2</v>
      </c>
      <c r="I1194" s="16">
        <v>4.0810932323854097E-2</v>
      </c>
      <c r="J1194" s="16">
        <v>3.3153454376383201E-2</v>
      </c>
      <c r="K1194" s="16">
        <v>4.4204077505436E-2</v>
      </c>
      <c r="L1194" s="16">
        <v>0.13972166037845901</v>
      </c>
      <c r="M1194" s="16"/>
      <c r="N1194" s="16">
        <v>3.8891885542100102E-2</v>
      </c>
      <c r="O1194" s="16">
        <v>7.0997008268725195E-2</v>
      </c>
      <c r="P1194" s="16">
        <v>7.8014251918644403E-2</v>
      </c>
      <c r="Q1194" s="16">
        <v>6.2248660901172301E-2</v>
      </c>
      <c r="R1194" s="16"/>
      <c r="S1194" s="16">
        <v>7.2192711292065503E-2</v>
      </c>
      <c r="T1194" s="16">
        <v>5.7270546472460701E-2</v>
      </c>
      <c r="U1194" s="16"/>
      <c r="V1194" s="16">
        <v>6.1921227164964801E-2</v>
      </c>
      <c r="W1194" s="16">
        <v>7.8570728945997301E-2</v>
      </c>
      <c r="X1194" s="16">
        <v>4.6669392051395198E-2</v>
      </c>
      <c r="Y1194" s="16">
        <v>0.11512924958899</v>
      </c>
      <c r="Z1194" s="16"/>
      <c r="AA1194" s="16">
        <v>6.5166315630159594E-2</v>
      </c>
      <c r="AB1194" s="16">
        <v>0.118821367007428</v>
      </c>
      <c r="AC1194" s="16">
        <v>4.2102443517996302E-2</v>
      </c>
      <c r="AD1194" s="16">
        <v>5.1486526619087897E-2</v>
      </c>
      <c r="AE1194" s="16">
        <v>3.9997127113128403E-2</v>
      </c>
      <c r="AF1194" s="16">
        <v>2.3742646851764599E-2</v>
      </c>
      <c r="AG1194" s="16"/>
      <c r="AH1194" s="16">
        <v>5.8267564842073301E-2</v>
      </c>
      <c r="AI1194" s="16">
        <v>6.4436586718431901E-2</v>
      </c>
      <c r="AJ1194" s="16"/>
      <c r="AK1194" s="16">
        <v>6.0767407856700303E-2</v>
      </c>
      <c r="AL1194" s="16">
        <v>5.1536440834820903E-2</v>
      </c>
      <c r="AM1194" s="16"/>
      <c r="AN1194" s="16">
        <v>6.9967686668595902E-2</v>
      </c>
      <c r="AO1194" s="16">
        <v>6.1796397829966702E-2</v>
      </c>
      <c r="AP1194" s="16"/>
      <c r="AQ1194" s="16">
        <v>5.1785533852913401E-2</v>
      </c>
      <c r="AR1194" s="16">
        <v>7.3169332784842805E-2</v>
      </c>
      <c r="AS1194" s="16">
        <v>4.9141710255847501E-2</v>
      </c>
      <c r="AT1194" s="16"/>
      <c r="AU1194" s="16">
        <v>6.6138324479141197E-2</v>
      </c>
      <c r="AV1194" s="16">
        <v>6.4247438585692498E-2</v>
      </c>
      <c r="AW1194" s="16"/>
      <c r="AX1194" s="16">
        <v>5.7436240175523498E-2</v>
      </c>
      <c r="AY1194" s="16">
        <v>0.107782150446675</v>
      </c>
      <c r="AZ1194" s="16"/>
      <c r="BA1194" s="16">
        <v>3.3074465044565002E-2</v>
      </c>
      <c r="BB1194" s="16">
        <v>4.6598528902300498E-2</v>
      </c>
    </row>
    <row r="1195" spans="2:54" x14ac:dyDescent="0.35">
      <c r="C1195" s="16"/>
      <c r="D1195" s="16"/>
      <c r="E1195" s="16"/>
      <c r="F1195" s="16"/>
      <c r="G1195" s="16"/>
      <c r="H1195" s="16"/>
      <c r="I1195" s="16"/>
      <c r="J1195" s="16"/>
      <c r="K1195" s="16"/>
      <c r="L1195" s="16"/>
      <c r="M1195" s="16"/>
      <c r="N1195" s="16"/>
      <c r="O1195" s="16"/>
      <c r="P1195" s="16"/>
      <c r="Q1195" s="16"/>
      <c r="R1195" s="16"/>
      <c r="S1195" s="16"/>
      <c r="T1195" s="16"/>
      <c r="U1195" s="16"/>
      <c r="V1195" s="16"/>
      <c r="W1195" s="16"/>
      <c r="X1195" s="16"/>
      <c r="Y1195" s="16"/>
      <c r="Z1195" s="16"/>
      <c r="AA1195" s="16"/>
      <c r="AB1195" s="16"/>
      <c r="AC1195" s="16"/>
      <c r="AD1195" s="16"/>
      <c r="AE1195" s="16"/>
      <c r="AF1195" s="16"/>
      <c r="AG1195" s="16"/>
      <c r="AH1195" s="16"/>
      <c r="AI1195" s="16"/>
      <c r="AJ1195" s="16"/>
      <c r="AK1195" s="16"/>
      <c r="AL1195" s="16"/>
      <c r="AM1195" s="16"/>
      <c r="AN1195" s="16"/>
      <c r="AO1195" s="16"/>
      <c r="AP1195" s="16"/>
      <c r="AQ1195" s="16"/>
      <c r="AR1195" s="16"/>
      <c r="AS1195" s="16"/>
      <c r="AT1195" s="16"/>
      <c r="AU1195" s="16"/>
      <c r="AV1195" s="16"/>
      <c r="AW1195" s="16"/>
      <c r="AX1195" s="16"/>
      <c r="AY1195" s="16"/>
      <c r="AZ1195" s="16"/>
      <c r="BA1195" s="16"/>
      <c r="BB1195" s="16"/>
    </row>
    <row r="1196" spans="2:54" x14ac:dyDescent="0.35">
      <c r="B1196" s="7" t="s">
        <v>401</v>
      </c>
      <c r="C1196" s="16"/>
      <c r="D1196" s="16"/>
      <c r="E1196" s="16"/>
      <c r="F1196" s="16"/>
      <c r="G1196" s="16"/>
      <c r="H1196" s="16"/>
      <c r="I1196" s="16"/>
      <c r="J1196" s="16"/>
      <c r="K1196" s="16"/>
      <c r="L1196" s="16"/>
      <c r="M1196" s="16"/>
      <c r="N1196" s="16"/>
      <c r="O1196" s="16"/>
      <c r="P1196" s="16"/>
      <c r="Q1196" s="16"/>
      <c r="R1196" s="16"/>
      <c r="S1196" s="16"/>
      <c r="T1196" s="16"/>
      <c r="U1196" s="16"/>
      <c r="V1196" s="16"/>
      <c r="W1196" s="16"/>
      <c r="X1196" s="16"/>
      <c r="Y1196" s="16"/>
      <c r="Z1196" s="16"/>
      <c r="AA1196" s="16"/>
      <c r="AB1196" s="16"/>
      <c r="AC1196" s="16"/>
      <c r="AD1196" s="16"/>
      <c r="AE1196" s="16"/>
      <c r="AF1196" s="16"/>
      <c r="AG1196" s="16"/>
      <c r="AH1196" s="16"/>
      <c r="AI1196" s="16"/>
      <c r="AJ1196" s="16"/>
      <c r="AK1196" s="16"/>
      <c r="AL1196" s="16"/>
      <c r="AM1196" s="16"/>
      <c r="AN1196" s="16"/>
      <c r="AO1196" s="16"/>
      <c r="AP1196" s="16"/>
      <c r="AQ1196" s="16"/>
      <c r="AR1196" s="16"/>
      <c r="AS1196" s="16"/>
      <c r="AT1196" s="16"/>
      <c r="AU1196" s="16"/>
      <c r="AV1196" s="16"/>
      <c r="AW1196" s="16"/>
      <c r="AX1196" s="16"/>
      <c r="AY1196" s="16"/>
      <c r="AZ1196" s="16"/>
      <c r="BA1196" s="16"/>
      <c r="BB1196" s="16"/>
    </row>
    <row r="1197" spans="2:54" x14ac:dyDescent="0.35">
      <c r="B1197" s="15" t="s">
        <v>14</v>
      </c>
      <c r="C1197" s="16"/>
      <c r="D1197" s="16"/>
      <c r="E1197" s="16"/>
      <c r="F1197" s="16"/>
      <c r="G1197" s="16"/>
      <c r="H1197" s="16"/>
      <c r="I1197" s="16"/>
      <c r="J1197" s="16"/>
      <c r="K1197" s="16"/>
      <c r="L1197" s="16"/>
      <c r="M1197" s="16"/>
      <c r="N1197" s="16"/>
      <c r="O1197" s="16"/>
      <c r="P1197" s="16"/>
      <c r="Q1197" s="16"/>
      <c r="R1197" s="16"/>
      <c r="S1197" s="16"/>
      <c r="T1197" s="16"/>
      <c r="U1197" s="16"/>
      <c r="V1197" s="16"/>
      <c r="W1197" s="16"/>
      <c r="X1197" s="16"/>
      <c r="Y1197" s="16"/>
      <c r="Z1197" s="16"/>
      <c r="AA1197" s="16"/>
      <c r="AB1197" s="16"/>
      <c r="AC1197" s="16"/>
      <c r="AD1197" s="16"/>
      <c r="AE1197" s="16"/>
      <c r="AF1197" s="16"/>
      <c r="AG1197" s="16"/>
      <c r="AH1197" s="16"/>
      <c r="AI1197" s="16"/>
      <c r="AJ1197" s="16"/>
      <c r="AK1197" s="16"/>
      <c r="AL1197" s="16"/>
      <c r="AM1197" s="16"/>
      <c r="AN1197" s="16"/>
      <c r="AO1197" s="16"/>
      <c r="AP1197" s="16"/>
      <c r="AQ1197" s="16"/>
      <c r="AR1197" s="16"/>
      <c r="AS1197" s="16"/>
      <c r="AT1197" s="16"/>
      <c r="AU1197" s="16"/>
      <c r="AV1197" s="16"/>
      <c r="AW1197" s="16"/>
      <c r="AX1197" s="16"/>
      <c r="AY1197" s="16"/>
      <c r="AZ1197" s="16"/>
      <c r="BA1197" s="16"/>
      <c r="BB1197" s="16"/>
    </row>
    <row r="1198" spans="2:54" x14ac:dyDescent="0.35">
      <c r="B1198" t="s">
        <v>391</v>
      </c>
      <c r="C1198" s="16">
        <v>6.8945447604915902E-2</v>
      </c>
      <c r="D1198" s="16">
        <v>6.0006627359411799E-2</v>
      </c>
      <c r="E1198" s="16">
        <v>7.8489384480891905E-2</v>
      </c>
      <c r="F1198" s="16"/>
      <c r="G1198" s="16">
        <v>0.10082559168489</v>
      </c>
      <c r="H1198" s="16">
        <v>8.9165239197311494E-2</v>
      </c>
      <c r="I1198" s="16">
        <v>6.2607142140349098E-2</v>
      </c>
      <c r="J1198" s="16">
        <v>3.7856705565136997E-2</v>
      </c>
      <c r="K1198" s="16">
        <v>6.6473268146183706E-2</v>
      </c>
      <c r="L1198" s="16">
        <v>6.3539619768293601E-2</v>
      </c>
      <c r="M1198" s="16"/>
      <c r="N1198" s="16">
        <v>6.5180291516430303E-2</v>
      </c>
      <c r="O1198" s="16">
        <v>8.5356809434351893E-2</v>
      </c>
      <c r="P1198" s="16">
        <v>7.0201130484809901E-2</v>
      </c>
      <c r="Q1198" s="16">
        <v>5.5275316763591799E-2</v>
      </c>
      <c r="R1198" s="16"/>
      <c r="S1198" s="16">
        <v>7.2069912868982802E-2</v>
      </c>
      <c r="T1198" s="16">
        <v>6.4577731768929794E-2</v>
      </c>
      <c r="U1198" s="16"/>
      <c r="V1198" s="16">
        <v>9.1009719226103306E-2</v>
      </c>
      <c r="W1198" s="16">
        <v>4.995237430419E-2</v>
      </c>
      <c r="X1198" s="16">
        <v>7.0181930708953205E-2</v>
      </c>
      <c r="Y1198" s="16">
        <v>0.11709959205357</v>
      </c>
      <c r="Z1198" s="16"/>
      <c r="AA1198" s="16">
        <v>8.11487819677984E-2</v>
      </c>
      <c r="AB1198" s="16">
        <v>5.5181459399252002E-2</v>
      </c>
      <c r="AC1198" s="16">
        <v>6.8380126392151103E-2</v>
      </c>
      <c r="AD1198" s="16">
        <v>4.4838089772407698E-2</v>
      </c>
      <c r="AE1198" s="16">
        <v>9.5408218438658293E-2</v>
      </c>
      <c r="AF1198" s="16">
        <v>8.6392763610040696E-2</v>
      </c>
      <c r="AG1198" s="16"/>
      <c r="AH1198" s="16">
        <v>5.77962955427598E-2</v>
      </c>
      <c r="AI1198" s="16">
        <v>9.0162978584161696E-2</v>
      </c>
      <c r="AJ1198" s="16"/>
      <c r="AK1198" s="16">
        <v>5.9774641197171997E-2</v>
      </c>
      <c r="AL1198" s="16">
        <v>8.38267920715976E-2</v>
      </c>
      <c r="AM1198" s="16"/>
      <c r="AN1198" s="16">
        <v>5.9945423501583897E-2</v>
      </c>
      <c r="AO1198" s="16">
        <v>8.7454839506715898E-2</v>
      </c>
      <c r="AP1198" s="16"/>
      <c r="AQ1198" s="16">
        <v>7.2139626041957103E-2</v>
      </c>
      <c r="AR1198" s="16">
        <v>5.2017703156192398E-2</v>
      </c>
      <c r="AS1198" s="16">
        <v>8.9581006754429704E-2</v>
      </c>
      <c r="AT1198" s="16"/>
      <c r="AU1198" s="16">
        <v>7.6339060694672903E-2</v>
      </c>
      <c r="AV1198" s="16">
        <v>5.76380982776388E-2</v>
      </c>
      <c r="AW1198" s="16"/>
      <c r="AX1198" s="16">
        <v>6.6754688768137602E-2</v>
      </c>
      <c r="AY1198" s="16">
        <v>7.52634773531798E-2</v>
      </c>
      <c r="AZ1198" s="16"/>
      <c r="BA1198" s="16">
        <v>9.2779296932654798E-2</v>
      </c>
      <c r="BB1198" s="16">
        <v>2.7826769064218802E-2</v>
      </c>
    </row>
    <row r="1199" spans="2:54" x14ac:dyDescent="0.35">
      <c r="B1199" t="s">
        <v>373</v>
      </c>
      <c r="C1199" s="16">
        <v>3.0319302435293499E-2</v>
      </c>
      <c r="D1199" s="16">
        <v>3.5675346552885297E-2</v>
      </c>
      <c r="E1199" s="16">
        <v>2.57178284490629E-2</v>
      </c>
      <c r="F1199" s="16"/>
      <c r="G1199" s="16">
        <v>3.2147871734575999E-2</v>
      </c>
      <c r="H1199" s="16">
        <v>5.9770046495903499E-2</v>
      </c>
      <c r="I1199" s="16">
        <v>7.4251492399628801E-3</v>
      </c>
      <c r="J1199" s="16">
        <v>2.3440724808706299E-2</v>
      </c>
      <c r="K1199" s="16">
        <v>4.2199337721363299E-2</v>
      </c>
      <c r="L1199" s="16">
        <v>1.7722757732653801E-2</v>
      </c>
      <c r="M1199" s="16"/>
      <c r="N1199" s="16">
        <v>3.0706557973912699E-2</v>
      </c>
      <c r="O1199" s="16">
        <v>2.6449172092384E-2</v>
      </c>
      <c r="P1199" s="16">
        <v>3.2627428921683403E-2</v>
      </c>
      <c r="Q1199" s="16">
        <v>2.9725648966317301E-2</v>
      </c>
      <c r="R1199" s="16"/>
      <c r="S1199" s="16">
        <v>2.4705203956924701E-2</v>
      </c>
      <c r="T1199" s="16">
        <v>3.8935133777090701E-2</v>
      </c>
      <c r="U1199" s="16"/>
      <c r="V1199" s="16">
        <v>3.6828030085858401E-2</v>
      </c>
      <c r="W1199" s="16">
        <v>2.7495746825293901E-2</v>
      </c>
      <c r="X1199" s="16">
        <v>2.3203214934249001E-2</v>
      </c>
      <c r="Y1199" s="16">
        <v>7.49350590010983E-2</v>
      </c>
      <c r="Z1199" s="16"/>
      <c r="AA1199" s="16">
        <v>1.7400257905956899E-2</v>
      </c>
      <c r="AB1199" s="16">
        <v>4.0747641870696398E-2</v>
      </c>
      <c r="AC1199" s="16">
        <v>4.39905895535544E-2</v>
      </c>
      <c r="AD1199" s="16">
        <v>4.0696559085938402E-2</v>
      </c>
      <c r="AE1199" s="16">
        <v>3.6346458493518599E-2</v>
      </c>
      <c r="AF1199" s="16">
        <v>0</v>
      </c>
      <c r="AG1199" s="16"/>
      <c r="AH1199" s="16">
        <v>4.42030364637108E-2</v>
      </c>
      <c r="AI1199" s="16">
        <v>1.57800991127959E-2</v>
      </c>
      <c r="AJ1199" s="16"/>
      <c r="AK1199" s="16">
        <v>3.92270617622517E-2</v>
      </c>
      <c r="AL1199" s="16">
        <v>1.6096639466329499E-2</v>
      </c>
      <c r="AM1199" s="16"/>
      <c r="AN1199" s="16">
        <v>4.8603977778985001E-2</v>
      </c>
      <c r="AO1199" s="16">
        <v>1.8998140789518399E-2</v>
      </c>
      <c r="AP1199" s="16"/>
      <c r="AQ1199" s="16">
        <v>4.1683950986868702E-2</v>
      </c>
      <c r="AR1199" s="16">
        <v>3.0842564070549101E-2</v>
      </c>
      <c r="AS1199" s="16">
        <v>2.6368031621757E-2</v>
      </c>
      <c r="AT1199" s="16"/>
      <c r="AU1199" s="16">
        <v>2.0644183904392599E-2</v>
      </c>
      <c r="AV1199" s="16">
        <v>4.4594290410305201E-2</v>
      </c>
      <c r="AW1199" s="16"/>
      <c r="AX1199" s="16">
        <v>3.5607220336815598E-2</v>
      </c>
      <c r="AY1199" s="16">
        <v>4.5730580492093801E-3</v>
      </c>
      <c r="AZ1199" s="16"/>
      <c r="BA1199" s="16">
        <v>2.6492810261157799E-2</v>
      </c>
      <c r="BB1199" s="16">
        <v>5.1148919869539497E-2</v>
      </c>
    </row>
    <row r="1200" spans="2:54" x14ac:dyDescent="0.35">
      <c r="B1200" t="s">
        <v>374</v>
      </c>
      <c r="C1200" s="16">
        <v>6.4769551513158996E-2</v>
      </c>
      <c r="D1200" s="16">
        <v>6.7860390214720206E-2</v>
      </c>
      <c r="E1200" s="16">
        <v>6.2851425077908807E-2</v>
      </c>
      <c r="F1200" s="16"/>
      <c r="G1200" s="16">
        <v>7.3918861155640003E-2</v>
      </c>
      <c r="H1200" s="16">
        <v>9.6412163958165001E-2</v>
      </c>
      <c r="I1200" s="16">
        <v>5.5648033650480398E-2</v>
      </c>
      <c r="J1200" s="16">
        <v>7.4657863659654294E-2</v>
      </c>
      <c r="K1200" s="16">
        <v>4.3496206956040097E-2</v>
      </c>
      <c r="L1200" s="16">
        <v>4.86587163629126E-2</v>
      </c>
      <c r="M1200" s="16"/>
      <c r="N1200" s="16">
        <v>7.7027448534166001E-2</v>
      </c>
      <c r="O1200" s="16">
        <v>5.52516111185683E-2</v>
      </c>
      <c r="P1200" s="16">
        <v>7.42779223675709E-2</v>
      </c>
      <c r="Q1200" s="16">
        <v>4.9066535665356001E-2</v>
      </c>
      <c r="R1200" s="16"/>
      <c r="S1200" s="16">
        <v>6.8121526559231593E-2</v>
      </c>
      <c r="T1200" s="16">
        <v>6.0038006061948902E-2</v>
      </c>
      <c r="U1200" s="16"/>
      <c r="V1200" s="16">
        <v>4.1485928276434797E-2</v>
      </c>
      <c r="W1200" s="16">
        <v>6.9427182461608394E-2</v>
      </c>
      <c r="X1200" s="16">
        <v>8.1165951943752701E-2</v>
      </c>
      <c r="Y1200" s="16">
        <v>4.4153706624396598E-2</v>
      </c>
      <c r="Z1200" s="16"/>
      <c r="AA1200" s="16">
        <v>5.0619549371267197E-2</v>
      </c>
      <c r="AB1200" s="16">
        <v>8.2768553521003901E-2</v>
      </c>
      <c r="AC1200" s="16">
        <v>6.4556987389410597E-2</v>
      </c>
      <c r="AD1200" s="16">
        <v>7.6512965457544296E-2</v>
      </c>
      <c r="AE1200" s="16">
        <v>7.2932847688144703E-2</v>
      </c>
      <c r="AF1200" s="16">
        <v>3.4519167145598002E-2</v>
      </c>
      <c r="AG1200" s="16"/>
      <c r="AH1200" s="16">
        <v>6.4271358704480405E-2</v>
      </c>
      <c r="AI1200" s="16">
        <v>6.23066260598929E-2</v>
      </c>
      <c r="AJ1200" s="16"/>
      <c r="AK1200" s="16">
        <v>7.15394981083564E-2</v>
      </c>
      <c r="AL1200" s="16">
        <v>7.0009763219195595E-2</v>
      </c>
      <c r="AM1200" s="16"/>
      <c r="AN1200" s="16">
        <v>6.75147855786426E-2</v>
      </c>
      <c r="AO1200" s="16">
        <v>6.5950910528259299E-2</v>
      </c>
      <c r="AP1200" s="16"/>
      <c r="AQ1200" s="16">
        <v>7.1993527154914805E-2</v>
      </c>
      <c r="AR1200" s="16">
        <v>5.4029915634134298E-2</v>
      </c>
      <c r="AS1200" s="16">
        <v>7.8637108295433605E-2</v>
      </c>
      <c r="AT1200" s="16"/>
      <c r="AU1200" s="16">
        <v>6.8242615651987207E-2</v>
      </c>
      <c r="AV1200" s="16">
        <v>6.10209424611943E-2</v>
      </c>
      <c r="AW1200" s="16"/>
      <c r="AX1200" s="16">
        <v>7.0453360169103404E-2</v>
      </c>
      <c r="AY1200" s="16">
        <v>3.8390547382995403E-2</v>
      </c>
      <c r="AZ1200" s="16"/>
      <c r="BA1200" s="16">
        <v>7.9761353116130695E-2</v>
      </c>
      <c r="BB1200" s="16">
        <v>9.3991876750117206E-2</v>
      </c>
    </row>
    <row r="1201" spans="2:54" x14ac:dyDescent="0.35">
      <c r="B1201" t="s">
        <v>392</v>
      </c>
      <c r="C1201" s="16">
        <v>0.28480107290340601</v>
      </c>
      <c r="D1201" s="16">
        <v>0.32623356272332699</v>
      </c>
      <c r="E1201" s="16">
        <v>0.245181475436207</v>
      </c>
      <c r="F1201" s="16"/>
      <c r="G1201" s="16">
        <v>0.324886198909693</v>
      </c>
      <c r="H1201" s="16">
        <v>0.24295499227985301</v>
      </c>
      <c r="I1201" s="16">
        <v>0.21576355913553599</v>
      </c>
      <c r="J1201" s="16">
        <v>0.27077368668926599</v>
      </c>
      <c r="K1201" s="16">
        <v>0.38340497861679601</v>
      </c>
      <c r="L1201" s="16">
        <v>0.28460238979470598</v>
      </c>
      <c r="M1201" s="16"/>
      <c r="N1201" s="16">
        <v>0.278887154582522</v>
      </c>
      <c r="O1201" s="16">
        <v>0.25402157170337702</v>
      </c>
      <c r="P1201" s="16">
        <v>0.30328770493282903</v>
      </c>
      <c r="Q1201" s="16">
        <v>0.28631390983952099</v>
      </c>
      <c r="R1201" s="16"/>
      <c r="S1201" s="16">
        <v>0.27655895276387299</v>
      </c>
      <c r="T1201" s="16">
        <v>0.29366714427809198</v>
      </c>
      <c r="U1201" s="16"/>
      <c r="V1201" s="16">
        <v>0.29228806983849798</v>
      </c>
      <c r="W1201" s="16">
        <v>0.30864968628668699</v>
      </c>
      <c r="X1201" s="16">
        <v>0.249813245044088</v>
      </c>
      <c r="Y1201" s="16">
        <v>0.24631165863558299</v>
      </c>
      <c r="Z1201" s="16"/>
      <c r="AA1201" s="16">
        <v>0.32923490685776602</v>
      </c>
      <c r="AB1201" s="16">
        <v>0.264651732121712</v>
      </c>
      <c r="AC1201" s="16">
        <v>0.19785663407708201</v>
      </c>
      <c r="AD1201" s="16">
        <v>0.25922622275563201</v>
      </c>
      <c r="AE1201" s="16">
        <v>0.293830939560208</v>
      </c>
      <c r="AF1201" s="16">
        <v>0.26856872282906802</v>
      </c>
      <c r="AG1201" s="16"/>
      <c r="AH1201" s="16">
        <v>0.26777155638576899</v>
      </c>
      <c r="AI1201" s="16">
        <v>0.27026361429469198</v>
      </c>
      <c r="AJ1201" s="16"/>
      <c r="AK1201" s="16">
        <v>0.247344152746622</v>
      </c>
      <c r="AL1201" s="16">
        <v>0.28622446593328799</v>
      </c>
      <c r="AM1201" s="16"/>
      <c r="AN1201" s="16">
        <v>0.27208198297709302</v>
      </c>
      <c r="AO1201" s="16">
        <v>0.24880953186424701</v>
      </c>
      <c r="AP1201" s="16"/>
      <c r="AQ1201" s="16">
        <v>0.24607613854674201</v>
      </c>
      <c r="AR1201" s="16">
        <v>0.345797841490248</v>
      </c>
      <c r="AS1201" s="16">
        <v>0.23869957849141499</v>
      </c>
      <c r="AT1201" s="16"/>
      <c r="AU1201" s="16">
        <v>0.24914511748948201</v>
      </c>
      <c r="AV1201" s="16">
        <v>0.331565406894202</v>
      </c>
      <c r="AW1201" s="16"/>
      <c r="AX1201" s="16">
        <v>0.28554108457681399</v>
      </c>
      <c r="AY1201" s="16">
        <v>0.28671495873550301</v>
      </c>
      <c r="AZ1201" s="16"/>
      <c r="BA1201" s="16">
        <v>0.26495029302444101</v>
      </c>
      <c r="BB1201" s="16">
        <v>0.19518844942828001</v>
      </c>
    </row>
    <row r="1202" spans="2:54" x14ac:dyDescent="0.35">
      <c r="B1202" t="s">
        <v>376</v>
      </c>
      <c r="C1202" s="16">
        <v>0.15543986483237901</v>
      </c>
      <c r="D1202" s="16">
        <v>0.176942848816461</v>
      </c>
      <c r="E1202" s="16">
        <v>0.135660480965518</v>
      </c>
      <c r="F1202" s="16"/>
      <c r="G1202" s="16">
        <v>0.10261527633957999</v>
      </c>
      <c r="H1202" s="16">
        <v>0.12890816207682201</v>
      </c>
      <c r="I1202" s="16">
        <v>0.28183128466748902</v>
      </c>
      <c r="J1202" s="16">
        <v>0.15340447935332299</v>
      </c>
      <c r="K1202" s="16">
        <v>0.13660235658388101</v>
      </c>
      <c r="L1202" s="16">
        <v>0.126642780727174</v>
      </c>
      <c r="M1202" s="16"/>
      <c r="N1202" s="16">
        <v>0.17318869607794701</v>
      </c>
      <c r="O1202" s="16">
        <v>0.17018839722346199</v>
      </c>
      <c r="P1202" s="16">
        <v>0.12554878102240499</v>
      </c>
      <c r="Q1202" s="16">
        <v>0.17775769589236201</v>
      </c>
      <c r="R1202" s="16"/>
      <c r="S1202" s="16">
        <v>0.172380462079502</v>
      </c>
      <c r="T1202" s="16">
        <v>0.130671072569298</v>
      </c>
      <c r="U1202" s="16"/>
      <c r="V1202" s="16">
        <v>0.117743409501663</v>
      </c>
      <c r="W1202" s="16">
        <v>0.16615648851262199</v>
      </c>
      <c r="X1202" s="16">
        <v>0.167131976463293</v>
      </c>
      <c r="Y1202" s="16">
        <v>0.20961180466340601</v>
      </c>
      <c r="Z1202" s="16"/>
      <c r="AA1202" s="16">
        <v>0.112324708501621</v>
      </c>
      <c r="AB1202" s="16">
        <v>0.18713446591699401</v>
      </c>
      <c r="AC1202" s="16">
        <v>0.25675251327819998</v>
      </c>
      <c r="AD1202" s="16">
        <v>0.166163005803495</v>
      </c>
      <c r="AE1202" s="16">
        <v>0.12616497838256899</v>
      </c>
      <c r="AF1202" s="16">
        <v>0.20300289392495699</v>
      </c>
      <c r="AG1202" s="16"/>
      <c r="AH1202" s="16">
        <v>0.170758569272247</v>
      </c>
      <c r="AI1202" s="16">
        <v>0.168663313993624</v>
      </c>
      <c r="AJ1202" s="16"/>
      <c r="AK1202" s="16">
        <v>0.15091859658276899</v>
      </c>
      <c r="AL1202" s="16">
        <v>0.17204536807180401</v>
      </c>
      <c r="AM1202" s="16"/>
      <c r="AN1202" s="16">
        <v>0.16088649379137401</v>
      </c>
      <c r="AO1202" s="16">
        <v>0.155623508501532</v>
      </c>
      <c r="AP1202" s="16"/>
      <c r="AQ1202" s="16">
        <v>0.18478844082758</v>
      </c>
      <c r="AR1202" s="16">
        <v>0.15436944609946401</v>
      </c>
      <c r="AS1202" s="16">
        <v>0.148776395365985</v>
      </c>
      <c r="AT1202" s="16"/>
      <c r="AU1202" s="16">
        <v>0.16754890579753201</v>
      </c>
      <c r="AV1202" s="16">
        <v>0.14109029007396701</v>
      </c>
      <c r="AW1202" s="16"/>
      <c r="AX1202" s="16">
        <v>0.16623514289894101</v>
      </c>
      <c r="AY1202" s="16">
        <v>0.100714373889078</v>
      </c>
      <c r="AZ1202" s="16"/>
      <c r="BA1202" s="16">
        <v>0.16512965765009099</v>
      </c>
      <c r="BB1202" s="16">
        <v>0.23438603214263501</v>
      </c>
    </row>
    <row r="1203" spans="2:54" x14ac:dyDescent="0.35">
      <c r="B1203" t="s">
        <v>377</v>
      </c>
      <c r="C1203" s="16">
        <v>0.129438715629732</v>
      </c>
      <c r="D1203" s="16">
        <v>0.11494952302477</v>
      </c>
      <c r="E1203" s="16">
        <v>0.145184543444103</v>
      </c>
      <c r="F1203" s="16"/>
      <c r="G1203" s="16">
        <v>0.133806927309399</v>
      </c>
      <c r="H1203" s="16">
        <v>0.140855990122252</v>
      </c>
      <c r="I1203" s="16">
        <v>0.131698148963863</v>
      </c>
      <c r="J1203" s="16">
        <v>0.16938466027532501</v>
      </c>
      <c r="K1203" s="16">
        <v>9.3459278215924202E-2</v>
      </c>
      <c r="L1203" s="16">
        <v>0.113397917912928</v>
      </c>
      <c r="M1203" s="16"/>
      <c r="N1203" s="16">
        <v>0.117752359500087</v>
      </c>
      <c r="O1203" s="16">
        <v>0.133203410919849</v>
      </c>
      <c r="P1203" s="16">
        <v>0.14202407508492201</v>
      </c>
      <c r="Q1203" s="16">
        <v>0.11433633448990201</v>
      </c>
      <c r="R1203" s="16"/>
      <c r="S1203" s="16">
        <v>0.119270118999433</v>
      </c>
      <c r="T1203" s="16">
        <v>0.14541531303823699</v>
      </c>
      <c r="U1203" s="16"/>
      <c r="V1203" s="16">
        <v>0.15482243060630499</v>
      </c>
      <c r="W1203" s="16">
        <v>0.120286951602189</v>
      </c>
      <c r="X1203" s="16">
        <v>0.121753722837804</v>
      </c>
      <c r="Y1203" s="16">
        <v>0.113831613120059</v>
      </c>
      <c r="Z1203" s="16"/>
      <c r="AA1203" s="16">
        <v>0.118552938281064</v>
      </c>
      <c r="AB1203" s="16">
        <v>0.13368674457742999</v>
      </c>
      <c r="AC1203" s="16">
        <v>0.140767456138984</v>
      </c>
      <c r="AD1203" s="16">
        <v>0.14241314666445101</v>
      </c>
      <c r="AE1203" s="16">
        <v>0.144388284374385</v>
      </c>
      <c r="AF1203" s="16">
        <v>7.31418363484342E-2</v>
      </c>
      <c r="AG1203" s="16"/>
      <c r="AH1203" s="16">
        <v>0.14695479190840199</v>
      </c>
      <c r="AI1203" s="16">
        <v>0.114184238277914</v>
      </c>
      <c r="AJ1203" s="16"/>
      <c r="AK1203" s="16">
        <v>0.15580773414183699</v>
      </c>
      <c r="AL1203" s="16">
        <v>0.123774768295366</v>
      </c>
      <c r="AM1203" s="16"/>
      <c r="AN1203" s="16">
        <v>0.137580270949786</v>
      </c>
      <c r="AO1203" s="16">
        <v>0.12306207975656901</v>
      </c>
      <c r="AP1203" s="16"/>
      <c r="AQ1203" s="16">
        <v>0.15549521311120101</v>
      </c>
      <c r="AR1203" s="16">
        <v>0.120947599718538</v>
      </c>
      <c r="AS1203" s="16">
        <v>0.13408792527341901</v>
      </c>
      <c r="AT1203" s="16"/>
      <c r="AU1203" s="16">
        <v>0.128707101673708</v>
      </c>
      <c r="AV1203" s="16">
        <v>0.13283016212803</v>
      </c>
      <c r="AW1203" s="16"/>
      <c r="AX1203" s="16">
        <v>0.125725090517458</v>
      </c>
      <c r="AY1203" s="16">
        <v>0.15358464264594701</v>
      </c>
      <c r="AZ1203" s="16"/>
      <c r="BA1203" s="16">
        <v>0.14833602887611799</v>
      </c>
      <c r="BB1203" s="16">
        <v>0.17656133425646101</v>
      </c>
    </row>
    <row r="1204" spans="2:54" x14ac:dyDescent="0.35">
      <c r="B1204" t="s">
        <v>393</v>
      </c>
      <c r="C1204" s="16">
        <v>0.19841650409191999</v>
      </c>
      <c r="D1204" s="16">
        <v>0.15633245734932499</v>
      </c>
      <c r="E1204" s="16">
        <v>0.23435213788204901</v>
      </c>
      <c r="F1204" s="16"/>
      <c r="G1204" s="16">
        <v>0.16287802802703599</v>
      </c>
      <c r="H1204" s="16">
        <v>0.20876372997738299</v>
      </c>
      <c r="I1204" s="16">
        <v>0.20614895907710401</v>
      </c>
      <c r="J1204" s="16">
        <v>0.21540278597438101</v>
      </c>
      <c r="K1204" s="16">
        <v>0.15842789140524299</v>
      </c>
      <c r="L1204" s="16">
        <v>0.22254513848247201</v>
      </c>
      <c r="M1204" s="16"/>
      <c r="N1204" s="16">
        <v>0.22348191245177801</v>
      </c>
      <c r="O1204" s="16">
        <v>0.17153287581003501</v>
      </c>
      <c r="P1204" s="16">
        <v>0.18212062250288799</v>
      </c>
      <c r="Q1204" s="16">
        <v>0.23010529304187199</v>
      </c>
      <c r="R1204" s="16"/>
      <c r="S1204" s="16">
        <v>0.185433068414564</v>
      </c>
      <c r="T1204" s="16">
        <v>0.21898074604791701</v>
      </c>
      <c r="U1204" s="16"/>
      <c r="V1204" s="16">
        <v>0.20808808150623101</v>
      </c>
      <c r="W1204" s="16">
        <v>0.17728678719658</v>
      </c>
      <c r="X1204" s="16">
        <v>0.22662968320091401</v>
      </c>
      <c r="Y1204" s="16">
        <v>0.13631050932582101</v>
      </c>
      <c r="Z1204" s="16"/>
      <c r="AA1204" s="16">
        <v>0.21619664642318301</v>
      </c>
      <c r="AB1204" s="16">
        <v>0.15448987181179299</v>
      </c>
      <c r="AC1204" s="16">
        <v>0.177600813069175</v>
      </c>
      <c r="AD1204" s="16">
        <v>0.218068748591211</v>
      </c>
      <c r="AE1204" s="16">
        <v>0.15572586278318701</v>
      </c>
      <c r="AF1204" s="16">
        <v>0.28481119618989797</v>
      </c>
      <c r="AG1204" s="16"/>
      <c r="AH1204" s="16">
        <v>0.19238596268086899</v>
      </c>
      <c r="AI1204" s="16">
        <v>0.20616536765086901</v>
      </c>
      <c r="AJ1204" s="16"/>
      <c r="AK1204" s="16">
        <v>0.20727361974900799</v>
      </c>
      <c r="AL1204" s="16">
        <v>0.18394984352135799</v>
      </c>
      <c r="AM1204" s="16"/>
      <c r="AN1204" s="16">
        <v>0.190359340915046</v>
      </c>
      <c r="AO1204" s="16">
        <v>0.22576736899592301</v>
      </c>
      <c r="AP1204" s="16"/>
      <c r="AQ1204" s="16">
        <v>0.14996408807413</v>
      </c>
      <c r="AR1204" s="16">
        <v>0.184073283868426</v>
      </c>
      <c r="AS1204" s="16">
        <v>0.21668185289955699</v>
      </c>
      <c r="AT1204" s="16"/>
      <c r="AU1204" s="16">
        <v>0.215982055043142</v>
      </c>
      <c r="AV1204" s="16">
        <v>0.173016210705705</v>
      </c>
      <c r="AW1204" s="16"/>
      <c r="AX1204" s="16">
        <v>0.19058894881694699</v>
      </c>
      <c r="AY1204" s="16">
        <v>0.23063657946458799</v>
      </c>
      <c r="AZ1204" s="16"/>
      <c r="BA1204" s="16">
        <v>0.19217316595720599</v>
      </c>
      <c r="BB1204" s="16">
        <v>0.19392778262868601</v>
      </c>
    </row>
    <row r="1205" spans="2:54" x14ac:dyDescent="0.35">
      <c r="B1205" t="s">
        <v>103</v>
      </c>
      <c r="C1205" s="16">
        <v>6.7869540989193997E-2</v>
      </c>
      <c r="D1205" s="16">
        <v>6.1999243959100302E-2</v>
      </c>
      <c r="E1205" s="16">
        <v>7.2562724264259498E-2</v>
      </c>
      <c r="F1205" s="16"/>
      <c r="G1205" s="16">
        <v>6.8921244839186005E-2</v>
      </c>
      <c r="H1205" s="16">
        <v>3.3169675892310797E-2</v>
      </c>
      <c r="I1205" s="16">
        <v>3.8877723125216403E-2</v>
      </c>
      <c r="J1205" s="16">
        <v>5.50790936742072E-2</v>
      </c>
      <c r="K1205" s="16">
        <v>7.5936682354569296E-2</v>
      </c>
      <c r="L1205" s="16">
        <v>0.12289067921886</v>
      </c>
      <c r="M1205" s="16"/>
      <c r="N1205" s="16">
        <v>3.3775579363157102E-2</v>
      </c>
      <c r="O1205" s="16">
        <v>0.10399615169797199</v>
      </c>
      <c r="P1205" s="16">
        <v>6.9912334682892804E-2</v>
      </c>
      <c r="Q1205" s="16">
        <v>5.7419265341077899E-2</v>
      </c>
      <c r="R1205" s="16"/>
      <c r="S1205" s="16">
        <v>8.1460754357487994E-2</v>
      </c>
      <c r="T1205" s="16">
        <v>4.7714852458486903E-2</v>
      </c>
      <c r="U1205" s="16"/>
      <c r="V1205" s="16">
        <v>5.7734330958907301E-2</v>
      </c>
      <c r="W1205" s="16">
        <v>8.0744782810829904E-2</v>
      </c>
      <c r="X1205" s="16">
        <v>6.0120274866945503E-2</v>
      </c>
      <c r="Y1205" s="16">
        <v>5.77460565760669E-2</v>
      </c>
      <c r="Z1205" s="16"/>
      <c r="AA1205" s="16">
        <v>7.4522210691344196E-2</v>
      </c>
      <c r="AB1205" s="16">
        <v>8.1339530781117997E-2</v>
      </c>
      <c r="AC1205" s="16">
        <v>5.0094880101443501E-2</v>
      </c>
      <c r="AD1205" s="16">
        <v>5.2081261869319703E-2</v>
      </c>
      <c r="AE1205" s="16">
        <v>7.5202410279329501E-2</v>
      </c>
      <c r="AF1205" s="16">
        <v>4.9563419952003099E-2</v>
      </c>
      <c r="AG1205" s="16"/>
      <c r="AH1205" s="16">
        <v>5.5858429041761803E-2</v>
      </c>
      <c r="AI1205" s="16">
        <v>7.2473762026051103E-2</v>
      </c>
      <c r="AJ1205" s="16"/>
      <c r="AK1205" s="16">
        <v>6.8114695711984405E-2</v>
      </c>
      <c r="AL1205" s="16">
        <v>6.4072359421061598E-2</v>
      </c>
      <c r="AM1205" s="16"/>
      <c r="AN1205" s="16">
        <v>6.3027724507489905E-2</v>
      </c>
      <c r="AO1205" s="16">
        <v>7.4333620057235997E-2</v>
      </c>
      <c r="AP1205" s="16"/>
      <c r="AQ1205" s="16">
        <v>7.7859015256606504E-2</v>
      </c>
      <c r="AR1205" s="16">
        <v>5.7921645962448497E-2</v>
      </c>
      <c r="AS1205" s="16">
        <v>6.7168101298003796E-2</v>
      </c>
      <c r="AT1205" s="16"/>
      <c r="AU1205" s="16">
        <v>7.3390959745083403E-2</v>
      </c>
      <c r="AV1205" s="16">
        <v>5.8244599048957402E-2</v>
      </c>
      <c r="AW1205" s="16"/>
      <c r="AX1205" s="16">
        <v>5.9094463915783303E-2</v>
      </c>
      <c r="AY1205" s="16">
        <v>0.1101223624795</v>
      </c>
      <c r="AZ1205" s="16"/>
      <c r="BA1205" s="16">
        <v>3.0377394182200399E-2</v>
      </c>
      <c r="BB1205" s="16">
        <v>2.6968835860062702E-2</v>
      </c>
    </row>
    <row r="1206" spans="2:54" x14ac:dyDescent="0.35">
      <c r="C1206" s="16"/>
      <c r="D1206" s="16"/>
      <c r="E1206" s="16"/>
      <c r="F1206" s="16"/>
      <c r="G1206" s="16"/>
      <c r="H1206" s="16"/>
      <c r="I1206" s="16"/>
      <c r="J1206" s="16"/>
      <c r="K1206" s="16"/>
      <c r="L1206" s="16"/>
      <c r="M1206" s="16"/>
      <c r="N1206" s="16"/>
      <c r="O1206" s="16"/>
      <c r="P1206" s="16"/>
      <c r="Q1206" s="16"/>
      <c r="R1206" s="16"/>
      <c r="S1206" s="16"/>
      <c r="T1206" s="16"/>
      <c r="U1206" s="16"/>
      <c r="V1206" s="16"/>
      <c r="W1206" s="16"/>
      <c r="X1206" s="16"/>
      <c r="Y1206" s="16"/>
      <c r="Z1206" s="16"/>
      <c r="AA1206" s="16"/>
      <c r="AB1206" s="16"/>
      <c r="AC1206" s="16"/>
      <c r="AD1206" s="16"/>
      <c r="AE1206" s="16"/>
      <c r="AF1206" s="16"/>
      <c r="AG1206" s="16"/>
      <c r="AH1206" s="16"/>
      <c r="AI1206" s="16"/>
      <c r="AJ1206" s="16"/>
      <c r="AK1206" s="16"/>
      <c r="AL1206" s="16"/>
      <c r="AM1206" s="16"/>
      <c r="AN1206" s="16"/>
      <c r="AO1206" s="16"/>
      <c r="AP1206" s="16"/>
      <c r="AQ1206" s="16"/>
      <c r="AR1206" s="16"/>
      <c r="AS1206" s="16"/>
      <c r="AT1206" s="16"/>
      <c r="AU1206" s="16"/>
      <c r="AV1206" s="16"/>
      <c r="AW1206" s="16"/>
      <c r="AX1206" s="16"/>
      <c r="AY1206" s="16"/>
      <c r="AZ1206" s="16"/>
      <c r="BA1206" s="16"/>
      <c r="BB1206" s="16"/>
    </row>
    <row r="1207" spans="2:54" x14ac:dyDescent="0.35">
      <c r="B1207" s="7" t="s">
        <v>402</v>
      </c>
      <c r="C1207" s="16"/>
      <c r="D1207" s="16"/>
      <c r="E1207" s="16"/>
      <c r="F1207" s="16"/>
      <c r="G1207" s="16"/>
      <c r="H1207" s="16"/>
      <c r="I1207" s="16"/>
      <c r="J1207" s="16"/>
      <c r="K1207" s="16"/>
      <c r="L1207" s="16"/>
      <c r="M1207" s="16"/>
      <c r="N1207" s="16"/>
      <c r="O1207" s="16"/>
      <c r="P1207" s="16"/>
      <c r="Q1207" s="16"/>
      <c r="R1207" s="16"/>
      <c r="S1207" s="16"/>
      <c r="T1207" s="16"/>
      <c r="U1207" s="16"/>
      <c r="V1207" s="16"/>
      <c r="W1207" s="16"/>
      <c r="X1207" s="16"/>
      <c r="Y1207" s="16"/>
      <c r="Z1207" s="16"/>
      <c r="AA1207" s="16"/>
      <c r="AB1207" s="16"/>
      <c r="AC1207" s="16"/>
      <c r="AD1207" s="16"/>
      <c r="AE1207" s="16"/>
      <c r="AF1207" s="16"/>
      <c r="AG1207" s="16"/>
      <c r="AH1207" s="16"/>
      <c r="AI1207" s="16"/>
      <c r="AJ1207" s="16"/>
      <c r="AK1207" s="16"/>
      <c r="AL1207" s="16"/>
      <c r="AM1207" s="16"/>
      <c r="AN1207" s="16"/>
      <c r="AO1207" s="16"/>
      <c r="AP1207" s="16"/>
      <c r="AQ1207" s="16"/>
      <c r="AR1207" s="16"/>
      <c r="AS1207" s="16"/>
      <c r="AT1207" s="16"/>
      <c r="AU1207" s="16"/>
      <c r="AV1207" s="16"/>
      <c r="AW1207" s="16"/>
      <c r="AX1207" s="16"/>
      <c r="AY1207" s="16"/>
      <c r="AZ1207" s="16"/>
      <c r="BA1207" s="16"/>
      <c r="BB1207" s="16"/>
    </row>
    <row r="1208" spans="2:54" x14ac:dyDescent="0.35">
      <c r="B1208" s="15" t="s">
        <v>14</v>
      </c>
      <c r="C1208" s="16"/>
      <c r="D1208" s="16"/>
      <c r="E1208" s="16"/>
      <c r="F1208" s="16"/>
      <c r="G1208" s="16"/>
      <c r="H1208" s="16"/>
      <c r="I1208" s="16"/>
      <c r="J1208" s="16"/>
      <c r="K1208" s="16"/>
      <c r="L1208" s="16"/>
      <c r="M1208" s="16"/>
      <c r="N1208" s="16"/>
      <c r="O1208" s="16"/>
      <c r="P1208" s="16"/>
      <c r="Q1208" s="16"/>
      <c r="R1208" s="16"/>
      <c r="S1208" s="16"/>
      <c r="T1208" s="16"/>
      <c r="U1208" s="16"/>
      <c r="V1208" s="16"/>
      <c r="W1208" s="16"/>
      <c r="X1208" s="16"/>
      <c r="Y1208" s="16"/>
      <c r="Z1208" s="16"/>
      <c r="AA1208" s="16"/>
      <c r="AB1208" s="16"/>
      <c r="AC1208" s="16"/>
      <c r="AD1208" s="16"/>
      <c r="AE1208" s="16"/>
      <c r="AF1208" s="16"/>
      <c r="AG1208" s="16"/>
      <c r="AH1208" s="16"/>
      <c r="AI1208" s="16"/>
      <c r="AJ1208" s="16"/>
      <c r="AK1208" s="16"/>
      <c r="AL1208" s="16"/>
      <c r="AM1208" s="16"/>
      <c r="AN1208" s="16"/>
      <c r="AO1208" s="16"/>
      <c r="AP1208" s="16"/>
      <c r="AQ1208" s="16"/>
      <c r="AR1208" s="16"/>
      <c r="AS1208" s="16"/>
      <c r="AT1208" s="16"/>
      <c r="AU1208" s="16"/>
      <c r="AV1208" s="16"/>
      <c r="AW1208" s="16"/>
      <c r="AX1208" s="16"/>
      <c r="AY1208" s="16"/>
      <c r="AZ1208" s="16"/>
      <c r="BA1208" s="16"/>
      <c r="BB1208" s="16"/>
    </row>
    <row r="1209" spans="2:54" x14ac:dyDescent="0.35">
      <c r="B1209" t="s">
        <v>391</v>
      </c>
      <c r="C1209" s="16">
        <v>8.4443741206955802E-2</v>
      </c>
      <c r="D1209" s="16">
        <v>6.44444098101212E-2</v>
      </c>
      <c r="E1209" s="16">
        <v>0.10287652644534701</v>
      </c>
      <c r="F1209" s="16"/>
      <c r="G1209" s="16">
        <v>0.123319323444905</v>
      </c>
      <c r="H1209" s="16">
        <v>7.2179050361420902E-2</v>
      </c>
      <c r="I1209" s="16">
        <v>6.8323182441328706E-2</v>
      </c>
      <c r="J1209" s="16">
        <v>3.5703653667604099E-2</v>
      </c>
      <c r="K1209" s="16">
        <v>0.12036235508795699</v>
      </c>
      <c r="L1209" s="16">
        <v>9.3709644778295603E-2</v>
      </c>
      <c r="M1209" s="16"/>
      <c r="N1209" s="16">
        <v>9.1235594749718693E-2</v>
      </c>
      <c r="O1209" s="16">
        <v>0.104076667271469</v>
      </c>
      <c r="P1209" s="16">
        <v>8.5866518352011395E-2</v>
      </c>
      <c r="Q1209" s="16">
        <v>6.0125756235018903E-2</v>
      </c>
      <c r="R1209" s="16"/>
      <c r="S1209" s="16">
        <v>9.1386805644416494E-2</v>
      </c>
      <c r="T1209" s="16">
        <v>7.1075057460544502E-2</v>
      </c>
      <c r="U1209" s="16"/>
      <c r="V1209" s="16">
        <v>9.8295348920546199E-2</v>
      </c>
      <c r="W1209" s="16">
        <v>7.3572862830129301E-2</v>
      </c>
      <c r="X1209" s="16">
        <v>8.6595646883957905E-2</v>
      </c>
      <c r="Y1209" s="16">
        <v>9.0946924276879698E-2</v>
      </c>
      <c r="Z1209" s="16"/>
      <c r="AA1209" s="16">
        <v>9.7453492501641606E-2</v>
      </c>
      <c r="AB1209" s="16">
        <v>7.3337327919604706E-2</v>
      </c>
      <c r="AC1209" s="16">
        <v>3.9258224712565501E-2</v>
      </c>
      <c r="AD1209" s="16">
        <v>6.9565298279691407E-2</v>
      </c>
      <c r="AE1209" s="16">
        <v>0.14078916702849101</v>
      </c>
      <c r="AF1209" s="16">
        <v>6.8208350656466202E-2</v>
      </c>
      <c r="AG1209" s="16"/>
      <c r="AH1209" s="16">
        <v>9.6208372042665996E-2</v>
      </c>
      <c r="AI1209" s="16">
        <v>7.4093949202105699E-2</v>
      </c>
      <c r="AJ1209" s="16"/>
      <c r="AK1209" s="16">
        <v>9.48460742564399E-2</v>
      </c>
      <c r="AL1209" s="16">
        <v>8.3932018679448994E-2</v>
      </c>
      <c r="AM1209" s="16"/>
      <c r="AN1209" s="16">
        <v>0.106158984930184</v>
      </c>
      <c r="AO1209" s="16">
        <v>7.3328684088776602E-2</v>
      </c>
      <c r="AP1209" s="16"/>
      <c r="AQ1209" s="16">
        <v>0.118061473936383</v>
      </c>
      <c r="AR1209" s="16">
        <v>5.4146705081353302E-2</v>
      </c>
      <c r="AS1209" s="16">
        <v>9.5945131176446694E-2</v>
      </c>
      <c r="AT1209" s="16"/>
      <c r="AU1209" s="16">
        <v>7.4330431997536306E-2</v>
      </c>
      <c r="AV1209" s="16">
        <v>0.100324469063878</v>
      </c>
      <c r="AW1209" s="16"/>
      <c r="AX1209" s="16">
        <v>8.2556705186731194E-2</v>
      </c>
      <c r="AY1209" s="16">
        <v>7.7437394489031905E-2</v>
      </c>
      <c r="AZ1209" s="16"/>
      <c r="BA1209" s="16">
        <v>0.104491297617385</v>
      </c>
      <c r="BB1209" s="16">
        <v>4.0008310700894903E-2</v>
      </c>
    </row>
    <row r="1210" spans="2:54" x14ac:dyDescent="0.35">
      <c r="B1210" t="s">
        <v>373</v>
      </c>
      <c r="C1210" s="16">
        <v>3.1014753919950299E-2</v>
      </c>
      <c r="D1210" s="16">
        <v>2.8553386090402699E-2</v>
      </c>
      <c r="E1210" s="16">
        <v>3.3830366483444702E-2</v>
      </c>
      <c r="F1210" s="16"/>
      <c r="G1210" s="16">
        <v>5.7188112499962002E-2</v>
      </c>
      <c r="H1210" s="16">
        <v>4.7503202944623998E-2</v>
      </c>
      <c r="I1210" s="16">
        <v>3.1603887704061501E-2</v>
      </c>
      <c r="J1210" s="16">
        <v>9.5675170517081198E-3</v>
      </c>
      <c r="K1210" s="16">
        <v>2.48608960741145E-2</v>
      </c>
      <c r="L1210" s="16">
        <v>2.2318839743570101E-2</v>
      </c>
      <c r="M1210" s="16"/>
      <c r="N1210" s="16">
        <v>4.6805368885884803E-2</v>
      </c>
      <c r="O1210" s="16">
        <v>2.8261555257508699E-2</v>
      </c>
      <c r="P1210" s="16">
        <v>3.6710126509100001E-2</v>
      </c>
      <c r="Q1210" s="16">
        <v>1.2978827536922999E-2</v>
      </c>
      <c r="R1210" s="16"/>
      <c r="S1210" s="16">
        <v>2.8497558931393399E-2</v>
      </c>
      <c r="T1210" s="16">
        <v>3.4964580771177201E-2</v>
      </c>
      <c r="U1210" s="16"/>
      <c r="V1210" s="16">
        <v>3.2185352536851702E-2</v>
      </c>
      <c r="W1210" s="16">
        <v>3.3054718390403699E-2</v>
      </c>
      <c r="X1210" s="16">
        <v>1.7390408711348199E-2</v>
      </c>
      <c r="Y1210" s="16">
        <v>0.11285992676880401</v>
      </c>
      <c r="Z1210" s="16"/>
      <c r="AA1210" s="16">
        <v>2.5438171778931901E-2</v>
      </c>
      <c r="AB1210" s="16">
        <v>3.0131603992950499E-2</v>
      </c>
      <c r="AC1210" s="16">
        <v>2.5113385049864E-2</v>
      </c>
      <c r="AD1210" s="16">
        <v>3.8371487426309699E-2</v>
      </c>
      <c r="AE1210" s="16">
        <v>5.0498147851077202E-2</v>
      </c>
      <c r="AF1210" s="16">
        <v>1.8184412953574501E-2</v>
      </c>
      <c r="AG1210" s="16"/>
      <c r="AH1210" s="16">
        <v>4.3827639241340699E-2</v>
      </c>
      <c r="AI1210" s="16">
        <v>2.6083712301395799E-2</v>
      </c>
      <c r="AJ1210" s="16"/>
      <c r="AK1210" s="16">
        <v>4.0927352917906397E-2</v>
      </c>
      <c r="AL1210" s="16">
        <v>2.6085220213262501E-2</v>
      </c>
      <c r="AM1210" s="16"/>
      <c r="AN1210" s="16">
        <v>4.4318828496348203E-2</v>
      </c>
      <c r="AO1210" s="16">
        <v>2.1606311777071899E-2</v>
      </c>
      <c r="AP1210" s="16"/>
      <c r="AQ1210" s="16">
        <v>7.5894867112561007E-2</v>
      </c>
      <c r="AR1210" s="16">
        <v>2.0174511690605999E-2</v>
      </c>
      <c r="AS1210" s="16">
        <v>2.2890827279278301E-2</v>
      </c>
      <c r="AT1210" s="16"/>
      <c r="AU1210" s="16">
        <v>3.37800412414581E-2</v>
      </c>
      <c r="AV1210" s="16">
        <v>2.7656299751314301E-2</v>
      </c>
      <c r="AW1210" s="16"/>
      <c r="AX1210" s="16">
        <v>2.96709769963375E-2</v>
      </c>
      <c r="AY1210" s="16">
        <v>3.9115337283595501E-2</v>
      </c>
      <c r="AZ1210" s="16"/>
      <c r="BA1210" s="16">
        <v>4.0428154492598102E-2</v>
      </c>
      <c r="BB1210" s="16">
        <v>7.6991733450470501E-2</v>
      </c>
    </row>
    <row r="1211" spans="2:54" x14ac:dyDescent="0.35">
      <c r="B1211" t="s">
        <v>374</v>
      </c>
      <c r="C1211" s="16">
        <v>5.5024172796215E-2</v>
      </c>
      <c r="D1211" s="16">
        <v>7.1041033635016904E-2</v>
      </c>
      <c r="E1211" s="16">
        <v>4.0707904322323699E-2</v>
      </c>
      <c r="F1211" s="16"/>
      <c r="G1211" s="16">
        <v>6.4502481511843193E-2</v>
      </c>
      <c r="H1211" s="16">
        <v>4.8065282255882601E-2</v>
      </c>
      <c r="I1211" s="16">
        <v>5.3675996740661501E-2</v>
      </c>
      <c r="J1211" s="16">
        <v>6.8917511061669795E-2</v>
      </c>
      <c r="K1211" s="16">
        <v>5.0221456251411702E-2</v>
      </c>
      <c r="L1211" s="16">
        <v>4.9838821851754797E-2</v>
      </c>
      <c r="M1211" s="16"/>
      <c r="N1211" s="16">
        <v>6.2916673434053896E-2</v>
      </c>
      <c r="O1211" s="16">
        <v>4.6879927648933097E-2</v>
      </c>
      <c r="P1211" s="16">
        <v>5.3206375206862798E-2</v>
      </c>
      <c r="Q1211" s="16">
        <v>5.9408561420879601E-2</v>
      </c>
      <c r="R1211" s="16"/>
      <c r="S1211" s="16">
        <v>5.7158781331138699E-2</v>
      </c>
      <c r="T1211" s="16">
        <v>5.2079629008522199E-2</v>
      </c>
      <c r="U1211" s="16"/>
      <c r="V1211" s="16">
        <v>7.6736434058336495E-2</v>
      </c>
      <c r="W1211" s="16">
        <v>4.06061105124201E-2</v>
      </c>
      <c r="X1211" s="16">
        <v>4.7742398040492497E-2</v>
      </c>
      <c r="Y1211" s="16">
        <v>0.124030496292932</v>
      </c>
      <c r="Z1211" s="16"/>
      <c r="AA1211" s="16">
        <v>4.8397704228812698E-2</v>
      </c>
      <c r="AB1211" s="16">
        <v>8.2129386387662706E-2</v>
      </c>
      <c r="AC1211" s="16">
        <v>4.5539195799397199E-2</v>
      </c>
      <c r="AD1211" s="16">
        <v>4.7374379250306201E-2</v>
      </c>
      <c r="AE1211" s="16">
        <v>5.9367503796132898E-2</v>
      </c>
      <c r="AF1211" s="16">
        <v>5.1046778276425002E-2</v>
      </c>
      <c r="AG1211" s="16"/>
      <c r="AH1211" s="16">
        <v>6.3198129607918305E-2</v>
      </c>
      <c r="AI1211" s="16">
        <v>5.91729047745276E-2</v>
      </c>
      <c r="AJ1211" s="16"/>
      <c r="AK1211" s="16">
        <v>6.1908700749655203E-2</v>
      </c>
      <c r="AL1211" s="16">
        <v>5.8579897493652298E-2</v>
      </c>
      <c r="AM1211" s="16"/>
      <c r="AN1211" s="16">
        <v>6.1372413187573999E-2</v>
      </c>
      <c r="AO1211" s="16">
        <v>5.8006486201344298E-2</v>
      </c>
      <c r="AP1211" s="16"/>
      <c r="AQ1211" s="16">
        <v>5.9766315430300199E-2</v>
      </c>
      <c r="AR1211" s="16">
        <v>4.4688634936530303E-2</v>
      </c>
      <c r="AS1211" s="16">
        <v>7.0903924358484902E-2</v>
      </c>
      <c r="AT1211" s="16"/>
      <c r="AU1211" s="16">
        <v>5.2392322973612598E-2</v>
      </c>
      <c r="AV1211" s="16">
        <v>5.9757868099647601E-2</v>
      </c>
      <c r="AW1211" s="16"/>
      <c r="AX1211" s="16">
        <v>5.8465045242695503E-2</v>
      </c>
      <c r="AY1211" s="16">
        <v>3.96910889255562E-2</v>
      </c>
      <c r="AZ1211" s="16"/>
      <c r="BA1211" s="16">
        <v>6.8142355633501295E-2</v>
      </c>
      <c r="BB1211" s="16">
        <v>8.2604826194267997E-2</v>
      </c>
    </row>
    <row r="1212" spans="2:54" x14ac:dyDescent="0.35">
      <c r="B1212" t="s">
        <v>392</v>
      </c>
      <c r="C1212" s="16">
        <v>0.21420272449295399</v>
      </c>
      <c r="D1212" s="16">
        <v>0.24859764154462299</v>
      </c>
      <c r="E1212" s="16">
        <v>0.18198112088225499</v>
      </c>
      <c r="F1212" s="16"/>
      <c r="G1212" s="16">
        <v>0.28057814945711601</v>
      </c>
      <c r="H1212" s="16">
        <v>0.17696764599337</v>
      </c>
      <c r="I1212" s="16">
        <v>0.193480854147243</v>
      </c>
      <c r="J1212" s="16">
        <v>0.288703570429859</v>
      </c>
      <c r="K1212" s="16">
        <v>0.17647849827879</v>
      </c>
      <c r="L1212" s="16">
        <v>0.19721870180347201</v>
      </c>
      <c r="M1212" s="16"/>
      <c r="N1212" s="16">
        <v>0.18648802416364599</v>
      </c>
      <c r="O1212" s="16">
        <v>0.17610624187750401</v>
      </c>
      <c r="P1212" s="16">
        <v>0.232399158486848</v>
      </c>
      <c r="Q1212" s="16">
        <v>0.23819696512779101</v>
      </c>
      <c r="R1212" s="16"/>
      <c r="S1212" s="16">
        <v>0.204012922427597</v>
      </c>
      <c r="T1212" s="16">
        <v>0.22897445438720401</v>
      </c>
      <c r="U1212" s="16"/>
      <c r="V1212" s="16">
        <v>0.24018475249133001</v>
      </c>
      <c r="W1212" s="16">
        <v>0.21848416620991301</v>
      </c>
      <c r="X1212" s="16">
        <v>0.20332562310605001</v>
      </c>
      <c r="Y1212" s="16">
        <v>6.51524428480207E-2</v>
      </c>
      <c r="Z1212" s="16"/>
      <c r="AA1212" s="16">
        <v>0.22024831578026499</v>
      </c>
      <c r="AB1212" s="16">
        <v>0.25258166817608602</v>
      </c>
      <c r="AC1212" s="16">
        <v>0.21720871961658</v>
      </c>
      <c r="AD1212" s="16">
        <v>0.15755794418616401</v>
      </c>
      <c r="AE1212" s="16">
        <v>0.210823551677495</v>
      </c>
      <c r="AF1212" s="16">
        <v>0.304914157735935</v>
      </c>
      <c r="AG1212" s="16"/>
      <c r="AH1212" s="16">
        <v>0.19831580412719599</v>
      </c>
      <c r="AI1212" s="16">
        <v>0.18318431775371899</v>
      </c>
      <c r="AJ1212" s="16"/>
      <c r="AK1212" s="16">
        <v>0.17727875546525201</v>
      </c>
      <c r="AL1212" s="16">
        <v>0.197074098075917</v>
      </c>
      <c r="AM1212" s="16"/>
      <c r="AN1212" s="16">
        <v>0.19302427199642999</v>
      </c>
      <c r="AO1212" s="16">
        <v>0.17113227956921601</v>
      </c>
      <c r="AP1212" s="16"/>
      <c r="AQ1212" s="16">
        <v>0.18239875256700999</v>
      </c>
      <c r="AR1212" s="16">
        <v>0.25956461990567598</v>
      </c>
      <c r="AS1212" s="16">
        <v>0.17685137809305501</v>
      </c>
      <c r="AT1212" s="16"/>
      <c r="AU1212" s="16">
        <v>0.19125309761551501</v>
      </c>
      <c r="AV1212" s="16">
        <v>0.24166002551729701</v>
      </c>
      <c r="AW1212" s="16"/>
      <c r="AX1212" s="16">
        <v>0.21181099389734401</v>
      </c>
      <c r="AY1212" s="16">
        <v>0.22924662907184201</v>
      </c>
      <c r="AZ1212" s="16"/>
      <c r="BA1212" s="16">
        <v>0.188535974506887</v>
      </c>
      <c r="BB1212" s="16">
        <v>0.19546761672174601</v>
      </c>
    </row>
    <row r="1213" spans="2:54" x14ac:dyDescent="0.35">
      <c r="B1213" t="s">
        <v>376</v>
      </c>
      <c r="C1213" s="16">
        <v>0.151307487005026</v>
      </c>
      <c r="D1213" s="16">
        <v>0.159802562636992</v>
      </c>
      <c r="E1213" s="16">
        <v>0.143787387409539</v>
      </c>
      <c r="F1213" s="16"/>
      <c r="G1213" s="16">
        <v>9.6999586741549806E-2</v>
      </c>
      <c r="H1213" s="16">
        <v>0.17379886375120801</v>
      </c>
      <c r="I1213" s="16">
        <v>0.194943910892731</v>
      </c>
      <c r="J1213" s="16">
        <v>0.123482106855187</v>
      </c>
      <c r="K1213" s="16">
        <v>0.20465324189289</v>
      </c>
      <c r="L1213" s="16">
        <v>0.108673729735208</v>
      </c>
      <c r="M1213" s="16"/>
      <c r="N1213" s="16">
        <v>0.17169436562833501</v>
      </c>
      <c r="O1213" s="16">
        <v>0.16774316185045601</v>
      </c>
      <c r="P1213" s="16">
        <v>0.130488535499415</v>
      </c>
      <c r="Q1213" s="16">
        <v>0.15571259991973699</v>
      </c>
      <c r="R1213" s="16"/>
      <c r="S1213" s="16">
        <v>0.16788477152487899</v>
      </c>
      <c r="T1213" s="16">
        <v>0.12706591567646799</v>
      </c>
      <c r="U1213" s="16"/>
      <c r="V1213" s="16">
        <v>0.104858796658021</v>
      </c>
      <c r="W1213" s="16">
        <v>0.141131836599965</v>
      </c>
      <c r="X1213" s="16">
        <v>0.201828223824432</v>
      </c>
      <c r="Y1213" s="16">
        <v>0.18679826636876201</v>
      </c>
      <c r="Z1213" s="16"/>
      <c r="AA1213" s="16">
        <v>0.116824948326997</v>
      </c>
      <c r="AB1213" s="16">
        <v>0.16736990485790901</v>
      </c>
      <c r="AC1213" s="16">
        <v>0.201440486422448</v>
      </c>
      <c r="AD1213" s="16">
        <v>0.16658003777007199</v>
      </c>
      <c r="AE1213" s="16">
        <v>0.172732488966062</v>
      </c>
      <c r="AF1213" s="16">
        <v>0.16582731113011401</v>
      </c>
      <c r="AG1213" s="16"/>
      <c r="AH1213" s="16">
        <v>0.174223904179235</v>
      </c>
      <c r="AI1213" s="16">
        <v>0.16212236367792199</v>
      </c>
      <c r="AJ1213" s="16"/>
      <c r="AK1213" s="16">
        <v>0.142422277735261</v>
      </c>
      <c r="AL1213" s="16">
        <v>0.17367804029464101</v>
      </c>
      <c r="AM1213" s="16"/>
      <c r="AN1213" s="16">
        <v>0.16695304249855</v>
      </c>
      <c r="AO1213" s="16">
        <v>0.15245532843161499</v>
      </c>
      <c r="AP1213" s="16"/>
      <c r="AQ1213" s="16">
        <v>0.15356446807583499</v>
      </c>
      <c r="AR1213" s="16">
        <v>0.134769881601011</v>
      </c>
      <c r="AS1213" s="16">
        <v>0.17298233483731601</v>
      </c>
      <c r="AT1213" s="16"/>
      <c r="AU1213" s="16">
        <v>0.16323029657589</v>
      </c>
      <c r="AV1213" s="16">
        <v>0.13507335663560999</v>
      </c>
      <c r="AW1213" s="16"/>
      <c r="AX1213" s="16">
        <v>0.16785421734591</v>
      </c>
      <c r="AY1213" s="16">
        <v>7.30140445422479E-2</v>
      </c>
      <c r="AZ1213" s="16"/>
      <c r="BA1213" s="16">
        <v>0.172327847129878</v>
      </c>
      <c r="BB1213" s="16">
        <v>0.16890843798192201</v>
      </c>
    </row>
    <row r="1214" spans="2:54" x14ac:dyDescent="0.35">
      <c r="B1214" t="s">
        <v>377</v>
      </c>
      <c r="C1214" s="16">
        <v>0.155658567126469</v>
      </c>
      <c r="D1214" s="16">
        <v>0.157636679009547</v>
      </c>
      <c r="E1214" s="16">
        <v>0.156212143537834</v>
      </c>
      <c r="F1214" s="16"/>
      <c r="G1214" s="16">
        <v>0.1160848397794</v>
      </c>
      <c r="H1214" s="16">
        <v>0.20940216763824801</v>
      </c>
      <c r="I1214" s="16">
        <v>0.18450014760365899</v>
      </c>
      <c r="J1214" s="16">
        <v>0.16495388368689101</v>
      </c>
      <c r="K1214" s="16">
        <v>0.119647654638028</v>
      </c>
      <c r="L1214" s="16">
        <v>0.13119460212113301</v>
      </c>
      <c r="M1214" s="16"/>
      <c r="N1214" s="16">
        <v>0.1153160091348</v>
      </c>
      <c r="O1214" s="16">
        <v>0.16305470076995801</v>
      </c>
      <c r="P1214" s="16">
        <v>0.151482748783828</v>
      </c>
      <c r="Q1214" s="16">
        <v>0.18478426908274601</v>
      </c>
      <c r="R1214" s="16"/>
      <c r="S1214" s="16">
        <v>0.14373060912803401</v>
      </c>
      <c r="T1214" s="16">
        <v>0.17441846466349101</v>
      </c>
      <c r="U1214" s="16"/>
      <c r="V1214" s="16">
        <v>0.11712082397116499</v>
      </c>
      <c r="W1214" s="16">
        <v>0.159041126174091</v>
      </c>
      <c r="X1214" s="16">
        <v>0.17310428177700901</v>
      </c>
      <c r="Y1214" s="16">
        <v>0.25287370200159498</v>
      </c>
      <c r="Z1214" s="16"/>
      <c r="AA1214" s="16">
        <v>0.14932204122804801</v>
      </c>
      <c r="AB1214" s="16">
        <v>0.132313627674115</v>
      </c>
      <c r="AC1214" s="16">
        <v>0.11129760329102099</v>
      </c>
      <c r="AD1214" s="16">
        <v>0.22417060842440201</v>
      </c>
      <c r="AE1214" s="16">
        <v>0.133558133488305</v>
      </c>
      <c r="AF1214" s="16">
        <v>0.104966625269789</v>
      </c>
      <c r="AG1214" s="16"/>
      <c r="AH1214" s="16">
        <v>0.14120742375893899</v>
      </c>
      <c r="AI1214" s="16">
        <v>0.17120714657406899</v>
      </c>
      <c r="AJ1214" s="16"/>
      <c r="AK1214" s="16">
        <v>0.17050373718754</v>
      </c>
      <c r="AL1214" s="16">
        <v>0.15947160111015299</v>
      </c>
      <c r="AM1214" s="16"/>
      <c r="AN1214" s="16">
        <v>0.13754573076988799</v>
      </c>
      <c r="AO1214" s="16">
        <v>0.162359612823992</v>
      </c>
      <c r="AP1214" s="16"/>
      <c r="AQ1214" s="16">
        <v>0.15934866138832801</v>
      </c>
      <c r="AR1214" s="16">
        <v>0.16823735193845299</v>
      </c>
      <c r="AS1214" s="16">
        <v>0.16137854802889501</v>
      </c>
      <c r="AT1214" s="16"/>
      <c r="AU1214" s="16">
        <v>0.16600736770689101</v>
      </c>
      <c r="AV1214" s="16">
        <v>0.143809781393195</v>
      </c>
      <c r="AW1214" s="16"/>
      <c r="AX1214" s="16">
        <v>0.15772745549968401</v>
      </c>
      <c r="AY1214" s="16">
        <v>0.15137107828444299</v>
      </c>
      <c r="AZ1214" s="16"/>
      <c r="BA1214" s="16">
        <v>0.19869818777029499</v>
      </c>
      <c r="BB1214" s="16">
        <v>0.13028197954406001</v>
      </c>
    </row>
    <row r="1215" spans="2:54" x14ac:dyDescent="0.35">
      <c r="B1215" t="s">
        <v>393</v>
      </c>
      <c r="C1215" s="16">
        <v>0.25255390622566298</v>
      </c>
      <c r="D1215" s="16">
        <v>0.22207238922196201</v>
      </c>
      <c r="E1215" s="16">
        <v>0.27836968296569797</v>
      </c>
      <c r="F1215" s="16"/>
      <c r="G1215" s="16">
        <v>0.207525581678528</v>
      </c>
      <c r="H1215" s="16">
        <v>0.22851219419593999</v>
      </c>
      <c r="I1215" s="16">
        <v>0.254990344863885</v>
      </c>
      <c r="J1215" s="16">
        <v>0.28157068544734898</v>
      </c>
      <c r="K1215" s="16">
        <v>0.247162390223816</v>
      </c>
      <c r="L1215" s="16">
        <v>0.27958351255502101</v>
      </c>
      <c r="M1215" s="16"/>
      <c r="N1215" s="16">
        <v>0.27785270337738399</v>
      </c>
      <c r="O1215" s="16">
        <v>0.24247446590441701</v>
      </c>
      <c r="P1215" s="16">
        <v>0.24571179210110999</v>
      </c>
      <c r="Q1215" s="16">
        <v>0.25421887779547597</v>
      </c>
      <c r="R1215" s="16"/>
      <c r="S1215" s="16">
        <v>0.25118169686923297</v>
      </c>
      <c r="T1215" s="16">
        <v>0.25588047802906899</v>
      </c>
      <c r="U1215" s="16"/>
      <c r="V1215" s="16">
        <v>0.287934133345362</v>
      </c>
      <c r="W1215" s="16">
        <v>0.259365884929744</v>
      </c>
      <c r="X1215" s="16">
        <v>0.22434704091700799</v>
      </c>
      <c r="Y1215" s="16">
        <v>0.15036939626863999</v>
      </c>
      <c r="Z1215" s="16"/>
      <c r="AA1215" s="16">
        <v>0.28141058365937899</v>
      </c>
      <c r="AB1215" s="16">
        <v>0.198201083165047</v>
      </c>
      <c r="AC1215" s="16">
        <v>0.31803994159012799</v>
      </c>
      <c r="AD1215" s="16">
        <v>0.24535979851612399</v>
      </c>
      <c r="AE1215" s="16">
        <v>0.18650589285802699</v>
      </c>
      <c r="AF1215" s="16">
        <v>0.237288944025693</v>
      </c>
      <c r="AG1215" s="16"/>
      <c r="AH1215" s="16">
        <v>0.24040774907229401</v>
      </c>
      <c r="AI1215" s="16">
        <v>0.26437728427993201</v>
      </c>
      <c r="AJ1215" s="16"/>
      <c r="AK1215" s="16">
        <v>0.25454441593821903</v>
      </c>
      <c r="AL1215" s="16">
        <v>0.25272656203726801</v>
      </c>
      <c r="AM1215" s="16"/>
      <c r="AN1215" s="16">
        <v>0.235070819772904</v>
      </c>
      <c r="AO1215" s="16">
        <v>0.30118428566337202</v>
      </c>
      <c r="AP1215" s="16"/>
      <c r="AQ1215" s="16">
        <v>0.21375123353730799</v>
      </c>
      <c r="AR1215" s="16">
        <v>0.24970095445843901</v>
      </c>
      <c r="AS1215" s="16">
        <v>0.25057497028061898</v>
      </c>
      <c r="AT1215" s="16"/>
      <c r="AU1215" s="16">
        <v>0.26530953763355403</v>
      </c>
      <c r="AV1215" s="16">
        <v>0.23496066529206</v>
      </c>
      <c r="AW1215" s="16"/>
      <c r="AX1215" s="16">
        <v>0.245215158596755</v>
      </c>
      <c r="AY1215" s="16">
        <v>0.29093030381305801</v>
      </c>
      <c r="AZ1215" s="16"/>
      <c r="BA1215" s="16">
        <v>0.19475923595460701</v>
      </c>
      <c r="BB1215" s="16">
        <v>0.26952557190321103</v>
      </c>
    </row>
    <row r="1216" spans="2:54" x14ac:dyDescent="0.35">
      <c r="B1216" t="s">
        <v>103</v>
      </c>
      <c r="C1216" s="16">
        <v>5.5794647226767503E-2</v>
      </c>
      <c r="D1216" s="16">
        <v>4.7851898051334198E-2</v>
      </c>
      <c r="E1216" s="16">
        <v>6.2234867953559703E-2</v>
      </c>
      <c r="F1216" s="16"/>
      <c r="G1216" s="16">
        <v>5.38019248866956E-2</v>
      </c>
      <c r="H1216" s="16">
        <v>4.3571592859307499E-2</v>
      </c>
      <c r="I1216" s="16">
        <v>1.8481675606429999E-2</v>
      </c>
      <c r="J1216" s="16">
        <v>2.71010717997319E-2</v>
      </c>
      <c r="K1216" s="16">
        <v>5.6613507552992999E-2</v>
      </c>
      <c r="L1216" s="16">
        <v>0.117462147411545</v>
      </c>
      <c r="M1216" s="16"/>
      <c r="N1216" s="16">
        <v>4.7691260626176797E-2</v>
      </c>
      <c r="O1216" s="16">
        <v>7.1403279419754107E-2</v>
      </c>
      <c r="P1216" s="16">
        <v>6.4134745060824797E-2</v>
      </c>
      <c r="Q1216" s="16">
        <v>3.4574142881427697E-2</v>
      </c>
      <c r="R1216" s="16"/>
      <c r="S1216" s="16">
        <v>5.6146854143307799E-2</v>
      </c>
      <c r="T1216" s="16">
        <v>5.5541420003524203E-2</v>
      </c>
      <c r="U1216" s="16"/>
      <c r="V1216" s="16">
        <v>4.2684358018387401E-2</v>
      </c>
      <c r="W1216" s="16">
        <v>7.4743294353334294E-2</v>
      </c>
      <c r="X1216" s="16">
        <v>4.56663767397021E-2</v>
      </c>
      <c r="Y1216" s="16">
        <v>1.6968845174366001E-2</v>
      </c>
      <c r="Z1216" s="16"/>
      <c r="AA1216" s="16">
        <v>6.0904742495923501E-2</v>
      </c>
      <c r="AB1216" s="16">
        <v>6.3935397826624302E-2</v>
      </c>
      <c r="AC1216" s="16">
        <v>4.2102443517996302E-2</v>
      </c>
      <c r="AD1216" s="16">
        <v>5.1020446146930298E-2</v>
      </c>
      <c r="AE1216" s="16">
        <v>4.5725114334412002E-2</v>
      </c>
      <c r="AF1216" s="16">
        <v>4.9563419952003099E-2</v>
      </c>
      <c r="AG1216" s="16"/>
      <c r="AH1216" s="16">
        <v>4.2610977970411398E-2</v>
      </c>
      <c r="AI1216" s="16">
        <v>5.9758321436329198E-2</v>
      </c>
      <c r="AJ1216" s="16"/>
      <c r="AK1216" s="16">
        <v>5.7568685749727497E-2</v>
      </c>
      <c r="AL1216" s="16">
        <v>4.8452562095657202E-2</v>
      </c>
      <c r="AM1216" s="16"/>
      <c r="AN1216" s="16">
        <v>5.5555908348121297E-2</v>
      </c>
      <c r="AO1216" s="16">
        <v>5.9927011444612301E-2</v>
      </c>
      <c r="AP1216" s="16"/>
      <c r="AQ1216" s="16">
        <v>3.72142279522754E-2</v>
      </c>
      <c r="AR1216" s="16">
        <v>6.8717340387931605E-2</v>
      </c>
      <c r="AS1216" s="16">
        <v>4.8472885945906201E-2</v>
      </c>
      <c r="AT1216" s="16"/>
      <c r="AU1216" s="16">
        <v>5.3696904255543298E-2</v>
      </c>
      <c r="AV1216" s="16">
        <v>5.6757534246998302E-2</v>
      </c>
      <c r="AW1216" s="16"/>
      <c r="AX1216" s="16">
        <v>4.6699447234542397E-2</v>
      </c>
      <c r="AY1216" s="16">
        <v>9.9194123590226502E-2</v>
      </c>
      <c r="AZ1216" s="16"/>
      <c r="BA1216" s="16">
        <v>3.2616946894848502E-2</v>
      </c>
      <c r="BB1216" s="16">
        <v>3.6211523503427497E-2</v>
      </c>
    </row>
    <row r="1217" spans="2:54" x14ac:dyDescent="0.35">
      <c r="C1217" s="16"/>
      <c r="D1217" s="16"/>
      <c r="E1217" s="16"/>
      <c r="F1217" s="16"/>
      <c r="G1217" s="16"/>
      <c r="H1217" s="16"/>
      <c r="I1217" s="16"/>
      <c r="J1217" s="16"/>
      <c r="K1217" s="16"/>
      <c r="L1217" s="16"/>
      <c r="M1217" s="16"/>
      <c r="N1217" s="16"/>
      <c r="O1217" s="16"/>
      <c r="P1217" s="16"/>
      <c r="Q1217" s="16"/>
      <c r="R1217" s="16"/>
      <c r="S1217" s="16"/>
      <c r="T1217" s="16"/>
      <c r="U1217" s="16"/>
      <c r="V1217" s="16"/>
      <c r="W1217" s="16"/>
      <c r="X1217" s="16"/>
      <c r="Y1217" s="16"/>
      <c r="Z1217" s="16"/>
      <c r="AA1217" s="16"/>
      <c r="AB1217" s="16"/>
      <c r="AC1217" s="16"/>
      <c r="AD1217" s="16"/>
      <c r="AE1217" s="16"/>
      <c r="AF1217" s="16"/>
      <c r="AG1217" s="16"/>
      <c r="AH1217" s="16"/>
      <c r="AI1217" s="16"/>
      <c r="AJ1217" s="16"/>
      <c r="AK1217" s="16"/>
      <c r="AL1217" s="16"/>
      <c r="AM1217" s="16"/>
      <c r="AN1217" s="16"/>
      <c r="AO1217" s="16"/>
      <c r="AP1217" s="16"/>
      <c r="AQ1217" s="16"/>
      <c r="AR1217" s="16"/>
      <c r="AS1217" s="16"/>
      <c r="AT1217" s="16"/>
      <c r="AU1217" s="16"/>
      <c r="AV1217" s="16"/>
      <c r="AW1217" s="16"/>
      <c r="AX1217" s="16"/>
      <c r="AY1217" s="16"/>
      <c r="AZ1217" s="16"/>
      <c r="BA1217" s="16"/>
      <c r="BB1217" s="16"/>
    </row>
    <row r="1218" spans="2:54" x14ac:dyDescent="0.35">
      <c r="B1218" s="7" t="s">
        <v>403</v>
      </c>
      <c r="C1218" s="16"/>
      <c r="D1218" s="16"/>
      <c r="E1218" s="16"/>
      <c r="F1218" s="16"/>
      <c r="G1218" s="16"/>
      <c r="H1218" s="16"/>
      <c r="I1218" s="16"/>
      <c r="J1218" s="16"/>
      <c r="K1218" s="16"/>
      <c r="L1218" s="16"/>
      <c r="M1218" s="16"/>
      <c r="N1218" s="16"/>
      <c r="O1218" s="16"/>
      <c r="P1218" s="16"/>
      <c r="Q1218" s="16"/>
      <c r="R1218" s="16"/>
      <c r="S1218" s="16"/>
      <c r="T1218" s="16"/>
      <c r="U1218" s="16"/>
      <c r="V1218" s="16"/>
      <c r="W1218" s="16"/>
      <c r="X1218" s="16"/>
      <c r="Y1218" s="16"/>
      <c r="Z1218" s="16"/>
      <c r="AA1218" s="16"/>
      <c r="AB1218" s="16"/>
      <c r="AC1218" s="16"/>
      <c r="AD1218" s="16"/>
      <c r="AE1218" s="16"/>
      <c r="AF1218" s="16"/>
      <c r="AG1218" s="16"/>
      <c r="AH1218" s="16"/>
      <c r="AI1218" s="16"/>
      <c r="AJ1218" s="16"/>
      <c r="AK1218" s="16"/>
      <c r="AL1218" s="16"/>
      <c r="AM1218" s="16"/>
      <c r="AN1218" s="16"/>
      <c r="AO1218" s="16"/>
      <c r="AP1218" s="16"/>
      <c r="AQ1218" s="16"/>
      <c r="AR1218" s="16"/>
      <c r="AS1218" s="16"/>
      <c r="AT1218" s="16"/>
      <c r="AU1218" s="16"/>
      <c r="AV1218" s="16"/>
      <c r="AW1218" s="16"/>
      <c r="AX1218" s="16"/>
      <c r="AY1218" s="16"/>
      <c r="AZ1218" s="16"/>
      <c r="BA1218" s="16"/>
      <c r="BB1218" s="16"/>
    </row>
    <row r="1219" spans="2:54" x14ac:dyDescent="0.35">
      <c r="B1219" s="15" t="s">
        <v>14</v>
      </c>
      <c r="C1219" s="16"/>
      <c r="D1219" s="16"/>
      <c r="E1219" s="16"/>
      <c r="F1219" s="16"/>
      <c r="G1219" s="16"/>
      <c r="H1219" s="16"/>
      <c r="I1219" s="16"/>
      <c r="J1219" s="16"/>
      <c r="K1219" s="16"/>
      <c r="L1219" s="16"/>
      <c r="M1219" s="16"/>
      <c r="N1219" s="16"/>
      <c r="O1219" s="16"/>
      <c r="P1219" s="16"/>
      <c r="Q1219" s="16"/>
      <c r="R1219" s="16"/>
      <c r="S1219" s="16"/>
      <c r="T1219" s="16"/>
      <c r="U1219" s="16"/>
      <c r="V1219" s="16"/>
      <c r="W1219" s="16"/>
      <c r="X1219" s="16"/>
      <c r="Y1219" s="16"/>
      <c r="Z1219" s="16"/>
      <c r="AA1219" s="16"/>
      <c r="AB1219" s="16"/>
      <c r="AC1219" s="16"/>
      <c r="AD1219" s="16"/>
      <c r="AE1219" s="16"/>
      <c r="AF1219" s="16"/>
      <c r="AG1219" s="16"/>
      <c r="AH1219" s="16"/>
      <c r="AI1219" s="16"/>
      <c r="AJ1219" s="16"/>
      <c r="AK1219" s="16"/>
      <c r="AL1219" s="16"/>
      <c r="AM1219" s="16"/>
      <c r="AN1219" s="16"/>
      <c r="AO1219" s="16"/>
      <c r="AP1219" s="16"/>
      <c r="AQ1219" s="16"/>
      <c r="AR1219" s="16"/>
      <c r="AS1219" s="16"/>
      <c r="AT1219" s="16"/>
      <c r="AU1219" s="16"/>
      <c r="AV1219" s="16"/>
      <c r="AW1219" s="16"/>
      <c r="AX1219" s="16"/>
      <c r="AY1219" s="16"/>
      <c r="AZ1219" s="16"/>
      <c r="BA1219" s="16"/>
      <c r="BB1219" s="16"/>
    </row>
    <row r="1220" spans="2:54" x14ac:dyDescent="0.35">
      <c r="B1220" t="s">
        <v>391</v>
      </c>
      <c r="C1220" s="16">
        <v>4.7987165823295298E-2</v>
      </c>
      <c r="D1220" s="16">
        <v>2.59033817432535E-2</v>
      </c>
      <c r="E1220" s="16">
        <v>6.7880261457912205E-2</v>
      </c>
      <c r="F1220" s="16"/>
      <c r="G1220" s="16">
        <v>8.3408685735735399E-2</v>
      </c>
      <c r="H1220" s="16">
        <v>6.9618830659020206E-2</v>
      </c>
      <c r="I1220" s="16">
        <v>5.5202517523600399E-2</v>
      </c>
      <c r="J1220" s="16">
        <v>2.8003179723438801E-2</v>
      </c>
      <c r="K1220" s="16">
        <v>2.3696507826010699E-2</v>
      </c>
      <c r="L1220" s="16">
        <v>3.7486029651348701E-2</v>
      </c>
      <c r="M1220" s="16"/>
      <c r="N1220" s="16">
        <v>2.1254543579292001E-2</v>
      </c>
      <c r="O1220" s="16">
        <v>9.3401528495366495E-2</v>
      </c>
      <c r="P1220" s="16">
        <v>4.7267188114862101E-2</v>
      </c>
      <c r="Q1220" s="16">
        <v>2.8570694299052901E-2</v>
      </c>
      <c r="R1220" s="16"/>
      <c r="S1220" s="16">
        <v>4.3006829051768301E-2</v>
      </c>
      <c r="T1220" s="16">
        <v>5.5735396039692103E-2</v>
      </c>
      <c r="U1220" s="16"/>
      <c r="V1220" s="16">
        <v>6.7387788531573095E-2</v>
      </c>
      <c r="W1220" s="16">
        <v>4.2925616348669302E-2</v>
      </c>
      <c r="X1220" s="16">
        <v>3.84935064370601E-2</v>
      </c>
      <c r="Y1220" s="16">
        <v>4.3953457045589998E-2</v>
      </c>
      <c r="Z1220" s="16"/>
      <c r="AA1220" s="16">
        <v>7.1256618620187201E-2</v>
      </c>
      <c r="AB1220" s="16">
        <v>2.8956984362012699E-2</v>
      </c>
      <c r="AC1220" s="16">
        <v>3.3471655912930803E-2</v>
      </c>
      <c r="AD1220" s="16">
        <v>3.6824065149815101E-2</v>
      </c>
      <c r="AE1220" s="16">
        <v>3.01191946538031E-2</v>
      </c>
      <c r="AF1220" s="16">
        <v>4.0145029649607498E-2</v>
      </c>
      <c r="AG1220" s="16"/>
      <c r="AH1220" s="16">
        <v>5.00406279050995E-2</v>
      </c>
      <c r="AI1220" s="16">
        <v>3.4616779047752899E-2</v>
      </c>
      <c r="AJ1220" s="16"/>
      <c r="AK1220" s="16">
        <v>5.9061649515597399E-2</v>
      </c>
      <c r="AL1220" s="16">
        <v>3.4347567493495698E-2</v>
      </c>
      <c r="AM1220" s="16"/>
      <c r="AN1220" s="16">
        <v>4.9106712523563002E-2</v>
      </c>
      <c r="AO1220" s="16">
        <v>4.0207381080397502E-2</v>
      </c>
      <c r="AP1220" s="16"/>
      <c r="AQ1220" s="16">
        <v>5.0505079164590898E-2</v>
      </c>
      <c r="AR1220" s="16">
        <v>3.8664086348090702E-2</v>
      </c>
      <c r="AS1220" s="16">
        <v>4.6651330579336299E-2</v>
      </c>
      <c r="AT1220" s="16"/>
      <c r="AU1220" s="16">
        <v>4.5924165767104799E-2</v>
      </c>
      <c r="AV1220" s="16">
        <v>5.1786016833010699E-2</v>
      </c>
      <c r="AW1220" s="16"/>
      <c r="AX1220" s="16">
        <v>4.41975851519971E-2</v>
      </c>
      <c r="AY1220" s="16">
        <v>6.1615249720312501E-2</v>
      </c>
      <c r="AZ1220" s="16"/>
      <c r="BA1220" s="16">
        <v>5.0272787369838402E-2</v>
      </c>
      <c r="BB1220" s="16">
        <v>8.1691221795413497E-3</v>
      </c>
    </row>
    <row r="1221" spans="2:54" x14ac:dyDescent="0.35">
      <c r="B1221" t="s">
        <v>373</v>
      </c>
      <c r="C1221" s="16">
        <v>2.1605534358058301E-2</v>
      </c>
      <c r="D1221" s="16">
        <v>2.2436354668073699E-2</v>
      </c>
      <c r="E1221" s="16">
        <v>2.1155371803040598E-2</v>
      </c>
      <c r="F1221" s="16"/>
      <c r="G1221" s="16">
        <v>2.1839870203154099E-2</v>
      </c>
      <c r="H1221" s="16">
        <v>2.8212792943957302E-2</v>
      </c>
      <c r="I1221" s="16">
        <v>2.7191123157397398E-2</v>
      </c>
      <c r="J1221" s="16">
        <v>2.1909919492285899E-2</v>
      </c>
      <c r="K1221" s="16">
        <v>2.1860418198172499E-2</v>
      </c>
      <c r="L1221" s="16">
        <v>1.1033247849718399E-2</v>
      </c>
      <c r="M1221" s="16"/>
      <c r="N1221" s="16">
        <v>7.8652973755585897E-3</v>
      </c>
      <c r="O1221" s="16">
        <v>8.2766876568572505E-3</v>
      </c>
      <c r="P1221" s="16">
        <v>3.2985640044714097E-2</v>
      </c>
      <c r="Q1221" s="16">
        <v>2.4857401290064699E-2</v>
      </c>
      <c r="R1221" s="16"/>
      <c r="S1221" s="16">
        <v>1.93795389383783E-2</v>
      </c>
      <c r="T1221" s="16">
        <v>2.50694420759781E-2</v>
      </c>
      <c r="U1221" s="16"/>
      <c r="V1221" s="16">
        <v>2.3186414655995798E-2</v>
      </c>
      <c r="W1221" s="16">
        <v>1.8718541262690801E-2</v>
      </c>
      <c r="X1221" s="16">
        <v>2.4926202022009802E-2</v>
      </c>
      <c r="Y1221" s="16">
        <v>1.5690692621175301E-2</v>
      </c>
      <c r="Z1221" s="16"/>
      <c r="AA1221" s="16">
        <v>1.26163296073584E-2</v>
      </c>
      <c r="AB1221" s="16">
        <v>1.1311187835017901E-2</v>
      </c>
      <c r="AC1221" s="16">
        <v>3.98865623899467E-2</v>
      </c>
      <c r="AD1221" s="16">
        <v>2.2557297385950199E-2</v>
      </c>
      <c r="AE1221" s="16">
        <v>4.5499462425196299E-2</v>
      </c>
      <c r="AF1221" s="16">
        <v>6.1060127705685398E-2</v>
      </c>
      <c r="AG1221" s="16"/>
      <c r="AH1221" s="16">
        <v>2.9237568709111299E-2</v>
      </c>
      <c r="AI1221" s="16">
        <v>1.5954002660299602E-2</v>
      </c>
      <c r="AJ1221" s="16"/>
      <c r="AK1221" s="16">
        <v>2.76749459888781E-2</v>
      </c>
      <c r="AL1221" s="16">
        <v>8.1423611284572699E-3</v>
      </c>
      <c r="AM1221" s="16"/>
      <c r="AN1221" s="16">
        <v>3.1495228844400702E-2</v>
      </c>
      <c r="AO1221" s="16">
        <v>1.73626626086637E-2</v>
      </c>
      <c r="AP1221" s="16"/>
      <c r="AQ1221" s="16">
        <v>3.2041700359935803E-2</v>
      </c>
      <c r="AR1221" s="16">
        <v>1.2375120016704501E-2</v>
      </c>
      <c r="AS1221" s="16">
        <v>2.82821989812427E-2</v>
      </c>
      <c r="AT1221" s="16"/>
      <c r="AU1221" s="16">
        <v>2.2490888274697599E-2</v>
      </c>
      <c r="AV1221" s="16">
        <v>2.07425754236484E-2</v>
      </c>
      <c r="AW1221" s="16"/>
      <c r="AX1221" s="16">
        <v>2.1249118773772301E-2</v>
      </c>
      <c r="AY1221" s="16">
        <v>2.42924086365379E-2</v>
      </c>
      <c r="AZ1221" s="16"/>
      <c r="BA1221" s="16">
        <v>3.7190730078010902E-2</v>
      </c>
      <c r="BB1221" s="16">
        <v>2.18906239210402E-2</v>
      </c>
    </row>
    <row r="1222" spans="2:54" x14ac:dyDescent="0.35">
      <c r="B1222" t="s">
        <v>374</v>
      </c>
      <c r="C1222" s="16">
        <v>4.2946774128480997E-2</v>
      </c>
      <c r="D1222" s="16">
        <v>5.4857560806463201E-2</v>
      </c>
      <c r="E1222" s="16">
        <v>3.2332254342366799E-2</v>
      </c>
      <c r="F1222" s="16"/>
      <c r="G1222" s="16">
        <v>5.9978047840117503E-2</v>
      </c>
      <c r="H1222" s="16">
        <v>7.8890725972828202E-2</v>
      </c>
      <c r="I1222" s="16">
        <v>3.2873648879631803E-2</v>
      </c>
      <c r="J1222" s="16">
        <v>2.27883089902132E-2</v>
      </c>
      <c r="K1222" s="16">
        <v>4.8993128074402398E-2</v>
      </c>
      <c r="L1222" s="16">
        <v>2.062446628105E-2</v>
      </c>
      <c r="M1222" s="16"/>
      <c r="N1222" s="16">
        <v>3.9217329304245499E-2</v>
      </c>
      <c r="O1222" s="16">
        <v>2.5164399923992699E-2</v>
      </c>
      <c r="P1222" s="16">
        <v>5.5895989431513998E-2</v>
      </c>
      <c r="Q1222" s="16">
        <v>4.0406671345411899E-2</v>
      </c>
      <c r="R1222" s="16"/>
      <c r="S1222" s="16">
        <v>4.2078972385816697E-2</v>
      </c>
      <c r="T1222" s="16">
        <v>4.4469083716435598E-2</v>
      </c>
      <c r="U1222" s="16"/>
      <c r="V1222" s="16">
        <v>4.6767440806188103E-2</v>
      </c>
      <c r="W1222" s="16">
        <v>4.2962392882922799E-2</v>
      </c>
      <c r="X1222" s="16">
        <v>4.27301676292966E-2</v>
      </c>
      <c r="Y1222" s="16">
        <v>1.6569503702676801E-2</v>
      </c>
      <c r="Z1222" s="16"/>
      <c r="AA1222" s="16">
        <v>3.77937205934019E-2</v>
      </c>
      <c r="AB1222" s="16">
        <v>5.1239540663776E-2</v>
      </c>
      <c r="AC1222" s="16">
        <v>5.8324715520305E-2</v>
      </c>
      <c r="AD1222" s="16">
        <v>4.8188055277070402E-2</v>
      </c>
      <c r="AE1222" s="16">
        <v>3.4127950542445697E-2</v>
      </c>
      <c r="AF1222" s="16">
        <v>0</v>
      </c>
      <c r="AG1222" s="16"/>
      <c r="AH1222" s="16">
        <v>5.8131569215885998E-2</v>
      </c>
      <c r="AI1222" s="16">
        <v>3.01494406683127E-2</v>
      </c>
      <c r="AJ1222" s="16"/>
      <c r="AK1222" s="16">
        <v>5.34584607463457E-2</v>
      </c>
      <c r="AL1222" s="16">
        <v>4.9828455519849997E-2</v>
      </c>
      <c r="AM1222" s="16"/>
      <c r="AN1222" s="16">
        <v>6.1164276418741198E-2</v>
      </c>
      <c r="AO1222" s="16">
        <v>3.43037129675101E-2</v>
      </c>
      <c r="AP1222" s="16"/>
      <c r="AQ1222" s="16">
        <v>4.7711169156289999E-2</v>
      </c>
      <c r="AR1222" s="16">
        <v>2.50266719264178E-2</v>
      </c>
      <c r="AS1222" s="16">
        <v>6.6436386623490606E-2</v>
      </c>
      <c r="AT1222" s="16"/>
      <c r="AU1222" s="16">
        <v>2.2857900064053902E-2</v>
      </c>
      <c r="AV1222" s="16">
        <v>7.2222764514954907E-2</v>
      </c>
      <c r="AW1222" s="16"/>
      <c r="AX1222" s="16">
        <v>4.8533981823550197E-2</v>
      </c>
      <c r="AY1222" s="16">
        <v>1.6182348158408501E-2</v>
      </c>
      <c r="AZ1222" s="16"/>
      <c r="BA1222" s="16">
        <v>6.0519915580830301E-2</v>
      </c>
      <c r="BB1222" s="16">
        <v>2.7025404636387401E-2</v>
      </c>
    </row>
    <row r="1223" spans="2:54" x14ac:dyDescent="0.35">
      <c r="B1223" t="s">
        <v>392</v>
      </c>
      <c r="C1223" s="16">
        <v>0.193422423735161</v>
      </c>
      <c r="D1223" s="16">
        <v>0.208640799347274</v>
      </c>
      <c r="E1223" s="16">
        <v>0.18018543018576799</v>
      </c>
      <c r="F1223" s="16"/>
      <c r="G1223" s="16">
        <v>0.24779943014849201</v>
      </c>
      <c r="H1223" s="16">
        <v>0.19644037450780799</v>
      </c>
      <c r="I1223" s="16">
        <v>0.245906289162412</v>
      </c>
      <c r="J1223" s="16">
        <v>0.17642096452498199</v>
      </c>
      <c r="K1223" s="16">
        <v>0.203139835405243</v>
      </c>
      <c r="L1223" s="16">
        <v>0.12383326549210601</v>
      </c>
      <c r="M1223" s="16"/>
      <c r="N1223" s="16">
        <v>0.166845433227475</v>
      </c>
      <c r="O1223" s="16">
        <v>0.18423352611677399</v>
      </c>
      <c r="P1223" s="16">
        <v>0.203562982596213</v>
      </c>
      <c r="Q1223" s="16">
        <v>0.20423637204190301</v>
      </c>
      <c r="R1223" s="16"/>
      <c r="S1223" s="16">
        <v>0.18294453108552999</v>
      </c>
      <c r="T1223" s="16">
        <v>0.20686346504279399</v>
      </c>
      <c r="U1223" s="16"/>
      <c r="V1223" s="16">
        <v>0.21791407516644201</v>
      </c>
      <c r="W1223" s="16">
        <v>0.21111007840426099</v>
      </c>
      <c r="X1223" s="16">
        <v>0.14935748129013299</v>
      </c>
      <c r="Y1223" s="16">
        <v>0.17772650882955399</v>
      </c>
      <c r="Z1223" s="16"/>
      <c r="AA1223" s="16">
        <v>0.26475659797074602</v>
      </c>
      <c r="AB1223" s="16">
        <v>0.151675888299034</v>
      </c>
      <c r="AC1223" s="16">
        <v>0.13337368661384</v>
      </c>
      <c r="AD1223" s="16">
        <v>0.120631069008675</v>
      </c>
      <c r="AE1223" s="16">
        <v>0.21973723162189701</v>
      </c>
      <c r="AF1223" s="16">
        <v>0.15300206213071199</v>
      </c>
      <c r="AG1223" s="16"/>
      <c r="AH1223" s="16">
        <v>0.18985797282674599</v>
      </c>
      <c r="AI1223" s="16">
        <v>0.15878053068411299</v>
      </c>
      <c r="AJ1223" s="16"/>
      <c r="AK1223" s="16">
        <v>0.181006514673518</v>
      </c>
      <c r="AL1223" s="16">
        <v>0.17007862590915601</v>
      </c>
      <c r="AM1223" s="16"/>
      <c r="AN1223" s="16">
        <v>0.190220046622564</v>
      </c>
      <c r="AO1223" s="16">
        <v>0.148529923786649</v>
      </c>
      <c r="AP1223" s="16"/>
      <c r="AQ1223" s="16">
        <v>0.169771359109472</v>
      </c>
      <c r="AR1223" s="16">
        <v>0.26189109962634799</v>
      </c>
      <c r="AS1223" s="16">
        <v>0.12763011328860499</v>
      </c>
      <c r="AT1223" s="16"/>
      <c r="AU1223" s="16">
        <v>0.159774629900299</v>
      </c>
      <c r="AV1223" s="16">
        <v>0.235676669841139</v>
      </c>
      <c r="AW1223" s="16"/>
      <c r="AX1223" s="16">
        <v>0.19392406455632699</v>
      </c>
      <c r="AY1223" s="16">
        <v>0.19287525301714201</v>
      </c>
      <c r="AZ1223" s="16"/>
      <c r="BA1223" s="16">
        <v>0.17077816538280699</v>
      </c>
      <c r="BB1223" s="16">
        <v>0.18447399723070099</v>
      </c>
    </row>
    <row r="1224" spans="2:54" x14ac:dyDescent="0.35">
      <c r="B1224" t="s">
        <v>376</v>
      </c>
      <c r="C1224" s="16">
        <v>0.164607092486419</v>
      </c>
      <c r="D1224" s="16">
        <v>0.161839782764019</v>
      </c>
      <c r="E1224" s="16">
        <v>0.16499202271066399</v>
      </c>
      <c r="F1224" s="16"/>
      <c r="G1224" s="16">
        <v>0.190250279273916</v>
      </c>
      <c r="H1224" s="16">
        <v>0.14191162161642501</v>
      </c>
      <c r="I1224" s="16">
        <v>0.21670357706323801</v>
      </c>
      <c r="J1224" s="16">
        <v>0.16161110149074001</v>
      </c>
      <c r="K1224" s="16">
        <v>0.13683030801184901</v>
      </c>
      <c r="L1224" s="16">
        <v>0.15273526988618399</v>
      </c>
      <c r="M1224" s="16"/>
      <c r="N1224" s="16">
        <v>0.19892605574157099</v>
      </c>
      <c r="O1224" s="16">
        <v>0.15139340055075701</v>
      </c>
      <c r="P1224" s="16">
        <v>0.15438726204817499</v>
      </c>
      <c r="Q1224" s="16">
        <v>0.16796820981028601</v>
      </c>
      <c r="R1224" s="16"/>
      <c r="S1224" s="16">
        <v>0.167827073150802</v>
      </c>
      <c r="T1224" s="16">
        <v>0.158912783094185</v>
      </c>
      <c r="U1224" s="16"/>
      <c r="V1224" s="16">
        <v>0.135887287346345</v>
      </c>
      <c r="W1224" s="16">
        <v>0.16332825273242699</v>
      </c>
      <c r="X1224" s="16">
        <v>0.173965309257685</v>
      </c>
      <c r="Y1224" s="16">
        <v>0.311625487711995</v>
      </c>
      <c r="Z1224" s="16"/>
      <c r="AA1224" s="16">
        <v>0.13062081785480301</v>
      </c>
      <c r="AB1224" s="16">
        <v>0.17704120600930801</v>
      </c>
      <c r="AC1224" s="16">
        <v>0.174481870970388</v>
      </c>
      <c r="AD1224" s="16">
        <v>0.20694818683570801</v>
      </c>
      <c r="AE1224" s="16">
        <v>0.141556369703144</v>
      </c>
      <c r="AF1224" s="16">
        <v>0.26486557306013497</v>
      </c>
      <c r="AG1224" s="16"/>
      <c r="AH1224" s="16">
        <v>0.17919578235639599</v>
      </c>
      <c r="AI1224" s="16">
        <v>0.15194443804184399</v>
      </c>
      <c r="AJ1224" s="16"/>
      <c r="AK1224" s="16">
        <v>0.16714603911210199</v>
      </c>
      <c r="AL1224" s="16">
        <v>0.14894186207073401</v>
      </c>
      <c r="AM1224" s="16"/>
      <c r="AN1224" s="16">
        <v>0.17608328545474999</v>
      </c>
      <c r="AO1224" s="16">
        <v>0.13467173040744401</v>
      </c>
      <c r="AP1224" s="16"/>
      <c r="AQ1224" s="16">
        <v>0.22848149719395999</v>
      </c>
      <c r="AR1224" s="16">
        <v>0.17079469401582401</v>
      </c>
      <c r="AS1224" s="16">
        <v>0.12719658418837201</v>
      </c>
      <c r="AT1224" s="16"/>
      <c r="AU1224" s="16">
        <v>0.16703893644465501</v>
      </c>
      <c r="AV1224" s="16">
        <v>0.162077255532172</v>
      </c>
      <c r="AW1224" s="16"/>
      <c r="AX1224" s="16">
        <v>0.17413952398961799</v>
      </c>
      <c r="AY1224" s="16">
        <v>0.122618728751443</v>
      </c>
      <c r="AZ1224" s="16"/>
      <c r="BA1224" s="16">
        <v>0.18427694772616199</v>
      </c>
      <c r="BB1224" s="16">
        <v>0.159670129436422</v>
      </c>
    </row>
    <row r="1225" spans="2:54" x14ac:dyDescent="0.35">
      <c r="B1225" t="s">
        <v>377</v>
      </c>
      <c r="C1225" s="16">
        <v>0.18407559968991599</v>
      </c>
      <c r="D1225" s="16">
        <v>0.205494211659734</v>
      </c>
      <c r="E1225" s="16">
        <v>0.16665437713296299</v>
      </c>
      <c r="F1225" s="16"/>
      <c r="G1225" s="16">
        <v>0.14203671785394001</v>
      </c>
      <c r="H1225" s="16">
        <v>0.18700108275920899</v>
      </c>
      <c r="I1225" s="16">
        <v>0.15000333954262801</v>
      </c>
      <c r="J1225" s="16">
        <v>0.253376878255759</v>
      </c>
      <c r="K1225" s="16">
        <v>0.197737937893911</v>
      </c>
      <c r="L1225" s="16">
        <v>0.169344664893117</v>
      </c>
      <c r="M1225" s="16"/>
      <c r="N1225" s="16">
        <v>0.178254238005083</v>
      </c>
      <c r="O1225" s="16">
        <v>0.163251402714368</v>
      </c>
      <c r="P1225" s="16">
        <v>0.150216386139323</v>
      </c>
      <c r="Q1225" s="16">
        <v>0.260752994326584</v>
      </c>
      <c r="R1225" s="16"/>
      <c r="S1225" s="16">
        <v>0.162253772822161</v>
      </c>
      <c r="T1225" s="16">
        <v>0.217894833839364</v>
      </c>
      <c r="U1225" s="16"/>
      <c r="V1225" s="16">
        <v>0.165595613042087</v>
      </c>
      <c r="W1225" s="16">
        <v>0.15468419732112301</v>
      </c>
      <c r="X1225" s="16">
        <v>0.235895432129372</v>
      </c>
      <c r="Y1225" s="16">
        <v>0.22649233274704</v>
      </c>
      <c r="Z1225" s="16"/>
      <c r="AA1225" s="16">
        <v>0.1474454291476</v>
      </c>
      <c r="AB1225" s="16">
        <v>0.195258854445792</v>
      </c>
      <c r="AC1225" s="16">
        <v>0.14711299793693999</v>
      </c>
      <c r="AD1225" s="16">
        <v>0.26469511266606599</v>
      </c>
      <c r="AE1225" s="16">
        <v>0.19363215614696799</v>
      </c>
      <c r="AF1225" s="16">
        <v>0.115736549925013</v>
      </c>
      <c r="AG1225" s="16"/>
      <c r="AH1225" s="16">
        <v>0.19087754726518699</v>
      </c>
      <c r="AI1225" s="16">
        <v>0.19709094355714099</v>
      </c>
      <c r="AJ1225" s="16"/>
      <c r="AK1225" s="16">
        <v>0.20304160044414901</v>
      </c>
      <c r="AL1225" s="16">
        <v>0.211771560927594</v>
      </c>
      <c r="AM1225" s="16"/>
      <c r="AN1225" s="16">
        <v>0.17821126304960899</v>
      </c>
      <c r="AO1225" s="16">
        <v>0.20274986423406</v>
      </c>
      <c r="AP1225" s="16"/>
      <c r="AQ1225" s="16">
        <v>0.169961747631586</v>
      </c>
      <c r="AR1225" s="16">
        <v>0.1794835982553</v>
      </c>
      <c r="AS1225" s="16">
        <v>0.20135872422641801</v>
      </c>
      <c r="AT1225" s="16"/>
      <c r="AU1225" s="16">
        <v>0.18457813973225001</v>
      </c>
      <c r="AV1225" s="16">
        <v>0.186709967721083</v>
      </c>
      <c r="AW1225" s="16"/>
      <c r="AX1225" s="16">
        <v>0.18571726355158899</v>
      </c>
      <c r="AY1225" s="16">
        <v>0.17663934305200299</v>
      </c>
      <c r="AZ1225" s="16"/>
      <c r="BA1225" s="16">
        <v>0.182508424340877</v>
      </c>
      <c r="BB1225" s="16">
        <v>0.32380232333971498</v>
      </c>
    </row>
    <row r="1226" spans="2:54" x14ac:dyDescent="0.35">
      <c r="B1226" t="s">
        <v>393</v>
      </c>
      <c r="C1226" s="16">
        <v>0.29971328818718201</v>
      </c>
      <c r="D1226" s="16">
        <v>0.28623795037838501</v>
      </c>
      <c r="E1226" s="16">
        <v>0.31327240200815798</v>
      </c>
      <c r="F1226" s="16"/>
      <c r="G1226" s="16">
        <v>0.20681511075664899</v>
      </c>
      <c r="H1226" s="16">
        <v>0.25669771204819097</v>
      </c>
      <c r="I1226" s="16">
        <v>0.25415995707616901</v>
      </c>
      <c r="J1226" s="16">
        <v>0.30915491101407999</v>
      </c>
      <c r="K1226" s="16">
        <v>0.31590425037276698</v>
      </c>
      <c r="L1226" s="16">
        <v>0.40585062629178897</v>
      </c>
      <c r="M1226" s="16"/>
      <c r="N1226" s="16">
        <v>0.37106328385848503</v>
      </c>
      <c r="O1226" s="16">
        <v>0.29753169769188997</v>
      </c>
      <c r="P1226" s="16">
        <v>0.31553135297498103</v>
      </c>
      <c r="Q1226" s="16">
        <v>0.225146726389579</v>
      </c>
      <c r="R1226" s="16"/>
      <c r="S1226" s="16">
        <v>0.33139114432601402</v>
      </c>
      <c r="T1226" s="16">
        <v>0.253442263698125</v>
      </c>
      <c r="U1226" s="16"/>
      <c r="V1226" s="16">
        <v>0.30221761767611999</v>
      </c>
      <c r="W1226" s="16">
        <v>0.30433898966392697</v>
      </c>
      <c r="X1226" s="16">
        <v>0.30207391232750203</v>
      </c>
      <c r="Y1226" s="16">
        <v>0.20794201734196799</v>
      </c>
      <c r="Z1226" s="16"/>
      <c r="AA1226" s="16">
        <v>0.28099477600261302</v>
      </c>
      <c r="AB1226" s="16">
        <v>0.337383581312583</v>
      </c>
      <c r="AC1226" s="16">
        <v>0.37124606713765301</v>
      </c>
      <c r="AD1226" s="16">
        <v>0.26543894500777598</v>
      </c>
      <c r="AE1226" s="16">
        <v>0.30281290611907502</v>
      </c>
      <c r="AF1226" s="16">
        <v>0.31562723757684402</v>
      </c>
      <c r="AG1226" s="16"/>
      <c r="AH1226" s="16">
        <v>0.26702792384604601</v>
      </c>
      <c r="AI1226" s="16">
        <v>0.36650388989632299</v>
      </c>
      <c r="AJ1226" s="16"/>
      <c r="AK1226" s="16">
        <v>0.273939982662807</v>
      </c>
      <c r="AL1226" s="16">
        <v>0.32952320265729301</v>
      </c>
      <c r="AM1226" s="16"/>
      <c r="AN1226" s="16">
        <v>0.269875708306554</v>
      </c>
      <c r="AO1226" s="16">
        <v>0.37764437501222597</v>
      </c>
      <c r="AP1226" s="16"/>
      <c r="AQ1226" s="16">
        <v>0.27188665295455799</v>
      </c>
      <c r="AR1226" s="16">
        <v>0.25596779846078999</v>
      </c>
      <c r="AS1226" s="16">
        <v>0.36964152142804002</v>
      </c>
      <c r="AT1226" s="16"/>
      <c r="AU1226" s="16">
        <v>0.34747974137467602</v>
      </c>
      <c r="AV1226" s="16">
        <v>0.23740891357292901</v>
      </c>
      <c r="AW1226" s="16"/>
      <c r="AX1226" s="16">
        <v>0.293325094410261</v>
      </c>
      <c r="AY1226" s="16">
        <v>0.33513973398684099</v>
      </c>
      <c r="AZ1226" s="16"/>
      <c r="BA1226" s="16">
        <v>0.287500551987519</v>
      </c>
      <c r="BB1226" s="16">
        <v>0.21728218045349099</v>
      </c>
    </row>
    <row r="1227" spans="2:54" x14ac:dyDescent="0.35">
      <c r="B1227" t="s">
        <v>103</v>
      </c>
      <c r="C1227" s="16">
        <v>4.5642121591486798E-2</v>
      </c>
      <c r="D1227" s="16">
        <v>3.4589958632797298E-2</v>
      </c>
      <c r="E1227" s="16">
        <v>5.3527880359127498E-2</v>
      </c>
      <c r="F1227" s="16"/>
      <c r="G1227" s="16">
        <v>4.7871858187995199E-2</v>
      </c>
      <c r="H1227" s="16">
        <v>4.1226859492561503E-2</v>
      </c>
      <c r="I1227" s="16">
        <v>1.7959547594923402E-2</v>
      </c>
      <c r="J1227" s="16">
        <v>2.6734736508501101E-2</v>
      </c>
      <c r="K1227" s="16">
        <v>5.18376142176444E-2</v>
      </c>
      <c r="L1227" s="16">
        <v>7.90924296546862E-2</v>
      </c>
      <c r="M1227" s="16"/>
      <c r="N1227" s="16">
        <v>1.6573818908289701E-2</v>
      </c>
      <c r="O1227" s="16">
        <v>7.6747356849993606E-2</v>
      </c>
      <c r="P1227" s="16">
        <v>4.0153198650217201E-2</v>
      </c>
      <c r="Q1227" s="16">
        <v>4.8060930497119202E-2</v>
      </c>
      <c r="R1227" s="16"/>
      <c r="S1227" s="16">
        <v>5.1118138239530403E-2</v>
      </c>
      <c r="T1227" s="16">
        <v>3.7612732493426199E-2</v>
      </c>
      <c r="U1227" s="16"/>
      <c r="V1227" s="16">
        <v>4.1043762775250299E-2</v>
      </c>
      <c r="W1227" s="16">
        <v>6.1931931383978699E-2</v>
      </c>
      <c r="X1227" s="16">
        <v>3.2557988906940602E-2</v>
      </c>
      <c r="Y1227" s="16">
        <v>0</v>
      </c>
      <c r="Z1227" s="16"/>
      <c r="AA1227" s="16">
        <v>5.4515710203290699E-2</v>
      </c>
      <c r="AB1227" s="16">
        <v>4.7132757072475898E-2</v>
      </c>
      <c r="AC1227" s="16">
        <v>4.2102443517996302E-2</v>
      </c>
      <c r="AD1227" s="16">
        <v>3.4717268668939601E-2</v>
      </c>
      <c r="AE1227" s="16">
        <v>3.2514728787470602E-2</v>
      </c>
      <c r="AF1227" s="16">
        <v>4.9563419952003099E-2</v>
      </c>
      <c r="AG1227" s="16"/>
      <c r="AH1227" s="16">
        <v>3.56310078755291E-2</v>
      </c>
      <c r="AI1227" s="16">
        <v>4.49599754442154E-2</v>
      </c>
      <c r="AJ1227" s="16"/>
      <c r="AK1227" s="16">
        <v>3.4670806856603502E-2</v>
      </c>
      <c r="AL1227" s="16">
        <v>4.7366364293419998E-2</v>
      </c>
      <c r="AM1227" s="16"/>
      <c r="AN1227" s="16">
        <v>4.3843478779818097E-2</v>
      </c>
      <c r="AO1227" s="16">
        <v>4.453034990305E-2</v>
      </c>
      <c r="AP1227" s="16"/>
      <c r="AQ1227" s="16">
        <v>2.96407944296068E-2</v>
      </c>
      <c r="AR1227" s="16">
        <v>5.5796931350524097E-2</v>
      </c>
      <c r="AS1227" s="16">
        <v>3.2803140684495802E-2</v>
      </c>
      <c r="AT1227" s="16"/>
      <c r="AU1227" s="16">
        <v>4.9855598442263699E-2</v>
      </c>
      <c r="AV1227" s="16">
        <v>3.3375836561063799E-2</v>
      </c>
      <c r="AW1227" s="16"/>
      <c r="AX1227" s="16">
        <v>3.8913367742885903E-2</v>
      </c>
      <c r="AY1227" s="16">
        <v>7.0636934677312094E-2</v>
      </c>
      <c r="AZ1227" s="16"/>
      <c r="BA1227" s="16">
        <v>2.69524775339555E-2</v>
      </c>
      <c r="BB1227" s="16">
        <v>5.7686218802701701E-2</v>
      </c>
    </row>
    <row r="1228" spans="2:54" x14ac:dyDescent="0.35">
      <c r="C1228" s="16"/>
      <c r="D1228" s="16"/>
      <c r="E1228" s="16"/>
      <c r="F1228" s="16"/>
      <c r="G1228" s="16"/>
      <c r="H1228" s="16"/>
      <c r="I1228" s="16"/>
      <c r="J1228" s="16"/>
      <c r="K1228" s="16"/>
      <c r="L1228" s="16"/>
      <c r="M1228" s="16"/>
      <c r="N1228" s="16"/>
      <c r="O1228" s="16"/>
      <c r="P1228" s="16"/>
      <c r="Q1228" s="16"/>
      <c r="R1228" s="16"/>
      <c r="S1228" s="16"/>
      <c r="T1228" s="16"/>
      <c r="U1228" s="16"/>
      <c r="V1228" s="16"/>
      <c r="W1228" s="16"/>
      <c r="X1228" s="16"/>
      <c r="Y1228" s="16"/>
      <c r="Z1228" s="16"/>
      <c r="AA1228" s="16"/>
      <c r="AB1228" s="16"/>
      <c r="AC1228" s="16"/>
      <c r="AD1228" s="16"/>
      <c r="AE1228" s="16"/>
      <c r="AF1228" s="16"/>
      <c r="AG1228" s="16"/>
      <c r="AH1228" s="16"/>
      <c r="AI1228" s="16"/>
      <c r="AJ1228" s="16"/>
      <c r="AK1228" s="16"/>
      <c r="AL1228" s="16"/>
      <c r="AM1228" s="16"/>
      <c r="AN1228" s="16"/>
      <c r="AO1228" s="16"/>
      <c r="AP1228" s="16"/>
      <c r="AQ1228" s="16"/>
      <c r="AR1228" s="16"/>
      <c r="AS1228" s="16"/>
      <c r="AT1228" s="16"/>
      <c r="AU1228" s="16"/>
      <c r="AV1228" s="16"/>
      <c r="AW1228" s="16"/>
      <c r="AX1228" s="16"/>
      <c r="AY1228" s="16"/>
      <c r="AZ1228" s="16"/>
      <c r="BA1228" s="16"/>
      <c r="BB1228" s="16"/>
    </row>
    <row r="1229" spans="2:54" x14ac:dyDescent="0.35">
      <c r="B1229" s="7" t="s">
        <v>404</v>
      </c>
      <c r="C1229" s="16"/>
      <c r="D1229" s="16"/>
      <c r="E1229" s="16"/>
      <c r="F1229" s="16"/>
      <c r="G1229" s="16"/>
      <c r="H1229" s="16"/>
      <c r="I1229" s="16"/>
      <c r="J1229" s="16"/>
      <c r="K1229" s="16"/>
      <c r="L1229" s="16"/>
      <c r="M1229" s="16"/>
      <c r="N1229" s="16"/>
      <c r="O1229" s="16"/>
      <c r="P1229" s="16"/>
      <c r="Q1229" s="16"/>
      <c r="R1229" s="16"/>
      <c r="S1229" s="16"/>
      <c r="T1229" s="16"/>
      <c r="U1229" s="16"/>
      <c r="V1229" s="16"/>
      <c r="W1229" s="16"/>
      <c r="X1229" s="16"/>
      <c r="Y1229" s="16"/>
      <c r="Z1229" s="16"/>
      <c r="AA1229" s="16"/>
      <c r="AB1229" s="16"/>
      <c r="AC1229" s="16"/>
      <c r="AD1229" s="16"/>
      <c r="AE1229" s="16"/>
      <c r="AF1229" s="16"/>
      <c r="AG1229" s="16"/>
      <c r="AH1229" s="16"/>
      <c r="AI1229" s="16"/>
      <c r="AJ1229" s="16"/>
      <c r="AK1229" s="16"/>
      <c r="AL1229" s="16"/>
      <c r="AM1229" s="16"/>
      <c r="AN1229" s="16"/>
      <c r="AO1229" s="16"/>
      <c r="AP1229" s="16"/>
      <c r="AQ1229" s="16"/>
      <c r="AR1229" s="16"/>
      <c r="AS1229" s="16"/>
      <c r="AT1229" s="16"/>
      <c r="AU1229" s="16"/>
      <c r="AV1229" s="16"/>
      <c r="AW1229" s="16"/>
      <c r="AX1229" s="16"/>
      <c r="AY1229" s="16"/>
      <c r="AZ1229" s="16"/>
      <c r="BA1229" s="16"/>
      <c r="BB1229" s="16"/>
    </row>
    <row r="1230" spans="2:54" x14ac:dyDescent="0.35">
      <c r="B1230" s="15" t="s">
        <v>14</v>
      </c>
      <c r="C1230" s="16"/>
      <c r="D1230" s="16"/>
      <c r="E1230" s="16"/>
      <c r="F1230" s="16"/>
      <c r="G1230" s="16"/>
      <c r="H1230" s="16"/>
      <c r="I1230" s="16"/>
      <c r="J1230" s="16"/>
      <c r="K1230" s="16"/>
      <c r="L1230" s="16"/>
      <c r="M1230" s="16"/>
      <c r="N1230" s="16"/>
      <c r="O1230" s="16"/>
      <c r="P1230" s="16"/>
      <c r="Q1230" s="16"/>
      <c r="R1230" s="16"/>
      <c r="S1230" s="16"/>
      <c r="T1230" s="16"/>
      <c r="U1230" s="16"/>
      <c r="V1230" s="16"/>
      <c r="W1230" s="16"/>
      <c r="X1230" s="16"/>
      <c r="Y1230" s="16"/>
      <c r="Z1230" s="16"/>
      <c r="AA1230" s="16"/>
      <c r="AB1230" s="16"/>
      <c r="AC1230" s="16"/>
      <c r="AD1230" s="16"/>
      <c r="AE1230" s="16"/>
      <c r="AF1230" s="16"/>
      <c r="AG1230" s="16"/>
      <c r="AH1230" s="16"/>
      <c r="AI1230" s="16"/>
      <c r="AJ1230" s="16"/>
      <c r="AK1230" s="16"/>
      <c r="AL1230" s="16"/>
      <c r="AM1230" s="16"/>
      <c r="AN1230" s="16"/>
      <c r="AO1230" s="16"/>
      <c r="AP1230" s="16"/>
      <c r="AQ1230" s="16"/>
      <c r="AR1230" s="16"/>
      <c r="AS1230" s="16"/>
      <c r="AT1230" s="16"/>
      <c r="AU1230" s="16"/>
      <c r="AV1230" s="16"/>
      <c r="AW1230" s="16"/>
      <c r="AX1230" s="16"/>
      <c r="AY1230" s="16"/>
      <c r="AZ1230" s="16"/>
      <c r="BA1230" s="16"/>
      <c r="BB1230" s="16"/>
    </row>
    <row r="1231" spans="2:54" x14ac:dyDescent="0.35">
      <c r="B1231" t="s">
        <v>391</v>
      </c>
      <c r="C1231" s="16">
        <v>4.4680971949232602E-2</v>
      </c>
      <c r="D1231" s="16">
        <v>3.6999874368501197E-2</v>
      </c>
      <c r="E1231" s="16">
        <v>4.7580426797160097E-2</v>
      </c>
      <c r="F1231" s="16"/>
      <c r="G1231" s="16">
        <v>8.6721688675728506E-2</v>
      </c>
      <c r="H1231" s="16">
        <v>6.5822015653135099E-2</v>
      </c>
      <c r="I1231" s="16">
        <v>4.69066065104604E-2</v>
      </c>
      <c r="J1231" s="16">
        <v>2.8314842128505401E-2</v>
      </c>
      <c r="K1231" s="16">
        <v>3.0214660456138399E-2</v>
      </c>
      <c r="L1231" s="16">
        <v>2.42367621116845E-2</v>
      </c>
      <c r="M1231" s="16"/>
      <c r="N1231" s="16">
        <v>1.5929399959516598E-2</v>
      </c>
      <c r="O1231" s="16">
        <v>5.2389367961570697E-2</v>
      </c>
      <c r="P1231" s="16">
        <v>5.5689602513135601E-2</v>
      </c>
      <c r="Q1231" s="16">
        <v>4.0881957296371799E-2</v>
      </c>
      <c r="R1231" s="16"/>
      <c r="S1231" s="16">
        <v>3.6734318602338098E-2</v>
      </c>
      <c r="T1231" s="16">
        <v>5.6885309544291503E-2</v>
      </c>
      <c r="U1231" s="16"/>
      <c r="V1231" s="16">
        <v>6.1824872817103603E-2</v>
      </c>
      <c r="W1231" s="16">
        <v>4.6696590954732102E-2</v>
      </c>
      <c r="X1231" s="16">
        <v>2.9079321342205301E-2</v>
      </c>
      <c r="Y1231" s="16">
        <v>2.6262820327151899E-2</v>
      </c>
      <c r="Z1231" s="16"/>
      <c r="AA1231" s="16">
        <v>6.9073685141726196E-2</v>
      </c>
      <c r="AB1231" s="16">
        <v>2.30176453204524E-2</v>
      </c>
      <c r="AC1231" s="16">
        <v>2.7880321370767399E-2</v>
      </c>
      <c r="AD1231" s="16">
        <v>2.6814060979231401E-2</v>
      </c>
      <c r="AE1231" s="16">
        <v>3.4864895985630501E-2</v>
      </c>
      <c r="AF1231" s="16">
        <v>6.8208350656466202E-2</v>
      </c>
      <c r="AG1231" s="16"/>
      <c r="AH1231" s="16">
        <v>2.7853279794097598E-2</v>
      </c>
      <c r="AI1231" s="16">
        <v>4.2190949922469599E-2</v>
      </c>
      <c r="AJ1231" s="16"/>
      <c r="AK1231" s="16">
        <v>3.0308750254169702E-2</v>
      </c>
      <c r="AL1231" s="16">
        <v>6.7132580462244906E-2</v>
      </c>
      <c r="AM1231" s="16"/>
      <c r="AN1231" s="16">
        <v>3.4338042087937198E-2</v>
      </c>
      <c r="AO1231" s="16">
        <v>4.76997588252226E-2</v>
      </c>
      <c r="AP1231" s="16"/>
      <c r="AQ1231" s="16">
        <v>3.6629309327139099E-2</v>
      </c>
      <c r="AR1231" s="16">
        <v>4.6676815514016402E-2</v>
      </c>
      <c r="AS1231" s="16">
        <v>4.3827148524928201E-2</v>
      </c>
      <c r="AT1231" s="16"/>
      <c r="AU1231" s="16">
        <v>4.3342011493925602E-2</v>
      </c>
      <c r="AV1231" s="16">
        <v>4.3300276582736198E-2</v>
      </c>
      <c r="AW1231" s="16"/>
      <c r="AX1231" s="16">
        <v>4.29313744924949E-2</v>
      </c>
      <c r="AY1231" s="16">
        <v>4.7772976310243201E-2</v>
      </c>
      <c r="AZ1231" s="16"/>
      <c r="BA1231" s="16">
        <v>4.81551634910432E-2</v>
      </c>
      <c r="BB1231" s="16">
        <v>4.4065314618751301E-2</v>
      </c>
    </row>
    <row r="1232" spans="2:54" x14ac:dyDescent="0.35">
      <c r="B1232" t="s">
        <v>373</v>
      </c>
      <c r="C1232" s="16">
        <v>2.1366463247654399E-2</v>
      </c>
      <c r="D1232" s="16">
        <v>1.7783256908335199E-2</v>
      </c>
      <c r="E1232" s="16">
        <v>2.3262809627325701E-2</v>
      </c>
      <c r="F1232" s="16"/>
      <c r="G1232" s="16">
        <v>4.14446242395234E-2</v>
      </c>
      <c r="H1232" s="16">
        <v>2.9042809120850901E-2</v>
      </c>
      <c r="I1232" s="16">
        <v>2.3643354337108999E-2</v>
      </c>
      <c r="J1232" s="16">
        <v>2.4013219478238298E-2</v>
      </c>
      <c r="K1232" s="16">
        <v>1.6114730653029301E-2</v>
      </c>
      <c r="L1232" s="16">
        <v>3.5379702775804401E-3</v>
      </c>
      <c r="M1232" s="16"/>
      <c r="N1232" s="16">
        <v>3.1673787385898197E-2</v>
      </c>
      <c r="O1232" s="16">
        <v>1.52834661162754E-2</v>
      </c>
      <c r="P1232" s="16">
        <v>2.6840032977933699E-2</v>
      </c>
      <c r="Q1232" s="16">
        <v>1.05263392483746E-2</v>
      </c>
      <c r="R1232" s="16"/>
      <c r="S1232" s="16">
        <v>1.8240928969814101E-2</v>
      </c>
      <c r="T1232" s="16">
        <v>2.6185492542472801E-2</v>
      </c>
      <c r="U1232" s="16"/>
      <c r="V1232" s="16">
        <v>3.0556833986159399E-2</v>
      </c>
      <c r="W1232" s="16">
        <v>1.18836203553654E-2</v>
      </c>
      <c r="X1232" s="16">
        <v>2.7131398326424E-2</v>
      </c>
      <c r="Y1232" s="16">
        <v>1.5690692621175301E-2</v>
      </c>
      <c r="Z1232" s="16"/>
      <c r="AA1232" s="16">
        <v>2.6131480716578899E-2</v>
      </c>
      <c r="AB1232" s="16">
        <v>3.1040186329309601E-2</v>
      </c>
      <c r="AC1232" s="16">
        <v>2.2305073829653899E-2</v>
      </c>
      <c r="AD1232" s="16">
        <v>2.8235794825543399E-3</v>
      </c>
      <c r="AE1232" s="16">
        <v>3.1575177838684403E-2</v>
      </c>
      <c r="AF1232" s="16">
        <v>0</v>
      </c>
      <c r="AG1232" s="16"/>
      <c r="AH1232" s="16">
        <v>1.7725182006844101E-2</v>
      </c>
      <c r="AI1232" s="16">
        <v>2.57699287709863E-2</v>
      </c>
      <c r="AJ1232" s="16"/>
      <c r="AK1232" s="16">
        <v>1.8354780638483701E-2</v>
      </c>
      <c r="AL1232" s="16">
        <v>2.1665101639670399E-2</v>
      </c>
      <c r="AM1232" s="16"/>
      <c r="AN1232" s="16">
        <v>1.4992433560928701E-2</v>
      </c>
      <c r="AO1232" s="16">
        <v>2.6549335937390801E-2</v>
      </c>
      <c r="AP1232" s="16"/>
      <c r="AQ1232" s="16">
        <v>3.8921910718813901E-2</v>
      </c>
      <c r="AR1232" s="16">
        <v>1.22003741682987E-2</v>
      </c>
      <c r="AS1232" s="16">
        <v>2.3684157921991099E-2</v>
      </c>
      <c r="AT1232" s="16"/>
      <c r="AU1232" s="16">
        <v>2.1513312502489002E-2</v>
      </c>
      <c r="AV1232" s="16">
        <v>2.1546688695884698E-2</v>
      </c>
      <c r="AW1232" s="16"/>
      <c r="AX1232" s="16">
        <v>2.1021769711748899E-2</v>
      </c>
      <c r="AY1232" s="16">
        <v>1.8055644616499899E-2</v>
      </c>
      <c r="AZ1232" s="16"/>
      <c r="BA1232" s="16">
        <v>2.6997202669388098E-2</v>
      </c>
      <c r="BB1232" s="16">
        <v>4.6444886512242697E-2</v>
      </c>
    </row>
    <row r="1233" spans="2:54" x14ac:dyDescent="0.35">
      <c r="B1233" t="s">
        <v>374</v>
      </c>
      <c r="C1233" s="16">
        <v>3.8306910107285701E-2</v>
      </c>
      <c r="D1233" s="16">
        <v>4.7623351811949703E-2</v>
      </c>
      <c r="E1233" s="16">
        <v>3.00779176289655E-2</v>
      </c>
      <c r="F1233" s="16"/>
      <c r="G1233" s="16">
        <v>4.2823380604510401E-2</v>
      </c>
      <c r="H1233" s="16">
        <v>5.76732236948427E-2</v>
      </c>
      <c r="I1233" s="16">
        <v>3.7004393697625503E-2</v>
      </c>
      <c r="J1233" s="16">
        <v>1.5207022936023201E-2</v>
      </c>
      <c r="K1233" s="16">
        <v>7.1840670814089194E-2</v>
      </c>
      <c r="L1233" s="16">
        <v>1.12918677287449E-2</v>
      </c>
      <c r="M1233" s="16"/>
      <c r="N1233" s="16">
        <v>2.5087074206173399E-2</v>
      </c>
      <c r="O1233" s="16">
        <v>2.4108343441874899E-2</v>
      </c>
      <c r="P1233" s="16">
        <v>5.7503081719483401E-2</v>
      </c>
      <c r="Q1233" s="16">
        <v>2.94134033341397E-2</v>
      </c>
      <c r="R1233" s="16"/>
      <c r="S1233" s="16">
        <v>4.3844650494428698E-2</v>
      </c>
      <c r="T1233" s="16">
        <v>3.0147929671230801E-2</v>
      </c>
      <c r="U1233" s="16"/>
      <c r="V1233" s="16">
        <v>4.3268854428136203E-2</v>
      </c>
      <c r="W1233" s="16">
        <v>3.9780770037258398E-2</v>
      </c>
      <c r="X1233" s="16">
        <v>3.33059735935562E-2</v>
      </c>
      <c r="Y1233" s="16">
        <v>2.6713402735770199E-2</v>
      </c>
      <c r="Z1233" s="16"/>
      <c r="AA1233" s="16">
        <v>4.6446276097521701E-2</v>
      </c>
      <c r="AB1233" s="16">
        <v>3.2824995551891799E-2</v>
      </c>
      <c r="AC1233" s="16">
        <v>2.95829734126455E-2</v>
      </c>
      <c r="AD1233" s="16">
        <v>4.4709749528022501E-2</v>
      </c>
      <c r="AE1233" s="16">
        <v>2.1446592067411899E-2</v>
      </c>
      <c r="AF1233" s="16">
        <v>0</v>
      </c>
      <c r="AG1233" s="16"/>
      <c r="AH1233" s="16">
        <v>4.2324371855128197E-2</v>
      </c>
      <c r="AI1233" s="16">
        <v>3.5377691538548597E-2</v>
      </c>
      <c r="AJ1233" s="16"/>
      <c r="AK1233" s="16">
        <v>4.7135375081378002E-2</v>
      </c>
      <c r="AL1233" s="16">
        <v>4.7675890452953E-2</v>
      </c>
      <c r="AM1233" s="16"/>
      <c r="AN1233" s="16">
        <v>4.54559765999741E-2</v>
      </c>
      <c r="AO1233" s="16">
        <v>4.1528258649302298E-2</v>
      </c>
      <c r="AP1233" s="16"/>
      <c r="AQ1233" s="16">
        <v>3.8612376556750302E-2</v>
      </c>
      <c r="AR1233" s="16">
        <v>3.6048510862503498E-2</v>
      </c>
      <c r="AS1233" s="16">
        <v>4.5808273033194298E-2</v>
      </c>
      <c r="AT1233" s="16"/>
      <c r="AU1233" s="16">
        <v>3.54450214647654E-2</v>
      </c>
      <c r="AV1233" s="16">
        <v>4.30629203433378E-2</v>
      </c>
      <c r="AW1233" s="16"/>
      <c r="AX1233" s="16">
        <v>4.3025891560541103E-2</v>
      </c>
      <c r="AY1233" s="16">
        <v>1.57833853925195E-2</v>
      </c>
      <c r="AZ1233" s="16"/>
      <c r="BA1233" s="16">
        <v>6.2545681201115103E-2</v>
      </c>
      <c r="BB1233" s="16">
        <v>4.3966600302246202E-2</v>
      </c>
    </row>
    <row r="1234" spans="2:54" x14ac:dyDescent="0.35">
      <c r="B1234" t="s">
        <v>392</v>
      </c>
      <c r="C1234" s="16">
        <v>0.165586173008749</v>
      </c>
      <c r="D1234" s="16">
        <v>0.17648212246168701</v>
      </c>
      <c r="E1234" s="16">
        <v>0.15601012617802901</v>
      </c>
      <c r="F1234" s="16"/>
      <c r="G1234" s="16">
        <v>0.204160771438607</v>
      </c>
      <c r="H1234" s="16">
        <v>0.162877371664507</v>
      </c>
      <c r="I1234" s="16">
        <v>0.23073528409191699</v>
      </c>
      <c r="J1234" s="16">
        <v>0.17245314564355099</v>
      </c>
      <c r="K1234" s="16">
        <v>0.17702552433670801</v>
      </c>
      <c r="L1234" s="16">
        <v>8.08138716866134E-2</v>
      </c>
      <c r="M1234" s="16"/>
      <c r="N1234" s="16">
        <v>0.137621202331527</v>
      </c>
      <c r="O1234" s="16">
        <v>0.16804274063854999</v>
      </c>
      <c r="P1234" s="16">
        <v>0.16829638682863099</v>
      </c>
      <c r="Q1234" s="16">
        <v>0.179123777332902</v>
      </c>
      <c r="R1234" s="16"/>
      <c r="S1234" s="16">
        <v>0.15534843863005099</v>
      </c>
      <c r="T1234" s="16">
        <v>0.18018809197486499</v>
      </c>
      <c r="U1234" s="16"/>
      <c r="V1234" s="16">
        <v>0.20616963595145599</v>
      </c>
      <c r="W1234" s="16">
        <v>0.16353103557328</v>
      </c>
      <c r="X1234" s="16">
        <v>0.14685756647658199</v>
      </c>
      <c r="Y1234" s="16">
        <v>4.8721709875606999E-2</v>
      </c>
      <c r="Z1234" s="16"/>
      <c r="AA1234" s="16">
        <v>0.22132614604912301</v>
      </c>
      <c r="AB1234" s="16">
        <v>0.148653285703785</v>
      </c>
      <c r="AC1234" s="16">
        <v>0.16439896783296501</v>
      </c>
      <c r="AD1234" s="16">
        <v>8.8270421220297199E-2</v>
      </c>
      <c r="AE1234" s="16">
        <v>0.17379899929345499</v>
      </c>
      <c r="AF1234" s="16">
        <v>7.3287237520992699E-2</v>
      </c>
      <c r="AG1234" s="16"/>
      <c r="AH1234" s="16">
        <v>0.14963133896623501</v>
      </c>
      <c r="AI1234" s="16">
        <v>0.14458607786036401</v>
      </c>
      <c r="AJ1234" s="16"/>
      <c r="AK1234" s="16">
        <v>0.14003616605194</v>
      </c>
      <c r="AL1234" s="16">
        <v>0.15800706032268699</v>
      </c>
      <c r="AM1234" s="16"/>
      <c r="AN1234" s="16">
        <v>0.151087382395694</v>
      </c>
      <c r="AO1234" s="16">
        <v>0.13736338473611101</v>
      </c>
      <c r="AP1234" s="16"/>
      <c r="AQ1234" s="16">
        <v>7.5621007845299598E-2</v>
      </c>
      <c r="AR1234" s="16">
        <v>0.22802282711511601</v>
      </c>
      <c r="AS1234" s="16">
        <v>0.12649267350165899</v>
      </c>
      <c r="AT1234" s="16"/>
      <c r="AU1234" s="16">
        <v>0.140006202680523</v>
      </c>
      <c r="AV1234" s="16">
        <v>0.19381687631094199</v>
      </c>
      <c r="AW1234" s="16"/>
      <c r="AX1234" s="16">
        <v>0.161285178145844</v>
      </c>
      <c r="AY1234" s="16">
        <v>0.181939618007284</v>
      </c>
      <c r="AZ1234" s="16"/>
      <c r="BA1234" s="16">
        <v>0.121665991527664</v>
      </c>
      <c r="BB1234" s="16">
        <v>0.18676443134153001</v>
      </c>
    </row>
    <row r="1235" spans="2:54" x14ac:dyDescent="0.35">
      <c r="B1235" t="s">
        <v>376</v>
      </c>
      <c r="C1235" s="16">
        <v>0.15582845351586</v>
      </c>
      <c r="D1235" s="16">
        <v>0.16668636199175099</v>
      </c>
      <c r="E1235" s="16">
        <v>0.147971932651081</v>
      </c>
      <c r="F1235" s="16"/>
      <c r="G1235" s="16">
        <v>0.13938284548319599</v>
      </c>
      <c r="H1235" s="16">
        <v>0.19168186432784701</v>
      </c>
      <c r="I1235" s="16">
        <v>0.178150046022055</v>
      </c>
      <c r="J1235" s="16">
        <v>0.160757668775664</v>
      </c>
      <c r="K1235" s="16">
        <v>0.13992702859809</v>
      </c>
      <c r="L1235" s="16">
        <v>0.125963648741931</v>
      </c>
      <c r="M1235" s="16"/>
      <c r="N1235" s="16">
        <v>0.19203141998720499</v>
      </c>
      <c r="O1235" s="16">
        <v>0.16512839139941701</v>
      </c>
      <c r="P1235" s="16">
        <v>0.13173981616515501</v>
      </c>
      <c r="Q1235" s="16">
        <v>0.160388155810954</v>
      </c>
      <c r="R1235" s="16"/>
      <c r="S1235" s="16">
        <v>0.151084565865578</v>
      </c>
      <c r="T1235" s="16">
        <v>0.16375715695574899</v>
      </c>
      <c r="U1235" s="16"/>
      <c r="V1235" s="16">
        <v>0.152316021639196</v>
      </c>
      <c r="W1235" s="16">
        <v>0.13527126448014401</v>
      </c>
      <c r="X1235" s="16">
        <v>0.17848129540260499</v>
      </c>
      <c r="Y1235" s="16">
        <v>0.23029684346573201</v>
      </c>
      <c r="Z1235" s="16"/>
      <c r="AA1235" s="16">
        <v>0.124966100340981</v>
      </c>
      <c r="AB1235" s="16">
        <v>0.153278780015556</v>
      </c>
      <c r="AC1235" s="16">
        <v>0.13080768134163701</v>
      </c>
      <c r="AD1235" s="16">
        <v>0.233538012344955</v>
      </c>
      <c r="AE1235" s="16">
        <v>0.120119483001915</v>
      </c>
      <c r="AF1235" s="16">
        <v>0.20810430997342699</v>
      </c>
      <c r="AG1235" s="16"/>
      <c r="AH1235" s="16">
        <v>0.17272357632517099</v>
      </c>
      <c r="AI1235" s="16">
        <v>0.145787672785191</v>
      </c>
      <c r="AJ1235" s="16"/>
      <c r="AK1235" s="16">
        <v>0.18254067260540199</v>
      </c>
      <c r="AL1235" s="16">
        <v>0.153307602506909</v>
      </c>
      <c r="AM1235" s="16"/>
      <c r="AN1235" s="16">
        <v>0.16217284056748599</v>
      </c>
      <c r="AO1235" s="16">
        <v>0.138818821362481</v>
      </c>
      <c r="AP1235" s="16"/>
      <c r="AQ1235" s="16">
        <v>0.17996381391093599</v>
      </c>
      <c r="AR1235" s="16">
        <v>0.13718624709433</v>
      </c>
      <c r="AS1235" s="16">
        <v>0.17036405282845701</v>
      </c>
      <c r="AT1235" s="16"/>
      <c r="AU1235" s="16">
        <v>0.15443644070350701</v>
      </c>
      <c r="AV1235" s="16">
        <v>0.16063650845514599</v>
      </c>
      <c r="AW1235" s="16"/>
      <c r="AX1235" s="16">
        <v>0.16937343087930401</v>
      </c>
      <c r="AY1235" s="16">
        <v>9.3024587401719705E-2</v>
      </c>
      <c r="AZ1235" s="16"/>
      <c r="BA1235" s="16">
        <v>0.181690096637944</v>
      </c>
      <c r="BB1235" s="16">
        <v>0.12750242491546501</v>
      </c>
    </row>
    <row r="1236" spans="2:54" x14ac:dyDescent="0.35">
      <c r="B1236" t="s">
        <v>377</v>
      </c>
      <c r="C1236" s="16">
        <v>0.19085961313490801</v>
      </c>
      <c r="D1236" s="16">
        <v>0.21296803151507901</v>
      </c>
      <c r="E1236" s="16">
        <v>0.1710590440394</v>
      </c>
      <c r="F1236" s="16"/>
      <c r="G1236" s="16">
        <v>0.21310470642514001</v>
      </c>
      <c r="H1236" s="16">
        <v>0.20154332197164601</v>
      </c>
      <c r="I1236" s="16">
        <v>0.17154411735005701</v>
      </c>
      <c r="J1236" s="16">
        <v>0.21536271637718299</v>
      </c>
      <c r="K1236" s="16">
        <v>0.127107536322246</v>
      </c>
      <c r="L1236" s="16">
        <v>0.21531091742121999</v>
      </c>
      <c r="M1236" s="16"/>
      <c r="N1236" s="16">
        <v>0.203870665434598</v>
      </c>
      <c r="O1236" s="16">
        <v>0.18702386071975899</v>
      </c>
      <c r="P1236" s="16">
        <v>0.18888813088085299</v>
      </c>
      <c r="Q1236" s="16">
        <v>0.18805559132372701</v>
      </c>
      <c r="R1236" s="16"/>
      <c r="S1236" s="16">
        <v>0.184784979970013</v>
      </c>
      <c r="T1236" s="16">
        <v>0.200969231029579</v>
      </c>
      <c r="U1236" s="16"/>
      <c r="V1236" s="16">
        <v>0.17397934713115701</v>
      </c>
      <c r="W1236" s="16">
        <v>0.19034446801198801</v>
      </c>
      <c r="X1236" s="16">
        <v>0.20221657308566299</v>
      </c>
      <c r="Y1236" s="16">
        <v>0.22548716971154101</v>
      </c>
      <c r="Z1236" s="16"/>
      <c r="AA1236" s="16">
        <v>0.14199089330615999</v>
      </c>
      <c r="AB1236" s="16">
        <v>0.245404800762523</v>
      </c>
      <c r="AC1236" s="16">
        <v>0.16990276609914301</v>
      </c>
      <c r="AD1236" s="16">
        <v>0.252012281529989</v>
      </c>
      <c r="AE1236" s="16">
        <v>0.174121470022127</v>
      </c>
      <c r="AF1236" s="16">
        <v>0.183709578051518</v>
      </c>
      <c r="AG1236" s="16"/>
      <c r="AH1236" s="16">
        <v>0.19112277595997201</v>
      </c>
      <c r="AI1236" s="16">
        <v>0.21860317870469201</v>
      </c>
      <c r="AJ1236" s="16"/>
      <c r="AK1236" s="16">
        <v>0.18827726396936401</v>
      </c>
      <c r="AL1236" s="16">
        <v>0.21047760158857401</v>
      </c>
      <c r="AM1236" s="16"/>
      <c r="AN1236" s="16">
        <v>0.18579757154224</v>
      </c>
      <c r="AO1236" s="16">
        <v>0.235082956096372</v>
      </c>
      <c r="AP1236" s="16"/>
      <c r="AQ1236" s="16">
        <v>0.19997765007371801</v>
      </c>
      <c r="AR1236" s="16">
        <v>0.17537884118383201</v>
      </c>
      <c r="AS1236" s="16">
        <v>0.22286643553861801</v>
      </c>
      <c r="AT1236" s="16"/>
      <c r="AU1236" s="16">
        <v>0.19336172691681899</v>
      </c>
      <c r="AV1236" s="16">
        <v>0.19078104590352801</v>
      </c>
      <c r="AW1236" s="16"/>
      <c r="AX1236" s="16">
        <v>0.19440667340034701</v>
      </c>
      <c r="AY1236" s="16">
        <v>0.180450395842112</v>
      </c>
      <c r="AZ1236" s="16"/>
      <c r="BA1236" s="16">
        <v>0.21947803713939501</v>
      </c>
      <c r="BB1236" s="16">
        <v>0.17663450687940399</v>
      </c>
    </row>
    <row r="1237" spans="2:54" x14ac:dyDescent="0.35">
      <c r="B1237" t="s">
        <v>393</v>
      </c>
      <c r="C1237" s="16">
        <v>0.34480629995072998</v>
      </c>
      <c r="D1237" s="16">
        <v>0.30953943283603003</v>
      </c>
      <c r="E1237" s="16">
        <v>0.37857326114907502</v>
      </c>
      <c r="F1237" s="16"/>
      <c r="G1237" s="16">
        <v>0.22417564875904999</v>
      </c>
      <c r="H1237" s="16">
        <v>0.26459837904771399</v>
      </c>
      <c r="I1237" s="16">
        <v>0.28182015063639798</v>
      </c>
      <c r="J1237" s="16">
        <v>0.36223364202387198</v>
      </c>
      <c r="K1237" s="16">
        <v>0.39454142706267298</v>
      </c>
      <c r="L1237" s="16">
        <v>0.480099139062794</v>
      </c>
      <c r="M1237" s="16"/>
      <c r="N1237" s="16">
        <v>0.37250315583080301</v>
      </c>
      <c r="O1237" s="16">
        <v>0.337621601102845</v>
      </c>
      <c r="P1237" s="16">
        <v>0.33303607795565798</v>
      </c>
      <c r="Q1237" s="16">
        <v>0.35012403285958699</v>
      </c>
      <c r="R1237" s="16"/>
      <c r="S1237" s="16">
        <v>0.36988732103588801</v>
      </c>
      <c r="T1237" s="16">
        <v>0.30538591726034697</v>
      </c>
      <c r="U1237" s="16"/>
      <c r="V1237" s="16">
        <v>0.28636501594151997</v>
      </c>
      <c r="W1237" s="16">
        <v>0.36235377842500799</v>
      </c>
      <c r="X1237" s="16">
        <v>0.36385318725795401</v>
      </c>
      <c r="Y1237" s="16">
        <v>0.410257857560345</v>
      </c>
      <c r="Z1237" s="16"/>
      <c r="AA1237" s="16">
        <v>0.318211847872994</v>
      </c>
      <c r="AB1237" s="16">
        <v>0.32902460509422199</v>
      </c>
      <c r="AC1237" s="16">
        <v>0.41301977259519201</v>
      </c>
      <c r="AD1237" s="16">
        <v>0.33509225760859002</v>
      </c>
      <c r="AE1237" s="16">
        <v>0.40663734846259902</v>
      </c>
      <c r="AF1237" s="16">
        <v>0.44294787694583199</v>
      </c>
      <c r="AG1237" s="16"/>
      <c r="AH1237" s="16">
        <v>0.36588418842658699</v>
      </c>
      <c r="AI1237" s="16">
        <v>0.35693952961840703</v>
      </c>
      <c r="AJ1237" s="16"/>
      <c r="AK1237" s="16">
        <v>0.35547375003022502</v>
      </c>
      <c r="AL1237" s="16">
        <v>0.31280588678995502</v>
      </c>
      <c r="AM1237" s="16"/>
      <c r="AN1237" s="16">
        <v>0.37434562539598498</v>
      </c>
      <c r="AO1237" s="16">
        <v>0.33631153929969199</v>
      </c>
      <c r="AP1237" s="16"/>
      <c r="AQ1237" s="16">
        <v>0.40180228952869801</v>
      </c>
      <c r="AR1237" s="16">
        <v>0.32173314161819699</v>
      </c>
      <c r="AS1237" s="16">
        <v>0.34237775493282002</v>
      </c>
      <c r="AT1237" s="16"/>
      <c r="AU1237" s="16">
        <v>0.37631040715117398</v>
      </c>
      <c r="AV1237" s="16">
        <v>0.30638920546530501</v>
      </c>
      <c r="AW1237" s="16"/>
      <c r="AX1237" s="16">
        <v>0.33638327460482198</v>
      </c>
      <c r="AY1237" s="16">
        <v>0.38719673803645899</v>
      </c>
      <c r="AZ1237" s="16"/>
      <c r="BA1237" s="16">
        <v>0.32615730273872801</v>
      </c>
      <c r="BB1237" s="16">
        <v>0.36390908284727203</v>
      </c>
    </row>
    <row r="1238" spans="2:54" x14ac:dyDescent="0.35">
      <c r="B1238" t="s">
        <v>103</v>
      </c>
      <c r="C1238" s="16">
        <v>3.8565115085580297E-2</v>
      </c>
      <c r="D1238" s="16">
        <v>3.19175681066661E-2</v>
      </c>
      <c r="E1238" s="16">
        <v>4.5464481928962901E-2</v>
      </c>
      <c r="F1238" s="16"/>
      <c r="G1238" s="16">
        <v>4.8186334374244098E-2</v>
      </c>
      <c r="H1238" s="16">
        <v>2.6761014519457098E-2</v>
      </c>
      <c r="I1238" s="16">
        <v>3.01960473543775E-2</v>
      </c>
      <c r="J1238" s="16">
        <v>2.1657742636961901E-2</v>
      </c>
      <c r="K1238" s="16">
        <v>4.3228421757027E-2</v>
      </c>
      <c r="L1238" s="16">
        <v>5.87458229694321E-2</v>
      </c>
      <c r="M1238" s="16"/>
      <c r="N1238" s="16">
        <v>2.1283294864279202E-2</v>
      </c>
      <c r="O1238" s="16">
        <v>5.0402228619707799E-2</v>
      </c>
      <c r="P1238" s="16">
        <v>3.8006870959150202E-2</v>
      </c>
      <c r="Q1238" s="16">
        <v>4.1486742793943501E-2</v>
      </c>
      <c r="R1238" s="16"/>
      <c r="S1238" s="16">
        <v>4.0074796431889097E-2</v>
      </c>
      <c r="T1238" s="16">
        <v>3.6480871021465099E-2</v>
      </c>
      <c r="U1238" s="16"/>
      <c r="V1238" s="16">
        <v>4.5519418105271298E-2</v>
      </c>
      <c r="W1238" s="16">
        <v>5.0138472162223099E-2</v>
      </c>
      <c r="X1238" s="16">
        <v>1.9074684515009301E-2</v>
      </c>
      <c r="Y1238" s="16">
        <v>1.6569503702676801E-2</v>
      </c>
      <c r="Z1238" s="16"/>
      <c r="AA1238" s="16">
        <v>5.1853570474915102E-2</v>
      </c>
      <c r="AB1238" s="16">
        <v>3.6755701222260399E-2</v>
      </c>
      <c r="AC1238" s="16">
        <v>4.2102443517996302E-2</v>
      </c>
      <c r="AD1238" s="16">
        <v>1.6739637306360799E-2</v>
      </c>
      <c r="AE1238" s="16">
        <v>3.7436033328177201E-2</v>
      </c>
      <c r="AF1238" s="16">
        <v>2.3742646851764599E-2</v>
      </c>
      <c r="AG1238" s="16"/>
      <c r="AH1238" s="16">
        <v>3.2735286665964397E-2</v>
      </c>
      <c r="AI1238" s="16">
        <v>3.0744970799340701E-2</v>
      </c>
      <c r="AJ1238" s="16"/>
      <c r="AK1238" s="16">
        <v>3.7873241369038101E-2</v>
      </c>
      <c r="AL1238" s="16">
        <v>2.8928276237007298E-2</v>
      </c>
      <c r="AM1238" s="16"/>
      <c r="AN1238" s="16">
        <v>3.18101278497539E-2</v>
      </c>
      <c r="AO1238" s="16">
        <v>3.6645945093427501E-2</v>
      </c>
      <c r="AP1238" s="16"/>
      <c r="AQ1238" s="16">
        <v>2.84716420386452E-2</v>
      </c>
      <c r="AR1238" s="16">
        <v>4.2753242443707103E-2</v>
      </c>
      <c r="AS1238" s="16">
        <v>2.4579503718332198E-2</v>
      </c>
      <c r="AT1238" s="16"/>
      <c r="AU1238" s="16">
        <v>3.5584877086796703E-2</v>
      </c>
      <c r="AV1238" s="16">
        <v>4.0466478243121301E-2</v>
      </c>
      <c r="AW1238" s="16"/>
      <c r="AX1238" s="16">
        <v>3.15724072048977E-2</v>
      </c>
      <c r="AY1238" s="16">
        <v>7.5776654393162807E-2</v>
      </c>
      <c r="AZ1238" s="16"/>
      <c r="BA1238" s="16">
        <v>1.33105245947223E-2</v>
      </c>
      <c r="BB1238" s="16">
        <v>1.07127525830902E-2</v>
      </c>
    </row>
    <row r="1239" spans="2:54" x14ac:dyDescent="0.35">
      <c r="C1239" s="16"/>
      <c r="D1239" s="16"/>
      <c r="E1239" s="16"/>
      <c r="F1239" s="16"/>
      <c r="G1239" s="16"/>
      <c r="H1239" s="16"/>
      <c r="I1239" s="16"/>
      <c r="J1239" s="16"/>
      <c r="K1239" s="16"/>
      <c r="L1239" s="16"/>
      <c r="M1239" s="16"/>
      <c r="N1239" s="16"/>
      <c r="O1239" s="16"/>
      <c r="P1239" s="16"/>
      <c r="Q1239" s="16"/>
      <c r="R1239" s="16"/>
      <c r="S1239" s="16"/>
      <c r="T1239" s="16"/>
      <c r="U1239" s="16"/>
      <c r="V1239" s="16"/>
      <c r="W1239" s="16"/>
      <c r="X1239" s="16"/>
      <c r="Y1239" s="16"/>
      <c r="Z1239" s="16"/>
      <c r="AA1239" s="16"/>
      <c r="AB1239" s="16"/>
      <c r="AC1239" s="16"/>
      <c r="AD1239" s="16"/>
      <c r="AE1239" s="16"/>
      <c r="AF1239" s="16"/>
      <c r="AG1239" s="16"/>
      <c r="AH1239" s="16"/>
      <c r="AI1239" s="16"/>
      <c r="AJ1239" s="16"/>
      <c r="AK1239" s="16"/>
      <c r="AL1239" s="16"/>
      <c r="AM1239" s="16"/>
      <c r="AN1239" s="16"/>
      <c r="AO1239" s="16"/>
      <c r="AP1239" s="16"/>
      <c r="AQ1239" s="16"/>
      <c r="AR1239" s="16"/>
      <c r="AS1239" s="16"/>
      <c r="AT1239" s="16"/>
      <c r="AU1239" s="16"/>
      <c r="AV1239" s="16"/>
      <c r="AW1239" s="16"/>
      <c r="AX1239" s="16"/>
      <c r="AY1239" s="16"/>
      <c r="AZ1239" s="16"/>
      <c r="BA1239" s="16"/>
      <c r="BB1239" s="16"/>
    </row>
    <row r="1240" spans="2:54" x14ac:dyDescent="0.35">
      <c r="B1240" s="7" t="s">
        <v>405</v>
      </c>
      <c r="C1240" s="16"/>
      <c r="D1240" s="16"/>
      <c r="E1240" s="16"/>
      <c r="F1240" s="16"/>
      <c r="G1240" s="16"/>
      <c r="H1240" s="16"/>
      <c r="I1240" s="16"/>
      <c r="J1240" s="16"/>
      <c r="K1240" s="16"/>
      <c r="L1240" s="16"/>
      <c r="M1240" s="16"/>
      <c r="N1240" s="16"/>
      <c r="O1240" s="16"/>
      <c r="P1240" s="16"/>
      <c r="Q1240" s="16"/>
      <c r="R1240" s="16"/>
      <c r="S1240" s="16"/>
      <c r="T1240" s="16"/>
      <c r="U1240" s="16"/>
      <c r="V1240" s="16"/>
      <c r="W1240" s="16"/>
      <c r="X1240" s="16"/>
      <c r="Y1240" s="16"/>
      <c r="Z1240" s="16"/>
      <c r="AA1240" s="16"/>
      <c r="AB1240" s="16"/>
      <c r="AC1240" s="16"/>
      <c r="AD1240" s="16"/>
      <c r="AE1240" s="16"/>
      <c r="AF1240" s="16"/>
      <c r="AG1240" s="16"/>
      <c r="AH1240" s="16"/>
      <c r="AI1240" s="16"/>
      <c r="AJ1240" s="16"/>
      <c r="AK1240" s="16"/>
      <c r="AL1240" s="16"/>
      <c r="AM1240" s="16"/>
      <c r="AN1240" s="16"/>
      <c r="AO1240" s="16"/>
      <c r="AP1240" s="16"/>
      <c r="AQ1240" s="16"/>
      <c r="AR1240" s="16"/>
      <c r="AS1240" s="16"/>
      <c r="AT1240" s="16"/>
      <c r="AU1240" s="16"/>
      <c r="AV1240" s="16"/>
      <c r="AW1240" s="16"/>
      <c r="AX1240" s="16"/>
      <c r="AY1240" s="16"/>
      <c r="AZ1240" s="16"/>
      <c r="BA1240" s="16"/>
      <c r="BB1240" s="16"/>
    </row>
    <row r="1241" spans="2:54" x14ac:dyDescent="0.35">
      <c r="B1241" s="15" t="s">
        <v>22</v>
      </c>
      <c r="C1241" s="16"/>
      <c r="D1241" s="16"/>
      <c r="E1241" s="16"/>
      <c r="F1241" s="16"/>
      <c r="G1241" s="16"/>
      <c r="H1241" s="16"/>
      <c r="I1241" s="16"/>
      <c r="J1241" s="16"/>
      <c r="K1241" s="16"/>
      <c r="L1241" s="16"/>
      <c r="M1241" s="16"/>
      <c r="N1241" s="16"/>
      <c r="O1241" s="16"/>
      <c r="P1241" s="16"/>
      <c r="Q1241" s="16"/>
      <c r="R1241" s="16"/>
      <c r="S1241" s="16"/>
      <c r="T1241" s="16"/>
      <c r="U1241" s="16"/>
      <c r="V1241" s="16"/>
      <c r="W1241" s="16"/>
      <c r="X1241" s="16"/>
      <c r="Y1241" s="16"/>
      <c r="Z1241" s="16"/>
      <c r="AA1241" s="16"/>
      <c r="AB1241" s="16"/>
      <c r="AC1241" s="16"/>
      <c r="AD1241" s="16"/>
      <c r="AE1241" s="16"/>
      <c r="AF1241" s="16"/>
      <c r="AG1241" s="16"/>
      <c r="AH1241" s="16"/>
      <c r="AI1241" s="16"/>
      <c r="AJ1241" s="16"/>
      <c r="AK1241" s="16"/>
      <c r="AL1241" s="16"/>
      <c r="AM1241" s="16"/>
      <c r="AN1241" s="16"/>
      <c r="AO1241" s="16"/>
      <c r="AP1241" s="16"/>
      <c r="AQ1241" s="16"/>
      <c r="AR1241" s="16"/>
      <c r="AS1241" s="16"/>
      <c r="AT1241" s="16"/>
      <c r="AU1241" s="16"/>
      <c r="AV1241" s="16"/>
      <c r="AW1241" s="16"/>
      <c r="AX1241" s="16"/>
      <c r="AY1241" s="16"/>
      <c r="AZ1241" s="16"/>
      <c r="BA1241" s="16"/>
      <c r="BB1241" s="16"/>
    </row>
    <row r="1242" spans="2:54" x14ac:dyDescent="0.35">
      <c r="B1242" t="s">
        <v>406</v>
      </c>
      <c r="C1242" s="16">
        <v>0.17691728152407701</v>
      </c>
      <c r="D1242" s="16">
        <v>0.16208664697859801</v>
      </c>
      <c r="E1242" s="16">
        <v>0.197523380861163</v>
      </c>
      <c r="F1242" s="16"/>
      <c r="G1242" s="16">
        <v>0.123735393772386</v>
      </c>
      <c r="H1242" s="16">
        <v>0.12974084887621801</v>
      </c>
      <c r="I1242" s="16">
        <v>0.15678761054960999</v>
      </c>
      <c r="J1242" s="16">
        <v>0.20878153565256399</v>
      </c>
      <c r="K1242" s="16">
        <v>0.27105220509843703</v>
      </c>
      <c r="L1242" s="16">
        <v>0.21882474674295799</v>
      </c>
      <c r="M1242" s="16"/>
      <c r="N1242" s="16">
        <v>0.137325363836035</v>
      </c>
      <c r="O1242" s="16">
        <v>0.25678234189995702</v>
      </c>
      <c r="P1242" s="16">
        <v>0.14770315845929999</v>
      </c>
      <c r="Q1242" s="16">
        <v>0.17649211094947101</v>
      </c>
      <c r="R1242" s="16"/>
      <c r="S1242" s="16">
        <v>0.181006308532389</v>
      </c>
      <c r="T1242" s="16">
        <v>0.17249529817971601</v>
      </c>
      <c r="U1242" s="16"/>
      <c r="V1242" s="16">
        <v>0.15271227584129601</v>
      </c>
      <c r="W1242" s="16">
        <v>0.205287371637181</v>
      </c>
      <c r="X1242" s="16">
        <v>0.16145853292345599</v>
      </c>
      <c r="Y1242" s="16">
        <v>0.123025761413372</v>
      </c>
      <c r="Z1242" s="16"/>
      <c r="AA1242" s="16">
        <v>0.19655238698420599</v>
      </c>
      <c r="AB1242" s="16">
        <v>0.19603607105520601</v>
      </c>
      <c r="AC1242" s="16">
        <v>0.23992120002398301</v>
      </c>
      <c r="AD1242" s="16">
        <v>0.129682674324545</v>
      </c>
      <c r="AE1242" s="16">
        <v>0.12135149049642301</v>
      </c>
      <c r="AF1242" s="16">
        <v>0.25588190778161302</v>
      </c>
      <c r="AG1242" s="16"/>
      <c r="AH1242" s="16">
        <v>0.16742460841749801</v>
      </c>
      <c r="AI1242" s="16">
        <v>0.18569030067002601</v>
      </c>
      <c r="AJ1242" s="16"/>
      <c r="AK1242" s="16">
        <v>0.154392893491618</v>
      </c>
      <c r="AL1242" s="16">
        <v>0.16902404796192499</v>
      </c>
      <c r="AM1242" s="16"/>
      <c r="AN1242" s="16">
        <v>0.19353530886320999</v>
      </c>
      <c r="AO1242" s="16">
        <v>0.16433804805391999</v>
      </c>
      <c r="AP1242" s="16"/>
      <c r="AQ1242" s="16">
        <v>0.17845044223225601</v>
      </c>
      <c r="AR1242" s="16">
        <v>0.20864369442800901</v>
      </c>
      <c r="AS1242" s="16">
        <v>0.16057902748511099</v>
      </c>
      <c r="AT1242" s="16"/>
      <c r="AU1242" s="16">
        <v>0.142392588005403</v>
      </c>
      <c r="AV1242" s="16">
        <v>0.22692410230535401</v>
      </c>
      <c r="AW1242" s="16"/>
      <c r="AX1242" s="16">
        <v>0.17319583948568901</v>
      </c>
      <c r="AY1242" s="16">
        <v>0.21587471788961601</v>
      </c>
      <c r="AZ1242" s="16"/>
      <c r="BA1242" s="16">
        <v>0.1206571583791</v>
      </c>
      <c r="BB1242" s="16">
        <v>0.14867309261075501</v>
      </c>
    </row>
    <row r="1243" spans="2:54" x14ac:dyDescent="0.35">
      <c r="B1243" t="s">
        <v>407</v>
      </c>
      <c r="C1243" s="16">
        <v>4.6405968799547503E-2</v>
      </c>
      <c r="D1243" s="16">
        <v>4.7767628895154797E-2</v>
      </c>
      <c r="E1243" s="16">
        <v>4.5020489842818701E-2</v>
      </c>
      <c r="F1243" s="16"/>
      <c r="G1243" s="16">
        <v>1.7808547855809501E-2</v>
      </c>
      <c r="H1243" s="16">
        <v>1.5701990218532299E-2</v>
      </c>
      <c r="I1243" s="16">
        <v>3.4791781055915801E-2</v>
      </c>
      <c r="J1243" s="16">
        <v>9.0069508639514101E-2</v>
      </c>
      <c r="K1243" s="16">
        <v>8.7909860419639704E-2</v>
      </c>
      <c r="L1243" s="16">
        <v>2.7534382849241399E-2</v>
      </c>
      <c r="M1243" s="16"/>
      <c r="N1243" s="16">
        <v>8.4020466342001193E-2</v>
      </c>
      <c r="O1243" s="16">
        <v>2.92056677668436E-2</v>
      </c>
      <c r="P1243" s="16">
        <v>5.7423900816685199E-2</v>
      </c>
      <c r="Q1243" s="16">
        <v>2.0659111392691502E-2</v>
      </c>
      <c r="R1243" s="16"/>
      <c r="S1243" s="16">
        <v>4.6520017154857797E-2</v>
      </c>
      <c r="T1243" s="16">
        <v>4.6527704047583197E-2</v>
      </c>
      <c r="U1243" s="16"/>
      <c r="V1243" s="16">
        <v>2.5490476291295101E-2</v>
      </c>
      <c r="W1243" s="16">
        <v>5.46141142521245E-2</v>
      </c>
      <c r="X1243" s="16">
        <v>4.86767282930788E-2</v>
      </c>
      <c r="Y1243" s="16">
        <v>2.4015150366739201E-2</v>
      </c>
      <c r="Z1243" s="16"/>
      <c r="AA1243" s="16">
        <v>4.6004645209607599E-2</v>
      </c>
      <c r="AB1243" s="16">
        <v>7.2623469658949303E-3</v>
      </c>
      <c r="AC1243" s="16">
        <v>5.9326215975458799E-2</v>
      </c>
      <c r="AD1243" s="16">
        <v>4.8815100790339197E-2</v>
      </c>
      <c r="AE1243" s="16">
        <v>4.1124880406566103E-2</v>
      </c>
      <c r="AF1243" s="16">
        <v>0.13140273583638901</v>
      </c>
      <c r="AG1243" s="16"/>
      <c r="AH1243" s="16">
        <v>4.77900055252998E-2</v>
      </c>
      <c r="AI1243" s="16">
        <v>4.8809492846824599E-2</v>
      </c>
      <c r="AJ1243" s="16"/>
      <c r="AK1243" s="16">
        <v>2.74995501857319E-2</v>
      </c>
      <c r="AL1243" s="16">
        <v>5.0094401358219298E-2</v>
      </c>
      <c r="AM1243" s="16"/>
      <c r="AN1243" s="16">
        <v>5.2093046784893397E-2</v>
      </c>
      <c r="AO1243" s="16">
        <v>4.8845059132262898E-2</v>
      </c>
      <c r="AP1243" s="16"/>
      <c r="AQ1243" s="16">
        <v>4.8096487617583998E-2</v>
      </c>
      <c r="AR1243" s="16">
        <v>3.6122782925132699E-2</v>
      </c>
      <c r="AS1243" s="16">
        <v>5.2532626603681999E-2</v>
      </c>
      <c r="AT1243" s="16"/>
      <c r="AU1243" s="16">
        <v>5.61888995026633E-2</v>
      </c>
      <c r="AV1243" s="16">
        <v>3.38535812517443E-2</v>
      </c>
      <c r="AW1243" s="16"/>
      <c r="AX1243" s="16">
        <v>5.00816459587319E-2</v>
      </c>
      <c r="AY1243" s="16">
        <v>1.7159859152644698E-2</v>
      </c>
      <c r="AZ1243" s="16"/>
      <c r="BA1243" s="16">
        <v>2.17332377664997E-2</v>
      </c>
      <c r="BB1243" s="16">
        <v>7.7711424722462202E-2</v>
      </c>
    </row>
    <row r="1244" spans="2:54" x14ac:dyDescent="0.35">
      <c r="B1244" t="s">
        <v>373</v>
      </c>
      <c r="C1244" s="16">
        <v>6.1811583994826502E-2</v>
      </c>
      <c r="D1244" s="16">
        <v>5.4325203027027001E-2</v>
      </c>
      <c r="E1244" s="16">
        <v>7.1991107390926706E-2</v>
      </c>
      <c r="F1244" s="16"/>
      <c r="G1244" s="16">
        <v>5.4247466639937202E-2</v>
      </c>
      <c r="H1244" s="16">
        <v>5.7493349922490201E-2</v>
      </c>
      <c r="I1244" s="16">
        <v>3.9302440323853702E-2</v>
      </c>
      <c r="J1244" s="16">
        <v>7.4698509009634997E-2</v>
      </c>
      <c r="K1244" s="16">
        <v>7.2923825807292203E-2</v>
      </c>
      <c r="L1244" s="16">
        <v>0.107534369291256</v>
      </c>
      <c r="M1244" s="16"/>
      <c r="N1244" s="16">
        <v>2.98838021453031E-2</v>
      </c>
      <c r="O1244" s="16">
        <v>6.9135797992781398E-2</v>
      </c>
      <c r="P1244" s="16">
        <v>6.8203572048832498E-2</v>
      </c>
      <c r="Q1244" s="16">
        <v>6.4555534795959393E-2</v>
      </c>
      <c r="R1244" s="16"/>
      <c r="S1244" s="16">
        <v>6.5030836339324799E-2</v>
      </c>
      <c r="T1244" s="16">
        <v>5.78723779827107E-2</v>
      </c>
      <c r="U1244" s="16"/>
      <c r="V1244" s="16">
        <v>1.8459736164216201E-2</v>
      </c>
      <c r="W1244" s="16">
        <v>8.29783555507249E-2</v>
      </c>
      <c r="X1244" s="16">
        <v>5.5279897659794297E-2</v>
      </c>
      <c r="Y1244" s="16">
        <v>6.3116457577212501E-2</v>
      </c>
      <c r="Z1244" s="16"/>
      <c r="AA1244" s="16">
        <v>7.0694557868560506E-2</v>
      </c>
      <c r="AB1244" s="16">
        <v>3.4238030172127301E-2</v>
      </c>
      <c r="AC1244" s="16">
        <v>0.121763517375889</v>
      </c>
      <c r="AD1244" s="16">
        <v>5.3183664487412498E-2</v>
      </c>
      <c r="AE1244" s="16">
        <v>5.1253389463763503E-2</v>
      </c>
      <c r="AF1244" s="16">
        <v>0</v>
      </c>
      <c r="AG1244" s="16"/>
      <c r="AH1244" s="16">
        <v>4.8913281353156798E-2</v>
      </c>
      <c r="AI1244" s="16">
        <v>7.4491683579992696E-2</v>
      </c>
      <c r="AJ1244" s="16"/>
      <c r="AK1244" s="16">
        <v>3.8591771040955201E-2</v>
      </c>
      <c r="AL1244" s="16">
        <v>8.9321477636703603E-2</v>
      </c>
      <c r="AM1244" s="16"/>
      <c r="AN1244" s="16">
        <v>4.6556883420552003E-2</v>
      </c>
      <c r="AO1244" s="16">
        <v>7.5871848232780606E-2</v>
      </c>
      <c r="AP1244" s="16"/>
      <c r="AQ1244" s="16">
        <v>5.0450616313195001E-2</v>
      </c>
      <c r="AR1244" s="16">
        <v>6.4650193858144994E-2</v>
      </c>
      <c r="AS1244" s="16">
        <v>5.8697007925990197E-2</v>
      </c>
      <c r="AT1244" s="16"/>
      <c r="AU1244" s="16">
        <v>5.4992815657070801E-2</v>
      </c>
      <c r="AV1244" s="16">
        <v>7.2138360457601094E-2</v>
      </c>
      <c r="AW1244" s="16"/>
      <c r="AX1244" s="16">
        <v>6.1105212511589201E-2</v>
      </c>
      <c r="AY1244" s="16">
        <v>7.0384689070001893E-2</v>
      </c>
      <c r="AZ1244" s="16"/>
      <c r="BA1244" s="16">
        <v>5.9979609803009197E-2</v>
      </c>
      <c r="BB1244" s="16">
        <v>8.4714847211450603E-2</v>
      </c>
    </row>
    <row r="1245" spans="2:54" x14ac:dyDescent="0.35">
      <c r="B1245" t="s">
        <v>374</v>
      </c>
      <c r="C1245" s="16">
        <v>5.2888352457012199E-2</v>
      </c>
      <c r="D1245" s="16">
        <v>6.0404692036183497E-2</v>
      </c>
      <c r="E1245" s="16">
        <v>4.3597311577634398E-2</v>
      </c>
      <c r="F1245" s="16"/>
      <c r="G1245" s="16">
        <v>8.8131715046392001E-2</v>
      </c>
      <c r="H1245" s="16">
        <v>4.5212682371459999E-2</v>
      </c>
      <c r="I1245" s="16">
        <v>3.2175705886108102E-2</v>
      </c>
      <c r="J1245" s="16">
        <v>1.4970657756811501E-2</v>
      </c>
      <c r="K1245" s="16">
        <v>8.9629275756008805E-2</v>
      </c>
      <c r="L1245" s="16">
        <v>0.114839273838224</v>
      </c>
      <c r="M1245" s="16"/>
      <c r="N1245" s="16">
        <v>3.8230541135134202E-2</v>
      </c>
      <c r="O1245" s="16">
        <v>5.0517248007863003E-2</v>
      </c>
      <c r="P1245" s="16">
        <v>6.0754799676442803E-2</v>
      </c>
      <c r="Q1245" s="16">
        <v>5.1312670345246003E-2</v>
      </c>
      <c r="R1245" s="16"/>
      <c r="S1245" s="16">
        <v>6.2232417455091601E-2</v>
      </c>
      <c r="T1245" s="16">
        <v>4.0706908385956198E-2</v>
      </c>
      <c r="U1245" s="16"/>
      <c r="V1245" s="16">
        <v>6.0108622561280502E-2</v>
      </c>
      <c r="W1245" s="16">
        <v>4.61266343480633E-2</v>
      </c>
      <c r="X1245" s="16">
        <v>4.4186602067781203E-2</v>
      </c>
      <c r="Y1245" s="16">
        <v>0.15316612486904899</v>
      </c>
      <c r="Z1245" s="16"/>
      <c r="AA1245" s="16">
        <v>6.6981671487116298E-2</v>
      </c>
      <c r="AB1245" s="16">
        <v>0.103671639439868</v>
      </c>
      <c r="AC1245" s="16">
        <v>2.3352201133187599E-2</v>
      </c>
      <c r="AD1245" s="16">
        <v>2.5671518578084598E-2</v>
      </c>
      <c r="AE1245" s="16">
        <v>5.9182140644656399E-2</v>
      </c>
      <c r="AF1245" s="16">
        <v>2.4734700383260901E-2</v>
      </c>
      <c r="AG1245" s="16"/>
      <c r="AH1245" s="16">
        <v>5.0507558289497601E-2</v>
      </c>
      <c r="AI1245" s="16">
        <v>6.14623250603758E-2</v>
      </c>
      <c r="AJ1245" s="16"/>
      <c r="AK1245" s="16">
        <v>2.5229342052572001E-2</v>
      </c>
      <c r="AL1245" s="16">
        <v>6.6187192764222399E-2</v>
      </c>
      <c r="AM1245" s="16"/>
      <c r="AN1245" s="16">
        <v>4.4632609606021501E-2</v>
      </c>
      <c r="AO1245" s="16">
        <v>5.7056733325319998E-2</v>
      </c>
      <c r="AP1245" s="16"/>
      <c r="AQ1245" s="16">
        <v>7.2707197228172801E-2</v>
      </c>
      <c r="AR1245" s="16">
        <v>5.0385047202457102E-2</v>
      </c>
      <c r="AS1245" s="16">
        <v>4.8647872992048799E-2</v>
      </c>
      <c r="AT1245" s="16"/>
      <c r="AU1245" s="16">
        <v>5.3380981007255003E-2</v>
      </c>
      <c r="AV1245" s="16">
        <v>4.31312229589257E-2</v>
      </c>
      <c r="AW1245" s="16"/>
      <c r="AX1245" s="16">
        <v>4.7587107370013398E-2</v>
      </c>
      <c r="AY1245" s="16">
        <v>0.10007056402037</v>
      </c>
      <c r="AZ1245" s="16"/>
      <c r="BA1245" s="16">
        <v>3.3129539084455199E-2</v>
      </c>
      <c r="BB1245" s="16">
        <v>9.3100565455790402E-2</v>
      </c>
    </row>
    <row r="1246" spans="2:54" x14ac:dyDescent="0.35">
      <c r="B1246" t="s">
        <v>408</v>
      </c>
      <c r="C1246" s="16">
        <v>7.2125785590730795E-2</v>
      </c>
      <c r="D1246" s="16">
        <v>6.4189873314753995E-2</v>
      </c>
      <c r="E1246" s="16">
        <v>8.2969928959223699E-2</v>
      </c>
      <c r="F1246" s="16"/>
      <c r="G1246" s="16">
        <v>0.11398262028884</v>
      </c>
      <c r="H1246" s="16">
        <v>9.5207219742134794E-2</v>
      </c>
      <c r="I1246" s="16">
        <v>7.3155675744102699E-2</v>
      </c>
      <c r="J1246" s="16">
        <v>5.4898445768305201E-2</v>
      </c>
      <c r="K1246" s="16">
        <v>3.6720186005890901E-2</v>
      </c>
      <c r="L1246" s="16">
        <v>2.5573420525026602E-2</v>
      </c>
      <c r="M1246" s="16"/>
      <c r="N1246" s="16">
        <v>5.6680945208987303E-2</v>
      </c>
      <c r="O1246" s="16">
        <v>0.11483743902620901</v>
      </c>
      <c r="P1246" s="16">
        <v>8.5252875571130898E-2</v>
      </c>
      <c r="Q1246" s="16">
        <v>2.13147990483737E-2</v>
      </c>
      <c r="R1246" s="16"/>
      <c r="S1246" s="16">
        <v>6.7890074671644401E-2</v>
      </c>
      <c r="T1246" s="16">
        <v>7.8215586205786003E-2</v>
      </c>
      <c r="U1246" s="16"/>
      <c r="V1246" s="16">
        <v>0.118969216559337</v>
      </c>
      <c r="W1246" s="16">
        <v>7.3878454091212395E-2</v>
      </c>
      <c r="X1246" s="16">
        <v>6.01908280874104E-2</v>
      </c>
      <c r="Y1246" s="16">
        <v>0</v>
      </c>
      <c r="Z1246" s="16"/>
      <c r="AA1246" s="16">
        <v>6.3912648194650395E-2</v>
      </c>
      <c r="AB1246" s="16">
        <v>8.7848514463938196E-2</v>
      </c>
      <c r="AC1246" s="16">
        <v>0.12115222341675801</v>
      </c>
      <c r="AD1246" s="16">
        <v>5.8482031318309799E-2</v>
      </c>
      <c r="AE1246" s="16">
        <v>8.7523739045280505E-2</v>
      </c>
      <c r="AF1246" s="16">
        <v>2.8365354239894901E-2</v>
      </c>
      <c r="AG1246" s="16"/>
      <c r="AH1246" s="16">
        <v>7.6379048685185094E-2</v>
      </c>
      <c r="AI1246" s="16">
        <v>5.2928103664290897E-2</v>
      </c>
      <c r="AJ1246" s="16"/>
      <c r="AK1246" s="16">
        <v>9.8337726791869001E-2</v>
      </c>
      <c r="AL1246" s="16">
        <v>4.6171968686982097E-2</v>
      </c>
      <c r="AM1246" s="16"/>
      <c r="AN1246" s="16">
        <v>8.4616668015770793E-2</v>
      </c>
      <c r="AO1246" s="16">
        <v>5.48912694219734E-2</v>
      </c>
      <c r="AP1246" s="16"/>
      <c r="AQ1246" s="16">
        <v>9.1857235086987704E-2</v>
      </c>
      <c r="AR1246" s="16">
        <v>5.1217228468974897E-2</v>
      </c>
      <c r="AS1246" s="16">
        <v>8.2706558955070994E-2</v>
      </c>
      <c r="AT1246" s="16"/>
      <c r="AU1246" s="16">
        <v>6.1434673009389401E-2</v>
      </c>
      <c r="AV1246" s="16">
        <v>8.7901737671283203E-2</v>
      </c>
      <c r="AW1246" s="16"/>
      <c r="AX1246" s="16">
        <v>6.9699543943115103E-2</v>
      </c>
      <c r="AY1246" s="16">
        <v>9.5720375543710198E-2</v>
      </c>
      <c r="AZ1246" s="16"/>
      <c r="BA1246" s="16">
        <v>7.1609176137747796E-2</v>
      </c>
      <c r="BB1246" s="16">
        <v>3.0579164623092899E-2</v>
      </c>
    </row>
    <row r="1247" spans="2:54" x14ac:dyDescent="0.35">
      <c r="B1247" t="s">
        <v>376</v>
      </c>
      <c r="C1247" s="16">
        <v>0.154614948308327</v>
      </c>
      <c r="D1247" s="16">
        <v>0.154790716896959</v>
      </c>
      <c r="E1247" s="16">
        <v>0.151530628668783</v>
      </c>
      <c r="F1247" s="16"/>
      <c r="G1247" s="16">
        <v>0.17660804776594</v>
      </c>
      <c r="H1247" s="16">
        <v>0.12638293778324</v>
      </c>
      <c r="I1247" s="16">
        <v>0.18622188695946801</v>
      </c>
      <c r="J1247" s="16">
        <v>0.15023277059266901</v>
      </c>
      <c r="K1247" s="16">
        <v>0.150161012692622</v>
      </c>
      <c r="L1247" s="16">
        <v>0.133974049974458</v>
      </c>
      <c r="M1247" s="16"/>
      <c r="N1247" s="16">
        <v>0.17356188662483099</v>
      </c>
      <c r="O1247" s="16">
        <v>0.12589124300437801</v>
      </c>
      <c r="P1247" s="16">
        <v>0.15802190634341801</v>
      </c>
      <c r="Q1247" s="16">
        <v>0.163447805363091</v>
      </c>
      <c r="R1247" s="16"/>
      <c r="S1247" s="16">
        <v>0.1404647256905</v>
      </c>
      <c r="T1247" s="16">
        <v>0.16853957162572999</v>
      </c>
      <c r="U1247" s="16"/>
      <c r="V1247" s="16">
        <v>0.20225756140309001</v>
      </c>
      <c r="W1247" s="16">
        <v>0.16016995337019599</v>
      </c>
      <c r="X1247" s="16">
        <v>0.131238331359078</v>
      </c>
      <c r="Y1247" s="16">
        <v>0.13224846185696501</v>
      </c>
      <c r="Z1247" s="16"/>
      <c r="AA1247" s="16">
        <v>0.179416461807721</v>
      </c>
      <c r="AB1247" s="16">
        <v>0.17268692245951101</v>
      </c>
      <c r="AC1247" s="16">
        <v>0.110790090426333</v>
      </c>
      <c r="AD1247" s="16">
        <v>0.16162735372405801</v>
      </c>
      <c r="AE1247" s="16">
        <v>0.101515718017512</v>
      </c>
      <c r="AF1247" s="16">
        <v>7.8678427725731401E-2</v>
      </c>
      <c r="AG1247" s="16"/>
      <c r="AH1247" s="16">
        <v>0.13995832255655399</v>
      </c>
      <c r="AI1247" s="16">
        <v>0.16981602735979501</v>
      </c>
      <c r="AJ1247" s="16"/>
      <c r="AK1247" s="16">
        <v>0.124480783919932</v>
      </c>
      <c r="AL1247" s="16">
        <v>0.17072308002710301</v>
      </c>
      <c r="AM1247" s="16"/>
      <c r="AN1247" s="16">
        <v>0.11471963341102601</v>
      </c>
      <c r="AO1247" s="16">
        <v>0.15107852034365299</v>
      </c>
      <c r="AP1247" s="16"/>
      <c r="AQ1247" s="16">
        <v>9.2157903127748006E-2</v>
      </c>
      <c r="AR1247" s="16">
        <v>0.17461952184016399</v>
      </c>
      <c r="AS1247" s="16">
        <v>0.15613389251695201</v>
      </c>
      <c r="AT1247" s="16"/>
      <c r="AU1247" s="16">
        <v>0.146240691772345</v>
      </c>
      <c r="AV1247" s="16">
        <v>0.168616190496298</v>
      </c>
      <c r="AW1247" s="16"/>
      <c r="AX1247" s="16">
        <v>0.149237334231997</v>
      </c>
      <c r="AY1247" s="16">
        <v>0.184105150014157</v>
      </c>
      <c r="AZ1247" s="16"/>
      <c r="BA1247" s="16">
        <v>0.148700617493254</v>
      </c>
      <c r="BB1247" s="16">
        <v>9.5990173754535696E-2</v>
      </c>
    </row>
    <row r="1248" spans="2:54" x14ac:dyDescent="0.35">
      <c r="B1248" t="s">
        <v>377</v>
      </c>
      <c r="C1248" s="16">
        <v>7.7366264799332604E-2</v>
      </c>
      <c r="D1248" s="16">
        <v>8.59127220025694E-2</v>
      </c>
      <c r="E1248" s="16">
        <v>6.6941163990430097E-2</v>
      </c>
      <c r="F1248" s="16"/>
      <c r="G1248" s="16">
        <v>3.32744877797502E-2</v>
      </c>
      <c r="H1248" s="16">
        <v>8.8213531459521502E-2</v>
      </c>
      <c r="I1248" s="16">
        <v>7.6780942149090203E-2</v>
      </c>
      <c r="J1248" s="16">
        <v>8.9128328297071999E-2</v>
      </c>
      <c r="K1248" s="16">
        <v>7.3803430895604705E-2</v>
      </c>
      <c r="L1248" s="16">
        <v>0.103769616043885</v>
      </c>
      <c r="M1248" s="16"/>
      <c r="N1248" s="16">
        <v>0.11049314647346301</v>
      </c>
      <c r="O1248" s="16">
        <v>7.8837141257888904E-2</v>
      </c>
      <c r="P1248" s="16">
        <v>7.1924052017512993E-2</v>
      </c>
      <c r="Q1248" s="16">
        <v>6.4300100631168894E-2</v>
      </c>
      <c r="R1248" s="16"/>
      <c r="S1248" s="16">
        <v>0.100328084448407</v>
      </c>
      <c r="T1248" s="16">
        <v>4.7121124366927503E-2</v>
      </c>
      <c r="U1248" s="16"/>
      <c r="V1248" s="16">
        <v>6.35872693718018E-2</v>
      </c>
      <c r="W1248" s="16">
        <v>7.4908060243239802E-2</v>
      </c>
      <c r="X1248" s="16">
        <v>9.3546203233067601E-2</v>
      </c>
      <c r="Y1248" s="16">
        <v>2.1236592988799999E-2</v>
      </c>
      <c r="Z1248" s="16"/>
      <c r="AA1248" s="16">
        <v>5.6686840898068198E-2</v>
      </c>
      <c r="AB1248" s="16">
        <v>8.0759132947488502E-2</v>
      </c>
      <c r="AC1248" s="16">
        <v>5.8858231840945199E-2</v>
      </c>
      <c r="AD1248" s="16">
        <v>0.113933907786369</v>
      </c>
      <c r="AE1248" s="16">
        <v>7.9401618330698004E-2</v>
      </c>
      <c r="AF1248" s="16">
        <v>3.7059309821767202E-2</v>
      </c>
      <c r="AG1248" s="16"/>
      <c r="AH1248" s="16">
        <v>8.7011648920908305E-2</v>
      </c>
      <c r="AI1248" s="16">
        <v>6.5859150729052796E-2</v>
      </c>
      <c r="AJ1248" s="16"/>
      <c r="AK1248" s="16">
        <v>9.1498790105096595E-2</v>
      </c>
      <c r="AL1248" s="16">
        <v>6.5687345098630404E-2</v>
      </c>
      <c r="AM1248" s="16"/>
      <c r="AN1248" s="16">
        <v>8.7724762114566299E-2</v>
      </c>
      <c r="AO1248" s="16">
        <v>7.4198556559643802E-2</v>
      </c>
      <c r="AP1248" s="16"/>
      <c r="AQ1248" s="16">
        <v>7.9199910994082703E-2</v>
      </c>
      <c r="AR1248" s="16">
        <v>0.105782362332424</v>
      </c>
      <c r="AS1248" s="16">
        <v>4.96871006608978E-2</v>
      </c>
      <c r="AT1248" s="16"/>
      <c r="AU1248" s="16">
        <v>6.3311594312076003E-2</v>
      </c>
      <c r="AV1248" s="16">
        <v>9.1029345962031397E-2</v>
      </c>
      <c r="AW1248" s="16"/>
      <c r="AX1248" s="16">
        <v>7.3309533176396297E-2</v>
      </c>
      <c r="AY1248" s="16">
        <v>9.58519557245609E-2</v>
      </c>
      <c r="AZ1248" s="16"/>
      <c r="BA1248" s="16">
        <v>7.2882005586863197E-2</v>
      </c>
      <c r="BB1248" s="16">
        <v>9.2872605648344306E-2</v>
      </c>
    </row>
    <row r="1249" spans="2:54" x14ac:dyDescent="0.35">
      <c r="B1249" t="s">
        <v>409</v>
      </c>
      <c r="C1249" s="16">
        <v>8.2368068564402402E-2</v>
      </c>
      <c r="D1249" s="16">
        <v>7.1034920709466501E-2</v>
      </c>
      <c r="E1249" s="16">
        <v>9.7687614936907904E-2</v>
      </c>
      <c r="F1249" s="16"/>
      <c r="G1249" s="16">
        <v>3.9249011837007602E-2</v>
      </c>
      <c r="H1249" s="16">
        <v>0.13111167566752699</v>
      </c>
      <c r="I1249" s="16">
        <v>8.1827405793917701E-2</v>
      </c>
      <c r="J1249" s="16">
        <v>8.9762490865819097E-2</v>
      </c>
      <c r="K1249" s="16">
        <v>2.8787553433099401E-2</v>
      </c>
      <c r="L1249" s="16">
        <v>9.0992003894350998E-2</v>
      </c>
      <c r="M1249" s="16"/>
      <c r="N1249" s="16">
        <v>8.3168282805462193E-2</v>
      </c>
      <c r="O1249" s="16">
        <v>0.107461605139285</v>
      </c>
      <c r="P1249" s="16">
        <v>7.1066450832755396E-2</v>
      </c>
      <c r="Q1249" s="16">
        <v>7.7462566219227896E-2</v>
      </c>
      <c r="R1249" s="16"/>
      <c r="S1249" s="16">
        <v>6.2578793492487503E-2</v>
      </c>
      <c r="T1249" s="16">
        <v>0.109315117104482</v>
      </c>
      <c r="U1249" s="16"/>
      <c r="V1249" s="16">
        <v>9.1055592953166398E-2</v>
      </c>
      <c r="W1249" s="16">
        <v>9.5225785963182999E-2</v>
      </c>
      <c r="X1249" s="16">
        <v>6.6542370772177797E-2</v>
      </c>
      <c r="Y1249" s="16">
        <v>6.2290961452948802E-2</v>
      </c>
      <c r="Z1249" s="16"/>
      <c r="AA1249" s="16">
        <v>6.3468001089175705E-2</v>
      </c>
      <c r="AB1249" s="16">
        <v>7.4832120650217895E-2</v>
      </c>
      <c r="AC1249" s="16">
        <v>0.13299831786591401</v>
      </c>
      <c r="AD1249" s="16">
        <v>0.10068691545321801</v>
      </c>
      <c r="AE1249" s="16">
        <v>6.0644817349051902E-2</v>
      </c>
      <c r="AF1249" s="16">
        <v>7.0491244525783994E-2</v>
      </c>
      <c r="AG1249" s="16"/>
      <c r="AH1249" s="16">
        <v>9.1342102199880995E-2</v>
      </c>
      <c r="AI1249" s="16">
        <v>8.1842835950788798E-2</v>
      </c>
      <c r="AJ1249" s="16"/>
      <c r="AK1249" s="16">
        <v>8.9710257658480397E-2</v>
      </c>
      <c r="AL1249" s="16">
        <v>9.8845461646039107E-2</v>
      </c>
      <c r="AM1249" s="16"/>
      <c r="AN1249" s="16">
        <v>8.9574608569895603E-2</v>
      </c>
      <c r="AO1249" s="16">
        <v>8.3012142989461898E-2</v>
      </c>
      <c r="AP1249" s="16"/>
      <c r="AQ1249" s="16">
        <v>0.11623251882237</v>
      </c>
      <c r="AR1249" s="16">
        <v>8.9161279912952002E-2</v>
      </c>
      <c r="AS1249" s="16">
        <v>5.4824960295847602E-2</v>
      </c>
      <c r="AT1249" s="16"/>
      <c r="AU1249" s="16">
        <v>0.103998231152282</v>
      </c>
      <c r="AV1249" s="16">
        <v>5.4275536145416803E-2</v>
      </c>
      <c r="AW1249" s="16"/>
      <c r="AX1249" s="16">
        <v>8.3845288298634399E-2</v>
      </c>
      <c r="AY1249" s="16">
        <v>7.3274366633136107E-2</v>
      </c>
      <c r="AZ1249" s="16"/>
      <c r="BA1249" s="16">
        <v>0.11509158191308801</v>
      </c>
      <c r="BB1249" s="16">
        <v>8.1719816152516001E-2</v>
      </c>
    </row>
    <row r="1250" spans="2:54" x14ac:dyDescent="0.35">
      <c r="B1250" t="s">
        <v>410</v>
      </c>
      <c r="C1250" s="16">
        <v>8.6546403783216805E-2</v>
      </c>
      <c r="D1250" s="16">
        <v>0.117285032966173</v>
      </c>
      <c r="E1250" s="16">
        <v>4.7501165178828401E-2</v>
      </c>
      <c r="F1250" s="16"/>
      <c r="G1250" s="16">
        <v>8.2104889712952794E-2</v>
      </c>
      <c r="H1250" s="16">
        <v>8.8861791539112098E-2</v>
      </c>
      <c r="I1250" s="16">
        <v>0.13458099681858199</v>
      </c>
      <c r="J1250" s="16">
        <v>6.9616028244716896E-2</v>
      </c>
      <c r="K1250" s="16">
        <v>6.4105372968754501E-2</v>
      </c>
      <c r="L1250" s="16">
        <v>2.6082246924146301E-2</v>
      </c>
      <c r="M1250" s="16"/>
      <c r="N1250" s="16">
        <v>0.11675520375164899</v>
      </c>
      <c r="O1250" s="16">
        <v>8.4871273664361202E-2</v>
      </c>
      <c r="P1250" s="16">
        <v>7.9928249946988605E-2</v>
      </c>
      <c r="Q1250" s="16">
        <v>8.0089687368813597E-2</v>
      </c>
      <c r="R1250" s="16"/>
      <c r="S1250" s="16">
        <v>9.0295425003770399E-2</v>
      </c>
      <c r="T1250" s="16">
        <v>8.2045009050714504E-2</v>
      </c>
      <c r="U1250" s="16"/>
      <c r="V1250" s="16">
        <v>3.4661571161096E-2</v>
      </c>
      <c r="W1250" s="16">
        <v>6.2948699846515493E-2</v>
      </c>
      <c r="X1250" s="16">
        <v>0.12114423436147199</v>
      </c>
      <c r="Y1250" s="16">
        <v>0.19392533792108299</v>
      </c>
      <c r="Z1250" s="16"/>
      <c r="AA1250" s="16">
        <v>5.4748420744203503E-2</v>
      </c>
      <c r="AB1250" s="16">
        <v>7.5658615497766105E-2</v>
      </c>
      <c r="AC1250" s="16">
        <v>5.4821893577012497E-2</v>
      </c>
      <c r="AD1250" s="16">
        <v>0.14441275169541401</v>
      </c>
      <c r="AE1250" s="16">
        <v>0.1009216760802</v>
      </c>
      <c r="AF1250" s="16">
        <v>4.1306347036102899E-2</v>
      </c>
      <c r="AG1250" s="16"/>
      <c r="AH1250" s="16">
        <v>9.4651163687611506E-2</v>
      </c>
      <c r="AI1250" s="16">
        <v>8.4044592119794106E-2</v>
      </c>
      <c r="AJ1250" s="16"/>
      <c r="AK1250" s="16">
        <v>0.111620906786159</v>
      </c>
      <c r="AL1250" s="16">
        <v>9.2614667685417401E-2</v>
      </c>
      <c r="AM1250" s="16"/>
      <c r="AN1250" s="16">
        <v>9.5765398768031099E-2</v>
      </c>
      <c r="AO1250" s="16">
        <v>8.4088692802678194E-2</v>
      </c>
      <c r="AP1250" s="16"/>
      <c r="AQ1250" s="16">
        <v>4.5444805933207301E-2</v>
      </c>
      <c r="AR1250" s="16">
        <v>7.7956813642692593E-2</v>
      </c>
      <c r="AS1250" s="16">
        <v>0.12344765672343699</v>
      </c>
      <c r="AT1250" s="16"/>
      <c r="AU1250" s="16">
        <v>0.118627454886334</v>
      </c>
      <c r="AV1250" s="16">
        <v>4.4283782534570097E-2</v>
      </c>
      <c r="AW1250" s="16"/>
      <c r="AX1250" s="16">
        <v>9.5886401185898806E-2</v>
      </c>
      <c r="AY1250" s="16">
        <v>1.0921524855388101E-2</v>
      </c>
      <c r="AZ1250" s="16"/>
      <c r="BA1250" s="16">
        <v>0.14056848198913</v>
      </c>
      <c r="BB1250" s="16">
        <v>0.122009010015265</v>
      </c>
    </row>
    <row r="1251" spans="2:54" x14ac:dyDescent="0.35">
      <c r="B1251" t="s">
        <v>411</v>
      </c>
      <c r="C1251" s="16">
        <v>3.5864024308842897E-2</v>
      </c>
      <c r="D1251" s="16">
        <v>3.6228235026217803E-2</v>
      </c>
      <c r="E1251" s="16">
        <v>3.5683021916245797E-2</v>
      </c>
      <c r="F1251" s="16"/>
      <c r="G1251" s="16">
        <v>5.8144858967934997E-2</v>
      </c>
      <c r="H1251" s="16">
        <v>1.32486006028443E-2</v>
      </c>
      <c r="I1251" s="16">
        <v>3.8367936215742797E-2</v>
      </c>
      <c r="J1251" s="16">
        <v>3.6484202871582903E-2</v>
      </c>
      <c r="K1251" s="16">
        <v>5.3024898670781501E-2</v>
      </c>
      <c r="L1251" s="16">
        <v>2.45683321538042E-2</v>
      </c>
      <c r="M1251" s="16"/>
      <c r="N1251" s="16">
        <v>1.20987385050404E-2</v>
      </c>
      <c r="O1251" s="16">
        <v>2.49229137069279E-2</v>
      </c>
      <c r="P1251" s="16">
        <v>5.5162902898595899E-2</v>
      </c>
      <c r="Q1251" s="16">
        <v>2.9079896150290899E-2</v>
      </c>
      <c r="R1251" s="16"/>
      <c r="S1251" s="16">
        <v>3.2549021129965501E-2</v>
      </c>
      <c r="T1251" s="16">
        <v>4.0508459643342702E-2</v>
      </c>
      <c r="U1251" s="16"/>
      <c r="V1251" s="16">
        <v>5.1474301970521899E-2</v>
      </c>
      <c r="W1251" s="16">
        <v>1.09400747753527E-2</v>
      </c>
      <c r="X1251" s="16">
        <v>5.8205371263111601E-2</v>
      </c>
      <c r="Y1251" s="16">
        <v>3.5760740912225801E-2</v>
      </c>
      <c r="Z1251" s="16"/>
      <c r="AA1251" s="16">
        <v>3.1612470758939498E-2</v>
      </c>
      <c r="AB1251" s="16">
        <v>1.6528420045086398E-2</v>
      </c>
      <c r="AC1251" s="16">
        <v>1.4754972487100899E-2</v>
      </c>
      <c r="AD1251" s="16">
        <v>5.1747090692155599E-2</v>
      </c>
      <c r="AE1251" s="16">
        <v>3.1631275405032799E-2</v>
      </c>
      <c r="AF1251" s="16">
        <v>8.5526670125186999E-2</v>
      </c>
      <c r="AG1251" s="16"/>
      <c r="AH1251" s="16">
        <v>2.95284137400912E-2</v>
      </c>
      <c r="AI1251" s="16">
        <v>3.6510191033543797E-2</v>
      </c>
      <c r="AJ1251" s="16"/>
      <c r="AK1251" s="16">
        <v>4.4362985066832603E-2</v>
      </c>
      <c r="AL1251" s="16">
        <v>1.9789374931826101E-2</v>
      </c>
      <c r="AM1251" s="16"/>
      <c r="AN1251" s="16">
        <v>3.9195708842235499E-2</v>
      </c>
      <c r="AO1251" s="16">
        <v>3.9300980391302101E-2</v>
      </c>
      <c r="AP1251" s="16"/>
      <c r="AQ1251" s="16">
        <v>6.5720187137231906E-2</v>
      </c>
      <c r="AR1251" s="16">
        <v>1.9704024166377801E-2</v>
      </c>
      <c r="AS1251" s="16">
        <v>2.5616984461390099E-2</v>
      </c>
      <c r="AT1251" s="16"/>
      <c r="AU1251" s="16">
        <v>3.2675730927456403E-2</v>
      </c>
      <c r="AV1251" s="16">
        <v>4.0809239558589297E-2</v>
      </c>
      <c r="AW1251" s="16"/>
      <c r="AX1251" s="16">
        <v>3.6602652479406098E-2</v>
      </c>
      <c r="AY1251" s="16">
        <v>3.1094923735747598E-2</v>
      </c>
      <c r="AZ1251" s="16"/>
      <c r="BA1251" s="16">
        <v>4.3105652861037701E-2</v>
      </c>
      <c r="BB1251" s="16">
        <v>2.25217404729036E-2</v>
      </c>
    </row>
    <row r="1252" spans="2:54" x14ac:dyDescent="0.35">
      <c r="B1252" t="s">
        <v>412</v>
      </c>
      <c r="C1252" s="16">
        <v>0.153091317869684</v>
      </c>
      <c r="D1252" s="16">
        <v>0.14597432814689701</v>
      </c>
      <c r="E1252" s="16">
        <v>0.159554186677038</v>
      </c>
      <c r="F1252" s="16"/>
      <c r="G1252" s="16">
        <v>0.21271296033304901</v>
      </c>
      <c r="H1252" s="16">
        <v>0.20882537181692001</v>
      </c>
      <c r="I1252" s="16">
        <v>0.14600761850360899</v>
      </c>
      <c r="J1252" s="16">
        <v>0.12135752230131</v>
      </c>
      <c r="K1252" s="16">
        <v>7.1882378251868606E-2</v>
      </c>
      <c r="L1252" s="16">
        <v>0.12630755776265001</v>
      </c>
      <c r="M1252" s="16"/>
      <c r="N1252" s="16">
        <v>0.15778162317209399</v>
      </c>
      <c r="O1252" s="16">
        <v>5.7537328533505003E-2</v>
      </c>
      <c r="P1252" s="16">
        <v>0.14455813138833801</v>
      </c>
      <c r="Q1252" s="16">
        <v>0.25128571773566699</v>
      </c>
      <c r="R1252" s="16"/>
      <c r="S1252" s="16">
        <v>0.15110429608156201</v>
      </c>
      <c r="T1252" s="16">
        <v>0.15665284340705099</v>
      </c>
      <c r="U1252" s="16"/>
      <c r="V1252" s="16">
        <v>0.18122337572290001</v>
      </c>
      <c r="W1252" s="16">
        <v>0.13292249592220701</v>
      </c>
      <c r="X1252" s="16">
        <v>0.15953089997957201</v>
      </c>
      <c r="Y1252" s="16">
        <v>0.19121441064160499</v>
      </c>
      <c r="Z1252" s="16"/>
      <c r="AA1252" s="16">
        <v>0.16992189495775101</v>
      </c>
      <c r="AB1252" s="16">
        <v>0.150478186302896</v>
      </c>
      <c r="AC1252" s="16">
        <v>6.2261135877417703E-2</v>
      </c>
      <c r="AD1252" s="16">
        <v>0.11175699115009501</v>
      </c>
      <c r="AE1252" s="16">
        <v>0.26544925476081499</v>
      </c>
      <c r="AF1252" s="16">
        <v>0.24655330252426999</v>
      </c>
      <c r="AG1252" s="16"/>
      <c r="AH1252" s="16">
        <v>0.16649384662431599</v>
      </c>
      <c r="AI1252" s="16">
        <v>0.13854529698551499</v>
      </c>
      <c r="AJ1252" s="16"/>
      <c r="AK1252" s="16">
        <v>0.19427499290075401</v>
      </c>
      <c r="AL1252" s="16">
        <v>0.13154098220293101</v>
      </c>
      <c r="AM1252" s="16"/>
      <c r="AN1252" s="16">
        <v>0.15158537160379801</v>
      </c>
      <c r="AO1252" s="16">
        <v>0.16731814874700399</v>
      </c>
      <c r="AP1252" s="16"/>
      <c r="AQ1252" s="16">
        <v>0.15968269550716499</v>
      </c>
      <c r="AR1252" s="16">
        <v>0.121757051222671</v>
      </c>
      <c r="AS1252" s="16">
        <v>0.187126311379573</v>
      </c>
      <c r="AT1252" s="16"/>
      <c r="AU1252" s="16">
        <v>0.166756339767725</v>
      </c>
      <c r="AV1252" s="16">
        <v>0.13703690065818699</v>
      </c>
      <c r="AW1252" s="16"/>
      <c r="AX1252" s="16">
        <v>0.15944944135852901</v>
      </c>
      <c r="AY1252" s="16">
        <v>0.105541873360668</v>
      </c>
      <c r="AZ1252" s="16"/>
      <c r="BA1252" s="16">
        <v>0.17254293898581499</v>
      </c>
      <c r="BB1252" s="16">
        <v>0.150107559332884</v>
      </c>
    </row>
    <row r="1253" spans="2:54" x14ac:dyDescent="0.35">
      <c r="C1253" s="16"/>
      <c r="D1253" s="16"/>
      <c r="E1253" s="16"/>
      <c r="F1253" s="16"/>
      <c r="G1253" s="16"/>
      <c r="H1253" s="16"/>
      <c r="I1253" s="16"/>
      <c r="J1253" s="16"/>
      <c r="K1253" s="16"/>
      <c r="L1253" s="16"/>
      <c r="M1253" s="16"/>
      <c r="N1253" s="16"/>
      <c r="O1253" s="16"/>
      <c r="P1253" s="16"/>
      <c r="Q1253" s="16"/>
      <c r="R1253" s="16"/>
      <c r="S1253" s="16"/>
      <c r="T1253" s="16"/>
      <c r="U1253" s="16"/>
      <c r="V1253" s="16"/>
      <c r="W1253" s="16"/>
      <c r="X1253" s="16"/>
      <c r="Y1253" s="16"/>
      <c r="Z1253" s="16"/>
      <c r="AA1253" s="16"/>
      <c r="AB1253" s="16"/>
      <c r="AC1253" s="16"/>
      <c r="AD1253" s="16"/>
      <c r="AE1253" s="16"/>
      <c r="AF1253" s="16"/>
      <c r="AG1253" s="16"/>
      <c r="AH1253" s="16"/>
      <c r="AI1253" s="16"/>
      <c r="AJ1253" s="16"/>
      <c r="AK1253" s="16"/>
      <c r="AL1253" s="16"/>
      <c r="AM1253" s="16"/>
      <c r="AN1253" s="16"/>
      <c r="AO1253" s="16"/>
      <c r="AP1253" s="16"/>
      <c r="AQ1253" s="16"/>
      <c r="AR1253" s="16"/>
      <c r="AS1253" s="16"/>
      <c r="AT1253" s="16"/>
      <c r="AU1253" s="16"/>
      <c r="AV1253" s="16"/>
      <c r="AW1253" s="16"/>
      <c r="AX1253" s="16"/>
      <c r="AY1253" s="16"/>
      <c r="AZ1253" s="16"/>
      <c r="BA1253" s="16"/>
      <c r="BB1253" s="16"/>
    </row>
    <row r="1254" spans="2:54" x14ac:dyDescent="0.35">
      <c r="B1254" s="7" t="s">
        <v>413</v>
      </c>
      <c r="C1254" s="16"/>
      <c r="D1254" s="16"/>
      <c r="E1254" s="16"/>
      <c r="F1254" s="16"/>
      <c r="G1254" s="16"/>
      <c r="H1254" s="16"/>
      <c r="I1254" s="16"/>
      <c r="J1254" s="16"/>
      <c r="K1254" s="16"/>
      <c r="L1254" s="16"/>
      <c r="M1254" s="16"/>
      <c r="N1254" s="16"/>
      <c r="O1254" s="16"/>
      <c r="P1254" s="16"/>
      <c r="Q1254" s="16"/>
      <c r="R1254" s="16"/>
      <c r="S1254" s="16"/>
      <c r="T1254" s="16"/>
      <c r="U1254" s="16"/>
      <c r="V1254" s="16"/>
      <c r="W1254" s="16"/>
      <c r="X1254" s="16"/>
      <c r="Y1254" s="16"/>
      <c r="Z1254" s="16"/>
      <c r="AA1254" s="16"/>
      <c r="AB1254" s="16"/>
      <c r="AC1254" s="16"/>
      <c r="AD1254" s="16"/>
      <c r="AE1254" s="16"/>
      <c r="AF1254" s="16"/>
      <c r="AG1254" s="16"/>
      <c r="AH1254" s="16"/>
      <c r="AI1254" s="16"/>
      <c r="AJ1254" s="16"/>
      <c r="AK1254" s="16"/>
      <c r="AL1254" s="16"/>
      <c r="AM1254" s="16"/>
      <c r="AN1254" s="16"/>
      <c r="AO1254" s="16"/>
      <c r="AP1254" s="16"/>
      <c r="AQ1254" s="16"/>
      <c r="AR1254" s="16"/>
      <c r="AS1254" s="16"/>
      <c r="AT1254" s="16"/>
      <c r="AU1254" s="16"/>
      <c r="AV1254" s="16"/>
      <c r="AW1254" s="16"/>
      <c r="AX1254" s="16"/>
      <c r="AY1254" s="16"/>
      <c r="AZ1254" s="16"/>
      <c r="BA1254" s="16"/>
      <c r="BB1254" s="16"/>
    </row>
    <row r="1255" spans="2:54" x14ac:dyDescent="0.35">
      <c r="B1255" s="15" t="s">
        <v>22</v>
      </c>
      <c r="C1255" s="16"/>
      <c r="D1255" s="16"/>
      <c r="E1255" s="16"/>
      <c r="F1255" s="16"/>
      <c r="G1255" s="16"/>
      <c r="H1255" s="16"/>
      <c r="I1255" s="16"/>
      <c r="J1255" s="16"/>
      <c r="K1255" s="16"/>
      <c r="L1255" s="16"/>
      <c r="M1255" s="16"/>
      <c r="N1255" s="16"/>
      <c r="O1255" s="16"/>
      <c r="P1255" s="16"/>
      <c r="Q1255" s="16"/>
      <c r="R1255" s="16"/>
      <c r="S1255" s="16"/>
      <c r="T1255" s="16"/>
      <c r="U1255" s="16"/>
      <c r="V1255" s="16"/>
      <c r="W1255" s="16"/>
      <c r="X1255" s="16"/>
      <c r="Y1255" s="16"/>
      <c r="Z1255" s="16"/>
      <c r="AA1255" s="16"/>
      <c r="AB1255" s="16"/>
      <c r="AC1255" s="16"/>
      <c r="AD1255" s="16"/>
      <c r="AE1255" s="16"/>
      <c r="AF1255" s="16"/>
      <c r="AG1255" s="16"/>
      <c r="AH1255" s="16"/>
      <c r="AI1255" s="16"/>
      <c r="AJ1255" s="16"/>
      <c r="AK1255" s="16"/>
      <c r="AL1255" s="16"/>
      <c r="AM1255" s="16"/>
      <c r="AN1255" s="16"/>
      <c r="AO1255" s="16"/>
      <c r="AP1255" s="16"/>
      <c r="AQ1255" s="16"/>
      <c r="AR1255" s="16"/>
      <c r="AS1255" s="16"/>
      <c r="AT1255" s="16"/>
      <c r="AU1255" s="16"/>
      <c r="AV1255" s="16"/>
      <c r="AW1255" s="16"/>
      <c r="AX1255" s="16"/>
      <c r="AY1255" s="16"/>
      <c r="AZ1255" s="16"/>
      <c r="BA1255" s="16"/>
      <c r="BB1255" s="16"/>
    </row>
    <row r="1256" spans="2:54" x14ac:dyDescent="0.35">
      <c r="B1256" t="s">
        <v>414</v>
      </c>
      <c r="C1256" s="16">
        <v>0.24043163181570601</v>
      </c>
      <c r="D1256" s="16">
        <v>0.26616899960920698</v>
      </c>
      <c r="E1256" s="16">
        <v>0.20512005549901799</v>
      </c>
      <c r="F1256" s="16"/>
      <c r="G1256" s="16">
        <v>0.20800160828100001</v>
      </c>
      <c r="H1256" s="16">
        <v>0.28659737337052099</v>
      </c>
      <c r="I1256" s="16">
        <v>0.28459082740749098</v>
      </c>
      <c r="J1256" s="16">
        <v>0.23144923459471201</v>
      </c>
      <c r="K1256" s="16">
        <v>0.144860034938429</v>
      </c>
      <c r="L1256" s="16">
        <v>0.23616689838427199</v>
      </c>
      <c r="M1256" s="16"/>
      <c r="N1256" s="16">
        <v>0.26162728005046798</v>
      </c>
      <c r="O1256" s="16">
        <v>0.20159157892007601</v>
      </c>
      <c r="P1256" s="16">
        <v>0.248211738857361</v>
      </c>
      <c r="Q1256" s="16">
        <v>0.249940602453262</v>
      </c>
      <c r="R1256" s="16"/>
      <c r="S1256" s="16">
        <v>0.25564222617629501</v>
      </c>
      <c r="T1256" s="16">
        <v>0.221514292938743</v>
      </c>
      <c r="U1256" s="16"/>
      <c r="V1256" s="16">
        <v>0.13112141469666799</v>
      </c>
      <c r="W1256" s="16">
        <v>0.21790929655636199</v>
      </c>
      <c r="X1256" s="16">
        <v>0.29557021257197302</v>
      </c>
      <c r="Y1256" s="16">
        <v>0.36464292581789998</v>
      </c>
      <c r="Z1256" s="16"/>
      <c r="AA1256" s="16">
        <v>0.1932926556757</v>
      </c>
      <c r="AB1256" s="16">
        <v>0.20168591890287799</v>
      </c>
      <c r="AC1256" s="16">
        <v>0.134484946378438</v>
      </c>
      <c r="AD1256" s="16">
        <v>0.28706488995101298</v>
      </c>
      <c r="AE1256" s="16">
        <v>0.35857474871081102</v>
      </c>
      <c r="AF1256" s="16">
        <v>0.41892683515002899</v>
      </c>
      <c r="AG1256" s="16"/>
      <c r="AH1256" s="16">
        <v>0.25562202104614801</v>
      </c>
      <c r="AI1256" s="16">
        <v>0.25806643504056898</v>
      </c>
      <c r="AJ1256" s="16"/>
      <c r="AK1256" s="16">
        <v>0.28888216070777201</v>
      </c>
      <c r="AL1256" s="16">
        <v>0.235194983131921</v>
      </c>
      <c r="AM1256" s="16"/>
      <c r="AN1256" s="16">
        <v>0.28541189127114902</v>
      </c>
      <c r="AO1256" s="16">
        <v>0.25471942155567501</v>
      </c>
      <c r="AP1256" s="16"/>
      <c r="AQ1256" s="16">
        <v>0.28061250078897099</v>
      </c>
      <c r="AR1256" s="16">
        <v>0.18047938308818201</v>
      </c>
      <c r="AS1256" s="16">
        <v>0.27880340413400601</v>
      </c>
      <c r="AT1256" s="16"/>
      <c r="AU1256" s="16">
        <v>0.27753547079079499</v>
      </c>
      <c r="AV1256" s="16">
        <v>0.19390357228475899</v>
      </c>
      <c r="AW1256" s="16"/>
      <c r="AX1256" s="16">
        <v>0.25568683961212302</v>
      </c>
      <c r="AY1256" s="16">
        <v>0.121048002730947</v>
      </c>
      <c r="AZ1256" s="16"/>
      <c r="BA1256" s="16">
        <v>0.37144957317753602</v>
      </c>
      <c r="BB1256" s="16">
        <v>0.23086990001334901</v>
      </c>
    </row>
    <row r="1257" spans="2:54" x14ac:dyDescent="0.35">
      <c r="B1257" t="s">
        <v>415</v>
      </c>
      <c r="C1257" s="16">
        <v>0.31120833957886701</v>
      </c>
      <c r="D1257" s="16">
        <v>0.31077912552969</v>
      </c>
      <c r="E1257" s="16">
        <v>0.31427907710908698</v>
      </c>
      <c r="F1257" s="16"/>
      <c r="G1257" s="16">
        <v>0.204280403442133</v>
      </c>
      <c r="H1257" s="16">
        <v>0.32077920978892799</v>
      </c>
      <c r="I1257" s="16">
        <v>0.34887077638098601</v>
      </c>
      <c r="J1257" s="16">
        <v>0.30609711467360301</v>
      </c>
      <c r="K1257" s="16">
        <v>0.38287936785360799</v>
      </c>
      <c r="L1257" s="16">
        <v>0.207185444664852</v>
      </c>
      <c r="M1257" s="16"/>
      <c r="N1257" s="16">
        <v>0.379665320886927</v>
      </c>
      <c r="O1257" s="16">
        <v>0.31245497933882299</v>
      </c>
      <c r="P1257" s="16">
        <v>0.26459794244776402</v>
      </c>
      <c r="Q1257" s="16">
        <v>0.34367425273082203</v>
      </c>
      <c r="R1257" s="16"/>
      <c r="S1257" s="16">
        <v>0.29772516133017801</v>
      </c>
      <c r="T1257" s="16">
        <v>0.33107578508112701</v>
      </c>
      <c r="U1257" s="16"/>
      <c r="V1257" s="16">
        <v>0.22883662699155699</v>
      </c>
      <c r="W1257" s="16">
        <v>0.30078165836856302</v>
      </c>
      <c r="X1257" s="16">
        <v>0.35131556847691803</v>
      </c>
      <c r="Y1257" s="16">
        <v>0.35924854200370099</v>
      </c>
      <c r="Z1257" s="16"/>
      <c r="AA1257" s="16">
        <v>0.27546867745430698</v>
      </c>
      <c r="AB1257" s="16">
        <v>0.33946324630117503</v>
      </c>
      <c r="AC1257" s="16">
        <v>0.26142599879759398</v>
      </c>
      <c r="AD1257" s="16">
        <v>0.36126467478124702</v>
      </c>
      <c r="AE1257" s="16">
        <v>0.34281379312312599</v>
      </c>
      <c r="AF1257" s="16">
        <v>0.23990706348760499</v>
      </c>
      <c r="AG1257" s="16"/>
      <c r="AH1257" s="16">
        <v>0.37025765475597899</v>
      </c>
      <c r="AI1257" s="16">
        <v>0.26953926093321801</v>
      </c>
      <c r="AJ1257" s="16"/>
      <c r="AK1257" s="16">
        <v>0.346262618126774</v>
      </c>
      <c r="AL1257" s="16">
        <v>0.31139970080964402</v>
      </c>
      <c r="AM1257" s="16"/>
      <c r="AN1257" s="16">
        <v>0.345633222802326</v>
      </c>
      <c r="AO1257" s="16">
        <v>0.27952260057698902</v>
      </c>
      <c r="AP1257" s="16"/>
      <c r="AQ1257" s="16">
        <v>0.33051875116051999</v>
      </c>
      <c r="AR1257" s="16">
        <v>0.30096085091331098</v>
      </c>
      <c r="AS1257" s="16">
        <v>0.314690680127931</v>
      </c>
      <c r="AT1257" s="16"/>
      <c r="AU1257" s="16">
        <v>0.34756439232123398</v>
      </c>
      <c r="AV1257" s="16">
        <v>0.26688511739131898</v>
      </c>
      <c r="AW1257" s="16"/>
      <c r="AX1257" s="16">
        <v>0.32822886574211801</v>
      </c>
      <c r="AY1257" s="16">
        <v>0.17980295596724299</v>
      </c>
      <c r="AZ1257" s="16"/>
      <c r="BA1257" s="16">
        <v>0.36867751643500402</v>
      </c>
      <c r="BB1257" s="16">
        <v>0.34941691959804499</v>
      </c>
    </row>
    <row r="1258" spans="2:54" x14ac:dyDescent="0.35">
      <c r="B1258" t="s">
        <v>416</v>
      </c>
      <c r="C1258" s="16">
        <v>0.149631396576731</v>
      </c>
      <c r="D1258" s="16">
        <v>0.11945205771008501</v>
      </c>
      <c r="E1258" s="16">
        <v>0.18575576728930801</v>
      </c>
      <c r="F1258" s="16"/>
      <c r="G1258" s="16">
        <v>0.16825155674235201</v>
      </c>
      <c r="H1258" s="16">
        <v>0.105414562652977</v>
      </c>
      <c r="I1258" s="16">
        <v>0.15273948830272599</v>
      </c>
      <c r="J1258" s="16">
        <v>0.14426454867712599</v>
      </c>
      <c r="K1258" s="16">
        <v>0.17621808116622201</v>
      </c>
      <c r="L1258" s="16">
        <v>0.23220628787957201</v>
      </c>
      <c r="M1258" s="16"/>
      <c r="N1258" s="16">
        <v>0.14725802331601601</v>
      </c>
      <c r="O1258" s="16">
        <v>0.16044982056134899</v>
      </c>
      <c r="P1258" s="16">
        <v>0.14929605495099199</v>
      </c>
      <c r="Q1258" s="16">
        <v>0.14178935006927801</v>
      </c>
      <c r="R1258" s="16"/>
      <c r="S1258" s="16">
        <v>0.14618604578792099</v>
      </c>
      <c r="T1258" s="16">
        <v>0.149213050413951</v>
      </c>
      <c r="U1258" s="16"/>
      <c r="V1258" s="16">
        <v>0.252143430643821</v>
      </c>
      <c r="W1258" s="16">
        <v>0.151377448597041</v>
      </c>
      <c r="X1258" s="16">
        <v>0.11632834176576499</v>
      </c>
      <c r="Y1258" s="16">
        <v>6.3088890164993805E-2</v>
      </c>
      <c r="Z1258" s="16"/>
      <c r="AA1258" s="16">
        <v>0.16439377687779599</v>
      </c>
      <c r="AB1258" s="16">
        <v>0.159147499356631</v>
      </c>
      <c r="AC1258" s="16">
        <v>0.225512815388035</v>
      </c>
      <c r="AD1258" s="16">
        <v>0.121754042469854</v>
      </c>
      <c r="AE1258" s="16">
        <v>0.12565895116755901</v>
      </c>
      <c r="AF1258" s="16">
        <v>5.2005463869297303E-2</v>
      </c>
      <c r="AG1258" s="16"/>
      <c r="AH1258" s="16">
        <v>0.14389620957149499</v>
      </c>
      <c r="AI1258" s="16">
        <v>0.12221611485054901</v>
      </c>
      <c r="AJ1258" s="16"/>
      <c r="AK1258" s="16">
        <v>0.12793722886554501</v>
      </c>
      <c r="AL1258" s="16">
        <v>0.155726147339392</v>
      </c>
      <c r="AM1258" s="16"/>
      <c r="AN1258" s="16">
        <v>0.159868521527954</v>
      </c>
      <c r="AO1258" s="16">
        <v>0.13928708692842301</v>
      </c>
      <c r="AP1258" s="16"/>
      <c r="AQ1258" s="16">
        <v>9.67619054283229E-2</v>
      </c>
      <c r="AR1258" s="16">
        <v>0.17651315271788001</v>
      </c>
      <c r="AS1258" s="16">
        <v>0.13962819119026301</v>
      </c>
      <c r="AT1258" s="16"/>
      <c r="AU1258" s="16">
        <v>0.132827280191403</v>
      </c>
      <c r="AV1258" s="16">
        <v>0.17503543605352101</v>
      </c>
      <c r="AW1258" s="16"/>
      <c r="AX1258" s="16">
        <v>0.136380089054248</v>
      </c>
      <c r="AY1258" s="16">
        <v>0.24571176633459499</v>
      </c>
      <c r="AZ1258" s="16"/>
      <c r="BA1258" s="16">
        <v>9.0317459111348405E-2</v>
      </c>
      <c r="BB1258" s="16">
        <v>0.18894036563178901</v>
      </c>
    </row>
    <row r="1259" spans="2:54" x14ac:dyDescent="0.35">
      <c r="B1259" t="s">
        <v>417</v>
      </c>
      <c r="C1259" s="16">
        <v>9.8693104775389506E-2</v>
      </c>
      <c r="D1259" s="16">
        <v>9.3187397609554204E-2</v>
      </c>
      <c r="E1259" s="16">
        <v>0.10660977375250601</v>
      </c>
      <c r="F1259" s="16"/>
      <c r="G1259" s="16">
        <v>0.112126229888626</v>
      </c>
      <c r="H1259" s="16">
        <v>0.111747072618458</v>
      </c>
      <c r="I1259" s="16">
        <v>7.5025683287694003E-2</v>
      </c>
      <c r="J1259" s="16">
        <v>0.109850729626224</v>
      </c>
      <c r="K1259" s="16">
        <v>4.5798380085001603E-2</v>
      </c>
      <c r="L1259" s="16">
        <v>0.19986427849817501</v>
      </c>
      <c r="M1259" s="16"/>
      <c r="N1259" s="16">
        <v>7.2941215854366998E-2</v>
      </c>
      <c r="O1259" s="16">
        <v>9.1019956223863496E-2</v>
      </c>
      <c r="P1259" s="16">
        <v>0.12034545652565901</v>
      </c>
      <c r="Q1259" s="16">
        <v>8.6316218453658097E-2</v>
      </c>
      <c r="R1259" s="16"/>
      <c r="S1259" s="16">
        <v>0.113149859892761</v>
      </c>
      <c r="T1259" s="16">
        <v>7.9946142552745E-2</v>
      </c>
      <c r="U1259" s="16"/>
      <c r="V1259" s="16">
        <v>0.17470132269237101</v>
      </c>
      <c r="W1259" s="16">
        <v>8.7640733351245101E-2</v>
      </c>
      <c r="X1259" s="16">
        <v>8.3484030023681793E-2</v>
      </c>
      <c r="Y1259" s="16">
        <v>7.0277382947392997E-2</v>
      </c>
      <c r="Z1259" s="16"/>
      <c r="AA1259" s="16">
        <v>0.100458940589049</v>
      </c>
      <c r="AB1259" s="16">
        <v>0.13854702075955799</v>
      </c>
      <c r="AC1259" s="16">
        <v>0.118746831657878</v>
      </c>
      <c r="AD1259" s="16">
        <v>9.1157143112182107E-2</v>
      </c>
      <c r="AE1259" s="16">
        <v>8.47375142319719E-2</v>
      </c>
      <c r="AF1259" s="16">
        <v>0</v>
      </c>
      <c r="AG1259" s="16"/>
      <c r="AH1259" s="16">
        <v>9.7518462974225395E-2</v>
      </c>
      <c r="AI1259" s="16">
        <v>0.10403941974735401</v>
      </c>
      <c r="AJ1259" s="16"/>
      <c r="AK1259" s="16">
        <v>8.9334154268607996E-2</v>
      </c>
      <c r="AL1259" s="16">
        <v>9.88796041842709E-2</v>
      </c>
      <c r="AM1259" s="16"/>
      <c r="AN1259" s="16">
        <v>8.9264267605762407E-2</v>
      </c>
      <c r="AO1259" s="16">
        <v>9.7736078087990494E-2</v>
      </c>
      <c r="AP1259" s="16"/>
      <c r="AQ1259" s="16">
        <v>0.10377429438497</v>
      </c>
      <c r="AR1259" s="16">
        <v>0.112134499605908</v>
      </c>
      <c r="AS1259" s="16">
        <v>8.4581755092645497E-2</v>
      </c>
      <c r="AT1259" s="16"/>
      <c r="AU1259" s="16">
        <v>0.10202414216351199</v>
      </c>
      <c r="AV1259" s="16">
        <v>8.9024236016366595E-2</v>
      </c>
      <c r="AW1259" s="16"/>
      <c r="AX1259" s="16">
        <v>8.75402255267691E-2</v>
      </c>
      <c r="AY1259" s="16">
        <v>0.17827086144017901</v>
      </c>
      <c r="AZ1259" s="16"/>
      <c r="BA1259" s="16">
        <v>7.9309308619574498E-2</v>
      </c>
      <c r="BB1259" s="16">
        <v>8.5392602923629005E-2</v>
      </c>
    </row>
    <row r="1260" spans="2:54" x14ac:dyDescent="0.35">
      <c r="B1260" t="s">
        <v>418</v>
      </c>
      <c r="C1260" s="16">
        <v>0.122365432879753</v>
      </c>
      <c r="D1260" s="16">
        <v>0.114499197596826</v>
      </c>
      <c r="E1260" s="16">
        <v>0.13352561484011499</v>
      </c>
      <c r="F1260" s="16"/>
      <c r="G1260" s="16">
        <v>0.10120337814858001</v>
      </c>
      <c r="H1260" s="16">
        <v>0.11496123884239901</v>
      </c>
      <c r="I1260" s="16">
        <v>7.62131238381384E-2</v>
      </c>
      <c r="J1260" s="16">
        <v>0.13178503555486701</v>
      </c>
      <c r="K1260" s="16">
        <v>0.22439488877486</v>
      </c>
      <c r="L1260" s="16">
        <v>7.3971109841176094E-2</v>
      </c>
      <c r="M1260" s="16"/>
      <c r="N1260" s="16">
        <v>8.6060338597443303E-2</v>
      </c>
      <c r="O1260" s="16">
        <v>0.16166749767354499</v>
      </c>
      <c r="P1260" s="16">
        <v>0.12679731614751799</v>
      </c>
      <c r="Q1260" s="16">
        <v>0.101871329122718</v>
      </c>
      <c r="R1260" s="16"/>
      <c r="S1260" s="16">
        <v>0.12836020013479399</v>
      </c>
      <c r="T1260" s="16">
        <v>0.115072911247646</v>
      </c>
      <c r="U1260" s="16"/>
      <c r="V1260" s="16">
        <v>5.8400187373098697E-2</v>
      </c>
      <c r="W1260" s="16">
        <v>0.163228274434042</v>
      </c>
      <c r="X1260" s="16">
        <v>0.103904900929869</v>
      </c>
      <c r="Y1260" s="16">
        <v>0.10698151815378699</v>
      </c>
      <c r="Z1260" s="16"/>
      <c r="AA1260" s="16">
        <v>0.12736456870622501</v>
      </c>
      <c r="AB1260" s="16">
        <v>9.4970413283163996E-2</v>
      </c>
      <c r="AC1260" s="16">
        <v>0.191888740201272</v>
      </c>
      <c r="AD1260" s="16">
        <v>0.108576226395461</v>
      </c>
      <c r="AE1260" s="16">
        <v>7.2215296439386498E-2</v>
      </c>
      <c r="AF1260" s="16">
        <v>0.20692387190837999</v>
      </c>
      <c r="AG1260" s="16"/>
      <c r="AH1260" s="16">
        <v>8.3350629408736304E-2</v>
      </c>
      <c r="AI1260" s="16">
        <v>0.14600481455997599</v>
      </c>
      <c r="AJ1260" s="16"/>
      <c r="AK1260" s="16">
        <v>7.6566177356220996E-2</v>
      </c>
      <c r="AL1260" s="16">
        <v>0.13257492996453801</v>
      </c>
      <c r="AM1260" s="16"/>
      <c r="AN1260" s="16">
        <v>8.9860924508520096E-2</v>
      </c>
      <c r="AO1260" s="16">
        <v>0.14085763717536401</v>
      </c>
      <c r="AP1260" s="16"/>
      <c r="AQ1260" s="16">
        <v>0.119508176937157</v>
      </c>
      <c r="AR1260" s="16">
        <v>0.129542054967136</v>
      </c>
      <c r="AS1260" s="16">
        <v>0.121970999458582</v>
      </c>
      <c r="AT1260" s="16"/>
      <c r="AU1260" s="16">
        <v>9.3681332168131196E-2</v>
      </c>
      <c r="AV1260" s="16">
        <v>0.15352787964102099</v>
      </c>
      <c r="AW1260" s="16"/>
      <c r="AX1260" s="16">
        <v>0.11912606839083401</v>
      </c>
      <c r="AY1260" s="16">
        <v>0.154955683258272</v>
      </c>
      <c r="AZ1260" s="16"/>
      <c r="BA1260" s="16">
        <v>5.1321146902391097E-2</v>
      </c>
      <c r="BB1260" s="16">
        <v>8.6476985530532499E-2</v>
      </c>
    </row>
    <row r="1261" spans="2:54" x14ac:dyDescent="0.35">
      <c r="B1261" t="s">
        <v>110</v>
      </c>
      <c r="C1261" s="16">
        <v>7.7670094373552406E-2</v>
      </c>
      <c r="D1261" s="16">
        <v>9.5913221944637903E-2</v>
      </c>
      <c r="E1261" s="16">
        <v>5.47097115099663E-2</v>
      </c>
      <c r="F1261" s="16"/>
      <c r="G1261" s="16">
        <v>0.206136823497308</v>
      </c>
      <c r="H1261" s="16">
        <v>6.0500542726716101E-2</v>
      </c>
      <c r="I1261" s="16">
        <v>6.2560100782964506E-2</v>
      </c>
      <c r="J1261" s="16">
        <v>7.6553336873468797E-2</v>
      </c>
      <c r="K1261" s="16">
        <v>2.5849247181879101E-2</v>
      </c>
      <c r="L1261" s="16">
        <v>5.0605980731952098E-2</v>
      </c>
      <c r="M1261" s="16"/>
      <c r="N1261" s="16">
        <v>5.2447821294778998E-2</v>
      </c>
      <c r="O1261" s="16">
        <v>7.2816167282343899E-2</v>
      </c>
      <c r="P1261" s="16">
        <v>9.0751491070705598E-2</v>
      </c>
      <c r="Q1261" s="16">
        <v>7.6408247170261706E-2</v>
      </c>
      <c r="R1261" s="16"/>
      <c r="S1261" s="16">
        <v>5.89365066780509E-2</v>
      </c>
      <c r="T1261" s="16">
        <v>0.10317781776578901</v>
      </c>
      <c r="U1261" s="16"/>
      <c r="V1261" s="16">
        <v>0.15479701760248499</v>
      </c>
      <c r="W1261" s="16">
        <v>7.9062588692747293E-2</v>
      </c>
      <c r="X1261" s="16">
        <v>4.93969462317927E-2</v>
      </c>
      <c r="Y1261" s="16">
        <v>3.5760740912225801E-2</v>
      </c>
      <c r="Z1261" s="16"/>
      <c r="AA1261" s="16">
        <v>0.13902138069692399</v>
      </c>
      <c r="AB1261" s="16">
        <v>6.6185901396593402E-2</v>
      </c>
      <c r="AC1261" s="16">
        <v>6.7940667576783603E-2</v>
      </c>
      <c r="AD1261" s="16">
        <v>3.0183023290243999E-2</v>
      </c>
      <c r="AE1261" s="16">
        <v>1.59996963271456E-2</v>
      </c>
      <c r="AF1261" s="16">
        <v>8.2236765584689106E-2</v>
      </c>
      <c r="AG1261" s="16"/>
      <c r="AH1261" s="16">
        <v>4.9355022243415897E-2</v>
      </c>
      <c r="AI1261" s="16">
        <v>0.100133954868333</v>
      </c>
      <c r="AJ1261" s="16"/>
      <c r="AK1261" s="16">
        <v>7.1017660675079794E-2</v>
      </c>
      <c r="AL1261" s="16">
        <v>6.6224634570234295E-2</v>
      </c>
      <c r="AM1261" s="16"/>
      <c r="AN1261" s="16">
        <v>2.99611722842884E-2</v>
      </c>
      <c r="AO1261" s="16">
        <v>8.7877175675558195E-2</v>
      </c>
      <c r="AP1261" s="16"/>
      <c r="AQ1261" s="16">
        <v>6.8824371300059098E-2</v>
      </c>
      <c r="AR1261" s="16">
        <v>0.100370058707582</v>
      </c>
      <c r="AS1261" s="16">
        <v>6.0324969996572997E-2</v>
      </c>
      <c r="AT1261" s="16"/>
      <c r="AU1261" s="16">
        <v>4.6367382364923999E-2</v>
      </c>
      <c r="AV1261" s="16">
        <v>0.121623758613013</v>
      </c>
      <c r="AW1261" s="16"/>
      <c r="AX1261" s="16">
        <v>7.3037911673907996E-2</v>
      </c>
      <c r="AY1261" s="16">
        <v>0.120210730268763</v>
      </c>
      <c r="AZ1261" s="16"/>
      <c r="BA1261" s="16">
        <v>3.8924995754145701E-2</v>
      </c>
      <c r="BB1261" s="16">
        <v>5.8903226302655501E-2</v>
      </c>
    </row>
    <row r="1262" spans="2:54" x14ac:dyDescent="0.35">
      <c r="B1262" t="s">
        <v>419</v>
      </c>
      <c r="C1262" s="16">
        <v>0.55163997139457399</v>
      </c>
      <c r="D1262" s="16">
        <v>0.57694812513889704</v>
      </c>
      <c r="E1262" s="16">
        <v>0.519399132608104</v>
      </c>
      <c r="F1262" s="16"/>
      <c r="G1262" s="16">
        <v>0.412282011723133</v>
      </c>
      <c r="H1262" s="16">
        <v>0.60737658315944898</v>
      </c>
      <c r="I1262" s="16">
        <v>0.63346160378847705</v>
      </c>
      <c r="J1262" s="16">
        <v>0.53754634926831502</v>
      </c>
      <c r="K1262" s="16">
        <v>0.52773940279203702</v>
      </c>
      <c r="L1262" s="16">
        <v>0.44335234304912402</v>
      </c>
      <c r="M1262" s="16"/>
      <c r="N1262" s="16">
        <v>0.64129260093739504</v>
      </c>
      <c r="O1262" s="16">
        <v>0.514046558258899</v>
      </c>
      <c r="P1262" s="16">
        <v>0.51280968130512505</v>
      </c>
      <c r="Q1262" s="16">
        <v>0.59361485518408397</v>
      </c>
      <c r="R1262" s="16"/>
      <c r="S1262" s="16">
        <v>0.55336738750647296</v>
      </c>
      <c r="T1262" s="16">
        <v>0.55259007801987003</v>
      </c>
      <c r="U1262" s="16"/>
      <c r="V1262" s="16">
        <v>0.35995804168822398</v>
      </c>
      <c r="W1262" s="16">
        <v>0.51869095492492501</v>
      </c>
      <c r="X1262" s="16">
        <v>0.64688578104889105</v>
      </c>
      <c r="Y1262" s="16">
        <v>0.72389146782160096</v>
      </c>
      <c r="Z1262" s="16"/>
      <c r="AA1262" s="16">
        <v>0.46876133313000601</v>
      </c>
      <c r="AB1262" s="16">
        <v>0.54114916520405298</v>
      </c>
      <c r="AC1262" s="16">
        <v>0.39591094517603198</v>
      </c>
      <c r="AD1262" s="16">
        <v>0.64832956473226</v>
      </c>
      <c r="AE1262" s="16">
        <v>0.70138854183393695</v>
      </c>
      <c r="AF1262" s="16">
        <v>0.65883389863763298</v>
      </c>
      <c r="AG1262" s="16"/>
      <c r="AH1262" s="16">
        <v>0.625879675802128</v>
      </c>
      <c r="AI1262" s="16">
        <v>0.52760569597378704</v>
      </c>
      <c r="AJ1262" s="16"/>
      <c r="AK1262" s="16">
        <v>0.63514477883454601</v>
      </c>
      <c r="AL1262" s="16">
        <v>0.54659468394156496</v>
      </c>
      <c r="AM1262" s="16"/>
      <c r="AN1262" s="16">
        <v>0.63104511407347497</v>
      </c>
      <c r="AO1262" s="16">
        <v>0.53424202213266403</v>
      </c>
      <c r="AP1262" s="16"/>
      <c r="AQ1262" s="16">
        <v>0.61113125194949103</v>
      </c>
      <c r="AR1262" s="16">
        <v>0.48144023400149299</v>
      </c>
      <c r="AS1262" s="16">
        <v>0.59349408426193695</v>
      </c>
      <c r="AT1262" s="16"/>
      <c r="AU1262" s="16">
        <v>0.62509986311203003</v>
      </c>
      <c r="AV1262" s="16">
        <v>0.460788689676078</v>
      </c>
      <c r="AW1262" s="16"/>
      <c r="AX1262" s="16">
        <v>0.58391570535424098</v>
      </c>
      <c r="AY1262" s="16">
        <v>0.30085095869819001</v>
      </c>
      <c r="AZ1262" s="16"/>
      <c r="BA1262" s="16">
        <v>0.74012708961254003</v>
      </c>
      <c r="BB1262" s="16">
        <v>0.58028681961139394</v>
      </c>
    </row>
    <row r="1263" spans="2:54" x14ac:dyDescent="0.35">
      <c r="B1263" t="s">
        <v>96</v>
      </c>
      <c r="C1263" s="16">
        <v>-0.473969877021021</v>
      </c>
      <c r="D1263" s="16">
        <v>-0.48103490319425901</v>
      </c>
      <c r="E1263" s="16">
        <v>-0.46468942109813799</v>
      </c>
      <c r="F1263" s="16"/>
      <c r="G1263" s="16">
        <v>-0.206145188225825</v>
      </c>
      <c r="H1263" s="16">
        <v>-0.54687604043273297</v>
      </c>
      <c r="I1263" s="16">
        <v>-0.57090150300551201</v>
      </c>
      <c r="J1263" s="16">
        <v>-0.46099301239484602</v>
      </c>
      <c r="K1263" s="16">
        <v>-0.50189015561015804</v>
      </c>
      <c r="L1263" s="16">
        <v>-0.39274636231717203</v>
      </c>
      <c r="M1263" s="16"/>
      <c r="N1263" s="16">
        <v>-0.58884477964261595</v>
      </c>
      <c r="O1263" s="16">
        <v>-0.44123039097655498</v>
      </c>
      <c r="P1263" s="16">
        <v>-0.42205819023441898</v>
      </c>
      <c r="Q1263" s="16">
        <v>-0.51720660801382201</v>
      </c>
      <c r="R1263" s="16"/>
      <c r="S1263" s="16">
        <v>-0.49443088082842201</v>
      </c>
      <c r="T1263" s="16">
        <v>-0.44941226025408099</v>
      </c>
      <c r="U1263" s="16"/>
      <c r="V1263" s="16">
        <v>-0.205161024085739</v>
      </c>
      <c r="W1263" s="16">
        <v>-0.43962836623217799</v>
      </c>
      <c r="X1263" s="16">
        <v>-0.59748883481709902</v>
      </c>
      <c r="Y1263" s="16">
        <v>-0.68813072690937505</v>
      </c>
      <c r="Z1263" s="16"/>
      <c r="AA1263" s="16">
        <v>-0.32973995243308202</v>
      </c>
      <c r="AB1263" s="16">
        <v>-0.47496326380746001</v>
      </c>
      <c r="AC1263" s="16">
        <v>-0.32797027759924802</v>
      </c>
      <c r="AD1263" s="16">
        <v>-0.61814654144201597</v>
      </c>
      <c r="AE1263" s="16">
        <v>-0.68538884550679102</v>
      </c>
      <c r="AF1263" s="16">
        <v>-0.57659713305294402</v>
      </c>
      <c r="AG1263" s="16"/>
      <c r="AH1263" s="16">
        <v>-0.57652465355871196</v>
      </c>
      <c r="AI1263" s="16">
        <v>-0.427471741105454</v>
      </c>
      <c r="AJ1263" s="16"/>
      <c r="AK1263" s="16">
        <v>-0.56412711815946603</v>
      </c>
      <c r="AL1263" s="16">
        <v>-0.48037004937133099</v>
      </c>
      <c r="AM1263" s="16"/>
      <c r="AN1263" s="16">
        <v>-0.601083941789187</v>
      </c>
      <c r="AO1263" s="16">
        <v>-0.446364846457106</v>
      </c>
      <c r="AP1263" s="16"/>
      <c r="AQ1263" s="16">
        <v>-0.542306880649432</v>
      </c>
      <c r="AR1263" s="16">
        <v>-0.38107017529391102</v>
      </c>
      <c r="AS1263" s="16">
        <v>-0.53316911426536395</v>
      </c>
      <c r="AT1263" s="16"/>
      <c r="AU1263" s="16">
        <v>-0.57873248074710604</v>
      </c>
      <c r="AV1263" s="16">
        <v>-0.339164931063065</v>
      </c>
      <c r="AW1263" s="16"/>
      <c r="AX1263" s="16">
        <v>-0.51087779368033304</v>
      </c>
      <c r="AY1263" s="16">
        <v>-0.18064022842942701</v>
      </c>
      <c r="AZ1263" s="16"/>
      <c r="BA1263" s="16">
        <v>-0.70120209385839405</v>
      </c>
      <c r="BB1263" s="16">
        <v>-0.52138359330873896</v>
      </c>
    </row>
    <row r="1264" spans="2:54" x14ac:dyDescent="0.35">
      <c r="C1264" s="16"/>
      <c r="D1264" s="16"/>
      <c r="E1264" s="16"/>
      <c r="F1264" s="16"/>
      <c r="G1264" s="16"/>
      <c r="H1264" s="16"/>
      <c r="I1264" s="16"/>
      <c r="J1264" s="16"/>
      <c r="K1264" s="16"/>
      <c r="L1264" s="16"/>
      <c r="M1264" s="16"/>
      <c r="N1264" s="16"/>
      <c r="O1264" s="16"/>
      <c r="P1264" s="16"/>
      <c r="Q1264" s="16"/>
      <c r="R1264" s="16"/>
      <c r="S1264" s="16"/>
      <c r="T1264" s="16"/>
      <c r="U1264" s="16"/>
      <c r="V1264" s="16"/>
      <c r="W1264" s="16"/>
      <c r="X1264" s="16"/>
      <c r="Y1264" s="16"/>
      <c r="Z1264" s="16"/>
      <c r="AA1264" s="16"/>
      <c r="AB1264" s="16"/>
      <c r="AC1264" s="16"/>
      <c r="AD1264" s="16"/>
      <c r="AE1264" s="16"/>
      <c r="AF1264" s="16"/>
      <c r="AG1264" s="16"/>
      <c r="AH1264" s="16"/>
      <c r="AI1264" s="16"/>
      <c r="AJ1264" s="16"/>
      <c r="AK1264" s="16"/>
      <c r="AL1264" s="16"/>
      <c r="AM1264" s="16"/>
      <c r="AN1264" s="16"/>
      <c r="AO1264" s="16"/>
      <c r="AP1264" s="16"/>
      <c r="AQ1264" s="16"/>
      <c r="AR1264" s="16"/>
      <c r="AS1264" s="16"/>
      <c r="AT1264" s="16"/>
      <c r="AU1264" s="16"/>
      <c r="AV1264" s="16"/>
      <c r="AW1264" s="16"/>
      <c r="AX1264" s="16"/>
      <c r="AY1264" s="16"/>
      <c r="AZ1264" s="16"/>
      <c r="BA1264" s="16"/>
      <c r="BB1264" s="16"/>
    </row>
    <row r="1265" spans="2:54" x14ac:dyDescent="0.35">
      <c r="B1265" s="7" t="s">
        <v>420</v>
      </c>
      <c r="C1265" s="16"/>
      <c r="D1265" s="16"/>
      <c r="E1265" s="16"/>
      <c r="F1265" s="16"/>
      <c r="G1265" s="16"/>
      <c r="H1265" s="16"/>
      <c r="I1265" s="16"/>
      <c r="J1265" s="16"/>
      <c r="K1265" s="16"/>
      <c r="L1265" s="16"/>
      <c r="M1265" s="16"/>
      <c r="N1265" s="16"/>
      <c r="O1265" s="16"/>
      <c r="P1265" s="16"/>
      <c r="Q1265" s="16"/>
      <c r="R1265" s="16"/>
      <c r="S1265" s="16"/>
      <c r="T1265" s="16"/>
      <c r="U1265" s="16"/>
      <c r="V1265" s="16"/>
      <c r="W1265" s="16"/>
      <c r="X1265" s="16"/>
      <c r="Y1265" s="16"/>
      <c r="Z1265" s="16"/>
      <c r="AA1265" s="16"/>
      <c r="AB1265" s="16"/>
      <c r="AC1265" s="16"/>
      <c r="AD1265" s="16"/>
      <c r="AE1265" s="16"/>
      <c r="AF1265" s="16"/>
      <c r="AG1265" s="16"/>
      <c r="AH1265" s="16"/>
      <c r="AI1265" s="16"/>
      <c r="AJ1265" s="16"/>
      <c r="AK1265" s="16"/>
      <c r="AL1265" s="16"/>
      <c r="AM1265" s="16"/>
      <c r="AN1265" s="16"/>
      <c r="AO1265" s="16"/>
      <c r="AP1265" s="16"/>
      <c r="AQ1265" s="16"/>
      <c r="AR1265" s="16"/>
      <c r="AS1265" s="16"/>
      <c r="AT1265" s="16"/>
      <c r="AU1265" s="16"/>
      <c r="AV1265" s="16"/>
      <c r="AW1265" s="16"/>
      <c r="AX1265" s="16"/>
      <c r="AY1265" s="16"/>
      <c r="AZ1265" s="16"/>
      <c r="BA1265" s="16"/>
      <c r="BB1265" s="16"/>
    </row>
    <row r="1266" spans="2:54" x14ac:dyDescent="0.35">
      <c r="B1266" s="15" t="s">
        <v>14</v>
      </c>
      <c r="C1266" s="16"/>
      <c r="D1266" s="16"/>
      <c r="E1266" s="16"/>
      <c r="F1266" s="16"/>
      <c r="G1266" s="16"/>
      <c r="H1266" s="16"/>
      <c r="I1266" s="16"/>
      <c r="J1266" s="16"/>
      <c r="K1266" s="16"/>
      <c r="L1266" s="16"/>
      <c r="M1266" s="16"/>
      <c r="N1266" s="16"/>
      <c r="O1266" s="16"/>
      <c r="P1266" s="16"/>
      <c r="Q1266" s="16"/>
      <c r="R1266" s="16"/>
      <c r="S1266" s="16"/>
      <c r="T1266" s="16"/>
      <c r="U1266" s="16"/>
      <c r="V1266" s="16"/>
      <c r="W1266" s="16"/>
      <c r="X1266" s="16"/>
      <c r="Y1266" s="16"/>
      <c r="Z1266" s="16"/>
      <c r="AA1266" s="16"/>
      <c r="AB1266" s="16"/>
      <c r="AC1266" s="16"/>
      <c r="AD1266" s="16"/>
      <c r="AE1266" s="16"/>
      <c r="AF1266" s="16"/>
      <c r="AG1266" s="16"/>
      <c r="AH1266" s="16"/>
      <c r="AI1266" s="16"/>
      <c r="AJ1266" s="16"/>
      <c r="AK1266" s="16"/>
      <c r="AL1266" s="16"/>
      <c r="AM1266" s="16"/>
      <c r="AN1266" s="16"/>
      <c r="AO1266" s="16"/>
      <c r="AP1266" s="16"/>
      <c r="AQ1266" s="16"/>
      <c r="AR1266" s="16"/>
      <c r="AS1266" s="16"/>
      <c r="AT1266" s="16"/>
      <c r="AU1266" s="16"/>
      <c r="AV1266" s="16"/>
      <c r="AW1266" s="16"/>
      <c r="AX1266" s="16"/>
      <c r="AY1266" s="16"/>
      <c r="AZ1266" s="16"/>
      <c r="BA1266" s="16"/>
      <c r="BB1266" s="16"/>
    </row>
    <row r="1267" spans="2:54" x14ac:dyDescent="0.35">
      <c r="B1267" t="s">
        <v>421</v>
      </c>
      <c r="C1267" s="16">
        <v>0.25256576705719602</v>
      </c>
      <c r="D1267" s="16">
        <v>0.235496521801426</v>
      </c>
      <c r="E1267" s="16">
        <v>0.26906704895067901</v>
      </c>
      <c r="F1267" s="16"/>
      <c r="G1267" s="16">
        <v>0.31626834838157403</v>
      </c>
      <c r="H1267" s="16">
        <v>0.220920281275231</v>
      </c>
      <c r="I1267" s="16">
        <v>0.30982366492547198</v>
      </c>
      <c r="J1267" s="16">
        <v>0.27832531254013099</v>
      </c>
      <c r="K1267" s="16">
        <v>0.23634539310549399</v>
      </c>
      <c r="L1267" s="16">
        <v>0.191621715411051</v>
      </c>
      <c r="M1267" s="16"/>
      <c r="N1267" s="16">
        <v>0.209634462097126</v>
      </c>
      <c r="O1267" s="16">
        <v>0.23115221568877101</v>
      </c>
      <c r="P1267" s="16">
        <v>0.25547669194258499</v>
      </c>
      <c r="Q1267" s="16">
        <v>0.29737958218702698</v>
      </c>
      <c r="R1267" s="16"/>
      <c r="S1267" s="16">
        <v>0.26368511656283</v>
      </c>
      <c r="T1267" s="16">
        <v>0.23705780149771499</v>
      </c>
      <c r="U1267" s="16"/>
      <c r="V1267" s="16">
        <v>0.231792904994544</v>
      </c>
      <c r="W1267" s="16">
        <v>0.26541810673074701</v>
      </c>
      <c r="X1267" s="16">
        <v>0.24836225171211801</v>
      </c>
      <c r="Y1267" s="16">
        <v>0.29100352595051299</v>
      </c>
      <c r="Z1267" s="16"/>
      <c r="AA1267" s="16">
        <v>0.26571580749481599</v>
      </c>
      <c r="AB1267" s="16">
        <v>0.30407323689410498</v>
      </c>
      <c r="AC1267" s="16">
        <v>0.19063502255492801</v>
      </c>
      <c r="AD1267" s="16">
        <v>0.21576661343230699</v>
      </c>
      <c r="AE1267" s="16">
        <v>0.216151298293393</v>
      </c>
      <c r="AF1267" s="16">
        <v>0.34307534377219301</v>
      </c>
      <c r="AG1267" s="16"/>
      <c r="AH1267" s="16">
        <v>0.23512038990245401</v>
      </c>
      <c r="AI1267" s="16">
        <v>0.26829374066773398</v>
      </c>
      <c r="AJ1267" s="16"/>
      <c r="AK1267" s="16">
        <v>0.24166700512838701</v>
      </c>
      <c r="AL1267" s="16">
        <v>0.25233990311287002</v>
      </c>
      <c r="AM1267" s="16"/>
      <c r="AN1267" s="16">
        <v>0.206596276550254</v>
      </c>
      <c r="AO1267" s="16">
        <v>0.295203252814976</v>
      </c>
      <c r="AP1267" s="16"/>
      <c r="AQ1267" s="16">
        <v>0.30086151154903401</v>
      </c>
      <c r="AR1267" s="16">
        <v>0.22760671052494899</v>
      </c>
      <c r="AS1267" s="16">
        <v>0.254449153684984</v>
      </c>
      <c r="AT1267" s="16"/>
      <c r="AU1267" s="16">
        <v>0.256948785152676</v>
      </c>
      <c r="AV1267" s="16">
        <v>0.24559061417838199</v>
      </c>
      <c r="AW1267" s="16"/>
      <c r="AX1267" s="16">
        <v>0.23881075161408799</v>
      </c>
      <c r="AY1267" s="16">
        <v>0.33287260265738</v>
      </c>
      <c r="AZ1267" s="16"/>
      <c r="BA1267" s="16">
        <v>0.25599464519748</v>
      </c>
      <c r="BB1267" s="16">
        <v>0.19862974177242701</v>
      </c>
    </row>
    <row r="1268" spans="2:54" x14ac:dyDescent="0.35">
      <c r="B1268" t="s">
        <v>422</v>
      </c>
      <c r="C1268" s="16">
        <v>0.34315318685717699</v>
      </c>
      <c r="D1268" s="16">
        <v>0.381982547840229</v>
      </c>
      <c r="E1268" s="16">
        <v>0.30976299948325497</v>
      </c>
      <c r="F1268" s="16"/>
      <c r="G1268" s="16">
        <v>0.24909068938116399</v>
      </c>
      <c r="H1268" s="16">
        <v>0.35469062438945298</v>
      </c>
      <c r="I1268" s="16">
        <v>0.30574409852656598</v>
      </c>
      <c r="J1268" s="16">
        <v>0.37608607290257001</v>
      </c>
      <c r="K1268" s="16">
        <v>0.36131729673437102</v>
      </c>
      <c r="L1268" s="16">
        <v>0.37759957043015702</v>
      </c>
      <c r="M1268" s="16"/>
      <c r="N1268" s="16">
        <v>0.38557960692906901</v>
      </c>
      <c r="O1268" s="16">
        <v>0.29091820126904899</v>
      </c>
      <c r="P1268" s="16">
        <v>0.37687839545003698</v>
      </c>
      <c r="Q1268" s="16">
        <v>0.30436844625579401</v>
      </c>
      <c r="R1268" s="16"/>
      <c r="S1268" s="16">
        <v>0.34772891180448601</v>
      </c>
      <c r="T1268" s="16">
        <v>0.33298325215957097</v>
      </c>
      <c r="U1268" s="16"/>
      <c r="V1268" s="16">
        <v>0.27117214659236299</v>
      </c>
      <c r="W1268" s="16">
        <v>0.346388843375947</v>
      </c>
      <c r="X1268" s="16">
        <v>0.41574021120499199</v>
      </c>
      <c r="Y1268" s="16">
        <v>0.22551930033880199</v>
      </c>
      <c r="Z1268" s="16"/>
      <c r="AA1268" s="16">
        <v>0.28435077098081502</v>
      </c>
      <c r="AB1268" s="16">
        <v>0.36081991184484302</v>
      </c>
      <c r="AC1268" s="16">
        <v>0.35602109721394598</v>
      </c>
      <c r="AD1268" s="16">
        <v>0.423547689900796</v>
      </c>
      <c r="AE1268" s="16">
        <v>0.36244361700049699</v>
      </c>
      <c r="AF1268" s="16">
        <v>0.33148816463823599</v>
      </c>
      <c r="AG1268" s="16"/>
      <c r="AH1268" s="16">
        <v>0.35236089487018402</v>
      </c>
      <c r="AI1268" s="16">
        <v>0.37588526911957998</v>
      </c>
      <c r="AJ1268" s="16"/>
      <c r="AK1268" s="16">
        <v>0.33872008288591798</v>
      </c>
      <c r="AL1268" s="16">
        <v>0.36523139328848198</v>
      </c>
      <c r="AM1268" s="16"/>
      <c r="AN1268" s="16">
        <v>0.36118285440573</v>
      </c>
      <c r="AO1268" s="16">
        <v>0.35194472040017</v>
      </c>
      <c r="AP1268" s="16"/>
      <c r="AQ1268" s="16">
        <v>0.32453176866870198</v>
      </c>
      <c r="AR1268" s="16">
        <v>0.34294027475552102</v>
      </c>
      <c r="AS1268" s="16">
        <v>0.36337487831613802</v>
      </c>
      <c r="AT1268" s="16"/>
      <c r="AU1268" s="16">
        <v>0.36500925400348</v>
      </c>
      <c r="AV1268" s="16">
        <v>0.31329050266905301</v>
      </c>
      <c r="AW1268" s="16"/>
      <c r="AX1268" s="16">
        <v>0.36399863724277698</v>
      </c>
      <c r="AY1268" s="16">
        <v>0.24542993363264401</v>
      </c>
      <c r="AZ1268" s="16"/>
      <c r="BA1268" s="16">
        <v>0.40538643314262701</v>
      </c>
      <c r="BB1268" s="16">
        <v>0.32931618610906399</v>
      </c>
    </row>
    <row r="1269" spans="2:54" x14ac:dyDescent="0.35">
      <c r="B1269" t="s">
        <v>423</v>
      </c>
      <c r="C1269" s="16">
        <v>0.174726383453948</v>
      </c>
      <c r="D1269" s="16">
        <v>0.200770569878783</v>
      </c>
      <c r="E1269" s="16">
        <v>0.14650368858496701</v>
      </c>
      <c r="F1269" s="16"/>
      <c r="G1269" s="16">
        <v>0.22706490843382299</v>
      </c>
      <c r="H1269" s="16">
        <v>0.17303585632249699</v>
      </c>
      <c r="I1269" s="16">
        <v>0.144344703484067</v>
      </c>
      <c r="J1269" s="16">
        <v>0.186771821991538</v>
      </c>
      <c r="K1269" s="16">
        <v>0.17667745527152601</v>
      </c>
      <c r="L1269" s="16">
        <v>0.158970581622498</v>
      </c>
      <c r="M1269" s="16"/>
      <c r="N1269" s="16">
        <v>0.16211088697227899</v>
      </c>
      <c r="O1269" s="16">
        <v>0.209809754876666</v>
      </c>
      <c r="P1269" s="16">
        <v>0.15984904982380699</v>
      </c>
      <c r="Q1269" s="16">
        <v>0.17693481411774301</v>
      </c>
      <c r="R1269" s="16"/>
      <c r="S1269" s="16">
        <v>0.157255200796309</v>
      </c>
      <c r="T1269" s="16">
        <v>0.20193922382732901</v>
      </c>
      <c r="U1269" s="16"/>
      <c r="V1269" s="16">
        <v>0.21102718926977801</v>
      </c>
      <c r="W1269" s="16">
        <v>0.16062504479050699</v>
      </c>
      <c r="X1269" s="16">
        <v>0.15551640543322101</v>
      </c>
      <c r="Y1269" s="16">
        <v>0.23299059551277601</v>
      </c>
      <c r="Z1269" s="16"/>
      <c r="AA1269" s="16">
        <v>0.185703994045265</v>
      </c>
      <c r="AB1269" s="16">
        <v>0.123843621186199</v>
      </c>
      <c r="AC1269" s="16">
        <v>0.157870865284751</v>
      </c>
      <c r="AD1269" s="16">
        <v>0.18446260463122799</v>
      </c>
      <c r="AE1269" s="16">
        <v>0.23761313856893501</v>
      </c>
      <c r="AF1269" s="16">
        <v>0.13704553265168601</v>
      </c>
      <c r="AG1269" s="16"/>
      <c r="AH1269" s="16">
        <v>0.17928576277161201</v>
      </c>
      <c r="AI1269" s="16">
        <v>0.14828774304096801</v>
      </c>
      <c r="AJ1269" s="16"/>
      <c r="AK1269" s="16">
        <v>0.193225905784424</v>
      </c>
      <c r="AL1269" s="16">
        <v>0.16968459234225</v>
      </c>
      <c r="AM1269" s="16"/>
      <c r="AN1269" s="16">
        <v>0.185951644338055</v>
      </c>
      <c r="AO1269" s="16">
        <v>0.150958492772471</v>
      </c>
      <c r="AP1269" s="16"/>
      <c r="AQ1269" s="16">
        <v>0.162971805728578</v>
      </c>
      <c r="AR1269" s="16">
        <v>0.197478867718206</v>
      </c>
      <c r="AS1269" s="16">
        <v>0.16161375503855199</v>
      </c>
      <c r="AT1269" s="16"/>
      <c r="AU1269" s="16">
        <v>0.16093197036725301</v>
      </c>
      <c r="AV1269" s="16">
        <v>0.19337784033869601</v>
      </c>
      <c r="AW1269" s="16"/>
      <c r="AX1269" s="16">
        <v>0.17901636296624901</v>
      </c>
      <c r="AY1269" s="16">
        <v>0.140009285412173</v>
      </c>
      <c r="AZ1269" s="16"/>
      <c r="BA1269" s="16">
        <v>0.19012133540704901</v>
      </c>
      <c r="BB1269" s="16">
        <v>0.222631072667032</v>
      </c>
    </row>
    <row r="1270" spans="2:54" x14ac:dyDescent="0.35">
      <c r="B1270" t="s">
        <v>424</v>
      </c>
      <c r="C1270" s="16">
        <v>6.5383129742831503E-2</v>
      </c>
      <c r="D1270" s="16">
        <v>7.0094356002398994E-2</v>
      </c>
      <c r="E1270" s="16">
        <v>6.1939412457375699E-2</v>
      </c>
      <c r="F1270" s="16"/>
      <c r="G1270" s="16">
        <v>6.3406802486095898E-2</v>
      </c>
      <c r="H1270" s="16">
        <v>8.34350630220657E-2</v>
      </c>
      <c r="I1270" s="16">
        <v>7.3909891107885498E-2</v>
      </c>
      <c r="J1270" s="16">
        <v>3.7549536832318001E-2</v>
      </c>
      <c r="K1270" s="16">
        <v>6.5707942374506598E-2</v>
      </c>
      <c r="L1270" s="16">
        <v>6.5173145206242303E-2</v>
      </c>
      <c r="M1270" s="16"/>
      <c r="N1270" s="16">
        <v>7.9531496161106802E-2</v>
      </c>
      <c r="O1270" s="16">
        <v>8.3802800538492497E-2</v>
      </c>
      <c r="P1270" s="16">
        <v>7.3758354894043393E-2</v>
      </c>
      <c r="Q1270" s="16">
        <v>2.5708176015807199E-2</v>
      </c>
      <c r="R1270" s="16"/>
      <c r="S1270" s="16">
        <v>6.7879988225945098E-2</v>
      </c>
      <c r="T1270" s="16">
        <v>6.1943972263402799E-2</v>
      </c>
      <c r="U1270" s="16"/>
      <c r="V1270" s="16">
        <v>5.2956468734434999E-2</v>
      </c>
      <c r="W1270" s="16">
        <v>7.2520329894610297E-2</v>
      </c>
      <c r="X1270" s="16">
        <v>5.9927609379967502E-2</v>
      </c>
      <c r="Y1270" s="16">
        <v>0.119396403658625</v>
      </c>
      <c r="Z1270" s="16"/>
      <c r="AA1270" s="16">
        <v>6.8431563101585796E-2</v>
      </c>
      <c r="AB1270" s="16">
        <v>5.9725387830034199E-2</v>
      </c>
      <c r="AC1270" s="16">
        <v>7.2595852815939804E-2</v>
      </c>
      <c r="AD1270" s="16">
        <v>5.9317712090180302E-2</v>
      </c>
      <c r="AE1270" s="16">
        <v>7.01677628257346E-2</v>
      </c>
      <c r="AF1270" s="16">
        <v>6.4815007986477005E-2</v>
      </c>
      <c r="AG1270" s="16"/>
      <c r="AH1270" s="16">
        <v>6.6889502619217597E-2</v>
      </c>
      <c r="AI1270" s="16">
        <v>4.9182872336301101E-2</v>
      </c>
      <c r="AJ1270" s="16"/>
      <c r="AK1270" s="16">
        <v>7.1011635276963705E-2</v>
      </c>
      <c r="AL1270" s="16">
        <v>6.4392258045420203E-2</v>
      </c>
      <c r="AM1270" s="16"/>
      <c r="AN1270" s="16">
        <v>8.4816065972905696E-2</v>
      </c>
      <c r="AO1270" s="16">
        <v>4.0270881264542903E-2</v>
      </c>
      <c r="AP1270" s="16"/>
      <c r="AQ1270" s="16">
        <v>7.2358063942482204E-2</v>
      </c>
      <c r="AR1270" s="16">
        <v>6.0688846770079997E-2</v>
      </c>
      <c r="AS1270" s="16">
        <v>6.5644153482418505E-2</v>
      </c>
      <c r="AT1270" s="16"/>
      <c r="AU1270" s="16">
        <v>5.42726128818651E-2</v>
      </c>
      <c r="AV1270" s="16">
        <v>7.8691813986457901E-2</v>
      </c>
      <c r="AW1270" s="16"/>
      <c r="AX1270" s="16">
        <v>6.6424652876667406E-2</v>
      </c>
      <c r="AY1270" s="16">
        <v>6.2702510947405199E-2</v>
      </c>
      <c r="AZ1270" s="16"/>
      <c r="BA1270" s="16">
        <v>6.9538558538587106E-2</v>
      </c>
      <c r="BB1270" s="16">
        <v>6.37518035338588E-2</v>
      </c>
    </row>
    <row r="1271" spans="2:54" x14ac:dyDescent="0.35">
      <c r="B1271" t="s">
        <v>425</v>
      </c>
      <c r="C1271" s="16">
        <v>5.4259134940069599E-2</v>
      </c>
      <c r="D1271" s="16">
        <v>3.1277321715654102E-2</v>
      </c>
      <c r="E1271" s="16">
        <v>7.4951554269831105E-2</v>
      </c>
      <c r="F1271" s="16"/>
      <c r="G1271" s="16">
        <v>3.33334729853835E-2</v>
      </c>
      <c r="H1271" s="16">
        <v>9.9583764997924804E-2</v>
      </c>
      <c r="I1271" s="16">
        <v>6.0627556692965698E-2</v>
      </c>
      <c r="J1271" s="16">
        <v>4.2398399945157303E-2</v>
      </c>
      <c r="K1271" s="16">
        <v>1.8650135936174601E-2</v>
      </c>
      <c r="L1271" s="16">
        <v>5.9377950082446299E-2</v>
      </c>
      <c r="M1271" s="16"/>
      <c r="N1271" s="16">
        <v>5.5451023958570003E-2</v>
      </c>
      <c r="O1271" s="16">
        <v>5.7114261554025297E-2</v>
      </c>
      <c r="P1271" s="16">
        <v>4.2542046325538201E-2</v>
      </c>
      <c r="Q1271" s="16">
        <v>6.9696867895570405E-2</v>
      </c>
      <c r="R1271" s="16"/>
      <c r="S1271" s="16">
        <v>4.9964326889999501E-2</v>
      </c>
      <c r="T1271" s="16">
        <v>6.1004965426291698E-2</v>
      </c>
      <c r="U1271" s="16"/>
      <c r="V1271" s="16">
        <v>7.7557166693921306E-2</v>
      </c>
      <c r="W1271" s="16">
        <v>4.8389551640375103E-2</v>
      </c>
      <c r="X1271" s="16">
        <v>4.5649094969058703E-2</v>
      </c>
      <c r="Y1271" s="16">
        <v>2.3624686885215102E-2</v>
      </c>
      <c r="Z1271" s="16"/>
      <c r="AA1271" s="16">
        <v>6.8075299025544794E-2</v>
      </c>
      <c r="AB1271" s="16">
        <v>3.7455883362511801E-2</v>
      </c>
      <c r="AC1271" s="16">
        <v>8.8810812845519393E-2</v>
      </c>
      <c r="AD1271" s="16">
        <v>3.9860266000290301E-2</v>
      </c>
      <c r="AE1271" s="16">
        <v>2.3372601896355299E-2</v>
      </c>
      <c r="AF1271" s="16">
        <v>5.63875874703662E-2</v>
      </c>
      <c r="AG1271" s="16"/>
      <c r="AH1271" s="16">
        <v>5.33154063132091E-2</v>
      </c>
      <c r="AI1271" s="16">
        <v>6.1960677306775999E-2</v>
      </c>
      <c r="AJ1271" s="16"/>
      <c r="AK1271" s="16">
        <v>5.4211700832641999E-2</v>
      </c>
      <c r="AL1271" s="16">
        <v>4.7832304329442202E-2</v>
      </c>
      <c r="AM1271" s="16"/>
      <c r="AN1271" s="16">
        <v>4.0577015752105303E-2</v>
      </c>
      <c r="AO1271" s="16">
        <v>6.6451705625723098E-2</v>
      </c>
      <c r="AP1271" s="16"/>
      <c r="AQ1271" s="16">
        <v>5.5814568166854601E-2</v>
      </c>
      <c r="AR1271" s="16">
        <v>4.3609009343813898E-2</v>
      </c>
      <c r="AS1271" s="16">
        <v>6.1387153093266103E-2</v>
      </c>
      <c r="AT1271" s="16"/>
      <c r="AU1271" s="16">
        <v>5.0686323869749902E-2</v>
      </c>
      <c r="AV1271" s="16">
        <v>6.0313625000253598E-2</v>
      </c>
      <c r="AW1271" s="16"/>
      <c r="AX1271" s="16">
        <v>4.82201336724827E-2</v>
      </c>
      <c r="AY1271" s="16">
        <v>8.7238626431913893E-2</v>
      </c>
      <c r="AZ1271" s="16"/>
      <c r="BA1271" s="16">
        <v>4.0124443339141697E-2</v>
      </c>
      <c r="BB1271" s="16">
        <v>8.6700680562445107E-2</v>
      </c>
    </row>
    <row r="1272" spans="2:54" x14ac:dyDescent="0.35">
      <c r="B1272" t="s">
        <v>89</v>
      </c>
      <c r="C1272" s="16">
        <v>0.109912397948778</v>
      </c>
      <c r="D1272" s="16">
        <v>8.0378682761508696E-2</v>
      </c>
      <c r="E1272" s="16">
        <v>0.13777529625389201</v>
      </c>
      <c r="F1272" s="16"/>
      <c r="G1272" s="16">
        <v>0.11083577833196</v>
      </c>
      <c r="H1272" s="16">
        <v>6.8334409992829498E-2</v>
      </c>
      <c r="I1272" s="16">
        <v>0.10555008526304301</v>
      </c>
      <c r="J1272" s="16">
        <v>7.8868855788286105E-2</v>
      </c>
      <c r="K1272" s="16">
        <v>0.141301776577927</v>
      </c>
      <c r="L1272" s="16">
        <v>0.147257037247605</v>
      </c>
      <c r="M1272" s="16"/>
      <c r="N1272" s="16">
        <v>0.107692523881848</v>
      </c>
      <c r="O1272" s="16">
        <v>0.12720276607299699</v>
      </c>
      <c r="P1272" s="16">
        <v>9.1495461563988897E-2</v>
      </c>
      <c r="Q1272" s="16">
        <v>0.12591211352805901</v>
      </c>
      <c r="R1272" s="16"/>
      <c r="S1272" s="16">
        <v>0.11348645572043101</v>
      </c>
      <c r="T1272" s="16">
        <v>0.105070784825691</v>
      </c>
      <c r="U1272" s="16"/>
      <c r="V1272" s="16">
        <v>0.15549412371495899</v>
      </c>
      <c r="W1272" s="16">
        <v>0.106658123567813</v>
      </c>
      <c r="X1272" s="16">
        <v>7.4804427300642504E-2</v>
      </c>
      <c r="Y1272" s="16">
        <v>0.10746548765407</v>
      </c>
      <c r="Z1272" s="16"/>
      <c r="AA1272" s="16">
        <v>0.12772256535197299</v>
      </c>
      <c r="AB1272" s="16">
        <v>0.114081958882307</v>
      </c>
      <c r="AC1272" s="16">
        <v>0.13406634928491501</v>
      </c>
      <c r="AD1272" s="16">
        <v>7.7045113945198196E-2</v>
      </c>
      <c r="AE1272" s="16">
        <v>9.0251581415084395E-2</v>
      </c>
      <c r="AF1272" s="16">
        <v>6.7188363481042193E-2</v>
      </c>
      <c r="AG1272" s="16"/>
      <c r="AH1272" s="16">
        <v>0.113028043523324</v>
      </c>
      <c r="AI1272" s="16">
        <v>9.6389697528641405E-2</v>
      </c>
      <c r="AJ1272" s="16"/>
      <c r="AK1272" s="16">
        <v>0.10116367009166401</v>
      </c>
      <c r="AL1272" s="16">
        <v>0.100519548881535</v>
      </c>
      <c r="AM1272" s="16"/>
      <c r="AN1272" s="16">
        <v>0.12087614298095101</v>
      </c>
      <c r="AO1272" s="16">
        <v>9.5170947122117003E-2</v>
      </c>
      <c r="AP1272" s="16"/>
      <c r="AQ1272" s="16">
        <v>8.3462281944348807E-2</v>
      </c>
      <c r="AR1272" s="16">
        <v>0.12767629088742999</v>
      </c>
      <c r="AS1272" s="16">
        <v>9.3530906384641399E-2</v>
      </c>
      <c r="AT1272" s="16"/>
      <c r="AU1272" s="16">
        <v>0.112151053724976</v>
      </c>
      <c r="AV1272" s="16">
        <v>0.108735603827157</v>
      </c>
      <c r="AW1272" s="16"/>
      <c r="AX1272" s="16">
        <v>0.10352946162773601</v>
      </c>
      <c r="AY1272" s="16">
        <v>0.13174704091848399</v>
      </c>
      <c r="AZ1272" s="16"/>
      <c r="BA1272" s="16">
        <v>3.8834584375116103E-2</v>
      </c>
      <c r="BB1272" s="16">
        <v>9.8970515355172997E-2</v>
      </c>
    </row>
    <row r="1273" spans="2:54" x14ac:dyDescent="0.35">
      <c r="C1273" s="16"/>
      <c r="D1273" s="16"/>
      <c r="E1273" s="16"/>
      <c r="F1273" s="16"/>
      <c r="G1273" s="16"/>
      <c r="H1273" s="16"/>
      <c r="I1273" s="16"/>
      <c r="J1273" s="16"/>
      <c r="K1273" s="16"/>
      <c r="L1273" s="16"/>
      <c r="M1273" s="16"/>
      <c r="N1273" s="16"/>
      <c r="O1273" s="16"/>
      <c r="P1273" s="16"/>
      <c r="Q1273" s="16"/>
      <c r="R1273" s="16"/>
      <c r="S1273" s="16"/>
      <c r="T1273" s="16"/>
      <c r="U1273" s="16"/>
      <c r="V1273" s="16"/>
      <c r="W1273" s="16"/>
      <c r="X1273" s="16"/>
      <c r="Y1273" s="16"/>
      <c r="Z1273" s="16"/>
      <c r="AA1273" s="16"/>
      <c r="AB1273" s="16"/>
      <c r="AC1273" s="16"/>
      <c r="AD1273" s="16"/>
      <c r="AE1273" s="16"/>
      <c r="AF1273" s="16"/>
      <c r="AG1273" s="16"/>
      <c r="AH1273" s="16"/>
      <c r="AI1273" s="16"/>
      <c r="AJ1273" s="16"/>
      <c r="AK1273" s="16"/>
      <c r="AL1273" s="16"/>
      <c r="AM1273" s="16"/>
      <c r="AN1273" s="16"/>
      <c r="AO1273" s="16"/>
      <c r="AP1273" s="16"/>
      <c r="AQ1273" s="16"/>
      <c r="AR1273" s="16"/>
      <c r="AS1273" s="16"/>
      <c r="AT1273" s="16"/>
      <c r="AU1273" s="16"/>
      <c r="AV1273" s="16"/>
      <c r="AW1273" s="16"/>
      <c r="AX1273" s="16"/>
      <c r="AY1273" s="16"/>
      <c r="AZ1273" s="16"/>
      <c r="BA1273" s="16"/>
      <c r="BB1273" s="16"/>
    </row>
    <row r="1274" spans="2:54" x14ac:dyDescent="0.35">
      <c r="B1274" s="7" t="s">
        <v>426</v>
      </c>
      <c r="C1274" s="16"/>
      <c r="D1274" s="16"/>
      <c r="E1274" s="16"/>
      <c r="F1274" s="16"/>
      <c r="G1274" s="16"/>
      <c r="H1274" s="16"/>
      <c r="I1274" s="16"/>
      <c r="J1274" s="16"/>
      <c r="K1274" s="16"/>
      <c r="L1274" s="16"/>
      <c r="M1274" s="16"/>
      <c r="N1274" s="16"/>
      <c r="O1274" s="16"/>
      <c r="P1274" s="16"/>
      <c r="Q1274" s="16"/>
      <c r="R1274" s="16"/>
      <c r="S1274" s="16"/>
      <c r="T1274" s="16"/>
      <c r="U1274" s="16"/>
      <c r="V1274" s="16"/>
      <c r="W1274" s="16"/>
      <c r="X1274" s="16"/>
      <c r="Y1274" s="16"/>
      <c r="Z1274" s="16"/>
      <c r="AA1274" s="16"/>
      <c r="AB1274" s="16"/>
      <c r="AC1274" s="16"/>
      <c r="AD1274" s="16"/>
      <c r="AE1274" s="16"/>
      <c r="AF1274" s="16"/>
      <c r="AG1274" s="16"/>
      <c r="AH1274" s="16"/>
      <c r="AI1274" s="16"/>
      <c r="AJ1274" s="16"/>
      <c r="AK1274" s="16"/>
      <c r="AL1274" s="16"/>
      <c r="AM1274" s="16"/>
      <c r="AN1274" s="16"/>
      <c r="AO1274" s="16"/>
      <c r="AP1274" s="16"/>
      <c r="AQ1274" s="16"/>
      <c r="AR1274" s="16"/>
      <c r="AS1274" s="16"/>
      <c r="AT1274" s="16"/>
      <c r="AU1274" s="16"/>
      <c r="AV1274" s="16"/>
      <c r="AW1274" s="16"/>
      <c r="AX1274" s="16"/>
      <c r="AY1274" s="16"/>
      <c r="AZ1274" s="16"/>
      <c r="BA1274" s="16"/>
      <c r="BB1274" s="16"/>
    </row>
    <row r="1275" spans="2:54" x14ac:dyDescent="0.35">
      <c r="B1275" s="15" t="s">
        <v>14</v>
      </c>
      <c r="C1275" s="16"/>
      <c r="D1275" s="16"/>
      <c r="E1275" s="16"/>
      <c r="F1275" s="16"/>
      <c r="G1275" s="16"/>
      <c r="H1275" s="16"/>
      <c r="I1275" s="16"/>
      <c r="J1275" s="16"/>
      <c r="K1275" s="16"/>
      <c r="L1275" s="16"/>
      <c r="M1275" s="16"/>
      <c r="N1275" s="16"/>
      <c r="O1275" s="16"/>
      <c r="P1275" s="16"/>
      <c r="Q1275" s="16"/>
      <c r="R1275" s="16"/>
      <c r="S1275" s="16"/>
      <c r="T1275" s="16"/>
      <c r="U1275" s="16"/>
      <c r="V1275" s="16"/>
      <c r="W1275" s="16"/>
      <c r="X1275" s="16"/>
      <c r="Y1275" s="16"/>
      <c r="Z1275" s="16"/>
      <c r="AA1275" s="16"/>
      <c r="AB1275" s="16"/>
      <c r="AC1275" s="16"/>
      <c r="AD1275" s="16"/>
      <c r="AE1275" s="16"/>
      <c r="AF1275" s="16"/>
      <c r="AG1275" s="16"/>
      <c r="AH1275" s="16"/>
      <c r="AI1275" s="16"/>
      <c r="AJ1275" s="16"/>
      <c r="AK1275" s="16"/>
      <c r="AL1275" s="16"/>
      <c r="AM1275" s="16"/>
      <c r="AN1275" s="16"/>
      <c r="AO1275" s="16"/>
      <c r="AP1275" s="16"/>
      <c r="AQ1275" s="16"/>
      <c r="AR1275" s="16"/>
      <c r="AS1275" s="16"/>
      <c r="AT1275" s="16"/>
      <c r="AU1275" s="16"/>
      <c r="AV1275" s="16"/>
      <c r="AW1275" s="16"/>
      <c r="AX1275" s="16"/>
      <c r="AY1275" s="16"/>
      <c r="AZ1275" s="16"/>
      <c r="BA1275" s="16"/>
      <c r="BB1275" s="16"/>
    </row>
    <row r="1276" spans="2:54" x14ac:dyDescent="0.35">
      <c r="B1276" t="s">
        <v>427</v>
      </c>
      <c r="C1276" s="16">
        <v>0.53628569813698002</v>
      </c>
      <c r="D1276" s="16">
        <v>0.53225905638980997</v>
      </c>
      <c r="E1276" s="16">
        <v>0.54371447934928996</v>
      </c>
      <c r="F1276" s="16"/>
      <c r="G1276" s="16">
        <v>0.55769818154226702</v>
      </c>
      <c r="H1276" s="16">
        <v>0.48906086014997302</v>
      </c>
      <c r="I1276" s="16">
        <v>0.58339125741736197</v>
      </c>
      <c r="J1276" s="16">
        <v>0.537216406203189</v>
      </c>
      <c r="K1276" s="16">
        <v>0.53670614977953002</v>
      </c>
      <c r="L1276" s="16">
        <v>0.526718578611588</v>
      </c>
      <c r="M1276" s="16"/>
      <c r="N1276" s="16">
        <v>0.53691821423826702</v>
      </c>
      <c r="O1276" s="16">
        <v>0.52652133371188603</v>
      </c>
      <c r="P1276" s="16">
        <v>0.521729345718838</v>
      </c>
      <c r="Q1276" s="16">
        <v>0.56771421019339396</v>
      </c>
      <c r="R1276" s="16"/>
      <c r="S1276" s="16">
        <v>0.53886513726087004</v>
      </c>
      <c r="T1276" s="16">
        <v>0.53340793493331595</v>
      </c>
      <c r="U1276" s="16"/>
      <c r="V1276" s="16">
        <v>0.51144619529521496</v>
      </c>
      <c r="W1276" s="16">
        <v>0.54814690243563402</v>
      </c>
      <c r="X1276" s="16">
        <v>0.53197484735278899</v>
      </c>
      <c r="Y1276" s="16">
        <v>0.61692972600824902</v>
      </c>
      <c r="Z1276" s="16"/>
      <c r="AA1276" s="16">
        <v>0.499737486650222</v>
      </c>
      <c r="AB1276" s="16">
        <v>0.578403943078733</v>
      </c>
      <c r="AC1276" s="16">
        <v>0.51910372620095002</v>
      </c>
      <c r="AD1276" s="16">
        <v>0.55718254814187296</v>
      </c>
      <c r="AE1276" s="16">
        <v>0.602528165892808</v>
      </c>
      <c r="AF1276" s="16">
        <v>0.470826465586902</v>
      </c>
      <c r="AG1276" s="16"/>
      <c r="AH1276" s="16">
        <v>0.51748044100882495</v>
      </c>
      <c r="AI1276" s="16">
        <v>0.55431702152032603</v>
      </c>
      <c r="AJ1276" s="16"/>
      <c r="AK1276" s="16">
        <v>0.533286297749196</v>
      </c>
      <c r="AL1276" s="16">
        <v>0.53813808899517201</v>
      </c>
      <c r="AM1276" s="16"/>
      <c r="AN1276" s="16">
        <v>0.53018211254840797</v>
      </c>
      <c r="AO1276" s="16">
        <v>0.56164719341779101</v>
      </c>
      <c r="AP1276" s="16"/>
      <c r="AQ1276" s="16">
        <v>0.54008721684090699</v>
      </c>
      <c r="AR1276" s="16">
        <v>0.54375235662235999</v>
      </c>
      <c r="AS1276" s="16">
        <v>0.51954210670738099</v>
      </c>
      <c r="AT1276" s="16"/>
      <c r="AU1276" s="16">
        <v>0.54930462157679705</v>
      </c>
      <c r="AV1276" s="16">
        <v>0.52014648543810105</v>
      </c>
      <c r="AW1276" s="16"/>
      <c r="AX1276" s="16">
        <v>0.54994381313616603</v>
      </c>
      <c r="AY1276" s="16">
        <v>0.48821268908915499</v>
      </c>
      <c r="AZ1276" s="16"/>
      <c r="BA1276" s="16">
        <v>0.61157087419315903</v>
      </c>
      <c r="BB1276" s="16">
        <v>0.47694292125321402</v>
      </c>
    </row>
    <row r="1277" spans="2:54" x14ac:dyDescent="0.35">
      <c r="B1277" t="s">
        <v>428</v>
      </c>
      <c r="C1277" s="16">
        <v>0.45893700619675898</v>
      </c>
      <c r="D1277" s="16">
        <v>0.42831752039822502</v>
      </c>
      <c r="E1277" s="16">
        <v>0.49332601189247299</v>
      </c>
      <c r="F1277" s="16"/>
      <c r="G1277" s="16">
        <v>0.43242508506807598</v>
      </c>
      <c r="H1277" s="16">
        <v>0.361165627161251</v>
      </c>
      <c r="I1277" s="16">
        <v>0.46861531782438298</v>
      </c>
      <c r="J1277" s="16">
        <v>0.45941335178280002</v>
      </c>
      <c r="K1277" s="16">
        <v>0.46273366294690799</v>
      </c>
      <c r="L1277" s="16">
        <v>0.54717528155929396</v>
      </c>
      <c r="M1277" s="16"/>
      <c r="N1277" s="16">
        <v>0.49512311080848997</v>
      </c>
      <c r="O1277" s="16">
        <v>0.43467063734226602</v>
      </c>
      <c r="P1277" s="16">
        <v>0.49476624971864303</v>
      </c>
      <c r="Q1277" s="16">
        <v>0.396786605583337</v>
      </c>
      <c r="R1277" s="16"/>
      <c r="S1277" s="16">
        <v>0.47455691113350401</v>
      </c>
      <c r="T1277" s="16">
        <v>0.43269134968123502</v>
      </c>
      <c r="U1277" s="16"/>
      <c r="V1277" s="16">
        <v>0.427220330574268</v>
      </c>
      <c r="W1277" s="16">
        <v>0.46324626154086102</v>
      </c>
      <c r="X1277" s="16">
        <v>0.46797421512065501</v>
      </c>
      <c r="Y1277" s="16">
        <v>0.56580821047962604</v>
      </c>
      <c r="Z1277" s="16"/>
      <c r="AA1277" s="16">
        <v>0.40253169101138803</v>
      </c>
      <c r="AB1277" s="16">
        <v>0.55600498549233601</v>
      </c>
      <c r="AC1277" s="16">
        <v>0.429387125491967</v>
      </c>
      <c r="AD1277" s="16">
        <v>0.53115116622950997</v>
      </c>
      <c r="AE1277" s="16">
        <v>0.40703877194670701</v>
      </c>
      <c r="AF1277" s="16">
        <v>0.351970177985023</v>
      </c>
      <c r="AG1277" s="16"/>
      <c r="AH1277" s="16">
        <v>0.45436472177766302</v>
      </c>
      <c r="AI1277" s="16">
        <v>0.47805340069270702</v>
      </c>
      <c r="AJ1277" s="16"/>
      <c r="AK1277" s="16">
        <v>0.45452112073456602</v>
      </c>
      <c r="AL1277" s="16">
        <v>0.44144390063702799</v>
      </c>
      <c r="AM1277" s="16"/>
      <c r="AN1277" s="16">
        <v>0.46288291500557299</v>
      </c>
      <c r="AO1277" s="16">
        <v>0.46019373543047898</v>
      </c>
      <c r="AP1277" s="16"/>
      <c r="AQ1277" s="16">
        <v>0.45603392407867199</v>
      </c>
      <c r="AR1277" s="16">
        <v>0.47736103276345598</v>
      </c>
      <c r="AS1277" s="16">
        <v>0.45127328999018002</v>
      </c>
      <c r="AT1277" s="16"/>
      <c r="AU1277" s="16">
        <v>0.49965395386682898</v>
      </c>
      <c r="AV1277" s="16">
        <v>0.40417662261036202</v>
      </c>
      <c r="AW1277" s="16"/>
      <c r="AX1277" s="16">
        <v>0.46940590722486603</v>
      </c>
      <c r="AY1277" s="16">
        <v>0.412317573657283</v>
      </c>
      <c r="AZ1277" s="16"/>
      <c r="BA1277" s="16">
        <v>0.45709247655501001</v>
      </c>
      <c r="BB1277" s="16">
        <v>0.47626953689328799</v>
      </c>
    </row>
    <row r="1278" spans="2:54" x14ac:dyDescent="0.35">
      <c r="B1278" t="s">
        <v>429</v>
      </c>
      <c r="C1278" s="16">
        <v>0.419104952094147</v>
      </c>
      <c r="D1278" s="16">
        <v>0.39163491956039398</v>
      </c>
      <c r="E1278" s="16">
        <v>0.44691652746303401</v>
      </c>
      <c r="F1278" s="16"/>
      <c r="G1278" s="16">
        <v>0.381849993409622</v>
      </c>
      <c r="H1278" s="16">
        <v>0.40069292136582702</v>
      </c>
      <c r="I1278" s="16">
        <v>0.38744773429137602</v>
      </c>
      <c r="J1278" s="16">
        <v>0.45002199431849998</v>
      </c>
      <c r="K1278" s="16">
        <v>0.43213399168727301</v>
      </c>
      <c r="L1278" s="16">
        <v>0.44748572387117302</v>
      </c>
      <c r="M1278" s="16"/>
      <c r="N1278" s="16">
        <v>0.49265767664358501</v>
      </c>
      <c r="O1278" s="16">
        <v>0.375165998181547</v>
      </c>
      <c r="P1278" s="16">
        <v>0.42041801597601802</v>
      </c>
      <c r="Q1278" s="16">
        <v>0.40274146598149402</v>
      </c>
      <c r="R1278" s="16"/>
      <c r="S1278" s="16">
        <v>0.461129585278031</v>
      </c>
      <c r="T1278" s="16">
        <v>0.35782770511956902</v>
      </c>
      <c r="U1278" s="16"/>
      <c r="V1278" s="16">
        <v>0.417482263619946</v>
      </c>
      <c r="W1278" s="16">
        <v>0.397251905407355</v>
      </c>
      <c r="X1278" s="16">
        <v>0.45161156438461703</v>
      </c>
      <c r="Y1278" s="16">
        <v>0.41223608530900302</v>
      </c>
      <c r="Z1278" s="16"/>
      <c r="AA1278" s="16">
        <v>0.38250800688646702</v>
      </c>
      <c r="AB1278" s="16">
        <v>0.42800422244135</v>
      </c>
      <c r="AC1278" s="16">
        <v>0.45228385119819597</v>
      </c>
      <c r="AD1278" s="16">
        <v>0.43953645573884897</v>
      </c>
      <c r="AE1278" s="16">
        <v>0.50907836475939705</v>
      </c>
      <c r="AF1278" s="16">
        <v>0.32170413459180702</v>
      </c>
      <c r="AG1278" s="16"/>
      <c r="AH1278" s="16">
        <v>0.42308639313709001</v>
      </c>
      <c r="AI1278" s="16">
        <v>0.42160910412563402</v>
      </c>
      <c r="AJ1278" s="16"/>
      <c r="AK1278" s="16">
        <v>0.42328609729757199</v>
      </c>
      <c r="AL1278" s="16">
        <v>0.40925349103355801</v>
      </c>
      <c r="AM1278" s="16"/>
      <c r="AN1278" s="16">
        <v>0.424009249264031</v>
      </c>
      <c r="AO1278" s="16">
        <v>0.43125568520234098</v>
      </c>
      <c r="AP1278" s="16"/>
      <c r="AQ1278" s="16">
        <v>0.45173172872289302</v>
      </c>
      <c r="AR1278" s="16">
        <v>0.43057894854412998</v>
      </c>
      <c r="AS1278" s="16">
        <v>0.39741268512036598</v>
      </c>
      <c r="AT1278" s="16"/>
      <c r="AU1278" s="16">
        <v>0.43263716940642599</v>
      </c>
      <c r="AV1278" s="16">
        <v>0.40753110933263098</v>
      </c>
      <c r="AW1278" s="16"/>
      <c r="AX1278" s="16">
        <v>0.42571072005917099</v>
      </c>
      <c r="AY1278" s="16">
        <v>0.40228113546973898</v>
      </c>
      <c r="AZ1278" s="16"/>
      <c r="BA1278" s="16">
        <v>0.44364910112814299</v>
      </c>
      <c r="BB1278" s="16">
        <v>0.37719090277985401</v>
      </c>
    </row>
    <row r="1279" spans="2:54" x14ac:dyDescent="0.35">
      <c r="B1279" t="s">
        <v>430</v>
      </c>
      <c r="C1279" s="16">
        <v>0.408868175429356</v>
      </c>
      <c r="D1279" s="16">
        <v>0.35289708210158999</v>
      </c>
      <c r="E1279" s="16">
        <v>0.46022516406012198</v>
      </c>
      <c r="F1279" s="16"/>
      <c r="G1279" s="16">
        <v>0.32998738882774897</v>
      </c>
      <c r="H1279" s="16">
        <v>0.36376655678867698</v>
      </c>
      <c r="I1279" s="16">
        <v>0.38032331803701003</v>
      </c>
      <c r="J1279" s="16">
        <v>0.44869129712355799</v>
      </c>
      <c r="K1279" s="16">
        <v>0.36865056894540998</v>
      </c>
      <c r="L1279" s="16">
        <v>0.51670742483543497</v>
      </c>
      <c r="M1279" s="16"/>
      <c r="N1279" s="16">
        <v>0.45103571900836298</v>
      </c>
      <c r="O1279" s="16">
        <v>0.334884198555079</v>
      </c>
      <c r="P1279" s="16">
        <v>0.40709004856076397</v>
      </c>
      <c r="Q1279" s="16">
        <v>0.44622150692704499</v>
      </c>
      <c r="R1279" s="16"/>
      <c r="S1279" s="16">
        <v>0.43156129113890501</v>
      </c>
      <c r="T1279" s="16">
        <v>0.37502882778875002</v>
      </c>
      <c r="U1279" s="16"/>
      <c r="V1279" s="16">
        <v>0.40793332208290201</v>
      </c>
      <c r="W1279" s="16">
        <v>0.40230825850374902</v>
      </c>
      <c r="X1279" s="16">
        <v>0.40681421809551299</v>
      </c>
      <c r="Y1279" s="16">
        <v>0.50899676050361997</v>
      </c>
      <c r="Z1279" s="16"/>
      <c r="AA1279" s="16">
        <v>0.39371214623307899</v>
      </c>
      <c r="AB1279" s="16">
        <v>0.49275865075214798</v>
      </c>
      <c r="AC1279" s="16">
        <v>0.33687173856340202</v>
      </c>
      <c r="AD1279" s="16">
        <v>0.41265243426724402</v>
      </c>
      <c r="AE1279" s="16">
        <v>0.41390611320545201</v>
      </c>
      <c r="AF1279" s="16">
        <v>0.29988071962573098</v>
      </c>
      <c r="AG1279" s="16"/>
      <c r="AH1279" s="16">
        <v>0.385687541368192</v>
      </c>
      <c r="AI1279" s="16">
        <v>0.43403852741964299</v>
      </c>
      <c r="AJ1279" s="16"/>
      <c r="AK1279" s="16">
        <v>0.38568825719761102</v>
      </c>
      <c r="AL1279" s="16">
        <v>0.41784962450138302</v>
      </c>
      <c r="AM1279" s="16"/>
      <c r="AN1279" s="16">
        <v>0.37810862475691898</v>
      </c>
      <c r="AO1279" s="16">
        <v>0.43937306694114098</v>
      </c>
      <c r="AP1279" s="16"/>
      <c r="AQ1279" s="16">
        <v>0.46501889380205702</v>
      </c>
      <c r="AR1279" s="16">
        <v>0.410292904913648</v>
      </c>
      <c r="AS1279" s="16">
        <v>0.36463941790766402</v>
      </c>
      <c r="AT1279" s="16"/>
      <c r="AU1279" s="16">
        <v>0.42412604216213401</v>
      </c>
      <c r="AV1279" s="16">
        <v>0.38314378507044899</v>
      </c>
      <c r="AW1279" s="16"/>
      <c r="AX1279" s="16">
        <v>0.41033764915544602</v>
      </c>
      <c r="AY1279" s="16">
        <v>0.406127491338653</v>
      </c>
      <c r="AZ1279" s="16"/>
      <c r="BA1279" s="16">
        <v>0.40892947866900897</v>
      </c>
      <c r="BB1279" s="16">
        <v>0.466511750321976</v>
      </c>
    </row>
    <row r="1280" spans="2:54" x14ac:dyDescent="0.35">
      <c r="B1280" t="s">
        <v>431</v>
      </c>
      <c r="C1280" s="16">
        <v>0.40366710064957501</v>
      </c>
      <c r="D1280" s="16">
        <v>0.37684887338835499</v>
      </c>
      <c r="E1280" s="16">
        <v>0.43176116959738498</v>
      </c>
      <c r="F1280" s="16"/>
      <c r="G1280" s="16">
        <v>0.28821916505470402</v>
      </c>
      <c r="H1280" s="16">
        <v>0.38008827710358101</v>
      </c>
      <c r="I1280" s="16">
        <v>0.438726533594193</v>
      </c>
      <c r="J1280" s="16">
        <v>0.46903603865791199</v>
      </c>
      <c r="K1280" s="16">
        <v>0.40385362281578502</v>
      </c>
      <c r="L1280" s="16">
        <v>0.41377792747132203</v>
      </c>
      <c r="M1280" s="16"/>
      <c r="N1280" s="16">
        <v>0.42390805668627202</v>
      </c>
      <c r="O1280" s="16">
        <v>0.34158040937239598</v>
      </c>
      <c r="P1280" s="16">
        <v>0.39976121411225002</v>
      </c>
      <c r="Q1280" s="16">
        <v>0.44973336485582099</v>
      </c>
      <c r="R1280" s="16"/>
      <c r="S1280" s="16">
        <v>0.42670345231786699</v>
      </c>
      <c r="T1280" s="16">
        <v>0.36762273478403701</v>
      </c>
      <c r="U1280" s="16"/>
      <c r="V1280" s="16">
        <v>0.40553804167865998</v>
      </c>
      <c r="W1280" s="16">
        <v>0.38263423864086898</v>
      </c>
      <c r="X1280" s="16">
        <v>0.42409361195318701</v>
      </c>
      <c r="Y1280" s="16">
        <v>0.46282794126736898</v>
      </c>
      <c r="Z1280" s="16"/>
      <c r="AA1280" s="16">
        <v>0.37757302665734399</v>
      </c>
      <c r="AB1280" s="16">
        <v>0.39811881276303202</v>
      </c>
      <c r="AC1280" s="16">
        <v>0.354544956036418</v>
      </c>
      <c r="AD1280" s="16">
        <v>0.44593804407315402</v>
      </c>
      <c r="AE1280" s="16">
        <v>0.49436758977435702</v>
      </c>
      <c r="AF1280" s="16">
        <v>0.36776979468973298</v>
      </c>
      <c r="AG1280" s="16"/>
      <c r="AH1280" s="16">
        <v>0.412340697188818</v>
      </c>
      <c r="AI1280" s="16">
        <v>0.397394232656543</v>
      </c>
      <c r="AJ1280" s="16"/>
      <c r="AK1280" s="16">
        <v>0.41347988749985798</v>
      </c>
      <c r="AL1280" s="16">
        <v>0.405450091332544</v>
      </c>
      <c r="AM1280" s="16"/>
      <c r="AN1280" s="16">
        <v>0.42598152746239398</v>
      </c>
      <c r="AO1280" s="16">
        <v>0.38968695488890598</v>
      </c>
      <c r="AP1280" s="16"/>
      <c r="AQ1280" s="16">
        <v>0.44148683768459202</v>
      </c>
      <c r="AR1280" s="16">
        <v>0.40997969907112902</v>
      </c>
      <c r="AS1280" s="16">
        <v>0.384322418342251</v>
      </c>
      <c r="AT1280" s="16"/>
      <c r="AU1280" s="16">
        <v>0.41064357092831399</v>
      </c>
      <c r="AV1280" s="16">
        <v>0.40111153536991001</v>
      </c>
      <c r="AW1280" s="16"/>
      <c r="AX1280" s="16">
        <v>0.411223900790334</v>
      </c>
      <c r="AY1280" s="16">
        <v>0.37614515336369603</v>
      </c>
      <c r="AZ1280" s="16"/>
      <c r="BA1280" s="16">
        <v>0.46465718592582</v>
      </c>
      <c r="BB1280" s="16">
        <v>0.36975055504202697</v>
      </c>
    </row>
    <row r="1281" spans="2:54" x14ac:dyDescent="0.35">
      <c r="B1281" t="s">
        <v>432</v>
      </c>
      <c r="C1281" s="16">
        <v>0.27728895190858899</v>
      </c>
      <c r="D1281" s="16">
        <v>0.27535739726186698</v>
      </c>
      <c r="E1281" s="16">
        <v>0.27790747535601201</v>
      </c>
      <c r="F1281" s="16"/>
      <c r="G1281" s="16">
        <v>0.33245656927677802</v>
      </c>
      <c r="H1281" s="16">
        <v>0.249609292303616</v>
      </c>
      <c r="I1281" s="16">
        <v>0.27602082792633797</v>
      </c>
      <c r="J1281" s="16">
        <v>0.27584319061993701</v>
      </c>
      <c r="K1281" s="16">
        <v>0.22953795963864099</v>
      </c>
      <c r="L1281" s="16">
        <v>0.30862491437239498</v>
      </c>
      <c r="M1281" s="16"/>
      <c r="N1281" s="16">
        <v>0.31620337544648203</v>
      </c>
      <c r="O1281" s="16">
        <v>0.21471609312682999</v>
      </c>
      <c r="P1281" s="16">
        <v>0.30013660763740202</v>
      </c>
      <c r="Q1281" s="16">
        <v>0.26750409862668301</v>
      </c>
      <c r="R1281" s="16"/>
      <c r="S1281" s="16">
        <v>0.29549372602362101</v>
      </c>
      <c r="T1281" s="16">
        <v>0.24956187326755699</v>
      </c>
      <c r="U1281" s="16"/>
      <c r="V1281" s="16">
        <v>0.28855791188158503</v>
      </c>
      <c r="W1281" s="16">
        <v>0.27397197980360199</v>
      </c>
      <c r="X1281" s="16">
        <v>0.267760863072592</v>
      </c>
      <c r="Y1281" s="16">
        <v>0.312926005789812</v>
      </c>
      <c r="Z1281" s="16"/>
      <c r="AA1281" s="16">
        <v>0.26679323755383</v>
      </c>
      <c r="AB1281" s="16">
        <v>0.280247635751668</v>
      </c>
      <c r="AC1281" s="16">
        <v>0.28250712224028202</v>
      </c>
      <c r="AD1281" s="16">
        <v>0.29419814207571199</v>
      </c>
      <c r="AE1281" s="16">
        <v>0.28340686848279201</v>
      </c>
      <c r="AF1281" s="16">
        <v>0.24157992614047299</v>
      </c>
      <c r="AG1281" s="16"/>
      <c r="AH1281" s="16">
        <v>0.236224985705833</v>
      </c>
      <c r="AI1281" s="16">
        <v>0.31968960844369998</v>
      </c>
      <c r="AJ1281" s="16"/>
      <c r="AK1281" s="16">
        <v>0.22563003608726401</v>
      </c>
      <c r="AL1281" s="16">
        <v>0.31346850475368299</v>
      </c>
      <c r="AM1281" s="16"/>
      <c r="AN1281" s="16">
        <v>0.23138188791477701</v>
      </c>
      <c r="AO1281" s="16">
        <v>0.331334708262851</v>
      </c>
      <c r="AP1281" s="16"/>
      <c r="AQ1281" s="16">
        <v>0.27111183148765</v>
      </c>
      <c r="AR1281" s="16">
        <v>0.25628945435450301</v>
      </c>
      <c r="AS1281" s="16">
        <v>0.287558588050983</v>
      </c>
      <c r="AT1281" s="16"/>
      <c r="AU1281" s="16">
        <v>0.29493510421214097</v>
      </c>
      <c r="AV1281" s="16">
        <v>0.24987670088165601</v>
      </c>
      <c r="AW1281" s="16"/>
      <c r="AX1281" s="16">
        <v>0.27064332278395398</v>
      </c>
      <c r="AY1281" s="16">
        <v>0.31710853993353599</v>
      </c>
      <c r="AZ1281" s="16"/>
      <c r="BA1281" s="16">
        <v>0.28068932857047002</v>
      </c>
      <c r="BB1281" s="16">
        <v>0.32410859492544097</v>
      </c>
    </row>
    <row r="1282" spans="2:54" x14ac:dyDescent="0.35">
      <c r="B1282" t="s">
        <v>433</v>
      </c>
      <c r="C1282" s="16">
        <v>0.26012546056779801</v>
      </c>
      <c r="D1282" s="16">
        <v>0.25663428863913401</v>
      </c>
      <c r="E1282" s="16">
        <v>0.26204910937347697</v>
      </c>
      <c r="F1282" s="16"/>
      <c r="G1282" s="16">
        <v>0.19069552149107399</v>
      </c>
      <c r="H1282" s="16">
        <v>0.19354131033614</v>
      </c>
      <c r="I1282" s="16">
        <v>0.316266123444497</v>
      </c>
      <c r="J1282" s="16">
        <v>0.27158031661427501</v>
      </c>
      <c r="K1282" s="16">
        <v>0.261803662331695</v>
      </c>
      <c r="L1282" s="16">
        <v>0.30364545913244201</v>
      </c>
      <c r="M1282" s="16"/>
      <c r="N1282" s="16">
        <v>0.29249833002009001</v>
      </c>
      <c r="O1282" s="16">
        <v>0.23264282777081799</v>
      </c>
      <c r="P1282" s="16">
        <v>0.25067759285086799</v>
      </c>
      <c r="Q1282" s="16">
        <v>0.27612264526292801</v>
      </c>
      <c r="R1282" s="16"/>
      <c r="S1282" s="16">
        <v>0.290493711453644</v>
      </c>
      <c r="T1282" s="16">
        <v>0.213972998696384</v>
      </c>
      <c r="U1282" s="16"/>
      <c r="V1282" s="16">
        <v>0.27901352939209501</v>
      </c>
      <c r="W1282" s="16">
        <v>0.22916841714477301</v>
      </c>
      <c r="X1282" s="16">
        <v>0.28338983198275502</v>
      </c>
      <c r="Y1282" s="16">
        <v>0.285859711832123</v>
      </c>
      <c r="Z1282" s="16"/>
      <c r="AA1282" s="16">
        <v>0.22733662115374201</v>
      </c>
      <c r="AB1282" s="16">
        <v>0.31265676954371002</v>
      </c>
      <c r="AC1282" s="16">
        <v>0.242997324759825</v>
      </c>
      <c r="AD1282" s="16">
        <v>0.30143479617250701</v>
      </c>
      <c r="AE1282" s="16">
        <v>0.26535763573377402</v>
      </c>
      <c r="AF1282" s="16">
        <v>0.122372234319835</v>
      </c>
      <c r="AG1282" s="16"/>
      <c r="AH1282" s="16">
        <v>0.24736121639022099</v>
      </c>
      <c r="AI1282" s="16">
        <v>0.28034417659299798</v>
      </c>
      <c r="AJ1282" s="16"/>
      <c r="AK1282" s="16">
        <v>0.24993931735157701</v>
      </c>
      <c r="AL1282" s="16">
        <v>0.264809234632918</v>
      </c>
      <c r="AM1282" s="16"/>
      <c r="AN1282" s="16">
        <v>0.24829688190186799</v>
      </c>
      <c r="AO1282" s="16">
        <v>0.29317777692658498</v>
      </c>
      <c r="AP1282" s="16"/>
      <c r="AQ1282" s="16">
        <v>0.27930126342871903</v>
      </c>
      <c r="AR1282" s="16">
        <v>0.256479346114934</v>
      </c>
      <c r="AS1282" s="16">
        <v>0.24519574489601401</v>
      </c>
      <c r="AT1282" s="16"/>
      <c r="AU1282" s="16">
        <v>0.257283120884921</v>
      </c>
      <c r="AV1282" s="16">
        <v>0.26888724796494301</v>
      </c>
      <c r="AW1282" s="16"/>
      <c r="AX1282" s="16">
        <v>0.26092583284290899</v>
      </c>
      <c r="AY1282" s="16">
        <v>0.26651012547924202</v>
      </c>
      <c r="AZ1282" s="16"/>
      <c r="BA1282" s="16">
        <v>0.258804272231757</v>
      </c>
      <c r="BB1282" s="16">
        <v>0.19345978891469601</v>
      </c>
    </row>
    <row r="1283" spans="2:54" x14ac:dyDescent="0.35">
      <c r="B1283" t="s">
        <v>434</v>
      </c>
      <c r="C1283" s="16">
        <v>0.24386423312119701</v>
      </c>
      <c r="D1283" s="16">
        <v>0.214288921190361</v>
      </c>
      <c r="E1283" s="16">
        <v>0.27207809252162801</v>
      </c>
      <c r="F1283" s="16"/>
      <c r="G1283" s="16">
        <v>0.20898039088474099</v>
      </c>
      <c r="H1283" s="16">
        <v>0.218781349528654</v>
      </c>
      <c r="I1283" s="16">
        <v>0.25654140086729998</v>
      </c>
      <c r="J1283" s="16">
        <v>0.22645992509432</v>
      </c>
      <c r="K1283" s="16">
        <v>0.27116434556385599</v>
      </c>
      <c r="L1283" s="16">
        <v>0.26739989236476702</v>
      </c>
      <c r="M1283" s="16"/>
      <c r="N1283" s="16">
        <v>0.349422497435112</v>
      </c>
      <c r="O1283" s="16">
        <v>0.19334357414346101</v>
      </c>
      <c r="P1283" s="16">
        <v>0.20679768812940699</v>
      </c>
      <c r="Q1283" s="16">
        <v>0.27187352446311902</v>
      </c>
      <c r="R1283" s="16"/>
      <c r="S1283" s="16">
        <v>0.274252679364548</v>
      </c>
      <c r="T1283" s="16">
        <v>0.19925926638021199</v>
      </c>
      <c r="U1283" s="16"/>
      <c r="V1283" s="16">
        <v>0.22759009469659999</v>
      </c>
      <c r="W1283" s="16">
        <v>0.25241442526214902</v>
      </c>
      <c r="X1283" s="16">
        <v>0.24979635429045999</v>
      </c>
      <c r="Y1283" s="16">
        <v>0.2143419083267</v>
      </c>
      <c r="Z1283" s="16"/>
      <c r="AA1283" s="16">
        <v>0.228269251048002</v>
      </c>
      <c r="AB1283" s="16">
        <v>0.23231412516699901</v>
      </c>
      <c r="AC1283" s="16">
        <v>0.31200112738034402</v>
      </c>
      <c r="AD1283" s="16">
        <v>0.260713430782122</v>
      </c>
      <c r="AE1283" s="16">
        <v>0.24817172377851099</v>
      </c>
      <c r="AF1283" s="16">
        <v>0.16208512093250699</v>
      </c>
      <c r="AG1283" s="16"/>
      <c r="AH1283" s="16">
        <v>0.234378209738934</v>
      </c>
      <c r="AI1283" s="16">
        <v>0.26859403085667799</v>
      </c>
      <c r="AJ1283" s="16"/>
      <c r="AK1283" s="16">
        <v>0.23268572408538599</v>
      </c>
      <c r="AL1283" s="16">
        <v>0.24559772619662101</v>
      </c>
      <c r="AM1283" s="16"/>
      <c r="AN1283" s="16">
        <v>0.235142027184472</v>
      </c>
      <c r="AO1283" s="16">
        <v>0.264745235280897</v>
      </c>
      <c r="AP1283" s="16"/>
      <c r="AQ1283" s="16">
        <v>0.24291483424150401</v>
      </c>
      <c r="AR1283" s="16">
        <v>0.24684494397992901</v>
      </c>
      <c r="AS1283" s="16">
        <v>0.24655068711101699</v>
      </c>
      <c r="AT1283" s="16"/>
      <c r="AU1283" s="16">
        <v>0.25811326094898801</v>
      </c>
      <c r="AV1283" s="16">
        <v>0.22273641612318301</v>
      </c>
      <c r="AW1283" s="16"/>
      <c r="AX1283" s="16">
        <v>0.25009232114372498</v>
      </c>
      <c r="AY1283" s="16">
        <v>0.216688440848747</v>
      </c>
      <c r="AZ1283" s="16"/>
      <c r="BA1283" s="16">
        <v>0.243635276263857</v>
      </c>
      <c r="BB1283" s="16">
        <v>0.25288180205271399</v>
      </c>
    </row>
    <row r="1284" spans="2:54" x14ac:dyDescent="0.35">
      <c r="B1284" t="s">
        <v>435</v>
      </c>
      <c r="C1284" s="16">
        <v>0.23515130640877099</v>
      </c>
      <c r="D1284" s="16">
        <v>0.243708402001829</v>
      </c>
      <c r="E1284" s="16">
        <v>0.22710251820444499</v>
      </c>
      <c r="F1284" s="16"/>
      <c r="G1284" s="16">
        <v>0.22595889763847701</v>
      </c>
      <c r="H1284" s="16">
        <v>0.20503788662209499</v>
      </c>
      <c r="I1284" s="16">
        <v>0.28332137993912998</v>
      </c>
      <c r="J1284" s="16">
        <v>0.27797185876397501</v>
      </c>
      <c r="K1284" s="16">
        <v>0.18360267486489101</v>
      </c>
      <c r="L1284" s="16">
        <v>0.23683950801346099</v>
      </c>
      <c r="M1284" s="16"/>
      <c r="N1284" s="16">
        <v>0.28992467267941202</v>
      </c>
      <c r="O1284" s="16">
        <v>0.223845218764336</v>
      </c>
      <c r="P1284" s="16">
        <v>0.20075046568910501</v>
      </c>
      <c r="Q1284" s="16">
        <v>0.260966848310066</v>
      </c>
      <c r="R1284" s="16"/>
      <c r="S1284" s="16">
        <v>0.243334037454223</v>
      </c>
      <c r="T1284" s="16">
        <v>0.22398441873644101</v>
      </c>
      <c r="U1284" s="16"/>
      <c r="V1284" s="16">
        <v>0.220230292804037</v>
      </c>
      <c r="W1284" s="16">
        <v>0.219411610232188</v>
      </c>
      <c r="X1284" s="16">
        <v>0.26080871166576097</v>
      </c>
      <c r="Y1284" s="16">
        <v>0.31222987249752598</v>
      </c>
      <c r="Z1284" s="16"/>
      <c r="AA1284" s="16">
        <v>0.196159802220324</v>
      </c>
      <c r="AB1284" s="16">
        <v>0.23661949157515899</v>
      </c>
      <c r="AC1284" s="16">
        <v>0.18936526324982</v>
      </c>
      <c r="AD1284" s="16">
        <v>0.30076293123300701</v>
      </c>
      <c r="AE1284" s="16">
        <v>0.265705958993533</v>
      </c>
      <c r="AF1284" s="16">
        <v>0.32421388558542202</v>
      </c>
      <c r="AG1284" s="16"/>
      <c r="AH1284" s="16">
        <v>0.24990338256512601</v>
      </c>
      <c r="AI1284" s="16">
        <v>0.22047094449912299</v>
      </c>
      <c r="AJ1284" s="16"/>
      <c r="AK1284" s="16">
        <v>0.245609228504717</v>
      </c>
      <c r="AL1284" s="16">
        <v>0.21083758309301401</v>
      </c>
      <c r="AM1284" s="16"/>
      <c r="AN1284" s="16">
        <v>0.228485655496764</v>
      </c>
      <c r="AO1284" s="16">
        <v>0.220728814230298</v>
      </c>
      <c r="AP1284" s="16"/>
      <c r="AQ1284" s="16">
        <v>0.246024504740017</v>
      </c>
      <c r="AR1284" s="16">
        <v>0.25636742062231399</v>
      </c>
      <c r="AS1284" s="16">
        <v>0.22217816876301799</v>
      </c>
      <c r="AT1284" s="16"/>
      <c r="AU1284" s="16">
        <v>0.235250128240381</v>
      </c>
      <c r="AV1284" s="16">
        <v>0.23393640855527001</v>
      </c>
      <c r="AW1284" s="16"/>
      <c r="AX1284" s="16">
        <v>0.23522315147390899</v>
      </c>
      <c r="AY1284" s="16">
        <v>0.23309089270128</v>
      </c>
      <c r="AZ1284" s="16"/>
      <c r="BA1284" s="16">
        <v>0.25917619630419902</v>
      </c>
      <c r="BB1284" s="16">
        <v>0.27701375895706998</v>
      </c>
    </row>
    <row r="1285" spans="2:54" x14ac:dyDescent="0.35">
      <c r="B1285" t="s">
        <v>436</v>
      </c>
      <c r="C1285" s="16">
        <v>0.235095417773691</v>
      </c>
      <c r="D1285" s="16">
        <v>0.220382708775547</v>
      </c>
      <c r="E1285" s="16">
        <v>0.25092326798689402</v>
      </c>
      <c r="F1285" s="16"/>
      <c r="G1285" s="16">
        <v>0.19794110592415001</v>
      </c>
      <c r="H1285" s="16">
        <v>0.25057298714759801</v>
      </c>
      <c r="I1285" s="16">
        <v>0.28893928867429802</v>
      </c>
      <c r="J1285" s="16">
        <v>0.28643437887530698</v>
      </c>
      <c r="K1285" s="16">
        <v>0.19141009423357999</v>
      </c>
      <c r="L1285" s="16">
        <v>0.19685647359729799</v>
      </c>
      <c r="M1285" s="16"/>
      <c r="N1285" s="16">
        <v>0.22015215379473399</v>
      </c>
      <c r="O1285" s="16">
        <v>0.198425289617709</v>
      </c>
      <c r="P1285" s="16">
        <v>0.24304712057266301</v>
      </c>
      <c r="Q1285" s="16">
        <v>0.265121315279157</v>
      </c>
      <c r="R1285" s="16"/>
      <c r="S1285" s="16">
        <v>0.223687949711216</v>
      </c>
      <c r="T1285" s="16">
        <v>0.24848665043356999</v>
      </c>
      <c r="U1285" s="16"/>
      <c r="V1285" s="16">
        <v>0.241004885282919</v>
      </c>
      <c r="W1285" s="16">
        <v>0.210617935291567</v>
      </c>
      <c r="X1285" s="16">
        <v>0.25890467868626799</v>
      </c>
      <c r="Y1285" s="16">
        <v>0.27627103638768902</v>
      </c>
      <c r="Z1285" s="16"/>
      <c r="AA1285" s="16">
        <v>0.20679734079665399</v>
      </c>
      <c r="AB1285" s="16">
        <v>0.2822508189306</v>
      </c>
      <c r="AC1285" s="16">
        <v>0.25379973777327502</v>
      </c>
      <c r="AD1285" s="16">
        <v>0.22643574646708001</v>
      </c>
      <c r="AE1285" s="16">
        <v>0.27676522068141701</v>
      </c>
      <c r="AF1285" s="16">
        <v>0.196672136598152</v>
      </c>
      <c r="AG1285" s="16"/>
      <c r="AH1285" s="16">
        <v>0.25022254023429902</v>
      </c>
      <c r="AI1285" s="16">
        <v>0.22465915700800701</v>
      </c>
      <c r="AJ1285" s="16"/>
      <c r="AK1285" s="16">
        <v>0.22757124458111699</v>
      </c>
      <c r="AL1285" s="16">
        <v>0.231222040888098</v>
      </c>
      <c r="AM1285" s="16"/>
      <c r="AN1285" s="16">
        <v>0.23618327838703501</v>
      </c>
      <c r="AO1285" s="16">
        <v>0.23988315243741201</v>
      </c>
      <c r="AP1285" s="16"/>
      <c r="AQ1285" s="16">
        <v>0.23773936194195699</v>
      </c>
      <c r="AR1285" s="16">
        <v>0.26934677987223099</v>
      </c>
      <c r="AS1285" s="16">
        <v>0.20408274814235</v>
      </c>
      <c r="AT1285" s="16"/>
      <c r="AU1285" s="16">
        <v>0.24088077326371601</v>
      </c>
      <c r="AV1285" s="16">
        <v>0.23116411328047501</v>
      </c>
      <c r="AW1285" s="16"/>
      <c r="AX1285" s="16">
        <v>0.24360092440044101</v>
      </c>
      <c r="AY1285" s="16">
        <v>0.19470925619621801</v>
      </c>
      <c r="AZ1285" s="16"/>
      <c r="BA1285" s="16">
        <v>0.28002092792032102</v>
      </c>
      <c r="BB1285" s="16">
        <v>0.24676957527364199</v>
      </c>
    </row>
    <row r="1286" spans="2:54" x14ac:dyDescent="0.35">
      <c r="B1286" t="s">
        <v>437</v>
      </c>
      <c r="C1286" s="16">
        <v>0.234572433412683</v>
      </c>
      <c r="D1286" s="16">
        <v>0.21534555594648899</v>
      </c>
      <c r="E1286" s="16">
        <v>0.25283723932861502</v>
      </c>
      <c r="F1286" s="16"/>
      <c r="G1286" s="16">
        <v>0.24255441423040999</v>
      </c>
      <c r="H1286" s="16">
        <v>0.19529167592643401</v>
      </c>
      <c r="I1286" s="16">
        <v>0.257009851717519</v>
      </c>
      <c r="J1286" s="16">
        <v>0.30217281649088601</v>
      </c>
      <c r="K1286" s="16">
        <v>0.204823717798187</v>
      </c>
      <c r="L1286" s="16">
        <v>0.218446486305992</v>
      </c>
      <c r="M1286" s="16"/>
      <c r="N1286" s="16">
        <v>0.23939854941809999</v>
      </c>
      <c r="O1286" s="16">
        <v>0.23725262247041701</v>
      </c>
      <c r="P1286" s="16">
        <v>0.218435500667227</v>
      </c>
      <c r="Q1286" s="16">
        <v>0.25464721284534297</v>
      </c>
      <c r="R1286" s="16"/>
      <c r="S1286" s="16">
        <v>0.25169498583232103</v>
      </c>
      <c r="T1286" s="16">
        <v>0.20826440958539499</v>
      </c>
      <c r="U1286" s="16"/>
      <c r="V1286" s="16">
        <v>0.225392321692926</v>
      </c>
      <c r="W1286" s="16">
        <v>0.23104793393572901</v>
      </c>
      <c r="X1286" s="16">
        <v>0.25366525425800301</v>
      </c>
      <c r="Y1286" s="16">
        <v>0.182871795796645</v>
      </c>
      <c r="Z1286" s="16"/>
      <c r="AA1286" s="16">
        <v>0.229418807101929</v>
      </c>
      <c r="AB1286" s="16">
        <v>0.218144947840683</v>
      </c>
      <c r="AC1286" s="16">
        <v>0.28194373137101297</v>
      </c>
      <c r="AD1286" s="16">
        <v>0.232924064298137</v>
      </c>
      <c r="AE1286" s="16">
        <v>0.22724902046613199</v>
      </c>
      <c r="AF1286" s="16">
        <v>0.27701424180543899</v>
      </c>
      <c r="AG1286" s="16"/>
      <c r="AH1286" s="16">
        <v>0.22758978513522499</v>
      </c>
      <c r="AI1286" s="16">
        <v>0.244472377533064</v>
      </c>
      <c r="AJ1286" s="16"/>
      <c r="AK1286" s="16">
        <v>0.22776648665540999</v>
      </c>
      <c r="AL1286" s="16">
        <v>0.21796468085877399</v>
      </c>
      <c r="AM1286" s="16"/>
      <c r="AN1286" s="16">
        <v>0.22299782638461499</v>
      </c>
      <c r="AO1286" s="16">
        <v>0.25141500496376601</v>
      </c>
      <c r="AP1286" s="16"/>
      <c r="AQ1286" s="16">
        <v>0.26717737183764401</v>
      </c>
      <c r="AR1286" s="16">
        <v>0.230740063418446</v>
      </c>
      <c r="AS1286" s="16">
        <v>0.223423099668034</v>
      </c>
      <c r="AT1286" s="16"/>
      <c r="AU1286" s="16">
        <v>0.24224652083812001</v>
      </c>
      <c r="AV1286" s="16">
        <v>0.22260187735887399</v>
      </c>
      <c r="AW1286" s="16"/>
      <c r="AX1286" s="16">
        <v>0.23145031903959501</v>
      </c>
      <c r="AY1286" s="16">
        <v>0.25993199183531701</v>
      </c>
      <c r="AZ1286" s="16"/>
      <c r="BA1286" s="16">
        <v>0.27541376811693202</v>
      </c>
      <c r="BB1286" s="16">
        <v>0.20781751438052401</v>
      </c>
    </row>
    <row r="1287" spans="2:54" x14ac:dyDescent="0.35">
      <c r="B1287" t="s">
        <v>438</v>
      </c>
      <c r="C1287" s="16">
        <v>0.21899486221296499</v>
      </c>
      <c r="D1287" s="16">
        <v>0.205818760041172</v>
      </c>
      <c r="E1287" s="16">
        <v>0.23489337870968999</v>
      </c>
      <c r="F1287" s="16"/>
      <c r="G1287" s="16">
        <v>0.18747980768011999</v>
      </c>
      <c r="H1287" s="16">
        <v>0.240278304904845</v>
      </c>
      <c r="I1287" s="16">
        <v>0.24103666502535201</v>
      </c>
      <c r="J1287" s="16">
        <v>0.20440331143690299</v>
      </c>
      <c r="K1287" s="16">
        <v>0.183205632781441</v>
      </c>
      <c r="L1287" s="16">
        <v>0.240841214794521</v>
      </c>
      <c r="M1287" s="16"/>
      <c r="N1287" s="16">
        <v>0.27224454901399098</v>
      </c>
      <c r="O1287" s="16">
        <v>0.19727574451982199</v>
      </c>
      <c r="P1287" s="16">
        <v>0.18518925143963899</v>
      </c>
      <c r="Q1287" s="16">
        <v>0.25405482651782002</v>
      </c>
      <c r="R1287" s="16"/>
      <c r="S1287" s="16">
        <v>0.210347117685452</v>
      </c>
      <c r="T1287" s="16">
        <v>0.23312427859403201</v>
      </c>
      <c r="U1287" s="16"/>
      <c r="V1287" s="16">
        <v>0.24528064717842399</v>
      </c>
      <c r="W1287" s="16">
        <v>0.21645131687137101</v>
      </c>
      <c r="X1287" s="16">
        <v>0.19947986167564899</v>
      </c>
      <c r="Y1287" s="16">
        <v>0.21919799835908499</v>
      </c>
      <c r="Z1287" s="16"/>
      <c r="AA1287" s="16">
        <v>0.21889319488650399</v>
      </c>
      <c r="AB1287" s="16">
        <v>0.21490011567523101</v>
      </c>
      <c r="AC1287" s="16">
        <v>0.27298860995500901</v>
      </c>
      <c r="AD1287" s="16">
        <v>0.24468173224134199</v>
      </c>
      <c r="AE1287" s="16">
        <v>0.13137646168716499</v>
      </c>
      <c r="AF1287" s="16">
        <v>0.14881058963520799</v>
      </c>
      <c r="AG1287" s="16"/>
      <c r="AH1287" s="16">
        <v>0.215764190325134</v>
      </c>
      <c r="AI1287" s="16">
        <v>0.230671445909546</v>
      </c>
      <c r="AJ1287" s="16"/>
      <c r="AK1287" s="16">
        <v>0.20737736825544101</v>
      </c>
      <c r="AL1287" s="16">
        <v>0.20595777368328899</v>
      </c>
      <c r="AM1287" s="16"/>
      <c r="AN1287" s="16">
        <v>0.21164973502610099</v>
      </c>
      <c r="AO1287" s="16">
        <v>0.24040750267842301</v>
      </c>
      <c r="AP1287" s="16"/>
      <c r="AQ1287" s="16">
        <v>0.17705332032130799</v>
      </c>
      <c r="AR1287" s="16">
        <v>0.24172480592495901</v>
      </c>
      <c r="AS1287" s="16">
        <v>0.21318348438013801</v>
      </c>
      <c r="AT1287" s="16"/>
      <c r="AU1287" s="16">
        <v>0.215015400478721</v>
      </c>
      <c r="AV1287" s="16">
        <v>0.22862168888851001</v>
      </c>
      <c r="AW1287" s="16"/>
      <c r="AX1287" s="16">
        <v>0.21979089548417999</v>
      </c>
      <c r="AY1287" s="16">
        <v>0.21851963108554701</v>
      </c>
      <c r="AZ1287" s="16"/>
      <c r="BA1287" s="16">
        <v>0.22880778880979299</v>
      </c>
      <c r="BB1287" s="16">
        <v>0.171269701975205</v>
      </c>
    </row>
    <row r="1288" spans="2:54" x14ac:dyDescent="0.35">
      <c r="B1288" t="s">
        <v>439</v>
      </c>
      <c r="C1288" s="16">
        <v>0.20282842182428601</v>
      </c>
      <c r="D1288" s="16">
        <v>0.21157040765165899</v>
      </c>
      <c r="E1288" s="16">
        <v>0.19217351603413099</v>
      </c>
      <c r="F1288" s="16"/>
      <c r="G1288" s="16">
        <v>0.24230151459060001</v>
      </c>
      <c r="H1288" s="16">
        <v>0.24737889147910799</v>
      </c>
      <c r="I1288" s="16">
        <v>0.246735009428006</v>
      </c>
      <c r="J1288" s="16">
        <v>0.26748788207198998</v>
      </c>
      <c r="K1288" s="16">
        <v>0.102097445207879</v>
      </c>
      <c r="L1288" s="16">
        <v>0.13777385172961801</v>
      </c>
      <c r="M1288" s="16"/>
      <c r="N1288" s="16">
        <v>0.159773073513338</v>
      </c>
      <c r="O1288" s="16">
        <v>0.18892027511892401</v>
      </c>
      <c r="P1288" s="16">
        <v>0.213500637575821</v>
      </c>
      <c r="Q1288" s="16">
        <v>0.22872128421808399</v>
      </c>
      <c r="R1288" s="16"/>
      <c r="S1288" s="16">
        <v>0.21311315403418701</v>
      </c>
      <c r="T1288" s="16">
        <v>0.18335178942887601</v>
      </c>
      <c r="U1288" s="16"/>
      <c r="V1288" s="16">
        <v>0.222379654479335</v>
      </c>
      <c r="W1288" s="16">
        <v>0.202215787302721</v>
      </c>
      <c r="X1288" s="16">
        <v>0.184469997414416</v>
      </c>
      <c r="Y1288" s="16">
        <v>0.22032596127102799</v>
      </c>
      <c r="Z1288" s="16"/>
      <c r="AA1288" s="16">
        <v>0.228672849613027</v>
      </c>
      <c r="AB1288" s="16">
        <v>0.186546652450852</v>
      </c>
      <c r="AC1288" s="16">
        <v>0.15134637685225899</v>
      </c>
      <c r="AD1288" s="16">
        <v>0.20570366601517001</v>
      </c>
      <c r="AE1288" s="16">
        <v>0.18531896020056901</v>
      </c>
      <c r="AF1288" s="16">
        <v>0.16648185101530599</v>
      </c>
      <c r="AG1288" s="16"/>
      <c r="AH1288" s="16">
        <v>0.18622322378136899</v>
      </c>
      <c r="AI1288" s="16">
        <v>0.22082628207675301</v>
      </c>
      <c r="AJ1288" s="16"/>
      <c r="AK1288" s="16">
        <v>0.18219215181810999</v>
      </c>
      <c r="AL1288" s="16">
        <v>0.19703262478459499</v>
      </c>
      <c r="AM1288" s="16"/>
      <c r="AN1288" s="16">
        <v>0.18405837782649501</v>
      </c>
      <c r="AO1288" s="16">
        <v>0.224789134929298</v>
      </c>
      <c r="AP1288" s="16"/>
      <c r="AQ1288" s="16">
        <v>0.21883165082495401</v>
      </c>
      <c r="AR1288" s="16">
        <v>0.193168731582196</v>
      </c>
      <c r="AS1288" s="16">
        <v>0.19334869448889</v>
      </c>
      <c r="AT1288" s="16"/>
      <c r="AU1288" s="16">
        <v>0.19746007547894801</v>
      </c>
      <c r="AV1288" s="16">
        <v>0.208780673027465</v>
      </c>
      <c r="AW1288" s="16"/>
      <c r="AX1288" s="16">
        <v>0.21282350971148101</v>
      </c>
      <c r="AY1288" s="16">
        <v>0.16001855234392101</v>
      </c>
      <c r="AZ1288" s="16"/>
      <c r="BA1288" s="16">
        <v>0.202719144946857</v>
      </c>
      <c r="BB1288" s="16">
        <v>0.29184409428990299</v>
      </c>
    </row>
    <row r="1289" spans="2:54" x14ac:dyDescent="0.35">
      <c r="B1289" t="s">
        <v>440</v>
      </c>
      <c r="C1289" s="16">
        <v>0.198239193060642</v>
      </c>
      <c r="D1289" s="16">
        <v>0.230752739551733</v>
      </c>
      <c r="E1289" s="16">
        <v>0.168749933994184</v>
      </c>
      <c r="F1289" s="16"/>
      <c r="G1289" s="16">
        <v>0.152790120714387</v>
      </c>
      <c r="H1289" s="16">
        <v>0.20649705793286</v>
      </c>
      <c r="I1289" s="16">
        <v>0.274806226228339</v>
      </c>
      <c r="J1289" s="16">
        <v>0.18125614260740999</v>
      </c>
      <c r="K1289" s="16">
        <v>0.14151316183349799</v>
      </c>
      <c r="L1289" s="16">
        <v>0.21507683926491999</v>
      </c>
      <c r="M1289" s="16"/>
      <c r="N1289" s="16">
        <v>0.23976581968845401</v>
      </c>
      <c r="O1289" s="16">
        <v>0.17130269415711999</v>
      </c>
      <c r="P1289" s="16">
        <v>0.17492225718615201</v>
      </c>
      <c r="Q1289" s="16">
        <v>0.229441055022339</v>
      </c>
      <c r="R1289" s="16"/>
      <c r="S1289" s="16">
        <v>0.21040456576647701</v>
      </c>
      <c r="T1289" s="16">
        <v>0.17922461621283001</v>
      </c>
      <c r="U1289" s="16"/>
      <c r="V1289" s="16">
        <v>0.14319172204480499</v>
      </c>
      <c r="W1289" s="16">
        <v>0.211468137004555</v>
      </c>
      <c r="X1289" s="16">
        <v>0.22201306746906599</v>
      </c>
      <c r="Y1289" s="16">
        <v>0.24931080128095801</v>
      </c>
      <c r="Z1289" s="16"/>
      <c r="AA1289" s="16">
        <v>0.157797462027332</v>
      </c>
      <c r="AB1289" s="16">
        <v>0.223581388928345</v>
      </c>
      <c r="AC1289" s="16">
        <v>0.16743081639917101</v>
      </c>
      <c r="AD1289" s="16">
        <v>0.25082656282591997</v>
      </c>
      <c r="AE1289" s="16">
        <v>0.22341485675800599</v>
      </c>
      <c r="AF1289" s="16">
        <v>0.22394059757537799</v>
      </c>
      <c r="AG1289" s="16"/>
      <c r="AH1289" s="16">
        <v>0.18492487739192401</v>
      </c>
      <c r="AI1289" s="16">
        <v>0.23974507572336101</v>
      </c>
      <c r="AJ1289" s="16"/>
      <c r="AK1289" s="16">
        <v>0.175418587488788</v>
      </c>
      <c r="AL1289" s="16">
        <v>0.23293996445531501</v>
      </c>
      <c r="AM1289" s="16"/>
      <c r="AN1289" s="16">
        <v>0.18470726201610899</v>
      </c>
      <c r="AO1289" s="16">
        <v>0.232953443275665</v>
      </c>
      <c r="AP1289" s="16"/>
      <c r="AQ1289" s="16">
        <v>0.20459978748834901</v>
      </c>
      <c r="AR1289" s="16">
        <v>0.20742451111858701</v>
      </c>
      <c r="AS1289" s="16">
        <v>0.205314691777746</v>
      </c>
      <c r="AT1289" s="16"/>
      <c r="AU1289" s="16">
        <v>0.197478275473527</v>
      </c>
      <c r="AV1289" s="16">
        <v>0.20292326009023601</v>
      </c>
      <c r="AW1289" s="16"/>
      <c r="AX1289" s="16">
        <v>0.20215330330401901</v>
      </c>
      <c r="AY1289" s="16">
        <v>0.18102797415514399</v>
      </c>
      <c r="AZ1289" s="16"/>
      <c r="BA1289" s="16">
        <v>0.22266865357746801</v>
      </c>
      <c r="BB1289" s="16">
        <v>0.264189475058004</v>
      </c>
    </row>
    <row r="1290" spans="2:54" x14ac:dyDescent="0.35">
      <c r="B1290" t="s">
        <v>441</v>
      </c>
      <c r="C1290" s="16">
        <v>0.18054718057694399</v>
      </c>
      <c r="D1290" s="16">
        <v>0.17880748847642999</v>
      </c>
      <c r="E1290" s="16">
        <v>0.18323362190628401</v>
      </c>
      <c r="F1290" s="16"/>
      <c r="G1290" s="16">
        <v>0.18731708770478001</v>
      </c>
      <c r="H1290" s="16">
        <v>0.19492992268612899</v>
      </c>
      <c r="I1290" s="16">
        <v>0.20065877129022999</v>
      </c>
      <c r="J1290" s="16">
        <v>0.20260662487341999</v>
      </c>
      <c r="K1290" s="16">
        <v>0.14326427625975499</v>
      </c>
      <c r="L1290" s="16">
        <v>0.161210964080437</v>
      </c>
      <c r="M1290" s="16"/>
      <c r="N1290" s="16">
        <v>0.17486809649729901</v>
      </c>
      <c r="O1290" s="16">
        <v>0.17175185873736101</v>
      </c>
      <c r="P1290" s="16">
        <v>0.198428301159739</v>
      </c>
      <c r="Q1290" s="16">
        <v>0.16363496646902501</v>
      </c>
      <c r="R1290" s="16"/>
      <c r="S1290" s="16">
        <v>0.20082678918958299</v>
      </c>
      <c r="T1290" s="16">
        <v>0.150868894088939</v>
      </c>
      <c r="U1290" s="16"/>
      <c r="V1290" s="16">
        <v>0.202846960924077</v>
      </c>
      <c r="W1290" s="16">
        <v>0.182438447124467</v>
      </c>
      <c r="X1290" s="16">
        <v>0.154155642920801</v>
      </c>
      <c r="Y1290" s="16">
        <v>0.21612268879011401</v>
      </c>
      <c r="Z1290" s="16"/>
      <c r="AA1290" s="16">
        <v>0.18612776210135401</v>
      </c>
      <c r="AB1290" s="16">
        <v>0.1723069715503</v>
      </c>
      <c r="AC1290" s="16">
        <v>0.16721466919370001</v>
      </c>
      <c r="AD1290" s="16">
        <v>0.18226704685533801</v>
      </c>
      <c r="AE1290" s="16">
        <v>0.20794196949808399</v>
      </c>
      <c r="AF1290" s="16">
        <v>0.109264152083917</v>
      </c>
      <c r="AG1290" s="16"/>
      <c r="AH1290" s="16">
        <v>0.17761278051823901</v>
      </c>
      <c r="AI1290" s="16">
        <v>0.17866318382132901</v>
      </c>
      <c r="AJ1290" s="16"/>
      <c r="AK1290" s="16">
        <v>0.16070749391797301</v>
      </c>
      <c r="AL1290" s="16">
        <v>0.199799323995456</v>
      </c>
      <c r="AM1290" s="16"/>
      <c r="AN1290" s="16">
        <v>0.17493071329451301</v>
      </c>
      <c r="AO1290" s="16">
        <v>0.19604339380899799</v>
      </c>
      <c r="AP1290" s="16"/>
      <c r="AQ1290" s="16">
        <v>0.16101862253326099</v>
      </c>
      <c r="AR1290" s="16">
        <v>0.18848838471395801</v>
      </c>
      <c r="AS1290" s="16">
        <v>0.18019880755618201</v>
      </c>
      <c r="AT1290" s="16"/>
      <c r="AU1290" s="16">
        <v>0.175016068774521</v>
      </c>
      <c r="AV1290" s="16">
        <v>0.19167581925824001</v>
      </c>
      <c r="AW1290" s="16"/>
      <c r="AX1290" s="16">
        <v>0.18235368743866801</v>
      </c>
      <c r="AY1290" s="16">
        <v>0.17859912758150001</v>
      </c>
      <c r="AZ1290" s="16"/>
      <c r="BA1290" s="16">
        <v>0.188073699493746</v>
      </c>
      <c r="BB1290" s="16">
        <v>0.171961511627123</v>
      </c>
    </row>
    <row r="1291" spans="2:54" x14ac:dyDescent="0.35">
      <c r="B1291" t="s">
        <v>442</v>
      </c>
      <c r="C1291" s="16">
        <v>0.16952406173512199</v>
      </c>
      <c r="D1291" s="16">
        <v>0.172328990045895</v>
      </c>
      <c r="E1291" s="16">
        <v>0.169510555484186</v>
      </c>
      <c r="F1291" s="16"/>
      <c r="G1291" s="16">
        <v>0.15230871509595001</v>
      </c>
      <c r="H1291" s="16">
        <v>0.167770105702057</v>
      </c>
      <c r="I1291" s="16">
        <v>0.186905347192097</v>
      </c>
      <c r="J1291" s="16">
        <v>0.16019909989370101</v>
      </c>
      <c r="K1291" s="16">
        <v>0.143176073543437</v>
      </c>
      <c r="L1291" s="16">
        <v>0.195115098410438</v>
      </c>
      <c r="M1291" s="16"/>
      <c r="N1291" s="16">
        <v>0.17417710806523701</v>
      </c>
      <c r="O1291" s="16">
        <v>0.146480902649407</v>
      </c>
      <c r="P1291" s="16">
        <v>0.17960428854053501</v>
      </c>
      <c r="Q1291" s="16">
        <v>0.17018103687223901</v>
      </c>
      <c r="R1291" s="16"/>
      <c r="S1291" s="16">
        <v>0.18535562416627799</v>
      </c>
      <c r="T1291" s="16">
        <v>0.14483867076750101</v>
      </c>
      <c r="U1291" s="16"/>
      <c r="V1291" s="16">
        <v>0.166826600184491</v>
      </c>
      <c r="W1291" s="16">
        <v>0.16217130226634999</v>
      </c>
      <c r="X1291" s="16">
        <v>0.174035895845501</v>
      </c>
      <c r="Y1291" s="16">
        <v>0.23679003107636601</v>
      </c>
      <c r="Z1291" s="16"/>
      <c r="AA1291" s="16">
        <v>0.13335236780547299</v>
      </c>
      <c r="AB1291" s="16">
        <v>0.21965859061540999</v>
      </c>
      <c r="AC1291" s="16">
        <v>0.19795987619518601</v>
      </c>
      <c r="AD1291" s="16">
        <v>0.17228474157993301</v>
      </c>
      <c r="AE1291" s="16">
        <v>0.16196985589676299</v>
      </c>
      <c r="AF1291" s="16">
        <v>0.246262826257927</v>
      </c>
      <c r="AG1291" s="16"/>
      <c r="AH1291" s="16">
        <v>0.17749059356515201</v>
      </c>
      <c r="AI1291" s="16">
        <v>0.16676321233039901</v>
      </c>
      <c r="AJ1291" s="16"/>
      <c r="AK1291" s="16">
        <v>0.162624408563046</v>
      </c>
      <c r="AL1291" s="16">
        <v>0.15806305069960999</v>
      </c>
      <c r="AM1291" s="16"/>
      <c r="AN1291" s="16">
        <v>0.16447171164170199</v>
      </c>
      <c r="AO1291" s="16">
        <v>0.17073444005816199</v>
      </c>
      <c r="AP1291" s="16"/>
      <c r="AQ1291" s="16">
        <v>0.15656402404571501</v>
      </c>
      <c r="AR1291" s="16">
        <v>0.15943318554587499</v>
      </c>
      <c r="AS1291" s="16">
        <v>0.193918814494287</v>
      </c>
      <c r="AT1291" s="16"/>
      <c r="AU1291" s="16">
        <v>0.180796768384304</v>
      </c>
      <c r="AV1291" s="16">
        <v>0.15126621862669301</v>
      </c>
      <c r="AW1291" s="16"/>
      <c r="AX1291" s="16">
        <v>0.17708503149367899</v>
      </c>
      <c r="AY1291" s="16">
        <v>0.13778715697515301</v>
      </c>
      <c r="AZ1291" s="16"/>
      <c r="BA1291" s="16">
        <v>0.17957433673508</v>
      </c>
      <c r="BB1291" s="16">
        <v>0.166985440304182</v>
      </c>
    </row>
    <row r="1292" spans="2:54" x14ac:dyDescent="0.35">
      <c r="B1292" t="s">
        <v>443</v>
      </c>
      <c r="C1292" s="16">
        <v>0.146951033709349</v>
      </c>
      <c r="D1292" s="16">
        <v>0.14798034246208699</v>
      </c>
      <c r="E1292" s="16">
        <v>0.14649015067791599</v>
      </c>
      <c r="F1292" s="16"/>
      <c r="G1292" s="16">
        <v>0.15614567558110001</v>
      </c>
      <c r="H1292" s="16">
        <v>0.14686551809121401</v>
      </c>
      <c r="I1292" s="16">
        <v>0.137781269754888</v>
      </c>
      <c r="J1292" s="16">
        <v>0.14434616649995699</v>
      </c>
      <c r="K1292" s="16">
        <v>0.137400400163427</v>
      </c>
      <c r="L1292" s="16">
        <v>0.158293049171572</v>
      </c>
      <c r="M1292" s="16"/>
      <c r="N1292" s="16">
        <v>0.12368057532480101</v>
      </c>
      <c r="O1292" s="16">
        <v>0.11938290603372401</v>
      </c>
      <c r="P1292" s="16">
        <v>0.13379975513301101</v>
      </c>
      <c r="Q1292" s="16">
        <v>0.20882033456316701</v>
      </c>
      <c r="R1292" s="16"/>
      <c r="S1292" s="16">
        <v>0.16719976388010799</v>
      </c>
      <c r="T1292" s="16">
        <v>0.115493098712902</v>
      </c>
      <c r="U1292" s="16"/>
      <c r="V1292" s="16">
        <v>0.15697237874749301</v>
      </c>
      <c r="W1292" s="16">
        <v>0.13891526884853</v>
      </c>
      <c r="X1292" s="16">
        <v>0.149085213654262</v>
      </c>
      <c r="Y1292" s="16">
        <v>0.14880380503446899</v>
      </c>
      <c r="Z1292" s="16"/>
      <c r="AA1292" s="16">
        <v>0.144500028847381</v>
      </c>
      <c r="AB1292" s="16">
        <v>0.128582389094241</v>
      </c>
      <c r="AC1292" s="16">
        <v>0.164712964562992</v>
      </c>
      <c r="AD1292" s="16">
        <v>0.166175738047492</v>
      </c>
      <c r="AE1292" s="16">
        <v>0.14359117288047599</v>
      </c>
      <c r="AF1292" s="16">
        <v>0.105511942514236</v>
      </c>
      <c r="AG1292" s="16"/>
      <c r="AH1292" s="16">
        <v>0.13361302146043599</v>
      </c>
      <c r="AI1292" s="16">
        <v>0.16279362898118399</v>
      </c>
      <c r="AJ1292" s="16"/>
      <c r="AK1292" s="16">
        <v>0.101117035819572</v>
      </c>
      <c r="AL1292" s="16">
        <v>0.16871149946373701</v>
      </c>
      <c r="AM1292" s="16"/>
      <c r="AN1292" s="16">
        <v>0.115175567796162</v>
      </c>
      <c r="AO1292" s="16">
        <v>0.162608458954978</v>
      </c>
      <c r="AP1292" s="16"/>
      <c r="AQ1292" s="16">
        <v>0.20781961193266199</v>
      </c>
      <c r="AR1292" s="16">
        <v>0.14120043462374299</v>
      </c>
      <c r="AS1292" s="16">
        <v>0.118915799129224</v>
      </c>
      <c r="AT1292" s="16"/>
      <c r="AU1292" s="16">
        <v>0.138720775811675</v>
      </c>
      <c r="AV1292" s="16">
        <v>0.15594669826195501</v>
      </c>
      <c r="AW1292" s="16"/>
      <c r="AX1292" s="16">
        <v>0.13852227643472001</v>
      </c>
      <c r="AY1292" s="16">
        <v>0.19584675905882901</v>
      </c>
      <c r="AZ1292" s="16"/>
      <c r="BA1292" s="16">
        <v>0.12656873214644901</v>
      </c>
      <c r="BB1292" s="16">
        <v>0.186327381585983</v>
      </c>
    </row>
    <row r="1293" spans="2:54" x14ac:dyDescent="0.35">
      <c r="B1293" t="s">
        <v>444</v>
      </c>
      <c r="C1293" s="16">
        <v>0.14455738924504599</v>
      </c>
      <c r="D1293" s="16">
        <v>0.16126870231815099</v>
      </c>
      <c r="E1293" s="16">
        <v>0.12737037045884</v>
      </c>
      <c r="F1293" s="16"/>
      <c r="G1293" s="16">
        <v>0.16951983896615699</v>
      </c>
      <c r="H1293" s="16">
        <v>0.13935823718815701</v>
      </c>
      <c r="I1293" s="16">
        <v>0.16095967073828599</v>
      </c>
      <c r="J1293" s="16">
        <v>0.15798742155387599</v>
      </c>
      <c r="K1293" s="16">
        <v>0.117578287345905</v>
      </c>
      <c r="L1293" s="16">
        <v>0.13282923118525999</v>
      </c>
      <c r="M1293" s="16"/>
      <c r="N1293" s="16">
        <v>0.162217952967839</v>
      </c>
      <c r="O1293" s="16">
        <v>0.11213702031511801</v>
      </c>
      <c r="P1293" s="16">
        <v>0.141858798751895</v>
      </c>
      <c r="Q1293" s="16">
        <v>0.16458939006402401</v>
      </c>
      <c r="R1293" s="16"/>
      <c r="S1293" s="16">
        <v>0.159196272577766</v>
      </c>
      <c r="T1293" s="16">
        <v>0.12154598327873301</v>
      </c>
      <c r="U1293" s="16"/>
      <c r="V1293" s="16">
        <v>0.111585848395679</v>
      </c>
      <c r="W1293" s="16">
        <v>0.169111470058947</v>
      </c>
      <c r="X1293" s="16">
        <v>0.12946590477601599</v>
      </c>
      <c r="Y1293" s="16">
        <v>0.22789070253935301</v>
      </c>
      <c r="Z1293" s="16"/>
      <c r="AA1293" s="16">
        <v>0.152156155274875</v>
      </c>
      <c r="AB1293" s="16">
        <v>0.14844252293440599</v>
      </c>
      <c r="AC1293" s="16">
        <v>0.120023385169278</v>
      </c>
      <c r="AD1293" s="16">
        <v>0.15764543721373001</v>
      </c>
      <c r="AE1293" s="16">
        <v>8.70708878368633E-2</v>
      </c>
      <c r="AF1293" s="16">
        <v>0.180682672582858</v>
      </c>
      <c r="AG1293" s="16"/>
      <c r="AH1293" s="16">
        <v>0.135231031248119</v>
      </c>
      <c r="AI1293" s="16">
        <v>0.17617067753948601</v>
      </c>
      <c r="AJ1293" s="16"/>
      <c r="AK1293" s="16">
        <v>0.113653697610751</v>
      </c>
      <c r="AL1293" s="16">
        <v>0.16231777469059</v>
      </c>
      <c r="AM1293" s="16"/>
      <c r="AN1293" s="16">
        <v>0.13206618007767901</v>
      </c>
      <c r="AO1293" s="16">
        <v>0.17005492117437501</v>
      </c>
      <c r="AP1293" s="16"/>
      <c r="AQ1293" s="16">
        <v>0.12664285511500301</v>
      </c>
      <c r="AR1293" s="16">
        <v>0.154577314865288</v>
      </c>
      <c r="AS1293" s="16">
        <v>0.15521197382041799</v>
      </c>
      <c r="AT1293" s="16"/>
      <c r="AU1293" s="16">
        <v>0.14470407495019899</v>
      </c>
      <c r="AV1293" s="16">
        <v>0.14162725632550899</v>
      </c>
      <c r="AW1293" s="16"/>
      <c r="AX1293" s="16">
        <v>0.14250916619533799</v>
      </c>
      <c r="AY1293" s="16">
        <v>0.16081877265108099</v>
      </c>
      <c r="AZ1293" s="16"/>
      <c r="BA1293" s="16">
        <v>0.166694432916181</v>
      </c>
      <c r="BB1293" s="16">
        <v>0.14136539177398499</v>
      </c>
    </row>
    <row r="1294" spans="2:54" x14ac:dyDescent="0.35">
      <c r="B1294" t="s">
        <v>445</v>
      </c>
      <c r="C1294" s="16">
        <v>0.13315563176490899</v>
      </c>
      <c r="D1294" s="16">
        <v>0.132586789890937</v>
      </c>
      <c r="E1294" s="16">
        <v>0.132162063918807</v>
      </c>
      <c r="F1294" s="16"/>
      <c r="G1294" s="16">
        <v>0.13754787327826801</v>
      </c>
      <c r="H1294" s="16">
        <v>0.120320017270328</v>
      </c>
      <c r="I1294" s="16">
        <v>0.18926469382679401</v>
      </c>
      <c r="J1294" s="16">
        <v>0.16627742528748801</v>
      </c>
      <c r="K1294" s="16">
        <v>0.12015417915266501</v>
      </c>
      <c r="L1294" s="16">
        <v>8.3153564416915501E-2</v>
      </c>
      <c r="M1294" s="16"/>
      <c r="N1294" s="16">
        <v>7.95445168322437E-2</v>
      </c>
      <c r="O1294" s="16">
        <v>0.13606750528206399</v>
      </c>
      <c r="P1294" s="16">
        <v>0.134154638963939</v>
      </c>
      <c r="Q1294" s="16">
        <v>0.16741000989969501</v>
      </c>
      <c r="R1294" s="16"/>
      <c r="S1294" s="16">
        <v>0.13011192747834299</v>
      </c>
      <c r="T1294" s="16">
        <v>0.13840792501497301</v>
      </c>
      <c r="U1294" s="16"/>
      <c r="V1294" s="16">
        <v>0.14534386210428599</v>
      </c>
      <c r="W1294" s="16">
        <v>0.130814240942977</v>
      </c>
      <c r="X1294" s="16">
        <v>0.12630206811212399</v>
      </c>
      <c r="Y1294" s="16">
        <v>0.12834407310706999</v>
      </c>
      <c r="Z1294" s="16"/>
      <c r="AA1294" s="16">
        <v>0.13879070208212799</v>
      </c>
      <c r="AB1294" s="16">
        <v>0.115418607111846</v>
      </c>
      <c r="AC1294" s="16">
        <v>0.14205322410330201</v>
      </c>
      <c r="AD1294" s="16">
        <v>0.126797121556533</v>
      </c>
      <c r="AE1294" s="16">
        <v>0.13648205758419499</v>
      </c>
      <c r="AF1294" s="16">
        <v>0.171282571029757</v>
      </c>
      <c r="AG1294" s="16"/>
      <c r="AH1294" s="16">
        <v>0.13309142786469799</v>
      </c>
      <c r="AI1294" s="16">
        <v>0.13064884920565101</v>
      </c>
      <c r="AJ1294" s="16"/>
      <c r="AK1294" s="16">
        <v>0.113825714848878</v>
      </c>
      <c r="AL1294" s="16">
        <v>0.15203398391694301</v>
      </c>
      <c r="AM1294" s="16"/>
      <c r="AN1294" s="16">
        <v>0.120407623366412</v>
      </c>
      <c r="AO1294" s="16">
        <v>0.145031178914206</v>
      </c>
      <c r="AP1294" s="16"/>
      <c r="AQ1294" s="16">
        <v>0.176508811994913</v>
      </c>
      <c r="AR1294" s="16">
        <v>0.124492823356238</v>
      </c>
      <c r="AS1294" s="16">
        <v>0.125332927480301</v>
      </c>
      <c r="AT1294" s="16"/>
      <c r="AU1294" s="16">
        <v>0.13467413587889401</v>
      </c>
      <c r="AV1294" s="16">
        <v>0.128072316247095</v>
      </c>
      <c r="AW1294" s="16"/>
      <c r="AX1294" s="16">
        <v>0.12955372199430301</v>
      </c>
      <c r="AY1294" s="16">
        <v>0.15688140890021701</v>
      </c>
      <c r="AZ1294" s="16"/>
      <c r="BA1294" s="16">
        <v>0.12541294482943099</v>
      </c>
      <c r="BB1294" s="16">
        <v>0.165762134849926</v>
      </c>
    </row>
    <row r="1295" spans="2:54" x14ac:dyDescent="0.35">
      <c r="B1295" t="s">
        <v>89</v>
      </c>
      <c r="C1295" s="16">
        <v>0.11831921610445</v>
      </c>
      <c r="D1295" s="16">
        <v>0.103914371988237</v>
      </c>
      <c r="E1295" s="16">
        <v>0.130021109779624</v>
      </c>
      <c r="F1295" s="16"/>
      <c r="G1295" s="16">
        <v>7.6748236009870199E-2</v>
      </c>
      <c r="H1295" s="16">
        <v>0.105413046622023</v>
      </c>
      <c r="I1295" s="16">
        <v>8.3209356424629399E-2</v>
      </c>
      <c r="J1295" s="16">
        <v>0.121586746319338</v>
      </c>
      <c r="K1295" s="16">
        <v>0.114856867001585</v>
      </c>
      <c r="L1295" s="16">
        <v>0.180940673472472</v>
      </c>
      <c r="M1295" s="16"/>
      <c r="N1295" s="16">
        <v>6.9702640505955302E-2</v>
      </c>
      <c r="O1295" s="16">
        <v>0.15882954414957601</v>
      </c>
      <c r="P1295" s="16">
        <v>0.11110457612730699</v>
      </c>
      <c r="Q1295" s="16">
        <v>0.129282340290447</v>
      </c>
      <c r="R1295" s="16"/>
      <c r="S1295" s="16">
        <v>0.122375909260764</v>
      </c>
      <c r="T1295" s="16">
        <v>0.11279175329133601</v>
      </c>
      <c r="U1295" s="16"/>
      <c r="V1295" s="16">
        <v>0.144148965023086</v>
      </c>
      <c r="W1295" s="16">
        <v>0.12578864087657099</v>
      </c>
      <c r="X1295" s="16">
        <v>9.5065126884733203E-2</v>
      </c>
      <c r="Y1295" s="16">
        <v>3.7053783593659601E-2</v>
      </c>
      <c r="Z1295" s="16"/>
      <c r="AA1295" s="16">
        <v>0.14746394196431201</v>
      </c>
      <c r="AB1295" s="16">
        <v>8.7586346711924001E-2</v>
      </c>
      <c r="AC1295" s="16">
        <v>0.219992937171611</v>
      </c>
      <c r="AD1295" s="16">
        <v>6.041696100999E-2</v>
      </c>
      <c r="AE1295" s="16">
        <v>7.1282442872015697E-2</v>
      </c>
      <c r="AF1295" s="16">
        <v>0.14079052637755199</v>
      </c>
      <c r="AG1295" s="16"/>
      <c r="AH1295" s="16">
        <v>0.11267101038579</v>
      </c>
      <c r="AI1295" s="16">
        <v>0.108845175995974</v>
      </c>
      <c r="AJ1295" s="16"/>
      <c r="AK1295" s="16">
        <v>0.110634798667531</v>
      </c>
      <c r="AL1295" s="16">
        <v>0.111402112460675</v>
      </c>
      <c r="AM1295" s="16"/>
      <c r="AN1295" s="16">
        <v>0.11001680502946801</v>
      </c>
      <c r="AO1295" s="16">
        <v>0.103174688940275</v>
      </c>
      <c r="AP1295" s="16"/>
      <c r="AQ1295" s="16">
        <v>9.5478144370348406E-2</v>
      </c>
      <c r="AR1295" s="16">
        <v>0.12983858955019101</v>
      </c>
      <c r="AS1295" s="16">
        <v>0.11309064570608</v>
      </c>
      <c r="AT1295" s="16"/>
      <c r="AU1295" s="16">
        <v>0.121690804418364</v>
      </c>
      <c r="AV1295" s="16">
        <v>0.11266106749676599</v>
      </c>
      <c r="AW1295" s="16"/>
      <c r="AX1295" s="16">
        <v>0.10218932782719301</v>
      </c>
      <c r="AY1295" s="16">
        <v>0.18272636924088501</v>
      </c>
      <c r="AZ1295" s="16"/>
      <c r="BA1295" s="16">
        <v>5.3272547827484001E-2</v>
      </c>
      <c r="BB1295" s="16">
        <v>0.10831835446521799</v>
      </c>
    </row>
    <row r="1296" spans="2:54" x14ac:dyDescent="0.35">
      <c r="B1296" t="s">
        <v>446</v>
      </c>
      <c r="C1296" s="16">
        <v>0.115970915035328</v>
      </c>
      <c r="D1296" s="16">
        <v>0.124533848232802</v>
      </c>
      <c r="E1296" s="16">
        <v>0.107889487969801</v>
      </c>
      <c r="F1296" s="16"/>
      <c r="G1296" s="16">
        <v>0.17242032684474801</v>
      </c>
      <c r="H1296" s="16">
        <v>9.0275816780633594E-2</v>
      </c>
      <c r="I1296" s="16">
        <v>0.128341052249515</v>
      </c>
      <c r="J1296" s="16">
        <v>0.16698352518366399</v>
      </c>
      <c r="K1296" s="16">
        <v>7.0422132287104894E-2</v>
      </c>
      <c r="L1296" s="16">
        <v>9.2939616835967798E-2</v>
      </c>
      <c r="M1296" s="16"/>
      <c r="N1296" s="16">
        <v>7.3956421446809195E-2</v>
      </c>
      <c r="O1296" s="16">
        <v>0.12111784845203299</v>
      </c>
      <c r="P1296" s="16">
        <v>0.106855952724734</v>
      </c>
      <c r="Q1296" s="16">
        <v>0.15618151264253299</v>
      </c>
      <c r="R1296" s="16"/>
      <c r="S1296" s="16">
        <v>0.12544209932014799</v>
      </c>
      <c r="T1296" s="16">
        <v>0.102267865603869</v>
      </c>
      <c r="U1296" s="16"/>
      <c r="V1296" s="16">
        <v>0.14184756452052999</v>
      </c>
      <c r="W1296" s="16">
        <v>0.113550523298769</v>
      </c>
      <c r="X1296" s="16">
        <v>9.55618291893819E-2</v>
      </c>
      <c r="Y1296" s="16">
        <v>0.125231967832482</v>
      </c>
      <c r="Z1296" s="16"/>
      <c r="AA1296" s="16">
        <v>0.134526919044794</v>
      </c>
      <c r="AB1296" s="16">
        <v>0.10201257222244201</v>
      </c>
      <c r="AC1296" s="16">
        <v>9.9040491644213802E-2</v>
      </c>
      <c r="AD1296" s="16">
        <v>0.103621078254378</v>
      </c>
      <c r="AE1296" s="16">
        <v>0.111886248786758</v>
      </c>
      <c r="AF1296" s="16">
        <v>0.11400650944297699</v>
      </c>
      <c r="AG1296" s="16"/>
      <c r="AH1296" s="16">
        <v>8.9207825118718498E-2</v>
      </c>
      <c r="AI1296" s="16">
        <v>0.13711501422435399</v>
      </c>
      <c r="AJ1296" s="16"/>
      <c r="AK1296" s="16">
        <v>7.0951690002481596E-2</v>
      </c>
      <c r="AL1296" s="16">
        <v>0.154583196818979</v>
      </c>
      <c r="AM1296" s="16"/>
      <c r="AN1296" s="16">
        <v>8.2305888174371997E-2</v>
      </c>
      <c r="AO1296" s="16">
        <v>0.15218994304827799</v>
      </c>
      <c r="AP1296" s="16"/>
      <c r="AQ1296" s="16">
        <v>0.121557316311969</v>
      </c>
      <c r="AR1296" s="16">
        <v>0.113504310549857</v>
      </c>
      <c r="AS1296" s="16">
        <v>0.10615037782782499</v>
      </c>
      <c r="AT1296" s="16"/>
      <c r="AU1296" s="16">
        <v>0.114460689738549</v>
      </c>
      <c r="AV1296" s="16">
        <v>0.11487121576793501</v>
      </c>
      <c r="AW1296" s="16"/>
      <c r="AX1296" s="16">
        <v>0.112678385940869</v>
      </c>
      <c r="AY1296" s="16">
        <v>0.13742754900460599</v>
      </c>
      <c r="AZ1296" s="16"/>
      <c r="BA1296" s="16">
        <v>0.109858744493844</v>
      </c>
      <c r="BB1296" s="16">
        <v>9.9997365147441702E-2</v>
      </c>
    </row>
    <row r="1297" spans="2:54" x14ac:dyDescent="0.35">
      <c r="B1297" t="s">
        <v>447</v>
      </c>
      <c r="C1297" s="16">
        <v>0.104206129095606</v>
      </c>
      <c r="D1297" s="16">
        <v>9.7306079781465799E-2</v>
      </c>
      <c r="E1297" s="16">
        <v>0.10875927134121301</v>
      </c>
      <c r="F1297" s="16"/>
      <c r="G1297" s="16">
        <v>0.12626888178131099</v>
      </c>
      <c r="H1297" s="16">
        <v>0.124937095685951</v>
      </c>
      <c r="I1297" s="16">
        <v>0.14927497372998899</v>
      </c>
      <c r="J1297" s="16">
        <v>0.101741717312132</v>
      </c>
      <c r="K1297" s="16">
        <v>6.1423609918001797E-2</v>
      </c>
      <c r="L1297" s="16">
        <v>7.4000046488202895E-2</v>
      </c>
      <c r="M1297" s="16"/>
      <c r="N1297" s="16">
        <v>5.1270082564500101E-2</v>
      </c>
      <c r="O1297" s="16">
        <v>9.5574157926959696E-2</v>
      </c>
      <c r="P1297" s="16">
        <v>0.12942767901305599</v>
      </c>
      <c r="Q1297" s="16">
        <v>0.10923191313243499</v>
      </c>
      <c r="R1297" s="16"/>
      <c r="S1297" s="16">
        <v>0.11130605791961599</v>
      </c>
      <c r="T1297" s="16">
        <v>9.4019843333616696E-2</v>
      </c>
      <c r="U1297" s="16"/>
      <c r="V1297" s="16">
        <v>0.108682115477392</v>
      </c>
      <c r="W1297" s="16">
        <v>0.116608433062573</v>
      </c>
      <c r="X1297" s="16">
        <v>8.3015348327456606E-2</v>
      </c>
      <c r="Y1297" s="16">
        <v>0.10500410438067199</v>
      </c>
      <c r="Z1297" s="16"/>
      <c r="AA1297" s="16">
        <v>0.11395934763261099</v>
      </c>
      <c r="AB1297" s="16">
        <v>9.0276681331734707E-2</v>
      </c>
      <c r="AC1297" s="16">
        <v>9.5655021903938695E-2</v>
      </c>
      <c r="AD1297" s="16">
        <v>0.110855764943028</v>
      </c>
      <c r="AE1297" s="16">
        <v>6.9091514389703595E-2</v>
      </c>
      <c r="AF1297" s="16">
        <v>0.14555520144761999</v>
      </c>
      <c r="AG1297" s="16"/>
      <c r="AH1297" s="16">
        <v>0.109283638561496</v>
      </c>
      <c r="AI1297" s="16">
        <v>8.4464087122731901E-2</v>
      </c>
      <c r="AJ1297" s="16"/>
      <c r="AK1297" s="16">
        <v>8.9366588190412502E-2</v>
      </c>
      <c r="AL1297" s="16">
        <v>0.106613492695877</v>
      </c>
      <c r="AM1297" s="16"/>
      <c r="AN1297" s="16">
        <v>9.7813892854273707E-2</v>
      </c>
      <c r="AO1297" s="16">
        <v>0.10493259746731599</v>
      </c>
      <c r="AP1297" s="16"/>
      <c r="AQ1297" s="16">
        <v>0.12194960071319499</v>
      </c>
      <c r="AR1297" s="16">
        <v>9.6865340361022095E-2</v>
      </c>
      <c r="AS1297" s="16">
        <v>0.101562899979619</v>
      </c>
      <c r="AT1297" s="16"/>
      <c r="AU1297" s="16">
        <v>9.82418537937544E-2</v>
      </c>
      <c r="AV1297" s="16">
        <v>0.109210346427961</v>
      </c>
      <c r="AW1297" s="16"/>
      <c r="AX1297" s="16">
        <v>0.105834559334416</v>
      </c>
      <c r="AY1297" s="16">
        <v>0.100094586665938</v>
      </c>
      <c r="AZ1297" s="16"/>
      <c r="BA1297" s="16">
        <v>0.11882069621078201</v>
      </c>
      <c r="BB1297" s="16">
        <v>0.142430487739587</v>
      </c>
    </row>
    <row r="1298" spans="2:54" x14ac:dyDescent="0.35">
      <c r="B1298" t="s">
        <v>448</v>
      </c>
      <c r="C1298" s="16">
        <v>9.6001922836065595E-2</v>
      </c>
      <c r="D1298" s="16">
        <v>9.7929446667675404E-2</v>
      </c>
      <c r="E1298" s="16">
        <v>9.3895467446802897E-2</v>
      </c>
      <c r="F1298" s="16"/>
      <c r="G1298" s="16">
        <v>9.6873103197193194E-2</v>
      </c>
      <c r="H1298" s="16">
        <v>0.124892699129917</v>
      </c>
      <c r="I1298" s="16">
        <v>0.12718841279743801</v>
      </c>
      <c r="J1298" s="16">
        <v>0.11278173173654001</v>
      </c>
      <c r="K1298" s="16">
        <v>5.0793172648470997E-2</v>
      </c>
      <c r="L1298" s="16">
        <v>6.9213490446023901E-2</v>
      </c>
      <c r="M1298" s="16"/>
      <c r="N1298" s="16">
        <v>5.4340842126335498E-2</v>
      </c>
      <c r="O1298" s="16">
        <v>6.7909634803852106E-2</v>
      </c>
      <c r="P1298" s="16">
        <v>0.106660497388117</v>
      </c>
      <c r="Q1298" s="16">
        <v>0.13332363079770801</v>
      </c>
      <c r="R1298" s="16"/>
      <c r="S1298" s="16">
        <v>9.4969105244621502E-2</v>
      </c>
      <c r="T1298" s="16">
        <v>9.6378308253906503E-2</v>
      </c>
      <c r="U1298" s="16"/>
      <c r="V1298" s="16">
        <v>8.5018645030350296E-2</v>
      </c>
      <c r="W1298" s="16">
        <v>0.112448363929175</v>
      </c>
      <c r="X1298" s="16">
        <v>7.7742195532890607E-2</v>
      </c>
      <c r="Y1298" s="16">
        <v>0.13869049626716601</v>
      </c>
      <c r="Z1298" s="16"/>
      <c r="AA1298" s="16">
        <v>0.100218475747582</v>
      </c>
      <c r="AB1298" s="16">
        <v>7.63203828688475E-2</v>
      </c>
      <c r="AC1298" s="16">
        <v>4.0438659692109503E-2</v>
      </c>
      <c r="AD1298" s="16">
        <v>0.12421424316461301</v>
      </c>
      <c r="AE1298" s="16">
        <v>8.8382941447643096E-2</v>
      </c>
      <c r="AF1298" s="16">
        <v>0.162405304082927</v>
      </c>
      <c r="AG1298" s="16"/>
      <c r="AH1298" s="16">
        <v>0.100271604901888</v>
      </c>
      <c r="AI1298" s="16">
        <v>6.50364453767905E-2</v>
      </c>
      <c r="AJ1298" s="16"/>
      <c r="AK1298" s="16">
        <v>9.1251036149003706E-2</v>
      </c>
      <c r="AL1298" s="16">
        <v>7.6511106307555504E-2</v>
      </c>
      <c r="AM1298" s="16"/>
      <c r="AN1298" s="16">
        <v>0.101417124884707</v>
      </c>
      <c r="AO1298" s="16">
        <v>9.5110161429037596E-2</v>
      </c>
      <c r="AP1298" s="16"/>
      <c r="AQ1298" s="16">
        <v>0.10309596123720299</v>
      </c>
      <c r="AR1298" s="16">
        <v>0.107211835869504</v>
      </c>
      <c r="AS1298" s="16">
        <v>8.1991590149534194E-2</v>
      </c>
      <c r="AT1298" s="16"/>
      <c r="AU1298" s="16">
        <v>8.7883557744146995E-2</v>
      </c>
      <c r="AV1298" s="16">
        <v>0.109263094882924</v>
      </c>
      <c r="AW1298" s="16"/>
      <c r="AX1298" s="16">
        <v>0.100300820373402</v>
      </c>
      <c r="AY1298" s="16">
        <v>7.7942025013148106E-2</v>
      </c>
      <c r="AZ1298" s="16"/>
      <c r="BA1298" s="16">
        <v>9.9364001297581397E-2</v>
      </c>
      <c r="BB1298" s="16">
        <v>0.13247642321218001</v>
      </c>
    </row>
    <row r="1299" spans="2:54" x14ac:dyDescent="0.35">
      <c r="B1299" t="s">
        <v>102</v>
      </c>
      <c r="C1299" s="16">
        <v>4.9240739507943797E-2</v>
      </c>
      <c r="D1299" s="16">
        <v>5.0842192367697499E-2</v>
      </c>
      <c r="E1299" s="16">
        <v>4.8491475010038497E-2</v>
      </c>
      <c r="F1299" s="16"/>
      <c r="G1299" s="16">
        <v>3.3737413809737098E-2</v>
      </c>
      <c r="H1299" s="16">
        <v>4.0480815349211302E-2</v>
      </c>
      <c r="I1299" s="16">
        <v>5.1810766254499402E-2</v>
      </c>
      <c r="J1299" s="16">
        <v>4.4462953416646703E-2</v>
      </c>
      <c r="K1299" s="16">
        <v>7.7913772936106004E-2</v>
      </c>
      <c r="L1299" s="16">
        <v>4.4854831640081201E-2</v>
      </c>
      <c r="M1299" s="16"/>
      <c r="N1299" s="16">
        <v>4.3972784368695603E-2</v>
      </c>
      <c r="O1299" s="16">
        <v>6.61412978674258E-2</v>
      </c>
      <c r="P1299" s="16">
        <v>3.6143108296082402E-2</v>
      </c>
      <c r="Q1299" s="16">
        <v>5.92351655340463E-2</v>
      </c>
      <c r="R1299" s="16"/>
      <c r="S1299" s="16">
        <v>5.6602306390239297E-2</v>
      </c>
      <c r="T1299" s="16">
        <v>3.8386263394683401E-2</v>
      </c>
      <c r="U1299" s="16"/>
      <c r="V1299" s="16">
        <v>6.4425972997509906E-2</v>
      </c>
      <c r="W1299" s="16">
        <v>5.0684172187338797E-2</v>
      </c>
      <c r="X1299" s="16">
        <v>3.7955899577258603E-2</v>
      </c>
      <c r="Y1299" s="16">
        <v>1.5670385229075701E-2</v>
      </c>
      <c r="Z1299" s="16"/>
      <c r="AA1299" s="16">
        <v>4.1729789724312398E-2</v>
      </c>
      <c r="AB1299" s="16">
        <v>5.7015919876476702E-2</v>
      </c>
      <c r="AC1299" s="16">
        <v>6.37941203380296E-2</v>
      </c>
      <c r="AD1299" s="16">
        <v>4.6436461699213102E-2</v>
      </c>
      <c r="AE1299" s="16">
        <v>4.98819543291079E-2</v>
      </c>
      <c r="AF1299" s="16">
        <v>6.9840935748720995E-2</v>
      </c>
      <c r="AG1299" s="16"/>
      <c r="AH1299" s="16">
        <v>4.8404532115779997E-2</v>
      </c>
      <c r="AI1299" s="16">
        <v>5.4564629113918503E-2</v>
      </c>
      <c r="AJ1299" s="16"/>
      <c r="AK1299" s="16">
        <v>4.2986937172854497E-2</v>
      </c>
      <c r="AL1299" s="16">
        <v>5.0123338648949002E-2</v>
      </c>
      <c r="AM1299" s="16"/>
      <c r="AN1299" s="16">
        <v>4.6727616596286298E-2</v>
      </c>
      <c r="AO1299" s="16">
        <v>4.9737137955708999E-2</v>
      </c>
      <c r="AP1299" s="16"/>
      <c r="AQ1299" s="16">
        <v>5.3362749142489202E-2</v>
      </c>
      <c r="AR1299" s="16">
        <v>3.8287235785188403E-2</v>
      </c>
      <c r="AS1299" s="16">
        <v>4.55980619280454E-2</v>
      </c>
      <c r="AT1299" s="16"/>
      <c r="AU1299" s="16">
        <v>3.5469208674219301E-2</v>
      </c>
      <c r="AV1299" s="16">
        <v>6.6030407670814306E-2</v>
      </c>
      <c r="AW1299" s="16"/>
      <c r="AX1299" s="16">
        <v>4.2970305682773997E-2</v>
      </c>
      <c r="AY1299" s="16">
        <v>8.3198522769932101E-2</v>
      </c>
      <c r="AZ1299" s="16"/>
      <c r="BA1299" s="16">
        <v>1.2297919437420901E-2</v>
      </c>
      <c r="BB1299" s="16">
        <v>2.07262772627742E-2</v>
      </c>
    </row>
    <row r="1300" spans="2:54" x14ac:dyDescent="0.35">
      <c r="C1300" s="16"/>
      <c r="D1300" s="16"/>
      <c r="E1300" s="16"/>
      <c r="F1300" s="16"/>
      <c r="G1300" s="16"/>
      <c r="H1300" s="16"/>
      <c r="I1300" s="16"/>
      <c r="J1300" s="16"/>
      <c r="K1300" s="16"/>
      <c r="L1300" s="16"/>
      <c r="M1300" s="16"/>
      <c r="N1300" s="16"/>
      <c r="O1300" s="16"/>
      <c r="P1300" s="16"/>
      <c r="Q1300" s="16"/>
      <c r="R1300" s="16"/>
      <c r="S1300" s="16"/>
      <c r="T1300" s="16"/>
      <c r="U1300" s="16"/>
      <c r="V1300" s="16"/>
      <c r="W1300" s="16"/>
      <c r="X1300" s="16"/>
      <c r="Y1300" s="16"/>
      <c r="Z1300" s="16"/>
      <c r="AA1300" s="16"/>
      <c r="AB1300" s="16"/>
      <c r="AC1300" s="16"/>
      <c r="AD1300" s="16"/>
      <c r="AE1300" s="16"/>
      <c r="AF1300" s="16"/>
      <c r="AG1300" s="16"/>
      <c r="AH1300" s="16"/>
      <c r="AI1300" s="16"/>
      <c r="AJ1300" s="16"/>
      <c r="AK1300" s="16"/>
      <c r="AL1300" s="16"/>
      <c r="AM1300" s="16"/>
      <c r="AN1300" s="16"/>
      <c r="AO1300" s="16"/>
      <c r="AP1300" s="16"/>
      <c r="AQ1300" s="16"/>
      <c r="AR1300" s="16"/>
      <c r="AS1300" s="16"/>
      <c r="AT1300" s="16"/>
      <c r="AU1300" s="16"/>
      <c r="AV1300" s="16"/>
      <c r="AW1300" s="16"/>
      <c r="AX1300" s="16"/>
      <c r="AY1300" s="16"/>
      <c r="AZ1300" s="16"/>
      <c r="BA1300" s="16"/>
      <c r="BB1300" s="16"/>
    </row>
    <row r="1301" spans="2:54" x14ac:dyDescent="0.35">
      <c r="B1301" s="7" t="s">
        <v>449</v>
      </c>
      <c r="C1301" s="16"/>
      <c r="D1301" s="16"/>
      <c r="E1301" s="16"/>
      <c r="F1301" s="16"/>
      <c r="G1301" s="16"/>
      <c r="H1301" s="16"/>
      <c r="I1301" s="16"/>
      <c r="J1301" s="16"/>
      <c r="K1301" s="16"/>
      <c r="L1301" s="16"/>
      <c r="M1301" s="16"/>
      <c r="N1301" s="16"/>
      <c r="O1301" s="16"/>
      <c r="P1301" s="16"/>
      <c r="Q1301" s="16"/>
      <c r="R1301" s="16"/>
      <c r="S1301" s="16"/>
      <c r="T1301" s="16"/>
      <c r="U1301" s="16"/>
      <c r="V1301" s="16"/>
      <c r="W1301" s="16"/>
      <c r="X1301" s="16"/>
      <c r="Y1301" s="16"/>
      <c r="Z1301" s="16"/>
      <c r="AA1301" s="16"/>
      <c r="AB1301" s="16"/>
      <c r="AC1301" s="16"/>
      <c r="AD1301" s="16"/>
      <c r="AE1301" s="16"/>
      <c r="AF1301" s="16"/>
      <c r="AG1301" s="16"/>
      <c r="AH1301" s="16"/>
      <c r="AI1301" s="16"/>
      <c r="AJ1301" s="16"/>
      <c r="AK1301" s="16"/>
      <c r="AL1301" s="16"/>
      <c r="AM1301" s="16"/>
      <c r="AN1301" s="16"/>
      <c r="AO1301" s="16"/>
      <c r="AP1301" s="16"/>
      <c r="AQ1301" s="16"/>
      <c r="AR1301" s="16"/>
      <c r="AS1301" s="16"/>
      <c r="AT1301" s="16"/>
      <c r="AU1301" s="16"/>
      <c r="AV1301" s="16"/>
      <c r="AW1301" s="16"/>
      <c r="AX1301" s="16"/>
      <c r="AY1301" s="16"/>
      <c r="AZ1301" s="16"/>
      <c r="BA1301" s="16"/>
      <c r="BB1301" s="16"/>
    </row>
    <row r="1302" spans="2:54" x14ac:dyDescent="0.35">
      <c r="B1302" s="15" t="s">
        <v>14</v>
      </c>
      <c r="C1302" s="16"/>
      <c r="D1302" s="16"/>
      <c r="E1302" s="16"/>
      <c r="F1302" s="16"/>
      <c r="G1302" s="16"/>
      <c r="H1302" s="16"/>
      <c r="I1302" s="16"/>
      <c r="J1302" s="16"/>
      <c r="K1302" s="16"/>
      <c r="L1302" s="16"/>
      <c r="M1302" s="16"/>
      <c r="N1302" s="16"/>
      <c r="O1302" s="16"/>
      <c r="P1302" s="16"/>
      <c r="Q1302" s="16"/>
      <c r="R1302" s="16"/>
      <c r="S1302" s="16"/>
      <c r="T1302" s="16"/>
      <c r="U1302" s="16"/>
      <c r="V1302" s="16"/>
      <c r="W1302" s="16"/>
      <c r="X1302" s="16"/>
      <c r="Y1302" s="16"/>
      <c r="Z1302" s="16"/>
      <c r="AA1302" s="16"/>
      <c r="AB1302" s="16"/>
      <c r="AC1302" s="16"/>
      <c r="AD1302" s="16"/>
      <c r="AE1302" s="16"/>
      <c r="AF1302" s="16"/>
      <c r="AG1302" s="16"/>
      <c r="AH1302" s="16"/>
      <c r="AI1302" s="16"/>
      <c r="AJ1302" s="16"/>
      <c r="AK1302" s="16"/>
      <c r="AL1302" s="16"/>
      <c r="AM1302" s="16"/>
      <c r="AN1302" s="16"/>
      <c r="AO1302" s="16"/>
      <c r="AP1302" s="16"/>
      <c r="AQ1302" s="16"/>
      <c r="AR1302" s="16"/>
      <c r="AS1302" s="16"/>
      <c r="AT1302" s="16"/>
      <c r="AU1302" s="16"/>
      <c r="AV1302" s="16"/>
      <c r="AW1302" s="16"/>
      <c r="AX1302" s="16"/>
      <c r="AY1302" s="16"/>
      <c r="AZ1302" s="16"/>
      <c r="BA1302" s="16"/>
      <c r="BB1302" s="16"/>
    </row>
    <row r="1303" spans="2:54" x14ac:dyDescent="0.35">
      <c r="B1303" t="s">
        <v>450</v>
      </c>
      <c r="C1303" s="16">
        <v>0.56173469208313498</v>
      </c>
      <c r="D1303" s="16">
        <v>0.51295767141017301</v>
      </c>
      <c r="E1303" s="16">
        <v>0.61183371181785495</v>
      </c>
      <c r="F1303" s="16"/>
      <c r="G1303" s="16">
        <v>0.480893223679905</v>
      </c>
      <c r="H1303" s="16">
        <v>0.49534325006311702</v>
      </c>
      <c r="I1303" s="16">
        <v>0.62703609571922603</v>
      </c>
      <c r="J1303" s="16">
        <v>0.66074126205061701</v>
      </c>
      <c r="K1303" s="16">
        <v>0.564555709192608</v>
      </c>
      <c r="L1303" s="16">
        <v>0.53757847822982896</v>
      </c>
      <c r="M1303" s="16"/>
      <c r="N1303" s="16">
        <v>0.50535936766276202</v>
      </c>
      <c r="O1303" s="16">
        <v>0.60167031488689304</v>
      </c>
      <c r="P1303" s="16">
        <v>0.571727058498398</v>
      </c>
      <c r="Q1303" s="16">
        <v>0.55116637281668401</v>
      </c>
      <c r="R1303" s="16"/>
      <c r="S1303" s="16">
        <v>0.55839047941142095</v>
      </c>
      <c r="T1303" s="16">
        <v>0.56957416601211697</v>
      </c>
      <c r="U1303" s="16"/>
      <c r="V1303" s="16">
        <v>0.52258514217666396</v>
      </c>
      <c r="W1303" s="16">
        <v>0.62275156474671201</v>
      </c>
      <c r="X1303" s="16">
        <v>0.52401157488925998</v>
      </c>
      <c r="Y1303" s="16">
        <v>0.45700527001347402</v>
      </c>
      <c r="Z1303" s="16"/>
      <c r="AA1303" s="16">
        <v>0.58471304019993897</v>
      </c>
      <c r="AB1303" s="16">
        <v>0.62897335673398103</v>
      </c>
      <c r="AC1303" s="16">
        <v>0.65108551898603795</v>
      </c>
      <c r="AD1303" s="16">
        <v>0.49570504570893398</v>
      </c>
      <c r="AE1303" s="16">
        <v>0.39759910306778601</v>
      </c>
      <c r="AF1303" s="16">
        <v>0.52557677945355197</v>
      </c>
      <c r="AG1303" s="16"/>
      <c r="AH1303" s="16">
        <v>0.52849033264832301</v>
      </c>
      <c r="AI1303" s="16">
        <v>0.59075493267357904</v>
      </c>
      <c r="AJ1303" s="16"/>
      <c r="AK1303" s="16">
        <v>0.57832677360058904</v>
      </c>
      <c r="AL1303" s="16">
        <v>0.54798770338678704</v>
      </c>
      <c r="AM1303" s="16"/>
      <c r="AN1303" s="16">
        <v>0.55884796346455401</v>
      </c>
      <c r="AO1303" s="16">
        <v>0.60603551038638903</v>
      </c>
      <c r="AP1303" s="16"/>
      <c r="AQ1303" s="16">
        <v>0.58633776213289301</v>
      </c>
      <c r="AR1303" s="16">
        <v>0.59417292954548195</v>
      </c>
      <c r="AS1303" s="16">
        <v>0.51172226278124699</v>
      </c>
      <c r="AT1303" s="16"/>
      <c r="AU1303" s="16">
        <v>0.573837603992715</v>
      </c>
      <c r="AV1303" s="16">
        <v>0.54968101112449197</v>
      </c>
      <c r="AW1303" s="16"/>
      <c r="AX1303" s="16">
        <v>0.567670676733813</v>
      </c>
      <c r="AY1303" s="16">
        <v>0.54166614144380598</v>
      </c>
      <c r="AZ1303" s="16"/>
      <c r="BA1303" s="16">
        <v>0.50685177978447504</v>
      </c>
      <c r="BB1303" s="16">
        <v>0.51805187235746097</v>
      </c>
    </row>
    <row r="1304" spans="2:54" x14ac:dyDescent="0.35">
      <c r="B1304" t="s">
        <v>451</v>
      </c>
      <c r="C1304" s="16">
        <v>0.193779064407407</v>
      </c>
      <c r="D1304" s="16">
        <v>0.21948731933012999</v>
      </c>
      <c r="E1304" s="16">
        <v>0.16538975762150401</v>
      </c>
      <c r="F1304" s="16"/>
      <c r="G1304" s="16">
        <v>0.18254533140986201</v>
      </c>
      <c r="H1304" s="16">
        <v>0.19898685159548199</v>
      </c>
      <c r="I1304" s="16">
        <v>0.22478132770637599</v>
      </c>
      <c r="J1304" s="16">
        <v>0.17854553235805201</v>
      </c>
      <c r="K1304" s="16">
        <v>0.19443707899065901</v>
      </c>
      <c r="L1304" s="16">
        <v>0.182667103249573</v>
      </c>
      <c r="M1304" s="16"/>
      <c r="N1304" s="16">
        <v>0.22834696784463901</v>
      </c>
      <c r="O1304" s="16">
        <v>0.17807493762790799</v>
      </c>
      <c r="P1304" s="16">
        <v>0.20102667705551699</v>
      </c>
      <c r="Q1304" s="16">
        <v>0.17113053060963901</v>
      </c>
      <c r="R1304" s="16"/>
      <c r="S1304" s="16">
        <v>0.19838759209430201</v>
      </c>
      <c r="T1304" s="16">
        <v>0.18779530011128701</v>
      </c>
      <c r="U1304" s="16"/>
      <c r="V1304" s="16">
        <v>0.18823146507687399</v>
      </c>
      <c r="W1304" s="16">
        <v>0.17095967399812301</v>
      </c>
      <c r="X1304" s="16">
        <v>0.22479718475204</v>
      </c>
      <c r="Y1304" s="16">
        <v>0.239355150375378</v>
      </c>
      <c r="Z1304" s="16"/>
      <c r="AA1304" s="16">
        <v>0.167195061909333</v>
      </c>
      <c r="AB1304" s="16">
        <v>0.17659507274244701</v>
      </c>
      <c r="AC1304" s="16">
        <v>7.6704739420130799E-2</v>
      </c>
      <c r="AD1304" s="16">
        <v>0.26100583138724798</v>
      </c>
      <c r="AE1304" s="16">
        <v>0.32240956788584202</v>
      </c>
      <c r="AF1304" s="16">
        <v>0.166627974007342</v>
      </c>
      <c r="AG1304" s="16"/>
      <c r="AH1304" s="16">
        <v>0.20473729905575799</v>
      </c>
      <c r="AI1304" s="16">
        <v>0.195635425379827</v>
      </c>
      <c r="AJ1304" s="16"/>
      <c r="AK1304" s="16">
        <v>0.18750793255433401</v>
      </c>
      <c r="AL1304" s="16">
        <v>0.22381757822725801</v>
      </c>
      <c r="AM1304" s="16"/>
      <c r="AN1304" s="16">
        <v>0.203864036575201</v>
      </c>
      <c r="AO1304" s="16">
        <v>0.18151615250289099</v>
      </c>
      <c r="AP1304" s="16"/>
      <c r="AQ1304" s="16">
        <v>0.17701200719445001</v>
      </c>
      <c r="AR1304" s="16">
        <v>0.18373960879185899</v>
      </c>
      <c r="AS1304" s="16">
        <v>0.22258488253092601</v>
      </c>
      <c r="AT1304" s="16"/>
      <c r="AU1304" s="16">
        <v>0.205317771971637</v>
      </c>
      <c r="AV1304" s="16">
        <v>0.17320328017594799</v>
      </c>
      <c r="AW1304" s="16"/>
      <c r="AX1304" s="16">
        <v>0.19450827652635899</v>
      </c>
      <c r="AY1304" s="16">
        <v>0.19785714895932299</v>
      </c>
      <c r="AZ1304" s="16"/>
      <c r="BA1304" s="16">
        <v>0.26916151658482401</v>
      </c>
      <c r="BB1304" s="16">
        <v>0.22201578644444001</v>
      </c>
    </row>
    <row r="1305" spans="2:54" x14ac:dyDescent="0.35">
      <c r="B1305" t="s">
        <v>452</v>
      </c>
      <c r="C1305" s="16">
        <v>6.9502548120244298E-2</v>
      </c>
      <c r="D1305" s="16">
        <v>9.5937884076466903E-2</v>
      </c>
      <c r="E1305" s="16">
        <v>4.3709963224099702E-2</v>
      </c>
      <c r="F1305" s="16"/>
      <c r="G1305" s="16">
        <v>0.168998927810873</v>
      </c>
      <c r="H1305" s="16">
        <v>0.16627547979232599</v>
      </c>
      <c r="I1305" s="16">
        <v>5.9443189209753E-2</v>
      </c>
      <c r="J1305" s="16">
        <v>2.8693552161918101E-2</v>
      </c>
      <c r="K1305" s="16">
        <v>7.1142607765474104E-3</v>
      </c>
      <c r="L1305" s="16">
        <v>1.65945043901236E-2</v>
      </c>
      <c r="M1305" s="16"/>
      <c r="N1305" s="16">
        <v>6.1008973242315502E-2</v>
      </c>
      <c r="O1305" s="16">
        <v>4.5287256450461298E-2</v>
      </c>
      <c r="P1305" s="16">
        <v>6.7017555286516997E-2</v>
      </c>
      <c r="Q1305" s="16">
        <v>0.100750638564631</v>
      </c>
      <c r="R1305" s="16"/>
      <c r="S1305" s="16">
        <v>6.6703198406628E-2</v>
      </c>
      <c r="T1305" s="16">
        <v>6.9090023544579798E-2</v>
      </c>
      <c r="U1305" s="16"/>
      <c r="V1305" s="16">
        <v>7.1132701661086595E-2</v>
      </c>
      <c r="W1305" s="16">
        <v>5.8459838930573903E-2</v>
      </c>
      <c r="X1305" s="16">
        <v>8.4332150291554803E-2</v>
      </c>
      <c r="Y1305" s="16">
        <v>6.1438041810096398E-2</v>
      </c>
      <c r="Z1305" s="16"/>
      <c r="AA1305" s="16">
        <v>7.98416866858946E-2</v>
      </c>
      <c r="AB1305" s="16">
        <v>2.6684023531748501E-2</v>
      </c>
      <c r="AC1305" s="16">
        <v>4.09214450010656E-2</v>
      </c>
      <c r="AD1305" s="16">
        <v>8.5545467615822005E-2</v>
      </c>
      <c r="AE1305" s="16">
        <v>7.4296300106470994E-2</v>
      </c>
      <c r="AF1305" s="16">
        <v>0.155377302661133</v>
      </c>
      <c r="AG1305" s="16"/>
      <c r="AH1305" s="16">
        <v>8.7619934476754605E-2</v>
      </c>
      <c r="AI1305" s="16">
        <v>6.9213762550813407E-2</v>
      </c>
      <c r="AJ1305" s="16"/>
      <c r="AK1305" s="16">
        <v>7.8390711864024507E-2</v>
      </c>
      <c r="AL1305" s="16">
        <v>5.9133222618444899E-2</v>
      </c>
      <c r="AM1305" s="16"/>
      <c r="AN1305" s="16">
        <v>6.3460696421753601E-2</v>
      </c>
      <c r="AO1305" s="16">
        <v>7.1049094132882198E-2</v>
      </c>
      <c r="AP1305" s="16"/>
      <c r="AQ1305" s="16">
        <v>6.9639671102616596E-2</v>
      </c>
      <c r="AR1305" s="16">
        <v>2.4538040625358699E-2</v>
      </c>
      <c r="AS1305" s="16">
        <v>0.129943875035364</v>
      </c>
      <c r="AT1305" s="16"/>
      <c r="AU1305" s="16">
        <v>6.3734880374593197E-2</v>
      </c>
      <c r="AV1305" s="16">
        <v>7.3596844230218797E-2</v>
      </c>
      <c r="AW1305" s="16"/>
      <c r="AX1305" s="16">
        <v>7.8470822491899295E-2</v>
      </c>
      <c r="AY1305" s="16">
        <v>2.6564587917634701E-2</v>
      </c>
      <c r="AZ1305" s="16"/>
      <c r="BA1305" s="16">
        <v>0.12976986672322199</v>
      </c>
      <c r="BB1305" s="16">
        <v>8.2455264173021306E-2</v>
      </c>
    </row>
    <row r="1306" spans="2:54" x14ac:dyDescent="0.35">
      <c r="B1306" t="s">
        <v>110</v>
      </c>
      <c r="C1306" s="16">
        <v>0.17498369538921299</v>
      </c>
      <c r="D1306" s="16">
        <v>0.171617125183231</v>
      </c>
      <c r="E1306" s="16">
        <v>0.179066567336541</v>
      </c>
      <c r="F1306" s="16"/>
      <c r="G1306" s="16">
        <v>0.16756251709935999</v>
      </c>
      <c r="H1306" s="16">
        <v>0.139394418549075</v>
      </c>
      <c r="I1306" s="16">
        <v>8.8739387364644901E-2</v>
      </c>
      <c r="J1306" s="16">
        <v>0.13201965342941199</v>
      </c>
      <c r="K1306" s="16">
        <v>0.23389295104018601</v>
      </c>
      <c r="L1306" s="16">
        <v>0.26315991413047402</v>
      </c>
      <c r="M1306" s="16"/>
      <c r="N1306" s="16">
        <v>0.20528469125028301</v>
      </c>
      <c r="O1306" s="16">
        <v>0.17496749103473799</v>
      </c>
      <c r="P1306" s="16">
        <v>0.16022870915956799</v>
      </c>
      <c r="Q1306" s="16">
        <v>0.17695245800904499</v>
      </c>
      <c r="R1306" s="16"/>
      <c r="S1306" s="16">
        <v>0.17651873008764901</v>
      </c>
      <c r="T1306" s="16">
        <v>0.17354051033201601</v>
      </c>
      <c r="U1306" s="16"/>
      <c r="V1306" s="16">
        <v>0.218050691085376</v>
      </c>
      <c r="W1306" s="16">
        <v>0.14782892232459099</v>
      </c>
      <c r="X1306" s="16">
        <v>0.166859090067145</v>
      </c>
      <c r="Y1306" s="16">
        <v>0.242201537801052</v>
      </c>
      <c r="Z1306" s="16"/>
      <c r="AA1306" s="16">
        <v>0.16825021120483299</v>
      </c>
      <c r="AB1306" s="16">
        <v>0.16774754699182401</v>
      </c>
      <c r="AC1306" s="16">
        <v>0.23128829659276601</v>
      </c>
      <c r="AD1306" s="16">
        <v>0.157743655287996</v>
      </c>
      <c r="AE1306" s="16">
        <v>0.20569502893990099</v>
      </c>
      <c r="AF1306" s="16">
        <v>0.152417943877974</v>
      </c>
      <c r="AG1306" s="16"/>
      <c r="AH1306" s="16">
        <v>0.17915243381916399</v>
      </c>
      <c r="AI1306" s="16">
        <v>0.144395879395781</v>
      </c>
      <c r="AJ1306" s="16"/>
      <c r="AK1306" s="16">
        <v>0.15577458198105201</v>
      </c>
      <c r="AL1306" s="16">
        <v>0.16906149576751001</v>
      </c>
      <c r="AM1306" s="16"/>
      <c r="AN1306" s="16">
        <v>0.17382730353849199</v>
      </c>
      <c r="AO1306" s="16">
        <v>0.14139924297783801</v>
      </c>
      <c r="AP1306" s="16"/>
      <c r="AQ1306" s="16">
        <v>0.16701055957003999</v>
      </c>
      <c r="AR1306" s="16">
        <v>0.197549421037301</v>
      </c>
      <c r="AS1306" s="16">
        <v>0.13574897965246299</v>
      </c>
      <c r="AT1306" s="16"/>
      <c r="AU1306" s="16">
        <v>0.15710974366105601</v>
      </c>
      <c r="AV1306" s="16">
        <v>0.203518864469341</v>
      </c>
      <c r="AW1306" s="16"/>
      <c r="AX1306" s="16">
        <v>0.159350224247929</v>
      </c>
      <c r="AY1306" s="16">
        <v>0.233912121679236</v>
      </c>
      <c r="AZ1306" s="16"/>
      <c r="BA1306" s="16">
        <v>9.4216836907478799E-2</v>
      </c>
      <c r="BB1306" s="16">
        <v>0.17747707702507801</v>
      </c>
    </row>
    <row r="1307" spans="2:54" x14ac:dyDescent="0.35">
      <c r="C1307" s="16"/>
      <c r="D1307" s="16"/>
      <c r="E1307" s="16"/>
      <c r="F1307" s="16"/>
      <c r="G1307" s="16"/>
      <c r="H1307" s="16"/>
      <c r="I1307" s="16"/>
      <c r="J1307" s="16"/>
      <c r="K1307" s="16"/>
      <c r="L1307" s="16"/>
      <c r="M1307" s="16"/>
      <c r="N1307" s="16"/>
      <c r="O1307" s="16"/>
      <c r="P1307" s="16"/>
      <c r="Q1307" s="16"/>
      <c r="R1307" s="16"/>
      <c r="S1307" s="16"/>
      <c r="T1307" s="16"/>
      <c r="U1307" s="16"/>
      <c r="V1307" s="16"/>
      <c r="W1307" s="16"/>
      <c r="X1307" s="16"/>
      <c r="Y1307" s="16"/>
      <c r="Z1307" s="16"/>
      <c r="AA1307" s="16"/>
      <c r="AB1307" s="16"/>
      <c r="AC1307" s="16"/>
      <c r="AD1307" s="16"/>
      <c r="AE1307" s="16"/>
      <c r="AF1307" s="16"/>
      <c r="AG1307" s="16"/>
      <c r="AH1307" s="16"/>
      <c r="AI1307" s="16"/>
      <c r="AJ1307" s="16"/>
      <c r="AK1307" s="16"/>
      <c r="AL1307" s="16"/>
      <c r="AM1307" s="16"/>
      <c r="AN1307" s="16"/>
      <c r="AO1307" s="16"/>
      <c r="AP1307" s="16"/>
      <c r="AQ1307" s="16"/>
      <c r="AR1307" s="16"/>
      <c r="AS1307" s="16"/>
      <c r="AT1307" s="16"/>
      <c r="AU1307" s="16"/>
      <c r="AV1307" s="16"/>
      <c r="AW1307" s="16"/>
      <c r="AX1307" s="16"/>
      <c r="AY1307" s="16"/>
      <c r="AZ1307" s="16"/>
      <c r="BA1307" s="16"/>
      <c r="BB1307" s="16"/>
    </row>
    <row r="1308" spans="2:54" x14ac:dyDescent="0.35">
      <c r="B1308" s="7" t="s">
        <v>453</v>
      </c>
      <c r="C1308" s="16"/>
      <c r="D1308" s="16"/>
      <c r="E1308" s="16"/>
      <c r="F1308" s="16"/>
      <c r="G1308" s="16"/>
      <c r="H1308" s="16"/>
      <c r="I1308" s="16"/>
      <c r="J1308" s="16"/>
      <c r="K1308" s="16"/>
      <c r="L1308" s="16"/>
      <c r="M1308" s="16"/>
      <c r="N1308" s="16"/>
      <c r="O1308" s="16"/>
      <c r="P1308" s="16"/>
      <c r="Q1308" s="16"/>
      <c r="R1308" s="16"/>
      <c r="S1308" s="16"/>
      <c r="T1308" s="16"/>
      <c r="U1308" s="16"/>
      <c r="V1308" s="16"/>
      <c r="W1308" s="16"/>
      <c r="X1308" s="16"/>
      <c r="Y1308" s="16"/>
      <c r="Z1308" s="16"/>
      <c r="AA1308" s="16"/>
      <c r="AB1308" s="16"/>
      <c r="AC1308" s="16"/>
      <c r="AD1308" s="16"/>
      <c r="AE1308" s="16"/>
      <c r="AF1308" s="16"/>
      <c r="AG1308" s="16"/>
      <c r="AH1308" s="16"/>
      <c r="AI1308" s="16"/>
      <c r="AJ1308" s="16"/>
      <c r="AK1308" s="16"/>
      <c r="AL1308" s="16"/>
      <c r="AM1308" s="16"/>
      <c r="AN1308" s="16"/>
      <c r="AO1308" s="16"/>
      <c r="AP1308" s="16"/>
      <c r="AQ1308" s="16"/>
      <c r="AR1308" s="16"/>
      <c r="AS1308" s="16"/>
      <c r="AT1308" s="16"/>
      <c r="AU1308" s="16"/>
      <c r="AV1308" s="16"/>
      <c r="AW1308" s="16"/>
      <c r="AX1308" s="16"/>
      <c r="AY1308" s="16"/>
      <c r="AZ1308" s="16"/>
      <c r="BA1308" s="16"/>
      <c r="BB1308" s="16"/>
    </row>
    <row r="1309" spans="2:54" x14ac:dyDescent="0.35">
      <c r="B1309" s="15" t="s">
        <v>22</v>
      </c>
      <c r="C1309" s="16"/>
      <c r="D1309" s="16"/>
      <c r="E1309" s="16"/>
      <c r="F1309" s="16"/>
      <c r="G1309" s="16"/>
      <c r="H1309" s="16"/>
      <c r="I1309" s="16"/>
      <c r="J1309" s="16"/>
      <c r="K1309" s="16"/>
      <c r="L1309" s="16"/>
      <c r="M1309" s="16"/>
      <c r="N1309" s="16"/>
      <c r="O1309" s="16"/>
      <c r="P1309" s="16"/>
      <c r="Q1309" s="16"/>
      <c r="R1309" s="16"/>
      <c r="S1309" s="16"/>
      <c r="T1309" s="16"/>
      <c r="U1309" s="16"/>
      <c r="V1309" s="16"/>
      <c r="W1309" s="16"/>
      <c r="X1309" s="16"/>
      <c r="Y1309" s="16"/>
      <c r="Z1309" s="16"/>
      <c r="AA1309" s="16"/>
      <c r="AB1309" s="16"/>
      <c r="AC1309" s="16"/>
      <c r="AD1309" s="16"/>
      <c r="AE1309" s="16"/>
      <c r="AF1309" s="16"/>
      <c r="AG1309" s="16"/>
      <c r="AH1309" s="16"/>
      <c r="AI1309" s="16"/>
      <c r="AJ1309" s="16"/>
      <c r="AK1309" s="16"/>
      <c r="AL1309" s="16"/>
      <c r="AM1309" s="16"/>
      <c r="AN1309" s="16"/>
      <c r="AO1309" s="16"/>
      <c r="AP1309" s="16"/>
      <c r="AQ1309" s="16"/>
      <c r="AR1309" s="16"/>
      <c r="AS1309" s="16"/>
      <c r="AT1309" s="16"/>
      <c r="AU1309" s="16"/>
      <c r="AV1309" s="16"/>
      <c r="AW1309" s="16"/>
      <c r="AX1309" s="16"/>
      <c r="AY1309" s="16"/>
      <c r="AZ1309" s="16"/>
      <c r="BA1309" s="16"/>
      <c r="BB1309" s="16"/>
    </row>
    <row r="1310" spans="2:54" x14ac:dyDescent="0.35">
      <c r="B1310" t="s">
        <v>454</v>
      </c>
      <c r="C1310" s="16">
        <v>0.304914559818043</v>
      </c>
      <c r="D1310" s="16">
        <v>0.34415123137076598</v>
      </c>
      <c r="E1310" s="16">
        <v>0.25664666078540699</v>
      </c>
      <c r="F1310" s="16"/>
      <c r="G1310" s="16">
        <v>0.35251757981036802</v>
      </c>
      <c r="H1310" s="16">
        <v>0.34668136770532498</v>
      </c>
      <c r="I1310" s="16">
        <v>0.28696057759642402</v>
      </c>
      <c r="J1310" s="16">
        <v>0.26900164198515603</v>
      </c>
      <c r="K1310" s="16">
        <v>0.25988850404282798</v>
      </c>
      <c r="L1310" s="16">
        <v>0.32499705227738801</v>
      </c>
      <c r="M1310" s="16"/>
      <c r="N1310" s="16">
        <v>0.35173477977565698</v>
      </c>
      <c r="O1310" s="16">
        <v>0.29741106265987499</v>
      </c>
      <c r="P1310" s="16">
        <v>0.32461243110695798</v>
      </c>
      <c r="Q1310" s="16">
        <v>0.25039681858580998</v>
      </c>
      <c r="R1310" s="16"/>
      <c r="S1310" s="16">
        <v>0.298305422074714</v>
      </c>
      <c r="T1310" s="16">
        <v>0.30964414823446801</v>
      </c>
      <c r="U1310" s="16"/>
      <c r="V1310" s="16">
        <v>0.269669462737401</v>
      </c>
      <c r="W1310" s="16">
        <v>0.30294566758515301</v>
      </c>
      <c r="X1310" s="16">
        <v>0.32491781856132601</v>
      </c>
      <c r="Y1310" s="16">
        <v>0.28294271515890002</v>
      </c>
      <c r="Z1310" s="16"/>
      <c r="AA1310" s="16">
        <v>0.284002689873535</v>
      </c>
      <c r="AB1310" s="16">
        <v>0.27798316680129498</v>
      </c>
      <c r="AC1310" s="16">
        <v>0.24401457872461799</v>
      </c>
      <c r="AD1310" s="16">
        <v>0.39556329398412199</v>
      </c>
      <c r="AE1310" s="16">
        <v>0.243547364101141</v>
      </c>
      <c r="AF1310" s="16">
        <v>0.24996219625754099</v>
      </c>
      <c r="AG1310" s="16"/>
      <c r="AH1310" s="16">
        <v>0.348558745996079</v>
      </c>
      <c r="AI1310" s="16">
        <v>0.311935811360807</v>
      </c>
      <c r="AJ1310" s="16"/>
      <c r="AK1310" s="16">
        <v>0.342485270705496</v>
      </c>
      <c r="AL1310" s="16">
        <v>0.29681037619900202</v>
      </c>
      <c r="AM1310" s="16"/>
      <c r="AN1310" s="16">
        <v>0.37549368112197301</v>
      </c>
      <c r="AO1310" s="16">
        <v>0.27252217962636499</v>
      </c>
      <c r="AP1310" s="16"/>
      <c r="AQ1310" s="16">
        <v>0.39128808282375299</v>
      </c>
      <c r="AR1310" s="16">
        <v>0.262266367500883</v>
      </c>
      <c r="AS1310" s="16">
        <v>0.323933262024936</v>
      </c>
      <c r="AT1310" s="16"/>
      <c r="AU1310" s="16">
        <v>0.33466309671188199</v>
      </c>
      <c r="AV1310" s="16">
        <v>0.25951702754288902</v>
      </c>
      <c r="AW1310" s="16"/>
      <c r="AX1310" s="16">
        <v>0.32728792160944498</v>
      </c>
      <c r="AY1310" s="16">
        <v>0.108674172606646</v>
      </c>
      <c r="AZ1310" s="16"/>
      <c r="BA1310" s="16">
        <v>0.38113720477616098</v>
      </c>
      <c r="BB1310" s="16">
        <v>0.42345558131465799</v>
      </c>
    </row>
    <row r="1311" spans="2:54" x14ac:dyDescent="0.35">
      <c r="B1311" t="s">
        <v>455</v>
      </c>
      <c r="C1311" s="16">
        <v>0.28198982887742002</v>
      </c>
      <c r="D1311" s="16">
        <v>0.29100416660642398</v>
      </c>
      <c r="E1311" s="16">
        <v>0.268636983660967</v>
      </c>
      <c r="F1311" s="16"/>
      <c r="G1311" s="16">
        <v>0.37949412214066902</v>
      </c>
      <c r="H1311" s="16">
        <v>0.26598099623988802</v>
      </c>
      <c r="I1311" s="16">
        <v>0.29837860924248399</v>
      </c>
      <c r="J1311" s="16">
        <v>0.30981735897990698</v>
      </c>
      <c r="K1311" s="16">
        <v>0.192773930639385</v>
      </c>
      <c r="L1311" s="16">
        <v>0.20342062360441501</v>
      </c>
      <c r="M1311" s="16"/>
      <c r="N1311" s="16">
        <v>0.27939669398948402</v>
      </c>
      <c r="O1311" s="16">
        <v>0.25589829351098697</v>
      </c>
      <c r="P1311" s="16">
        <v>0.28629815052075502</v>
      </c>
      <c r="Q1311" s="16">
        <v>0.30035824777282899</v>
      </c>
      <c r="R1311" s="16"/>
      <c r="S1311" s="16">
        <v>0.29564342687768103</v>
      </c>
      <c r="T1311" s="16">
        <v>0.26539993747778101</v>
      </c>
      <c r="U1311" s="16"/>
      <c r="V1311" s="16">
        <v>0.33211969629316701</v>
      </c>
      <c r="W1311" s="16">
        <v>0.31079228204533299</v>
      </c>
      <c r="X1311" s="16">
        <v>0.23406764536691199</v>
      </c>
      <c r="Y1311" s="16">
        <v>0.23423064233133201</v>
      </c>
      <c r="Z1311" s="16"/>
      <c r="AA1311" s="16">
        <v>0.28458137016742802</v>
      </c>
      <c r="AB1311" s="16">
        <v>0.37236738450644102</v>
      </c>
      <c r="AC1311" s="16">
        <v>0.23157158040397</v>
      </c>
      <c r="AD1311" s="16">
        <v>0.28645754750244101</v>
      </c>
      <c r="AE1311" s="16">
        <v>0.25680805140739399</v>
      </c>
      <c r="AF1311" s="16">
        <v>0.148756203116654</v>
      </c>
      <c r="AG1311" s="16"/>
      <c r="AH1311" s="16">
        <v>0.272477662056198</v>
      </c>
      <c r="AI1311" s="16">
        <v>0.30394322505855897</v>
      </c>
      <c r="AJ1311" s="16"/>
      <c r="AK1311" s="16">
        <v>0.24914696692931301</v>
      </c>
      <c r="AL1311" s="16">
        <v>0.28080217887500197</v>
      </c>
      <c r="AM1311" s="16"/>
      <c r="AN1311" s="16">
        <v>0.223512832547197</v>
      </c>
      <c r="AO1311" s="16">
        <v>0.33773597467653699</v>
      </c>
      <c r="AP1311" s="16"/>
      <c r="AQ1311" s="16">
        <v>0.29783042350775502</v>
      </c>
      <c r="AR1311" s="16">
        <v>0.29885056341152499</v>
      </c>
      <c r="AS1311" s="16">
        <v>0.25810940993450798</v>
      </c>
      <c r="AT1311" s="16"/>
      <c r="AU1311" s="16">
        <v>0.26318544459399501</v>
      </c>
      <c r="AV1311" s="16">
        <v>0.31233715774393001</v>
      </c>
      <c r="AW1311" s="16"/>
      <c r="AX1311" s="16">
        <v>0.27516296142999702</v>
      </c>
      <c r="AY1311" s="16">
        <v>0.35167928820494099</v>
      </c>
      <c r="AZ1311" s="16"/>
      <c r="BA1311" s="16">
        <v>0.234174409126091</v>
      </c>
      <c r="BB1311" s="16">
        <v>0.28678746175101999</v>
      </c>
    </row>
    <row r="1312" spans="2:54" x14ac:dyDescent="0.35">
      <c r="B1312" t="s">
        <v>456</v>
      </c>
      <c r="C1312" s="16">
        <v>0.27007221833726303</v>
      </c>
      <c r="D1312" s="16">
        <v>0.280967336490896</v>
      </c>
      <c r="E1312" s="16">
        <v>0.25816812158636798</v>
      </c>
      <c r="F1312" s="16"/>
      <c r="G1312" s="16">
        <v>0.32524123560749701</v>
      </c>
      <c r="H1312" s="16">
        <v>0.28706762864587099</v>
      </c>
      <c r="I1312" s="16">
        <v>0.35922294872049798</v>
      </c>
      <c r="J1312" s="16">
        <v>0.19647064898625599</v>
      </c>
      <c r="K1312" s="16">
        <v>0.16156039854932699</v>
      </c>
      <c r="L1312" s="16">
        <v>0.27740268673532198</v>
      </c>
      <c r="M1312" s="16"/>
      <c r="N1312" s="16">
        <v>0.31616554619660903</v>
      </c>
      <c r="O1312" s="16">
        <v>0.244228807352418</v>
      </c>
      <c r="P1312" s="16">
        <v>0.24864454286682799</v>
      </c>
      <c r="Q1312" s="16">
        <v>0.29998966552036099</v>
      </c>
      <c r="R1312" s="16"/>
      <c r="S1312" s="16">
        <v>0.24309440462113099</v>
      </c>
      <c r="T1312" s="16">
        <v>0.30183093538912498</v>
      </c>
      <c r="U1312" s="16"/>
      <c r="V1312" s="16">
        <v>0.24668909165342801</v>
      </c>
      <c r="W1312" s="16">
        <v>0.29627761662445801</v>
      </c>
      <c r="X1312" s="16">
        <v>0.25386475985613199</v>
      </c>
      <c r="Y1312" s="16">
        <v>0.237793686242115</v>
      </c>
      <c r="Z1312" s="16"/>
      <c r="AA1312" s="16">
        <v>0.27707399642027603</v>
      </c>
      <c r="AB1312" s="16">
        <v>0.28774788453825501</v>
      </c>
      <c r="AC1312" s="16">
        <v>0.29728115932254201</v>
      </c>
      <c r="AD1312" s="16">
        <v>0.25667962261140298</v>
      </c>
      <c r="AE1312" s="16">
        <v>0.26203864715258601</v>
      </c>
      <c r="AF1312" s="16">
        <v>0.19928127844079499</v>
      </c>
      <c r="AG1312" s="16"/>
      <c r="AH1312" s="16">
        <v>0.29902189398705797</v>
      </c>
      <c r="AI1312" s="16">
        <v>0.248518847995917</v>
      </c>
      <c r="AJ1312" s="16"/>
      <c r="AK1312" s="16">
        <v>0.38221007283643699</v>
      </c>
      <c r="AL1312" s="16">
        <v>0.22852789914723701</v>
      </c>
      <c r="AM1312" s="16"/>
      <c r="AN1312" s="16">
        <v>0.33148207388533002</v>
      </c>
      <c r="AO1312" s="16">
        <v>0.232727009912472</v>
      </c>
      <c r="AP1312" s="16"/>
      <c r="AQ1312" s="16">
        <v>0.25871138408809502</v>
      </c>
      <c r="AR1312" s="16">
        <v>0.228891238714345</v>
      </c>
      <c r="AS1312" s="16">
        <v>0.31399399318659199</v>
      </c>
      <c r="AT1312" s="16"/>
      <c r="AU1312" s="16">
        <v>0.28596838958494802</v>
      </c>
      <c r="AV1312" s="16">
        <v>0.25293781125242498</v>
      </c>
      <c r="AW1312" s="16"/>
      <c r="AX1312" s="16">
        <v>0.27442212062585197</v>
      </c>
      <c r="AY1312" s="16">
        <v>0.24444356043162499</v>
      </c>
      <c r="AZ1312" s="16"/>
      <c r="BA1312" s="16">
        <v>0.34567822754548599</v>
      </c>
      <c r="BB1312" s="16">
        <v>0.18345868748465199</v>
      </c>
    </row>
    <row r="1313" spans="2:54" x14ac:dyDescent="0.35">
      <c r="B1313" t="s">
        <v>457</v>
      </c>
      <c r="C1313" s="16">
        <v>0.25249764297675098</v>
      </c>
      <c r="D1313" s="16">
        <v>0.32551042237091499</v>
      </c>
      <c r="E1313" s="16">
        <v>0.16013370241490299</v>
      </c>
      <c r="F1313" s="16"/>
      <c r="G1313" s="16">
        <v>0.23813894378036801</v>
      </c>
      <c r="H1313" s="16">
        <v>0.32398941694539302</v>
      </c>
      <c r="I1313" s="16">
        <v>0.26179561478066399</v>
      </c>
      <c r="J1313" s="16">
        <v>0.22928615756349299</v>
      </c>
      <c r="K1313" s="16">
        <v>0.18248874826181299</v>
      </c>
      <c r="L1313" s="16">
        <v>0.209727805833337</v>
      </c>
      <c r="M1313" s="16"/>
      <c r="N1313" s="16">
        <v>0.34256845609832198</v>
      </c>
      <c r="O1313" s="16">
        <v>0.182844573376504</v>
      </c>
      <c r="P1313" s="16">
        <v>0.27751314533226201</v>
      </c>
      <c r="Q1313" s="16">
        <v>0.21904661707324199</v>
      </c>
      <c r="R1313" s="16"/>
      <c r="S1313" s="16">
        <v>0.27281723331463997</v>
      </c>
      <c r="T1313" s="16">
        <v>0.22682035095113201</v>
      </c>
      <c r="U1313" s="16"/>
      <c r="V1313" s="16">
        <v>0.168609124549605</v>
      </c>
      <c r="W1313" s="16">
        <v>0.19622406378492999</v>
      </c>
      <c r="X1313" s="16">
        <v>0.34508375596339702</v>
      </c>
      <c r="Y1313" s="16">
        <v>0.30985274603440299</v>
      </c>
      <c r="Z1313" s="16"/>
      <c r="AA1313" s="16">
        <v>0.138954223832437</v>
      </c>
      <c r="AB1313" s="16">
        <v>0.28465799899912397</v>
      </c>
      <c r="AC1313" s="16">
        <v>0.23120356602890799</v>
      </c>
      <c r="AD1313" s="16">
        <v>0.35946537501478898</v>
      </c>
      <c r="AE1313" s="16">
        <v>0.21894497425603601</v>
      </c>
      <c r="AF1313" s="16">
        <v>0.55463418367511097</v>
      </c>
      <c r="AG1313" s="16"/>
      <c r="AH1313" s="16">
        <v>0.28789501324651801</v>
      </c>
      <c r="AI1313" s="16">
        <v>0.25680605419193803</v>
      </c>
      <c r="AJ1313" s="16"/>
      <c r="AK1313" s="16">
        <v>0.30188372445332601</v>
      </c>
      <c r="AL1313" s="16">
        <v>0.256844571507166</v>
      </c>
      <c r="AM1313" s="16"/>
      <c r="AN1313" s="16">
        <v>0.318819887870542</v>
      </c>
      <c r="AO1313" s="16">
        <v>0.25619449631063901</v>
      </c>
      <c r="AP1313" s="16"/>
      <c r="AQ1313" s="16">
        <v>0.29462499768471101</v>
      </c>
      <c r="AR1313" s="16">
        <v>0.18882999255354499</v>
      </c>
      <c r="AS1313" s="16">
        <v>0.30689423109966601</v>
      </c>
      <c r="AT1313" s="16"/>
      <c r="AU1313" s="16">
        <v>0.29384227200010499</v>
      </c>
      <c r="AV1313" s="16">
        <v>0.20039337293839801</v>
      </c>
      <c r="AW1313" s="16"/>
      <c r="AX1313" s="16">
        <v>0.27385841286625101</v>
      </c>
      <c r="AY1313" s="16">
        <v>6.2659554924300906E-2</v>
      </c>
      <c r="AZ1313" s="16"/>
      <c r="BA1313" s="16">
        <v>0.38034425848768999</v>
      </c>
      <c r="BB1313" s="16">
        <v>0.172252036475979</v>
      </c>
    </row>
    <row r="1314" spans="2:54" x14ac:dyDescent="0.35">
      <c r="B1314" t="s">
        <v>458</v>
      </c>
      <c r="C1314" s="16">
        <v>0.17013460453708601</v>
      </c>
      <c r="D1314" s="16">
        <v>0.113670204374894</v>
      </c>
      <c r="E1314" s="16">
        <v>0.24041115121013501</v>
      </c>
      <c r="F1314" s="16"/>
      <c r="G1314" s="16">
        <v>0.140581715230881</v>
      </c>
      <c r="H1314" s="16">
        <v>0.158871921437584</v>
      </c>
      <c r="I1314" s="16">
        <v>0.106704558143109</v>
      </c>
      <c r="J1314" s="16">
        <v>0.21758098572141099</v>
      </c>
      <c r="K1314" s="16">
        <v>0.24582902607992699</v>
      </c>
      <c r="L1314" s="16">
        <v>0.159904348595547</v>
      </c>
      <c r="M1314" s="16"/>
      <c r="N1314" s="16">
        <v>0.133096203116469</v>
      </c>
      <c r="O1314" s="16">
        <v>0.25245746664301799</v>
      </c>
      <c r="P1314" s="16">
        <v>0.15023669997203601</v>
      </c>
      <c r="Q1314" s="16">
        <v>0.15064267372186399</v>
      </c>
      <c r="R1314" s="16"/>
      <c r="S1314" s="16">
        <v>0.17705788300549799</v>
      </c>
      <c r="T1314" s="16">
        <v>0.16188285280556799</v>
      </c>
      <c r="U1314" s="16"/>
      <c r="V1314" s="16">
        <v>0.25037229401361799</v>
      </c>
      <c r="W1314" s="16">
        <v>0.15618372950300499</v>
      </c>
      <c r="X1314" s="16">
        <v>0.15682392654249599</v>
      </c>
      <c r="Y1314" s="16">
        <v>0.13939510264034199</v>
      </c>
      <c r="Z1314" s="16"/>
      <c r="AA1314" s="16">
        <v>0.211357895169558</v>
      </c>
      <c r="AB1314" s="16">
        <v>0.10731986122524</v>
      </c>
      <c r="AC1314" s="16">
        <v>0.26613234845578099</v>
      </c>
      <c r="AD1314" s="16">
        <v>0.10784680346325699</v>
      </c>
      <c r="AE1314" s="16">
        <v>0.21523995722723099</v>
      </c>
      <c r="AF1314" s="16">
        <v>6.8735870298936505E-2</v>
      </c>
      <c r="AG1314" s="16"/>
      <c r="AH1314" s="16">
        <v>0.137999923230439</v>
      </c>
      <c r="AI1314" s="16">
        <v>0.168447657998852</v>
      </c>
      <c r="AJ1314" s="16"/>
      <c r="AK1314" s="16">
        <v>0.12998167110896999</v>
      </c>
      <c r="AL1314" s="16">
        <v>0.199197509625469</v>
      </c>
      <c r="AM1314" s="16"/>
      <c r="AN1314" s="16">
        <v>0.12906495444949001</v>
      </c>
      <c r="AO1314" s="16">
        <v>0.17157658471774501</v>
      </c>
      <c r="AP1314" s="16"/>
      <c r="AQ1314" s="16">
        <v>0.13567083102716401</v>
      </c>
      <c r="AR1314" s="16">
        <v>0.19861575532034401</v>
      </c>
      <c r="AS1314" s="16">
        <v>0.14896888298232799</v>
      </c>
      <c r="AT1314" s="16"/>
      <c r="AU1314" s="16">
        <v>0.12895403053414001</v>
      </c>
      <c r="AV1314" s="16">
        <v>0.22231312664370401</v>
      </c>
      <c r="AW1314" s="16"/>
      <c r="AX1314" s="16">
        <v>0.16628959893671499</v>
      </c>
      <c r="AY1314" s="16">
        <v>0.209857163404015</v>
      </c>
      <c r="AZ1314" s="16"/>
      <c r="BA1314" s="16">
        <v>9.95540738879898E-2</v>
      </c>
      <c r="BB1314" s="16">
        <v>0.13359993240200399</v>
      </c>
    </row>
    <row r="1315" spans="2:54" x14ac:dyDescent="0.35">
      <c r="B1315" t="s">
        <v>110</v>
      </c>
      <c r="C1315" s="16">
        <v>9.5629810549487604E-2</v>
      </c>
      <c r="D1315" s="16">
        <v>7.8508054110274603E-2</v>
      </c>
      <c r="E1315" s="16">
        <v>0.118541200159614</v>
      </c>
      <c r="F1315" s="16"/>
      <c r="G1315" s="16">
        <v>8.7465364154425296E-2</v>
      </c>
      <c r="H1315" s="16">
        <v>8.1930845378748896E-2</v>
      </c>
      <c r="I1315" s="16">
        <v>9.0638671861247494E-2</v>
      </c>
      <c r="J1315" s="16">
        <v>8.1505699184478406E-2</v>
      </c>
      <c r="K1315" s="16">
        <v>0.13480332024966299</v>
      </c>
      <c r="L1315" s="16">
        <v>0.13701198218608701</v>
      </c>
      <c r="M1315" s="16"/>
      <c r="N1315" s="16">
        <v>6.9382287889046795E-2</v>
      </c>
      <c r="O1315" s="16">
        <v>8.6356575314838299E-2</v>
      </c>
      <c r="P1315" s="16">
        <v>7.9405458715335206E-2</v>
      </c>
      <c r="Q1315" s="16">
        <v>0.14696190736273701</v>
      </c>
      <c r="R1315" s="16"/>
      <c r="S1315" s="16">
        <v>9.5875801056578405E-2</v>
      </c>
      <c r="T1315" s="16">
        <v>9.5866007022863603E-2</v>
      </c>
      <c r="U1315" s="16"/>
      <c r="V1315" s="16">
        <v>0.137498718829036</v>
      </c>
      <c r="W1315" s="16">
        <v>0.112523397298981</v>
      </c>
      <c r="X1315" s="16">
        <v>6.5032279718533897E-2</v>
      </c>
      <c r="Y1315" s="16">
        <v>4.7336637372002201E-2</v>
      </c>
      <c r="Z1315" s="16"/>
      <c r="AA1315" s="16">
        <v>0.12161566410456599</v>
      </c>
      <c r="AB1315" s="16">
        <v>6.8614756045049893E-2</v>
      </c>
      <c r="AC1315" s="16">
        <v>0.123799756500259</v>
      </c>
      <c r="AD1315" s="16">
        <v>5.79735305310599E-2</v>
      </c>
      <c r="AE1315" s="16">
        <v>0.12368721123835</v>
      </c>
      <c r="AF1315" s="16">
        <v>6.62454273526559E-2</v>
      </c>
      <c r="AG1315" s="16"/>
      <c r="AH1315" s="16">
        <v>7.13602582307553E-2</v>
      </c>
      <c r="AI1315" s="16">
        <v>0.10163924904258401</v>
      </c>
      <c r="AJ1315" s="16"/>
      <c r="AK1315" s="16">
        <v>4.7947793265636501E-2</v>
      </c>
      <c r="AL1315" s="16">
        <v>0.10489616406553399</v>
      </c>
      <c r="AM1315" s="16"/>
      <c r="AN1315" s="16">
        <v>6.01147466572029E-2</v>
      </c>
      <c r="AO1315" s="16">
        <v>0.100532751800888</v>
      </c>
      <c r="AP1315" s="16"/>
      <c r="AQ1315" s="16">
        <v>4.2137848503993901E-2</v>
      </c>
      <c r="AR1315" s="16">
        <v>0.118393229911602</v>
      </c>
      <c r="AS1315" s="16">
        <v>8.9304606026582994E-2</v>
      </c>
      <c r="AT1315" s="16"/>
      <c r="AU1315" s="16">
        <v>9.7322395372153703E-2</v>
      </c>
      <c r="AV1315" s="16">
        <v>9.4925898601642106E-2</v>
      </c>
      <c r="AW1315" s="16"/>
      <c r="AX1315" s="16">
        <v>7.9737643118290999E-2</v>
      </c>
      <c r="AY1315" s="16">
        <v>0.21186009535432801</v>
      </c>
      <c r="AZ1315" s="16"/>
      <c r="BA1315" s="16">
        <v>6.6300569360794204E-2</v>
      </c>
      <c r="BB1315" s="16">
        <v>9.5834696371708397E-2</v>
      </c>
    </row>
    <row r="1316" spans="2:54" x14ac:dyDescent="0.35">
      <c r="C1316" s="16"/>
      <c r="D1316" s="16"/>
      <c r="E1316" s="16"/>
      <c r="F1316" s="16"/>
      <c r="G1316" s="16"/>
      <c r="H1316" s="16"/>
      <c r="I1316" s="16"/>
      <c r="J1316" s="16"/>
      <c r="K1316" s="16"/>
      <c r="L1316" s="16"/>
      <c r="M1316" s="16"/>
      <c r="N1316" s="16"/>
      <c r="O1316" s="16"/>
      <c r="P1316" s="16"/>
      <c r="Q1316" s="16"/>
      <c r="R1316" s="16"/>
      <c r="S1316" s="16"/>
      <c r="T1316" s="16"/>
      <c r="U1316" s="16"/>
      <c r="V1316" s="16"/>
      <c r="W1316" s="16"/>
      <c r="X1316" s="16"/>
      <c r="Y1316" s="16"/>
      <c r="Z1316" s="16"/>
      <c r="AA1316" s="16"/>
      <c r="AB1316" s="16"/>
      <c r="AC1316" s="16"/>
      <c r="AD1316" s="16"/>
      <c r="AE1316" s="16"/>
      <c r="AF1316" s="16"/>
      <c r="AG1316" s="16"/>
      <c r="AH1316" s="16"/>
      <c r="AI1316" s="16"/>
      <c r="AJ1316" s="16"/>
      <c r="AK1316" s="16"/>
      <c r="AL1316" s="16"/>
      <c r="AM1316" s="16"/>
      <c r="AN1316" s="16"/>
      <c r="AO1316" s="16"/>
      <c r="AP1316" s="16"/>
      <c r="AQ1316" s="16"/>
      <c r="AR1316" s="16"/>
      <c r="AS1316" s="16"/>
      <c r="AT1316" s="16"/>
      <c r="AU1316" s="16"/>
      <c r="AV1316" s="16"/>
      <c r="AW1316" s="16"/>
      <c r="AX1316" s="16"/>
      <c r="AY1316" s="16"/>
      <c r="AZ1316" s="16"/>
      <c r="BA1316" s="16"/>
      <c r="BB1316" s="16"/>
    </row>
    <row r="1317" spans="2:54" x14ac:dyDescent="0.35">
      <c r="B1317" s="7" t="s">
        <v>459</v>
      </c>
      <c r="C1317" s="16"/>
      <c r="D1317" s="16"/>
      <c r="E1317" s="16"/>
      <c r="F1317" s="16"/>
      <c r="G1317" s="16"/>
      <c r="H1317" s="16"/>
      <c r="I1317" s="16"/>
      <c r="J1317" s="16"/>
      <c r="K1317" s="16"/>
      <c r="L1317" s="16"/>
      <c r="M1317" s="16"/>
      <c r="N1317" s="16"/>
      <c r="O1317" s="16"/>
      <c r="P1317" s="16"/>
      <c r="Q1317" s="16"/>
      <c r="R1317" s="16"/>
      <c r="S1317" s="16"/>
      <c r="T1317" s="16"/>
      <c r="U1317" s="16"/>
      <c r="V1317" s="16"/>
      <c r="W1317" s="16"/>
      <c r="X1317" s="16"/>
      <c r="Y1317" s="16"/>
      <c r="Z1317" s="16"/>
      <c r="AA1317" s="16"/>
      <c r="AB1317" s="16"/>
      <c r="AC1317" s="16"/>
      <c r="AD1317" s="16"/>
      <c r="AE1317" s="16"/>
      <c r="AF1317" s="16"/>
      <c r="AG1317" s="16"/>
      <c r="AH1317" s="16"/>
      <c r="AI1317" s="16"/>
      <c r="AJ1317" s="16"/>
      <c r="AK1317" s="16"/>
      <c r="AL1317" s="16"/>
      <c r="AM1317" s="16"/>
      <c r="AN1317" s="16"/>
      <c r="AO1317" s="16"/>
      <c r="AP1317" s="16"/>
      <c r="AQ1317" s="16"/>
      <c r="AR1317" s="16"/>
      <c r="AS1317" s="16"/>
      <c r="AT1317" s="16"/>
      <c r="AU1317" s="16"/>
      <c r="AV1317" s="16"/>
      <c r="AW1317" s="16"/>
      <c r="AX1317" s="16"/>
      <c r="AY1317" s="16"/>
      <c r="AZ1317" s="16"/>
      <c r="BA1317" s="16"/>
      <c r="BB1317" s="16"/>
    </row>
    <row r="1318" spans="2:54" x14ac:dyDescent="0.35">
      <c r="B1318" s="15" t="s">
        <v>460</v>
      </c>
      <c r="C1318" s="16"/>
      <c r="D1318" s="16"/>
      <c r="E1318" s="16"/>
      <c r="F1318" s="16"/>
      <c r="G1318" s="16"/>
      <c r="H1318" s="16"/>
      <c r="I1318" s="16"/>
      <c r="J1318" s="16"/>
      <c r="K1318" s="16"/>
      <c r="L1318" s="16"/>
      <c r="M1318" s="16"/>
      <c r="N1318" s="16"/>
      <c r="O1318" s="16"/>
      <c r="P1318" s="16"/>
      <c r="Q1318" s="16"/>
      <c r="R1318" s="16"/>
      <c r="S1318" s="16"/>
      <c r="T1318" s="16"/>
      <c r="U1318" s="16"/>
      <c r="V1318" s="16"/>
      <c r="W1318" s="16"/>
      <c r="X1318" s="16"/>
      <c r="Y1318" s="16"/>
      <c r="Z1318" s="16"/>
      <c r="AA1318" s="16"/>
      <c r="AB1318" s="16"/>
      <c r="AC1318" s="16"/>
      <c r="AD1318" s="16"/>
      <c r="AE1318" s="16"/>
      <c r="AF1318" s="16"/>
      <c r="AG1318" s="16"/>
      <c r="AH1318" s="16"/>
      <c r="AI1318" s="16"/>
      <c r="AJ1318" s="16"/>
      <c r="AK1318" s="16"/>
      <c r="AL1318" s="16"/>
      <c r="AM1318" s="16"/>
      <c r="AN1318" s="16"/>
      <c r="AO1318" s="16"/>
      <c r="AP1318" s="16"/>
      <c r="AQ1318" s="16"/>
      <c r="AR1318" s="16"/>
      <c r="AS1318" s="16"/>
      <c r="AT1318" s="16"/>
      <c r="AU1318" s="16"/>
      <c r="AV1318" s="16"/>
      <c r="AW1318" s="16"/>
      <c r="AX1318" s="16"/>
      <c r="AY1318" s="16"/>
      <c r="AZ1318" s="16"/>
      <c r="BA1318" s="16"/>
      <c r="BB1318" s="16"/>
    </row>
    <row r="1319" spans="2:54" x14ac:dyDescent="0.35">
      <c r="B1319" t="s">
        <v>461</v>
      </c>
      <c r="C1319" s="16">
        <v>0.59808278909861501</v>
      </c>
      <c r="D1319" s="16">
        <v>0.59983071775068497</v>
      </c>
      <c r="E1319" s="16">
        <v>0.59714609804225105</v>
      </c>
      <c r="F1319" s="16"/>
      <c r="G1319" s="16">
        <v>0.51144098235347502</v>
      </c>
      <c r="H1319" s="16">
        <v>0.65596805507817402</v>
      </c>
      <c r="I1319" s="16">
        <v>0.52311710389013899</v>
      </c>
      <c r="J1319" s="16">
        <v>0.65616833999671698</v>
      </c>
      <c r="K1319" s="16">
        <v>0.58307156591488596</v>
      </c>
      <c r="L1319" s="16">
        <v>0.69451846990982702</v>
      </c>
      <c r="M1319" s="16"/>
      <c r="N1319" s="16">
        <v>0.62273885273417895</v>
      </c>
      <c r="O1319" s="16">
        <v>0.64522794434490105</v>
      </c>
      <c r="P1319" s="16">
        <v>0.52655832797836599</v>
      </c>
      <c r="Q1319" s="16">
        <v>0.65405603223502895</v>
      </c>
      <c r="R1319" s="16"/>
      <c r="S1319" s="16">
        <v>0.55096510590619596</v>
      </c>
      <c r="T1319" s="16">
        <v>0.65435192612989102</v>
      </c>
      <c r="U1319" s="16"/>
      <c r="V1319" s="16">
        <v>0.57724732484693198</v>
      </c>
      <c r="W1319" s="16">
        <v>0.68443432819059002</v>
      </c>
      <c r="X1319" s="16">
        <v>0.51841786693071901</v>
      </c>
      <c r="Y1319" s="16">
        <v>0.62066621767185004</v>
      </c>
      <c r="Z1319" s="16"/>
      <c r="AA1319" s="16">
        <v>0.59817192826994403</v>
      </c>
      <c r="AB1319" s="16">
        <v>0.55523089367948597</v>
      </c>
      <c r="AC1319" s="16">
        <v>0.65991926593543604</v>
      </c>
      <c r="AD1319" s="16">
        <v>0.60256939674741605</v>
      </c>
      <c r="AE1319" s="16">
        <v>0.573611791198402</v>
      </c>
      <c r="AF1319" s="16">
        <v>0.63910730640383495</v>
      </c>
      <c r="AG1319" s="16"/>
      <c r="AH1319" s="16">
        <v>0.65115764005540799</v>
      </c>
      <c r="AI1319" s="16">
        <v>0.57603989438617897</v>
      </c>
      <c r="AJ1319" s="16"/>
      <c r="AK1319" s="16">
        <v>0.66130966739008401</v>
      </c>
      <c r="AL1319" s="16">
        <v>0.54392388158211302</v>
      </c>
      <c r="AM1319" s="16"/>
      <c r="AN1319" s="16">
        <v>0.63999272482694203</v>
      </c>
      <c r="AO1319" s="16">
        <v>0.54079148847625202</v>
      </c>
      <c r="AP1319" s="16"/>
      <c r="AQ1319" s="16">
        <v>0.78406089671132295</v>
      </c>
      <c r="AR1319" s="16">
        <v>0.57010692704416499</v>
      </c>
      <c r="AS1319" s="16">
        <v>0.55713816466973098</v>
      </c>
      <c r="AT1319" s="16"/>
      <c r="AU1319" s="16">
        <v>0.61108567782752998</v>
      </c>
      <c r="AV1319" s="16">
        <v>0.57212071602395997</v>
      </c>
      <c r="AW1319" s="16"/>
      <c r="AX1319" s="16">
        <v>0.60291171903663099</v>
      </c>
      <c r="AY1319" s="16">
        <v>0.59899367124428404</v>
      </c>
      <c r="AZ1319" s="16"/>
      <c r="BA1319" s="16">
        <v>0.63189479298594198</v>
      </c>
      <c r="BB1319" s="16">
        <v>0.64083350385030302</v>
      </c>
    </row>
    <row r="1320" spans="2:54" x14ac:dyDescent="0.35">
      <c r="B1320" t="s">
        <v>462</v>
      </c>
      <c r="C1320" s="16">
        <v>0.247448930630257</v>
      </c>
      <c r="D1320" s="16">
        <v>0.28423018374435799</v>
      </c>
      <c r="E1320" s="16">
        <v>0.19901734294061599</v>
      </c>
      <c r="F1320" s="16"/>
      <c r="G1320" s="16">
        <v>0.30059970782926498</v>
      </c>
      <c r="H1320" s="16">
        <v>0.25147282651002001</v>
      </c>
      <c r="I1320" s="16">
        <v>0.31960653177890602</v>
      </c>
      <c r="J1320" s="16">
        <v>0.17327918812927001</v>
      </c>
      <c r="K1320" s="16">
        <v>0.20684330012789401</v>
      </c>
      <c r="L1320" s="16">
        <v>0.102148111682082</v>
      </c>
      <c r="M1320" s="16"/>
      <c r="N1320" s="16">
        <v>0.27019767792710803</v>
      </c>
      <c r="O1320" s="16">
        <v>0.190429496129495</v>
      </c>
      <c r="P1320" s="16">
        <v>0.27825501102779598</v>
      </c>
      <c r="Q1320" s="16">
        <v>0.227058671290716</v>
      </c>
      <c r="R1320" s="16"/>
      <c r="S1320" s="16">
        <v>0.27756017251755299</v>
      </c>
      <c r="T1320" s="16">
        <v>0.211397358947988</v>
      </c>
      <c r="U1320" s="16"/>
      <c r="V1320" s="16">
        <v>0.19520672970379899</v>
      </c>
      <c r="W1320" s="16">
        <v>0.16418497163632001</v>
      </c>
      <c r="X1320" s="16">
        <v>0.34469573812958998</v>
      </c>
      <c r="Y1320" s="16">
        <v>0.29607698277778099</v>
      </c>
      <c r="Z1320" s="16"/>
      <c r="AA1320" s="16">
        <v>0.16490678705891401</v>
      </c>
      <c r="AB1320" s="16">
        <v>0.28175387819482201</v>
      </c>
      <c r="AC1320" s="16">
        <v>0.30637209559347101</v>
      </c>
      <c r="AD1320" s="16">
        <v>0.28003095232964598</v>
      </c>
      <c r="AE1320" s="16">
        <v>0.286137545858482</v>
      </c>
      <c r="AF1320" s="16">
        <v>0.36089269359616499</v>
      </c>
      <c r="AG1320" s="16"/>
      <c r="AH1320" s="16">
        <v>0.27790356768685098</v>
      </c>
      <c r="AI1320" s="16">
        <v>0.21726212418379401</v>
      </c>
      <c r="AJ1320" s="16"/>
      <c r="AK1320" s="16">
        <v>0.290139898228302</v>
      </c>
      <c r="AL1320" s="16">
        <v>0.218516121596043</v>
      </c>
      <c r="AM1320" s="16"/>
      <c r="AN1320" s="16">
        <v>0.29557595133909698</v>
      </c>
      <c r="AO1320" s="16">
        <v>0.24735119103446601</v>
      </c>
      <c r="AP1320" s="16"/>
      <c r="AQ1320" s="16">
        <v>0.16498137683057201</v>
      </c>
      <c r="AR1320" s="16">
        <v>0.23406712969196999</v>
      </c>
      <c r="AS1320" s="16">
        <v>0.3213794191223</v>
      </c>
      <c r="AT1320" s="16"/>
      <c r="AU1320" s="16">
        <v>0.24762321444786001</v>
      </c>
      <c r="AV1320" s="16">
        <v>0.25030061122198799</v>
      </c>
      <c r="AW1320" s="16"/>
      <c r="AX1320" s="16">
        <v>0.25444113476016</v>
      </c>
      <c r="AY1320" s="16">
        <v>0.158942796043436</v>
      </c>
      <c r="AZ1320" s="16"/>
      <c r="BA1320" s="16">
        <v>0.25304943587672901</v>
      </c>
      <c r="BB1320" s="16">
        <v>0.22084823437405801</v>
      </c>
    </row>
    <row r="1321" spans="2:54" x14ac:dyDescent="0.35">
      <c r="B1321" t="s">
        <v>110</v>
      </c>
      <c r="C1321" s="16">
        <v>0.154468280271127</v>
      </c>
      <c r="D1321" s="16">
        <v>0.115939098504957</v>
      </c>
      <c r="E1321" s="16">
        <v>0.20383655901713299</v>
      </c>
      <c r="F1321" s="16"/>
      <c r="G1321" s="16">
        <v>0.18795930981726</v>
      </c>
      <c r="H1321" s="16">
        <v>9.2559118411805794E-2</v>
      </c>
      <c r="I1321" s="16">
        <v>0.15727636433095499</v>
      </c>
      <c r="J1321" s="16">
        <v>0.17055247187401301</v>
      </c>
      <c r="K1321" s="16">
        <v>0.210085133957221</v>
      </c>
      <c r="L1321" s="16">
        <v>0.20333341840808999</v>
      </c>
      <c r="M1321" s="16"/>
      <c r="N1321" s="16">
        <v>0.107063469338713</v>
      </c>
      <c r="O1321" s="16">
        <v>0.164342559525604</v>
      </c>
      <c r="P1321" s="16">
        <v>0.195186660993838</v>
      </c>
      <c r="Q1321" s="16">
        <v>0.118885296474255</v>
      </c>
      <c r="R1321" s="16"/>
      <c r="S1321" s="16">
        <v>0.17147472157625099</v>
      </c>
      <c r="T1321" s="16">
        <v>0.13425071492212101</v>
      </c>
      <c r="U1321" s="16"/>
      <c r="V1321" s="16">
        <v>0.22754594544926901</v>
      </c>
      <c r="W1321" s="16">
        <v>0.15138070017308999</v>
      </c>
      <c r="X1321" s="16">
        <v>0.13688639493968999</v>
      </c>
      <c r="Y1321" s="16">
        <v>8.3256799550368896E-2</v>
      </c>
      <c r="Z1321" s="16"/>
      <c r="AA1321" s="16">
        <v>0.23692128467114201</v>
      </c>
      <c r="AB1321" s="16">
        <v>0.163015228125693</v>
      </c>
      <c r="AC1321" s="16">
        <v>3.3708638471092803E-2</v>
      </c>
      <c r="AD1321" s="16">
        <v>0.117399650922938</v>
      </c>
      <c r="AE1321" s="16">
        <v>0.140250662943116</v>
      </c>
      <c r="AF1321" s="16">
        <v>0</v>
      </c>
      <c r="AG1321" s="16"/>
      <c r="AH1321" s="16">
        <v>7.0938792257741301E-2</v>
      </c>
      <c r="AI1321" s="16">
        <v>0.20669798143002699</v>
      </c>
      <c r="AJ1321" s="16"/>
      <c r="AK1321" s="16">
        <v>4.8550434381613702E-2</v>
      </c>
      <c r="AL1321" s="16">
        <v>0.23755999682184401</v>
      </c>
      <c r="AM1321" s="16"/>
      <c r="AN1321" s="16">
        <v>6.4431323833960899E-2</v>
      </c>
      <c r="AO1321" s="16">
        <v>0.21185732048928199</v>
      </c>
      <c r="AP1321" s="16"/>
      <c r="AQ1321" s="16">
        <v>5.09577264581055E-2</v>
      </c>
      <c r="AR1321" s="16">
        <v>0.19582594326386399</v>
      </c>
      <c r="AS1321" s="16">
        <v>0.121482416207968</v>
      </c>
      <c r="AT1321" s="16"/>
      <c r="AU1321" s="16">
        <v>0.14129110772461101</v>
      </c>
      <c r="AV1321" s="16">
        <v>0.17757867275405301</v>
      </c>
      <c r="AW1321" s="16"/>
      <c r="AX1321" s="16">
        <v>0.14264714620320901</v>
      </c>
      <c r="AY1321" s="16">
        <v>0.24206353271228001</v>
      </c>
      <c r="AZ1321" s="16"/>
      <c r="BA1321" s="16">
        <v>0.115055771137329</v>
      </c>
      <c r="BB1321" s="16">
        <v>0.138318261775639</v>
      </c>
    </row>
    <row r="1322" spans="2:54" x14ac:dyDescent="0.35">
      <c r="C1322" s="16"/>
      <c r="D1322" s="16"/>
      <c r="E1322" s="16"/>
      <c r="F1322" s="16"/>
      <c r="G1322" s="16"/>
      <c r="H1322" s="16"/>
      <c r="I1322" s="16"/>
      <c r="J1322" s="16"/>
      <c r="K1322" s="16"/>
      <c r="L1322" s="16"/>
      <c r="M1322" s="16"/>
      <c r="N1322" s="16"/>
      <c r="O1322" s="16"/>
      <c r="P1322" s="16"/>
      <c r="Q1322" s="16"/>
      <c r="R1322" s="16"/>
      <c r="S1322" s="16"/>
      <c r="T1322" s="16"/>
      <c r="U1322" s="16"/>
      <c r="V1322" s="16"/>
      <c r="W1322" s="16"/>
      <c r="X1322" s="16"/>
      <c r="Y1322" s="16"/>
      <c r="Z1322" s="16"/>
      <c r="AA1322" s="16"/>
      <c r="AB1322" s="16"/>
      <c r="AC1322" s="16"/>
      <c r="AD1322" s="16"/>
      <c r="AE1322" s="16"/>
      <c r="AF1322" s="16"/>
      <c r="AG1322" s="16"/>
      <c r="AH1322" s="16"/>
      <c r="AI1322" s="16"/>
      <c r="AJ1322" s="16"/>
      <c r="AK1322" s="16"/>
      <c r="AL1322" s="16"/>
      <c r="AM1322" s="16"/>
      <c r="AN1322" s="16"/>
      <c r="AO1322" s="16"/>
      <c r="AP1322" s="16"/>
      <c r="AQ1322" s="16"/>
      <c r="AR1322" s="16"/>
      <c r="AS1322" s="16"/>
      <c r="AT1322" s="16"/>
      <c r="AU1322" s="16"/>
      <c r="AV1322" s="16"/>
      <c r="AW1322" s="16"/>
      <c r="AX1322" s="16"/>
      <c r="AY1322" s="16"/>
      <c r="AZ1322" s="16"/>
      <c r="BA1322" s="16"/>
      <c r="BB1322" s="16"/>
    </row>
    <row r="1323" spans="2:54" x14ac:dyDescent="0.35">
      <c r="B1323" s="7" t="s">
        <v>463</v>
      </c>
      <c r="C1323" s="16"/>
      <c r="D1323" s="16"/>
      <c r="E1323" s="16"/>
      <c r="F1323" s="16"/>
      <c r="G1323" s="16"/>
      <c r="H1323" s="16"/>
      <c r="I1323" s="16"/>
      <c r="J1323" s="16"/>
      <c r="K1323" s="16"/>
      <c r="L1323" s="16"/>
      <c r="M1323" s="16"/>
      <c r="N1323" s="16"/>
      <c r="O1323" s="16"/>
      <c r="P1323" s="16"/>
      <c r="Q1323" s="16"/>
      <c r="R1323" s="16"/>
      <c r="S1323" s="16"/>
      <c r="T1323" s="16"/>
      <c r="U1323" s="16"/>
      <c r="V1323" s="16"/>
      <c r="W1323" s="16"/>
      <c r="X1323" s="16"/>
      <c r="Y1323" s="16"/>
      <c r="Z1323" s="16"/>
      <c r="AA1323" s="16"/>
      <c r="AB1323" s="16"/>
      <c r="AC1323" s="16"/>
      <c r="AD1323" s="16"/>
      <c r="AE1323" s="16"/>
      <c r="AF1323" s="16"/>
      <c r="AG1323" s="16"/>
      <c r="AH1323" s="16"/>
      <c r="AI1323" s="16"/>
      <c r="AJ1323" s="16"/>
      <c r="AK1323" s="16"/>
      <c r="AL1323" s="16"/>
      <c r="AM1323" s="16"/>
      <c r="AN1323" s="16"/>
      <c r="AO1323" s="16"/>
      <c r="AP1323" s="16"/>
      <c r="AQ1323" s="16"/>
      <c r="AR1323" s="16"/>
      <c r="AS1323" s="16"/>
      <c r="AT1323" s="16"/>
      <c r="AU1323" s="16"/>
      <c r="AV1323" s="16"/>
      <c r="AW1323" s="16"/>
      <c r="AX1323" s="16"/>
      <c r="AY1323" s="16"/>
      <c r="AZ1323" s="16"/>
      <c r="BA1323" s="16"/>
      <c r="BB1323" s="16"/>
    </row>
    <row r="1324" spans="2:54" x14ac:dyDescent="0.35">
      <c r="B1324" s="15" t="s">
        <v>14</v>
      </c>
      <c r="C1324" s="16"/>
      <c r="D1324" s="16"/>
      <c r="E1324" s="16"/>
      <c r="F1324" s="16"/>
      <c r="G1324" s="16"/>
      <c r="H1324" s="16"/>
      <c r="I1324" s="16"/>
      <c r="J1324" s="16"/>
      <c r="K1324" s="16"/>
      <c r="L1324" s="16"/>
      <c r="M1324" s="16"/>
      <c r="N1324" s="16"/>
      <c r="O1324" s="16"/>
      <c r="P1324" s="16"/>
      <c r="Q1324" s="16"/>
      <c r="R1324" s="16"/>
      <c r="S1324" s="16"/>
      <c r="T1324" s="16"/>
      <c r="U1324" s="16"/>
      <c r="V1324" s="16"/>
      <c r="W1324" s="16"/>
      <c r="X1324" s="16"/>
      <c r="Y1324" s="16"/>
      <c r="Z1324" s="16"/>
      <c r="AA1324" s="16"/>
      <c r="AB1324" s="16"/>
      <c r="AC1324" s="16"/>
      <c r="AD1324" s="16"/>
      <c r="AE1324" s="16"/>
      <c r="AF1324" s="16"/>
      <c r="AG1324" s="16"/>
      <c r="AH1324" s="16"/>
      <c r="AI1324" s="16"/>
      <c r="AJ1324" s="16"/>
      <c r="AK1324" s="16"/>
      <c r="AL1324" s="16"/>
      <c r="AM1324" s="16"/>
      <c r="AN1324" s="16"/>
      <c r="AO1324" s="16"/>
      <c r="AP1324" s="16"/>
      <c r="AQ1324" s="16"/>
      <c r="AR1324" s="16"/>
      <c r="AS1324" s="16"/>
      <c r="AT1324" s="16"/>
      <c r="AU1324" s="16"/>
      <c r="AV1324" s="16"/>
      <c r="AW1324" s="16"/>
      <c r="AX1324" s="16"/>
      <c r="AY1324" s="16"/>
      <c r="AZ1324" s="16"/>
      <c r="BA1324" s="16"/>
      <c r="BB1324" s="16"/>
    </row>
    <row r="1325" spans="2:54" x14ac:dyDescent="0.35">
      <c r="B1325" t="s">
        <v>464</v>
      </c>
      <c r="C1325" s="16">
        <v>0.43447003652142102</v>
      </c>
      <c r="D1325" s="16">
        <v>0.46895634770446598</v>
      </c>
      <c r="E1325" s="16">
        <v>0.40364623331190502</v>
      </c>
      <c r="F1325" s="16"/>
      <c r="G1325" s="16">
        <v>0.49278050231577603</v>
      </c>
      <c r="H1325" s="16">
        <v>0.54813798634636202</v>
      </c>
      <c r="I1325" s="16">
        <v>0.46387205879376397</v>
      </c>
      <c r="J1325" s="16">
        <v>0.46459284539947299</v>
      </c>
      <c r="K1325" s="16">
        <v>0.29445013373603901</v>
      </c>
      <c r="L1325" s="16">
        <v>0.36741771951672603</v>
      </c>
      <c r="M1325" s="16"/>
      <c r="N1325" s="16">
        <v>0.42663021239658999</v>
      </c>
      <c r="O1325" s="16">
        <v>0.38037860640571602</v>
      </c>
      <c r="P1325" s="16">
        <v>0.47310821307623702</v>
      </c>
      <c r="Q1325" s="16">
        <v>0.42543797490042001</v>
      </c>
      <c r="R1325" s="16"/>
      <c r="S1325" s="16">
        <v>0.42882474129620202</v>
      </c>
      <c r="T1325" s="16">
        <v>0.44016591764177299</v>
      </c>
      <c r="U1325" s="16"/>
      <c r="V1325" s="16">
        <v>0.39715055654652298</v>
      </c>
      <c r="W1325" s="16">
        <v>0.43484815326336201</v>
      </c>
      <c r="X1325" s="16">
        <v>0.45045151693696101</v>
      </c>
      <c r="Y1325" s="16">
        <v>0.56985761488016895</v>
      </c>
      <c r="Z1325" s="16"/>
      <c r="AA1325" s="16">
        <v>0.37358384915100401</v>
      </c>
      <c r="AB1325" s="16">
        <v>0.423684976300162</v>
      </c>
      <c r="AC1325" s="16">
        <v>0.43451180683405399</v>
      </c>
      <c r="AD1325" s="16">
        <v>0.531150581667855</v>
      </c>
      <c r="AE1325" s="16">
        <v>0.448503694808641</v>
      </c>
      <c r="AF1325" s="16">
        <v>0.55907262300896299</v>
      </c>
      <c r="AG1325" s="16"/>
      <c r="AH1325" s="16">
        <v>0.46132926187208001</v>
      </c>
      <c r="AI1325" s="16">
        <v>0.44925782707071599</v>
      </c>
      <c r="AJ1325" s="16"/>
      <c r="AK1325" s="16">
        <v>0.46954753747676897</v>
      </c>
      <c r="AL1325" s="16">
        <v>0.42031348014650899</v>
      </c>
      <c r="AM1325" s="16"/>
      <c r="AN1325" s="16">
        <v>0.452658448261607</v>
      </c>
      <c r="AO1325" s="16">
        <v>0.43858726497370398</v>
      </c>
      <c r="AP1325" s="16"/>
      <c r="AQ1325" s="16">
        <v>0.45538362505823199</v>
      </c>
      <c r="AR1325" s="16">
        <v>0.41988821059624398</v>
      </c>
      <c r="AS1325" s="16">
        <v>0.45295573829789298</v>
      </c>
      <c r="AT1325" s="16"/>
      <c r="AU1325" s="16">
        <v>0.43872797609629899</v>
      </c>
      <c r="AV1325" s="16">
        <v>0.43633068463234198</v>
      </c>
      <c r="AW1325" s="16"/>
      <c r="AX1325" s="16">
        <v>0.46977799748705401</v>
      </c>
      <c r="AY1325" s="16">
        <v>0.25949626557699201</v>
      </c>
      <c r="AZ1325" s="16"/>
      <c r="BA1325" s="16">
        <v>0.62522116208617795</v>
      </c>
      <c r="BB1325" s="16">
        <v>0.51034385228058099</v>
      </c>
    </row>
    <row r="1326" spans="2:54" x14ac:dyDescent="0.35">
      <c r="B1326" t="s">
        <v>465</v>
      </c>
      <c r="C1326" s="16">
        <v>0.27757322803928203</v>
      </c>
      <c r="D1326" s="16">
        <v>0.34891243819793699</v>
      </c>
      <c r="E1326" s="16">
        <v>0.20906339829965001</v>
      </c>
      <c r="F1326" s="16"/>
      <c r="G1326" s="16">
        <v>0.26563010982517399</v>
      </c>
      <c r="H1326" s="16">
        <v>0.37659089645924798</v>
      </c>
      <c r="I1326" s="16">
        <v>0.45344492456822999</v>
      </c>
      <c r="J1326" s="16">
        <v>0.35679872961645198</v>
      </c>
      <c r="K1326" s="16">
        <v>0.13495736375779199</v>
      </c>
      <c r="L1326" s="16">
        <v>0.114671951839562</v>
      </c>
      <c r="M1326" s="16"/>
      <c r="N1326" s="16">
        <v>0.21415543405405801</v>
      </c>
      <c r="O1326" s="16">
        <v>0.21049686853917601</v>
      </c>
      <c r="P1326" s="16">
        <v>0.27808419265643503</v>
      </c>
      <c r="Q1326" s="16">
        <v>0.38084804177593401</v>
      </c>
      <c r="R1326" s="16"/>
      <c r="S1326" s="16">
        <v>0.20740965107597201</v>
      </c>
      <c r="T1326" s="16">
        <v>0.38308811941295201</v>
      </c>
      <c r="U1326" s="16"/>
      <c r="V1326" s="16">
        <v>0.29554985085532298</v>
      </c>
      <c r="W1326" s="16">
        <v>0.25402324816247002</v>
      </c>
      <c r="X1326" s="16">
        <v>0.28912624769474699</v>
      </c>
      <c r="Y1326" s="16">
        <v>0.32215502849803201</v>
      </c>
      <c r="Z1326" s="16"/>
      <c r="AA1326" s="16">
        <v>0.28674320421537702</v>
      </c>
      <c r="AB1326" s="16">
        <v>0.29019659926260699</v>
      </c>
      <c r="AC1326" s="16">
        <v>0.22374548689162099</v>
      </c>
      <c r="AD1326" s="16">
        <v>0.30038767163306701</v>
      </c>
      <c r="AE1326" s="16">
        <v>0.23412906457250601</v>
      </c>
      <c r="AF1326" s="16">
        <v>0.228449657204045</v>
      </c>
      <c r="AG1326" s="16"/>
      <c r="AH1326" s="16">
        <v>0.29639552415964199</v>
      </c>
      <c r="AI1326" s="16">
        <v>0.26270380162844198</v>
      </c>
      <c r="AJ1326" s="16"/>
      <c r="AK1326" s="16">
        <v>0.32343195232862398</v>
      </c>
      <c r="AL1326" s="16">
        <v>0.23735954623192501</v>
      </c>
      <c r="AM1326" s="16"/>
      <c r="AN1326" s="16">
        <v>0.29398256145802598</v>
      </c>
      <c r="AO1326" s="16">
        <v>0.25911746432688199</v>
      </c>
      <c r="AP1326" s="16"/>
      <c r="AQ1326" s="16">
        <v>0.27659266830198997</v>
      </c>
      <c r="AR1326" s="16">
        <v>0.267985979041025</v>
      </c>
      <c r="AS1326" s="16">
        <v>0.28764167950325198</v>
      </c>
      <c r="AT1326" s="16"/>
      <c r="AU1326" s="16">
        <v>0.27007498647404299</v>
      </c>
      <c r="AV1326" s="16">
        <v>0.28552409291150999</v>
      </c>
      <c r="AW1326" s="16"/>
      <c r="AX1326" s="16">
        <v>0.30677326948994599</v>
      </c>
      <c r="AY1326" s="16">
        <v>0.13983357661143</v>
      </c>
      <c r="AZ1326" s="16"/>
      <c r="BA1326" s="16">
        <v>0.47682765919230502</v>
      </c>
      <c r="BB1326" s="16">
        <v>0.32705924396421898</v>
      </c>
    </row>
    <row r="1327" spans="2:54" x14ac:dyDescent="0.35">
      <c r="B1327" t="s">
        <v>466</v>
      </c>
      <c r="C1327" s="16">
        <v>0.27398665565159602</v>
      </c>
      <c r="D1327" s="16">
        <v>0.31498731822704701</v>
      </c>
      <c r="E1327" s="16">
        <v>0.236319867416977</v>
      </c>
      <c r="F1327" s="16"/>
      <c r="G1327" s="16">
        <v>0.333941084619162</v>
      </c>
      <c r="H1327" s="16">
        <v>0.37553300276882001</v>
      </c>
      <c r="I1327" s="16">
        <v>0.362868385400828</v>
      </c>
      <c r="J1327" s="16">
        <v>0.27479848513195398</v>
      </c>
      <c r="K1327" s="16">
        <v>0.17813516230158599</v>
      </c>
      <c r="L1327" s="16">
        <v>0.157640421795017</v>
      </c>
      <c r="M1327" s="16"/>
      <c r="N1327" s="16">
        <v>0.24452116607653901</v>
      </c>
      <c r="O1327" s="16">
        <v>0.26259246684579701</v>
      </c>
      <c r="P1327" s="16">
        <v>0.280437573112088</v>
      </c>
      <c r="Q1327" s="16">
        <v>0.29471494258945702</v>
      </c>
      <c r="R1327" s="16"/>
      <c r="S1327" s="16">
        <v>0.23501917248979601</v>
      </c>
      <c r="T1327" s="16">
        <v>0.33410557433422899</v>
      </c>
      <c r="U1327" s="16"/>
      <c r="V1327" s="16">
        <v>0.22609318567112499</v>
      </c>
      <c r="W1327" s="16">
        <v>0.28545604814644499</v>
      </c>
      <c r="X1327" s="16">
        <v>0.28219170871496002</v>
      </c>
      <c r="Y1327" s="16">
        <v>0.42338378936459298</v>
      </c>
      <c r="Z1327" s="16"/>
      <c r="AA1327" s="16">
        <v>0.23739020507829101</v>
      </c>
      <c r="AB1327" s="16">
        <v>0.27174341014667303</v>
      </c>
      <c r="AC1327" s="16">
        <v>0.21801689793946799</v>
      </c>
      <c r="AD1327" s="16">
        <v>0.34961773866423201</v>
      </c>
      <c r="AE1327" s="16">
        <v>0.326786604079909</v>
      </c>
      <c r="AF1327" s="16">
        <v>0.25320584763144899</v>
      </c>
      <c r="AG1327" s="16"/>
      <c r="AH1327" s="16">
        <v>0.32194483324934903</v>
      </c>
      <c r="AI1327" s="16">
        <v>0.26420226560246202</v>
      </c>
      <c r="AJ1327" s="16"/>
      <c r="AK1327" s="16">
        <v>0.31069169183733097</v>
      </c>
      <c r="AL1327" s="16">
        <v>0.226376982383269</v>
      </c>
      <c r="AM1327" s="16"/>
      <c r="AN1327" s="16">
        <v>0.29714711611904199</v>
      </c>
      <c r="AO1327" s="16">
        <v>0.23935313196608701</v>
      </c>
      <c r="AP1327" s="16"/>
      <c r="AQ1327" s="16">
        <v>0.30601063807253898</v>
      </c>
      <c r="AR1327" s="16">
        <v>0.24351398498583501</v>
      </c>
      <c r="AS1327" s="16">
        <v>0.31383372969976098</v>
      </c>
      <c r="AT1327" s="16"/>
      <c r="AU1327" s="16">
        <v>0.271046773000782</v>
      </c>
      <c r="AV1327" s="16">
        <v>0.28313885216551699</v>
      </c>
      <c r="AW1327" s="16"/>
      <c r="AX1327" s="16">
        <v>0.31068822955631398</v>
      </c>
      <c r="AY1327" s="16">
        <v>9.1919750078332405E-2</v>
      </c>
      <c r="AZ1327" s="16"/>
      <c r="BA1327" s="16">
        <v>0.48239760605693199</v>
      </c>
      <c r="BB1327" s="16">
        <v>0.34535092884479301</v>
      </c>
    </row>
    <row r="1328" spans="2:54" x14ac:dyDescent="0.35">
      <c r="B1328" t="s">
        <v>102</v>
      </c>
      <c r="C1328" s="16">
        <v>0.25268860422452599</v>
      </c>
      <c r="D1328" s="16">
        <v>0.22300630527034501</v>
      </c>
      <c r="E1328" s="16">
        <v>0.28098811689930597</v>
      </c>
      <c r="F1328" s="16"/>
      <c r="G1328" s="16">
        <v>0.18885777174851001</v>
      </c>
      <c r="H1328" s="16">
        <v>0.17005833777234999</v>
      </c>
      <c r="I1328" s="16">
        <v>0.142116930011046</v>
      </c>
      <c r="J1328" s="16">
        <v>0.28424611716396397</v>
      </c>
      <c r="K1328" s="16">
        <v>0.34773003889831</v>
      </c>
      <c r="L1328" s="16">
        <v>0.34813854095846603</v>
      </c>
      <c r="M1328" s="16"/>
      <c r="N1328" s="16">
        <v>0.27893228777151502</v>
      </c>
      <c r="O1328" s="16">
        <v>0.32564767032911002</v>
      </c>
      <c r="P1328" s="16">
        <v>0.23292254557676301</v>
      </c>
      <c r="Q1328" s="16">
        <v>0.20177354078813201</v>
      </c>
      <c r="R1328" s="16"/>
      <c r="S1328" s="16">
        <v>0.29934474949945</v>
      </c>
      <c r="T1328" s="16">
        <v>0.183599370442103</v>
      </c>
      <c r="U1328" s="16"/>
      <c r="V1328" s="16">
        <v>0.27969523882134101</v>
      </c>
      <c r="W1328" s="16">
        <v>0.23395694095928199</v>
      </c>
      <c r="X1328" s="16">
        <v>0.26602070530904198</v>
      </c>
      <c r="Y1328" s="16">
        <v>0.16029414705624601</v>
      </c>
      <c r="Z1328" s="16"/>
      <c r="AA1328" s="16">
        <v>0.27807301625521302</v>
      </c>
      <c r="AB1328" s="16">
        <v>0.219027869153472</v>
      </c>
      <c r="AC1328" s="16">
        <v>0.37533819358239801</v>
      </c>
      <c r="AD1328" s="16">
        <v>0.18383168711364201</v>
      </c>
      <c r="AE1328" s="16">
        <v>0.219093626976537</v>
      </c>
      <c r="AF1328" s="16">
        <v>0.30941513323903802</v>
      </c>
      <c r="AG1328" s="16"/>
      <c r="AH1328" s="16">
        <v>0.231142316894309</v>
      </c>
      <c r="AI1328" s="16">
        <v>0.27393598721040502</v>
      </c>
      <c r="AJ1328" s="16"/>
      <c r="AK1328" s="16">
        <v>0.18869123339312299</v>
      </c>
      <c r="AL1328" s="16">
        <v>0.295501119650591</v>
      </c>
      <c r="AM1328" s="16"/>
      <c r="AN1328" s="16">
        <v>0.222784599914128</v>
      </c>
      <c r="AO1328" s="16">
        <v>0.27847164338284203</v>
      </c>
      <c r="AP1328" s="16"/>
      <c r="AQ1328" s="16">
        <v>0.26525165692478497</v>
      </c>
      <c r="AR1328" s="16">
        <v>0.26275778624407597</v>
      </c>
      <c r="AS1328" s="16">
        <v>0.231769498451845</v>
      </c>
      <c r="AT1328" s="16"/>
      <c r="AU1328" s="16">
        <v>0.263099049077336</v>
      </c>
      <c r="AV1328" s="16">
        <v>0.237166084213042</v>
      </c>
      <c r="AW1328" s="16"/>
      <c r="AX1328" s="16">
        <v>0.21929419757597299</v>
      </c>
      <c r="AY1328" s="16">
        <v>0.42215444803531998</v>
      </c>
      <c r="AZ1328" s="16"/>
      <c r="BA1328" s="16">
        <v>9.0981207039211795E-2</v>
      </c>
      <c r="BB1328" s="16">
        <v>0.16122119828834899</v>
      </c>
    </row>
    <row r="1329" spans="2:54" x14ac:dyDescent="0.35">
      <c r="B1329" t="s">
        <v>103</v>
      </c>
      <c r="C1329" s="16">
        <v>0.13751861993499001</v>
      </c>
      <c r="D1329" s="16">
        <v>0.10125719144623101</v>
      </c>
      <c r="E1329" s="16">
        <v>0.17040836430696399</v>
      </c>
      <c r="F1329" s="16"/>
      <c r="G1329" s="16">
        <v>0.126251855913045</v>
      </c>
      <c r="H1329" s="16">
        <v>8.29437842700807E-2</v>
      </c>
      <c r="I1329" s="16">
        <v>0.106391022014289</v>
      </c>
      <c r="J1329" s="16">
        <v>0.106385065480884</v>
      </c>
      <c r="K1329" s="16">
        <v>0.19263076985474201</v>
      </c>
      <c r="L1329" s="16">
        <v>0.19535407405215599</v>
      </c>
      <c r="M1329" s="16"/>
      <c r="N1329" s="16">
        <v>0.14440490868094399</v>
      </c>
      <c r="O1329" s="16">
        <v>0.14132745597658</v>
      </c>
      <c r="P1329" s="16">
        <v>0.12570982057977501</v>
      </c>
      <c r="Q1329" s="16">
        <v>0.148190228139813</v>
      </c>
      <c r="R1329" s="16"/>
      <c r="S1329" s="16">
        <v>0.13979620847099899</v>
      </c>
      <c r="T1329" s="16">
        <v>0.134769268037436</v>
      </c>
      <c r="U1329" s="16"/>
      <c r="V1329" s="16">
        <v>0.15491539880501301</v>
      </c>
      <c r="W1329" s="16">
        <v>0.15201001658826299</v>
      </c>
      <c r="X1329" s="16">
        <v>0.11469129599744</v>
      </c>
      <c r="Y1329" s="16">
        <v>3.3068540854923598E-2</v>
      </c>
      <c r="Z1329" s="16"/>
      <c r="AA1329" s="16">
        <v>0.16505644591083601</v>
      </c>
      <c r="AB1329" s="16">
        <v>0.154822957540972</v>
      </c>
      <c r="AC1329" s="16">
        <v>9.2475655862979803E-2</v>
      </c>
      <c r="AD1329" s="16">
        <v>0.101753658188856</v>
      </c>
      <c r="AE1329" s="16">
        <v>0.151734621737423</v>
      </c>
      <c r="AF1329" s="16">
        <v>3.77315943017228E-2</v>
      </c>
      <c r="AG1329" s="16"/>
      <c r="AH1329" s="16">
        <v>0.12568177038488301</v>
      </c>
      <c r="AI1329" s="16">
        <v>0.101904432154219</v>
      </c>
      <c r="AJ1329" s="16"/>
      <c r="AK1329" s="16">
        <v>0.144318863381038</v>
      </c>
      <c r="AL1329" s="16">
        <v>0.124859254885906</v>
      </c>
      <c r="AM1329" s="16"/>
      <c r="AN1329" s="16">
        <v>0.14137296829839099</v>
      </c>
      <c r="AO1329" s="16">
        <v>0.1187280329054</v>
      </c>
      <c r="AP1329" s="16"/>
      <c r="AQ1329" s="16">
        <v>0.120085821278673</v>
      </c>
      <c r="AR1329" s="16">
        <v>0.15795220112227401</v>
      </c>
      <c r="AS1329" s="16">
        <v>0.11055743771001</v>
      </c>
      <c r="AT1329" s="16"/>
      <c r="AU1329" s="16">
        <v>0.12942763430321899</v>
      </c>
      <c r="AV1329" s="16">
        <v>0.146395099434843</v>
      </c>
      <c r="AW1329" s="16"/>
      <c r="AX1329" s="16">
        <v>0.120424692183078</v>
      </c>
      <c r="AY1329" s="16">
        <v>0.213385884827861</v>
      </c>
      <c r="AZ1329" s="16"/>
      <c r="BA1329" s="16">
        <v>4.7574507342197099E-2</v>
      </c>
      <c r="BB1329" s="16">
        <v>0.141138064229406</v>
      </c>
    </row>
    <row r="1330" spans="2:54" x14ac:dyDescent="0.35">
      <c r="C1330" s="16"/>
      <c r="D1330" s="16"/>
      <c r="E1330" s="16"/>
      <c r="F1330" s="16"/>
      <c r="G1330" s="16"/>
      <c r="H1330" s="16"/>
      <c r="I1330" s="16"/>
      <c r="J1330" s="16"/>
      <c r="K1330" s="16"/>
      <c r="L1330" s="16"/>
      <c r="M1330" s="16"/>
      <c r="N1330" s="16"/>
      <c r="O1330" s="16"/>
      <c r="P1330" s="16"/>
      <c r="Q1330" s="16"/>
      <c r="R1330" s="16"/>
      <c r="S1330" s="16"/>
      <c r="T1330" s="16"/>
      <c r="U1330" s="16"/>
      <c r="V1330" s="16"/>
      <c r="W1330" s="16"/>
      <c r="X1330" s="16"/>
      <c r="Y1330" s="16"/>
      <c r="Z1330" s="16"/>
      <c r="AA1330" s="16"/>
      <c r="AB1330" s="16"/>
      <c r="AC1330" s="16"/>
      <c r="AD1330" s="16"/>
      <c r="AE1330" s="16"/>
      <c r="AF1330" s="16"/>
      <c r="AG1330" s="16"/>
      <c r="AH1330" s="16"/>
      <c r="AI1330" s="16"/>
      <c r="AJ1330" s="16"/>
      <c r="AK1330" s="16"/>
      <c r="AL1330" s="16"/>
      <c r="AM1330" s="16"/>
      <c r="AN1330" s="16"/>
      <c r="AO1330" s="16"/>
      <c r="AP1330" s="16"/>
      <c r="AQ1330" s="16"/>
      <c r="AR1330" s="16"/>
      <c r="AS1330" s="16"/>
      <c r="AT1330" s="16"/>
      <c r="AU1330" s="16"/>
      <c r="AV1330" s="16"/>
      <c r="AW1330" s="16"/>
      <c r="AX1330" s="16"/>
      <c r="AY1330" s="16"/>
      <c r="AZ1330" s="16"/>
      <c r="BA1330" s="16"/>
      <c r="BB1330" s="16"/>
    </row>
    <row r="1331" spans="2:54" x14ac:dyDescent="0.35">
      <c r="B1331" s="7" t="s">
        <v>467</v>
      </c>
      <c r="C1331" s="16"/>
      <c r="D1331" s="16"/>
      <c r="E1331" s="16"/>
      <c r="F1331" s="16"/>
      <c r="G1331" s="16"/>
      <c r="H1331" s="16"/>
      <c r="I1331" s="16"/>
      <c r="J1331" s="16"/>
      <c r="K1331" s="16"/>
      <c r="L1331" s="16"/>
      <c r="M1331" s="16"/>
      <c r="N1331" s="16"/>
      <c r="O1331" s="16"/>
      <c r="P1331" s="16"/>
      <c r="Q1331" s="16"/>
      <c r="R1331" s="16"/>
      <c r="S1331" s="16"/>
      <c r="T1331" s="16"/>
      <c r="U1331" s="16"/>
      <c r="V1331" s="16"/>
      <c r="W1331" s="16"/>
      <c r="X1331" s="16"/>
      <c r="Y1331" s="16"/>
      <c r="Z1331" s="16"/>
      <c r="AA1331" s="16"/>
      <c r="AB1331" s="16"/>
      <c r="AC1331" s="16"/>
      <c r="AD1331" s="16"/>
      <c r="AE1331" s="16"/>
      <c r="AF1331" s="16"/>
      <c r="AG1331" s="16"/>
      <c r="AH1331" s="16"/>
      <c r="AI1331" s="16"/>
      <c r="AJ1331" s="16"/>
      <c r="AK1331" s="16"/>
      <c r="AL1331" s="16"/>
      <c r="AM1331" s="16"/>
      <c r="AN1331" s="16"/>
      <c r="AO1331" s="16"/>
      <c r="AP1331" s="16"/>
      <c r="AQ1331" s="16"/>
      <c r="AR1331" s="16"/>
      <c r="AS1331" s="16"/>
      <c r="AT1331" s="16"/>
      <c r="AU1331" s="16"/>
      <c r="AV1331" s="16"/>
      <c r="AW1331" s="16"/>
      <c r="AX1331" s="16"/>
      <c r="AY1331" s="16"/>
      <c r="AZ1331" s="16"/>
      <c r="BA1331" s="16"/>
      <c r="BB1331" s="16"/>
    </row>
    <row r="1332" spans="2:54" x14ac:dyDescent="0.35">
      <c r="B1332" s="15" t="s">
        <v>14</v>
      </c>
      <c r="C1332" s="16"/>
      <c r="D1332" s="16"/>
      <c r="E1332" s="16"/>
      <c r="F1332" s="16"/>
      <c r="G1332" s="16"/>
      <c r="H1332" s="16"/>
      <c r="I1332" s="16"/>
      <c r="J1332" s="16"/>
      <c r="K1332" s="16"/>
      <c r="L1332" s="16"/>
      <c r="M1332" s="16"/>
      <c r="N1332" s="16"/>
      <c r="O1332" s="16"/>
      <c r="P1332" s="16"/>
      <c r="Q1332" s="16"/>
      <c r="R1332" s="16"/>
      <c r="S1332" s="16"/>
      <c r="T1332" s="16"/>
      <c r="U1332" s="16"/>
      <c r="V1332" s="16"/>
      <c r="W1332" s="16"/>
      <c r="X1332" s="16"/>
      <c r="Y1332" s="16"/>
      <c r="Z1332" s="16"/>
      <c r="AA1332" s="16"/>
      <c r="AB1332" s="16"/>
      <c r="AC1332" s="16"/>
      <c r="AD1332" s="16"/>
      <c r="AE1332" s="16"/>
      <c r="AF1332" s="16"/>
      <c r="AG1332" s="16"/>
      <c r="AH1332" s="16"/>
      <c r="AI1332" s="16"/>
      <c r="AJ1332" s="16"/>
      <c r="AK1332" s="16"/>
      <c r="AL1332" s="16"/>
      <c r="AM1332" s="16"/>
      <c r="AN1332" s="16"/>
      <c r="AO1332" s="16"/>
      <c r="AP1332" s="16"/>
      <c r="AQ1332" s="16"/>
      <c r="AR1332" s="16"/>
      <c r="AS1332" s="16"/>
      <c r="AT1332" s="16"/>
      <c r="AU1332" s="16"/>
      <c r="AV1332" s="16"/>
      <c r="AW1332" s="16"/>
      <c r="AX1332" s="16"/>
      <c r="AY1332" s="16"/>
      <c r="AZ1332" s="16"/>
      <c r="BA1332" s="16"/>
      <c r="BB1332" s="16"/>
    </row>
    <row r="1333" spans="2:54" x14ac:dyDescent="0.35">
      <c r="B1333" t="s">
        <v>468</v>
      </c>
      <c r="C1333" s="16">
        <v>0.48859791742749997</v>
      </c>
      <c r="D1333" s="16">
        <v>0.469191787465153</v>
      </c>
      <c r="E1333" s="16">
        <v>0.506433297932814</v>
      </c>
      <c r="F1333" s="16"/>
      <c r="G1333" s="16">
        <v>0.36605487147384402</v>
      </c>
      <c r="H1333" s="16">
        <v>0.49589251338755103</v>
      </c>
      <c r="I1333" s="16">
        <v>0.50058875409858095</v>
      </c>
      <c r="J1333" s="16">
        <v>0.53342836894654599</v>
      </c>
      <c r="K1333" s="16">
        <v>0.45398677719293801</v>
      </c>
      <c r="L1333" s="16">
        <v>0.53704054534296097</v>
      </c>
      <c r="M1333" s="16"/>
      <c r="N1333" s="16">
        <v>0.53746057620807497</v>
      </c>
      <c r="O1333" s="16">
        <v>0.41277718051726597</v>
      </c>
      <c r="P1333" s="16">
        <v>0.50355534034729399</v>
      </c>
      <c r="Q1333" s="16">
        <v>0.49592592191196899</v>
      </c>
      <c r="R1333" s="16"/>
      <c r="S1333" s="16">
        <v>0.49537549070856501</v>
      </c>
      <c r="T1333" s="16">
        <v>0.47915280885315298</v>
      </c>
      <c r="U1333" s="16"/>
      <c r="V1333" s="16">
        <v>0.434864965542476</v>
      </c>
      <c r="W1333" s="16">
        <v>0.494085080084461</v>
      </c>
      <c r="X1333" s="16">
        <v>0.52040902502909503</v>
      </c>
      <c r="Y1333" s="16">
        <v>0.552514305445579</v>
      </c>
      <c r="Z1333" s="16"/>
      <c r="AA1333" s="16">
        <v>0.44501880132891702</v>
      </c>
      <c r="AB1333" s="16">
        <v>0.50710103776526705</v>
      </c>
      <c r="AC1333" s="16">
        <v>0.51812443560640298</v>
      </c>
      <c r="AD1333" s="16">
        <v>0.54519560996247995</v>
      </c>
      <c r="AE1333" s="16">
        <v>0.48583710539134201</v>
      </c>
      <c r="AF1333" s="16">
        <v>0.45464276615542698</v>
      </c>
      <c r="AG1333" s="16"/>
      <c r="AH1333" s="16">
        <v>0.48047299917646002</v>
      </c>
      <c r="AI1333" s="16">
        <v>0.51315581648169895</v>
      </c>
      <c r="AJ1333" s="16"/>
      <c r="AK1333" s="16">
        <v>0.48442334324319603</v>
      </c>
      <c r="AL1333" s="16">
        <v>0.47705363849702498</v>
      </c>
      <c r="AM1333" s="16"/>
      <c r="AN1333" s="16">
        <v>0.50704328156180201</v>
      </c>
      <c r="AO1333" s="16">
        <v>0.48276911512419901</v>
      </c>
      <c r="AP1333" s="16"/>
      <c r="AQ1333" s="16">
        <v>0.51131671467742101</v>
      </c>
      <c r="AR1333" s="16">
        <v>0.49097743905767199</v>
      </c>
      <c r="AS1333" s="16">
        <v>0.46767889092771597</v>
      </c>
      <c r="AT1333" s="16"/>
      <c r="AU1333" s="16">
        <v>0.51802771664209302</v>
      </c>
      <c r="AV1333" s="16">
        <v>0.45164539009683802</v>
      </c>
      <c r="AW1333" s="16"/>
      <c r="AX1333" s="16">
        <v>0.50908919525763696</v>
      </c>
      <c r="AY1333" s="16">
        <v>0.39783163202622901</v>
      </c>
      <c r="AZ1333" s="16"/>
      <c r="BA1333" s="16">
        <v>0.54817893750079805</v>
      </c>
      <c r="BB1333" s="16">
        <v>0.55047633876435598</v>
      </c>
    </row>
    <row r="1334" spans="2:54" x14ac:dyDescent="0.35">
      <c r="B1334" t="s">
        <v>469</v>
      </c>
      <c r="C1334" s="16">
        <v>0.44886841722050203</v>
      </c>
      <c r="D1334" s="16">
        <v>0.41652787625112297</v>
      </c>
      <c r="E1334" s="16">
        <v>0.48359014242452603</v>
      </c>
      <c r="F1334" s="16"/>
      <c r="G1334" s="16">
        <v>0.31242763589408301</v>
      </c>
      <c r="H1334" s="16">
        <v>0.38154792424044198</v>
      </c>
      <c r="I1334" s="16">
        <v>0.504188522030107</v>
      </c>
      <c r="J1334" s="16">
        <v>0.52809827794748798</v>
      </c>
      <c r="K1334" s="16">
        <v>0.45868130890594999</v>
      </c>
      <c r="L1334" s="16">
        <v>0.47482755532300502</v>
      </c>
      <c r="M1334" s="16"/>
      <c r="N1334" s="16">
        <v>0.45376043600090499</v>
      </c>
      <c r="O1334" s="16">
        <v>0.37448588322078802</v>
      </c>
      <c r="P1334" s="16">
        <v>0.46352009177577302</v>
      </c>
      <c r="Q1334" s="16">
        <v>0.486926177605709</v>
      </c>
      <c r="R1334" s="16"/>
      <c r="S1334" s="16">
        <v>0.44762317635738402</v>
      </c>
      <c r="T1334" s="16">
        <v>0.45298108159894102</v>
      </c>
      <c r="U1334" s="16"/>
      <c r="V1334" s="16">
        <v>0.40039537267629799</v>
      </c>
      <c r="W1334" s="16">
        <v>0.44654722466424401</v>
      </c>
      <c r="X1334" s="16">
        <v>0.48625657693690999</v>
      </c>
      <c r="Y1334" s="16">
        <v>0.51807793401955804</v>
      </c>
      <c r="Z1334" s="16"/>
      <c r="AA1334" s="16">
        <v>0.417278457321757</v>
      </c>
      <c r="AB1334" s="16">
        <v>0.46534598550478801</v>
      </c>
      <c r="AC1334" s="16">
        <v>0.50714596723635197</v>
      </c>
      <c r="AD1334" s="16">
        <v>0.44859919174686802</v>
      </c>
      <c r="AE1334" s="16">
        <v>0.48789737698657498</v>
      </c>
      <c r="AF1334" s="16">
        <v>0.45455728308162202</v>
      </c>
      <c r="AG1334" s="16"/>
      <c r="AH1334" s="16">
        <v>0.45803009780493098</v>
      </c>
      <c r="AI1334" s="16">
        <v>0.45164224338666098</v>
      </c>
      <c r="AJ1334" s="16"/>
      <c r="AK1334" s="16">
        <v>0.44383046455097203</v>
      </c>
      <c r="AL1334" s="16">
        <v>0.44585059786717102</v>
      </c>
      <c r="AM1334" s="16"/>
      <c r="AN1334" s="16">
        <v>0.45507948726525099</v>
      </c>
      <c r="AO1334" s="16">
        <v>0.456240161397791</v>
      </c>
      <c r="AP1334" s="16"/>
      <c r="AQ1334" s="16">
        <v>0.50539793625912899</v>
      </c>
      <c r="AR1334" s="16">
        <v>0.44838688306267399</v>
      </c>
      <c r="AS1334" s="16">
        <v>0.400178611311236</v>
      </c>
      <c r="AT1334" s="16"/>
      <c r="AU1334" s="16">
        <v>0.481918536760647</v>
      </c>
      <c r="AV1334" s="16">
        <v>0.410150627993012</v>
      </c>
      <c r="AW1334" s="16"/>
      <c r="AX1334" s="16">
        <v>0.46371315310816302</v>
      </c>
      <c r="AY1334" s="16">
        <v>0.38529858540176798</v>
      </c>
      <c r="AZ1334" s="16"/>
      <c r="BA1334" s="16">
        <v>0.52584819404036298</v>
      </c>
      <c r="BB1334" s="16">
        <v>0.49921960403469501</v>
      </c>
    </row>
    <row r="1335" spans="2:54" x14ac:dyDescent="0.35">
      <c r="B1335" t="s">
        <v>470</v>
      </c>
      <c r="C1335" s="16">
        <v>0.39294780147462699</v>
      </c>
      <c r="D1335" s="16">
        <v>0.367214495829153</v>
      </c>
      <c r="E1335" s="16">
        <v>0.41482426908693998</v>
      </c>
      <c r="F1335" s="16"/>
      <c r="G1335" s="16">
        <v>0.337442519263426</v>
      </c>
      <c r="H1335" s="16">
        <v>0.41359170594337202</v>
      </c>
      <c r="I1335" s="16">
        <v>0.35289058075485902</v>
      </c>
      <c r="J1335" s="16">
        <v>0.460640408394978</v>
      </c>
      <c r="K1335" s="16">
        <v>0.45910039376505601</v>
      </c>
      <c r="L1335" s="16">
        <v>0.33557628805801099</v>
      </c>
      <c r="M1335" s="16"/>
      <c r="N1335" s="16">
        <v>0.41261208187545501</v>
      </c>
      <c r="O1335" s="16">
        <v>0.34699744763201401</v>
      </c>
      <c r="P1335" s="16">
        <v>0.41547767930007001</v>
      </c>
      <c r="Q1335" s="16">
        <v>0.38292354942241302</v>
      </c>
      <c r="R1335" s="16"/>
      <c r="S1335" s="16">
        <v>0.41479761002204701</v>
      </c>
      <c r="T1335" s="16">
        <v>0.35698019562331101</v>
      </c>
      <c r="U1335" s="16"/>
      <c r="V1335" s="16">
        <v>0.35345432153548001</v>
      </c>
      <c r="W1335" s="16">
        <v>0.39405339814703799</v>
      </c>
      <c r="X1335" s="16">
        <v>0.432513005269757</v>
      </c>
      <c r="Y1335" s="16">
        <v>0.33835620606288602</v>
      </c>
      <c r="Z1335" s="16"/>
      <c r="AA1335" s="16">
        <v>0.36782160429566302</v>
      </c>
      <c r="AB1335" s="16">
        <v>0.38208314370924401</v>
      </c>
      <c r="AC1335" s="16">
        <v>0.42232129725270601</v>
      </c>
      <c r="AD1335" s="16">
        <v>0.408933521770247</v>
      </c>
      <c r="AE1335" s="16">
        <v>0.48356402407847099</v>
      </c>
      <c r="AF1335" s="16">
        <v>0.30687012696010502</v>
      </c>
      <c r="AG1335" s="16"/>
      <c r="AH1335" s="16">
        <v>0.39572204237973002</v>
      </c>
      <c r="AI1335" s="16">
        <v>0.404127022949964</v>
      </c>
      <c r="AJ1335" s="16"/>
      <c r="AK1335" s="16">
        <v>0.38472747765250098</v>
      </c>
      <c r="AL1335" s="16">
        <v>0.40778738330859798</v>
      </c>
      <c r="AM1335" s="16"/>
      <c r="AN1335" s="16">
        <v>0.38378010249897798</v>
      </c>
      <c r="AO1335" s="16">
        <v>0.39865094345889102</v>
      </c>
      <c r="AP1335" s="16"/>
      <c r="AQ1335" s="16">
        <v>0.37800897918505799</v>
      </c>
      <c r="AR1335" s="16">
        <v>0.39790712047883298</v>
      </c>
      <c r="AS1335" s="16">
        <v>0.40163603431357398</v>
      </c>
      <c r="AT1335" s="16"/>
      <c r="AU1335" s="16">
        <v>0.41544509446032102</v>
      </c>
      <c r="AV1335" s="16">
        <v>0.36610824141311399</v>
      </c>
      <c r="AW1335" s="16"/>
      <c r="AX1335" s="16">
        <v>0.402731104446163</v>
      </c>
      <c r="AY1335" s="16">
        <v>0.35293915964314099</v>
      </c>
      <c r="AZ1335" s="16"/>
      <c r="BA1335" s="16">
        <v>0.46192940417025902</v>
      </c>
      <c r="BB1335" s="16">
        <v>0.46962284027448498</v>
      </c>
    </row>
    <row r="1336" spans="2:54" x14ac:dyDescent="0.35">
      <c r="B1336" t="s">
        <v>471</v>
      </c>
      <c r="C1336" s="16">
        <v>0.37426757222757501</v>
      </c>
      <c r="D1336" s="16">
        <v>0.34862262815346901</v>
      </c>
      <c r="E1336" s="16">
        <v>0.40078751315910799</v>
      </c>
      <c r="F1336" s="16"/>
      <c r="G1336" s="16">
        <v>0.37621065631043699</v>
      </c>
      <c r="H1336" s="16">
        <v>0.36817263884268098</v>
      </c>
      <c r="I1336" s="16">
        <v>0.39258803119650998</v>
      </c>
      <c r="J1336" s="16">
        <v>0.41766928181514101</v>
      </c>
      <c r="K1336" s="16">
        <v>0.384261772649369</v>
      </c>
      <c r="L1336" s="16">
        <v>0.32353449940844298</v>
      </c>
      <c r="M1336" s="16"/>
      <c r="N1336" s="16">
        <v>0.36598864994014901</v>
      </c>
      <c r="O1336" s="16">
        <v>0.34023375483222101</v>
      </c>
      <c r="P1336" s="16">
        <v>0.37208857923616401</v>
      </c>
      <c r="Q1336" s="16">
        <v>0.413458693998904</v>
      </c>
      <c r="R1336" s="16"/>
      <c r="S1336" s="16">
        <v>0.37950098657540199</v>
      </c>
      <c r="T1336" s="16">
        <v>0.36824034207408501</v>
      </c>
      <c r="U1336" s="16"/>
      <c r="V1336" s="16">
        <v>0.33350867420378799</v>
      </c>
      <c r="W1336" s="16">
        <v>0.35992907061766399</v>
      </c>
      <c r="X1336" s="16">
        <v>0.41392091323590602</v>
      </c>
      <c r="Y1336" s="16">
        <v>0.50732172221099003</v>
      </c>
      <c r="Z1336" s="16"/>
      <c r="AA1336" s="16">
        <v>0.32957491106901499</v>
      </c>
      <c r="AB1336" s="16">
        <v>0.37214391691339899</v>
      </c>
      <c r="AC1336" s="16">
        <v>0.41678149170033002</v>
      </c>
      <c r="AD1336" s="16">
        <v>0.45423896253863699</v>
      </c>
      <c r="AE1336" s="16">
        <v>0.34329900854468898</v>
      </c>
      <c r="AF1336" s="16">
        <v>0.353890796844055</v>
      </c>
      <c r="AG1336" s="16"/>
      <c r="AH1336" s="16">
        <v>0.39352679498882598</v>
      </c>
      <c r="AI1336" s="16">
        <v>0.36653709434523501</v>
      </c>
      <c r="AJ1336" s="16"/>
      <c r="AK1336" s="16">
        <v>0.38982072067977802</v>
      </c>
      <c r="AL1336" s="16">
        <v>0.35702820496125098</v>
      </c>
      <c r="AM1336" s="16"/>
      <c r="AN1336" s="16">
        <v>0.40847853389536998</v>
      </c>
      <c r="AO1336" s="16">
        <v>0.33937281093786198</v>
      </c>
      <c r="AP1336" s="16"/>
      <c r="AQ1336" s="16">
        <v>0.40808702851174</v>
      </c>
      <c r="AR1336" s="16">
        <v>0.36072300972355398</v>
      </c>
      <c r="AS1336" s="16">
        <v>0.39168963178828903</v>
      </c>
      <c r="AT1336" s="16"/>
      <c r="AU1336" s="16">
        <v>0.38733925821951098</v>
      </c>
      <c r="AV1336" s="16">
        <v>0.36253165551482702</v>
      </c>
      <c r="AW1336" s="16"/>
      <c r="AX1336" s="16">
        <v>0.383394142106324</v>
      </c>
      <c r="AY1336" s="16">
        <v>0.33685638750544999</v>
      </c>
      <c r="AZ1336" s="16"/>
      <c r="BA1336" s="16">
        <v>0.45861384969142699</v>
      </c>
      <c r="BB1336" s="16">
        <v>0.40987770996419598</v>
      </c>
    </row>
    <row r="1337" spans="2:54" x14ac:dyDescent="0.35">
      <c r="B1337" t="s">
        <v>472</v>
      </c>
      <c r="C1337" s="16">
        <v>0.37238488777324402</v>
      </c>
      <c r="D1337" s="16">
        <v>0.377969442418365</v>
      </c>
      <c r="E1337" s="16">
        <v>0.37112420941595498</v>
      </c>
      <c r="F1337" s="16"/>
      <c r="G1337" s="16">
        <v>0.28847101931179397</v>
      </c>
      <c r="H1337" s="16">
        <v>0.37040899900367302</v>
      </c>
      <c r="I1337" s="16">
        <v>0.438810596004788</v>
      </c>
      <c r="J1337" s="16">
        <v>0.39961816508655001</v>
      </c>
      <c r="K1337" s="16">
        <v>0.33032825182425402</v>
      </c>
      <c r="L1337" s="16">
        <v>0.38323334899503197</v>
      </c>
      <c r="M1337" s="16"/>
      <c r="N1337" s="16">
        <v>0.41421303744312898</v>
      </c>
      <c r="O1337" s="16">
        <v>0.28493470833752799</v>
      </c>
      <c r="P1337" s="16">
        <v>0.35527614595812601</v>
      </c>
      <c r="Q1337" s="16">
        <v>0.44634218632943001</v>
      </c>
      <c r="R1337" s="16"/>
      <c r="S1337" s="16">
        <v>0.35845827539229902</v>
      </c>
      <c r="T1337" s="16">
        <v>0.39025807370321097</v>
      </c>
      <c r="U1337" s="16"/>
      <c r="V1337" s="16">
        <v>0.322634507662721</v>
      </c>
      <c r="W1337" s="16">
        <v>0.37991963904984299</v>
      </c>
      <c r="X1337" s="16">
        <v>0.40680181317085701</v>
      </c>
      <c r="Y1337" s="16">
        <v>0.36153826425476498</v>
      </c>
      <c r="Z1337" s="16"/>
      <c r="AA1337" s="16">
        <v>0.38246684526256702</v>
      </c>
      <c r="AB1337" s="16">
        <v>0.33420460082152198</v>
      </c>
      <c r="AC1337" s="16">
        <v>0.347251597721625</v>
      </c>
      <c r="AD1337" s="16">
        <v>0.41943445969445298</v>
      </c>
      <c r="AE1337" s="16">
        <v>0.33652318203695197</v>
      </c>
      <c r="AF1337" s="16">
        <v>0.32740570850501799</v>
      </c>
      <c r="AG1337" s="16"/>
      <c r="AH1337" s="16">
        <v>0.36192333356553702</v>
      </c>
      <c r="AI1337" s="16">
        <v>0.414697755428376</v>
      </c>
      <c r="AJ1337" s="16"/>
      <c r="AK1337" s="16">
        <v>0.37829262985436501</v>
      </c>
      <c r="AL1337" s="16">
        <v>0.36172486886579502</v>
      </c>
      <c r="AM1337" s="16"/>
      <c r="AN1337" s="16">
        <v>0.37234862247260397</v>
      </c>
      <c r="AO1337" s="16">
        <v>0.39844070098797302</v>
      </c>
      <c r="AP1337" s="16"/>
      <c r="AQ1337" s="16">
        <v>0.35869632978186</v>
      </c>
      <c r="AR1337" s="16">
        <v>0.36667414017843702</v>
      </c>
      <c r="AS1337" s="16">
        <v>0.39003077366945599</v>
      </c>
      <c r="AT1337" s="16"/>
      <c r="AU1337" s="16">
        <v>0.382859621278764</v>
      </c>
      <c r="AV1337" s="16">
        <v>0.36429838277361898</v>
      </c>
      <c r="AW1337" s="16"/>
      <c r="AX1337" s="16">
        <v>0.378168278887621</v>
      </c>
      <c r="AY1337" s="16">
        <v>0.34547595366274803</v>
      </c>
      <c r="AZ1337" s="16"/>
      <c r="BA1337" s="16">
        <v>0.427127579306878</v>
      </c>
      <c r="BB1337" s="16">
        <v>0.36242863322499902</v>
      </c>
    </row>
    <row r="1338" spans="2:54" x14ac:dyDescent="0.35">
      <c r="B1338" t="s">
        <v>473</v>
      </c>
      <c r="C1338" s="16">
        <v>0.32356617982735603</v>
      </c>
      <c r="D1338" s="16">
        <v>0.29585290364105599</v>
      </c>
      <c r="E1338" s="16">
        <v>0.35309059470391102</v>
      </c>
      <c r="F1338" s="16"/>
      <c r="G1338" s="16">
        <v>0.291567149918327</v>
      </c>
      <c r="H1338" s="16">
        <v>0.32097017739399297</v>
      </c>
      <c r="I1338" s="16">
        <v>0.33484704626501599</v>
      </c>
      <c r="J1338" s="16">
        <v>0.29476225287876801</v>
      </c>
      <c r="K1338" s="16">
        <v>0.372310292490108</v>
      </c>
      <c r="L1338" s="16">
        <v>0.319063371903758</v>
      </c>
      <c r="M1338" s="16"/>
      <c r="N1338" s="16">
        <v>0.33244378802536401</v>
      </c>
      <c r="O1338" s="16">
        <v>0.29698647733397199</v>
      </c>
      <c r="P1338" s="16">
        <v>0.32279757365613998</v>
      </c>
      <c r="Q1338" s="16">
        <v>0.34168650886014301</v>
      </c>
      <c r="R1338" s="16"/>
      <c r="S1338" s="16">
        <v>0.338899733697614</v>
      </c>
      <c r="T1338" s="16">
        <v>0.29707821019546599</v>
      </c>
      <c r="U1338" s="16"/>
      <c r="V1338" s="16">
        <v>0.29708193908527702</v>
      </c>
      <c r="W1338" s="16">
        <v>0.33808062472617001</v>
      </c>
      <c r="X1338" s="16">
        <v>0.31518212867825002</v>
      </c>
      <c r="Y1338" s="16">
        <v>0.41960545227150903</v>
      </c>
      <c r="Z1338" s="16"/>
      <c r="AA1338" s="16">
        <v>0.29330097351645801</v>
      </c>
      <c r="AB1338" s="16">
        <v>0.369375051163716</v>
      </c>
      <c r="AC1338" s="16">
        <v>0.34658084679511902</v>
      </c>
      <c r="AD1338" s="16">
        <v>0.33431661115963202</v>
      </c>
      <c r="AE1338" s="16">
        <v>0.34656362421047898</v>
      </c>
      <c r="AF1338" s="16">
        <v>0.22433201313684101</v>
      </c>
      <c r="AG1338" s="16"/>
      <c r="AH1338" s="16">
        <v>0.32903387969871001</v>
      </c>
      <c r="AI1338" s="16">
        <v>0.33633180968571902</v>
      </c>
      <c r="AJ1338" s="16"/>
      <c r="AK1338" s="16">
        <v>0.32389078941799798</v>
      </c>
      <c r="AL1338" s="16">
        <v>0.35277759863067998</v>
      </c>
      <c r="AM1338" s="16"/>
      <c r="AN1338" s="16">
        <v>0.33748467811051203</v>
      </c>
      <c r="AO1338" s="16">
        <v>0.32420682337263002</v>
      </c>
      <c r="AP1338" s="16"/>
      <c r="AQ1338" s="16">
        <v>0.32210172797652697</v>
      </c>
      <c r="AR1338" s="16">
        <v>0.32757739044714801</v>
      </c>
      <c r="AS1338" s="16">
        <v>0.33524210035090102</v>
      </c>
      <c r="AT1338" s="16"/>
      <c r="AU1338" s="16">
        <v>0.32594313367188799</v>
      </c>
      <c r="AV1338" s="16">
        <v>0.32400468357087597</v>
      </c>
      <c r="AW1338" s="16"/>
      <c r="AX1338" s="16">
        <v>0.32194079575712897</v>
      </c>
      <c r="AY1338" s="16">
        <v>0.338945438849315</v>
      </c>
      <c r="AZ1338" s="16"/>
      <c r="BA1338" s="16">
        <v>0.39697348240731301</v>
      </c>
      <c r="BB1338" s="16">
        <v>0.25949148279864298</v>
      </c>
    </row>
    <row r="1339" spans="2:54" x14ac:dyDescent="0.35">
      <c r="B1339" t="s">
        <v>474</v>
      </c>
      <c r="C1339" s="16">
        <v>0.30812739111721199</v>
      </c>
      <c r="D1339" s="16">
        <v>0.30431507421680498</v>
      </c>
      <c r="E1339" s="16">
        <v>0.31476718024983502</v>
      </c>
      <c r="F1339" s="16"/>
      <c r="G1339" s="16">
        <v>0.39164411092177298</v>
      </c>
      <c r="H1339" s="16">
        <v>0.387094795485591</v>
      </c>
      <c r="I1339" s="16">
        <v>0.27405282664219599</v>
      </c>
      <c r="J1339" s="16">
        <v>0.306342369675833</v>
      </c>
      <c r="K1339" s="16">
        <v>0.24817058275154799</v>
      </c>
      <c r="L1339" s="16">
        <v>0.267030616997187</v>
      </c>
      <c r="M1339" s="16"/>
      <c r="N1339" s="16">
        <v>0.28882551114180999</v>
      </c>
      <c r="O1339" s="16">
        <v>0.27691541969722</v>
      </c>
      <c r="P1339" s="16">
        <v>0.319505563617133</v>
      </c>
      <c r="Q1339" s="16">
        <v>0.33100723875385701</v>
      </c>
      <c r="R1339" s="16"/>
      <c r="S1339" s="16">
        <v>0.302429382650164</v>
      </c>
      <c r="T1339" s="16">
        <v>0.31493255548384202</v>
      </c>
      <c r="U1339" s="16"/>
      <c r="V1339" s="16">
        <v>0.30800181415162398</v>
      </c>
      <c r="W1339" s="16">
        <v>0.32858136085219802</v>
      </c>
      <c r="X1339" s="16">
        <v>0.292275396103579</v>
      </c>
      <c r="Y1339" s="16">
        <v>0.20457935504432101</v>
      </c>
      <c r="Z1339" s="16"/>
      <c r="AA1339" s="16">
        <v>0.34399723503034602</v>
      </c>
      <c r="AB1339" s="16">
        <v>0.26714079627625997</v>
      </c>
      <c r="AC1339" s="16">
        <v>0.286563405178277</v>
      </c>
      <c r="AD1339" s="16">
        <v>0.30643395981273502</v>
      </c>
      <c r="AE1339" s="16">
        <v>0.27221094863166301</v>
      </c>
      <c r="AF1339" s="16">
        <v>0.27868557121642501</v>
      </c>
      <c r="AG1339" s="16"/>
      <c r="AH1339" s="16">
        <v>0.33553133498258703</v>
      </c>
      <c r="AI1339" s="16">
        <v>0.28874848500353201</v>
      </c>
      <c r="AJ1339" s="16"/>
      <c r="AK1339" s="16">
        <v>0.345809228190669</v>
      </c>
      <c r="AL1339" s="16">
        <v>0.30770749130354602</v>
      </c>
      <c r="AM1339" s="16"/>
      <c r="AN1339" s="16">
        <v>0.33163880456872302</v>
      </c>
      <c r="AO1339" s="16">
        <v>0.29364837332327198</v>
      </c>
      <c r="AP1339" s="16"/>
      <c r="AQ1339" s="16">
        <v>0.29914378756057802</v>
      </c>
      <c r="AR1339" s="16">
        <v>0.279676102002828</v>
      </c>
      <c r="AS1339" s="16">
        <v>0.355357771245226</v>
      </c>
      <c r="AT1339" s="16"/>
      <c r="AU1339" s="16">
        <v>0.30183014729074498</v>
      </c>
      <c r="AV1339" s="16">
        <v>0.31731197298575498</v>
      </c>
      <c r="AW1339" s="16"/>
      <c r="AX1339" s="16">
        <v>0.30635932300908703</v>
      </c>
      <c r="AY1339" s="16">
        <v>0.31714229384508802</v>
      </c>
      <c r="AZ1339" s="16"/>
      <c r="BA1339" s="16">
        <v>0.34753378903026599</v>
      </c>
      <c r="BB1339" s="16">
        <v>0.34407308722797902</v>
      </c>
    </row>
    <row r="1340" spans="2:54" x14ac:dyDescent="0.35">
      <c r="B1340" t="s">
        <v>475</v>
      </c>
      <c r="C1340" s="16">
        <v>0.14727990946538</v>
      </c>
      <c r="D1340" s="16">
        <v>0.12681105027822401</v>
      </c>
      <c r="E1340" s="16">
        <v>0.164123957003215</v>
      </c>
      <c r="F1340" s="16"/>
      <c r="G1340" s="16">
        <v>0.103905994493965</v>
      </c>
      <c r="H1340" s="16">
        <v>0.18866090099312699</v>
      </c>
      <c r="I1340" s="16">
        <v>0.19770333054476399</v>
      </c>
      <c r="J1340" s="16">
        <v>0.149350893394777</v>
      </c>
      <c r="K1340" s="16">
        <v>0.112349237940178</v>
      </c>
      <c r="L1340" s="16">
        <v>0.123422827031286</v>
      </c>
      <c r="M1340" s="16"/>
      <c r="N1340" s="16">
        <v>0.146643909854382</v>
      </c>
      <c r="O1340" s="16">
        <v>0.137111509948077</v>
      </c>
      <c r="P1340" s="16">
        <v>0.14072098842777001</v>
      </c>
      <c r="Q1340" s="16">
        <v>0.167146376060404</v>
      </c>
      <c r="R1340" s="16"/>
      <c r="S1340" s="16">
        <v>0.163951260780276</v>
      </c>
      <c r="T1340" s="16">
        <v>0.122876450518363</v>
      </c>
      <c r="U1340" s="16"/>
      <c r="V1340" s="16">
        <v>0.118856623772681</v>
      </c>
      <c r="W1340" s="16">
        <v>0.16534358715606201</v>
      </c>
      <c r="X1340" s="16">
        <v>0.13769911141705801</v>
      </c>
      <c r="Y1340" s="16">
        <v>0.226394880143134</v>
      </c>
      <c r="Z1340" s="16"/>
      <c r="AA1340" s="16">
        <v>0.142125527518179</v>
      </c>
      <c r="AB1340" s="16">
        <v>0.140456169481013</v>
      </c>
      <c r="AC1340" s="16">
        <v>0.206788715434748</v>
      </c>
      <c r="AD1340" s="16">
        <v>0.13635983765736501</v>
      </c>
      <c r="AE1340" s="16">
        <v>0.134159028491911</v>
      </c>
      <c r="AF1340" s="16">
        <v>0.17573208766000301</v>
      </c>
      <c r="AG1340" s="16"/>
      <c r="AH1340" s="16">
        <v>0.15577598051483699</v>
      </c>
      <c r="AI1340" s="16">
        <v>0.16436102880137199</v>
      </c>
      <c r="AJ1340" s="16"/>
      <c r="AK1340" s="16">
        <v>0.162816026716784</v>
      </c>
      <c r="AL1340" s="16">
        <v>0.148198792037601</v>
      </c>
      <c r="AM1340" s="16"/>
      <c r="AN1340" s="16">
        <v>0.15936920224815901</v>
      </c>
      <c r="AO1340" s="16">
        <v>0.15044379570519201</v>
      </c>
      <c r="AP1340" s="16"/>
      <c r="AQ1340" s="16">
        <v>0.146873963471816</v>
      </c>
      <c r="AR1340" s="16">
        <v>0.123843403773033</v>
      </c>
      <c r="AS1340" s="16">
        <v>0.18958312950630499</v>
      </c>
      <c r="AT1340" s="16"/>
      <c r="AU1340" s="16">
        <v>0.178691091166994</v>
      </c>
      <c r="AV1340" s="16">
        <v>0.105402842759227</v>
      </c>
      <c r="AW1340" s="16"/>
      <c r="AX1340" s="16">
        <v>0.14628944621239001</v>
      </c>
      <c r="AY1340" s="16">
        <v>0.15232840922759799</v>
      </c>
      <c r="AZ1340" s="16"/>
      <c r="BA1340" s="16">
        <v>0.14603483778547</v>
      </c>
      <c r="BB1340" s="16">
        <v>0.20796988045305201</v>
      </c>
    </row>
    <row r="1341" spans="2:54" x14ac:dyDescent="0.35">
      <c r="B1341" t="s">
        <v>102</v>
      </c>
      <c r="C1341" s="16">
        <v>9.7720994410390893E-2</v>
      </c>
      <c r="D1341" s="16">
        <v>0.100709200139983</v>
      </c>
      <c r="E1341" s="16">
        <v>9.6414012358422799E-2</v>
      </c>
      <c r="F1341" s="16"/>
      <c r="G1341" s="16">
        <v>7.5849074259803098E-2</v>
      </c>
      <c r="H1341" s="16">
        <v>0.10983421090939301</v>
      </c>
      <c r="I1341" s="16">
        <v>0.101201615268124</v>
      </c>
      <c r="J1341" s="16">
        <v>8.5302677978588107E-2</v>
      </c>
      <c r="K1341" s="16">
        <v>9.9008211899732704E-2</v>
      </c>
      <c r="L1341" s="16">
        <v>0.105625645065163</v>
      </c>
      <c r="M1341" s="16"/>
      <c r="N1341" s="16">
        <v>9.2794015886814796E-2</v>
      </c>
      <c r="O1341" s="16">
        <v>0.11079718079836801</v>
      </c>
      <c r="P1341" s="16">
        <v>0.101193791499016</v>
      </c>
      <c r="Q1341" s="16">
        <v>8.4244915358143893E-2</v>
      </c>
      <c r="R1341" s="16"/>
      <c r="S1341" s="16">
        <v>0.119229024355523</v>
      </c>
      <c r="T1341" s="16">
        <v>6.5778084556616004E-2</v>
      </c>
      <c r="U1341" s="16"/>
      <c r="V1341" s="16">
        <v>0.111904957219141</v>
      </c>
      <c r="W1341" s="16">
        <v>8.01918715695807E-2</v>
      </c>
      <c r="X1341" s="16">
        <v>0.109097032560787</v>
      </c>
      <c r="Y1341" s="16">
        <v>0.10176486072702701</v>
      </c>
      <c r="Z1341" s="16"/>
      <c r="AA1341" s="16">
        <v>8.4344838372153702E-2</v>
      </c>
      <c r="AB1341" s="16">
        <v>8.5466460692574894E-2</v>
      </c>
      <c r="AC1341" s="16">
        <v>0.14526283799241099</v>
      </c>
      <c r="AD1341" s="16">
        <v>9.1465668739940303E-2</v>
      </c>
      <c r="AE1341" s="16">
        <v>0.140201548349868</v>
      </c>
      <c r="AF1341" s="16">
        <v>0.10643941680449499</v>
      </c>
      <c r="AG1341" s="16"/>
      <c r="AH1341" s="16">
        <v>9.4212076972283398E-2</v>
      </c>
      <c r="AI1341" s="16">
        <v>0.11518146735009401</v>
      </c>
      <c r="AJ1341" s="16"/>
      <c r="AK1341" s="16">
        <v>7.3399297560102605E-2</v>
      </c>
      <c r="AL1341" s="16">
        <v>9.8284858853886506E-2</v>
      </c>
      <c r="AM1341" s="16"/>
      <c r="AN1341" s="16">
        <v>8.9261652871276895E-2</v>
      </c>
      <c r="AO1341" s="16">
        <v>0.114577641388093</v>
      </c>
      <c r="AP1341" s="16"/>
      <c r="AQ1341" s="16">
        <v>8.2816555703523601E-2</v>
      </c>
      <c r="AR1341" s="16">
        <v>9.0287378582932995E-2</v>
      </c>
      <c r="AS1341" s="16">
        <v>0.109972445531564</v>
      </c>
      <c r="AT1341" s="16"/>
      <c r="AU1341" s="16">
        <v>9.3479811226075099E-2</v>
      </c>
      <c r="AV1341" s="16">
        <v>0.101873900968199</v>
      </c>
      <c r="AW1341" s="16"/>
      <c r="AX1341" s="16">
        <v>8.4316337943910705E-2</v>
      </c>
      <c r="AY1341" s="16">
        <v>0.15901237666581999</v>
      </c>
      <c r="AZ1341" s="16"/>
      <c r="BA1341" s="16">
        <v>5.7101084315180899E-2</v>
      </c>
      <c r="BB1341" s="16">
        <v>6.16956446890604E-2</v>
      </c>
    </row>
    <row r="1342" spans="2:54" x14ac:dyDescent="0.35">
      <c r="B1342" t="s">
        <v>103</v>
      </c>
      <c r="C1342" s="16">
        <v>0.122192155281955</v>
      </c>
      <c r="D1342" s="16">
        <v>0.122284052104976</v>
      </c>
      <c r="E1342" s="16">
        <v>0.122179171611557</v>
      </c>
      <c r="F1342" s="16"/>
      <c r="G1342" s="16">
        <v>0.12514390997035299</v>
      </c>
      <c r="H1342" s="16">
        <v>8.2046383446455595E-2</v>
      </c>
      <c r="I1342" s="16">
        <v>9.47123995809587E-2</v>
      </c>
      <c r="J1342" s="16">
        <v>0.103781564221162</v>
      </c>
      <c r="K1342" s="16">
        <v>0.172718994701967</v>
      </c>
      <c r="L1342" s="16">
        <v>0.15060203584258</v>
      </c>
      <c r="M1342" s="16"/>
      <c r="N1342" s="16">
        <v>0.11807425409962</v>
      </c>
      <c r="O1342" s="16">
        <v>0.158626594297443</v>
      </c>
      <c r="P1342" s="16">
        <v>9.0366094930226695E-2</v>
      </c>
      <c r="Q1342" s="16">
        <v>0.14430959385289899</v>
      </c>
      <c r="R1342" s="16"/>
      <c r="S1342" s="16">
        <v>0.129864430404525</v>
      </c>
      <c r="T1342" s="16">
        <v>0.111232453950315</v>
      </c>
      <c r="U1342" s="16"/>
      <c r="V1342" s="16">
        <v>0.18359305315692101</v>
      </c>
      <c r="W1342" s="16">
        <v>0.128409771516102</v>
      </c>
      <c r="X1342" s="16">
        <v>7.0582875282774293E-2</v>
      </c>
      <c r="Y1342" s="16">
        <v>3.2101118201489399E-2</v>
      </c>
      <c r="Z1342" s="16"/>
      <c r="AA1342" s="16">
        <v>0.17873190255854399</v>
      </c>
      <c r="AB1342" s="16">
        <v>0.132190426080178</v>
      </c>
      <c r="AC1342" s="16">
        <v>0.101269399058369</v>
      </c>
      <c r="AD1342" s="16">
        <v>5.4733349722978698E-2</v>
      </c>
      <c r="AE1342" s="16">
        <v>4.6325807811951301E-2</v>
      </c>
      <c r="AF1342" s="16">
        <v>0.101619270803095</v>
      </c>
      <c r="AG1342" s="16"/>
      <c r="AH1342" s="16">
        <v>0.101241532431563</v>
      </c>
      <c r="AI1342" s="16">
        <v>9.7573579924758305E-2</v>
      </c>
      <c r="AJ1342" s="16"/>
      <c r="AK1342" s="16">
        <v>0.123416518842611</v>
      </c>
      <c r="AL1342" s="16">
        <v>0.12295020044726999</v>
      </c>
      <c r="AM1342" s="16"/>
      <c r="AN1342" s="16">
        <v>0.10417660580595001</v>
      </c>
      <c r="AO1342" s="16">
        <v>0.11073028719639701</v>
      </c>
      <c r="AP1342" s="16"/>
      <c r="AQ1342" s="16">
        <v>0.111504980632244</v>
      </c>
      <c r="AR1342" s="16">
        <v>0.15228794454651401</v>
      </c>
      <c r="AS1342" s="16">
        <v>9.5481458691098794E-2</v>
      </c>
      <c r="AT1342" s="16"/>
      <c r="AU1342" s="16">
        <v>0.113039157625864</v>
      </c>
      <c r="AV1342" s="16">
        <v>0.13436992481573301</v>
      </c>
      <c r="AW1342" s="16"/>
      <c r="AX1342" s="16">
        <v>0.113757967259459</v>
      </c>
      <c r="AY1342" s="16">
        <v>0.15328173573638801</v>
      </c>
      <c r="AZ1342" s="16"/>
      <c r="BA1342" s="16">
        <v>4.1262975767230203E-2</v>
      </c>
      <c r="BB1342" s="16">
        <v>2.6235427087902202E-2</v>
      </c>
    </row>
    <row r="1343" spans="2:54" x14ac:dyDescent="0.35">
      <c r="C1343" s="16"/>
      <c r="D1343" s="16"/>
      <c r="E1343" s="16"/>
      <c r="F1343" s="16"/>
      <c r="G1343" s="16"/>
      <c r="H1343" s="16"/>
      <c r="I1343" s="16"/>
      <c r="J1343" s="16"/>
      <c r="K1343" s="16"/>
      <c r="L1343" s="16"/>
      <c r="M1343" s="16"/>
      <c r="N1343" s="16"/>
      <c r="O1343" s="16"/>
      <c r="P1343" s="16"/>
      <c r="Q1343" s="16"/>
      <c r="R1343" s="16"/>
      <c r="S1343" s="16"/>
      <c r="T1343" s="16"/>
      <c r="U1343" s="16"/>
      <c r="V1343" s="16"/>
      <c r="W1343" s="16"/>
      <c r="X1343" s="16"/>
      <c r="Y1343" s="16"/>
      <c r="Z1343" s="16"/>
      <c r="AA1343" s="16"/>
      <c r="AB1343" s="16"/>
      <c r="AC1343" s="16"/>
      <c r="AD1343" s="16"/>
      <c r="AE1343" s="16"/>
      <c r="AF1343" s="16"/>
      <c r="AG1343" s="16"/>
      <c r="AH1343" s="16"/>
      <c r="AI1343" s="16"/>
      <c r="AJ1343" s="16"/>
      <c r="AK1343" s="16"/>
      <c r="AL1343" s="16"/>
      <c r="AM1343" s="16"/>
      <c r="AN1343" s="16"/>
      <c r="AO1343" s="16"/>
      <c r="AP1343" s="16"/>
      <c r="AQ1343" s="16"/>
      <c r="AR1343" s="16"/>
      <c r="AS1343" s="16"/>
      <c r="AT1343" s="16"/>
      <c r="AU1343" s="16"/>
      <c r="AV1343" s="16"/>
      <c r="AW1343" s="16"/>
      <c r="AX1343" s="16"/>
      <c r="AY1343" s="16"/>
      <c r="AZ1343" s="16"/>
      <c r="BA1343" s="16"/>
      <c r="BB1343" s="16"/>
    </row>
    <row r="1344" spans="2:54" x14ac:dyDescent="0.35">
      <c r="B1344" s="7" t="s">
        <v>476</v>
      </c>
      <c r="C1344" s="16"/>
      <c r="D1344" s="16"/>
      <c r="E1344" s="16"/>
      <c r="F1344" s="16"/>
      <c r="G1344" s="16"/>
      <c r="H1344" s="16"/>
      <c r="I1344" s="16"/>
      <c r="J1344" s="16"/>
      <c r="K1344" s="16"/>
      <c r="L1344" s="16"/>
      <c r="M1344" s="16"/>
      <c r="N1344" s="16"/>
      <c r="O1344" s="16"/>
      <c r="P1344" s="16"/>
      <c r="Q1344" s="16"/>
      <c r="R1344" s="16"/>
      <c r="S1344" s="16"/>
      <c r="T1344" s="16"/>
      <c r="U1344" s="16"/>
      <c r="V1344" s="16"/>
      <c r="W1344" s="16"/>
      <c r="X1344" s="16"/>
      <c r="Y1344" s="16"/>
      <c r="Z1344" s="16"/>
      <c r="AA1344" s="16"/>
      <c r="AB1344" s="16"/>
      <c r="AC1344" s="16"/>
      <c r="AD1344" s="16"/>
      <c r="AE1344" s="16"/>
      <c r="AF1344" s="16"/>
      <c r="AG1344" s="16"/>
      <c r="AH1344" s="16"/>
      <c r="AI1344" s="16"/>
      <c r="AJ1344" s="16"/>
      <c r="AK1344" s="16"/>
      <c r="AL1344" s="16"/>
      <c r="AM1344" s="16"/>
      <c r="AN1344" s="16"/>
      <c r="AO1344" s="16"/>
      <c r="AP1344" s="16"/>
      <c r="AQ1344" s="16"/>
      <c r="AR1344" s="16"/>
      <c r="AS1344" s="16"/>
      <c r="AT1344" s="16"/>
      <c r="AU1344" s="16"/>
      <c r="AV1344" s="16"/>
      <c r="AW1344" s="16"/>
      <c r="AX1344" s="16"/>
      <c r="AY1344" s="16"/>
      <c r="AZ1344" s="16"/>
      <c r="BA1344" s="16"/>
      <c r="BB1344" s="16"/>
    </row>
    <row r="1345" spans="2:54" x14ac:dyDescent="0.35">
      <c r="B1345" s="15" t="s">
        <v>14</v>
      </c>
      <c r="C1345" s="16"/>
      <c r="D1345" s="16"/>
      <c r="E1345" s="16"/>
      <c r="F1345" s="16"/>
      <c r="G1345" s="16"/>
      <c r="H1345" s="16"/>
      <c r="I1345" s="16"/>
      <c r="J1345" s="16"/>
      <c r="K1345" s="16"/>
      <c r="L1345" s="16"/>
      <c r="M1345" s="16"/>
      <c r="N1345" s="16"/>
      <c r="O1345" s="16"/>
      <c r="P1345" s="16"/>
      <c r="Q1345" s="16"/>
      <c r="R1345" s="16"/>
      <c r="S1345" s="16"/>
      <c r="T1345" s="16"/>
      <c r="U1345" s="16"/>
      <c r="V1345" s="16"/>
      <c r="W1345" s="16"/>
      <c r="X1345" s="16"/>
      <c r="Y1345" s="16"/>
      <c r="Z1345" s="16"/>
      <c r="AA1345" s="16"/>
      <c r="AB1345" s="16"/>
      <c r="AC1345" s="16"/>
      <c r="AD1345" s="16"/>
      <c r="AE1345" s="16"/>
      <c r="AF1345" s="16"/>
      <c r="AG1345" s="16"/>
      <c r="AH1345" s="16"/>
      <c r="AI1345" s="16"/>
      <c r="AJ1345" s="16"/>
      <c r="AK1345" s="16"/>
      <c r="AL1345" s="16"/>
      <c r="AM1345" s="16"/>
      <c r="AN1345" s="16"/>
      <c r="AO1345" s="16"/>
      <c r="AP1345" s="16"/>
      <c r="AQ1345" s="16"/>
      <c r="AR1345" s="16"/>
      <c r="AS1345" s="16"/>
      <c r="AT1345" s="16"/>
      <c r="AU1345" s="16"/>
      <c r="AV1345" s="16"/>
      <c r="AW1345" s="16"/>
      <c r="AX1345" s="16"/>
      <c r="AY1345" s="16"/>
      <c r="AZ1345" s="16"/>
      <c r="BA1345" s="16"/>
      <c r="BB1345" s="16"/>
    </row>
    <row r="1346" spans="2:54" x14ac:dyDescent="0.35">
      <c r="B1346" t="s">
        <v>475</v>
      </c>
      <c r="C1346" s="16">
        <v>0.36072573305638</v>
      </c>
      <c r="D1346" s="16">
        <v>0.37086693505088503</v>
      </c>
      <c r="E1346" s="16">
        <v>0.35478885727406501</v>
      </c>
      <c r="F1346" s="16"/>
      <c r="G1346" s="16">
        <v>0.342376581246437</v>
      </c>
      <c r="H1346" s="16">
        <v>0.32911207912499002</v>
      </c>
      <c r="I1346" s="16">
        <v>0.39064944857558198</v>
      </c>
      <c r="J1346" s="16">
        <v>0.375379957176873</v>
      </c>
      <c r="K1346" s="16">
        <v>0.32273670372354801</v>
      </c>
      <c r="L1346" s="16">
        <v>0.39382177965587101</v>
      </c>
      <c r="M1346" s="16"/>
      <c r="N1346" s="16">
        <v>0.42161059686108798</v>
      </c>
      <c r="O1346" s="16">
        <v>0.29992390449085399</v>
      </c>
      <c r="P1346" s="16">
        <v>0.37539123862359303</v>
      </c>
      <c r="Q1346" s="16">
        <v>0.34677417727343601</v>
      </c>
      <c r="R1346" s="16"/>
      <c r="S1346" s="16">
        <v>0.378400254529969</v>
      </c>
      <c r="T1346" s="16">
        <v>0.33089311876299998</v>
      </c>
      <c r="U1346" s="16"/>
      <c r="V1346" s="16">
        <v>0.33566136000112801</v>
      </c>
      <c r="W1346" s="16">
        <v>0.32587617165141702</v>
      </c>
      <c r="X1346" s="16">
        <v>0.43005688095949401</v>
      </c>
      <c r="Y1346" s="16">
        <v>0.36807988239371803</v>
      </c>
      <c r="Z1346" s="16"/>
      <c r="AA1346" s="16">
        <v>0.31161708354210899</v>
      </c>
      <c r="AB1346" s="16">
        <v>0.42259192733782203</v>
      </c>
      <c r="AC1346" s="16">
        <v>0.30933837331403702</v>
      </c>
      <c r="AD1346" s="16">
        <v>0.41097080388385798</v>
      </c>
      <c r="AE1346" s="16">
        <v>0.411282691371127</v>
      </c>
      <c r="AF1346" s="16">
        <v>0.29097046382209801</v>
      </c>
      <c r="AG1346" s="16"/>
      <c r="AH1346" s="16">
        <v>0.36404755996062099</v>
      </c>
      <c r="AI1346" s="16">
        <v>0.39468923725477301</v>
      </c>
      <c r="AJ1346" s="16"/>
      <c r="AK1346" s="16">
        <v>0.34020405640892998</v>
      </c>
      <c r="AL1346" s="16">
        <v>0.40486917846859999</v>
      </c>
      <c r="AM1346" s="16"/>
      <c r="AN1346" s="16">
        <v>0.36067369004729899</v>
      </c>
      <c r="AO1346" s="16">
        <v>0.378698680083211</v>
      </c>
      <c r="AP1346" s="16"/>
      <c r="AQ1346" s="16">
        <v>0.46872816943572698</v>
      </c>
      <c r="AR1346" s="16">
        <v>0.35524029499351401</v>
      </c>
      <c r="AS1346" s="16">
        <v>0.32450219039191103</v>
      </c>
      <c r="AT1346" s="16"/>
      <c r="AU1346" s="16">
        <v>0.35362366487421698</v>
      </c>
      <c r="AV1346" s="16">
        <v>0.375285453597207</v>
      </c>
      <c r="AW1346" s="16"/>
      <c r="AX1346" s="16">
        <v>0.36824062188735002</v>
      </c>
      <c r="AY1346" s="16">
        <v>0.33168975697321301</v>
      </c>
      <c r="AZ1346" s="16"/>
      <c r="BA1346" s="16">
        <v>0.46655014237121301</v>
      </c>
      <c r="BB1346" s="16">
        <v>0.39643643379448401</v>
      </c>
    </row>
    <row r="1347" spans="2:54" x14ac:dyDescent="0.35">
      <c r="B1347" t="s">
        <v>473</v>
      </c>
      <c r="C1347" s="16">
        <v>0.33438582240020798</v>
      </c>
      <c r="D1347" s="16">
        <v>0.36175380828672699</v>
      </c>
      <c r="E1347" s="16">
        <v>0.31057665767975301</v>
      </c>
      <c r="F1347" s="16"/>
      <c r="G1347" s="16">
        <v>0.32935531373393601</v>
      </c>
      <c r="H1347" s="16">
        <v>0.31403842137934102</v>
      </c>
      <c r="I1347" s="16">
        <v>0.352785569057466</v>
      </c>
      <c r="J1347" s="16">
        <v>0.334977535665409</v>
      </c>
      <c r="K1347" s="16">
        <v>0.308975352584692</v>
      </c>
      <c r="L1347" s="16">
        <v>0.35986532794027998</v>
      </c>
      <c r="M1347" s="16"/>
      <c r="N1347" s="16">
        <v>0.37051207627793498</v>
      </c>
      <c r="O1347" s="16">
        <v>0.29302260502339</v>
      </c>
      <c r="P1347" s="16">
        <v>0.33308254071888899</v>
      </c>
      <c r="Q1347" s="16">
        <v>0.346774521884126</v>
      </c>
      <c r="R1347" s="16"/>
      <c r="S1347" s="16">
        <v>0.32555241857023298</v>
      </c>
      <c r="T1347" s="16">
        <v>0.349369754184787</v>
      </c>
      <c r="U1347" s="16"/>
      <c r="V1347" s="16">
        <v>0.26723914433305701</v>
      </c>
      <c r="W1347" s="16">
        <v>0.36104424299339299</v>
      </c>
      <c r="X1347" s="16">
        <v>0.34336051641432802</v>
      </c>
      <c r="Y1347" s="16">
        <v>0.44233789953651398</v>
      </c>
      <c r="Z1347" s="16"/>
      <c r="AA1347" s="16">
        <v>0.30785264945930102</v>
      </c>
      <c r="AB1347" s="16">
        <v>0.34567672452392201</v>
      </c>
      <c r="AC1347" s="16">
        <v>0.31923392820433699</v>
      </c>
      <c r="AD1347" s="16">
        <v>0.37245045739568</v>
      </c>
      <c r="AE1347" s="16">
        <v>0.32518647501500703</v>
      </c>
      <c r="AF1347" s="16">
        <v>0.41630509367349</v>
      </c>
      <c r="AG1347" s="16"/>
      <c r="AH1347" s="16">
        <v>0.35816155287667201</v>
      </c>
      <c r="AI1347" s="16">
        <v>0.33249603245434101</v>
      </c>
      <c r="AJ1347" s="16"/>
      <c r="AK1347" s="16">
        <v>0.34093809274429698</v>
      </c>
      <c r="AL1347" s="16">
        <v>0.32480392060478702</v>
      </c>
      <c r="AM1347" s="16"/>
      <c r="AN1347" s="16">
        <v>0.34676325631135602</v>
      </c>
      <c r="AO1347" s="16">
        <v>0.33402606393347201</v>
      </c>
      <c r="AP1347" s="16"/>
      <c r="AQ1347" s="16">
        <v>0.40331825590249998</v>
      </c>
      <c r="AR1347" s="16">
        <v>0.31134606568087098</v>
      </c>
      <c r="AS1347" s="16">
        <v>0.33056297636443999</v>
      </c>
      <c r="AT1347" s="16"/>
      <c r="AU1347" s="16">
        <v>0.32586114332805599</v>
      </c>
      <c r="AV1347" s="16">
        <v>0.35255805786475197</v>
      </c>
      <c r="AW1347" s="16"/>
      <c r="AX1347" s="16">
        <v>0.35115420062956498</v>
      </c>
      <c r="AY1347" s="16">
        <v>0.25710115973679598</v>
      </c>
      <c r="AZ1347" s="16"/>
      <c r="BA1347" s="16">
        <v>0.37139637320320101</v>
      </c>
      <c r="BB1347" s="16">
        <v>0.44130495527513303</v>
      </c>
    </row>
    <row r="1348" spans="2:54" x14ac:dyDescent="0.35">
      <c r="B1348" t="s">
        <v>474</v>
      </c>
      <c r="C1348" s="16">
        <v>0.32046270609299798</v>
      </c>
      <c r="D1348" s="16">
        <v>0.32031464020036099</v>
      </c>
      <c r="E1348" s="16">
        <v>0.32057834428337501</v>
      </c>
      <c r="F1348" s="16"/>
      <c r="G1348" s="16">
        <v>0.226735010130344</v>
      </c>
      <c r="H1348" s="16">
        <v>0.31083556392916101</v>
      </c>
      <c r="I1348" s="16">
        <v>0.337123189054157</v>
      </c>
      <c r="J1348" s="16">
        <v>0.360680066723991</v>
      </c>
      <c r="K1348" s="16">
        <v>0.295247161133674</v>
      </c>
      <c r="L1348" s="16">
        <v>0.359261703602824</v>
      </c>
      <c r="M1348" s="16"/>
      <c r="N1348" s="16">
        <v>0.38880334956212997</v>
      </c>
      <c r="O1348" s="16">
        <v>0.30100976664733903</v>
      </c>
      <c r="P1348" s="16">
        <v>0.3070206615062</v>
      </c>
      <c r="Q1348" s="16">
        <v>0.31007704488478899</v>
      </c>
      <c r="R1348" s="16"/>
      <c r="S1348" s="16">
        <v>0.32459840793223799</v>
      </c>
      <c r="T1348" s="16">
        <v>0.31416375695017401</v>
      </c>
      <c r="U1348" s="16"/>
      <c r="V1348" s="16">
        <v>0.31853405489047398</v>
      </c>
      <c r="W1348" s="16">
        <v>0.27296681596497102</v>
      </c>
      <c r="X1348" s="16">
        <v>0.37706351560398099</v>
      </c>
      <c r="Y1348" s="16">
        <v>0.41146463144482198</v>
      </c>
      <c r="Z1348" s="16"/>
      <c r="AA1348" s="16">
        <v>0.261876658034423</v>
      </c>
      <c r="AB1348" s="16">
        <v>0.40458781422823198</v>
      </c>
      <c r="AC1348" s="16">
        <v>0.32753902437751697</v>
      </c>
      <c r="AD1348" s="16">
        <v>0.33992169679010997</v>
      </c>
      <c r="AE1348" s="16">
        <v>0.34158492793708101</v>
      </c>
      <c r="AF1348" s="16">
        <v>0.35185969903388498</v>
      </c>
      <c r="AG1348" s="16"/>
      <c r="AH1348" s="16">
        <v>0.31201534591395602</v>
      </c>
      <c r="AI1348" s="16">
        <v>0.33482464082143498</v>
      </c>
      <c r="AJ1348" s="16"/>
      <c r="AK1348" s="16">
        <v>0.31041630968644701</v>
      </c>
      <c r="AL1348" s="16">
        <v>0.325726051221781</v>
      </c>
      <c r="AM1348" s="16"/>
      <c r="AN1348" s="16">
        <v>0.336014984677804</v>
      </c>
      <c r="AO1348" s="16">
        <v>0.342179009189227</v>
      </c>
      <c r="AP1348" s="16"/>
      <c r="AQ1348" s="16">
        <v>0.38242479874116098</v>
      </c>
      <c r="AR1348" s="16">
        <v>0.31698985631036403</v>
      </c>
      <c r="AS1348" s="16">
        <v>0.29940113760097198</v>
      </c>
      <c r="AT1348" s="16"/>
      <c r="AU1348" s="16">
        <v>0.32704545224346299</v>
      </c>
      <c r="AV1348" s="16">
        <v>0.31331270790325999</v>
      </c>
      <c r="AW1348" s="16"/>
      <c r="AX1348" s="16">
        <v>0.33030237187170203</v>
      </c>
      <c r="AY1348" s="16">
        <v>0.27795135331648702</v>
      </c>
      <c r="AZ1348" s="16"/>
      <c r="BA1348" s="16">
        <v>0.37162587030903399</v>
      </c>
      <c r="BB1348" s="16">
        <v>0.32281713269751899</v>
      </c>
    </row>
    <row r="1349" spans="2:54" x14ac:dyDescent="0.35">
      <c r="B1349" t="s">
        <v>470</v>
      </c>
      <c r="C1349" s="16">
        <v>0.210596250721412</v>
      </c>
      <c r="D1349" s="16">
        <v>0.21302788867934599</v>
      </c>
      <c r="E1349" s="16">
        <v>0.21157696137639201</v>
      </c>
      <c r="F1349" s="16"/>
      <c r="G1349" s="16">
        <v>0.235704486469447</v>
      </c>
      <c r="H1349" s="16">
        <v>0.22563883720605701</v>
      </c>
      <c r="I1349" s="16">
        <v>0.25524430725174302</v>
      </c>
      <c r="J1349" s="16">
        <v>0.17314878776657899</v>
      </c>
      <c r="K1349" s="16">
        <v>0.18762873223180099</v>
      </c>
      <c r="L1349" s="16">
        <v>0.194721646473934</v>
      </c>
      <c r="M1349" s="16"/>
      <c r="N1349" s="16">
        <v>0.24619263978685199</v>
      </c>
      <c r="O1349" s="16">
        <v>0.20483629986503299</v>
      </c>
      <c r="P1349" s="16">
        <v>0.19393938753471601</v>
      </c>
      <c r="Q1349" s="16">
        <v>0.21684508151425</v>
      </c>
      <c r="R1349" s="16"/>
      <c r="S1349" s="16">
        <v>0.19057263047457901</v>
      </c>
      <c r="T1349" s="16">
        <v>0.241836231927678</v>
      </c>
      <c r="U1349" s="16"/>
      <c r="V1349" s="16">
        <v>0.22135552432363401</v>
      </c>
      <c r="W1349" s="16">
        <v>0.21509878672924801</v>
      </c>
      <c r="X1349" s="16">
        <v>0.18638665473936999</v>
      </c>
      <c r="Y1349" s="16">
        <v>0.28222319462636403</v>
      </c>
      <c r="Z1349" s="16"/>
      <c r="AA1349" s="16">
        <v>0.21136200269328301</v>
      </c>
      <c r="AB1349" s="16">
        <v>0.21951204781733999</v>
      </c>
      <c r="AC1349" s="16">
        <v>0.14478742240714401</v>
      </c>
      <c r="AD1349" s="16">
        <v>0.230228000323491</v>
      </c>
      <c r="AE1349" s="16">
        <v>0.18632110127181101</v>
      </c>
      <c r="AF1349" s="16">
        <v>0.29397396012126997</v>
      </c>
      <c r="AG1349" s="16"/>
      <c r="AH1349" s="16">
        <v>0.22719859785849</v>
      </c>
      <c r="AI1349" s="16">
        <v>0.19986548612490099</v>
      </c>
      <c r="AJ1349" s="16"/>
      <c r="AK1349" s="16">
        <v>0.23522518844083101</v>
      </c>
      <c r="AL1349" s="16">
        <v>0.195425972836968</v>
      </c>
      <c r="AM1349" s="16"/>
      <c r="AN1349" s="16">
        <v>0.22348949245820501</v>
      </c>
      <c r="AO1349" s="16">
        <v>0.21227329255513899</v>
      </c>
      <c r="AP1349" s="16"/>
      <c r="AQ1349" s="16">
        <v>0.216238538911421</v>
      </c>
      <c r="AR1349" s="16">
        <v>0.204623688165055</v>
      </c>
      <c r="AS1349" s="16">
        <v>0.22257407083356101</v>
      </c>
      <c r="AT1349" s="16"/>
      <c r="AU1349" s="16">
        <v>0.228633545667382</v>
      </c>
      <c r="AV1349" s="16">
        <v>0.185200762181637</v>
      </c>
      <c r="AW1349" s="16"/>
      <c r="AX1349" s="16">
        <v>0.220583373067157</v>
      </c>
      <c r="AY1349" s="16">
        <v>0.16813954306633999</v>
      </c>
      <c r="AZ1349" s="16"/>
      <c r="BA1349" s="16">
        <v>0.25907270434518997</v>
      </c>
      <c r="BB1349" s="16">
        <v>0.15453586685902401</v>
      </c>
    </row>
    <row r="1350" spans="2:54" x14ac:dyDescent="0.35">
      <c r="B1350" t="s">
        <v>471</v>
      </c>
      <c r="C1350" s="16">
        <v>0.18951111144097299</v>
      </c>
      <c r="D1350" s="16">
        <v>0.213303741720996</v>
      </c>
      <c r="E1350" s="16">
        <v>0.166043727351182</v>
      </c>
      <c r="F1350" s="16"/>
      <c r="G1350" s="16">
        <v>0.162714157536195</v>
      </c>
      <c r="H1350" s="16">
        <v>0.21414746694229</v>
      </c>
      <c r="I1350" s="16">
        <v>0.17651923308182799</v>
      </c>
      <c r="J1350" s="16">
        <v>0.23307690583157301</v>
      </c>
      <c r="K1350" s="16">
        <v>0.178400557128298</v>
      </c>
      <c r="L1350" s="16">
        <v>0.16979544080985101</v>
      </c>
      <c r="M1350" s="16"/>
      <c r="N1350" s="16">
        <v>0.18134893942139599</v>
      </c>
      <c r="O1350" s="16">
        <v>0.14305355985892099</v>
      </c>
      <c r="P1350" s="16">
        <v>0.20340771335660099</v>
      </c>
      <c r="Q1350" s="16">
        <v>0.21370699389325801</v>
      </c>
      <c r="R1350" s="16"/>
      <c r="S1350" s="16">
        <v>0.17340569924013299</v>
      </c>
      <c r="T1350" s="16">
        <v>0.20975885432019001</v>
      </c>
      <c r="U1350" s="16"/>
      <c r="V1350" s="16">
        <v>0.203985293108705</v>
      </c>
      <c r="W1350" s="16">
        <v>0.18622626409498599</v>
      </c>
      <c r="X1350" s="16">
        <v>0.18071361390979099</v>
      </c>
      <c r="Y1350" s="16">
        <v>0.195159950734902</v>
      </c>
      <c r="Z1350" s="16"/>
      <c r="AA1350" s="16">
        <v>0.20910689056069601</v>
      </c>
      <c r="AB1350" s="16">
        <v>0.19501354985511701</v>
      </c>
      <c r="AC1350" s="16">
        <v>0.14885337463699599</v>
      </c>
      <c r="AD1350" s="16">
        <v>0.15387467949655301</v>
      </c>
      <c r="AE1350" s="16">
        <v>0.208938605993684</v>
      </c>
      <c r="AF1350" s="16">
        <v>0.229038566346245</v>
      </c>
      <c r="AG1350" s="16"/>
      <c r="AH1350" s="16">
        <v>0.192646762482758</v>
      </c>
      <c r="AI1350" s="16">
        <v>0.20153805194719701</v>
      </c>
      <c r="AJ1350" s="16"/>
      <c r="AK1350" s="16">
        <v>0.17926568374516999</v>
      </c>
      <c r="AL1350" s="16">
        <v>0.210356743907016</v>
      </c>
      <c r="AM1350" s="16"/>
      <c r="AN1350" s="16">
        <v>0.187806781560131</v>
      </c>
      <c r="AO1350" s="16">
        <v>0.20546979688391401</v>
      </c>
      <c r="AP1350" s="16"/>
      <c r="AQ1350" s="16">
        <v>0.184158885055692</v>
      </c>
      <c r="AR1350" s="16">
        <v>0.17308214594393601</v>
      </c>
      <c r="AS1350" s="16">
        <v>0.21584554595889999</v>
      </c>
      <c r="AT1350" s="16"/>
      <c r="AU1350" s="16">
        <v>0.182880119414917</v>
      </c>
      <c r="AV1350" s="16">
        <v>0.20236287314774501</v>
      </c>
      <c r="AW1350" s="16"/>
      <c r="AX1350" s="16">
        <v>0.20236567717032999</v>
      </c>
      <c r="AY1350" s="16">
        <v>0.126356164076772</v>
      </c>
      <c r="AZ1350" s="16"/>
      <c r="BA1350" s="16">
        <v>0.25009862979366398</v>
      </c>
      <c r="BB1350" s="16">
        <v>0.226794319443656</v>
      </c>
    </row>
    <row r="1351" spans="2:54" x14ac:dyDescent="0.35">
      <c r="B1351" t="s">
        <v>469</v>
      </c>
      <c r="C1351" s="16">
        <v>0.171449280137705</v>
      </c>
      <c r="D1351" s="16">
        <v>0.18630615851443999</v>
      </c>
      <c r="E1351" s="16">
        <v>0.15675081701278301</v>
      </c>
      <c r="F1351" s="16"/>
      <c r="G1351" s="16">
        <v>0.20122896026126399</v>
      </c>
      <c r="H1351" s="16">
        <v>0.232309744441413</v>
      </c>
      <c r="I1351" s="16">
        <v>0.138216356578269</v>
      </c>
      <c r="J1351" s="16">
        <v>0.14642463642949399</v>
      </c>
      <c r="K1351" s="16">
        <v>0.17304678879928301</v>
      </c>
      <c r="L1351" s="16">
        <v>0.14558492363235201</v>
      </c>
      <c r="M1351" s="16"/>
      <c r="N1351" s="16">
        <v>0.18413039409199999</v>
      </c>
      <c r="O1351" s="16">
        <v>0.19554359927665399</v>
      </c>
      <c r="P1351" s="16">
        <v>0.16383002960186499</v>
      </c>
      <c r="Q1351" s="16">
        <v>0.15350977065516799</v>
      </c>
      <c r="R1351" s="16"/>
      <c r="S1351" s="16">
        <v>0.17541507330204201</v>
      </c>
      <c r="T1351" s="16">
        <v>0.16300292183721399</v>
      </c>
      <c r="U1351" s="16"/>
      <c r="V1351" s="16">
        <v>0.19161588600035501</v>
      </c>
      <c r="W1351" s="16">
        <v>0.17485364390608299</v>
      </c>
      <c r="X1351" s="16">
        <v>0.15312546197108901</v>
      </c>
      <c r="Y1351" s="16">
        <v>0.13756010193053</v>
      </c>
      <c r="Z1351" s="16"/>
      <c r="AA1351" s="16">
        <v>0.18205206373767699</v>
      </c>
      <c r="AB1351" s="16">
        <v>0.183003433277068</v>
      </c>
      <c r="AC1351" s="16">
        <v>0.10440706345569301</v>
      </c>
      <c r="AD1351" s="16">
        <v>0.17915340379516201</v>
      </c>
      <c r="AE1351" s="16">
        <v>0.161603828136102</v>
      </c>
      <c r="AF1351" s="16">
        <v>0.159416853671693</v>
      </c>
      <c r="AG1351" s="16"/>
      <c r="AH1351" s="16">
        <v>0.17789816403088399</v>
      </c>
      <c r="AI1351" s="16">
        <v>0.18883078982778301</v>
      </c>
      <c r="AJ1351" s="16"/>
      <c r="AK1351" s="16">
        <v>0.173530122948409</v>
      </c>
      <c r="AL1351" s="16">
        <v>0.17714030122216801</v>
      </c>
      <c r="AM1351" s="16"/>
      <c r="AN1351" s="16">
        <v>0.182942319574247</v>
      </c>
      <c r="AO1351" s="16">
        <v>0.180314396103845</v>
      </c>
      <c r="AP1351" s="16"/>
      <c r="AQ1351" s="16">
        <v>0.14474239783062401</v>
      </c>
      <c r="AR1351" s="16">
        <v>0.152274556216555</v>
      </c>
      <c r="AS1351" s="16">
        <v>0.23432543259473301</v>
      </c>
      <c r="AT1351" s="16"/>
      <c r="AU1351" s="16">
        <v>0.182222574518665</v>
      </c>
      <c r="AV1351" s="16">
        <v>0.14984242241485099</v>
      </c>
      <c r="AW1351" s="16"/>
      <c r="AX1351" s="16">
        <v>0.17148807030702301</v>
      </c>
      <c r="AY1351" s="16">
        <v>0.17292265864269599</v>
      </c>
      <c r="AZ1351" s="16"/>
      <c r="BA1351" s="16">
        <v>0.22057200813745401</v>
      </c>
      <c r="BB1351" s="16">
        <v>0.20145427968538099</v>
      </c>
    </row>
    <row r="1352" spans="2:54" x14ac:dyDescent="0.35">
      <c r="B1352" t="s">
        <v>472</v>
      </c>
      <c r="C1352" s="16">
        <v>0.14845443090552399</v>
      </c>
      <c r="D1352" s="16">
        <v>0.147135138736296</v>
      </c>
      <c r="E1352" s="16">
        <v>0.15006468678080001</v>
      </c>
      <c r="F1352" s="16"/>
      <c r="G1352" s="16">
        <v>0.14957756129876101</v>
      </c>
      <c r="H1352" s="16">
        <v>0.175934771617616</v>
      </c>
      <c r="I1352" s="16">
        <v>0.140043878390258</v>
      </c>
      <c r="J1352" s="16">
        <v>0.167903071305612</v>
      </c>
      <c r="K1352" s="16">
        <v>0.15772478054018299</v>
      </c>
      <c r="L1352" s="16">
        <v>0.108859994730689</v>
      </c>
      <c r="M1352" s="16"/>
      <c r="N1352" s="16">
        <v>0.13997393217454501</v>
      </c>
      <c r="O1352" s="16">
        <v>0.14857090445691101</v>
      </c>
      <c r="P1352" s="16">
        <v>0.13663331398473999</v>
      </c>
      <c r="Q1352" s="16">
        <v>0.17338284802215301</v>
      </c>
      <c r="R1352" s="16"/>
      <c r="S1352" s="16">
        <v>0.14984555469820299</v>
      </c>
      <c r="T1352" s="16">
        <v>0.14709613213421099</v>
      </c>
      <c r="U1352" s="16"/>
      <c r="V1352" s="16">
        <v>0.176638751262882</v>
      </c>
      <c r="W1352" s="16">
        <v>0.14237979709152301</v>
      </c>
      <c r="X1352" s="16">
        <v>0.13909296826043799</v>
      </c>
      <c r="Y1352" s="16">
        <v>9.0667925358622906E-2</v>
      </c>
      <c r="Z1352" s="16"/>
      <c r="AA1352" s="16">
        <v>0.14799800775215799</v>
      </c>
      <c r="AB1352" s="16">
        <v>0.183527491797079</v>
      </c>
      <c r="AC1352" s="16">
        <v>0.120522961026256</v>
      </c>
      <c r="AD1352" s="16">
        <v>0.14637365422565499</v>
      </c>
      <c r="AE1352" s="16">
        <v>0.113895308858365</v>
      </c>
      <c r="AF1352" s="16">
        <v>0.153342062083997</v>
      </c>
      <c r="AG1352" s="16"/>
      <c r="AH1352" s="16">
        <v>0.15960442674002601</v>
      </c>
      <c r="AI1352" s="16">
        <v>0.152448735963986</v>
      </c>
      <c r="AJ1352" s="16"/>
      <c r="AK1352" s="16">
        <v>0.16419785343274401</v>
      </c>
      <c r="AL1352" s="16">
        <v>0.156615636528042</v>
      </c>
      <c r="AM1352" s="16"/>
      <c r="AN1352" s="16">
        <v>0.15808365735395799</v>
      </c>
      <c r="AO1352" s="16">
        <v>0.15171376661108199</v>
      </c>
      <c r="AP1352" s="16"/>
      <c r="AQ1352" s="16">
        <v>0.123391088505781</v>
      </c>
      <c r="AR1352" s="16">
        <v>0.13285641075083199</v>
      </c>
      <c r="AS1352" s="16">
        <v>0.19531954645735999</v>
      </c>
      <c r="AT1352" s="16"/>
      <c r="AU1352" s="16">
        <v>0.165596540066245</v>
      </c>
      <c r="AV1352" s="16">
        <v>0.126838681019419</v>
      </c>
      <c r="AW1352" s="16"/>
      <c r="AX1352" s="16">
        <v>0.15038048773197801</v>
      </c>
      <c r="AY1352" s="16">
        <v>0.14460546211865699</v>
      </c>
      <c r="AZ1352" s="16"/>
      <c r="BA1352" s="16">
        <v>0.22159693360786401</v>
      </c>
      <c r="BB1352" s="16">
        <v>0.15304394006236799</v>
      </c>
    </row>
    <row r="1353" spans="2:54" x14ac:dyDescent="0.35">
      <c r="B1353" t="s">
        <v>468</v>
      </c>
      <c r="C1353" s="16">
        <v>0.14807044332667499</v>
      </c>
      <c r="D1353" s="16">
        <v>0.15462786690955899</v>
      </c>
      <c r="E1353" s="16">
        <v>0.142335596465437</v>
      </c>
      <c r="F1353" s="16"/>
      <c r="G1353" s="16">
        <v>0.15491266055727099</v>
      </c>
      <c r="H1353" s="16">
        <v>0.218232769464558</v>
      </c>
      <c r="I1353" s="16">
        <v>0.130651777761157</v>
      </c>
      <c r="J1353" s="16">
        <v>0.11665611565279101</v>
      </c>
      <c r="K1353" s="16">
        <v>0.135592898325397</v>
      </c>
      <c r="L1353" s="16">
        <v>0.13101971706802701</v>
      </c>
      <c r="M1353" s="16"/>
      <c r="N1353" s="16">
        <v>0.146225942138026</v>
      </c>
      <c r="O1353" s="16">
        <v>0.13882464215168699</v>
      </c>
      <c r="P1353" s="16">
        <v>0.13397086914094899</v>
      </c>
      <c r="Q1353" s="16">
        <v>0.18008730846576701</v>
      </c>
      <c r="R1353" s="16"/>
      <c r="S1353" s="16">
        <v>0.16069429385029901</v>
      </c>
      <c r="T1353" s="16">
        <v>0.126453174924333</v>
      </c>
      <c r="U1353" s="16"/>
      <c r="V1353" s="16">
        <v>0.12852177647303201</v>
      </c>
      <c r="W1353" s="16">
        <v>0.14612605569404899</v>
      </c>
      <c r="X1353" s="16">
        <v>0.16798242897634499</v>
      </c>
      <c r="Y1353" s="16">
        <v>0.147199255149597</v>
      </c>
      <c r="Z1353" s="16"/>
      <c r="AA1353" s="16">
        <v>0.127648785662619</v>
      </c>
      <c r="AB1353" s="16">
        <v>0.16503020069678401</v>
      </c>
      <c r="AC1353" s="16">
        <v>0.14404300300050399</v>
      </c>
      <c r="AD1353" s="16">
        <v>0.147960077870601</v>
      </c>
      <c r="AE1353" s="16">
        <v>0.182203722410715</v>
      </c>
      <c r="AF1353" s="16">
        <v>0.22180958534756701</v>
      </c>
      <c r="AG1353" s="16"/>
      <c r="AH1353" s="16">
        <v>0.15830110016580601</v>
      </c>
      <c r="AI1353" s="16">
        <v>0.15195905259638101</v>
      </c>
      <c r="AJ1353" s="16"/>
      <c r="AK1353" s="16">
        <v>0.139842539983692</v>
      </c>
      <c r="AL1353" s="16">
        <v>0.17256168497954499</v>
      </c>
      <c r="AM1353" s="16"/>
      <c r="AN1353" s="16">
        <v>0.15240360526671001</v>
      </c>
      <c r="AO1353" s="16">
        <v>0.16034141259353599</v>
      </c>
      <c r="AP1353" s="16"/>
      <c r="AQ1353" s="16">
        <v>0.126081293303062</v>
      </c>
      <c r="AR1353" s="16">
        <v>0.12815898739339601</v>
      </c>
      <c r="AS1353" s="16">
        <v>0.203866630685895</v>
      </c>
      <c r="AT1353" s="16"/>
      <c r="AU1353" s="16">
        <v>0.16111546022547199</v>
      </c>
      <c r="AV1353" s="16">
        <v>0.132259229764604</v>
      </c>
      <c r="AW1353" s="16"/>
      <c r="AX1353" s="16">
        <v>0.155827428887159</v>
      </c>
      <c r="AY1353" s="16">
        <v>0.114470747897932</v>
      </c>
      <c r="AZ1353" s="16"/>
      <c r="BA1353" s="16">
        <v>0.206724186547453</v>
      </c>
      <c r="BB1353" s="16">
        <v>8.7367119866067697E-2</v>
      </c>
    </row>
    <row r="1354" spans="2:54" x14ac:dyDescent="0.35">
      <c r="B1354" t="s">
        <v>102</v>
      </c>
      <c r="C1354" s="16">
        <v>9.3151031709681406E-2</v>
      </c>
      <c r="D1354" s="16">
        <v>8.1709603514794102E-2</v>
      </c>
      <c r="E1354" s="16">
        <v>0.105443456584688</v>
      </c>
      <c r="F1354" s="16"/>
      <c r="G1354" s="16">
        <v>9.1852234297744695E-2</v>
      </c>
      <c r="H1354" s="16">
        <v>8.1615217151604594E-2</v>
      </c>
      <c r="I1354" s="16">
        <v>0.117755519811783</v>
      </c>
      <c r="J1354" s="16">
        <v>9.0408800771255904E-2</v>
      </c>
      <c r="K1354" s="16">
        <v>9.2751306099902703E-2</v>
      </c>
      <c r="L1354" s="16">
        <v>8.7029679739033194E-2</v>
      </c>
      <c r="M1354" s="16"/>
      <c r="N1354" s="16">
        <v>6.1075767181438201E-2</v>
      </c>
      <c r="O1354" s="16">
        <v>0.13853217256636099</v>
      </c>
      <c r="P1354" s="16">
        <v>9.7048550127040695E-2</v>
      </c>
      <c r="Q1354" s="16">
        <v>7.0186417802382703E-2</v>
      </c>
      <c r="R1354" s="16"/>
      <c r="S1354" s="16">
        <v>0.10369051732923799</v>
      </c>
      <c r="T1354" s="16">
        <v>7.7723582624850102E-2</v>
      </c>
      <c r="U1354" s="16"/>
      <c r="V1354" s="16">
        <v>9.2021431789378896E-2</v>
      </c>
      <c r="W1354" s="16">
        <v>9.73986959657374E-2</v>
      </c>
      <c r="X1354" s="16">
        <v>9.27190840984813E-2</v>
      </c>
      <c r="Y1354" s="16">
        <v>5.5788662630470102E-2</v>
      </c>
      <c r="Z1354" s="16"/>
      <c r="AA1354" s="16">
        <v>8.3062065463212501E-2</v>
      </c>
      <c r="AB1354" s="16">
        <v>7.0373016847698297E-2</v>
      </c>
      <c r="AC1354" s="16">
        <v>0.14195072180663401</v>
      </c>
      <c r="AD1354" s="16">
        <v>9.7479112430281206E-2</v>
      </c>
      <c r="AE1354" s="16">
        <v>0.115825106108044</v>
      </c>
      <c r="AF1354" s="16">
        <v>0.10217200490243999</v>
      </c>
      <c r="AG1354" s="16"/>
      <c r="AH1354" s="16">
        <v>9.4723401853474595E-2</v>
      </c>
      <c r="AI1354" s="16">
        <v>9.4411358260050302E-2</v>
      </c>
      <c r="AJ1354" s="16"/>
      <c r="AK1354" s="16">
        <v>7.5660625411574103E-2</v>
      </c>
      <c r="AL1354" s="16">
        <v>0.11615826795306</v>
      </c>
      <c r="AM1354" s="16"/>
      <c r="AN1354" s="16">
        <v>8.3743536233862201E-2</v>
      </c>
      <c r="AO1354" s="16">
        <v>0.102576079383256</v>
      </c>
      <c r="AP1354" s="16"/>
      <c r="AQ1354" s="16">
        <v>8.4968243061911905E-2</v>
      </c>
      <c r="AR1354" s="16">
        <v>6.97483294797306E-2</v>
      </c>
      <c r="AS1354" s="16">
        <v>0.101708426176794</v>
      </c>
      <c r="AT1354" s="16"/>
      <c r="AU1354" s="16">
        <v>8.1857465653423805E-2</v>
      </c>
      <c r="AV1354" s="16">
        <v>0.110864226077647</v>
      </c>
      <c r="AW1354" s="16"/>
      <c r="AX1354" s="16">
        <v>8.1651337319432596E-2</v>
      </c>
      <c r="AY1354" s="16">
        <v>0.143143484962343</v>
      </c>
      <c r="AZ1354" s="16"/>
      <c r="BA1354" s="16">
        <v>3.2712500462715503E-2</v>
      </c>
      <c r="BB1354" s="16">
        <v>5.1760220373306999E-2</v>
      </c>
    </row>
    <row r="1355" spans="2:54" x14ac:dyDescent="0.35">
      <c r="B1355" t="s">
        <v>103</v>
      </c>
      <c r="C1355" s="16">
        <v>0.16335027531740001</v>
      </c>
      <c r="D1355" s="16">
        <v>0.143492438808587</v>
      </c>
      <c r="E1355" s="16">
        <v>0.17926640853147</v>
      </c>
      <c r="F1355" s="16"/>
      <c r="G1355" s="16">
        <v>0.122817808541328</v>
      </c>
      <c r="H1355" s="16">
        <v>0.15579510092610599</v>
      </c>
      <c r="I1355" s="16">
        <v>0.11293452130932401</v>
      </c>
      <c r="J1355" s="16">
        <v>0.153701422472837</v>
      </c>
      <c r="K1355" s="16">
        <v>0.21117528364633001</v>
      </c>
      <c r="L1355" s="16">
        <v>0.202282350131581</v>
      </c>
      <c r="M1355" s="16"/>
      <c r="N1355" s="16">
        <v>0.124945249713994</v>
      </c>
      <c r="O1355" s="16">
        <v>0.18439808761007601</v>
      </c>
      <c r="P1355" s="16">
        <v>0.146164065980734</v>
      </c>
      <c r="Q1355" s="16">
        <v>0.200010558200859</v>
      </c>
      <c r="R1355" s="16"/>
      <c r="S1355" s="16">
        <v>0.177295970887141</v>
      </c>
      <c r="T1355" s="16">
        <v>0.143136542915489</v>
      </c>
      <c r="U1355" s="16"/>
      <c r="V1355" s="16">
        <v>0.208894471293287</v>
      </c>
      <c r="W1355" s="16">
        <v>0.16636873122256299</v>
      </c>
      <c r="X1355" s="16">
        <v>0.12533359908222799</v>
      </c>
      <c r="Y1355" s="16">
        <v>0.112789316839996</v>
      </c>
      <c r="Z1355" s="16"/>
      <c r="AA1355" s="16">
        <v>0.22344175101688199</v>
      </c>
      <c r="AB1355" s="16">
        <v>0.149210127915927</v>
      </c>
      <c r="AC1355" s="16">
        <v>0.20044471457930599</v>
      </c>
      <c r="AD1355" s="16">
        <v>9.9246049402213196E-2</v>
      </c>
      <c r="AE1355" s="16">
        <v>7.2169777170418795E-2</v>
      </c>
      <c r="AF1355" s="16">
        <v>7.4824723627706299E-2</v>
      </c>
      <c r="AG1355" s="16"/>
      <c r="AH1355" s="16">
        <v>0.13612654376191</v>
      </c>
      <c r="AI1355" s="16">
        <v>0.14643082020454701</v>
      </c>
      <c r="AJ1355" s="16"/>
      <c r="AK1355" s="16">
        <v>0.14986908998482601</v>
      </c>
      <c r="AL1355" s="16">
        <v>0.140585801916387</v>
      </c>
      <c r="AM1355" s="16"/>
      <c r="AN1355" s="16">
        <v>0.14269763742722</v>
      </c>
      <c r="AO1355" s="16">
        <v>0.146756193265208</v>
      </c>
      <c r="AP1355" s="16"/>
      <c r="AQ1355" s="16">
        <v>0.125036811919744</v>
      </c>
      <c r="AR1355" s="16">
        <v>0.18897800547094401</v>
      </c>
      <c r="AS1355" s="16">
        <v>0.14229310464266501</v>
      </c>
      <c r="AT1355" s="16"/>
      <c r="AU1355" s="16">
        <v>0.18131518632323301</v>
      </c>
      <c r="AV1355" s="16">
        <v>0.13781107090752201</v>
      </c>
      <c r="AW1355" s="16"/>
      <c r="AX1355" s="16">
        <v>0.148280902946756</v>
      </c>
      <c r="AY1355" s="16">
        <v>0.22416108287084699</v>
      </c>
      <c r="AZ1355" s="16"/>
      <c r="BA1355" s="16">
        <v>6.23981365798464E-2</v>
      </c>
      <c r="BB1355" s="16">
        <v>0.13831665464273701</v>
      </c>
    </row>
    <row r="1356" spans="2:54" x14ac:dyDescent="0.35">
      <c r="C1356" s="16"/>
      <c r="D1356" s="16"/>
      <c r="E1356" s="16"/>
      <c r="F1356" s="16"/>
      <c r="G1356" s="16"/>
      <c r="H1356" s="16"/>
      <c r="I1356" s="16"/>
      <c r="J1356" s="16"/>
      <c r="K1356" s="16"/>
      <c r="L1356" s="16"/>
      <c r="M1356" s="16"/>
      <c r="N1356" s="16"/>
      <c r="O1356" s="16"/>
      <c r="P1356" s="16"/>
      <c r="Q1356" s="16"/>
      <c r="R1356" s="16"/>
      <c r="S1356" s="16"/>
      <c r="T1356" s="16"/>
      <c r="U1356" s="16"/>
      <c r="V1356" s="16"/>
      <c r="W1356" s="16"/>
      <c r="X1356" s="16"/>
      <c r="Y1356" s="16"/>
      <c r="Z1356" s="16"/>
      <c r="AA1356" s="16"/>
      <c r="AB1356" s="16"/>
      <c r="AC1356" s="16"/>
      <c r="AD1356" s="16"/>
      <c r="AE1356" s="16"/>
      <c r="AF1356" s="16"/>
      <c r="AG1356" s="16"/>
      <c r="AH1356" s="16"/>
      <c r="AI1356" s="16"/>
      <c r="AJ1356" s="16"/>
      <c r="AK1356" s="16"/>
      <c r="AL1356" s="16"/>
      <c r="AM1356" s="16"/>
      <c r="AN1356" s="16"/>
      <c r="AO1356" s="16"/>
      <c r="AP1356" s="16"/>
      <c r="AQ1356" s="16"/>
      <c r="AR1356" s="16"/>
      <c r="AS1356" s="16"/>
      <c r="AT1356" s="16"/>
      <c r="AU1356" s="16"/>
      <c r="AV1356" s="16"/>
      <c r="AW1356" s="16"/>
      <c r="AX1356" s="16"/>
      <c r="AY1356" s="16"/>
      <c r="AZ1356" s="16"/>
      <c r="BA1356" s="16"/>
      <c r="BB1356" s="16"/>
    </row>
    <row r="1357" spans="2:54" x14ac:dyDescent="0.35">
      <c r="B1357" s="7" t="s">
        <v>477</v>
      </c>
      <c r="C1357" s="16"/>
      <c r="D1357" s="16"/>
      <c r="E1357" s="16"/>
      <c r="F1357" s="16"/>
      <c r="G1357" s="16"/>
      <c r="H1357" s="16"/>
      <c r="I1357" s="16"/>
      <c r="J1357" s="16"/>
      <c r="K1357" s="16"/>
      <c r="L1357" s="16"/>
      <c r="M1357" s="16"/>
      <c r="N1357" s="16"/>
      <c r="O1357" s="16"/>
      <c r="P1357" s="16"/>
      <c r="Q1357" s="16"/>
      <c r="R1357" s="16"/>
      <c r="S1357" s="16"/>
      <c r="T1357" s="16"/>
      <c r="U1357" s="16"/>
      <c r="V1357" s="16"/>
      <c r="W1357" s="16"/>
      <c r="X1357" s="16"/>
      <c r="Y1357" s="16"/>
      <c r="Z1357" s="16"/>
      <c r="AA1357" s="16"/>
      <c r="AB1357" s="16"/>
      <c r="AC1357" s="16"/>
      <c r="AD1357" s="16"/>
      <c r="AE1357" s="16"/>
      <c r="AF1357" s="16"/>
      <c r="AG1357" s="16"/>
      <c r="AH1357" s="16"/>
      <c r="AI1357" s="16"/>
      <c r="AJ1357" s="16"/>
      <c r="AK1357" s="16"/>
      <c r="AL1357" s="16"/>
      <c r="AM1357" s="16"/>
      <c r="AN1357" s="16"/>
      <c r="AO1357" s="16"/>
      <c r="AP1357" s="16"/>
      <c r="AQ1357" s="16"/>
      <c r="AR1357" s="16"/>
      <c r="AS1357" s="16"/>
      <c r="AT1357" s="16"/>
      <c r="AU1357" s="16"/>
      <c r="AV1357" s="16"/>
      <c r="AW1357" s="16"/>
      <c r="AX1357" s="16"/>
      <c r="AY1357" s="16"/>
      <c r="AZ1357" s="16"/>
      <c r="BA1357" s="16"/>
      <c r="BB1357" s="16"/>
    </row>
    <row r="1358" spans="2:54" x14ac:dyDescent="0.35">
      <c r="B1358" s="15" t="s">
        <v>14</v>
      </c>
      <c r="C1358" s="16"/>
      <c r="D1358" s="16"/>
      <c r="E1358" s="16"/>
      <c r="F1358" s="16"/>
      <c r="G1358" s="16"/>
      <c r="H1358" s="16"/>
      <c r="I1358" s="16"/>
      <c r="J1358" s="16"/>
      <c r="K1358" s="16"/>
      <c r="L1358" s="16"/>
      <c r="M1358" s="16"/>
      <c r="N1358" s="16"/>
      <c r="O1358" s="16"/>
      <c r="P1358" s="16"/>
      <c r="Q1358" s="16"/>
      <c r="R1358" s="16"/>
      <c r="S1358" s="16"/>
      <c r="T1358" s="16"/>
      <c r="U1358" s="16"/>
      <c r="V1358" s="16"/>
      <c r="W1358" s="16"/>
      <c r="X1358" s="16"/>
      <c r="Y1358" s="16"/>
      <c r="Z1358" s="16"/>
      <c r="AA1358" s="16"/>
      <c r="AB1358" s="16"/>
      <c r="AC1358" s="16"/>
      <c r="AD1358" s="16"/>
      <c r="AE1358" s="16"/>
      <c r="AF1358" s="16"/>
      <c r="AG1358" s="16"/>
      <c r="AH1358" s="16"/>
      <c r="AI1358" s="16"/>
      <c r="AJ1358" s="16"/>
      <c r="AK1358" s="16"/>
      <c r="AL1358" s="16"/>
      <c r="AM1358" s="16"/>
      <c r="AN1358" s="16"/>
      <c r="AO1358" s="16"/>
      <c r="AP1358" s="16"/>
      <c r="AQ1358" s="16"/>
      <c r="AR1358" s="16"/>
      <c r="AS1358" s="16"/>
      <c r="AT1358" s="16"/>
      <c r="AU1358" s="16"/>
      <c r="AV1358" s="16"/>
      <c r="AW1358" s="16"/>
      <c r="AX1358" s="16"/>
      <c r="AY1358" s="16"/>
      <c r="AZ1358" s="16"/>
      <c r="BA1358" s="16"/>
      <c r="BB1358" s="16"/>
    </row>
    <row r="1359" spans="2:54" x14ac:dyDescent="0.35">
      <c r="B1359" t="s">
        <v>478</v>
      </c>
      <c r="C1359" s="16">
        <v>0.28316329880680302</v>
      </c>
      <c r="D1359" s="16">
        <v>0.22290689486519799</v>
      </c>
      <c r="E1359" s="16">
        <v>0.34466660790849801</v>
      </c>
      <c r="F1359" s="16"/>
      <c r="G1359" s="16">
        <v>0.17742428095357399</v>
      </c>
      <c r="H1359" s="16">
        <v>0.28274445667407</v>
      </c>
      <c r="I1359" s="16">
        <v>0.27841674210967299</v>
      </c>
      <c r="J1359" s="16">
        <v>0.31711893180951201</v>
      </c>
      <c r="K1359" s="16">
        <v>0.32960641987907902</v>
      </c>
      <c r="L1359" s="16">
        <v>0.28627457273885898</v>
      </c>
      <c r="M1359" s="16"/>
      <c r="N1359" s="16">
        <v>0.23599231852105099</v>
      </c>
      <c r="O1359" s="16">
        <v>0.326114118845651</v>
      </c>
      <c r="P1359" s="16">
        <v>0.282321165953826</v>
      </c>
      <c r="Q1359" s="16">
        <v>0.28073791750788102</v>
      </c>
      <c r="R1359" s="16"/>
      <c r="S1359" s="16">
        <v>0.275390071316237</v>
      </c>
      <c r="T1359" s="16">
        <v>0.296293652802675</v>
      </c>
      <c r="U1359" s="16"/>
      <c r="V1359" s="16">
        <v>0.31560536151605501</v>
      </c>
      <c r="W1359" s="16">
        <v>0.30623892047972201</v>
      </c>
      <c r="X1359" s="16">
        <v>0.228809099615436</v>
      </c>
      <c r="Y1359" s="16">
        <v>0.23285488175088601</v>
      </c>
      <c r="Z1359" s="16"/>
      <c r="AA1359" s="16">
        <v>0.31746620336223902</v>
      </c>
      <c r="AB1359" s="16">
        <v>0.368017974257077</v>
      </c>
      <c r="AC1359" s="16">
        <v>0.25278959939779699</v>
      </c>
      <c r="AD1359" s="16">
        <v>0.206487491716072</v>
      </c>
      <c r="AE1359" s="16">
        <v>0.22968516242155901</v>
      </c>
      <c r="AF1359" s="16">
        <v>0.13552511788258201</v>
      </c>
      <c r="AG1359" s="16"/>
      <c r="AH1359" s="16">
        <v>0.27455139156860697</v>
      </c>
      <c r="AI1359" s="16">
        <v>0.280676323846486</v>
      </c>
      <c r="AJ1359" s="16"/>
      <c r="AK1359" s="16">
        <v>0.28754422968625398</v>
      </c>
      <c r="AL1359" s="16">
        <v>0.28088750170710902</v>
      </c>
      <c r="AM1359" s="16"/>
      <c r="AN1359" s="16">
        <v>0.28012482398959299</v>
      </c>
      <c r="AO1359" s="16">
        <v>0.26352948617067701</v>
      </c>
      <c r="AP1359" s="16"/>
      <c r="AQ1359" s="16">
        <v>0.25852456243173899</v>
      </c>
      <c r="AR1359" s="16">
        <v>0.302274238892281</v>
      </c>
      <c r="AS1359" s="16">
        <v>0.25448655156319</v>
      </c>
      <c r="AT1359" s="16"/>
      <c r="AU1359" s="16">
        <v>0.283280892012307</v>
      </c>
      <c r="AV1359" s="16">
        <v>0.28814548639922799</v>
      </c>
      <c r="AW1359" s="16"/>
      <c r="AX1359" s="16">
        <v>0.27968412885565402</v>
      </c>
      <c r="AY1359" s="16">
        <v>0.30637046177944399</v>
      </c>
      <c r="AZ1359" s="16"/>
      <c r="BA1359" s="16">
        <v>0.256738134095707</v>
      </c>
      <c r="BB1359" s="16">
        <v>0.14595882198489499</v>
      </c>
    </row>
    <row r="1360" spans="2:54" x14ac:dyDescent="0.35">
      <c r="B1360" t="s">
        <v>479</v>
      </c>
      <c r="C1360" s="16">
        <v>0.13956433955467301</v>
      </c>
      <c r="D1360" s="16">
        <v>0.14464261843221801</v>
      </c>
      <c r="E1360" s="16">
        <v>0.134011462920753</v>
      </c>
      <c r="F1360" s="16"/>
      <c r="G1360" s="16">
        <v>0.17088515873003399</v>
      </c>
      <c r="H1360" s="16">
        <v>0.185059743741463</v>
      </c>
      <c r="I1360" s="16">
        <v>9.9741901542068898E-2</v>
      </c>
      <c r="J1360" s="16">
        <v>0.15036003393899999</v>
      </c>
      <c r="K1360" s="16">
        <v>0.119107611971772</v>
      </c>
      <c r="L1360" s="16">
        <v>0.121338225494415</v>
      </c>
      <c r="M1360" s="16"/>
      <c r="N1360" s="16">
        <v>0.21962013576257799</v>
      </c>
      <c r="O1360" s="16">
        <v>0.112689713725684</v>
      </c>
      <c r="P1360" s="16">
        <v>0.120564231064847</v>
      </c>
      <c r="Q1360" s="16">
        <v>0.13619045071675601</v>
      </c>
      <c r="R1360" s="16"/>
      <c r="S1360" s="16">
        <v>0.14742515384972901</v>
      </c>
      <c r="T1360" s="16">
        <v>0.12508635453049899</v>
      </c>
      <c r="U1360" s="16"/>
      <c r="V1360" s="16">
        <v>0.14481397172771299</v>
      </c>
      <c r="W1360" s="16">
        <v>0.115891689055931</v>
      </c>
      <c r="X1360" s="16">
        <v>0.164215014793021</v>
      </c>
      <c r="Y1360" s="16">
        <v>0.16919793714953399</v>
      </c>
      <c r="Z1360" s="16"/>
      <c r="AA1360" s="16">
        <v>0.13474794261190701</v>
      </c>
      <c r="AB1360" s="16">
        <v>9.7847883104212302E-2</v>
      </c>
      <c r="AC1360" s="16">
        <v>0.16775775751944699</v>
      </c>
      <c r="AD1360" s="16">
        <v>0.152812749146153</v>
      </c>
      <c r="AE1360" s="16">
        <v>0.184552073682094</v>
      </c>
      <c r="AF1360" s="16">
        <v>0.13193537557211299</v>
      </c>
      <c r="AG1360" s="16"/>
      <c r="AH1360" s="16">
        <v>0.14238648657070099</v>
      </c>
      <c r="AI1360" s="16">
        <v>0.146772040232616</v>
      </c>
      <c r="AJ1360" s="16"/>
      <c r="AK1360" s="16">
        <v>0.12854105503487501</v>
      </c>
      <c r="AL1360" s="16">
        <v>0.132532530182041</v>
      </c>
      <c r="AM1360" s="16"/>
      <c r="AN1360" s="16">
        <v>0.133712143296494</v>
      </c>
      <c r="AO1360" s="16">
        <v>0.154421620765155</v>
      </c>
      <c r="AP1360" s="16"/>
      <c r="AQ1360" s="16">
        <v>0.12884777634111599</v>
      </c>
      <c r="AR1360" s="16">
        <v>0.112796933344547</v>
      </c>
      <c r="AS1360" s="16">
        <v>0.17575545271529899</v>
      </c>
      <c r="AT1360" s="16"/>
      <c r="AU1360" s="16">
        <v>0.151125120311915</v>
      </c>
      <c r="AV1360" s="16">
        <v>0.12570376670709299</v>
      </c>
      <c r="AW1360" s="16"/>
      <c r="AX1360" s="16">
        <v>0.14060539899683899</v>
      </c>
      <c r="AY1360" s="16">
        <v>0.13464366742987299</v>
      </c>
      <c r="AZ1360" s="16"/>
      <c r="BA1360" s="16">
        <v>0.20923705134387899</v>
      </c>
      <c r="BB1360" s="16">
        <v>9.7523540102014805E-2</v>
      </c>
    </row>
    <row r="1361" spans="2:54" x14ac:dyDescent="0.35">
      <c r="B1361" t="s">
        <v>480</v>
      </c>
      <c r="C1361" s="16">
        <v>0.12730119158962799</v>
      </c>
      <c r="D1361" s="16">
        <v>0.17382084659892499</v>
      </c>
      <c r="E1361" s="16">
        <v>8.5213711300325803E-2</v>
      </c>
      <c r="F1361" s="16"/>
      <c r="G1361" s="16">
        <v>0.16618325826869301</v>
      </c>
      <c r="H1361" s="16">
        <v>0.124658954596874</v>
      </c>
      <c r="I1361" s="16">
        <v>0.153131961609934</v>
      </c>
      <c r="J1361" s="16">
        <v>0.14570378569857301</v>
      </c>
      <c r="K1361" s="16">
        <v>0.118034560969581</v>
      </c>
      <c r="L1361" s="16">
        <v>8.0387675566398906E-2</v>
      </c>
      <c r="M1361" s="16"/>
      <c r="N1361" s="16">
        <v>0.129985676923211</v>
      </c>
      <c r="O1361" s="16">
        <v>0.106315661713634</v>
      </c>
      <c r="P1361" s="16">
        <v>0.148793635312469</v>
      </c>
      <c r="Q1361" s="16">
        <v>0.10926886397895701</v>
      </c>
      <c r="R1361" s="16"/>
      <c r="S1361" s="16">
        <v>0.13267813962043901</v>
      </c>
      <c r="T1361" s="16">
        <v>0.119827792177561</v>
      </c>
      <c r="U1361" s="16"/>
      <c r="V1361" s="16">
        <v>7.5391149886941095E-2</v>
      </c>
      <c r="W1361" s="16">
        <v>0.13778488942196401</v>
      </c>
      <c r="X1361" s="16">
        <v>0.16051801851894601</v>
      </c>
      <c r="Y1361" s="16">
        <v>0.108137287482952</v>
      </c>
      <c r="Z1361" s="16"/>
      <c r="AA1361" s="16">
        <v>0.113344552153806</v>
      </c>
      <c r="AB1361" s="16">
        <v>0.13151663233283001</v>
      </c>
      <c r="AC1361" s="16">
        <v>9.9211479102124897E-2</v>
      </c>
      <c r="AD1361" s="16">
        <v>0.175409664684231</v>
      </c>
      <c r="AE1361" s="16">
        <v>0.11473169874747</v>
      </c>
      <c r="AF1361" s="16">
        <v>7.3266692690748703E-2</v>
      </c>
      <c r="AG1361" s="16"/>
      <c r="AH1361" s="16">
        <v>0.130359600066867</v>
      </c>
      <c r="AI1361" s="16">
        <v>0.14291191936773801</v>
      </c>
      <c r="AJ1361" s="16"/>
      <c r="AK1361" s="16">
        <v>0.12842109949071501</v>
      </c>
      <c r="AL1361" s="16">
        <v>0.14741429163513101</v>
      </c>
      <c r="AM1361" s="16"/>
      <c r="AN1361" s="16">
        <v>0.11928966957838801</v>
      </c>
      <c r="AO1361" s="16">
        <v>0.15376005184862099</v>
      </c>
      <c r="AP1361" s="16"/>
      <c r="AQ1361" s="16">
        <v>0.12554037864421899</v>
      </c>
      <c r="AR1361" s="16">
        <v>0.12388413850569301</v>
      </c>
      <c r="AS1361" s="16">
        <v>0.140831136957351</v>
      </c>
      <c r="AT1361" s="16"/>
      <c r="AU1361" s="16">
        <v>0.132641405358943</v>
      </c>
      <c r="AV1361" s="16">
        <v>0.116690517697657</v>
      </c>
      <c r="AW1361" s="16"/>
      <c r="AX1361" s="16">
        <v>0.14129780622548599</v>
      </c>
      <c r="AY1361" s="16">
        <v>6.1046362972957201E-2</v>
      </c>
      <c r="AZ1361" s="16"/>
      <c r="BA1361" s="16">
        <v>0.20743199748851801</v>
      </c>
      <c r="BB1361" s="16">
        <v>0.204682949221629</v>
      </c>
    </row>
    <row r="1362" spans="2:54" x14ac:dyDescent="0.35">
      <c r="B1362" t="s">
        <v>481</v>
      </c>
      <c r="C1362" s="16">
        <v>6.11049240875053E-2</v>
      </c>
      <c r="D1362" s="16">
        <v>7.7224464623072697E-2</v>
      </c>
      <c r="E1362" s="16">
        <v>4.4954586690814202E-2</v>
      </c>
      <c r="F1362" s="16"/>
      <c r="G1362" s="16">
        <v>0.10333862092686701</v>
      </c>
      <c r="H1362" s="16">
        <v>6.0277039167879402E-2</v>
      </c>
      <c r="I1362" s="16">
        <v>8.6209430587428304E-2</v>
      </c>
      <c r="J1362" s="16">
        <v>6.2994855524843907E-2</v>
      </c>
      <c r="K1362" s="16">
        <v>4.7933187972723501E-2</v>
      </c>
      <c r="L1362" s="16">
        <v>2.6786798493568902E-2</v>
      </c>
      <c r="M1362" s="16"/>
      <c r="N1362" s="16">
        <v>7.3134959270630004E-2</v>
      </c>
      <c r="O1362" s="16">
        <v>2.5663416905072501E-2</v>
      </c>
      <c r="P1362" s="16">
        <v>7.0543178749429503E-2</v>
      </c>
      <c r="Q1362" s="16">
        <v>6.8350815813228202E-2</v>
      </c>
      <c r="R1362" s="16"/>
      <c r="S1362" s="16">
        <v>5.6549610036551901E-2</v>
      </c>
      <c r="T1362" s="16">
        <v>6.8277629961773403E-2</v>
      </c>
      <c r="U1362" s="16"/>
      <c r="V1362" s="16">
        <v>4.37431947871703E-2</v>
      </c>
      <c r="W1362" s="16">
        <v>7.7121635204864203E-2</v>
      </c>
      <c r="X1362" s="16">
        <v>5.4379085303130001E-2</v>
      </c>
      <c r="Y1362" s="16">
        <v>5.8958493484070097E-2</v>
      </c>
      <c r="Z1362" s="16"/>
      <c r="AA1362" s="16">
        <v>7.3829683325636206E-2</v>
      </c>
      <c r="AB1362" s="16">
        <v>4.4514724519139799E-2</v>
      </c>
      <c r="AC1362" s="16">
        <v>2.7060687815027601E-2</v>
      </c>
      <c r="AD1362" s="16">
        <v>7.1569192673896706E-2</v>
      </c>
      <c r="AE1362" s="16">
        <v>3.9142798925944501E-2</v>
      </c>
      <c r="AF1362" s="16">
        <v>9.7309365331210901E-2</v>
      </c>
      <c r="AG1362" s="16"/>
      <c r="AH1362" s="16">
        <v>5.3334574277387602E-2</v>
      </c>
      <c r="AI1362" s="16">
        <v>7.0299837924735306E-2</v>
      </c>
      <c r="AJ1362" s="16"/>
      <c r="AK1362" s="16">
        <v>7.2741181612638206E-2</v>
      </c>
      <c r="AL1362" s="16">
        <v>5.3313604340056303E-2</v>
      </c>
      <c r="AM1362" s="16"/>
      <c r="AN1362" s="16">
        <v>6.4843774430584894E-2</v>
      </c>
      <c r="AO1362" s="16">
        <v>5.9155859813214501E-2</v>
      </c>
      <c r="AP1362" s="16"/>
      <c r="AQ1362" s="16">
        <v>5.94959603416138E-2</v>
      </c>
      <c r="AR1362" s="16">
        <v>7.5815809129500505E-2</v>
      </c>
      <c r="AS1362" s="16">
        <v>5.3723052441812601E-2</v>
      </c>
      <c r="AT1362" s="16"/>
      <c r="AU1362" s="16">
        <v>5.2559023157896699E-2</v>
      </c>
      <c r="AV1362" s="16">
        <v>7.4337973757055198E-2</v>
      </c>
      <c r="AW1362" s="16"/>
      <c r="AX1362" s="16">
        <v>7.2603496775387494E-2</v>
      </c>
      <c r="AY1362" s="16">
        <v>4.9256289494858298E-3</v>
      </c>
      <c r="AZ1362" s="16"/>
      <c r="BA1362" s="16">
        <v>5.9005975015044697E-2</v>
      </c>
      <c r="BB1362" s="16">
        <v>8.3266882216443405E-2</v>
      </c>
    </row>
    <row r="1363" spans="2:54" x14ac:dyDescent="0.35">
      <c r="B1363" t="s">
        <v>482</v>
      </c>
      <c r="C1363" s="16">
        <v>4.0714254097638097E-2</v>
      </c>
      <c r="D1363" s="16">
        <v>4.6496984897986697E-2</v>
      </c>
      <c r="E1363" s="16">
        <v>3.39438097481954E-2</v>
      </c>
      <c r="F1363" s="16"/>
      <c r="G1363" s="16">
        <v>2.7388756905970001E-2</v>
      </c>
      <c r="H1363" s="16">
        <v>2.9462067950986302E-2</v>
      </c>
      <c r="I1363" s="16">
        <v>7.4315433632049802E-2</v>
      </c>
      <c r="J1363" s="16">
        <v>3.09325605273367E-2</v>
      </c>
      <c r="K1363" s="16">
        <v>3.1910867101102497E-2</v>
      </c>
      <c r="L1363" s="16">
        <v>4.6188551788414203E-2</v>
      </c>
      <c r="M1363" s="16"/>
      <c r="N1363" s="16">
        <v>3.6351283612082903E-2</v>
      </c>
      <c r="O1363" s="16">
        <v>4.8399860713000002E-2</v>
      </c>
      <c r="P1363" s="16">
        <v>4.9360086693922098E-2</v>
      </c>
      <c r="Q1363" s="16">
        <v>2.32537653122676E-2</v>
      </c>
      <c r="R1363" s="16"/>
      <c r="S1363" s="16">
        <v>3.7835738272629399E-2</v>
      </c>
      <c r="T1363" s="16">
        <v>4.5257173372572297E-2</v>
      </c>
      <c r="U1363" s="16"/>
      <c r="V1363" s="16">
        <v>2.4403407540470899E-2</v>
      </c>
      <c r="W1363" s="16">
        <v>4.4731747244694801E-2</v>
      </c>
      <c r="X1363" s="16">
        <v>4.8017882550377498E-2</v>
      </c>
      <c r="Y1363" s="16">
        <v>5.2542776078895598E-2</v>
      </c>
      <c r="Z1363" s="16"/>
      <c r="AA1363" s="16">
        <v>2.6804633185094101E-2</v>
      </c>
      <c r="AB1363" s="16">
        <v>4.3439289028343202E-2</v>
      </c>
      <c r="AC1363" s="16">
        <v>4.9614440676871603E-2</v>
      </c>
      <c r="AD1363" s="16">
        <v>6.3159640106939002E-2</v>
      </c>
      <c r="AE1363" s="16">
        <v>4.6681486041548398E-2</v>
      </c>
      <c r="AF1363" s="16">
        <v>0</v>
      </c>
      <c r="AG1363" s="16"/>
      <c r="AH1363" s="16">
        <v>4.2007561535718503E-2</v>
      </c>
      <c r="AI1363" s="16">
        <v>3.9409877625053699E-2</v>
      </c>
      <c r="AJ1363" s="16"/>
      <c r="AK1363" s="16">
        <v>4.7316363693632603E-2</v>
      </c>
      <c r="AL1363" s="16">
        <v>3.7325869219271203E-2</v>
      </c>
      <c r="AM1363" s="16"/>
      <c r="AN1363" s="16">
        <v>5.4691211337760899E-2</v>
      </c>
      <c r="AO1363" s="16">
        <v>3.3933838093819398E-2</v>
      </c>
      <c r="AP1363" s="16"/>
      <c r="AQ1363" s="16">
        <v>5.3608406650919697E-2</v>
      </c>
      <c r="AR1363" s="16">
        <v>4.3884748809920902E-2</v>
      </c>
      <c r="AS1363" s="16">
        <v>3.2306285503939901E-2</v>
      </c>
      <c r="AT1363" s="16"/>
      <c r="AU1363" s="16">
        <v>3.63436896832127E-2</v>
      </c>
      <c r="AV1363" s="16">
        <v>4.7654019491348697E-2</v>
      </c>
      <c r="AW1363" s="16"/>
      <c r="AX1363" s="16">
        <v>3.8739848713304499E-2</v>
      </c>
      <c r="AY1363" s="16">
        <v>5.24210388796734E-2</v>
      </c>
      <c r="AZ1363" s="16"/>
      <c r="BA1363" s="16">
        <v>4.4014872515289301E-2</v>
      </c>
      <c r="BB1363" s="16">
        <v>5.9689318137235603E-2</v>
      </c>
    </row>
    <row r="1364" spans="2:54" x14ac:dyDescent="0.35">
      <c r="B1364" t="s">
        <v>483</v>
      </c>
      <c r="C1364" s="16">
        <v>3.7608598779671001E-2</v>
      </c>
      <c r="D1364" s="16">
        <v>3.8570953517591197E-2</v>
      </c>
      <c r="E1364" s="16">
        <v>3.5451778299675003E-2</v>
      </c>
      <c r="F1364" s="16"/>
      <c r="G1364" s="16">
        <v>0.100747041987182</v>
      </c>
      <c r="H1364" s="16">
        <v>5.7192394271935502E-2</v>
      </c>
      <c r="I1364" s="16">
        <v>4.9675926633437298E-2</v>
      </c>
      <c r="J1364" s="16">
        <v>5.4372067730383902E-3</v>
      </c>
      <c r="K1364" s="16">
        <v>1.41932998297659E-2</v>
      </c>
      <c r="L1364" s="16">
        <v>1.7597260726587301E-2</v>
      </c>
      <c r="M1364" s="16"/>
      <c r="N1364" s="16">
        <v>2.4280616573113499E-2</v>
      </c>
      <c r="O1364" s="16">
        <v>4.6259789668414798E-2</v>
      </c>
      <c r="P1364" s="16">
        <v>4.8836622670337698E-2</v>
      </c>
      <c r="Q1364" s="16">
        <v>2.1584859469385799E-2</v>
      </c>
      <c r="R1364" s="16"/>
      <c r="S1364" s="16">
        <v>2.4041350057710301E-2</v>
      </c>
      <c r="T1364" s="16">
        <v>5.8252374507020997E-2</v>
      </c>
      <c r="U1364" s="16"/>
      <c r="V1364" s="16">
        <v>3.2674879134957098E-2</v>
      </c>
      <c r="W1364" s="16">
        <v>4.3188800710497299E-2</v>
      </c>
      <c r="X1364" s="16">
        <v>3.4329262567820699E-2</v>
      </c>
      <c r="Y1364" s="16">
        <v>3.6524125173643701E-2</v>
      </c>
      <c r="Z1364" s="16"/>
      <c r="AA1364" s="16">
        <v>4.6310245628490697E-2</v>
      </c>
      <c r="AB1364" s="16">
        <v>1.60895085940965E-2</v>
      </c>
      <c r="AC1364" s="16">
        <v>1.2743577971120299E-2</v>
      </c>
      <c r="AD1364" s="16">
        <v>4.8700289416015598E-2</v>
      </c>
      <c r="AE1364" s="16">
        <v>2.9696240808905799E-2</v>
      </c>
      <c r="AF1364" s="16">
        <v>7.9029154911584201E-2</v>
      </c>
      <c r="AG1364" s="16"/>
      <c r="AH1364" s="16">
        <v>4.4759590583656597E-2</v>
      </c>
      <c r="AI1364" s="16">
        <v>1.8178745095267901E-2</v>
      </c>
      <c r="AJ1364" s="16"/>
      <c r="AK1364" s="16">
        <v>4.4153226938680797E-2</v>
      </c>
      <c r="AL1364" s="16">
        <v>2.4021836180946901E-2</v>
      </c>
      <c r="AM1364" s="16"/>
      <c r="AN1364" s="16">
        <v>3.4801169332033102E-2</v>
      </c>
      <c r="AO1364" s="16">
        <v>3.54479916786039E-2</v>
      </c>
      <c r="AP1364" s="16"/>
      <c r="AQ1364" s="16">
        <v>4.2876824603868303E-2</v>
      </c>
      <c r="AR1364" s="16">
        <v>3.32170278692017E-2</v>
      </c>
      <c r="AS1364" s="16">
        <v>4.3699041695841503E-2</v>
      </c>
      <c r="AT1364" s="16"/>
      <c r="AU1364" s="16">
        <v>2.06648508870791E-2</v>
      </c>
      <c r="AV1364" s="16">
        <v>6.2326317992183598E-2</v>
      </c>
      <c r="AW1364" s="16"/>
      <c r="AX1364" s="16">
        <v>3.7540323666754499E-2</v>
      </c>
      <c r="AY1364" s="16">
        <v>3.9469966299249502E-2</v>
      </c>
      <c r="AZ1364" s="16"/>
      <c r="BA1364" s="16">
        <v>4.2280975820573601E-2</v>
      </c>
      <c r="BB1364" s="16">
        <v>5.9587728359513301E-2</v>
      </c>
    </row>
    <row r="1365" spans="2:54" x14ac:dyDescent="0.35">
      <c r="B1365" t="s">
        <v>484</v>
      </c>
      <c r="C1365" s="16">
        <v>1.26159552058797E-2</v>
      </c>
      <c r="D1365" s="16">
        <v>1.6263565250385699E-2</v>
      </c>
      <c r="E1365" s="16">
        <v>9.3569561526216597E-3</v>
      </c>
      <c r="F1365" s="16"/>
      <c r="G1365" s="16">
        <v>2.6166322741274201E-2</v>
      </c>
      <c r="H1365" s="16">
        <v>2.3754289838210901E-2</v>
      </c>
      <c r="I1365" s="16">
        <v>1.4705444704034299E-2</v>
      </c>
      <c r="J1365" s="16">
        <v>9.4667330215832696E-3</v>
      </c>
      <c r="K1365" s="16">
        <v>7.5045378729877103E-3</v>
      </c>
      <c r="L1365" s="16">
        <v>0</v>
      </c>
      <c r="M1365" s="16"/>
      <c r="N1365" s="16">
        <v>2.30234548726325E-2</v>
      </c>
      <c r="O1365" s="16">
        <v>1.7782620884478899E-2</v>
      </c>
      <c r="P1365" s="16">
        <v>9.1087162995970496E-3</v>
      </c>
      <c r="Q1365" s="16">
        <v>6.2658671544126498E-3</v>
      </c>
      <c r="R1365" s="16"/>
      <c r="S1365" s="16">
        <v>1.3807878528171801E-2</v>
      </c>
      <c r="T1365" s="16">
        <v>9.22269324210989E-3</v>
      </c>
      <c r="U1365" s="16"/>
      <c r="V1365" s="16">
        <v>2.05944923517552E-2</v>
      </c>
      <c r="W1365" s="16">
        <v>1.5557870507720999E-3</v>
      </c>
      <c r="X1365" s="16">
        <v>2.0577144970918101E-2</v>
      </c>
      <c r="Y1365" s="16">
        <v>1.57261928452146E-2</v>
      </c>
      <c r="Z1365" s="16"/>
      <c r="AA1365" s="16">
        <v>1.18006183461786E-2</v>
      </c>
      <c r="AB1365" s="16">
        <v>2.5526657170548499E-3</v>
      </c>
      <c r="AC1365" s="16">
        <v>1.2643410062551499E-2</v>
      </c>
      <c r="AD1365" s="16">
        <v>2.26635511486603E-2</v>
      </c>
      <c r="AE1365" s="16">
        <v>1.0612726054671799E-2</v>
      </c>
      <c r="AF1365" s="16">
        <v>1.8049971577598301E-2</v>
      </c>
      <c r="AG1365" s="16"/>
      <c r="AH1365" s="16">
        <v>1.44426934932018E-2</v>
      </c>
      <c r="AI1365" s="16">
        <v>1.3509369408866E-2</v>
      </c>
      <c r="AJ1365" s="16"/>
      <c r="AK1365" s="16">
        <v>2.0912477487630698E-2</v>
      </c>
      <c r="AL1365" s="16">
        <v>7.9644639479713106E-3</v>
      </c>
      <c r="AM1365" s="16"/>
      <c r="AN1365" s="16">
        <v>1.6003431761693401E-2</v>
      </c>
      <c r="AO1365" s="16">
        <v>8.2710311378930007E-3</v>
      </c>
      <c r="AP1365" s="16"/>
      <c r="AQ1365" s="16">
        <v>1.7984895838153499E-2</v>
      </c>
      <c r="AR1365" s="16">
        <v>5.2174340412204801E-3</v>
      </c>
      <c r="AS1365" s="16">
        <v>1.9044218590628902E-2</v>
      </c>
      <c r="AT1365" s="16"/>
      <c r="AU1365" s="16">
        <v>1.55587396174202E-2</v>
      </c>
      <c r="AV1365" s="16">
        <v>8.67117010961602E-3</v>
      </c>
      <c r="AW1365" s="16"/>
      <c r="AX1365" s="16">
        <v>1.51894155099164E-2</v>
      </c>
      <c r="AY1365" s="16">
        <v>0</v>
      </c>
      <c r="AZ1365" s="16"/>
      <c r="BA1365" s="16">
        <v>1.8403595115920001E-2</v>
      </c>
      <c r="BB1365" s="16">
        <v>0</v>
      </c>
    </row>
    <row r="1366" spans="2:54" x14ac:dyDescent="0.35">
      <c r="B1366" t="s">
        <v>485</v>
      </c>
      <c r="C1366" s="16">
        <v>5.5321919266833998E-3</v>
      </c>
      <c r="D1366" s="16">
        <v>7.1624975961457199E-3</v>
      </c>
      <c r="E1366" s="16">
        <v>4.0739151595831202E-3</v>
      </c>
      <c r="F1366" s="16"/>
      <c r="G1366" s="16">
        <v>1.04370009594805E-2</v>
      </c>
      <c r="H1366" s="16">
        <v>8.5268622033742095E-3</v>
      </c>
      <c r="I1366" s="16">
        <v>6.8859093378010197E-3</v>
      </c>
      <c r="J1366" s="16">
        <v>5.0769938715392099E-3</v>
      </c>
      <c r="K1366" s="16">
        <v>0</v>
      </c>
      <c r="L1366" s="16">
        <v>3.7559820427556E-3</v>
      </c>
      <c r="M1366" s="16"/>
      <c r="N1366" s="16">
        <v>1.1233342374518E-2</v>
      </c>
      <c r="O1366" s="16">
        <v>2.8698982430635498E-3</v>
      </c>
      <c r="P1366" s="16">
        <v>5.7773971869330698E-3</v>
      </c>
      <c r="Q1366" s="16">
        <v>3.3836036228787601E-3</v>
      </c>
      <c r="R1366" s="16"/>
      <c r="S1366" s="16">
        <v>7.3402027382790001E-3</v>
      </c>
      <c r="T1366" s="16">
        <v>2.83364585194323E-3</v>
      </c>
      <c r="U1366" s="16"/>
      <c r="V1366" s="16">
        <v>0</v>
      </c>
      <c r="W1366" s="16">
        <v>6.23431936788522E-3</v>
      </c>
      <c r="X1366" s="16">
        <v>1.0063930253364399E-2</v>
      </c>
      <c r="Y1366" s="16">
        <v>0</v>
      </c>
      <c r="Z1366" s="16"/>
      <c r="AA1366" s="16">
        <v>4.4230066505674204E-3</v>
      </c>
      <c r="AB1366" s="16">
        <v>4.4880012886897103E-3</v>
      </c>
      <c r="AC1366" s="16">
        <v>0</v>
      </c>
      <c r="AD1366" s="16">
        <v>1.04136392394166E-2</v>
      </c>
      <c r="AE1366" s="16">
        <v>8.8472403628862707E-3</v>
      </c>
      <c r="AF1366" s="16">
        <v>0</v>
      </c>
      <c r="AG1366" s="16"/>
      <c r="AH1366" s="16">
        <v>3.24184940310437E-3</v>
      </c>
      <c r="AI1366" s="16">
        <v>1.1910124095907E-2</v>
      </c>
      <c r="AJ1366" s="16"/>
      <c r="AK1366" s="16">
        <v>1.90576944010204E-3</v>
      </c>
      <c r="AL1366" s="16">
        <v>1.5657256944749801E-2</v>
      </c>
      <c r="AM1366" s="16"/>
      <c r="AN1366" s="16">
        <v>0</v>
      </c>
      <c r="AO1366" s="16">
        <v>1.30423268391783E-2</v>
      </c>
      <c r="AP1366" s="16"/>
      <c r="AQ1366" s="16">
        <v>0</v>
      </c>
      <c r="AR1366" s="16">
        <v>3.9237461730990799E-3</v>
      </c>
      <c r="AS1366" s="16">
        <v>1.1835937047608E-2</v>
      </c>
      <c r="AT1366" s="16"/>
      <c r="AU1366" s="16">
        <v>4.3234637767519098E-3</v>
      </c>
      <c r="AV1366" s="16">
        <v>7.34730815561873E-3</v>
      </c>
      <c r="AW1366" s="16"/>
      <c r="AX1366" s="16">
        <v>6.6606737645863098E-3</v>
      </c>
      <c r="AY1366" s="16">
        <v>0</v>
      </c>
      <c r="AZ1366" s="16"/>
      <c r="BA1366" s="16">
        <v>4.3679489558568997E-3</v>
      </c>
      <c r="BB1366" s="16">
        <v>3.6534585311476402E-2</v>
      </c>
    </row>
    <row r="1367" spans="2:54" x14ac:dyDescent="0.35">
      <c r="B1367" t="s">
        <v>486</v>
      </c>
      <c r="C1367" s="16">
        <v>2.41448394643278E-2</v>
      </c>
      <c r="D1367" s="16">
        <v>3.1946142905831199E-2</v>
      </c>
      <c r="E1367" s="16">
        <v>1.19978279474057E-2</v>
      </c>
      <c r="F1367" s="16"/>
      <c r="G1367" s="16">
        <v>1.4124456759317601E-2</v>
      </c>
      <c r="H1367" s="16">
        <v>5.4102373307037002E-2</v>
      </c>
      <c r="I1367" s="16">
        <v>1.52837816986754E-2</v>
      </c>
      <c r="J1367" s="16">
        <v>2.0134518801152398E-2</v>
      </c>
      <c r="K1367" s="16">
        <v>2.8027612422301101E-2</v>
      </c>
      <c r="L1367" s="16">
        <v>1.1136156250102299E-2</v>
      </c>
      <c r="M1367" s="16"/>
      <c r="N1367" s="16">
        <v>3.24735926292171E-3</v>
      </c>
      <c r="O1367" s="16">
        <v>1.3626598052829999E-2</v>
      </c>
      <c r="P1367" s="16">
        <v>2.4321496877455901E-2</v>
      </c>
      <c r="Q1367" s="16">
        <v>4.8030452101071097E-2</v>
      </c>
      <c r="R1367" s="16"/>
      <c r="S1367" s="16">
        <v>1.8683225664288299E-2</v>
      </c>
      <c r="T1367" s="16">
        <v>3.2500011266048498E-2</v>
      </c>
      <c r="U1367" s="16"/>
      <c r="V1367" s="16">
        <v>1.8902624055049499E-2</v>
      </c>
      <c r="W1367" s="16">
        <v>2.2638331452633401E-2</v>
      </c>
      <c r="X1367" s="16">
        <v>3.3704355681796902E-2</v>
      </c>
      <c r="Y1367" s="16">
        <v>0</v>
      </c>
      <c r="Z1367" s="16"/>
      <c r="AA1367" s="16">
        <v>2.3512016325705602E-2</v>
      </c>
      <c r="AB1367" s="16">
        <v>5.8189451094818002E-3</v>
      </c>
      <c r="AC1367" s="16">
        <v>3.1737479722695798E-2</v>
      </c>
      <c r="AD1367" s="16">
        <v>2.6185593087996499E-2</v>
      </c>
      <c r="AE1367" s="16">
        <v>3.6215525696207701E-2</v>
      </c>
      <c r="AF1367" s="16">
        <v>6.5767391937047004E-2</v>
      </c>
      <c r="AG1367" s="16"/>
      <c r="AH1367" s="16">
        <v>2.8801562384698502E-2</v>
      </c>
      <c r="AI1367" s="16">
        <v>2.0818750167358301E-2</v>
      </c>
      <c r="AJ1367" s="16"/>
      <c r="AK1367" s="16">
        <v>2.75841572819421E-2</v>
      </c>
      <c r="AL1367" s="16">
        <v>2.6383951799931499E-2</v>
      </c>
      <c r="AM1367" s="16"/>
      <c r="AN1367" s="16">
        <v>2.97777624997899E-2</v>
      </c>
      <c r="AO1367" s="16">
        <v>1.9003088555902999E-2</v>
      </c>
      <c r="AP1367" s="16"/>
      <c r="AQ1367" s="16">
        <v>2.2381549124655901E-2</v>
      </c>
      <c r="AR1367" s="16">
        <v>2.0882655581167898E-2</v>
      </c>
      <c r="AS1367" s="16">
        <v>3.4026756150954802E-2</v>
      </c>
      <c r="AT1367" s="16"/>
      <c r="AU1367" s="16">
        <v>2.0040725410235601E-2</v>
      </c>
      <c r="AV1367" s="16">
        <v>2.6312949848677599E-2</v>
      </c>
      <c r="AW1367" s="16"/>
      <c r="AX1367" s="16">
        <v>2.6330602855360399E-2</v>
      </c>
      <c r="AY1367" s="16">
        <v>4.7601414636394297E-3</v>
      </c>
      <c r="AZ1367" s="16"/>
      <c r="BA1367" s="16">
        <v>2.7694088820810599E-2</v>
      </c>
      <c r="BB1367" s="16">
        <v>3.8088725697624101E-2</v>
      </c>
    </row>
    <row r="1368" spans="2:54" x14ac:dyDescent="0.35">
      <c r="B1368" t="s">
        <v>487</v>
      </c>
      <c r="C1368" s="16">
        <v>0.103623052273788</v>
      </c>
      <c r="D1368" s="16">
        <v>0.10160237044577999</v>
      </c>
      <c r="E1368" s="16">
        <v>0.10715355411550199</v>
      </c>
      <c r="F1368" s="16"/>
      <c r="G1368" s="16">
        <v>5.8744861091964702E-2</v>
      </c>
      <c r="H1368" s="16">
        <v>8.3218413968353805E-2</v>
      </c>
      <c r="I1368" s="16">
        <v>8.2780624411822906E-2</v>
      </c>
      <c r="J1368" s="16">
        <v>8.1582837372467396E-2</v>
      </c>
      <c r="K1368" s="16">
        <v>0.10720805681689299</v>
      </c>
      <c r="L1368" s="16">
        <v>0.17706404117909799</v>
      </c>
      <c r="M1368" s="16"/>
      <c r="N1368" s="16">
        <v>0.11125968130522799</v>
      </c>
      <c r="O1368" s="16">
        <v>0.13251119011418699</v>
      </c>
      <c r="P1368" s="16">
        <v>9.1640737080381202E-2</v>
      </c>
      <c r="Q1368" s="16">
        <v>9.2100568321446599E-2</v>
      </c>
      <c r="R1368" s="16"/>
      <c r="S1368" s="16">
        <v>0.12594841664036599</v>
      </c>
      <c r="T1368" s="16">
        <v>7.0477165966502803E-2</v>
      </c>
      <c r="U1368" s="16"/>
      <c r="V1368" s="16">
        <v>0.111832210072318</v>
      </c>
      <c r="W1368" s="16">
        <v>9.9937999726366994E-2</v>
      </c>
      <c r="X1368" s="16">
        <v>9.5484631564601505E-2</v>
      </c>
      <c r="Y1368" s="16">
        <v>0.15432415452543899</v>
      </c>
      <c r="Z1368" s="16"/>
      <c r="AA1368" s="16">
        <v>7.0456871484083194E-2</v>
      </c>
      <c r="AB1368" s="16">
        <v>0.13283337355282701</v>
      </c>
      <c r="AC1368" s="16">
        <v>0.12223197136368399</v>
      </c>
      <c r="AD1368" s="16">
        <v>0.11101612507231599</v>
      </c>
      <c r="AE1368" s="16">
        <v>0.13050657762394299</v>
      </c>
      <c r="AF1368" s="16">
        <v>0.16395069316924199</v>
      </c>
      <c r="AG1368" s="16"/>
      <c r="AH1368" s="16">
        <v>8.5925877706843595E-2</v>
      </c>
      <c r="AI1368" s="16">
        <v>0.13318753689114701</v>
      </c>
      <c r="AJ1368" s="16"/>
      <c r="AK1368" s="16">
        <v>6.9015124149624393E-2</v>
      </c>
      <c r="AL1368" s="16">
        <v>0.14036657416261</v>
      </c>
      <c r="AM1368" s="16"/>
      <c r="AN1368" s="16">
        <v>8.6341973515760007E-2</v>
      </c>
      <c r="AO1368" s="16">
        <v>0.12158507644390899</v>
      </c>
      <c r="AP1368" s="16"/>
      <c r="AQ1368" s="16">
        <v>9.7849472232668405E-2</v>
      </c>
      <c r="AR1368" s="16">
        <v>9.2697470925588804E-2</v>
      </c>
      <c r="AS1368" s="16">
        <v>0.113679190247007</v>
      </c>
      <c r="AT1368" s="16"/>
      <c r="AU1368" s="16">
        <v>0.109139909236857</v>
      </c>
      <c r="AV1368" s="16">
        <v>9.4041993060175494E-2</v>
      </c>
      <c r="AW1368" s="16"/>
      <c r="AX1368" s="16">
        <v>8.9617689746947601E-2</v>
      </c>
      <c r="AY1368" s="16">
        <v>0.17344237427296899</v>
      </c>
      <c r="AZ1368" s="16"/>
      <c r="BA1368" s="16">
        <v>8.6588726851294595E-2</v>
      </c>
      <c r="BB1368" s="16">
        <v>9.0622783756187597E-2</v>
      </c>
    </row>
    <row r="1369" spans="2:54" x14ac:dyDescent="0.35">
      <c r="B1369" t="s">
        <v>110</v>
      </c>
      <c r="C1369" s="16">
        <v>0.16462735421340299</v>
      </c>
      <c r="D1369" s="16">
        <v>0.13936266086686599</v>
      </c>
      <c r="E1369" s="16">
        <v>0.18917578975662599</v>
      </c>
      <c r="F1369" s="16"/>
      <c r="G1369" s="16">
        <v>0.14456024067564299</v>
      </c>
      <c r="H1369" s="16">
        <v>9.1003404279815306E-2</v>
      </c>
      <c r="I1369" s="16">
        <v>0.13885284373307499</v>
      </c>
      <c r="J1369" s="16">
        <v>0.17119154266095299</v>
      </c>
      <c r="K1369" s="16">
        <v>0.19647384516379501</v>
      </c>
      <c r="L1369" s="16">
        <v>0.22947073571980101</v>
      </c>
      <c r="M1369" s="16"/>
      <c r="N1369" s="16">
        <v>0.13187117152203201</v>
      </c>
      <c r="O1369" s="16">
        <v>0.167767131133985</v>
      </c>
      <c r="P1369" s="16">
        <v>0.14873273211080101</v>
      </c>
      <c r="Q1369" s="16">
        <v>0.21083283600171601</v>
      </c>
      <c r="R1369" s="16"/>
      <c r="S1369" s="16">
        <v>0.16030021327559801</v>
      </c>
      <c r="T1369" s="16">
        <v>0.17197150632129399</v>
      </c>
      <c r="U1369" s="16"/>
      <c r="V1369" s="16">
        <v>0.21203870892757001</v>
      </c>
      <c r="W1369" s="16">
        <v>0.14467588028466899</v>
      </c>
      <c r="X1369" s="16">
        <v>0.149901574180587</v>
      </c>
      <c r="Y1369" s="16">
        <v>0.171734151509365</v>
      </c>
      <c r="Z1369" s="16"/>
      <c r="AA1369" s="16">
        <v>0.177304226926291</v>
      </c>
      <c r="AB1369" s="16">
        <v>0.152881002496248</v>
      </c>
      <c r="AC1369" s="16">
        <v>0.22420959636867899</v>
      </c>
      <c r="AD1369" s="16">
        <v>0.11158206370830399</v>
      </c>
      <c r="AE1369" s="16">
        <v>0.16932846963477</v>
      </c>
      <c r="AF1369" s="16">
        <v>0.235166236927873</v>
      </c>
      <c r="AG1369" s="16"/>
      <c r="AH1369" s="16">
        <v>0.180188812409214</v>
      </c>
      <c r="AI1369" s="16">
        <v>0.122325475344825</v>
      </c>
      <c r="AJ1369" s="16"/>
      <c r="AK1369" s="16">
        <v>0.17186531518390599</v>
      </c>
      <c r="AL1369" s="16">
        <v>0.134132119880182</v>
      </c>
      <c r="AM1369" s="16"/>
      <c r="AN1369" s="16">
        <v>0.180414040257903</v>
      </c>
      <c r="AO1369" s="16">
        <v>0.137849628653025</v>
      </c>
      <c r="AP1369" s="16"/>
      <c r="AQ1369" s="16">
        <v>0.192890173791047</v>
      </c>
      <c r="AR1369" s="16">
        <v>0.18540579672777799</v>
      </c>
      <c r="AS1369" s="16">
        <v>0.120612377086366</v>
      </c>
      <c r="AT1369" s="16"/>
      <c r="AU1369" s="16">
        <v>0.17432218054738199</v>
      </c>
      <c r="AV1369" s="16">
        <v>0.14876849678134699</v>
      </c>
      <c r="AW1369" s="16"/>
      <c r="AX1369" s="16">
        <v>0.151730614889764</v>
      </c>
      <c r="AY1369" s="16">
        <v>0.22292035795270801</v>
      </c>
      <c r="AZ1369" s="16"/>
      <c r="BA1369" s="16">
        <v>4.4236633977105803E-2</v>
      </c>
      <c r="BB1369" s="16">
        <v>0.18404466521298099</v>
      </c>
    </row>
    <row r="1370" spans="2:54" x14ac:dyDescent="0.35">
      <c r="C1370" s="16"/>
      <c r="D1370" s="16"/>
      <c r="E1370" s="16"/>
      <c r="F1370" s="16"/>
      <c r="G1370" s="16"/>
      <c r="H1370" s="16"/>
      <c r="I1370" s="16"/>
      <c r="J1370" s="16"/>
      <c r="K1370" s="16"/>
      <c r="L1370" s="16"/>
      <c r="M1370" s="16"/>
      <c r="N1370" s="16"/>
      <c r="O1370" s="16"/>
      <c r="P1370" s="16"/>
      <c r="Q1370" s="16"/>
      <c r="R1370" s="16"/>
      <c r="S1370" s="16"/>
      <c r="T1370" s="16"/>
      <c r="U1370" s="16"/>
      <c r="V1370" s="16"/>
      <c r="W1370" s="16"/>
      <c r="X1370" s="16"/>
      <c r="Y1370" s="16"/>
      <c r="Z1370" s="16"/>
      <c r="AA1370" s="16"/>
      <c r="AB1370" s="16"/>
      <c r="AC1370" s="16"/>
      <c r="AD1370" s="16"/>
      <c r="AE1370" s="16"/>
      <c r="AF1370" s="16"/>
      <c r="AG1370" s="16"/>
      <c r="AH1370" s="16"/>
      <c r="AI1370" s="16"/>
      <c r="AJ1370" s="16"/>
      <c r="AK1370" s="16"/>
      <c r="AL1370" s="16"/>
      <c r="AM1370" s="16"/>
      <c r="AN1370" s="16"/>
      <c r="AO1370" s="16"/>
      <c r="AP1370" s="16"/>
      <c r="AQ1370" s="16"/>
      <c r="AR1370" s="16"/>
      <c r="AS1370" s="16"/>
      <c r="AT1370" s="16"/>
      <c r="AU1370" s="16"/>
      <c r="AV1370" s="16"/>
      <c r="AW1370" s="16"/>
      <c r="AX1370" s="16"/>
      <c r="AY1370" s="16"/>
      <c r="AZ1370" s="16"/>
      <c r="BA1370" s="16"/>
      <c r="BB1370" s="16"/>
    </row>
    <row r="1371" spans="2:54" x14ac:dyDescent="0.35">
      <c r="B1371" s="7" t="s">
        <v>488</v>
      </c>
      <c r="C1371" s="16"/>
      <c r="D1371" s="16"/>
      <c r="E1371" s="16"/>
      <c r="F1371" s="16"/>
      <c r="G1371" s="16"/>
      <c r="H1371" s="16"/>
      <c r="I1371" s="16"/>
      <c r="J1371" s="16"/>
      <c r="K1371" s="16"/>
      <c r="L1371" s="16"/>
      <c r="M1371" s="16"/>
      <c r="N1371" s="16"/>
      <c r="O1371" s="16"/>
      <c r="P1371" s="16"/>
      <c r="Q1371" s="16"/>
      <c r="R1371" s="16"/>
      <c r="S1371" s="16"/>
      <c r="T1371" s="16"/>
      <c r="U1371" s="16"/>
      <c r="V1371" s="16"/>
      <c r="W1371" s="16"/>
      <c r="X1371" s="16"/>
      <c r="Y1371" s="16"/>
      <c r="Z1371" s="16"/>
      <c r="AA1371" s="16"/>
      <c r="AB1371" s="16"/>
      <c r="AC1371" s="16"/>
      <c r="AD1371" s="16"/>
      <c r="AE1371" s="16"/>
      <c r="AF1371" s="16"/>
      <c r="AG1371" s="16"/>
      <c r="AH1371" s="16"/>
      <c r="AI1371" s="16"/>
      <c r="AJ1371" s="16"/>
      <c r="AK1371" s="16"/>
      <c r="AL1371" s="16"/>
      <c r="AM1371" s="16"/>
      <c r="AN1371" s="16"/>
      <c r="AO1371" s="16"/>
      <c r="AP1371" s="16"/>
      <c r="AQ1371" s="16"/>
      <c r="AR1371" s="16"/>
      <c r="AS1371" s="16"/>
      <c r="AT1371" s="16"/>
      <c r="AU1371" s="16"/>
      <c r="AV1371" s="16"/>
      <c r="AW1371" s="16"/>
      <c r="AX1371" s="16"/>
      <c r="AY1371" s="16"/>
      <c r="AZ1371" s="16"/>
      <c r="BA1371" s="16"/>
      <c r="BB1371" s="16"/>
    </row>
    <row r="1372" spans="2:54" x14ac:dyDescent="0.35">
      <c r="B1372" s="15" t="s">
        <v>14</v>
      </c>
      <c r="C1372" s="16"/>
      <c r="D1372" s="16"/>
      <c r="E1372" s="16"/>
      <c r="F1372" s="16"/>
      <c r="G1372" s="16"/>
      <c r="H1372" s="16"/>
      <c r="I1372" s="16"/>
      <c r="J1372" s="16"/>
      <c r="K1372" s="16"/>
      <c r="L1372" s="16"/>
      <c r="M1372" s="16"/>
      <c r="N1372" s="16"/>
      <c r="O1372" s="16"/>
      <c r="P1372" s="16"/>
      <c r="Q1372" s="16"/>
      <c r="R1372" s="16"/>
      <c r="S1372" s="16"/>
      <c r="T1372" s="16"/>
      <c r="U1372" s="16"/>
      <c r="V1372" s="16"/>
      <c r="W1372" s="16"/>
      <c r="X1372" s="16"/>
      <c r="Y1372" s="16"/>
      <c r="Z1372" s="16"/>
      <c r="AA1372" s="16"/>
      <c r="AB1372" s="16"/>
      <c r="AC1372" s="16"/>
      <c r="AD1372" s="16"/>
      <c r="AE1372" s="16"/>
      <c r="AF1372" s="16"/>
      <c r="AG1372" s="16"/>
      <c r="AH1372" s="16"/>
      <c r="AI1372" s="16"/>
      <c r="AJ1372" s="16"/>
      <c r="AK1372" s="16"/>
      <c r="AL1372" s="16"/>
      <c r="AM1372" s="16"/>
      <c r="AN1372" s="16"/>
      <c r="AO1372" s="16"/>
      <c r="AP1372" s="16"/>
      <c r="AQ1372" s="16"/>
      <c r="AR1372" s="16"/>
      <c r="AS1372" s="16"/>
      <c r="AT1372" s="16"/>
      <c r="AU1372" s="16"/>
      <c r="AV1372" s="16"/>
      <c r="AW1372" s="16"/>
      <c r="AX1372" s="16"/>
      <c r="AY1372" s="16"/>
      <c r="AZ1372" s="16"/>
      <c r="BA1372" s="16"/>
      <c r="BB1372" s="16"/>
    </row>
    <row r="1373" spans="2:54" x14ac:dyDescent="0.35">
      <c r="B1373" t="s">
        <v>489</v>
      </c>
      <c r="C1373" s="16">
        <v>0.45052610026519402</v>
      </c>
      <c r="D1373" s="16">
        <v>0.45120382088575101</v>
      </c>
      <c r="E1373" s="16">
        <v>0.45215640836507898</v>
      </c>
      <c r="F1373" s="16"/>
      <c r="G1373" s="16">
        <v>0.44138116508079001</v>
      </c>
      <c r="H1373" s="16">
        <v>0.52107887705285105</v>
      </c>
      <c r="I1373" s="16">
        <v>0.44340559225720699</v>
      </c>
      <c r="J1373" s="16">
        <v>0.37558537400769099</v>
      </c>
      <c r="K1373" s="16">
        <v>0.400281772873259</v>
      </c>
      <c r="L1373" s="16">
        <v>0.49678397426251297</v>
      </c>
      <c r="M1373" s="16"/>
      <c r="N1373" s="16">
        <v>0.51177111320227298</v>
      </c>
      <c r="O1373" s="16">
        <v>0.40098363422295902</v>
      </c>
      <c r="P1373" s="16">
        <v>0.437790108584799</v>
      </c>
      <c r="Q1373" s="16">
        <v>0.47040793616709697</v>
      </c>
      <c r="R1373" s="16"/>
      <c r="S1373" s="16">
        <v>0.46625148707715802</v>
      </c>
      <c r="T1373" s="16">
        <v>0.42573843517758098</v>
      </c>
      <c r="U1373" s="16"/>
      <c r="V1373" s="16">
        <v>0.40681699709271801</v>
      </c>
      <c r="W1373" s="16">
        <v>0.45707676711607298</v>
      </c>
      <c r="X1373" s="16">
        <v>0.47689413678421499</v>
      </c>
      <c r="Y1373" s="16">
        <v>0.47420054988490301</v>
      </c>
      <c r="Z1373" s="16"/>
      <c r="AA1373" s="16">
        <v>0.46590836466540297</v>
      </c>
      <c r="AB1373" s="16">
        <v>0.47271512024859103</v>
      </c>
      <c r="AC1373" s="16">
        <v>0.38725596884103503</v>
      </c>
      <c r="AD1373" s="16">
        <v>0.41803202639717002</v>
      </c>
      <c r="AE1373" s="16">
        <v>0.46675983914859098</v>
      </c>
      <c r="AF1373" s="16">
        <v>0.50569958598666997</v>
      </c>
      <c r="AG1373" s="16"/>
      <c r="AH1373" s="16">
        <v>0.44711003163100999</v>
      </c>
      <c r="AI1373" s="16">
        <v>0.46751894960585799</v>
      </c>
      <c r="AJ1373" s="16"/>
      <c r="AK1373" s="16">
        <v>0.47163295555527801</v>
      </c>
      <c r="AL1373" s="16">
        <v>0.467656077916695</v>
      </c>
      <c r="AM1373" s="16"/>
      <c r="AN1373" s="16">
        <v>0.456415079206343</v>
      </c>
      <c r="AO1373" s="16">
        <v>0.46676976020055999</v>
      </c>
      <c r="AP1373" s="16"/>
      <c r="AQ1373" s="16">
        <v>0.51251882661609505</v>
      </c>
      <c r="AR1373" s="16">
        <v>0.43532086032327399</v>
      </c>
      <c r="AS1373" s="16">
        <v>0.459103943088147</v>
      </c>
      <c r="AT1373" s="16"/>
      <c r="AU1373" s="16">
        <v>0.46011173948189399</v>
      </c>
      <c r="AV1373" s="16">
        <v>0.44304806254571999</v>
      </c>
      <c r="AW1373" s="16"/>
      <c r="AX1373" s="16">
        <v>0.48020556361707201</v>
      </c>
      <c r="AY1373" s="16">
        <v>0.31207328886700503</v>
      </c>
      <c r="AZ1373" s="16"/>
      <c r="BA1373" s="16">
        <v>0.52413176126500904</v>
      </c>
      <c r="BB1373" s="16">
        <v>0.35570489747011702</v>
      </c>
    </row>
    <row r="1374" spans="2:54" x14ac:dyDescent="0.35">
      <c r="B1374" t="s">
        <v>490</v>
      </c>
      <c r="C1374" s="16">
        <v>0.39902278131079899</v>
      </c>
      <c r="D1374" s="16">
        <v>0.43217338109297498</v>
      </c>
      <c r="E1374" s="16">
        <v>0.36908898085018699</v>
      </c>
      <c r="F1374" s="16"/>
      <c r="G1374" s="16">
        <v>0.48834128285280898</v>
      </c>
      <c r="H1374" s="16">
        <v>0.41007549357252399</v>
      </c>
      <c r="I1374" s="16">
        <v>0.39241739772691098</v>
      </c>
      <c r="J1374" s="16">
        <v>0.36844835828789402</v>
      </c>
      <c r="K1374" s="16">
        <v>0.36997980999888103</v>
      </c>
      <c r="L1374" s="16">
        <v>0.38893355446078898</v>
      </c>
      <c r="M1374" s="16"/>
      <c r="N1374" s="16">
        <v>0.46220002280415301</v>
      </c>
      <c r="O1374" s="16">
        <v>0.342218875621422</v>
      </c>
      <c r="P1374" s="16">
        <v>0.39630731022617399</v>
      </c>
      <c r="Q1374" s="16">
        <v>0.407803332536881</v>
      </c>
      <c r="R1374" s="16"/>
      <c r="S1374" s="16">
        <v>0.41639400195161402</v>
      </c>
      <c r="T1374" s="16">
        <v>0.37149709412474902</v>
      </c>
      <c r="U1374" s="16"/>
      <c r="V1374" s="16">
        <v>0.33177508555545199</v>
      </c>
      <c r="W1374" s="16">
        <v>0.40491296111979602</v>
      </c>
      <c r="X1374" s="16">
        <v>0.42964347190848601</v>
      </c>
      <c r="Y1374" s="16">
        <v>0.56731213030253003</v>
      </c>
      <c r="Z1374" s="16"/>
      <c r="AA1374" s="16">
        <v>0.391260501651226</v>
      </c>
      <c r="AB1374" s="16">
        <v>0.37335455426521302</v>
      </c>
      <c r="AC1374" s="16">
        <v>0.376408567513423</v>
      </c>
      <c r="AD1374" s="16">
        <v>0.41518642958829499</v>
      </c>
      <c r="AE1374" s="16">
        <v>0.47103458460303699</v>
      </c>
      <c r="AF1374" s="16">
        <v>0.39861913163526103</v>
      </c>
      <c r="AG1374" s="16"/>
      <c r="AH1374" s="16">
        <v>0.37577125324697602</v>
      </c>
      <c r="AI1374" s="16">
        <v>0.43042672370081703</v>
      </c>
      <c r="AJ1374" s="16"/>
      <c r="AK1374" s="16">
        <v>0.38707606037357001</v>
      </c>
      <c r="AL1374" s="16">
        <v>0.414908066364019</v>
      </c>
      <c r="AM1374" s="16"/>
      <c r="AN1374" s="16">
        <v>0.38055955266164299</v>
      </c>
      <c r="AO1374" s="16">
        <v>0.44301713843868201</v>
      </c>
      <c r="AP1374" s="16"/>
      <c r="AQ1374" s="16">
        <v>0.46182498050628901</v>
      </c>
      <c r="AR1374" s="16">
        <v>0.366012886173879</v>
      </c>
      <c r="AS1374" s="16">
        <v>0.42239077370637501</v>
      </c>
      <c r="AT1374" s="16"/>
      <c r="AU1374" s="16">
        <v>0.39774731065723701</v>
      </c>
      <c r="AV1374" s="16">
        <v>0.406014153449344</v>
      </c>
      <c r="AW1374" s="16"/>
      <c r="AX1374" s="16">
        <v>0.42394821415760298</v>
      </c>
      <c r="AY1374" s="16">
        <v>0.28274126854066101</v>
      </c>
      <c r="AZ1374" s="16"/>
      <c r="BA1374" s="16">
        <v>0.46570564541797699</v>
      </c>
      <c r="BB1374" s="16">
        <v>0.39172201071749202</v>
      </c>
    </row>
    <row r="1375" spans="2:54" x14ac:dyDescent="0.35">
      <c r="B1375" t="s">
        <v>491</v>
      </c>
      <c r="C1375" s="16">
        <v>0.34614935302734101</v>
      </c>
      <c r="D1375" s="16">
        <v>0.36245890659053398</v>
      </c>
      <c r="E1375" s="16">
        <v>0.32795405176025599</v>
      </c>
      <c r="F1375" s="16"/>
      <c r="G1375" s="16">
        <v>0.36335495880030999</v>
      </c>
      <c r="H1375" s="16">
        <v>0.35661903635961401</v>
      </c>
      <c r="I1375" s="16">
        <v>0.37280981318483603</v>
      </c>
      <c r="J1375" s="16">
        <v>0.340863932521283</v>
      </c>
      <c r="K1375" s="16">
        <v>0.367194944431254</v>
      </c>
      <c r="L1375" s="16">
        <v>0.29401241594507099</v>
      </c>
      <c r="M1375" s="16"/>
      <c r="N1375" s="16">
        <v>0.40296240557065099</v>
      </c>
      <c r="O1375" s="16">
        <v>0.268888108217884</v>
      </c>
      <c r="P1375" s="16">
        <v>0.35102129661103498</v>
      </c>
      <c r="Q1375" s="16">
        <v>0.36521450617779799</v>
      </c>
      <c r="R1375" s="16"/>
      <c r="S1375" s="16">
        <v>0.35734551172602302</v>
      </c>
      <c r="T1375" s="16">
        <v>0.32767105781533901</v>
      </c>
      <c r="U1375" s="16"/>
      <c r="V1375" s="16">
        <v>0.33378559092217203</v>
      </c>
      <c r="W1375" s="16">
        <v>0.350210392291744</v>
      </c>
      <c r="X1375" s="16">
        <v>0.338969198455155</v>
      </c>
      <c r="Y1375" s="16">
        <v>0.44981743947980202</v>
      </c>
      <c r="Z1375" s="16"/>
      <c r="AA1375" s="16">
        <v>0.35035659968543198</v>
      </c>
      <c r="AB1375" s="16">
        <v>0.33441528995036901</v>
      </c>
      <c r="AC1375" s="16">
        <v>0.35455832468709902</v>
      </c>
      <c r="AD1375" s="16">
        <v>0.35666927921335101</v>
      </c>
      <c r="AE1375" s="16">
        <v>0.35962983765978701</v>
      </c>
      <c r="AF1375" s="16">
        <v>0.222847053411805</v>
      </c>
      <c r="AG1375" s="16"/>
      <c r="AH1375" s="16">
        <v>0.32635119249868</v>
      </c>
      <c r="AI1375" s="16">
        <v>0.356670812486301</v>
      </c>
      <c r="AJ1375" s="16"/>
      <c r="AK1375" s="16">
        <v>0.32821271261615498</v>
      </c>
      <c r="AL1375" s="16">
        <v>0.33911454482155101</v>
      </c>
      <c r="AM1375" s="16"/>
      <c r="AN1375" s="16">
        <v>0.33365134037547101</v>
      </c>
      <c r="AO1375" s="16">
        <v>0.352795001927663</v>
      </c>
      <c r="AP1375" s="16"/>
      <c r="AQ1375" s="16">
        <v>0.36016544269332301</v>
      </c>
      <c r="AR1375" s="16">
        <v>0.36501089674617399</v>
      </c>
      <c r="AS1375" s="16">
        <v>0.32847789604679001</v>
      </c>
      <c r="AT1375" s="16"/>
      <c r="AU1375" s="16">
        <v>0.34352725951048801</v>
      </c>
      <c r="AV1375" s="16">
        <v>0.34843062311422002</v>
      </c>
      <c r="AW1375" s="16"/>
      <c r="AX1375" s="16">
        <v>0.348408383755062</v>
      </c>
      <c r="AY1375" s="16">
        <v>0.34855667225981102</v>
      </c>
      <c r="AZ1375" s="16"/>
      <c r="BA1375" s="16">
        <v>0.43531531958757802</v>
      </c>
      <c r="BB1375" s="16">
        <v>0.204227182602298</v>
      </c>
    </row>
    <row r="1376" spans="2:54" x14ac:dyDescent="0.35">
      <c r="B1376" t="s">
        <v>492</v>
      </c>
      <c r="C1376" s="16">
        <v>0.34435362305543898</v>
      </c>
      <c r="D1376" s="16">
        <v>0.37258937280728899</v>
      </c>
      <c r="E1376" s="16">
        <v>0.32119595758234598</v>
      </c>
      <c r="F1376" s="16"/>
      <c r="G1376" s="16">
        <v>0.31299739479685601</v>
      </c>
      <c r="H1376" s="16">
        <v>0.424342062523139</v>
      </c>
      <c r="I1376" s="16">
        <v>0.40253974297037298</v>
      </c>
      <c r="J1376" s="16">
        <v>0.37848590570583701</v>
      </c>
      <c r="K1376" s="16">
        <v>0.25764050011137601</v>
      </c>
      <c r="L1376" s="16">
        <v>0.290780403920326</v>
      </c>
      <c r="M1376" s="16"/>
      <c r="N1376" s="16">
        <v>0.37761898509295599</v>
      </c>
      <c r="O1376" s="16">
        <v>0.26987910788488001</v>
      </c>
      <c r="P1376" s="16">
        <v>0.340709386732514</v>
      </c>
      <c r="Q1376" s="16">
        <v>0.39150521878921601</v>
      </c>
      <c r="R1376" s="16"/>
      <c r="S1376" s="16">
        <v>0.35400205860646899</v>
      </c>
      <c r="T1376" s="16">
        <v>0.32820002128792902</v>
      </c>
      <c r="U1376" s="16"/>
      <c r="V1376" s="16">
        <v>0.30341061298590599</v>
      </c>
      <c r="W1376" s="16">
        <v>0.33247324431640901</v>
      </c>
      <c r="X1376" s="16">
        <v>0.391728896036875</v>
      </c>
      <c r="Y1376" s="16">
        <v>0.38559012521392</v>
      </c>
      <c r="Z1376" s="16"/>
      <c r="AA1376" s="16">
        <v>0.32049110749320697</v>
      </c>
      <c r="AB1376" s="16">
        <v>0.33059253792565502</v>
      </c>
      <c r="AC1376" s="16">
        <v>0.35090040120006299</v>
      </c>
      <c r="AD1376" s="16">
        <v>0.34776060715276202</v>
      </c>
      <c r="AE1376" s="16">
        <v>0.41859538604904001</v>
      </c>
      <c r="AF1376" s="16">
        <v>0.46647872648501498</v>
      </c>
      <c r="AG1376" s="16"/>
      <c r="AH1376" s="16">
        <v>0.368822550439038</v>
      </c>
      <c r="AI1376" s="16">
        <v>0.30815452130292897</v>
      </c>
      <c r="AJ1376" s="16"/>
      <c r="AK1376" s="16">
        <v>0.36084346487290297</v>
      </c>
      <c r="AL1376" s="16">
        <v>0.33286792015932298</v>
      </c>
      <c r="AM1376" s="16"/>
      <c r="AN1376" s="16">
        <v>0.370746493145995</v>
      </c>
      <c r="AO1376" s="16">
        <v>0.33266498026438401</v>
      </c>
      <c r="AP1376" s="16"/>
      <c r="AQ1376" s="16">
        <v>0.390056253724685</v>
      </c>
      <c r="AR1376" s="16">
        <v>0.30201685082655799</v>
      </c>
      <c r="AS1376" s="16">
        <v>0.374712534005197</v>
      </c>
      <c r="AT1376" s="16"/>
      <c r="AU1376" s="16">
        <v>0.34595185086182401</v>
      </c>
      <c r="AV1376" s="16">
        <v>0.34834827839181898</v>
      </c>
      <c r="AW1376" s="16"/>
      <c r="AX1376" s="16">
        <v>0.35042963575017899</v>
      </c>
      <c r="AY1376" s="16">
        <v>0.32075289229802001</v>
      </c>
      <c r="AZ1376" s="16"/>
      <c r="BA1376" s="16">
        <v>0.46112903408396699</v>
      </c>
      <c r="BB1376" s="16">
        <v>0.30657591662031503</v>
      </c>
    </row>
    <row r="1377" spans="2:54" x14ac:dyDescent="0.35">
      <c r="B1377" t="s">
        <v>493</v>
      </c>
      <c r="C1377" s="16">
        <v>0.28959183794615101</v>
      </c>
      <c r="D1377" s="16">
        <v>0.310509122738926</v>
      </c>
      <c r="E1377" s="16">
        <v>0.27251364591581101</v>
      </c>
      <c r="F1377" s="16"/>
      <c r="G1377" s="16">
        <v>0.31295677151009899</v>
      </c>
      <c r="H1377" s="16">
        <v>0.27540730384513101</v>
      </c>
      <c r="I1377" s="16">
        <v>0.32796752525260198</v>
      </c>
      <c r="J1377" s="16">
        <v>0.34181117183183402</v>
      </c>
      <c r="K1377" s="16">
        <v>0.26731016321815898</v>
      </c>
      <c r="L1377" s="16">
        <v>0.23643907278065299</v>
      </c>
      <c r="M1377" s="16"/>
      <c r="N1377" s="16">
        <v>0.31512735800648201</v>
      </c>
      <c r="O1377" s="16">
        <v>0.23977609049004001</v>
      </c>
      <c r="P1377" s="16">
        <v>0.26940698335555502</v>
      </c>
      <c r="Q1377" s="16">
        <v>0.34723681815957602</v>
      </c>
      <c r="R1377" s="16"/>
      <c r="S1377" s="16">
        <v>0.292097066728845</v>
      </c>
      <c r="T1377" s="16">
        <v>0.28393598034272599</v>
      </c>
      <c r="U1377" s="16"/>
      <c r="V1377" s="16">
        <v>0.28498510500825502</v>
      </c>
      <c r="W1377" s="16">
        <v>0.27228454725720402</v>
      </c>
      <c r="X1377" s="16">
        <v>0.30895922336375098</v>
      </c>
      <c r="Y1377" s="16">
        <v>0.36190438668531799</v>
      </c>
      <c r="Z1377" s="16"/>
      <c r="AA1377" s="16">
        <v>0.24393786859204</v>
      </c>
      <c r="AB1377" s="16">
        <v>0.31145272221040998</v>
      </c>
      <c r="AC1377" s="16">
        <v>0.30057172255436299</v>
      </c>
      <c r="AD1377" s="16">
        <v>0.30999985931207302</v>
      </c>
      <c r="AE1377" s="16">
        <v>0.36947886831736698</v>
      </c>
      <c r="AF1377" s="16">
        <v>0.33137822675425599</v>
      </c>
      <c r="AG1377" s="16"/>
      <c r="AH1377" s="16">
        <v>0.30114231812387399</v>
      </c>
      <c r="AI1377" s="16">
        <v>0.29159186468246001</v>
      </c>
      <c r="AJ1377" s="16"/>
      <c r="AK1377" s="16">
        <v>0.29333539178306201</v>
      </c>
      <c r="AL1377" s="16">
        <v>0.27806393102718702</v>
      </c>
      <c r="AM1377" s="16"/>
      <c r="AN1377" s="16">
        <v>0.31332268727059898</v>
      </c>
      <c r="AO1377" s="16">
        <v>0.28165135800658903</v>
      </c>
      <c r="AP1377" s="16"/>
      <c r="AQ1377" s="16">
        <v>0.30470382597257301</v>
      </c>
      <c r="AR1377" s="16">
        <v>0.28892333372517298</v>
      </c>
      <c r="AS1377" s="16">
        <v>0.29395065192484698</v>
      </c>
      <c r="AT1377" s="16"/>
      <c r="AU1377" s="16">
        <v>0.27508012912214702</v>
      </c>
      <c r="AV1377" s="16">
        <v>0.31009117702896999</v>
      </c>
      <c r="AW1377" s="16"/>
      <c r="AX1377" s="16">
        <v>0.30181121557104501</v>
      </c>
      <c r="AY1377" s="16">
        <v>0.23892998116797601</v>
      </c>
      <c r="AZ1377" s="16"/>
      <c r="BA1377" s="16">
        <v>0.371198260270033</v>
      </c>
      <c r="BB1377" s="16">
        <v>0.29248142504210101</v>
      </c>
    </row>
    <row r="1378" spans="2:54" x14ac:dyDescent="0.35">
      <c r="B1378" t="s">
        <v>494</v>
      </c>
      <c r="C1378" s="16">
        <v>0.20258236799548299</v>
      </c>
      <c r="D1378" s="16">
        <v>0.22912418618111</v>
      </c>
      <c r="E1378" s="16">
        <v>0.178818478846585</v>
      </c>
      <c r="F1378" s="16"/>
      <c r="G1378" s="16">
        <v>0.33245555818244898</v>
      </c>
      <c r="H1378" s="16">
        <v>0.26409732867945002</v>
      </c>
      <c r="I1378" s="16">
        <v>0.206722701181864</v>
      </c>
      <c r="J1378" s="16">
        <v>0.21443566502119199</v>
      </c>
      <c r="K1378" s="16">
        <v>0.11844927228048099</v>
      </c>
      <c r="L1378" s="16">
        <v>0.12858548051409599</v>
      </c>
      <c r="M1378" s="16"/>
      <c r="N1378" s="16">
        <v>0.24034011217755299</v>
      </c>
      <c r="O1378" s="16">
        <v>0.16481957980689499</v>
      </c>
      <c r="P1378" s="16">
        <v>0.20004302129762699</v>
      </c>
      <c r="Q1378" s="16">
        <v>0.212635445298827</v>
      </c>
      <c r="R1378" s="16"/>
      <c r="S1378" s="16">
        <v>0.199767437317417</v>
      </c>
      <c r="T1378" s="16">
        <v>0.20783542502400101</v>
      </c>
      <c r="U1378" s="16"/>
      <c r="V1378" s="16">
        <v>0.186816789777352</v>
      </c>
      <c r="W1378" s="16">
        <v>0.188900520046098</v>
      </c>
      <c r="X1378" s="16">
        <v>0.229172381360083</v>
      </c>
      <c r="Y1378" s="16">
        <v>0.25417821546827102</v>
      </c>
      <c r="Z1378" s="16"/>
      <c r="AA1378" s="16">
        <v>0.18799952091389899</v>
      </c>
      <c r="AB1378" s="16">
        <v>0.16212583724912</v>
      </c>
      <c r="AC1378" s="16">
        <v>0.20510652623650399</v>
      </c>
      <c r="AD1378" s="16">
        <v>0.236923239780647</v>
      </c>
      <c r="AE1378" s="16">
        <v>0.25312439817348098</v>
      </c>
      <c r="AF1378" s="16">
        <v>0.23134001887182901</v>
      </c>
      <c r="AG1378" s="16"/>
      <c r="AH1378" s="16">
        <v>0.247979831497571</v>
      </c>
      <c r="AI1378" s="16">
        <v>0.169977909685642</v>
      </c>
      <c r="AJ1378" s="16"/>
      <c r="AK1378" s="16">
        <v>0.234707939510339</v>
      </c>
      <c r="AL1378" s="16">
        <v>0.154888963204802</v>
      </c>
      <c r="AM1378" s="16"/>
      <c r="AN1378" s="16">
        <v>0.24255021803987301</v>
      </c>
      <c r="AO1378" s="16">
        <v>0.15776560863875799</v>
      </c>
      <c r="AP1378" s="16"/>
      <c r="AQ1378" s="16">
        <v>0.21866731658788299</v>
      </c>
      <c r="AR1378" s="16">
        <v>0.170064340384768</v>
      </c>
      <c r="AS1378" s="16">
        <v>0.23287921792302499</v>
      </c>
      <c r="AT1378" s="16"/>
      <c r="AU1378" s="16">
        <v>0.195962901262481</v>
      </c>
      <c r="AV1378" s="16">
        <v>0.21565546690102699</v>
      </c>
      <c r="AW1378" s="16"/>
      <c r="AX1378" s="16">
        <v>0.210930789316714</v>
      </c>
      <c r="AY1378" s="16">
        <v>0.16168910290644301</v>
      </c>
      <c r="AZ1378" s="16"/>
      <c r="BA1378" s="16">
        <v>0.31337228238752701</v>
      </c>
      <c r="BB1378" s="16">
        <v>0.19764357234410199</v>
      </c>
    </row>
    <row r="1379" spans="2:54" x14ac:dyDescent="0.35">
      <c r="B1379" t="s">
        <v>495</v>
      </c>
      <c r="C1379" s="16">
        <v>0.169587751580285</v>
      </c>
      <c r="D1379" s="16">
        <v>0.18926678228801699</v>
      </c>
      <c r="E1379" s="16">
        <v>0.149884260250324</v>
      </c>
      <c r="F1379" s="16"/>
      <c r="G1379" s="16">
        <v>0.24067795665484901</v>
      </c>
      <c r="H1379" s="16">
        <v>0.25319137443868101</v>
      </c>
      <c r="I1379" s="16">
        <v>0.19206507493952699</v>
      </c>
      <c r="J1379" s="16">
        <v>0.144131707523246</v>
      </c>
      <c r="K1379" s="16">
        <v>9.9850432928897198E-2</v>
      </c>
      <c r="L1379" s="16">
        <v>0.113223725027116</v>
      </c>
      <c r="M1379" s="16"/>
      <c r="N1379" s="16">
        <v>0.19995958399671401</v>
      </c>
      <c r="O1379" s="16">
        <v>0.122713924043533</v>
      </c>
      <c r="P1379" s="16">
        <v>0.171711050553193</v>
      </c>
      <c r="Q1379" s="16">
        <v>0.185423571311915</v>
      </c>
      <c r="R1379" s="16"/>
      <c r="S1379" s="16">
        <v>0.186455118969546</v>
      </c>
      <c r="T1379" s="16">
        <v>0.144999822641667</v>
      </c>
      <c r="U1379" s="16"/>
      <c r="V1379" s="16">
        <v>0.142423541110514</v>
      </c>
      <c r="W1379" s="16">
        <v>0.18127546917644999</v>
      </c>
      <c r="X1379" s="16">
        <v>0.16051521146203099</v>
      </c>
      <c r="Y1379" s="16">
        <v>0.30915896088160999</v>
      </c>
      <c r="Z1379" s="16"/>
      <c r="AA1379" s="16">
        <v>0.14496720687784601</v>
      </c>
      <c r="AB1379" s="16">
        <v>0.16920915321196001</v>
      </c>
      <c r="AC1379" s="16">
        <v>0.145126580848635</v>
      </c>
      <c r="AD1379" s="16">
        <v>0.209960750739666</v>
      </c>
      <c r="AE1379" s="16">
        <v>0.183363404762167</v>
      </c>
      <c r="AF1379" s="16">
        <v>0.242549207192509</v>
      </c>
      <c r="AG1379" s="16"/>
      <c r="AH1379" s="16">
        <v>0.184209303028632</v>
      </c>
      <c r="AI1379" s="16">
        <v>0.16113017956586601</v>
      </c>
      <c r="AJ1379" s="16"/>
      <c r="AK1379" s="16">
        <v>0.182811668702972</v>
      </c>
      <c r="AL1379" s="16">
        <v>0.142110642734526</v>
      </c>
      <c r="AM1379" s="16"/>
      <c r="AN1379" s="16">
        <v>0.174623801791114</v>
      </c>
      <c r="AO1379" s="16">
        <v>0.17291402536153799</v>
      </c>
      <c r="AP1379" s="16"/>
      <c r="AQ1379" s="16">
        <v>0.12637994508262801</v>
      </c>
      <c r="AR1379" s="16">
        <v>0.14111762336690001</v>
      </c>
      <c r="AS1379" s="16">
        <v>0.23595126526975599</v>
      </c>
      <c r="AT1379" s="16"/>
      <c r="AU1379" s="16">
        <v>0.16452743212634299</v>
      </c>
      <c r="AV1379" s="16">
        <v>0.17984931089155701</v>
      </c>
      <c r="AW1379" s="16"/>
      <c r="AX1379" s="16">
        <v>0.18021896409191199</v>
      </c>
      <c r="AY1379" s="16">
        <v>0.122196466530896</v>
      </c>
      <c r="AZ1379" s="16"/>
      <c r="BA1379" s="16">
        <v>0.269426226370447</v>
      </c>
      <c r="BB1379" s="16">
        <v>0.13407476243646099</v>
      </c>
    </row>
    <row r="1380" spans="2:54" x14ac:dyDescent="0.35">
      <c r="B1380" t="s">
        <v>89</v>
      </c>
      <c r="C1380" s="16">
        <v>0.12546934909256499</v>
      </c>
      <c r="D1380" s="16">
        <v>0.10818919354553901</v>
      </c>
      <c r="E1380" s="16">
        <v>0.141842501851524</v>
      </c>
      <c r="F1380" s="16"/>
      <c r="G1380" s="16">
        <v>0.106646856656663</v>
      </c>
      <c r="H1380" s="16">
        <v>8.3255581403264098E-2</v>
      </c>
      <c r="I1380" s="16">
        <v>8.1048964982850094E-2</v>
      </c>
      <c r="J1380" s="16">
        <v>0.13931699764736699</v>
      </c>
      <c r="K1380" s="16">
        <v>0.138444336982597</v>
      </c>
      <c r="L1380" s="16">
        <v>0.18645973185982501</v>
      </c>
      <c r="M1380" s="16"/>
      <c r="N1380" s="16">
        <v>8.9789769717641299E-2</v>
      </c>
      <c r="O1380" s="16">
        <v>0.17499741675806399</v>
      </c>
      <c r="P1380" s="16">
        <v>0.11726689780829599</v>
      </c>
      <c r="Q1380" s="16">
        <v>0.12086224556033499</v>
      </c>
      <c r="R1380" s="16"/>
      <c r="S1380" s="16">
        <v>0.122911253887628</v>
      </c>
      <c r="T1380" s="16">
        <v>0.129951174524959</v>
      </c>
      <c r="U1380" s="16"/>
      <c r="V1380" s="16">
        <v>0.152646607546641</v>
      </c>
      <c r="W1380" s="16">
        <v>0.137501812959647</v>
      </c>
      <c r="X1380" s="16">
        <v>9.6405397556852401E-2</v>
      </c>
      <c r="Y1380" s="16">
        <v>3.0056489410679298E-2</v>
      </c>
      <c r="Z1380" s="16"/>
      <c r="AA1380" s="16">
        <v>0.15902005568553701</v>
      </c>
      <c r="AB1380" s="16">
        <v>0.135720454381515</v>
      </c>
      <c r="AC1380" s="16">
        <v>0.14506597780334701</v>
      </c>
      <c r="AD1380" s="16">
        <v>7.77760191052808E-2</v>
      </c>
      <c r="AE1380" s="16">
        <v>7.2611878862321205E-2</v>
      </c>
      <c r="AF1380" s="16">
        <v>6.1474241153487402E-2</v>
      </c>
      <c r="AG1380" s="16"/>
      <c r="AH1380" s="16">
        <v>0.11000949359568001</v>
      </c>
      <c r="AI1380" s="16">
        <v>0.104416865842723</v>
      </c>
      <c r="AJ1380" s="16"/>
      <c r="AK1380" s="16">
        <v>0.11040116930410999</v>
      </c>
      <c r="AL1380" s="16">
        <v>9.8673276192443898E-2</v>
      </c>
      <c r="AM1380" s="16"/>
      <c r="AN1380" s="16">
        <v>0.117456182422305</v>
      </c>
      <c r="AO1380" s="16">
        <v>9.8729174845870404E-2</v>
      </c>
      <c r="AP1380" s="16"/>
      <c r="AQ1380" s="16">
        <v>8.6113057504075302E-2</v>
      </c>
      <c r="AR1380" s="16">
        <v>0.15420403796054</v>
      </c>
      <c r="AS1380" s="16">
        <v>9.9525359147766002E-2</v>
      </c>
      <c r="AT1380" s="16"/>
      <c r="AU1380" s="16">
        <v>0.13301967861753999</v>
      </c>
      <c r="AV1380" s="16">
        <v>0.11401388354806199</v>
      </c>
      <c r="AW1380" s="16"/>
      <c r="AX1380" s="16">
        <v>9.8703713873594695E-2</v>
      </c>
      <c r="AY1380" s="16">
        <v>0.25361171433947099</v>
      </c>
      <c r="AZ1380" s="16"/>
      <c r="BA1380" s="16">
        <v>2.5968821427615502E-2</v>
      </c>
      <c r="BB1380" s="16">
        <v>0.12701914036190201</v>
      </c>
    </row>
    <row r="1381" spans="2:54" x14ac:dyDescent="0.35">
      <c r="B1381" t="s">
        <v>496</v>
      </c>
      <c r="C1381" s="16">
        <v>0.11634413219242599</v>
      </c>
      <c r="D1381" s="16">
        <v>7.4320262450477403E-2</v>
      </c>
      <c r="E1381" s="16">
        <v>0.157972175801325</v>
      </c>
      <c r="F1381" s="16"/>
      <c r="G1381" s="16">
        <v>7.8016778941739598E-2</v>
      </c>
      <c r="H1381" s="16">
        <v>8.3274561385022705E-2</v>
      </c>
      <c r="I1381" s="16">
        <v>0.13402505551940699</v>
      </c>
      <c r="J1381" s="16">
        <v>0.15088574673718899</v>
      </c>
      <c r="K1381" s="16">
        <v>0.13031067137090599</v>
      </c>
      <c r="L1381" s="16">
        <v>0.116055025212177</v>
      </c>
      <c r="M1381" s="16"/>
      <c r="N1381" s="16">
        <v>9.2200856641844006E-2</v>
      </c>
      <c r="O1381" s="16">
        <v>0.138449788291577</v>
      </c>
      <c r="P1381" s="16">
        <v>0.116696201832059</v>
      </c>
      <c r="Q1381" s="16">
        <v>0.113740028676715</v>
      </c>
      <c r="R1381" s="16"/>
      <c r="S1381" s="16">
        <v>0.12827527708547301</v>
      </c>
      <c r="T1381" s="16">
        <v>9.8933847229064495E-2</v>
      </c>
      <c r="U1381" s="16"/>
      <c r="V1381" s="16">
        <v>0.13833882950165899</v>
      </c>
      <c r="W1381" s="16">
        <v>0.10774982540727</v>
      </c>
      <c r="X1381" s="16">
        <v>0.110961167041463</v>
      </c>
      <c r="Y1381" s="16">
        <v>9.9841328242259594E-2</v>
      </c>
      <c r="Z1381" s="16"/>
      <c r="AA1381" s="16">
        <v>9.6448216105761805E-2</v>
      </c>
      <c r="AB1381" s="16">
        <v>8.96134051020267E-2</v>
      </c>
      <c r="AC1381" s="16">
        <v>0.17705292996681099</v>
      </c>
      <c r="AD1381" s="16">
        <v>0.143950292484611</v>
      </c>
      <c r="AE1381" s="16">
        <v>0.108365961777103</v>
      </c>
      <c r="AF1381" s="16">
        <v>0.162718543951207</v>
      </c>
      <c r="AG1381" s="16"/>
      <c r="AH1381" s="16">
        <v>0.106637635981434</v>
      </c>
      <c r="AI1381" s="16">
        <v>0.135398815547153</v>
      </c>
      <c r="AJ1381" s="16"/>
      <c r="AK1381" s="16">
        <v>8.4159813288617394E-2</v>
      </c>
      <c r="AL1381" s="16">
        <v>0.15090469053257599</v>
      </c>
      <c r="AM1381" s="16"/>
      <c r="AN1381" s="16">
        <v>9.7447748583886204E-2</v>
      </c>
      <c r="AO1381" s="16">
        <v>0.12980304380122501</v>
      </c>
      <c r="AP1381" s="16"/>
      <c r="AQ1381" s="16">
        <v>0.105578224206653</v>
      </c>
      <c r="AR1381" s="16">
        <v>0.105867348422094</v>
      </c>
      <c r="AS1381" s="16">
        <v>0.11502571758345501</v>
      </c>
      <c r="AT1381" s="16"/>
      <c r="AU1381" s="16">
        <v>0.11672061958961299</v>
      </c>
      <c r="AV1381" s="16">
        <v>0.117925683406153</v>
      </c>
      <c r="AW1381" s="16"/>
      <c r="AX1381" s="16">
        <v>0.10895182332705899</v>
      </c>
      <c r="AY1381" s="16">
        <v>0.143584932093135</v>
      </c>
      <c r="AZ1381" s="16"/>
      <c r="BA1381" s="16">
        <v>5.5113142044417703E-2</v>
      </c>
      <c r="BB1381" s="16">
        <v>0.14129940343622899</v>
      </c>
    </row>
    <row r="1382" spans="2:54" x14ac:dyDescent="0.35">
      <c r="B1382" t="s">
        <v>497</v>
      </c>
      <c r="C1382" s="16">
        <v>1.3902114023515001E-2</v>
      </c>
      <c r="D1382" s="16">
        <v>2.0493133771188301E-2</v>
      </c>
      <c r="E1382" s="16">
        <v>6.0429533315657299E-3</v>
      </c>
      <c r="F1382" s="16"/>
      <c r="G1382" s="16">
        <v>7.6761447441936496E-3</v>
      </c>
      <c r="H1382" s="16">
        <v>1.6651952756307702E-2</v>
      </c>
      <c r="I1382" s="16">
        <v>1.0895007978302E-2</v>
      </c>
      <c r="J1382" s="16">
        <v>1.11788145087413E-2</v>
      </c>
      <c r="K1382" s="16">
        <v>1.5691533148227702E-2</v>
      </c>
      <c r="L1382" s="16">
        <v>1.8133845049343601E-2</v>
      </c>
      <c r="M1382" s="16"/>
      <c r="N1382" s="16">
        <v>3.0400716286695301E-2</v>
      </c>
      <c r="O1382" s="16">
        <v>1.7775647707121901E-2</v>
      </c>
      <c r="P1382" s="16">
        <v>1.3088813710574999E-2</v>
      </c>
      <c r="Q1382" s="16">
        <v>0</v>
      </c>
      <c r="R1382" s="16"/>
      <c r="S1382" s="16">
        <v>1.49829244686993E-2</v>
      </c>
      <c r="T1382" s="16">
        <v>1.0682790824683101E-2</v>
      </c>
      <c r="U1382" s="16"/>
      <c r="V1382" s="16">
        <v>1.6113059328096702E-2</v>
      </c>
      <c r="W1382" s="16">
        <v>1.60475880631855E-2</v>
      </c>
      <c r="X1382" s="16">
        <v>8.6370920525800192E-3</v>
      </c>
      <c r="Y1382" s="16">
        <v>1.6899181967498102E-2</v>
      </c>
      <c r="Z1382" s="16"/>
      <c r="AA1382" s="16">
        <v>1.60773186350875E-2</v>
      </c>
      <c r="AB1382" s="16">
        <v>7.3901670731029798E-3</v>
      </c>
      <c r="AC1382" s="16">
        <v>1.6346671054084699E-2</v>
      </c>
      <c r="AD1382" s="16">
        <v>1.05076725472182E-2</v>
      </c>
      <c r="AE1382" s="16">
        <v>1.15564376177862E-2</v>
      </c>
      <c r="AF1382" s="16">
        <v>4.6853481659156801E-2</v>
      </c>
      <c r="AG1382" s="16"/>
      <c r="AH1382" s="16">
        <v>9.0508536338593203E-3</v>
      </c>
      <c r="AI1382" s="16">
        <v>1.6606131386485399E-2</v>
      </c>
      <c r="AJ1382" s="16"/>
      <c r="AK1382" s="16">
        <v>6.7050503684576799E-3</v>
      </c>
      <c r="AL1382" s="16">
        <v>1.5286816058095599E-2</v>
      </c>
      <c r="AM1382" s="16"/>
      <c r="AN1382" s="16">
        <v>8.2280134323123293E-3</v>
      </c>
      <c r="AO1382" s="16">
        <v>2.2506917375769001E-2</v>
      </c>
      <c r="AP1382" s="16"/>
      <c r="AQ1382" s="16">
        <v>1.85185277787372E-2</v>
      </c>
      <c r="AR1382" s="16">
        <v>6.4098959711303997E-3</v>
      </c>
      <c r="AS1382" s="16">
        <v>1.8246124831532699E-2</v>
      </c>
      <c r="AT1382" s="16"/>
      <c r="AU1382" s="16">
        <v>9.2283388120244694E-3</v>
      </c>
      <c r="AV1382" s="16">
        <v>2.0784421775750399E-2</v>
      </c>
      <c r="AW1382" s="16"/>
      <c r="AX1382" s="16">
        <v>1.5001350007686501E-2</v>
      </c>
      <c r="AY1382" s="16">
        <v>8.85582993810528E-3</v>
      </c>
      <c r="AZ1382" s="16"/>
      <c r="BA1382" s="16">
        <v>1.3302367146515099E-2</v>
      </c>
      <c r="BB1382" s="16">
        <v>1.0750994170024E-2</v>
      </c>
    </row>
    <row r="1383" spans="2:54" x14ac:dyDescent="0.35">
      <c r="C1383" s="16"/>
      <c r="D1383" s="16"/>
      <c r="E1383" s="16"/>
      <c r="F1383" s="16"/>
      <c r="G1383" s="16"/>
      <c r="H1383" s="16"/>
      <c r="I1383" s="16"/>
      <c r="J1383" s="16"/>
      <c r="K1383" s="16"/>
      <c r="L1383" s="16"/>
      <c r="M1383" s="16"/>
      <c r="N1383" s="16"/>
      <c r="O1383" s="16"/>
      <c r="P1383" s="16"/>
      <c r="Q1383" s="16"/>
      <c r="R1383" s="16"/>
      <c r="S1383" s="16"/>
      <c r="T1383" s="16"/>
      <c r="U1383" s="16"/>
      <c r="V1383" s="16"/>
      <c r="W1383" s="16"/>
      <c r="X1383" s="16"/>
      <c r="Y1383" s="16"/>
      <c r="Z1383" s="16"/>
      <c r="AA1383" s="16"/>
      <c r="AB1383" s="16"/>
      <c r="AC1383" s="16"/>
      <c r="AD1383" s="16"/>
      <c r="AE1383" s="16"/>
      <c r="AF1383" s="16"/>
      <c r="AG1383" s="16"/>
      <c r="AH1383" s="16"/>
      <c r="AI1383" s="16"/>
      <c r="AJ1383" s="16"/>
      <c r="AK1383" s="16"/>
      <c r="AL1383" s="16"/>
      <c r="AM1383" s="16"/>
      <c r="AN1383" s="16"/>
      <c r="AO1383" s="16"/>
      <c r="AP1383" s="16"/>
      <c r="AQ1383" s="16"/>
      <c r="AR1383" s="16"/>
      <c r="AS1383" s="16"/>
      <c r="AT1383" s="16"/>
      <c r="AU1383" s="16"/>
      <c r="AV1383" s="16"/>
      <c r="AW1383" s="16"/>
      <c r="AX1383" s="16"/>
      <c r="AY1383" s="16"/>
      <c r="AZ1383" s="16"/>
      <c r="BA1383" s="16"/>
      <c r="BB1383" s="16"/>
    </row>
    <row r="1384" spans="2:54" x14ac:dyDescent="0.35">
      <c r="B1384" s="7" t="s">
        <v>498</v>
      </c>
      <c r="C1384" s="16"/>
      <c r="D1384" s="16"/>
      <c r="E1384" s="16"/>
      <c r="F1384" s="16"/>
      <c r="G1384" s="16"/>
      <c r="H1384" s="16"/>
      <c r="I1384" s="16"/>
      <c r="J1384" s="16"/>
      <c r="K1384" s="16"/>
      <c r="L1384" s="16"/>
      <c r="M1384" s="16"/>
      <c r="N1384" s="16"/>
      <c r="O1384" s="16"/>
      <c r="P1384" s="16"/>
      <c r="Q1384" s="16"/>
      <c r="R1384" s="16"/>
      <c r="S1384" s="16"/>
      <c r="T1384" s="16"/>
      <c r="U1384" s="16"/>
      <c r="V1384" s="16"/>
      <c r="W1384" s="16"/>
      <c r="X1384" s="16"/>
      <c r="Y1384" s="16"/>
      <c r="Z1384" s="16"/>
      <c r="AA1384" s="16"/>
      <c r="AB1384" s="16"/>
      <c r="AC1384" s="16"/>
      <c r="AD1384" s="16"/>
      <c r="AE1384" s="16"/>
      <c r="AF1384" s="16"/>
      <c r="AG1384" s="16"/>
      <c r="AH1384" s="16"/>
      <c r="AI1384" s="16"/>
      <c r="AJ1384" s="16"/>
      <c r="AK1384" s="16"/>
      <c r="AL1384" s="16"/>
      <c r="AM1384" s="16"/>
      <c r="AN1384" s="16"/>
      <c r="AO1384" s="16"/>
      <c r="AP1384" s="16"/>
      <c r="AQ1384" s="16"/>
      <c r="AR1384" s="16"/>
      <c r="AS1384" s="16"/>
      <c r="AT1384" s="16"/>
      <c r="AU1384" s="16"/>
      <c r="AV1384" s="16"/>
      <c r="AW1384" s="16"/>
      <c r="AX1384" s="16"/>
      <c r="AY1384" s="16"/>
      <c r="AZ1384" s="16"/>
      <c r="BA1384" s="16"/>
      <c r="BB1384" s="16"/>
    </row>
    <row r="1385" spans="2:54" x14ac:dyDescent="0.35">
      <c r="B1385" s="15" t="s">
        <v>14</v>
      </c>
      <c r="C1385" s="16"/>
      <c r="D1385" s="16"/>
      <c r="E1385" s="16"/>
      <c r="F1385" s="16"/>
      <c r="G1385" s="16"/>
      <c r="H1385" s="16"/>
      <c r="I1385" s="16"/>
      <c r="J1385" s="16"/>
      <c r="K1385" s="16"/>
      <c r="L1385" s="16"/>
      <c r="M1385" s="16"/>
      <c r="N1385" s="16"/>
      <c r="O1385" s="16"/>
      <c r="P1385" s="16"/>
      <c r="Q1385" s="16"/>
      <c r="R1385" s="16"/>
      <c r="S1385" s="16"/>
      <c r="T1385" s="16"/>
      <c r="U1385" s="16"/>
      <c r="V1385" s="16"/>
      <c r="W1385" s="16"/>
      <c r="X1385" s="16"/>
      <c r="Y1385" s="16"/>
      <c r="Z1385" s="16"/>
      <c r="AA1385" s="16"/>
      <c r="AB1385" s="16"/>
      <c r="AC1385" s="16"/>
      <c r="AD1385" s="16"/>
      <c r="AE1385" s="16"/>
      <c r="AF1385" s="16"/>
      <c r="AG1385" s="16"/>
      <c r="AH1385" s="16"/>
      <c r="AI1385" s="16"/>
      <c r="AJ1385" s="16"/>
      <c r="AK1385" s="16"/>
      <c r="AL1385" s="16"/>
      <c r="AM1385" s="16"/>
      <c r="AN1385" s="16"/>
      <c r="AO1385" s="16"/>
      <c r="AP1385" s="16"/>
      <c r="AQ1385" s="16"/>
      <c r="AR1385" s="16"/>
      <c r="AS1385" s="16"/>
      <c r="AT1385" s="16"/>
      <c r="AU1385" s="16"/>
      <c r="AV1385" s="16"/>
      <c r="AW1385" s="16"/>
      <c r="AX1385" s="16"/>
      <c r="AY1385" s="16"/>
      <c r="AZ1385" s="16"/>
      <c r="BA1385" s="16"/>
      <c r="BB1385" s="16"/>
    </row>
    <row r="1386" spans="2:54" x14ac:dyDescent="0.35">
      <c r="B1386" t="s">
        <v>489</v>
      </c>
      <c r="C1386" s="16">
        <v>0.53803788600840696</v>
      </c>
      <c r="D1386" s="16">
        <v>0.52036006287853598</v>
      </c>
      <c r="E1386" s="16">
        <v>0.55463656306123699</v>
      </c>
      <c r="F1386" s="16"/>
      <c r="G1386" s="16">
        <v>0.50624150171788695</v>
      </c>
      <c r="H1386" s="16">
        <v>0.56598911547452602</v>
      </c>
      <c r="I1386" s="16">
        <v>0.57157930075470997</v>
      </c>
      <c r="J1386" s="16">
        <v>0.54405427391047301</v>
      </c>
      <c r="K1386" s="16">
        <v>0.55759250897256796</v>
      </c>
      <c r="L1386" s="16">
        <v>0.486497364416694</v>
      </c>
      <c r="M1386" s="16"/>
      <c r="N1386" s="16">
        <v>0.54706498146350802</v>
      </c>
      <c r="O1386" s="16">
        <v>0.49732214988940898</v>
      </c>
      <c r="P1386" s="16">
        <v>0.52376103166111099</v>
      </c>
      <c r="Q1386" s="16">
        <v>0.59007561671527697</v>
      </c>
      <c r="R1386" s="16"/>
      <c r="S1386" s="16">
        <v>0.54634251130670497</v>
      </c>
      <c r="T1386" s="16">
        <v>0.52487489915371799</v>
      </c>
      <c r="U1386" s="16"/>
      <c r="V1386" s="16">
        <v>0.44612404185500898</v>
      </c>
      <c r="W1386" s="16">
        <v>0.56401419746610804</v>
      </c>
      <c r="X1386" s="16">
        <v>0.56713452390234198</v>
      </c>
      <c r="Y1386" s="16">
        <v>0.66697954171363405</v>
      </c>
      <c r="Z1386" s="16"/>
      <c r="AA1386" s="16">
        <v>0.51304664272114797</v>
      </c>
      <c r="AB1386" s="16">
        <v>0.58196807363567804</v>
      </c>
      <c r="AC1386" s="16">
        <v>0.52912392599673097</v>
      </c>
      <c r="AD1386" s="16">
        <v>0.55790995513809905</v>
      </c>
      <c r="AE1386" s="16">
        <v>0.56716636261570996</v>
      </c>
      <c r="AF1386" s="16">
        <v>0.40427981377661298</v>
      </c>
      <c r="AG1386" s="16"/>
      <c r="AH1386" s="16">
        <v>0.55438510412838704</v>
      </c>
      <c r="AI1386" s="16">
        <v>0.54653916626348098</v>
      </c>
      <c r="AJ1386" s="16"/>
      <c r="AK1386" s="16">
        <v>0.54318694395467904</v>
      </c>
      <c r="AL1386" s="16">
        <v>0.55800001232101704</v>
      </c>
      <c r="AM1386" s="16"/>
      <c r="AN1386" s="16">
        <v>0.54742770222694903</v>
      </c>
      <c r="AO1386" s="16">
        <v>0.55361220147498302</v>
      </c>
      <c r="AP1386" s="16"/>
      <c r="AQ1386" s="16">
        <v>0.60760307633152399</v>
      </c>
      <c r="AR1386" s="16">
        <v>0.53755012266813296</v>
      </c>
      <c r="AS1386" s="16">
        <v>0.525006229717494</v>
      </c>
      <c r="AT1386" s="16"/>
      <c r="AU1386" s="16">
        <v>0.533949706163513</v>
      </c>
      <c r="AV1386" s="16">
        <v>0.54619609774179201</v>
      </c>
      <c r="AW1386" s="16"/>
      <c r="AX1386" s="16">
        <v>0.561716222376893</v>
      </c>
      <c r="AY1386" s="16">
        <v>0.42778105729256299</v>
      </c>
      <c r="AZ1386" s="16"/>
      <c r="BA1386" s="16">
        <v>0.64448738082311297</v>
      </c>
      <c r="BB1386" s="16">
        <v>0.562119589876246</v>
      </c>
    </row>
    <row r="1387" spans="2:54" x14ac:dyDescent="0.35">
      <c r="B1387" t="s">
        <v>499</v>
      </c>
      <c r="C1387" s="16">
        <v>0.46682608635554401</v>
      </c>
      <c r="D1387" s="16">
        <v>0.451052601434349</v>
      </c>
      <c r="E1387" s="16">
        <v>0.48234563755961501</v>
      </c>
      <c r="F1387" s="16"/>
      <c r="G1387" s="16">
        <v>0.48144100437088</v>
      </c>
      <c r="H1387" s="16">
        <v>0.42864449650054798</v>
      </c>
      <c r="I1387" s="16">
        <v>0.51829768604008197</v>
      </c>
      <c r="J1387" s="16">
        <v>0.47530488832041501</v>
      </c>
      <c r="K1387" s="16">
        <v>0.47829739720654202</v>
      </c>
      <c r="L1387" s="16">
        <v>0.435687305656699</v>
      </c>
      <c r="M1387" s="16"/>
      <c r="N1387" s="16">
        <v>0.44192016717290999</v>
      </c>
      <c r="O1387" s="16">
        <v>0.43296486758872998</v>
      </c>
      <c r="P1387" s="16">
        <v>0.45971960410004797</v>
      </c>
      <c r="Q1387" s="16">
        <v>0.525677978636933</v>
      </c>
      <c r="R1387" s="16"/>
      <c r="S1387" s="16">
        <v>0.47022467558986503</v>
      </c>
      <c r="T1387" s="16">
        <v>0.46070575754754101</v>
      </c>
      <c r="U1387" s="16"/>
      <c r="V1387" s="16">
        <v>0.42367881675687302</v>
      </c>
      <c r="W1387" s="16">
        <v>0.47465864508204397</v>
      </c>
      <c r="X1387" s="16">
        <v>0.49566638344832198</v>
      </c>
      <c r="Y1387" s="16">
        <v>0.450813714934228</v>
      </c>
      <c r="Z1387" s="16"/>
      <c r="AA1387" s="16">
        <v>0.46247484369229502</v>
      </c>
      <c r="AB1387" s="16">
        <v>0.47318709938981202</v>
      </c>
      <c r="AC1387" s="16">
        <v>0.47845374535749202</v>
      </c>
      <c r="AD1387" s="16">
        <v>0.46348879763513501</v>
      </c>
      <c r="AE1387" s="16">
        <v>0.48707289451406599</v>
      </c>
      <c r="AF1387" s="16">
        <v>0.41183165330709698</v>
      </c>
      <c r="AG1387" s="16"/>
      <c r="AH1387" s="16">
        <v>0.47608374949801902</v>
      </c>
      <c r="AI1387" s="16">
        <v>0.47419789885901398</v>
      </c>
      <c r="AJ1387" s="16"/>
      <c r="AK1387" s="16">
        <v>0.47915068562611002</v>
      </c>
      <c r="AL1387" s="16">
        <v>0.441066877131783</v>
      </c>
      <c r="AM1387" s="16"/>
      <c r="AN1387" s="16">
        <v>0.46619107260995502</v>
      </c>
      <c r="AO1387" s="16">
        <v>0.47087725861796098</v>
      </c>
      <c r="AP1387" s="16"/>
      <c r="AQ1387" s="16">
        <v>0.53464598645069705</v>
      </c>
      <c r="AR1387" s="16">
        <v>0.47800408622942703</v>
      </c>
      <c r="AS1387" s="16">
        <v>0.423587436670951</v>
      </c>
      <c r="AT1387" s="16"/>
      <c r="AU1387" s="16">
        <v>0.457039195838571</v>
      </c>
      <c r="AV1387" s="16">
        <v>0.48919697367280701</v>
      </c>
      <c r="AW1387" s="16"/>
      <c r="AX1387" s="16">
        <v>0.478794427062459</v>
      </c>
      <c r="AY1387" s="16">
        <v>0.41864718876187701</v>
      </c>
      <c r="AZ1387" s="16"/>
      <c r="BA1387" s="16">
        <v>0.50063781875672897</v>
      </c>
      <c r="BB1387" s="16">
        <v>0.50541457896747499</v>
      </c>
    </row>
    <row r="1388" spans="2:54" x14ac:dyDescent="0.35">
      <c r="B1388" t="s">
        <v>491</v>
      </c>
      <c r="C1388" s="16">
        <v>0.21794320524564401</v>
      </c>
      <c r="D1388" s="16">
        <v>0.22664306211708601</v>
      </c>
      <c r="E1388" s="16">
        <v>0.21132241265165799</v>
      </c>
      <c r="F1388" s="16"/>
      <c r="G1388" s="16">
        <v>0.28282832820425302</v>
      </c>
      <c r="H1388" s="16">
        <v>0.25652630187206099</v>
      </c>
      <c r="I1388" s="16">
        <v>0.27993658311270803</v>
      </c>
      <c r="J1388" s="16">
        <v>0.15733208589941799</v>
      </c>
      <c r="K1388" s="16">
        <v>0.197671930383338</v>
      </c>
      <c r="L1388" s="16">
        <v>0.160804944081232</v>
      </c>
      <c r="M1388" s="16"/>
      <c r="N1388" s="16">
        <v>0.25093713221143299</v>
      </c>
      <c r="O1388" s="16">
        <v>0.181344665822332</v>
      </c>
      <c r="P1388" s="16">
        <v>0.262886647993466</v>
      </c>
      <c r="Q1388" s="16">
        <v>0.15425054030318799</v>
      </c>
      <c r="R1388" s="16"/>
      <c r="S1388" s="16">
        <v>0.21946626864553501</v>
      </c>
      <c r="T1388" s="16">
        <v>0.213411473591929</v>
      </c>
      <c r="U1388" s="16"/>
      <c r="V1388" s="16">
        <v>0.204154202222741</v>
      </c>
      <c r="W1388" s="16">
        <v>0.22611893495195201</v>
      </c>
      <c r="X1388" s="16">
        <v>0.209102914178973</v>
      </c>
      <c r="Y1388" s="16">
        <v>0.298242775833025</v>
      </c>
      <c r="Z1388" s="16"/>
      <c r="AA1388" s="16">
        <v>0.23643616970994799</v>
      </c>
      <c r="AB1388" s="16">
        <v>0.25112682469013903</v>
      </c>
      <c r="AC1388" s="16">
        <v>0.11827296672016099</v>
      </c>
      <c r="AD1388" s="16">
        <v>0.20245687961894401</v>
      </c>
      <c r="AE1388" s="16">
        <v>0.20307857981330801</v>
      </c>
      <c r="AF1388" s="16">
        <v>0.25870986323228101</v>
      </c>
      <c r="AG1388" s="16"/>
      <c r="AH1388" s="16">
        <v>0.20221170893336901</v>
      </c>
      <c r="AI1388" s="16">
        <v>0.232389749237044</v>
      </c>
      <c r="AJ1388" s="16"/>
      <c r="AK1388" s="16">
        <v>0.22275069892725699</v>
      </c>
      <c r="AL1388" s="16">
        <v>0.22371904445572399</v>
      </c>
      <c r="AM1388" s="16"/>
      <c r="AN1388" s="16">
        <v>0.19437732281919301</v>
      </c>
      <c r="AO1388" s="16">
        <v>0.23956440771607901</v>
      </c>
      <c r="AP1388" s="16"/>
      <c r="AQ1388" s="16">
        <v>0.22833299381472699</v>
      </c>
      <c r="AR1388" s="16">
        <v>0.208239741249125</v>
      </c>
      <c r="AS1388" s="16">
        <v>0.240184058502944</v>
      </c>
      <c r="AT1388" s="16"/>
      <c r="AU1388" s="16">
        <v>0.22431245679766201</v>
      </c>
      <c r="AV1388" s="16">
        <v>0.212871781071655</v>
      </c>
      <c r="AW1388" s="16"/>
      <c r="AX1388" s="16">
        <v>0.224849225116726</v>
      </c>
      <c r="AY1388" s="16">
        <v>0.18556613106655201</v>
      </c>
      <c r="AZ1388" s="16"/>
      <c r="BA1388" s="16">
        <v>0.26691097774240302</v>
      </c>
      <c r="BB1388" s="16">
        <v>0.17410446200004201</v>
      </c>
    </row>
    <row r="1389" spans="2:54" x14ac:dyDescent="0.35">
      <c r="B1389" t="s">
        <v>492</v>
      </c>
      <c r="C1389" s="16">
        <v>0.19264340093993901</v>
      </c>
      <c r="D1389" s="16">
        <v>0.23206483949259801</v>
      </c>
      <c r="E1389" s="16">
        <v>0.15080890540145001</v>
      </c>
      <c r="F1389" s="16"/>
      <c r="G1389" s="16">
        <v>0.220035496006703</v>
      </c>
      <c r="H1389" s="16">
        <v>0.27180488746459702</v>
      </c>
      <c r="I1389" s="16">
        <v>0.24828140809882501</v>
      </c>
      <c r="J1389" s="16">
        <v>0.175305477053804</v>
      </c>
      <c r="K1389" s="16">
        <v>0.12438631127260701</v>
      </c>
      <c r="L1389" s="16">
        <v>0.13223510475089101</v>
      </c>
      <c r="M1389" s="16"/>
      <c r="N1389" s="16">
        <v>0.20300432590287801</v>
      </c>
      <c r="O1389" s="16">
        <v>0.16401687640858401</v>
      </c>
      <c r="P1389" s="16">
        <v>0.17309004538307299</v>
      </c>
      <c r="Q1389" s="16">
        <v>0.24161322656561701</v>
      </c>
      <c r="R1389" s="16"/>
      <c r="S1389" s="16">
        <v>0.20058868724332701</v>
      </c>
      <c r="T1389" s="16">
        <v>0.17830235355134599</v>
      </c>
      <c r="U1389" s="16"/>
      <c r="V1389" s="16">
        <v>0.17657258409217499</v>
      </c>
      <c r="W1389" s="16">
        <v>0.15561316134547101</v>
      </c>
      <c r="X1389" s="16">
        <v>0.25712786733995802</v>
      </c>
      <c r="Y1389" s="16">
        <v>0.19993804244983199</v>
      </c>
      <c r="Z1389" s="16"/>
      <c r="AA1389" s="16">
        <v>0.16660667750365801</v>
      </c>
      <c r="AB1389" s="16">
        <v>0.15540528164321801</v>
      </c>
      <c r="AC1389" s="16">
        <v>0.134386342963801</v>
      </c>
      <c r="AD1389" s="16">
        <v>0.268705650232338</v>
      </c>
      <c r="AE1389" s="16">
        <v>0.23369499920380199</v>
      </c>
      <c r="AF1389" s="16">
        <v>0.28109432761880698</v>
      </c>
      <c r="AG1389" s="16"/>
      <c r="AH1389" s="16">
        <v>0.22679168889580401</v>
      </c>
      <c r="AI1389" s="16">
        <v>0.16445313401497699</v>
      </c>
      <c r="AJ1389" s="16"/>
      <c r="AK1389" s="16">
        <v>0.19931511149568801</v>
      </c>
      <c r="AL1389" s="16">
        <v>0.163996575231553</v>
      </c>
      <c r="AM1389" s="16"/>
      <c r="AN1389" s="16">
        <v>0.21719680887867601</v>
      </c>
      <c r="AO1389" s="16">
        <v>0.17889788963896799</v>
      </c>
      <c r="AP1389" s="16"/>
      <c r="AQ1389" s="16">
        <v>0.187020671098763</v>
      </c>
      <c r="AR1389" s="16">
        <v>0.18244337939177099</v>
      </c>
      <c r="AS1389" s="16">
        <v>0.231106560436347</v>
      </c>
      <c r="AT1389" s="16"/>
      <c r="AU1389" s="16">
        <v>0.19422710752761699</v>
      </c>
      <c r="AV1389" s="16">
        <v>0.19389998403978501</v>
      </c>
      <c r="AW1389" s="16"/>
      <c r="AX1389" s="16">
        <v>0.20490541627360401</v>
      </c>
      <c r="AY1389" s="16">
        <v>0.125464263694756</v>
      </c>
      <c r="AZ1389" s="16"/>
      <c r="BA1389" s="16">
        <v>0.289863892468325</v>
      </c>
      <c r="BB1389" s="16">
        <v>0.138778258786702</v>
      </c>
    </row>
    <row r="1390" spans="2:54" x14ac:dyDescent="0.35">
      <c r="B1390" t="s">
        <v>500</v>
      </c>
      <c r="C1390" s="16">
        <v>0.17389011858728801</v>
      </c>
      <c r="D1390" s="16">
        <v>0.15719605902161499</v>
      </c>
      <c r="E1390" s="16">
        <v>0.19241810677023299</v>
      </c>
      <c r="F1390" s="16"/>
      <c r="G1390" s="16">
        <v>7.4920139327465995E-2</v>
      </c>
      <c r="H1390" s="16">
        <v>0.109256950373691</v>
      </c>
      <c r="I1390" s="16">
        <v>0.12565531560313201</v>
      </c>
      <c r="J1390" s="16">
        <v>0.19616748940853199</v>
      </c>
      <c r="K1390" s="16">
        <v>0.24732656593784899</v>
      </c>
      <c r="L1390" s="16">
        <v>0.24963374521408899</v>
      </c>
      <c r="M1390" s="16"/>
      <c r="N1390" s="16">
        <v>0.18157050155211699</v>
      </c>
      <c r="O1390" s="16">
        <v>0.15892405248291899</v>
      </c>
      <c r="P1390" s="16">
        <v>0.17523326803810699</v>
      </c>
      <c r="Q1390" s="16">
        <v>0.179324285964229</v>
      </c>
      <c r="R1390" s="16"/>
      <c r="S1390" s="16">
        <v>0.199262224157843</v>
      </c>
      <c r="T1390" s="16">
        <v>0.13650028859112201</v>
      </c>
      <c r="U1390" s="16"/>
      <c r="V1390" s="16">
        <v>0.199723590682719</v>
      </c>
      <c r="W1390" s="16">
        <v>0.15981631610363001</v>
      </c>
      <c r="X1390" s="16">
        <v>0.17332810415664801</v>
      </c>
      <c r="Y1390" s="16">
        <v>0.15242225259039299</v>
      </c>
      <c r="Z1390" s="16"/>
      <c r="AA1390" s="16">
        <v>0.148594121103413</v>
      </c>
      <c r="AB1390" s="16">
        <v>0.16691821928321299</v>
      </c>
      <c r="AC1390" s="16">
        <v>0.27158551176971601</v>
      </c>
      <c r="AD1390" s="16">
        <v>0.166626852385728</v>
      </c>
      <c r="AE1390" s="16">
        <v>0.18670891705963</v>
      </c>
      <c r="AF1390" s="16">
        <v>0.23539811753176701</v>
      </c>
      <c r="AG1390" s="16"/>
      <c r="AH1390" s="16">
        <v>0.15440499293674201</v>
      </c>
      <c r="AI1390" s="16">
        <v>0.20030955923636301</v>
      </c>
      <c r="AJ1390" s="16"/>
      <c r="AK1390" s="16">
        <v>0.15061965681834399</v>
      </c>
      <c r="AL1390" s="16">
        <v>0.18683227335265101</v>
      </c>
      <c r="AM1390" s="16"/>
      <c r="AN1390" s="16">
        <v>0.16002705081103999</v>
      </c>
      <c r="AO1390" s="16">
        <v>0.190306875066453</v>
      </c>
      <c r="AP1390" s="16"/>
      <c r="AQ1390" s="16">
        <v>0.158927428064534</v>
      </c>
      <c r="AR1390" s="16">
        <v>0.167016948640166</v>
      </c>
      <c r="AS1390" s="16">
        <v>0.18245482306331101</v>
      </c>
      <c r="AT1390" s="16"/>
      <c r="AU1390" s="16">
        <v>0.184256225635788</v>
      </c>
      <c r="AV1390" s="16">
        <v>0.15870836574758401</v>
      </c>
      <c r="AW1390" s="16"/>
      <c r="AX1390" s="16">
        <v>0.16224723310071201</v>
      </c>
      <c r="AY1390" s="16">
        <v>0.23105074248758201</v>
      </c>
      <c r="AZ1390" s="16"/>
      <c r="BA1390" s="16">
        <v>9.9828507753278603E-2</v>
      </c>
      <c r="BB1390" s="16">
        <v>0.13312250489592001</v>
      </c>
    </row>
    <row r="1391" spans="2:54" x14ac:dyDescent="0.35">
      <c r="B1391" t="s">
        <v>495</v>
      </c>
      <c r="C1391" s="16">
        <v>0.116708410040138</v>
      </c>
      <c r="D1391" s="16">
        <v>0.14535285962365399</v>
      </c>
      <c r="E1391" s="16">
        <v>8.4389420992860606E-2</v>
      </c>
      <c r="F1391" s="16"/>
      <c r="G1391" s="16">
        <v>0.19637497322314901</v>
      </c>
      <c r="H1391" s="16">
        <v>0.17473089352695501</v>
      </c>
      <c r="I1391" s="16">
        <v>0.16402167797956199</v>
      </c>
      <c r="J1391" s="16">
        <v>9.7613807895885599E-2</v>
      </c>
      <c r="K1391" s="16">
        <v>4.2694554367668398E-2</v>
      </c>
      <c r="L1391" s="16">
        <v>5.6542856563306002E-2</v>
      </c>
      <c r="M1391" s="16"/>
      <c r="N1391" s="16">
        <v>0.138435603057881</v>
      </c>
      <c r="O1391" s="16">
        <v>0.104106190565525</v>
      </c>
      <c r="P1391" s="16">
        <v>9.6200714727429401E-2</v>
      </c>
      <c r="Q1391" s="16">
        <v>0.14505141347438499</v>
      </c>
      <c r="R1391" s="16"/>
      <c r="S1391" s="16">
        <v>0.11922685497506599</v>
      </c>
      <c r="T1391" s="16">
        <v>0.113492275326407</v>
      </c>
      <c r="U1391" s="16"/>
      <c r="V1391" s="16">
        <v>0.116682416705848</v>
      </c>
      <c r="W1391" s="16">
        <v>0.10197440283558699</v>
      </c>
      <c r="X1391" s="16">
        <v>0.13204790215225901</v>
      </c>
      <c r="Y1391" s="16">
        <v>0.159324130156729</v>
      </c>
      <c r="Z1391" s="16"/>
      <c r="AA1391" s="16">
        <v>0.103401898510298</v>
      </c>
      <c r="AB1391" s="16">
        <v>0.112712594844387</v>
      </c>
      <c r="AC1391" s="16">
        <v>7.1848134004464798E-2</v>
      </c>
      <c r="AD1391" s="16">
        <v>0.14012842907693199</v>
      </c>
      <c r="AE1391" s="16">
        <v>0.16489399171455499</v>
      </c>
      <c r="AF1391" s="16">
        <v>0.149997957559107</v>
      </c>
      <c r="AG1391" s="16"/>
      <c r="AH1391" s="16">
        <v>0.12597040707082699</v>
      </c>
      <c r="AI1391" s="16">
        <v>0.124486817233985</v>
      </c>
      <c r="AJ1391" s="16"/>
      <c r="AK1391" s="16">
        <v>0.11185800200360101</v>
      </c>
      <c r="AL1391" s="16">
        <v>0.121174496323823</v>
      </c>
      <c r="AM1391" s="16"/>
      <c r="AN1391" s="16">
        <v>0.106605487402849</v>
      </c>
      <c r="AO1391" s="16">
        <v>0.13136979405287</v>
      </c>
      <c r="AP1391" s="16"/>
      <c r="AQ1391" s="16">
        <v>0.107848959127744</v>
      </c>
      <c r="AR1391" s="16">
        <v>8.99787283948736E-2</v>
      </c>
      <c r="AS1391" s="16">
        <v>0.15971756459456499</v>
      </c>
      <c r="AT1391" s="16"/>
      <c r="AU1391" s="16">
        <v>0.11063461488090399</v>
      </c>
      <c r="AV1391" s="16">
        <v>0.123353572084062</v>
      </c>
      <c r="AW1391" s="16"/>
      <c r="AX1391" s="16">
        <v>0.12201873079233801</v>
      </c>
      <c r="AY1391" s="16">
        <v>8.8395515896333293E-2</v>
      </c>
      <c r="AZ1391" s="16"/>
      <c r="BA1391" s="16">
        <v>0.16384337703035301</v>
      </c>
      <c r="BB1391" s="16">
        <v>0.16668721523664301</v>
      </c>
    </row>
    <row r="1392" spans="2:54" x14ac:dyDescent="0.35">
      <c r="B1392" t="s">
        <v>493</v>
      </c>
      <c r="C1392" s="16">
        <v>0.11658821751173901</v>
      </c>
      <c r="D1392" s="16">
        <v>0.13131097234897601</v>
      </c>
      <c r="E1392" s="16">
        <v>0.100848958707386</v>
      </c>
      <c r="F1392" s="16"/>
      <c r="G1392" s="16">
        <v>0.13599942588347699</v>
      </c>
      <c r="H1392" s="16">
        <v>0.16196625781649299</v>
      </c>
      <c r="I1392" s="16">
        <v>0.13806223644167501</v>
      </c>
      <c r="J1392" s="16">
        <v>0.10187684090221</v>
      </c>
      <c r="K1392" s="16">
        <v>0.10322183173237</v>
      </c>
      <c r="L1392" s="16">
        <v>7.1354880481923399E-2</v>
      </c>
      <c r="M1392" s="16"/>
      <c r="N1392" s="16">
        <v>0.12634865472615001</v>
      </c>
      <c r="O1392" s="16">
        <v>0.103888657312948</v>
      </c>
      <c r="P1392" s="16">
        <v>0.119651522910537</v>
      </c>
      <c r="Q1392" s="16">
        <v>0.115791740047665</v>
      </c>
      <c r="R1392" s="16"/>
      <c r="S1392" s="16">
        <v>0.13051020275320999</v>
      </c>
      <c r="T1392" s="16">
        <v>9.6177386930807907E-2</v>
      </c>
      <c r="U1392" s="16"/>
      <c r="V1392" s="16">
        <v>0.144911490432963</v>
      </c>
      <c r="W1392" s="16">
        <v>8.0026168985050397E-2</v>
      </c>
      <c r="X1392" s="16">
        <v>0.14157357774255699</v>
      </c>
      <c r="Y1392" s="16">
        <v>0.12374245570600401</v>
      </c>
      <c r="Z1392" s="16"/>
      <c r="AA1392" s="16">
        <v>0.10445202103302</v>
      </c>
      <c r="AB1392" s="16">
        <v>0.15429300743466301</v>
      </c>
      <c r="AC1392" s="16">
        <v>6.7672823998519802E-2</v>
      </c>
      <c r="AD1392" s="16">
        <v>0.129208560612705</v>
      </c>
      <c r="AE1392" s="16">
        <v>9.1678028408839901E-2</v>
      </c>
      <c r="AF1392" s="16">
        <v>0.191317559352771</v>
      </c>
      <c r="AG1392" s="16"/>
      <c r="AH1392" s="16">
        <v>0.11127219844549199</v>
      </c>
      <c r="AI1392" s="16">
        <v>0.11761407129672199</v>
      </c>
      <c r="AJ1392" s="16"/>
      <c r="AK1392" s="16">
        <v>0.10206692076405401</v>
      </c>
      <c r="AL1392" s="16">
        <v>0.136789840030134</v>
      </c>
      <c r="AM1392" s="16"/>
      <c r="AN1392" s="16">
        <v>0.10523514659057499</v>
      </c>
      <c r="AO1392" s="16">
        <v>0.12940482072004</v>
      </c>
      <c r="AP1392" s="16"/>
      <c r="AQ1392" s="16">
        <v>6.8995526573271404E-2</v>
      </c>
      <c r="AR1392" s="16">
        <v>0.114974428058633</v>
      </c>
      <c r="AS1392" s="16">
        <v>0.15819710550966801</v>
      </c>
      <c r="AT1392" s="16"/>
      <c r="AU1392" s="16">
        <v>0.13553380503559301</v>
      </c>
      <c r="AV1392" s="16">
        <v>9.1834875380887401E-2</v>
      </c>
      <c r="AW1392" s="16"/>
      <c r="AX1392" s="16">
        <v>0.120630939231191</v>
      </c>
      <c r="AY1392" s="16">
        <v>9.4734707720298406E-2</v>
      </c>
      <c r="AZ1392" s="16"/>
      <c r="BA1392" s="16">
        <v>0.174726072515661</v>
      </c>
      <c r="BB1392" s="16">
        <v>0.121963116247729</v>
      </c>
    </row>
    <row r="1393" spans="2:54" x14ac:dyDescent="0.35">
      <c r="B1393" t="s">
        <v>494</v>
      </c>
      <c r="C1393" s="16">
        <v>0.113486808243076</v>
      </c>
      <c r="D1393" s="16">
        <v>0.13202947982077101</v>
      </c>
      <c r="E1393" s="16">
        <v>9.5911804054522098E-2</v>
      </c>
      <c r="F1393" s="16"/>
      <c r="G1393" s="16">
        <v>0.17028112783027699</v>
      </c>
      <c r="H1393" s="16">
        <v>0.180081767250441</v>
      </c>
      <c r="I1393" s="16">
        <v>0.14940059931524299</v>
      </c>
      <c r="J1393" s="16">
        <v>0.102191752168221</v>
      </c>
      <c r="K1393" s="16">
        <v>5.5215042667225302E-2</v>
      </c>
      <c r="L1393" s="16">
        <v>4.9835747800418502E-2</v>
      </c>
      <c r="M1393" s="16"/>
      <c r="N1393" s="16">
        <v>0.118652202029582</v>
      </c>
      <c r="O1393" s="16">
        <v>0.105628532651676</v>
      </c>
      <c r="P1393" s="16">
        <v>0.123924927958942</v>
      </c>
      <c r="Q1393" s="16">
        <v>9.9921892640929696E-2</v>
      </c>
      <c r="R1393" s="16"/>
      <c r="S1393" s="16">
        <v>0.11633223303594099</v>
      </c>
      <c r="T1393" s="16">
        <v>0.109761616174631</v>
      </c>
      <c r="U1393" s="16"/>
      <c r="V1393" s="16">
        <v>0.12491778552709799</v>
      </c>
      <c r="W1393" s="16">
        <v>7.4562914072856298E-2</v>
      </c>
      <c r="X1393" s="16">
        <v>0.15224725357402399</v>
      </c>
      <c r="Y1393" s="16">
        <v>0.156524778449465</v>
      </c>
      <c r="Z1393" s="16"/>
      <c r="AA1393" s="16">
        <v>0.100928375416279</v>
      </c>
      <c r="AB1393" s="16">
        <v>7.1962441830070806E-2</v>
      </c>
      <c r="AC1393" s="16">
        <v>4.35700990659506E-2</v>
      </c>
      <c r="AD1393" s="16">
        <v>0.157489448252181</v>
      </c>
      <c r="AE1393" s="16">
        <v>0.18323028328616001</v>
      </c>
      <c r="AF1393" s="16">
        <v>0.23178011410011501</v>
      </c>
      <c r="AG1393" s="16"/>
      <c r="AH1393" s="16">
        <v>0.136794206081713</v>
      </c>
      <c r="AI1393" s="16">
        <v>8.4978469781663707E-2</v>
      </c>
      <c r="AJ1393" s="16"/>
      <c r="AK1393" s="16">
        <v>0.128150393899014</v>
      </c>
      <c r="AL1393" s="16">
        <v>6.4690225229596998E-2</v>
      </c>
      <c r="AM1393" s="16"/>
      <c r="AN1393" s="16">
        <v>0.14069782927834501</v>
      </c>
      <c r="AO1393" s="16">
        <v>8.6709989457966402E-2</v>
      </c>
      <c r="AP1393" s="16"/>
      <c r="AQ1393" s="16">
        <v>7.0657600815872898E-2</v>
      </c>
      <c r="AR1393" s="16">
        <v>9.2365128971567304E-2</v>
      </c>
      <c r="AS1393" s="16">
        <v>0.16039954658629299</v>
      </c>
      <c r="AT1393" s="16"/>
      <c r="AU1393" s="16">
        <v>0.11227725956672099</v>
      </c>
      <c r="AV1393" s="16">
        <v>0.117266114578137</v>
      </c>
      <c r="AW1393" s="16"/>
      <c r="AX1393" s="16">
        <v>0.118466836556735</v>
      </c>
      <c r="AY1393" s="16">
        <v>8.0257843684150801E-2</v>
      </c>
      <c r="AZ1393" s="16"/>
      <c r="BA1393" s="16">
        <v>0.17957667457412599</v>
      </c>
      <c r="BB1393" s="16">
        <v>0.117060460226407</v>
      </c>
    </row>
    <row r="1394" spans="2:54" x14ac:dyDescent="0.35">
      <c r="B1394" t="s">
        <v>89</v>
      </c>
      <c r="C1394" s="16">
        <v>0.112303685533394</v>
      </c>
      <c r="D1394" s="16">
        <v>0.10692504544595099</v>
      </c>
      <c r="E1394" s="16">
        <v>0.11915091030177299</v>
      </c>
      <c r="F1394" s="16"/>
      <c r="G1394" s="16">
        <v>0.11426828296330099</v>
      </c>
      <c r="H1394" s="16">
        <v>9.1442540466575295E-2</v>
      </c>
      <c r="I1394" s="16">
        <v>7.3192584647452597E-2</v>
      </c>
      <c r="J1394" s="16">
        <v>0.11049108100859401</v>
      </c>
      <c r="K1394" s="16">
        <v>0.105573835237275</v>
      </c>
      <c r="L1394" s="16">
        <v>0.166110649987225</v>
      </c>
      <c r="M1394" s="16"/>
      <c r="N1394" s="16">
        <v>8.7599867098015996E-2</v>
      </c>
      <c r="O1394" s="16">
        <v>0.16278574357542</v>
      </c>
      <c r="P1394" s="16">
        <v>9.5393537658156405E-2</v>
      </c>
      <c r="Q1394" s="16">
        <v>0.112962992545249</v>
      </c>
      <c r="R1394" s="16"/>
      <c r="S1394" s="16">
        <v>0.107749841149529</v>
      </c>
      <c r="T1394" s="16">
        <v>0.119729115986437</v>
      </c>
      <c r="U1394" s="16"/>
      <c r="V1394" s="16">
        <v>0.16104096771840701</v>
      </c>
      <c r="W1394" s="16">
        <v>0.12659368583111799</v>
      </c>
      <c r="X1394" s="16">
        <v>5.6417425747722502E-2</v>
      </c>
      <c r="Y1394" s="16">
        <v>5.7249034328415001E-2</v>
      </c>
      <c r="Z1394" s="16"/>
      <c r="AA1394" s="16">
        <v>0.144982178379785</v>
      </c>
      <c r="AB1394" s="16">
        <v>0.114420753670468</v>
      </c>
      <c r="AC1394" s="16">
        <v>0.127770054570747</v>
      </c>
      <c r="AD1394" s="16">
        <v>5.7727405747170502E-2</v>
      </c>
      <c r="AE1394" s="16">
        <v>9.1046135724073898E-2</v>
      </c>
      <c r="AF1394" s="16">
        <v>7.5793178881691001E-2</v>
      </c>
      <c r="AG1394" s="16"/>
      <c r="AH1394" s="16">
        <v>0.107003551247145</v>
      </c>
      <c r="AI1394" s="16">
        <v>8.9458456036348402E-2</v>
      </c>
      <c r="AJ1394" s="16"/>
      <c r="AK1394" s="16">
        <v>0.10643179196506899</v>
      </c>
      <c r="AL1394" s="16">
        <v>9.9781972693494494E-2</v>
      </c>
      <c r="AM1394" s="16"/>
      <c r="AN1394" s="16">
        <v>0.11531041309456901</v>
      </c>
      <c r="AO1394" s="16">
        <v>8.3372304849944401E-2</v>
      </c>
      <c r="AP1394" s="16"/>
      <c r="AQ1394" s="16">
        <v>8.2998920703330203E-2</v>
      </c>
      <c r="AR1394" s="16">
        <v>0.139449210137921</v>
      </c>
      <c r="AS1394" s="16">
        <v>8.40143514488082E-2</v>
      </c>
      <c r="AT1394" s="16"/>
      <c r="AU1394" s="16">
        <v>0.11598228848497801</v>
      </c>
      <c r="AV1394" s="16">
        <v>0.106100666885713</v>
      </c>
      <c r="AW1394" s="16"/>
      <c r="AX1394" s="16">
        <v>9.34012964902559E-2</v>
      </c>
      <c r="AY1394" s="16">
        <v>0.19981708794682301</v>
      </c>
      <c r="AZ1394" s="16"/>
      <c r="BA1394" s="16">
        <v>3.7175545620822002E-2</v>
      </c>
      <c r="BB1394" s="16">
        <v>6.6614658357436296E-2</v>
      </c>
    </row>
    <row r="1395" spans="2:54" x14ac:dyDescent="0.35">
      <c r="B1395" t="s">
        <v>497</v>
      </c>
      <c r="C1395" s="16">
        <v>1.10242891298093E-2</v>
      </c>
      <c r="D1395" s="16">
        <v>1.578949401301E-2</v>
      </c>
      <c r="E1395" s="16">
        <v>6.6816536917199201E-3</v>
      </c>
      <c r="F1395" s="16"/>
      <c r="G1395" s="16">
        <v>6.4313731037226396E-3</v>
      </c>
      <c r="H1395" s="16">
        <v>1.22824232279512E-2</v>
      </c>
      <c r="I1395" s="16">
        <v>8.83650819220997E-3</v>
      </c>
      <c r="J1395" s="16">
        <v>1.11788145087413E-2</v>
      </c>
      <c r="K1395" s="16">
        <v>9.8388321329297406E-3</v>
      </c>
      <c r="L1395" s="16">
        <v>1.51115238902301E-2</v>
      </c>
      <c r="M1395" s="16"/>
      <c r="N1395" s="16">
        <v>2.5128143896090398E-2</v>
      </c>
      <c r="O1395" s="16">
        <v>8.51823379343432E-3</v>
      </c>
      <c r="P1395" s="16">
        <v>1.0630515501345699E-2</v>
      </c>
      <c r="Q1395" s="16">
        <v>3.7445867881656398E-3</v>
      </c>
      <c r="R1395" s="16"/>
      <c r="S1395" s="16">
        <v>1.25906863637795E-2</v>
      </c>
      <c r="T1395" s="16">
        <v>7.0584750931683904E-3</v>
      </c>
      <c r="U1395" s="16"/>
      <c r="V1395" s="16">
        <v>1.76692097304103E-2</v>
      </c>
      <c r="W1395" s="16">
        <v>6.1388932710705899E-3</v>
      </c>
      <c r="X1395" s="16">
        <v>1.1271086284199599E-2</v>
      </c>
      <c r="Y1395" s="16">
        <v>1.6899181967498102E-2</v>
      </c>
      <c r="Z1395" s="16"/>
      <c r="AA1395" s="16">
        <v>1.0729847310172401E-2</v>
      </c>
      <c r="AB1395" s="16">
        <v>1.9554578851481898E-2</v>
      </c>
      <c r="AC1395" s="16">
        <v>0</v>
      </c>
      <c r="AD1395" s="16">
        <v>1.0821966590707501E-2</v>
      </c>
      <c r="AE1395" s="16">
        <v>1.15564376177862E-2</v>
      </c>
      <c r="AF1395" s="16">
        <v>0</v>
      </c>
      <c r="AG1395" s="16"/>
      <c r="AH1395" s="16">
        <v>3.8844844700919399E-3</v>
      </c>
      <c r="AI1395" s="16">
        <v>1.21492335594207E-2</v>
      </c>
      <c r="AJ1395" s="16"/>
      <c r="AK1395" s="16">
        <v>2.5178528505118798E-3</v>
      </c>
      <c r="AL1395" s="16">
        <v>1.52544762261371E-2</v>
      </c>
      <c r="AM1395" s="16"/>
      <c r="AN1395" s="16">
        <v>4.3042582171902597E-3</v>
      </c>
      <c r="AO1395" s="16">
        <v>1.7583376921034701E-2</v>
      </c>
      <c r="AP1395" s="16"/>
      <c r="AQ1395" s="16">
        <v>9.6874568834405504E-3</v>
      </c>
      <c r="AR1395" s="16">
        <v>7.6880993053915396E-3</v>
      </c>
      <c r="AS1395" s="16">
        <v>1.38901859733725E-2</v>
      </c>
      <c r="AT1395" s="16"/>
      <c r="AU1395" s="16">
        <v>6.2302022619209804E-3</v>
      </c>
      <c r="AV1395" s="16">
        <v>1.8024923076041699E-2</v>
      </c>
      <c r="AW1395" s="16"/>
      <c r="AX1395" s="16">
        <v>1.2248063596120601E-2</v>
      </c>
      <c r="AY1395" s="16">
        <v>0</v>
      </c>
      <c r="AZ1395" s="16"/>
      <c r="BA1395" s="16">
        <v>1.1755598682224901E-2</v>
      </c>
      <c r="BB1395" s="16">
        <v>0</v>
      </c>
    </row>
    <row r="1396" spans="2:54" x14ac:dyDescent="0.35">
      <c r="C1396" s="16"/>
      <c r="D1396" s="16"/>
      <c r="E1396" s="16"/>
      <c r="F1396" s="16"/>
      <c r="G1396" s="16"/>
      <c r="H1396" s="16"/>
      <c r="I1396" s="16"/>
      <c r="J1396" s="16"/>
      <c r="K1396" s="16"/>
      <c r="L1396" s="16"/>
      <c r="M1396" s="16"/>
      <c r="N1396" s="16"/>
      <c r="O1396" s="16"/>
      <c r="P1396" s="16"/>
      <c r="Q1396" s="16"/>
      <c r="R1396" s="16"/>
      <c r="S1396" s="16"/>
      <c r="T1396" s="16"/>
      <c r="U1396" s="16"/>
      <c r="V1396" s="16"/>
      <c r="W1396" s="16"/>
      <c r="X1396" s="16"/>
      <c r="Y1396" s="16"/>
      <c r="Z1396" s="16"/>
      <c r="AA1396" s="16"/>
      <c r="AB1396" s="16"/>
      <c r="AC1396" s="16"/>
      <c r="AD1396" s="16"/>
      <c r="AE1396" s="16"/>
      <c r="AF1396" s="16"/>
      <c r="AG1396" s="16"/>
      <c r="AH1396" s="16"/>
      <c r="AI1396" s="16"/>
      <c r="AJ1396" s="16"/>
      <c r="AK1396" s="16"/>
      <c r="AL1396" s="16"/>
      <c r="AM1396" s="16"/>
      <c r="AN1396" s="16"/>
      <c r="AO1396" s="16"/>
      <c r="AP1396" s="16"/>
      <c r="AQ1396" s="16"/>
      <c r="AR1396" s="16"/>
      <c r="AS1396" s="16"/>
      <c r="AT1396" s="16"/>
      <c r="AU1396" s="16"/>
      <c r="AV1396" s="16"/>
      <c r="AW1396" s="16"/>
      <c r="AX1396" s="16"/>
      <c r="AY1396" s="16"/>
      <c r="AZ1396" s="16"/>
      <c r="BA1396" s="16"/>
      <c r="BB1396" s="16"/>
    </row>
    <row r="1397" spans="2:54" x14ac:dyDescent="0.35">
      <c r="B1397" s="7" t="s">
        <v>501</v>
      </c>
      <c r="C1397" s="16"/>
      <c r="D1397" s="16"/>
      <c r="E1397" s="16"/>
      <c r="F1397" s="16"/>
      <c r="G1397" s="16"/>
      <c r="H1397" s="16"/>
      <c r="I1397" s="16"/>
      <c r="J1397" s="16"/>
      <c r="K1397" s="16"/>
      <c r="L1397" s="16"/>
      <c r="M1397" s="16"/>
      <c r="N1397" s="16"/>
      <c r="O1397" s="16"/>
      <c r="P1397" s="16"/>
      <c r="Q1397" s="16"/>
      <c r="R1397" s="16"/>
      <c r="S1397" s="16"/>
      <c r="T1397" s="16"/>
      <c r="U1397" s="16"/>
      <c r="V1397" s="16"/>
      <c r="W1397" s="16"/>
      <c r="X1397" s="16"/>
      <c r="Y1397" s="16"/>
      <c r="Z1397" s="16"/>
      <c r="AA1397" s="16"/>
      <c r="AB1397" s="16"/>
      <c r="AC1397" s="16"/>
      <c r="AD1397" s="16"/>
      <c r="AE1397" s="16"/>
      <c r="AF1397" s="16"/>
      <c r="AG1397" s="16"/>
      <c r="AH1397" s="16"/>
      <c r="AI1397" s="16"/>
      <c r="AJ1397" s="16"/>
      <c r="AK1397" s="16"/>
      <c r="AL1397" s="16"/>
      <c r="AM1397" s="16"/>
      <c r="AN1397" s="16"/>
      <c r="AO1397" s="16"/>
      <c r="AP1397" s="16"/>
      <c r="AQ1397" s="16"/>
      <c r="AR1397" s="16"/>
      <c r="AS1397" s="16"/>
      <c r="AT1397" s="16"/>
      <c r="AU1397" s="16"/>
      <c r="AV1397" s="16"/>
      <c r="AW1397" s="16"/>
      <c r="AX1397" s="16"/>
      <c r="AY1397" s="16"/>
      <c r="AZ1397" s="16"/>
      <c r="BA1397" s="16"/>
      <c r="BB1397" s="16"/>
    </row>
    <row r="1398" spans="2:54" x14ac:dyDescent="0.35">
      <c r="B1398" s="15" t="s">
        <v>14</v>
      </c>
      <c r="C1398" s="16"/>
      <c r="D1398" s="16"/>
      <c r="E1398" s="16"/>
      <c r="F1398" s="16"/>
      <c r="G1398" s="16"/>
      <c r="H1398" s="16"/>
      <c r="I1398" s="16"/>
      <c r="J1398" s="16"/>
      <c r="K1398" s="16"/>
      <c r="L1398" s="16"/>
      <c r="M1398" s="16"/>
      <c r="N1398" s="16"/>
      <c r="O1398" s="16"/>
      <c r="P1398" s="16"/>
      <c r="Q1398" s="16"/>
      <c r="R1398" s="16"/>
      <c r="S1398" s="16"/>
      <c r="T1398" s="16"/>
      <c r="U1398" s="16"/>
      <c r="V1398" s="16"/>
      <c r="W1398" s="16"/>
      <c r="X1398" s="16"/>
      <c r="Y1398" s="16"/>
      <c r="Z1398" s="16"/>
      <c r="AA1398" s="16"/>
      <c r="AB1398" s="16"/>
      <c r="AC1398" s="16"/>
      <c r="AD1398" s="16"/>
      <c r="AE1398" s="16"/>
      <c r="AF1398" s="16"/>
      <c r="AG1398" s="16"/>
      <c r="AH1398" s="16"/>
      <c r="AI1398" s="16"/>
      <c r="AJ1398" s="16"/>
      <c r="AK1398" s="16"/>
      <c r="AL1398" s="16"/>
      <c r="AM1398" s="16"/>
      <c r="AN1398" s="16"/>
      <c r="AO1398" s="16"/>
      <c r="AP1398" s="16"/>
      <c r="AQ1398" s="16"/>
      <c r="AR1398" s="16"/>
      <c r="AS1398" s="16"/>
      <c r="AT1398" s="16"/>
      <c r="AU1398" s="16"/>
      <c r="AV1398" s="16"/>
      <c r="AW1398" s="16"/>
      <c r="AX1398" s="16"/>
      <c r="AY1398" s="16"/>
      <c r="AZ1398" s="16"/>
      <c r="BA1398" s="16"/>
      <c r="BB1398" s="16"/>
    </row>
    <row r="1399" spans="2:54" x14ac:dyDescent="0.35">
      <c r="B1399" t="s">
        <v>478</v>
      </c>
      <c r="C1399" s="16">
        <v>0.17923682108734401</v>
      </c>
      <c r="D1399" s="16">
        <v>0.13433671159080199</v>
      </c>
      <c r="E1399" s="16">
        <v>0.22457069540187299</v>
      </c>
      <c r="F1399" s="16"/>
      <c r="G1399" s="16">
        <v>0.107495442379033</v>
      </c>
      <c r="H1399" s="16">
        <v>0.16260454193591201</v>
      </c>
      <c r="I1399" s="16">
        <v>0.19700900436739099</v>
      </c>
      <c r="J1399" s="16">
        <v>0.20834834266265401</v>
      </c>
      <c r="K1399" s="16">
        <v>0.188249360169431</v>
      </c>
      <c r="L1399" s="16">
        <v>0.19206032552736699</v>
      </c>
      <c r="M1399" s="16"/>
      <c r="N1399" s="16">
        <v>0.129276528906174</v>
      </c>
      <c r="O1399" s="16">
        <v>0.185023959272204</v>
      </c>
      <c r="P1399" s="16">
        <v>0.19619283939534801</v>
      </c>
      <c r="Q1399" s="16">
        <v>0.18277376131186099</v>
      </c>
      <c r="R1399" s="16"/>
      <c r="S1399" s="16">
        <v>0.15643647678172301</v>
      </c>
      <c r="T1399" s="16">
        <v>0.21450735569311299</v>
      </c>
      <c r="U1399" s="16"/>
      <c r="V1399" s="16">
        <v>0.22478066097948499</v>
      </c>
      <c r="W1399" s="16">
        <v>0.20158595221282</v>
      </c>
      <c r="X1399" s="16">
        <v>0.116229906394198</v>
      </c>
      <c r="Y1399" s="16">
        <v>0.113756686513385</v>
      </c>
      <c r="Z1399" s="16"/>
      <c r="AA1399" s="16">
        <v>0.204521077708296</v>
      </c>
      <c r="AB1399" s="16">
        <v>0.20901875671950301</v>
      </c>
      <c r="AC1399" s="16">
        <v>0.184277609884586</v>
      </c>
      <c r="AD1399" s="16">
        <v>0.127891043323728</v>
      </c>
      <c r="AE1399" s="16">
        <v>0.151553491192815</v>
      </c>
      <c r="AF1399" s="16">
        <v>0.104349695157033</v>
      </c>
      <c r="AG1399" s="16"/>
      <c r="AH1399" s="16">
        <v>0.169215799279989</v>
      </c>
      <c r="AI1399" s="16">
        <v>0.20312471675825799</v>
      </c>
      <c r="AJ1399" s="16"/>
      <c r="AK1399" s="16">
        <v>0.18420955809683101</v>
      </c>
      <c r="AL1399" s="16">
        <v>0.196781865824421</v>
      </c>
      <c r="AM1399" s="16"/>
      <c r="AN1399" s="16">
        <v>0.17011633238016999</v>
      </c>
      <c r="AO1399" s="16">
        <v>0.20194342867852499</v>
      </c>
      <c r="AP1399" s="16"/>
      <c r="AQ1399" s="16">
        <v>0.150414716009482</v>
      </c>
      <c r="AR1399" s="16">
        <v>0.17664686566144999</v>
      </c>
      <c r="AS1399" s="16">
        <v>0.185609113008016</v>
      </c>
      <c r="AT1399" s="16"/>
      <c r="AU1399" s="16">
        <v>0.181039233620024</v>
      </c>
      <c r="AV1399" s="16">
        <v>0.179939398136927</v>
      </c>
      <c r="AW1399" s="16"/>
      <c r="AX1399" s="16">
        <v>0.177191802572855</v>
      </c>
      <c r="AY1399" s="16">
        <v>0.19094890374113499</v>
      </c>
      <c r="AZ1399" s="16"/>
      <c r="BA1399" s="16">
        <v>0.19444058585711499</v>
      </c>
      <c r="BB1399" s="16">
        <v>0.122833444194774</v>
      </c>
    </row>
    <row r="1400" spans="2:54" x14ac:dyDescent="0.35">
      <c r="B1400" t="s">
        <v>479</v>
      </c>
      <c r="C1400" s="16">
        <v>0.123214940550323</v>
      </c>
      <c r="D1400" s="16">
        <v>0.13599926972015799</v>
      </c>
      <c r="E1400" s="16">
        <v>0.111247127431275</v>
      </c>
      <c r="F1400" s="16"/>
      <c r="G1400" s="16">
        <v>0.120953514840436</v>
      </c>
      <c r="H1400" s="16">
        <v>0.15749000865127299</v>
      </c>
      <c r="I1400" s="16">
        <v>0.109249987277239</v>
      </c>
      <c r="J1400" s="16">
        <v>9.2185360507675201E-2</v>
      </c>
      <c r="K1400" s="16">
        <v>0.156928398672007</v>
      </c>
      <c r="L1400" s="16">
        <v>0.103030926604428</v>
      </c>
      <c r="M1400" s="16"/>
      <c r="N1400" s="16">
        <v>0.17719849052297801</v>
      </c>
      <c r="O1400" s="16">
        <v>0.123126397042413</v>
      </c>
      <c r="P1400" s="16">
        <v>0.108947330551618</v>
      </c>
      <c r="Q1400" s="16">
        <v>0.107500996741744</v>
      </c>
      <c r="R1400" s="16"/>
      <c r="S1400" s="16">
        <v>0.12353634077761901</v>
      </c>
      <c r="T1400" s="16">
        <v>0.123343877683462</v>
      </c>
      <c r="U1400" s="16"/>
      <c r="V1400" s="16">
        <v>0.15021215880071101</v>
      </c>
      <c r="W1400" s="16">
        <v>9.8715053472269304E-2</v>
      </c>
      <c r="X1400" s="16">
        <v>0.132224047957264</v>
      </c>
      <c r="Y1400" s="16">
        <v>0.13398317931623799</v>
      </c>
      <c r="Z1400" s="16"/>
      <c r="AA1400" s="16">
        <v>0.121830753556668</v>
      </c>
      <c r="AB1400" s="16">
        <v>0.13763132444952</v>
      </c>
      <c r="AC1400" s="16">
        <v>0.128154360406249</v>
      </c>
      <c r="AD1400" s="16">
        <v>0.115865993456644</v>
      </c>
      <c r="AE1400" s="16">
        <v>0.10994722382602599</v>
      </c>
      <c r="AF1400" s="16">
        <v>0.13002147065532799</v>
      </c>
      <c r="AG1400" s="16"/>
      <c r="AH1400" s="16">
        <v>0.11466703819846601</v>
      </c>
      <c r="AI1400" s="16">
        <v>0.129294135207801</v>
      </c>
      <c r="AJ1400" s="16"/>
      <c r="AK1400" s="16">
        <v>0.117653948585504</v>
      </c>
      <c r="AL1400" s="16">
        <v>0.110160467687763</v>
      </c>
      <c r="AM1400" s="16"/>
      <c r="AN1400" s="16">
        <v>0.10765687746515699</v>
      </c>
      <c r="AO1400" s="16">
        <v>0.13654566484714001</v>
      </c>
      <c r="AP1400" s="16"/>
      <c r="AQ1400" s="16">
        <v>9.1146413724133901E-2</v>
      </c>
      <c r="AR1400" s="16">
        <v>0.107291132606672</v>
      </c>
      <c r="AS1400" s="16">
        <v>0.156879568392785</v>
      </c>
      <c r="AT1400" s="16"/>
      <c r="AU1400" s="16">
        <v>0.12809713955756799</v>
      </c>
      <c r="AV1400" s="16">
        <v>0.118530304625431</v>
      </c>
      <c r="AW1400" s="16"/>
      <c r="AX1400" s="16">
        <v>0.127462393239334</v>
      </c>
      <c r="AY1400" s="16">
        <v>0.106512313677045</v>
      </c>
      <c r="AZ1400" s="16"/>
      <c r="BA1400" s="16">
        <v>0.151618346822773</v>
      </c>
      <c r="BB1400" s="16">
        <v>0.100755922446516</v>
      </c>
    </row>
    <row r="1401" spans="2:54" x14ac:dyDescent="0.35">
      <c r="B1401" t="s">
        <v>480</v>
      </c>
      <c r="C1401" s="16">
        <v>0.115127603084132</v>
      </c>
      <c r="D1401" s="16">
        <v>0.13304862759271699</v>
      </c>
      <c r="E1401" s="16">
        <v>9.9944695110067802E-2</v>
      </c>
      <c r="F1401" s="16"/>
      <c r="G1401" s="16">
        <v>0.15153653704824799</v>
      </c>
      <c r="H1401" s="16">
        <v>0.139831373220105</v>
      </c>
      <c r="I1401" s="16">
        <v>8.2355549826118105E-2</v>
      </c>
      <c r="J1401" s="16">
        <v>0.144437714164111</v>
      </c>
      <c r="K1401" s="16">
        <v>0.12051399453646899</v>
      </c>
      <c r="L1401" s="16">
        <v>7.2088415957521607E-2</v>
      </c>
      <c r="M1401" s="16"/>
      <c r="N1401" s="16">
        <v>0.11715791420020601</v>
      </c>
      <c r="O1401" s="16">
        <v>0.117075530615408</v>
      </c>
      <c r="P1401" s="16">
        <v>0.114013313691558</v>
      </c>
      <c r="Q1401" s="16">
        <v>0.11375633407036</v>
      </c>
      <c r="R1401" s="16"/>
      <c r="S1401" s="16">
        <v>0.122425173472952</v>
      </c>
      <c r="T1401" s="16">
        <v>0.101377188326378</v>
      </c>
      <c r="U1401" s="16"/>
      <c r="V1401" s="16">
        <v>7.7736410093516006E-2</v>
      </c>
      <c r="W1401" s="16">
        <v>0.112518847928542</v>
      </c>
      <c r="X1401" s="16">
        <v>0.151262967647424</v>
      </c>
      <c r="Y1401" s="16">
        <v>0.116919598597425</v>
      </c>
      <c r="Z1401" s="16"/>
      <c r="AA1401" s="16">
        <v>0.107505908169441</v>
      </c>
      <c r="AB1401" s="16">
        <v>0.105898084552244</v>
      </c>
      <c r="AC1401" s="16">
        <v>0.112619295945624</v>
      </c>
      <c r="AD1401" s="16">
        <v>0.16186152477512</v>
      </c>
      <c r="AE1401" s="16">
        <v>6.8179071286357307E-2</v>
      </c>
      <c r="AF1401" s="16">
        <v>8.7091418809018495E-2</v>
      </c>
      <c r="AG1401" s="16"/>
      <c r="AH1401" s="16">
        <v>0.145696225509793</v>
      </c>
      <c r="AI1401" s="16">
        <v>8.3837471693508497E-2</v>
      </c>
      <c r="AJ1401" s="16"/>
      <c r="AK1401" s="16">
        <v>0.120352658013435</v>
      </c>
      <c r="AL1401" s="16">
        <v>0.11842053352533501</v>
      </c>
      <c r="AM1401" s="16"/>
      <c r="AN1401" s="16">
        <v>0.13827260697375399</v>
      </c>
      <c r="AO1401" s="16">
        <v>9.6107224753462603E-2</v>
      </c>
      <c r="AP1401" s="16"/>
      <c r="AQ1401" s="16">
        <v>0.14114940249457</v>
      </c>
      <c r="AR1401" s="16">
        <v>9.4537103238647793E-2</v>
      </c>
      <c r="AS1401" s="16">
        <v>0.11625833848443901</v>
      </c>
      <c r="AT1401" s="16"/>
      <c r="AU1401" s="16">
        <v>0.113458067357598</v>
      </c>
      <c r="AV1401" s="16">
        <v>0.11958921374582</v>
      </c>
      <c r="AW1401" s="16"/>
      <c r="AX1401" s="16">
        <v>0.118180616414459</v>
      </c>
      <c r="AY1401" s="16">
        <v>0.104190716622867</v>
      </c>
      <c r="AZ1401" s="16"/>
      <c r="BA1401" s="16">
        <v>0.16071831545028001</v>
      </c>
      <c r="BB1401" s="16">
        <v>0.14999206211872099</v>
      </c>
    </row>
    <row r="1402" spans="2:54" x14ac:dyDescent="0.35">
      <c r="B1402" t="s">
        <v>481</v>
      </c>
      <c r="C1402" s="16">
        <v>6.5475856836612001E-2</v>
      </c>
      <c r="D1402" s="16">
        <v>8.0733693531755302E-2</v>
      </c>
      <c r="E1402" s="16">
        <v>4.5677137122676501E-2</v>
      </c>
      <c r="F1402" s="16"/>
      <c r="G1402" s="16">
        <v>9.67910804523337E-2</v>
      </c>
      <c r="H1402" s="16">
        <v>8.6882870410477001E-2</v>
      </c>
      <c r="I1402" s="16">
        <v>8.7412287031774796E-2</v>
      </c>
      <c r="J1402" s="16">
        <v>5.3471594686629403E-2</v>
      </c>
      <c r="K1402" s="16">
        <v>3.6600498067414798E-2</v>
      </c>
      <c r="L1402" s="16">
        <v>4.3653695290308499E-2</v>
      </c>
      <c r="M1402" s="16"/>
      <c r="N1402" s="16">
        <v>6.5151074812766496E-2</v>
      </c>
      <c r="O1402" s="16">
        <v>7.7969050291803704E-2</v>
      </c>
      <c r="P1402" s="16">
        <v>7.0055052835955603E-2</v>
      </c>
      <c r="Q1402" s="16">
        <v>4.7438856487275097E-2</v>
      </c>
      <c r="R1402" s="16"/>
      <c r="S1402" s="16">
        <v>6.86535750875025E-2</v>
      </c>
      <c r="T1402" s="16">
        <v>6.1010570321746602E-2</v>
      </c>
      <c r="U1402" s="16"/>
      <c r="V1402" s="16">
        <v>4.9267536885175697E-2</v>
      </c>
      <c r="W1402" s="16">
        <v>5.1337402477982602E-2</v>
      </c>
      <c r="X1402" s="16">
        <v>9.7346445793997302E-2</v>
      </c>
      <c r="Y1402" s="16">
        <v>8.1395445418666307E-2</v>
      </c>
      <c r="Z1402" s="16"/>
      <c r="AA1402" s="16">
        <v>5.3241844477563798E-2</v>
      </c>
      <c r="AB1402" s="16">
        <v>6.2213316221818998E-2</v>
      </c>
      <c r="AC1402" s="16">
        <v>3.8254187277967901E-2</v>
      </c>
      <c r="AD1402" s="16">
        <v>9.0422427085005905E-2</v>
      </c>
      <c r="AE1402" s="16">
        <v>0.11227826890454699</v>
      </c>
      <c r="AF1402" s="16">
        <v>1.80698846772482E-2</v>
      </c>
      <c r="AG1402" s="16"/>
      <c r="AH1402" s="16">
        <v>7.0295302642192803E-2</v>
      </c>
      <c r="AI1402" s="16">
        <v>5.8501770542344601E-2</v>
      </c>
      <c r="AJ1402" s="16"/>
      <c r="AK1402" s="16">
        <v>8.8380201084334906E-2</v>
      </c>
      <c r="AL1402" s="16">
        <v>5.5669954056287302E-2</v>
      </c>
      <c r="AM1402" s="16"/>
      <c r="AN1402" s="16">
        <v>7.5801145474180501E-2</v>
      </c>
      <c r="AO1402" s="16">
        <v>5.8828024738945599E-2</v>
      </c>
      <c r="AP1402" s="16"/>
      <c r="AQ1402" s="16">
        <v>6.6802682857935405E-2</v>
      </c>
      <c r="AR1402" s="16">
        <v>6.6253142005884405E-2</v>
      </c>
      <c r="AS1402" s="16">
        <v>7.7015411866153294E-2</v>
      </c>
      <c r="AT1402" s="16"/>
      <c r="AU1402" s="16">
        <v>7.5548905265292399E-2</v>
      </c>
      <c r="AV1402" s="16">
        <v>4.8285932822974699E-2</v>
      </c>
      <c r="AW1402" s="16"/>
      <c r="AX1402" s="16">
        <v>6.7479893563890905E-2</v>
      </c>
      <c r="AY1402" s="16">
        <v>5.7890555650053598E-2</v>
      </c>
      <c r="AZ1402" s="16"/>
      <c r="BA1402" s="16">
        <v>9.8417234557062305E-2</v>
      </c>
      <c r="BB1402" s="16">
        <v>0.10252919919615</v>
      </c>
    </row>
    <row r="1403" spans="2:54" x14ac:dyDescent="0.35">
      <c r="B1403" t="s">
        <v>482</v>
      </c>
      <c r="C1403" s="16">
        <v>5.4319403657300001E-2</v>
      </c>
      <c r="D1403" s="16">
        <v>7.1156560377829997E-2</v>
      </c>
      <c r="E1403" s="16">
        <v>3.9214992766600898E-2</v>
      </c>
      <c r="F1403" s="16"/>
      <c r="G1403" s="16">
        <v>4.5588784710860697E-2</v>
      </c>
      <c r="H1403" s="16">
        <v>5.1791419553810697E-2</v>
      </c>
      <c r="I1403" s="16">
        <v>5.4283469776042002E-2</v>
      </c>
      <c r="J1403" s="16">
        <v>6.6196937601467304E-2</v>
      </c>
      <c r="K1403" s="16">
        <v>7.0252776155523902E-2</v>
      </c>
      <c r="L1403" s="16">
        <v>4.0114279630171397E-2</v>
      </c>
      <c r="M1403" s="16"/>
      <c r="N1403" s="16">
        <v>7.8895834286209901E-2</v>
      </c>
      <c r="O1403" s="16">
        <v>3.9141587751135597E-2</v>
      </c>
      <c r="P1403" s="16">
        <v>5.8436437416625998E-2</v>
      </c>
      <c r="Q1403" s="16">
        <v>4.3387677520425098E-2</v>
      </c>
      <c r="R1403" s="16"/>
      <c r="S1403" s="16">
        <v>5.9035862262951898E-2</v>
      </c>
      <c r="T1403" s="16">
        <v>4.7478473369158398E-2</v>
      </c>
      <c r="U1403" s="16"/>
      <c r="V1403" s="16">
        <v>4.5592664172107999E-2</v>
      </c>
      <c r="W1403" s="16">
        <v>5.0220716671959403E-2</v>
      </c>
      <c r="X1403" s="16">
        <v>7.0977303592028307E-2</v>
      </c>
      <c r="Y1403" s="16">
        <v>2.63429654447036E-2</v>
      </c>
      <c r="Z1403" s="16"/>
      <c r="AA1403" s="16">
        <v>5.70142409103232E-2</v>
      </c>
      <c r="AB1403" s="16">
        <v>5.3758269899159702E-2</v>
      </c>
      <c r="AC1403" s="16">
        <v>1.9129218226289199E-2</v>
      </c>
      <c r="AD1403" s="16">
        <v>5.2972510217995698E-2</v>
      </c>
      <c r="AE1403" s="16">
        <v>8.5023944480266803E-2</v>
      </c>
      <c r="AF1403" s="16">
        <v>5.6056303226733599E-2</v>
      </c>
      <c r="AG1403" s="16"/>
      <c r="AH1403" s="16">
        <v>3.7823739188535301E-2</v>
      </c>
      <c r="AI1403" s="16">
        <v>7.0533891286823802E-2</v>
      </c>
      <c r="AJ1403" s="16"/>
      <c r="AK1403" s="16">
        <v>5.4734606641812102E-2</v>
      </c>
      <c r="AL1403" s="16">
        <v>6.0043920892435702E-2</v>
      </c>
      <c r="AM1403" s="16"/>
      <c r="AN1403" s="16">
        <v>3.7169452669755E-2</v>
      </c>
      <c r="AO1403" s="16">
        <v>7.4554803609542405E-2</v>
      </c>
      <c r="AP1403" s="16"/>
      <c r="AQ1403" s="16">
        <v>7.2999303676834507E-2</v>
      </c>
      <c r="AR1403" s="16">
        <v>5.0094651585175599E-2</v>
      </c>
      <c r="AS1403" s="16">
        <v>5.0193006583900003E-2</v>
      </c>
      <c r="AT1403" s="16"/>
      <c r="AU1403" s="16">
        <v>4.4549526686980603E-2</v>
      </c>
      <c r="AV1403" s="16">
        <v>6.9165214978595901E-2</v>
      </c>
      <c r="AW1403" s="16"/>
      <c r="AX1403" s="16">
        <v>6.1298446533405597E-2</v>
      </c>
      <c r="AY1403" s="16">
        <v>2.0914786562886499E-2</v>
      </c>
      <c r="AZ1403" s="16"/>
      <c r="BA1403" s="16">
        <v>5.2438257403908201E-2</v>
      </c>
      <c r="BB1403" s="16">
        <v>8.7554287425837193E-2</v>
      </c>
    </row>
    <row r="1404" spans="2:54" x14ac:dyDescent="0.35">
      <c r="B1404" t="s">
        <v>483</v>
      </c>
      <c r="C1404" s="16">
        <v>4.3920814835864602E-2</v>
      </c>
      <c r="D1404" s="16">
        <v>5.3857631946423998E-2</v>
      </c>
      <c r="E1404" s="16">
        <v>3.3360005991927601E-2</v>
      </c>
      <c r="F1404" s="16"/>
      <c r="G1404" s="16">
        <v>9.0707927283043804E-2</v>
      </c>
      <c r="H1404" s="16">
        <v>7.2860304538415896E-2</v>
      </c>
      <c r="I1404" s="16">
        <v>2.2464217519971699E-2</v>
      </c>
      <c r="J1404" s="16">
        <v>6.1505695770617201E-2</v>
      </c>
      <c r="K1404" s="16">
        <v>0</v>
      </c>
      <c r="L1404" s="16">
        <v>2.99148359628955E-2</v>
      </c>
      <c r="M1404" s="16"/>
      <c r="N1404" s="16">
        <v>2.8083911457954198E-2</v>
      </c>
      <c r="O1404" s="16">
        <v>3.5890129532187301E-2</v>
      </c>
      <c r="P1404" s="16">
        <v>3.9160299701826599E-2</v>
      </c>
      <c r="Q1404" s="16">
        <v>6.9922622609530999E-2</v>
      </c>
      <c r="R1404" s="16"/>
      <c r="S1404" s="16">
        <v>4.0768152487944902E-2</v>
      </c>
      <c r="T1404" s="16">
        <v>4.8893055211619602E-2</v>
      </c>
      <c r="U1404" s="16"/>
      <c r="V1404" s="16">
        <v>2.2668063634321601E-2</v>
      </c>
      <c r="W1404" s="16">
        <v>6.0749258083382399E-2</v>
      </c>
      <c r="X1404" s="16">
        <v>3.8414237647377003E-2</v>
      </c>
      <c r="Y1404" s="16">
        <v>5.0676743335923501E-2</v>
      </c>
      <c r="Z1404" s="16"/>
      <c r="AA1404" s="16">
        <v>4.4139645508208203E-2</v>
      </c>
      <c r="AB1404" s="16">
        <v>2.6877266107849199E-2</v>
      </c>
      <c r="AC1404" s="16">
        <v>4.5475055189864701E-2</v>
      </c>
      <c r="AD1404" s="16">
        <v>5.1507004625513199E-2</v>
      </c>
      <c r="AE1404" s="16">
        <v>3.6702229612389101E-2</v>
      </c>
      <c r="AF1404" s="16">
        <v>0.104290458587287</v>
      </c>
      <c r="AG1404" s="16"/>
      <c r="AH1404" s="16">
        <v>3.9558874379803197E-2</v>
      </c>
      <c r="AI1404" s="16">
        <v>5.0059265952116197E-2</v>
      </c>
      <c r="AJ1404" s="16"/>
      <c r="AK1404" s="16">
        <v>4.98439133718422E-2</v>
      </c>
      <c r="AL1404" s="16">
        <v>4.9029037253461E-2</v>
      </c>
      <c r="AM1404" s="16"/>
      <c r="AN1404" s="16">
        <v>4.3380035605337201E-2</v>
      </c>
      <c r="AO1404" s="16">
        <v>4.3558394614495698E-2</v>
      </c>
      <c r="AP1404" s="16"/>
      <c r="AQ1404" s="16">
        <v>3.8907759657544103E-2</v>
      </c>
      <c r="AR1404" s="16">
        <v>4.22164295774555E-2</v>
      </c>
      <c r="AS1404" s="16">
        <v>5.2092615730327502E-2</v>
      </c>
      <c r="AT1404" s="16"/>
      <c r="AU1404" s="16">
        <v>4.5234461558288398E-2</v>
      </c>
      <c r="AV1404" s="16">
        <v>4.28561209833093E-2</v>
      </c>
      <c r="AW1404" s="16"/>
      <c r="AX1404" s="16">
        <v>4.7909861298621903E-2</v>
      </c>
      <c r="AY1404" s="16">
        <v>2.5345527791658998E-2</v>
      </c>
      <c r="AZ1404" s="16"/>
      <c r="BA1404" s="16">
        <v>5.3473753533127798E-2</v>
      </c>
      <c r="BB1404" s="16">
        <v>3.6573806248863701E-2</v>
      </c>
    </row>
    <row r="1405" spans="2:54" x14ac:dyDescent="0.35">
      <c r="B1405" t="s">
        <v>484</v>
      </c>
      <c r="C1405" s="16">
        <v>2.0220854437817501E-2</v>
      </c>
      <c r="D1405" s="16">
        <v>1.69575205583338E-2</v>
      </c>
      <c r="E1405" s="16">
        <v>2.3627910832261501E-2</v>
      </c>
      <c r="F1405" s="16"/>
      <c r="G1405" s="16">
        <v>1.95168167452251E-2</v>
      </c>
      <c r="H1405" s="16">
        <v>8.2797529058850697E-3</v>
      </c>
      <c r="I1405" s="16">
        <v>2.7890995750032E-2</v>
      </c>
      <c r="J1405" s="16">
        <v>2.7705038039830598E-2</v>
      </c>
      <c r="K1405" s="16">
        <v>1.8009304938532599E-2</v>
      </c>
      <c r="L1405" s="16">
        <v>2.0977396519019802E-2</v>
      </c>
      <c r="M1405" s="16"/>
      <c r="N1405" s="16">
        <v>2.6713808319132101E-2</v>
      </c>
      <c r="O1405" s="16">
        <v>1.42476484659909E-2</v>
      </c>
      <c r="P1405" s="16">
        <v>2.5386349220532199E-2</v>
      </c>
      <c r="Q1405" s="16">
        <v>1.25110480826605E-2</v>
      </c>
      <c r="R1405" s="16"/>
      <c r="S1405" s="16">
        <v>2.4968824239809E-2</v>
      </c>
      <c r="T1405" s="16">
        <v>1.3162620757266499E-2</v>
      </c>
      <c r="U1405" s="16"/>
      <c r="V1405" s="16">
        <v>1.7381442771056101E-2</v>
      </c>
      <c r="W1405" s="16">
        <v>1.8485096799165299E-2</v>
      </c>
      <c r="X1405" s="16">
        <v>2.3124591534161701E-2</v>
      </c>
      <c r="Y1405" s="16">
        <v>3.6852083457720203E-2</v>
      </c>
      <c r="Z1405" s="16"/>
      <c r="AA1405" s="16">
        <v>1.7448211424354602E-2</v>
      </c>
      <c r="AB1405" s="16">
        <v>1.38332022159356E-2</v>
      </c>
      <c r="AC1405" s="16">
        <v>2.0353711752290501E-2</v>
      </c>
      <c r="AD1405" s="16">
        <v>2.97757567474214E-2</v>
      </c>
      <c r="AE1405" s="16">
        <v>2.1064894218013601E-2</v>
      </c>
      <c r="AF1405" s="16">
        <v>2.3742646851764599E-2</v>
      </c>
      <c r="AG1405" s="16"/>
      <c r="AH1405" s="16">
        <v>1.82998807391416E-2</v>
      </c>
      <c r="AI1405" s="16">
        <v>2.7671773925849699E-2</v>
      </c>
      <c r="AJ1405" s="16"/>
      <c r="AK1405" s="16">
        <v>1.9401875535629502E-2</v>
      </c>
      <c r="AL1405" s="16">
        <v>2.65658780559886E-2</v>
      </c>
      <c r="AM1405" s="16"/>
      <c r="AN1405" s="16">
        <v>1.5780148609440801E-2</v>
      </c>
      <c r="AO1405" s="16">
        <v>2.3779504481143798E-2</v>
      </c>
      <c r="AP1405" s="16"/>
      <c r="AQ1405" s="16">
        <v>1.24570980657388E-2</v>
      </c>
      <c r="AR1405" s="16">
        <v>1.6046677542661598E-2</v>
      </c>
      <c r="AS1405" s="16">
        <v>2.7482987266164501E-2</v>
      </c>
      <c r="AT1405" s="16"/>
      <c r="AU1405" s="16">
        <v>2.2825172156760401E-2</v>
      </c>
      <c r="AV1405" s="16">
        <v>1.6894453312489299E-2</v>
      </c>
      <c r="AW1405" s="16"/>
      <c r="AX1405" s="16">
        <v>2.2129993296435099E-2</v>
      </c>
      <c r="AY1405" s="16">
        <v>1.12986437620977E-2</v>
      </c>
      <c r="AZ1405" s="16"/>
      <c r="BA1405" s="16">
        <v>1.50462305592433E-2</v>
      </c>
      <c r="BB1405" s="16">
        <v>6.2873421289561396E-3</v>
      </c>
    </row>
    <row r="1406" spans="2:54" x14ac:dyDescent="0.35">
      <c r="B1406" t="s">
        <v>485</v>
      </c>
      <c r="C1406" s="16">
        <v>2.2127144240421202E-2</v>
      </c>
      <c r="D1406" s="16">
        <v>2.1890266493356798E-2</v>
      </c>
      <c r="E1406" s="16">
        <v>2.2696657144499598E-2</v>
      </c>
      <c r="F1406" s="16"/>
      <c r="G1406" s="16">
        <v>1.6762409629109399E-2</v>
      </c>
      <c r="H1406" s="16">
        <v>3.0571363041010699E-2</v>
      </c>
      <c r="I1406" s="16">
        <v>6.7911431578964399E-2</v>
      </c>
      <c r="J1406" s="16">
        <v>7.1696528829653999E-3</v>
      </c>
      <c r="K1406" s="16">
        <v>9.2340774058872494E-3</v>
      </c>
      <c r="L1406" s="16">
        <v>3.7559820427556E-3</v>
      </c>
      <c r="M1406" s="16"/>
      <c r="N1406" s="16">
        <v>2.9568558072724401E-2</v>
      </c>
      <c r="O1406" s="16">
        <v>1.0014026664533E-2</v>
      </c>
      <c r="P1406" s="16">
        <v>2.3439724868335399E-2</v>
      </c>
      <c r="Q1406" s="16">
        <v>2.5286265872332299E-2</v>
      </c>
      <c r="R1406" s="16"/>
      <c r="S1406" s="16">
        <v>1.3888072396736E-2</v>
      </c>
      <c r="T1406" s="16">
        <v>3.46600811736874E-2</v>
      </c>
      <c r="U1406" s="16"/>
      <c r="V1406" s="16">
        <v>1.1066173513464899E-2</v>
      </c>
      <c r="W1406" s="16">
        <v>2.61610929717663E-2</v>
      </c>
      <c r="X1406" s="16">
        <v>2.31263293575781E-2</v>
      </c>
      <c r="Y1406" s="16">
        <v>4.8067987788905302E-2</v>
      </c>
      <c r="Z1406" s="16"/>
      <c r="AA1406" s="16">
        <v>1.58805014106955E-2</v>
      </c>
      <c r="AB1406" s="16">
        <v>5.63711873198448E-3</v>
      </c>
      <c r="AC1406" s="16">
        <v>3.87494111931233E-2</v>
      </c>
      <c r="AD1406" s="16">
        <v>3.6828766564445697E-2</v>
      </c>
      <c r="AE1406" s="16">
        <v>3.0660692608957801E-2</v>
      </c>
      <c r="AF1406" s="16">
        <v>1.8049971577598301E-2</v>
      </c>
      <c r="AG1406" s="16"/>
      <c r="AH1406" s="16">
        <v>2.7760501347949301E-2</v>
      </c>
      <c r="AI1406" s="16">
        <v>2.438537254278E-2</v>
      </c>
      <c r="AJ1406" s="16"/>
      <c r="AK1406" s="16">
        <v>2.4085986608631701E-2</v>
      </c>
      <c r="AL1406" s="16">
        <v>2.84564330451723E-2</v>
      </c>
      <c r="AM1406" s="16"/>
      <c r="AN1406" s="16">
        <v>2.4951718942100701E-2</v>
      </c>
      <c r="AO1406" s="16">
        <v>2.92398490766912E-2</v>
      </c>
      <c r="AP1406" s="16"/>
      <c r="AQ1406" s="16">
        <v>6.21553609437528E-3</v>
      </c>
      <c r="AR1406" s="16">
        <v>2.10349322982143E-2</v>
      </c>
      <c r="AS1406" s="16">
        <v>3.7222809253163201E-2</v>
      </c>
      <c r="AT1406" s="16"/>
      <c r="AU1406" s="16">
        <v>1.9233084769228598E-2</v>
      </c>
      <c r="AV1406" s="16">
        <v>2.66345773857459E-2</v>
      </c>
      <c r="AW1406" s="16"/>
      <c r="AX1406" s="16">
        <v>2.6640740429941499E-2</v>
      </c>
      <c r="AY1406" s="16">
        <v>0</v>
      </c>
      <c r="AZ1406" s="16"/>
      <c r="BA1406" s="16">
        <v>2.6825149847089499E-2</v>
      </c>
      <c r="BB1406" s="16">
        <v>3.24338631365194E-2</v>
      </c>
    </row>
    <row r="1407" spans="2:54" x14ac:dyDescent="0.35">
      <c r="B1407" t="s">
        <v>486</v>
      </c>
      <c r="C1407" s="16">
        <v>3.2476360018363598E-2</v>
      </c>
      <c r="D1407" s="16">
        <v>4.1529946184894702E-2</v>
      </c>
      <c r="E1407" s="16">
        <v>2.4405464629968301E-2</v>
      </c>
      <c r="F1407" s="16"/>
      <c r="G1407" s="16">
        <v>4.3052392197894598E-2</v>
      </c>
      <c r="H1407" s="16">
        <v>3.11452460434853E-2</v>
      </c>
      <c r="I1407" s="16">
        <v>2.4821342259691299E-2</v>
      </c>
      <c r="J1407" s="16">
        <v>1.52791772924836E-2</v>
      </c>
      <c r="K1407" s="16">
        <v>4.4461866165155003E-2</v>
      </c>
      <c r="L1407" s="16">
        <v>3.7060052814610903E-2</v>
      </c>
      <c r="M1407" s="16"/>
      <c r="N1407" s="16">
        <v>4.1463086048534603E-2</v>
      </c>
      <c r="O1407" s="16">
        <v>3.0822734426431499E-2</v>
      </c>
      <c r="P1407" s="16">
        <v>3.2669592874101303E-2</v>
      </c>
      <c r="Q1407" s="16">
        <v>2.7175363544998901E-2</v>
      </c>
      <c r="R1407" s="16"/>
      <c r="S1407" s="16">
        <v>3.4887838005577501E-2</v>
      </c>
      <c r="T1407" s="16">
        <v>2.73431641630307E-2</v>
      </c>
      <c r="U1407" s="16"/>
      <c r="V1407" s="16">
        <v>1.7585379405267901E-2</v>
      </c>
      <c r="W1407" s="16">
        <v>4.0303401574898E-2</v>
      </c>
      <c r="X1407" s="16">
        <v>3.8551829212612798E-2</v>
      </c>
      <c r="Y1407" s="16">
        <v>0</v>
      </c>
      <c r="Z1407" s="16"/>
      <c r="AA1407" s="16">
        <v>3.3108741368375501E-2</v>
      </c>
      <c r="AB1407" s="16">
        <v>1.8740831582208701E-2</v>
      </c>
      <c r="AC1407" s="16">
        <v>5.04231951320223E-2</v>
      </c>
      <c r="AD1407" s="16">
        <v>2.95979095066983E-2</v>
      </c>
      <c r="AE1407" s="16">
        <v>3.2981547812856699E-2</v>
      </c>
      <c r="AF1407" s="16">
        <v>6.5767391937047004E-2</v>
      </c>
      <c r="AG1407" s="16"/>
      <c r="AH1407" s="16">
        <v>3.2620703027056899E-2</v>
      </c>
      <c r="AI1407" s="16">
        <v>2.5185452366962999E-2</v>
      </c>
      <c r="AJ1407" s="16"/>
      <c r="AK1407" s="16">
        <v>3.1266124692998498E-2</v>
      </c>
      <c r="AL1407" s="16">
        <v>2.44470639752075E-2</v>
      </c>
      <c r="AM1407" s="16"/>
      <c r="AN1407" s="16">
        <v>4.0389432321731603E-2</v>
      </c>
      <c r="AO1407" s="16">
        <v>2.3673826998591399E-2</v>
      </c>
      <c r="AP1407" s="16"/>
      <c r="AQ1407" s="16">
        <v>6.4377024567147195E-2</v>
      </c>
      <c r="AR1407" s="16">
        <v>2.6804767519364298E-2</v>
      </c>
      <c r="AS1407" s="16">
        <v>2.5340743352149801E-2</v>
      </c>
      <c r="AT1407" s="16"/>
      <c r="AU1407" s="16">
        <v>1.9460208413149601E-2</v>
      </c>
      <c r="AV1407" s="16">
        <v>5.1529658384271697E-2</v>
      </c>
      <c r="AW1407" s="16"/>
      <c r="AX1407" s="16">
        <v>3.3030866734057203E-2</v>
      </c>
      <c r="AY1407" s="16">
        <v>3.0955305765397199E-2</v>
      </c>
      <c r="AZ1407" s="16"/>
      <c r="BA1407" s="16">
        <v>4.9631305528007597E-2</v>
      </c>
      <c r="BB1407" s="16">
        <v>3.6123787050124999E-2</v>
      </c>
    </row>
    <row r="1408" spans="2:54" x14ac:dyDescent="0.35">
      <c r="B1408" t="s">
        <v>487</v>
      </c>
      <c r="C1408" s="16">
        <v>0.14728730051588401</v>
      </c>
      <c r="D1408" s="16">
        <v>0.14550112115660699</v>
      </c>
      <c r="E1408" s="16">
        <v>0.15127662012863199</v>
      </c>
      <c r="F1408" s="16"/>
      <c r="G1408" s="16">
        <v>0.124710328945129</v>
      </c>
      <c r="H1408" s="16">
        <v>9.4171989579883805E-2</v>
      </c>
      <c r="I1408" s="16">
        <v>0.17604244386156701</v>
      </c>
      <c r="J1408" s="16">
        <v>0.154633564637078</v>
      </c>
      <c r="K1408" s="16">
        <v>0.141238303823191</v>
      </c>
      <c r="L1408" s="16">
        <v>0.18266667050817401</v>
      </c>
      <c r="M1408" s="16"/>
      <c r="N1408" s="16">
        <v>0.13146926365649</v>
      </c>
      <c r="O1408" s="16">
        <v>0.16499914668122201</v>
      </c>
      <c r="P1408" s="16">
        <v>0.145746217612125</v>
      </c>
      <c r="Q1408" s="16">
        <v>0.14559823444785699</v>
      </c>
      <c r="R1408" s="16"/>
      <c r="S1408" s="16">
        <v>0.16364446522999401</v>
      </c>
      <c r="T1408" s="16">
        <v>0.123357604501262</v>
      </c>
      <c r="U1408" s="16"/>
      <c r="V1408" s="16">
        <v>0.172014026184098</v>
      </c>
      <c r="W1408" s="16">
        <v>0.13037108711804099</v>
      </c>
      <c r="X1408" s="16">
        <v>0.14401248359689001</v>
      </c>
      <c r="Y1408" s="16">
        <v>0.18961279672829101</v>
      </c>
      <c r="Z1408" s="16"/>
      <c r="AA1408" s="16">
        <v>0.14714225427321301</v>
      </c>
      <c r="AB1408" s="16">
        <v>0.14271954506769699</v>
      </c>
      <c r="AC1408" s="16">
        <v>0.112514008060874</v>
      </c>
      <c r="AD1408" s="16">
        <v>0.155350125069186</v>
      </c>
      <c r="AE1408" s="16">
        <v>0.15945781540036499</v>
      </c>
      <c r="AF1408" s="16">
        <v>0.195848172202508</v>
      </c>
      <c r="AG1408" s="16"/>
      <c r="AH1408" s="16">
        <v>0.148847302372736</v>
      </c>
      <c r="AI1408" s="16">
        <v>0.157508510824766</v>
      </c>
      <c r="AJ1408" s="16"/>
      <c r="AK1408" s="16">
        <v>0.13839213808432699</v>
      </c>
      <c r="AL1408" s="16">
        <v>0.16807620454073499</v>
      </c>
      <c r="AM1408" s="16"/>
      <c r="AN1408" s="16">
        <v>0.15885804291802799</v>
      </c>
      <c r="AO1408" s="16">
        <v>0.13251920405911699</v>
      </c>
      <c r="AP1408" s="16"/>
      <c r="AQ1408" s="16">
        <v>0.11782740625244199</v>
      </c>
      <c r="AR1408" s="16">
        <v>0.167943125219359</v>
      </c>
      <c r="AS1408" s="16">
        <v>0.135466863738268</v>
      </c>
      <c r="AT1408" s="16"/>
      <c r="AU1408" s="16">
        <v>0.14950856664228801</v>
      </c>
      <c r="AV1408" s="16">
        <v>0.14317485303977801</v>
      </c>
      <c r="AW1408" s="16"/>
      <c r="AX1408" s="16">
        <v>0.13811666347143001</v>
      </c>
      <c r="AY1408" s="16">
        <v>0.18429932750633299</v>
      </c>
      <c r="AZ1408" s="16"/>
      <c r="BA1408" s="16">
        <v>0.115689225251551</v>
      </c>
      <c r="BB1408" s="16">
        <v>0.142625526500157</v>
      </c>
    </row>
    <row r="1409" spans="2:54" x14ac:dyDescent="0.35">
      <c r="B1409" t="s">
        <v>110</v>
      </c>
      <c r="C1409" s="16">
        <v>0.19659290073593799</v>
      </c>
      <c r="D1409" s="16">
        <v>0.164988650847122</v>
      </c>
      <c r="E1409" s="16">
        <v>0.22397869344021701</v>
      </c>
      <c r="F1409" s="16"/>
      <c r="G1409" s="16">
        <v>0.18288476576868601</v>
      </c>
      <c r="H1409" s="16">
        <v>0.164371130119741</v>
      </c>
      <c r="I1409" s="16">
        <v>0.15055927075120901</v>
      </c>
      <c r="J1409" s="16">
        <v>0.16906692175448901</v>
      </c>
      <c r="K1409" s="16">
        <v>0.21451142006638799</v>
      </c>
      <c r="L1409" s="16">
        <v>0.27467741914274801</v>
      </c>
      <c r="M1409" s="16"/>
      <c r="N1409" s="16">
        <v>0.17502152971682999</v>
      </c>
      <c r="O1409" s="16">
        <v>0.201689789256671</v>
      </c>
      <c r="P1409" s="16">
        <v>0.185952841831974</v>
      </c>
      <c r="Q1409" s="16">
        <v>0.224648839310956</v>
      </c>
      <c r="R1409" s="16"/>
      <c r="S1409" s="16">
        <v>0.191755219257191</v>
      </c>
      <c r="T1409" s="16">
        <v>0.204866008799275</v>
      </c>
      <c r="U1409" s="16"/>
      <c r="V1409" s="16">
        <v>0.21169548356079601</v>
      </c>
      <c r="W1409" s="16">
        <v>0.20955209068917299</v>
      </c>
      <c r="X1409" s="16">
        <v>0.16472985726646899</v>
      </c>
      <c r="Y1409" s="16">
        <v>0.20239251339874201</v>
      </c>
      <c r="Z1409" s="16"/>
      <c r="AA1409" s="16">
        <v>0.19816682119286</v>
      </c>
      <c r="AB1409" s="16">
        <v>0.22367228445208001</v>
      </c>
      <c r="AC1409" s="16">
        <v>0.25004994693110899</v>
      </c>
      <c r="AD1409" s="16">
        <v>0.14792693862824199</v>
      </c>
      <c r="AE1409" s="16">
        <v>0.19215082065740699</v>
      </c>
      <c r="AF1409" s="16">
        <v>0.196712586318434</v>
      </c>
      <c r="AG1409" s="16"/>
      <c r="AH1409" s="16">
        <v>0.195214633314337</v>
      </c>
      <c r="AI1409" s="16">
        <v>0.16989763889878901</v>
      </c>
      <c r="AJ1409" s="16"/>
      <c r="AK1409" s="16">
        <v>0.171678989284655</v>
      </c>
      <c r="AL1409" s="16">
        <v>0.162348641143194</v>
      </c>
      <c r="AM1409" s="16"/>
      <c r="AN1409" s="16">
        <v>0.18762420664034499</v>
      </c>
      <c r="AO1409" s="16">
        <v>0.17925007414234601</v>
      </c>
      <c r="AP1409" s="16"/>
      <c r="AQ1409" s="16">
        <v>0.237702656599796</v>
      </c>
      <c r="AR1409" s="16">
        <v>0.23113117274511499</v>
      </c>
      <c r="AS1409" s="16">
        <v>0.13643854232463301</v>
      </c>
      <c r="AT1409" s="16"/>
      <c r="AU1409" s="16">
        <v>0.20104563397282099</v>
      </c>
      <c r="AV1409" s="16">
        <v>0.18340027258465699</v>
      </c>
      <c r="AW1409" s="16"/>
      <c r="AX1409" s="16">
        <v>0.18055872244557</v>
      </c>
      <c r="AY1409" s="16">
        <v>0.26764391892052602</v>
      </c>
      <c r="AZ1409" s="16"/>
      <c r="BA1409" s="16">
        <v>8.1701595189842199E-2</v>
      </c>
      <c r="BB1409" s="16">
        <v>0.182290759553381</v>
      </c>
    </row>
    <row r="1410" spans="2:54" x14ac:dyDescent="0.35">
      <c r="C1410" s="16"/>
      <c r="D1410" s="16"/>
      <c r="E1410" s="16"/>
      <c r="F1410" s="16"/>
      <c r="G1410" s="16"/>
      <c r="H1410" s="16"/>
      <c r="I1410" s="16"/>
      <c r="J1410" s="16"/>
      <c r="K1410" s="16"/>
      <c r="L1410" s="16"/>
      <c r="M1410" s="16"/>
      <c r="N1410" s="16"/>
      <c r="O1410" s="16"/>
      <c r="P1410" s="16"/>
      <c r="Q1410" s="16"/>
      <c r="R1410" s="16"/>
      <c r="S1410" s="16"/>
      <c r="T1410" s="16"/>
      <c r="U1410" s="16"/>
      <c r="V1410" s="16"/>
      <c r="W1410" s="16"/>
      <c r="X1410" s="16"/>
      <c r="Y1410" s="16"/>
      <c r="Z1410" s="16"/>
      <c r="AA1410" s="16"/>
      <c r="AB1410" s="16"/>
      <c r="AC1410" s="16"/>
      <c r="AD1410" s="16"/>
      <c r="AE1410" s="16"/>
      <c r="AF1410" s="16"/>
      <c r="AG1410" s="16"/>
      <c r="AH1410" s="16"/>
      <c r="AI1410" s="16"/>
      <c r="AJ1410" s="16"/>
      <c r="AK1410" s="16"/>
      <c r="AL1410" s="16"/>
      <c r="AM1410" s="16"/>
      <c r="AN1410" s="16"/>
      <c r="AO1410" s="16"/>
      <c r="AP1410" s="16"/>
      <c r="AQ1410" s="16"/>
      <c r="AR1410" s="16"/>
      <c r="AS1410" s="16"/>
      <c r="AT1410" s="16"/>
      <c r="AU1410" s="16"/>
      <c r="AV1410" s="16"/>
      <c r="AW1410" s="16"/>
      <c r="AX1410" s="16"/>
      <c r="AY1410" s="16"/>
      <c r="AZ1410" s="16"/>
      <c r="BA1410" s="16"/>
      <c r="BB1410" s="16"/>
    </row>
    <row r="1411" spans="2:54" x14ac:dyDescent="0.35">
      <c r="B1411" s="7" t="s">
        <v>502</v>
      </c>
      <c r="C1411" s="16"/>
      <c r="D1411" s="16"/>
      <c r="E1411" s="16"/>
      <c r="F1411" s="16"/>
      <c r="G1411" s="16"/>
      <c r="H1411" s="16"/>
      <c r="I1411" s="16"/>
      <c r="J1411" s="16"/>
      <c r="K1411" s="16"/>
      <c r="L1411" s="16"/>
      <c r="M1411" s="16"/>
      <c r="N1411" s="16"/>
      <c r="O1411" s="16"/>
      <c r="P1411" s="16"/>
      <c r="Q1411" s="16"/>
      <c r="R1411" s="16"/>
      <c r="S1411" s="16"/>
      <c r="T1411" s="16"/>
      <c r="U1411" s="16"/>
      <c r="V1411" s="16"/>
      <c r="W1411" s="16"/>
      <c r="X1411" s="16"/>
      <c r="Y1411" s="16"/>
      <c r="Z1411" s="16"/>
      <c r="AA1411" s="16"/>
      <c r="AB1411" s="16"/>
      <c r="AC1411" s="16"/>
      <c r="AD1411" s="16"/>
      <c r="AE1411" s="16"/>
      <c r="AF1411" s="16"/>
      <c r="AG1411" s="16"/>
      <c r="AH1411" s="16"/>
      <c r="AI1411" s="16"/>
      <c r="AJ1411" s="16"/>
      <c r="AK1411" s="16"/>
      <c r="AL1411" s="16"/>
      <c r="AM1411" s="16"/>
      <c r="AN1411" s="16"/>
      <c r="AO1411" s="16"/>
      <c r="AP1411" s="16"/>
      <c r="AQ1411" s="16"/>
      <c r="AR1411" s="16"/>
      <c r="AS1411" s="16"/>
      <c r="AT1411" s="16"/>
      <c r="AU1411" s="16"/>
      <c r="AV1411" s="16"/>
      <c r="AW1411" s="16"/>
      <c r="AX1411" s="16"/>
      <c r="AY1411" s="16"/>
      <c r="AZ1411" s="16"/>
      <c r="BA1411" s="16"/>
      <c r="BB1411" s="16"/>
    </row>
    <row r="1412" spans="2:54" x14ac:dyDescent="0.35">
      <c r="B1412" s="15" t="s">
        <v>14</v>
      </c>
      <c r="C1412" s="16"/>
      <c r="D1412" s="16"/>
      <c r="E1412" s="16"/>
      <c r="F1412" s="16"/>
      <c r="G1412" s="16"/>
      <c r="H1412" s="16"/>
      <c r="I1412" s="16"/>
      <c r="J1412" s="16"/>
      <c r="K1412" s="16"/>
      <c r="L1412" s="16"/>
      <c r="M1412" s="16"/>
      <c r="N1412" s="16"/>
      <c r="O1412" s="16"/>
      <c r="P1412" s="16"/>
      <c r="Q1412" s="16"/>
      <c r="R1412" s="16"/>
      <c r="S1412" s="16"/>
      <c r="T1412" s="16"/>
      <c r="U1412" s="16"/>
      <c r="V1412" s="16"/>
      <c r="W1412" s="16"/>
      <c r="X1412" s="16"/>
      <c r="Y1412" s="16"/>
      <c r="Z1412" s="16"/>
      <c r="AA1412" s="16"/>
      <c r="AB1412" s="16"/>
      <c r="AC1412" s="16"/>
      <c r="AD1412" s="16"/>
      <c r="AE1412" s="16"/>
      <c r="AF1412" s="16"/>
      <c r="AG1412" s="16"/>
      <c r="AH1412" s="16"/>
      <c r="AI1412" s="16"/>
      <c r="AJ1412" s="16"/>
      <c r="AK1412" s="16"/>
      <c r="AL1412" s="16"/>
      <c r="AM1412" s="16"/>
      <c r="AN1412" s="16"/>
      <c r="AO1412" s="16"/>
      <c r="AP1412" s="16"/>
      <c r="AQ1412" s="16"/>
      <c r="AR1412" s="16"/>
      <c r="AS1412" s="16"/>
      <c r="AT1412" s="16"/>
      <c r="AU1412" s="16"/>
      <c r="AV1412" s="16"/>
      <c r="AW1412" s="16"/>
      <c r="AX1412" s="16"/>
      <c r="AY1412" s="16"/>
      <c r="AZ1412" s="16"/>
      <c r="BA1412" s="16"/>
      <c r="BB1412" s="16"/>
    </row>
    <row r="1413" spans="2:54" x14ac:dyDescent="0.35">
      <c r="B1413" t="s">
        <v>503</v>
      </c>
      <c r="C1413" s="16">
        <v>0.21736471153742001</v>
      </c>
      <c r="D1413" s="16">
        <v>0.25421407463227702</v>
      </c>
      <c r="E1413" s="16">
        <v>0.18071497067816</v>
      </c>
      <c r="F1413" s="16"/>
      <c r="G1413" s="16">
        <v>0.166218099776206</v>
      </c>
      <c r="H1413" s="16">
        <v>0.303155948099114</v>
      </c>
      <c r="I1413" s="16">
        <v>0.25382120172638101</v>
      </c>
      <c r="J1413" s="16">
        <v>0.19443947066459299</v>
      </c>
      <c r="K1413" s="16">
        <v>0.17852623536896101</v>
      </c>
      <c r="L1413" s="16">
        <v>0.192726011155266</v>
      </c>
      <c r="M1413" s="16"/>
      <c r="N1413" s="16">
        <v>0.241134977453587</v>
      </c>
      <c r="O1413" s="16">
        <v>0.19837685515069101</v>
      </c>
      <c r="P1413" s="16">
        <v>0.20302867840703001</v>
      </c>
      <c r="Q1413" s="16">
        <v>0.23993278265864401</v>
      </c>
      <c r="R1413" s="16"/>
      <c r="S1413" s="16">
        <v>0.22217086876649</v>
      </c>
      <c r="T1413" s="16">
        <v>0.20787989670544199</v>
      </c>
      <c r="U1413" s="16"/>
      <c r="V1413" s="16">
        <v>0.16661602844089099</v>
      </c>
      <c r="W1413" s="16">
        <v>0.17724686830716499</v>
      </c>
      <c r="X1413" s="16">
        <v>0.30376206097873298</v>
      </c>
      <c r="Y1413" s="16">
        <v>0.33120601791812798</v>
      </c>
      <c r="Z1413" s="16"/>
      <c r="AA1413" s="16">
        <v>0.15629321324387699</v>
      </c>
      <c r="AB1413" s="16">
        <v>0.19563665966198901</v>
      </c>
      <c r="AC1413" s="16">
        <v>0.14759251792595901</v>
      </c>
      <c r="AD1413" s="16">
        <v>0.29126749180078898</v>
      </c>
      <c r="AE1413" s="16">
        <v>0.367422956435348</v>
      </c>
      <c r="AF1413" s="16">
        <v>0.39348777188845102</v>
      </c>
      <c r="AG1413" s="16"/>
      <c r="AH1413" s="16">
        <v>0.25072989200575402</v>
      </c>
      <c r="AI1413" s="16">
        <v>0.19836012254962701</v>
      </c>
      <c r="AJ1413" s="16"/>
      <c r="AK1413" s="16">
        <v>0.25753846999135999</v>
      </c>
      <c r="AL1413" s="16">
        <v>0.22113645250035699</v>
      </c>
      <c r="AM1413" s="16"/>
      <c r="AN1413" s="16">
        <v>0.25001316163648502</v>
      </c>
      <c r="AO1413" s="16">
        <v>0.20740540288206899</v>
      </c>
      <c r="AP1413" s="16"/>
      <c r="AQ1413" s="16">
        <v>0.26326859702198901</v>
      </c>
      <c r="AR1413" s="16">
        <v>0.15625555452408499</v>
      </c>
      <c r="AS1413" s="16">
        <v>0.27917276565323801</v>
      </c>
      <c r="AT1413" s="16"/>
      <c r="AU1413" s="16">
        <v>0.22428595350140099</v>
      </c>
      <c r="AV1413" s="16">
        <v>0.20740738406360101</v>
      </c>
      <c r="AW1413" s="16"/>
      <c r="AX1413" s="16">
        <v>0.23975173477942399</v>
      </c>
      <c r="AY1413" s="16">
        <v>9.9546974501365501E-2</v>
      </c>
      <c r="AZ1413" s="16"/>
      <c r="BA1413" s="16">
        <v>0.32349005997576202</v>
      </c>
      <c r="BB1413" s="16">
        <v>0.273755955862513</v>
      </c>
    </row>
    <row r="1414" spans="2:54" x14ac:dyDescent="0.35">
      <c r="B1414" t="s">
        <v>504</v>
      </c>
      <c r="C1414" s="16">
        <v>0.32977739133380601</v>
      </c>
      <c r="D1414" s="16">
        <v>0.35735217237100803</v>
      </c>
      <c r="E1414" s="16">
        <v>0.303868810260713</v>
      </c>
      <c r="F1414" s="16"/>
      <c r="G1414" s="16">
        <v>0.35993985475444001</v>
      </c>
      <c r="H1414" s="16">
        <v>0.36174047181276398</v>
      </c>
      <c r="I1414" s="16">
        <v>0.39057873168136098</v>
      </c>
      <c r="J1414" s="16">
        <v>0.31535611188641399</v>
      </c>
      <c r="K1414" s="16">
        <v>0.268644664236042</v>
      </c>
      <c r="L1414" s="16">
        <v>0.29642277993201799</v>
      </c>
      <c r="M1414" s="16"/>
      <c r="N1414" s="16">
        <v>0.32725216179648098</v>
      </c>
      <c r="O1414" s="16">
        <v>0.29898448249948301</v>
      </c>
      <c r="P1414" s="16">
        <v>0.353850487425657</v>
      </c>
      <c r="Q1414" s="16">
        <v>0.31991650119725901</v>
      </c>
      <c r="R1414" s="16"/>
      <c r="S1414" s="16">
        <v>0.31044640047261901</v>
      </c>
      <c r="T1414" s="16">
        <v>0.35890757255564998</v>
      </c>
      <c r="U1414" s="16"/>
      <c r="V1414" s="16">
        <v>0.32337918497913798</v>
      </c>
      <c r="W1414" s="16">
        <v>0.366683867280024</v>
      </c>
      <c r="X1414" s="16">
        <v>0.27944220333015102</v>
      </c>
      <c r="Y1414" s="16">
        <v>0.37016174680700098</v>
      </c>
      <c r="Z1414" s="16"/>
      <c r="AA1414" s="16">
        <v>0.31723428236363199</v>
      </c>
      <c r="AB1414" s="16">
        <v>0.32140706423117199</v>
      </c>
      <c r="AC1414" s="16">
        <v>0.33398762480852001</v>
      </c>
      <c r="AD1414" s="16">
        <v>0.36385818535157799</v>
      </c>
      <c r="AE1414" s="16">
        <v>0.32243496865441901</v>
      </c>
      <c r="AF1414" s="16">
        <v>0.30986264711540401</v>
      </c>
      <c r="AG1414" s="16"/>
      <c r="AH1414" s="16">
        <v>0.37571176407172902</v>
      </c>
      <c r="AI1414" s="16">
        <v>0.29754406892319202</v>
      </c>
      <c r="AJ1414" s="16"/>
      <c r="AK1414" s="16">
        <v>0.36171073607224702</v>
      </c>
      <c r="AL1414" s="16">
        <v>0.30147992542116198</v>
      </c>
      <c r="AM1414" s="16"/>
      <c r="AN1414" s="16">
        <v>0.38705583157668999</v>
      </c>
      <c r="AO1414" s="16">
        <v>0.30240604460487902</v>
      </c>
      <c r="AP1414" s="16"/>
      <c r="AQ1414" s="16">
        <v>0.371826941579537</v>
      </c>
      <c r="AR1414" s="16">
        <v>0.34829550159851702</v>
      </c>
      <c r="AS1414" s="16">
        <v>0.293987463845853</v>
      </c>
      <c r="AT1414" s="16"/>
      <c r="AU1414" s="16">
        <v>0.326540648334322</v>
      </c>
      <c r="AV1414" s="16">
        <v>0.33672521959090601</v>
      </c>
      <c r="AW1414" s="16"/>
      <c r="AX1414" s="16">
        <v>0.33768189385926201</v>
      </c>
      <c r="AY1414" s="16">
        <v>0.302736455134136</v>
      </c>
      <c r="AZ1414" s="16"/>
      <c r="BA1414" s="16">
        <v>0.42012475071441002</v>
      </c>
      <c r="BB1414" s="16">
        <v>0.40524591711476698</v>
      </c>
    </row>
    <row r="1415" spans="2:54" x14ac:dyDescent="0.35">
      <c r="B1415" t="s">
        <v>505</v>
      </c>
      <c r="C1415" s="16">
        <v>0.335367369129763</v>
      </c>
      <c r="D1415" s="16">
        <v>0.28887345110025298</v>
      </c>
      <c r="E1415" s="16">
        <v>0.38094182786403402</v>
      </c>
      <c r="F1415" s="16"/>
      <c r="G1415" s="16">
        <v>0.35531424700425801</v>
      </c>
      <c r="H1415" s="16">
        <v>0.25700363285965999</v>
      </c>
      <c r="I1415" s="16">
        <v>0.249339592089246</v>
      </c>
      <c r="J1415" s="16">
        <v>0.35893172017416902</v>
      </c>
      <c r="K1415" s="16">
        <v>0.38760744374820599</v>
      </c>
      <c r="L1415" s="16">
        <v>0.39924165968175102</v>
      </c>
      <c r="M1415" s="16"/>
      <c r="N1415" s="16">
        <v>0.35327057802322598</v>
      </c>
      <c r="O1415" s="16">
        <v>0.38811284905033899</v>
      </c>
      <c r="P1415" s="16">
        <v>0.32117661382808999</v>
      </c>
      <c r="Q1415" s="16">
        <v>0.29916585773854398</v>
      </c>
      <c r="R1415" s="16"/>
      <c r="S1415" s="16">
        <v>0.360138510765458</v>
      </c>
      <c r="T1415" s="16">
        <v>0.299687728352246</v>
      </c>
      <c r="U1415" s="16"/>
      <c r="V1415" s="16">
        <v>0.34683481336973299</v>
      </c>
      <c r="W1415" s="16">
        <v>0.34686852743520702</v>
      </c>
      <c r="X1415" s="16">
        <v>0.32252014834845799</v>
      </c>
      <c r="Y1415" s="16">
        <v>0.225494980122314</v>
      </c>
      <c r="Z1415" s="16"/>
      <c r="AA1415" s="16">
        <v>0.37778768562937198</v>
      </c>
      <c r="AB1415" s="16">
        <v>0.37156897996603699</v>
      </c>
      <c r="AC1415" s="16">
        <v>0.43872672187123302</v>
      </c>
      <c r="AD1415" s="16">
        <v>0.249632379132844</v>
      </c>
      <c r="AE1415" s="16">
        <v>0.20811979357309601</v>
      </c>
      <c r="AF1415" s="16">
        <v>0.21877827586598</v>
      </c>
      <c r="AG1415" s="16"/>
      <c r="AH1415" s="16">
        <v>0.26169755446381299</v>
      </c>
      <c r="AI1415" s="16">
        <v>0.40344271936164899</v>
      </c>
      <c r="AJ1415" s="16"/>
      <c r="AK1415" s="16">
        <v>0.26330644495315902</v>
      </c>
      <c r="AL1415" s="16">
        <v>0.40838556324136299</v>
      </c>
      <c r="AM1415" s="16"/>
      <c r="AN1415" s="16">
        <v>0.249224556430131</v>
      </c>
      <c r="AO1415" s="16">
        <v>0.40621385729598197</v>
      </c>
      <c r="AP1415" s="16"/>
      <c r="AQ1415" s="16">
        <v>0.28438251629085498</v>
      </c>
      <c r="AR1415" s="16">
        <v>0.35345713593265299</v>
      </c>
      <c r="AS1415" s="16">
        <v>0.33898554059218</v>
      </c>
      <c r="AT1415" s="16"/>
      <c r="AU1415" s="16">
        <v>0.342084610267747</v>
      </c>
      <c r="AV1415" s="16">
        <v>0.326586887222375</v>
      </c>
      <c r="AW1415" s="16"/>
      <c r="AX1415" s="16">
        <v>0.31288342495813998</v>
      </c>
      <c r="AY1415" s="16">
        <v>0.458292485082477</v>
      </c>
      <c r="AZ1415" s="16"/>
      <c r="BA1415" s="16">
        <v>0.18881796768720699</v>
      </c>
      <c r="BB1415" s="16">
        <v>0.232267496727563</v>
      </c>
    </row>
    <row r="1416" spans="2:54" x14ac:dyDescent="0.35">
      <c r="B1416" t="s">
        <v>89</v>
      </c>
      <c r="C1416" s="16">
        <v>0.117490527999011</v>
      </c>
      <c r="D1416" s="16">
        <v>9.9560301896461506E-2</v>
      </c>
      <c r="E1416" s="16">
        <v>0.13447439119709301</v>
      </c>
      <c r="F1416" s="16"/>
      <c r="G1416" s="16">
        <v>0.11852779846509701</v>
      </c>
      <c r="H1416" s="16">
        <v>7.8099947228462197E-2</v>
      </c>
      <c r="I1416" s="16">
        <v>0.106260474503012</v>
      </c>
      <c r="J1416" s="16">
        <v>0.13127269727482399</v>
      </c>
      <c r="K1416" s="16">
        <v>0.165221656646791</v>
      </c>
      <c r="L1416" s="16">
        <v>0.111609549230965</v>
      </c>
      <c r="M1416" s="16"/>
      <c r="N1416" s="16">
        <v>7.8342282726705403E-2</v>
      </c>
      <c r="O1416" s="16">
        <v>0.11452581329948799</v>
      </c>
      <c r="P1416" s="16">
        <v>0.121944220339222</v>
      </c>
      <c r="Q1416" s="16">
        <v>0.140984858405552</v>
      </c>
      <c r="R1416" s="16"/>
      <c r="S1416" s="16">
        <v>0.107244219995433</v>
      </c>
      <c r="T1416" s="16">
        <v>0.13352480238666201</v>
      </c>
      <c r="U1416" s="16"/>
      <c r="V1416" s="16">
        <v>0.16316997321023799</v>
      </c>
      <c r="W1416" s="16">
        <v>0.10920073697760301</v>
      </c>
      <c r="X1416" s="16">
        <v>9.4275587342657396E-2</v>
      </c>
      <c r="Y1416" s="16">
        <v>7.3137255152558006E-2</v>
      </c>
      <c r="Z1416" s="16"/>
      <c r="AA1416" s="16">
        <v>0.14868481876311901</v>
      </c>
      <c r="AB1416" s="16">
        <v>0.11138729614080201</v>
      </c>
      <c r="AC1416" s="16">
        <v>7.9693135394288406E-2</v>
      </c>
      <c r="AD1416" s="16">
        <v>9.5241943714788196E-2</v>
      </c>
      <c r="AE1416" s="16">
        <v>0.10202228133713701</v>
      </c>
      <c r="AF1416" s="16">
        <v>7.7871305130165006E-2</v>
      </c>
      <c r="AG1416" s="16"/>
      <c r="AH1416" s="16">
        <v>0.11186078945870299</v>
      </c>
      <c r="AI1416" s="16">
        <v>0.10065308916553301</v>
      </c>
      <c r="AJ1416" s="16"/>
      <c r="AK1416" s="16">
        <v>0.117444348983234</v>
      </c>
      <c r="AL1416" s="16">
        <v>6.8998058837117904E-2</v>
      </c>
      <c r="AM1416" s="16"/>
      <c r="AN1416" s="16">
        <v>0.11370645035669499</v>
      </c>
      <c r="AO1416" s="16">
        <v>8.3974695217070197E-2</v>
      </c>
      <c r="AP1416" s="16"/>
      <c r="AQ1416" s="16">
        <v>8.0521945107618204E-2</v>
      </c>
      <c r="AR1416" s="16">
        <v>0.141991807944745</v>
      </c>
      <c r="AS1416" s="16">
        <v>8.7854229908729597E-2</v>
      </c>
      <c r="AT1416" s="16"/>
      <c r="AU1416" s="16">
        <v>0.10708878789652999</v>
      </c>
      <c r="AV1416" s="16">
        <v>0.129280509123118</v>
      </c>
      <c r="AW1416" s="16"/>
      <c r="AX1416" s="16">
        <v>0.109682946403174</v>
      </c>
      <c r="AY1416" s="16">
        <v>0.13942408528202099</v>
      </c>
      <c r="AZ1416" s="16"/>
      <c r="BA1416" s="16">
        <v>6.7567221622621396E-2</v>
      </c>
      <c r="BB1416" s="16">
        <v>8.87306302951575E-2</v>
      </c>
    </row>
    <row r="1417" spans="2:54" x14ac:dyDescent="0.35">
      <c r="C1417" s="16"/>
      <c r="D1417" s="16"/>
      <c r="E1417" s="16"/>
      <c r="F1417" s="16"/>
      <c r="G1417" s="16"/>
      <c r="H1417" s="16"/>
      <c r="I1417" s="16"/>
      <c r="J1417" s="16"/>
      <c r="K1417" s="16"/>
      <c r="L1417" s="16"/>
      <c r="M1417" s="16"/>
      <c r="N1417" s="16"/>
      <c r="O1417" s="16"/>
      <c r="P1417" s="16"/>
      <c r="Q1417" s="16"/>
      <c r="R1417" s="16"/>
      <c r="S1417" s="16"/>
      <c r="T1417" s="16"/>
      <c r="U1417" s="16"/>
      <c r="V1417" s="16"/>
      <c r="W1417" s="16"/>
      <c r="X1417" s="16"/>
      <c r="Y1417" s="16"/>
      <c r="Z1417" s="16"/>
      <c r="AA1417" s="16"/>
      <c r="AB1417" s="16"/>
      <c r="AC1417" s="16"/>
      <c r="AD1417" s="16"/>
      <c r="AE1417" s="16"/>
      <c r="AF1417" s="16"/>
      <c r="AG1417" s="16"/>
      <c r="AH1417" s="16"/>
      <c r="AI1417" s="16"/>
      <c r="AJ1417" s="16"/>
      <c r="AK1417" s="16"/>
      <c r="AL1417" s="16"/>
      <c r="AM1417" s="16"/>
      <c r="AN1417" s="16"/>
      <c r="AO1417" s="16"/>
      <c r="AP1417" s="16"/>
      <c r="AQ1417" s="16"/>
      <c r="AR1417" s="16"/>
      <c r="AS1417" s="16"/>
      <c r="AT1417" s="16"/>
      <c r="AU1417" s="16"/>
      <c r="AV1417" s="16"/>
      <c r="AW1417" s="16"/>
      <c r="AX1417" s="16"/>
      <c r="AY1417" s="16"/>
      <c r="AZ1417" s="16"/>
      <c r="BA1417" s="16"/>
      <c r="BB1417" s="16"/>
    </row>
    <row r="1418" spans="2:54" x14ac:dyDescent="0.35">
      <c r="B1418" s="7" t="s">
        <v>506</v>
      </c>
      <c r="C1418" s="16"/>
      <c r="D1418" s="16"/>
      <c r="E1418" s="16"/>
      <c r="F1418" s="16"/>
      <c r="G1418" s="16"/>
      <c r="H1418" s="16"/>
      <c r="I1418" s="16"/>
      <c r="J1418" s="16"/>
      <c r="K1418" s="16"/>
      <c r="L1418" s="16"/>
      <c r="M1418" s="16"/>
      <c r="N1418" s="16"/>
      <c r="O1418" s="16"/>
      <c r="P1418" s="16"/>
      <c r="Q1418" s="16"/>
      <c r="R1418" s="16"/>
      <c r="S1418" s="16"/>
      <c r="T1418" s="16"/>
      <c r="U1418" s="16"/>
      <c r="V1418" s="16"/>
      <c r="W1418" s="16"/>
      <c r="X1418" s="16"/>
      <c r="Y1418" s="16"/>
      <c r="Z1418" s="16"/>
      <c r="AA1418" s="16"/>
      <c r="AB1418" s="16"/>
      <c r="AC1418" s="16"/>
      <c r="AD1418" s="16"/>
      <c r="AE1418" s="16"/>
      <c r="AF1418" s="16"/>
      <c r="AG1418" s="16"/>
      <c r="AH1418" s="16"/>
      <c r="AI1418" s="16"/>
      <c r="AJ1418" s="16"/>
      <c r="AK1418" s="16"/>
      <c r="AL1418" s="16"/>
      <c r="AM1418" s="16"/>
      <c r="AN1418" s="16"/>
      <c r="AO1418" s="16"/>
      <c r="AP1418" s="16"/>
      <c r="AQ1418" s="16"/>
      <c r="AR1418" s="16"/>
      <c r="AS1418" s="16"/>
      <c r="AT1418" s="16"/>
      <c r="AU1418" s="16"/>
      <c r="AV1418" s="16"/>
      <c r="AW1418" s="16"/>
      <c r="AX1418" s="16"/>
      <c r="AY1418" s="16"/>
      <c r="AZ1418" s="16"/>
      <c r="BA1418" s="16"/>
      <c r="BB1418" s="16"/>
    </row>
    <row r="1419" spans="2:54" x14ac:dyDescent="0.35">
      <c r="B1419" s="15" t="s">
        <v>14</v>
      </c>
      <c r="C1419" s="16"/>
      <c r="D1419" s="16"/>
      <c r="E1419" s="16"/>
      <c r="F1419" s="16"/>
      <c r="G1419" s="16"/>
      <c r="H1419" s="16"/>
      <c r="I1419" s="16"/>
      <c r="J1419" s="16"/>
      <c r="K1419" s="16"/>
      <c r="L1419" s="16"/>
      <c r="M1419" s="16"/>
      <c r="N1419" s="16"/>
      <c r="O1419" s="16"/>
      <c r="P1419" s="16"/>
      <c r="Q1419" s="16"/>
      <c r="R1419" s="16"/>
      <c r="S1419" s="16"/>
      <c r="T1419" s="16"/>
      <c r="U1419" s="16"/>
      <c r="V1419" s="16"/>
      <c r="W1419" s="16"/>
      <c r="X1419" s="16"/>
      <c r="Y1419" s="16"/>
      <c r="Z1419" s="16"/>
      <c r="AA1419" s="16"/>
      <c r="AB1419" s="16"/>
      <c r="AC1419" s="16"/>
      <c r="AD1419" s="16"/>
      <c r="AE1419" s="16"/>
      <c r="AF1419" s="16"/>
      <c r="AG1419" s="16"/>
      <c r="AH1419" s="16"/>
      <c r="AI1419" s="16"/>
      <c r="AJ1419" s="16"/>
      <c r="AK1419" s="16"/>
      <c r="AL1419" s="16"/>
      <c r="AM1419" s="16"/>
      <c r="AN1419" s="16"/>
      <c r="AO1419" s="16"/>
      <c r="AP1419" s="16"/>
      <c r="AQ1419" s="16"/>
      <c r="AR1419" s="16"/>
      <c r="AS1419" s="16"/>
      <c r="AT1419" s="16"/>
      <c r="AU1419" s="16"/>
      <c r="AV1419" s="16"/>
      <c r="AW1419" s="16"/>
      <c r="AX1419" s="16"/>
      <c r="AY1419" s="16"/>
      <c r="AZ1419" s="16"/>
      <c r="BA1419" s="16"/>
      <c r="BB1419" s="16"/>
    </row>
    <row r="1420" spans="2:54" x14ac:dyDescent="0.35">
      <c r="B1420" t="s">
        <v>503</v>
      </c>
      <c r="C1420" s="16">
        <v>0.23537321276377801</v>
      </c>
      <c r="D1420" s="16">
        <v>0.28097922572551198</v>
      </c>
      <c r="E1420" s="16">
        <v>0.18875331875879101</v>
      </c>
      <c r="F1420" s="16"/>
      <c r="G1420" s="16">
        <v>0.17630608958961499</v>
      </c>
      <c r="H1420" s="16">
        <v>0.28754522311682201</v>
      </c>
      <c r="I1420" s="16">
        <v>0.248608376311443</v>
      </c>
      <c r="J1420" s="16">
        <v>0.23114265529619599</v>
      </c>
      <c r="K1420" s="16">
        <v>0.224989456246009</v>
      </c>
      <c r="L1420" s="16">
        <v>0.22579403646035701</v>
      </c>
      <c r="M1420" s="16"/>
      <c r="N1420" s="16">
        <v>0.24111465737587501</v>
      </c>
      <c r="O1420" s="16">
        <v>0.20936943420842499</v>
      </c>
      <c r="P1420" s="16">
        <v>0.24946069095613899</v>
      </c>
      <c r="Q1420" s="16">
        <v>0.231414219080851</v>
      </c>
      <c r="R1420" s="16"/>
      <c r="S1420" s="16">
        <v>0.24907216686869799</v>
      </c>
      <c r="T1420" s="16">
        <v>0.215890146662785</v>
      </c>
      <c r="U1420" s="16"/>
      <c r="V1420" s="16">
        <v>0.17358784761000101</v>
      </c>
      <c r="W1420" s="16">
        <v>0.24339730673460699</v>
      </c>
      <c r="X1420" s="16">
        <v>0.26836182177880502</v>
      </c>
      <c r="Y1420" s="16">
        <v>0.31904214988909402</v>
      </c>
      <c r="Z1420" s="16"/>
      <c r="AA1420" s="16">
        <v>0.19050077097696</v>
      </c>
      <c r="AB1420" s="16">
        <v>0.25921238907178001</v>
      </c>
      <c r="AC1420" s="16">
        <v>0.166227838899657</v>
      </c>
      <c r="AD1420" s="16">
        <v>0.28440281929399602</v>
      </c>
      <c r="AE1420" s="16">
        <v>0.259621728669584</v>
      </c>
      <c r="AF1420" s="16">
        <v>0.47556018219096702</v>
      </c>
      <c r="AG1420" s="16"/>
      <c r="AH1420" s="16">
        <v>0.27647549137761201</v>
      </c>
      <c r="AI1420" s="16">
        <v>0.214627754171967</v>
      </c>
      <c r="AJ1420" s="16"/>
      <c r="AK1420" s="16">
        <v>0.26194982390890298</v>
      </c>
      <c r="AL1420" s="16">
        <v>0.21452385494807599</v>
      </c>
      <c r="AM1420" s="16"/>
      <c r="AN1420" s="16">
        <v>0.28618377373332099</v>
      </c>
      <c r="AO1420" s="16">
        <v>0.213814557637343</v>
      </c>
      <c r="AP1420" s="16"/>
      <c r="AQ1420" s="16">
        <v>0.28529555728021699</v>
      </c>
      <c r="AR1420" s="16">
        <v>0.18525836878610399</v>
      </c>
      <c r="AS1420" s="16">
        <v>0.28012037957128799</v>
      </c>
      <c r="AT1420" s="16"/>
      <c r="AU1420" s="16">
        <v>0.23803886020711801</v>
      </c>
      <c r="AV1420" s="16">
        <v>0.231779694593477</v>
      </c>
      <c r="AW1420" s="16"/>
      <c r="AX1420" s="16">
        <v>0.24665180889357899</v>
      </c>
      <c r="AY1420" s="16">
        <v>0.1749283453936</v>
      </c>
      <c r="AZ1420" s="16"/>
      <c r="BA1420" s="16">
        <v>0.28709153092670098</v>
      </c>
      <c r="BB1420" s="16">
        <v>0.268832685028569</v>
      </c>
    </row>
    <row r="1421" spans="2:54" x14ac:dyDescent="0.35">
      <c r="B1421" t="s">
        <v>504</v>
      </c>
      <c r="C1421" s="16">
        <v>0.240212402433121</v>
      </c>
      <c r="D1421" s="16">
        <v>0.25692856203429099</v>
      </c>
      <c r="E1421" s="16">
        <v>0.224363335059441</v>
      </c>
      <c r="F1421" s="16"/>
      <c r="G1421" s="16">
        <v>0.24639529259854501</v>
      </c>
      <c r="H1421" s="16">
        <v>0.29029824814423599</v>
      </c>
      <c r="I1421" s="16">
        <v>0.30112780499412001</v>
      </c>
      <c r="J1421" s="16">
        <v>0.27266496829070402</v>
      </c>
      <c r="K1421" s="16">
        <v>0.17652711367334001</v>
      </c>
      <c r="L1421" s="16">
        <v>0.171704424333355</v>
      </c>
      <c r="M1421" s="16"/>
      <c r="N1421" s="16">
        <v>0.26534014857486199</v>
      </c>
      <c r="O1421" s="16">
        <v>0.204882761989924</v>
      </c>
      <c r="P1421" s="16">
        <v>0.23331983167331899</v>
      </c>
      <c r="Q1421" s="16">
        <v>0.26416512236302703</v>
      </c>
      <c r="R1421" s="16"/>
      <c r="S1421" s="16">
        <v>0.222863126199146</v>
      </c>
      <c r="T1421" s="16">
        <v>0.26424700638664</v>
      </c>
      <c r="U1421" s="16"/>
      <c r="V1421" s="16">
        <v>0.27083461792507701</v>
      </c>
      <c r="W1421" s="16">
        <v>0.20843195130891701</v>
      </c>
      <c r="X1421" s="16">
        <v>0.265725507418614</v>
      </c>
      <c r="Y1421" s="16">
        <v>0.17064093499557401</v>
      </c>
      <c r="Z1421" s="16"/>
      <c r="AA1421" s="16">
        <v>0.22312390529888501</v>
      </c>
      <c r="AB1421" s="16">
        <v>0.211870803550056</v>
      </c>
      <c r="AC1421" s="16">
        <v>0.178271973606695</v>
      </c>
      <c r="AD1421" s="16">
        <v>0.300127176530607</v>
      </c>
      <c r="AE1421" s="16">
        <v>0.33905927140342501</v>
      </c>
      <c r="AF1421" s="16">
        <v>0.119007333532546</v>
      </c>
      <c r="AG1421" s="16"/>
      <c r="AH1421" s="16">
        <v>0.28294572372299498</v>
      </c>
      <c r="AI1421" s="16">
        <v>0.22328552225220399</v>
      </c>
      <c r="AJ1421" s="16"/>
      <c r="AK1421" s="16">
        <v>0.29073439855202399</v>
      </c>
      <c r="AL1421" s="16">
        <v>0.225569484542985</v>
      </c>
      <c r="AM1421" s="16"/>
      <c r="AN1421" s="16">
        <v>0.28456449455063298</v>
      </c>
      <c r="AO1421" s="16">
        <v>0.223675946446485</v>
      </c>
      <c r="AP1421" s="16"/>
      <c r="AQ1421" s="16">
        <v>0.27984977358079999</v>
      </c>
      <c r="AR1421" s="16">
        <v>0.22293024475870901</v>
      </c>
      <c r="AS1421" s="16">
        <v>0.25511078893057498</v>
      </c>
      <c r="AT1421" s="16"/>
      <c r="AU1421" s="16">
        <v>0.212189223272442</v>
      </c>
      <c r="AV1421" s="16">
        <v>0.28068990720525899</v>
      </c>
      <c r="AW1421" s="16"/>
      <c r="AX1421" s="16">
        <v>0.25153639649668302</v>
      </c>
      <c r="AY1421" s="16">
        <v>0.192129827713619</v>
      </c>
      <c r="AZ1421" s="16"/>
      <c r="BA1421" s="16">
        <v>0.349221417798736</v>
      </c>
      <c r="BB1421" s="16">
        <v>0.26190646863581302</v>
      </c>
    </row>
    <row r="1422" spans="2:54" x14ac:dyDescent="0.35">
      <c r="B1422" t="s">
        <v>505</v>
      </c>
      <c r="C1422" s="16">
        <v>0.322565225855382</v>
      </c>
      <c r="D1422" s="16">
        <v>0.29335801418735102</v>
      </c>
      <c r="E1422" s="16">
        <v>0.35051293798205402</v>
      </c>
      <c r="F1422" s="16"/>
      <c r="G1422" s="16">
        <v>0.36584660228847699</v>
      </c>
      <c r="H1422" s="16">
        <v>0.277993311809205</v>
      </c>
      <c r="I1422" s="16">
        <v>0.28869593093060902</v>
      </c>
      <c r="J1422" s="16">
        <v>0.28860320587673699</v>
      </c>
      <c r="K1422" s="16">
        <v>0.39805668491288398</v>
      </c>
      <c r="L1422" s="16">
        <v>0.32864210303990998</v>
      </c>
      <c r="M1422" s="16"/>
      <c r="N1422" s="16">
        <v>0.30783328054819398</v>
      </c>
      <c r="O1422" s="16">
        <v>0.39440929749367698</v>
      </c>
      <c r="P1422" s="16">
        <v>0.31633586354792897</v>
      </c>
      <c r="Q1422" s="16">
        <v>0.28027085709517902</v>
      </c>
      <c r="R1422" s="16"/>
      <c r="S1422" s="16">
        <v>0.33083669939591898</v>
      </c>
      <c r="T1422" s="16">
        <v>0.3100408877668</v>
      </c>
      <c r="U1422" s="16"/>
      <c r="V1422" s="16">
        <v>0.29139032380670099</v>
      </c>
      <c r="W1422" s="16">
        <v>0.35610291545369899</v>
      </c>
      <c r="X1422" s="16">
        <v>0.303404319325217</v>
      </c>
      <c r="Y1422" s="16">
        <v>0.32261893989588603</v>
      </c>
      <c r="Z1422" s="16"/>
      <c r="AA1422" s="16">
        <v>0.370274341405957</v>
      </c>
      <c r="AB1422" s="16">
        <v>0.32328579131729102</v>
      </c>
      <c r="AC1422" s="16">
        <v>0.381663795958469</v>
      </c>
      <c r="AD1422" s="16">
        <v>0.26558817849030703</v>
      </c>
      <c r="AE1422" s="16">
        <v>0.22864981566692999</v>
      </c>
      <c r="AF1422" s="16">
        <v>0.19231751516021101</v>
      </c>
      <c r="AG1422" s="16"/>
      <c r="AH1422" s="16">
        <v>0.26190713560573298</v>
      </c>
      <c r="AI1422" s="16">
        <v>0.39170102260112699</v>
      </c>
      <c r="AJ1422" s="16"/>
      <c r="AK1422" s="16">
        <v>0.27340998055119198</v>
      </c>
      <c r="AL1422" s="16">
        <v>0.40748394100047702</v>
      </c>
      <c r="AM1422" s="16"/>
      <c r="AN1422" s="16">
        <v>0.23862393988518099</v>
      </c>
      <c r="AO1422" s="16">
        <v>0.39759086021342299</v>
      </c>
      <c r="AP1422" s="16"/>
      <c r="AQ1422" s="16">
        <v>0.23390323898868701</v>
      </c>
      <c r="AR1422" s="16">
        <v>0.36549306932376602</v>
      </c>
      <c r="AS1422" s="16">
        <v>0.32762762166618697</v>
      </c>
      <c r="AT1422" s="16"/>
      <c r="AU1422" s="16">
        <v>0.34108724524463901</v>
      </c>
      <c r="AV1422" s="16">
        <v>0.29680746979163197</v>
      </c>
      <c r="AW1422" s="16"/>
      <c r="AX1422" s="16">
        <v>0.31616834719426001</v>
      </c>
      <c r="AY1422" s="16">
        <v>0.36816511707939997</v>
      </c>
      <c r="AZ1422" s="16"/>
      <c r="BA1422" s="16">
        <v>0.24485210645798899</v>
      </c>
      <c r="BB1422" s="16">
        <v>0.31481060800410599</v>
      </c>
    </row>
    <row r="1423" spans="2:54" x14ac:dyDescent="0.35">
      <c r="B1423" t="s">
        <v>89</v>
      </c>
      <c r="C1423" s="16">
        <v>0.20184915894771999</v>
      </c>
      <c r="D1423" s="16">
        <v>0.16873419805284601</v>
      </c>
      <c r="E1423" s="16">
        <v>0.236370408199714</v>
      </c>
      <c r="F1423" s="16"/>
      <c r="G1423" s="16">
        <v>0.21145201552336301</v>
      </c>
      <c r="H1423" s="16">
        <v>0.14416321692973699</v>
      </c>
      <c r="I1423" s="16">
        <v>0.16156788776382799</v>
      </c>
      <c r="J1423" s="16">
        <v>0.207589170536363</v>
      </c>
      <c r="K1423" s="16">
        <v>0.20042674516776701</v>
      </c>
      <c r="L1423" s="16">
        <v>0.27385943616637898</v>
      </c>
      <c r="M1423" s="16"/>
      <c r="N1423" s="16">
        <v>0.185711913501069</v>
      </c>
      <c r="O1423" s="16">
        <v>0.191338506307973</v>
      </c>
      <c r="P1423" s="16">
        <v>0.20088361382261399</v>
      </c>
      <c r="Q1423" s="16">
        <v>0.22414980146094299</v>
      </c>
      <c r="R1423" s="16"/>
      <c r="S1423" s="16">
        <v>0.19722800753623701</v>
      </c>
      <c r="T1423" s="16">
        <v>0.209821959183775</v>
      </c>
      <c r="U1423" s="16"/>
      <c r="V1423" s="16">
        <v>0.26418721065822098</v>
      </c>
      <c r="W1423" s="16">
        <v>0.19206782650277701</v>
      </c>
      <c r="X1423" s="16">
        <v>0.16250835147736301</v>
      </c>
      <c r="Y1423" s="16">
        <v>0.18769797521944601</v>
      </c>
      <c r="Z1423" s="16"/>
      <c r="AA1423" s="16">
        <v>0.21610098231819799</v>
      </c>
      <c r="AB1423" s="16">
        <v>0.205631016060874</v>
      </c>
      <c r="AC1423" s="16">
        <v>0.27383639153517902</v>
      </c>
      <c r="AD1423" s="16">
        <v>0.14988182568509101</v>
      </c>
      <c r="AE1423" s="16">
        <v>0.172669184260062</v>
      </c>
      <c r="AF1423" s="16">
        <v>0.213114969116277</v>
      </c>
      <c r="AG1423" s="16"/>
      <c r="AH1423" s="16">
        <v>0.17867164929366</v>
      </c>
      <c r="AI1423" s="16">
        <v>0.17038570097470199</v>
      </c>
      <c r="AJ1423" s="16"/>
      <c r="AK1423" s="16">
        <v>0.173905796987881</v>
      </c>
      <c r="AL1423" s="16">
        <v>0.15242271950846201</v>
      </c>
      <c r="AM1423" s="16"/>
      <c r="AN1423" s="16">
        <v>0.19062779183086501</v>
      </c>
      <c r="AO1423" s="16">
        <v>0.16491863570274801</v>
      </c>
      <c r="AP1423" s="16"/>
      <c r="AQ1423" s="16">
        <v>0.20095143015029501</v>
      </c>
      <c r="AR1423" s="16">
        <v>0.226318317131421</v>
      </c>
      <c r="AS1423" s="16">
        <v>0.13714120983195</v>
      </c>
      <c r="AT1423" s="16"/>
      <c r="AU1423" s="16">
        <v>0.20868467127580001</v>
      </c>
      <c r="AV1423" s="16">
        <v>0.19072292840963301</v>
      </c>
      <c r="AW1423" s="16"/>
      <c r="AX1423" s="16">
        <v>0.185643447415478</v>
      </c>
      <c r="AY1423" s="16">
        <v>0.26477670981338203</v>
      </c>
      <c r="AZ1423" s="16"/>
      <c r="BA1423" s="16">
        <v>0.118834944816574</v>
      </c>
      <c r="BB1423" s="16">
        <v>0.154450238331512</v>
      </c>
    </row>
    <row r="1424" spans="2:54" x14ac:dyDescent="0.35">
      <c r="C1424" s="16"/>
      <c r="D1424" s="16"/>
      <c r="E1424" s="16"/>
      <c r="F1424" s="16"/>
      <c r="G1424" s="16"/>
      <c r="H1424" s="16"/>
      <c r="I1424" s="16"/>
      <c r="J1424" s="16"/>
      <c r="K1424" s="16"/>
      <c r="L1424" s="16"/>
      <c r="M1424" s="16"/>
      <c r="N1424" s="16"/>
      <c r="O1424" s="16"/>
      <c r="P1424" s="16"/>
      <c r="Q1424" s="16"/>
      <c r="R1424" s="16"/>
      <c r="S1424" s="16"/>
      <c r="T1424" s="16"/>
      <c r="U1424" s="16"/>
      <c r="V1424" s="16"/>
      <c r="W1424" s="16"/>
      <c r="X1424" s="16"/>
      <c r="Y1424" s="16"/>
      <c r="Z1424" s="16"/>
      <c r="AA1424" s="16"/>
      <c r="AB1424" s="16"/>
      <c r="AC1424" s="16"/>
      <c r="AD1424" s="16"/>
      <c r="AE1424" s="16"/>
      <c r="AF1424" s="16"/>
      <c r="AG1424" s="16"/>
      <c r="AH1424" s="16"/>
      <c r="AI1424" s="16"/>
      <c r="AJ1424" s="16"/>
      <c r="AK1424" s="16"/>
      <c r="AL1424" s="16"/>
      <c r="AM1424" s="16"/>
      <c r="AN1424" s="16"/>
      <c r="AO1424" s="16"/>
      <c r="AP1424" s="16"/>
      <c r="AQ1424" s="16"/>
      <c r="AR1424" s="16"/>
      <c r="AS1424" s="16"/>
      <c r="AT1424" s="16"/>
      <c r="AU1424" s="16"/>
      <c r="AV1424" s="16"/>
      <c r="AW1424" s="16"/>
      <c r="AX1424" s="16"/>
      <c r="AY1424" s="16"/>
      <c r="AZ1424" s="16"/>
      <c r="BA1424" s="16"/>
      <c r="BB1424" s="16"/>
    </row>
    <row r="1425" spans="2:54" x14ac:dyDescent="0.35">
      <c r="B1425" s="7" t="s">
        <v>507</v>
      </c>
      <c r="C1425" s="16"/>
      <c r="D1425" s="16"/>
      <c r="E1425" s="16"/>
      <c r="F1425" s="16"/>
      <c r="G1425" s="16"/>
      <c r="H1425" s="16"/>
      <c r="I1425" s="16"/>
      <c r="J1425" s="16"/>
      <c r="K1425" s="16"/>
      <c r="L1425" s="16"/>
      <c r="M1425" s="16"/>
      <c r="N1425" s="16"/>
      <c r="O1425" s="16"/>
      <c r="P1425" s="16"/>
      <c r="Q1425" s="16"/>
      <c r="R1425" s="16"/>
      <c r="S1425" s="16"/>
      <c r="T1425" s="16"/>
      <c r="U1425" s="16"/>
      <c r="V1425" s="16"/>
      <c r="W1425" s="16"/>
      <c r="X1425" s="16"/>
      <c r="Y1425" s="16"/>
      <c r="Z1425" s="16"/>
      <c r="AA1425" s="16"/>
      <c r="AB1425" s="16"/>
      <c r="AC1425" s="16"/>
      <c r="AD1425" s="16"/>
      <c r="AE1425" s="16"/>
      <c r="AF1425" s="16"/>
      <c r="AG1425" s="16"/>
      <c r="AH1425" s="16"/>
      <c r="AI1425" s="16"/>
      <c r="AJ1425" s="16"/>
      <c r="AK1425" s="16"/>
      <c r="AL1425" s="16"/>
      <c r="AM1425" s="16"/>
      <c r="AN1425" s="16"/>
      <c r="AO1425" s="16"/>
      <c r="AP1425" s="16"/>
      <c r="AQ1425" s="16"/>
      <c r="AR1425" s="16"/>
      <c r="AS1425" s="16"/>
      <c r="AT1425" s="16"/>
      <c r="AU1425" s="16"/>
      <c r="AV1425" s="16"/>
      <c r="AW1425" s="16"/>
      <c r="AX1425" s="16"/>
      <c r="AY1425" s="16"/>
      <c r="AZ1425" s="16"/>
      <c r="BA1425" s="16"/>
      <c r="BB1425" s="16"/>
    </row>
    <row r="1426" spans="2:54" x14ac:dyDescent="0.35">
      <c r="B1426" s="15" t="s">
        <v>14</v>
      </c>
      <c r="C1426" s="16"/>
      <c r="D1426" s="16"/>
      <c r="E1426" s="16"/>
      <c r="F1426" s="16"/>
      <c r="G1426" s="16"/>
      <c r="H1426" s="16"/>
      <c r="I1426" s="16"/>
      <c r="J1426" s="16"/>
      <c r="K1426" s="16"/>
      <c r="L1426" s="16"/>
      <c r="M1426" s="16"/>
      <c r="N1426" s="16"/>
      <c r="O1426" s="16"/>
      <c r="P1426" s="16"/>
      <c r="Q1426" s="16"/>
      <c r="R1426" s="16"/>
      <c r="S1426" s="16"/>
      <c r="T1426" s="16"/>
      <c r="U1426" s="16"/>
      <c r="V1426" s="16"/>
      <c r="W1426" s="16"/>
      <c r="X1426" s="16"/>
      <c r="Y1426" s="16"/>
      <c r="Z1426" s="16"/>
      <c r="AA1426" s="16"/>
      <c r="AB1426" s="16"/>
      <c r="AC1426" s="16"/>
      <c r="AD1426" s="16"/>
      <c r="AE1426" s="16"/>
      <c r="AF1426" s="16"/>
      <c r="AG1426" s="16"/>
      <c r="AH1426" s="16"/>
      <c r="AI1426" s="16"/>
      <c r="AJ1426" s="16"/>
      <c r="AK1426" s="16"/>
      <c r="AL1426" s="16"/>
      <c r="AM1426" s="16"/>
      <c r="AN1426" s="16"/>
      <c r="AO1426" s="16"/>
      <c r="AP1426" s="16"/>
      <c r="AQ1426" s="16"/>
      <c r="AR1426" s="16"/>
      <c r="AS1426" s="16"/>
      <c r="AT1426" s="16"/>
      <c r="AU1426" s="16"/>
      <c r="AV1426" s="16"/>
      <c r="AW1426" s="16"/>
      <c r="AX1426" s="16"/>
      <c r="AY1426" s="16"/>
      <c r="AZ1426" s="16"/>
      <c r="BA1426" s="16"/>
      <c r="BB1426" s="16"/>
    </row>
    <row r="1427" spans="2:54" x14ac:dyDescent="0.35">
      <c r="B1427" t="s">
        <v>503</v>
      </c>
      <c r="C1427" s="16">
        <v>0.44643720623630101</v>
      </c>
      <c r="D1427" s="16">
        <v>0.49300871103299398</v>
      </c>
      <c r="E1427" s="16">
        <v>0.402194349168214</v>
      </c>
      <c r="F1427" s="16"/>
      <c r="G1427" s="16">
        <v>0.30190333570593297</v>
      </c>
      <c r="H1427" s="16">
        <v>0.44398933969534998</v>
      </c>
      <c r="I1427" s="16">
        <v>0.417692353967134</v>
      </c>
      <c r="J1427" s="16">
        <v>0.40473770082196697</v>
      </c>
      <c r="K1427" s="16">
        <v>0.47621913538916799</v>
      </c>
      <c r="L1427" s="16">
        <v>0.56250238717881595</v>
      </c>
      <c r="M1427" s="16"/>
      <c r="N1427" s="16">
        <v>0.52018272473431504</v>
      </c>
      <c r="O1427" s="16">
        <v>0.35575659996946402</v>
      </c>
      <c r="P1427" s="16">
        <v>0.43400861820264103</v>
      </c>
      <c r="Q1427" s="16">
        <v>0.492851871265576</v>
      </c>
      <c r="R1427" s="16"/>
      <c r="S1427" s="16">
        <v>0.50079095183696298</v>
      </c>
      <c r="T1427" s="16">
        <v>0.36338588576067199</v>
      </c>
      <c r="U1427" s="16"/>
      <c r="V1427" s="16">
        <v>0.35653571799661099</v>
      </c>
      <c r="W1427" s="16">
        <v>0.44028147346847901</v>
      </c>
      <c r="X1427" s="16">
        <v>0.51637249965864096</v>
      </c>
      <c r="Y1427" s="16">
        <v>0.59129837496993998</v>
      </c>
      <c r="Z1427" s="16"/>
      <c r="AA1427" s="16">
        <v>0.35068255574065699</v>
      </c>
      <c r="AB1427" s="16">
        <v>0.47952376934573399</v>
      </c>
      <c r="AC1427" s="16">
        <v>0.36484230956288299</v>
      </c>
      <c r="AD1427" s="16">
        <v>0.53721077678804197</v>
      </c>
      <c r="AE1427" s="16">
        <v>0.57252871517466897</v>
      </c>
      <c r="AF1427" s="16">
        <v>0.73196204299847101</v>
      </c>
      <c r="AG1427" s="16"/>
      <c r="AH1427" s="16">
        <v>0.52886745703530602</v>
      </c>
      <c r="AI1427" s="16">
        <v>0.40362360263250702</v>
      </c>
      <c r="AJ1427" s="16"/>
      <c r="AK1427" s="16">
        <v>0.51761609591209601</v>
      </c>
      <c r="AL1427" s="16">
        <v>0.41198344676696702</v>
      </c>
      <c r="AM1427" s="16"/>
      <c r="AN1427" s="16">
        <v>0.53762215148155101</v>
      </c>
      <c r="AO1427" s="16">
        <v>0.398962884634258</v>
      </c>
      <c r="AP1427" s="16"/>
      <c r="AQ1427" s="16">
        <v>0.60152066467342302</v>
      </c>
      <c r="AR1427" s="16">
        <v>0.40417089848458598</v>
      </c>
      <c r="AS1427" s="16">
        <v>0.46147321094958699</v>
      </c>
      <c r="AT1427" s="16"/>
      <c r="AU1427" s="16">
        <v>0.45014730144813903</v>
      </c>
      <c r="AV1427" s="16">
        <v>0.441560201328414</v>
      </c>
      <c r="AW1427" s="16"/>
      <c r="AX1427" s="16">
        <v>0.46760998246118901</v>
      </c>
      <c r="AY1427" s="16">
        <v>0.35049921765679898</v>
      </c>
      <c r="AZ1427" s="16"/>
      <c r="BA1427" s="16">
        <v>0.52832969842306599</v>
      </c>
      <c r="BB1427" s="16">
        <v>0.55405547524059695</v>
      </c>
    </row>
    <row r="1428" spans="2:54" x14ac:dyDescent="0.35">
      <c r="B1428" t="s">
        <v>504</v>
      </c>
      <c r="C1428" s="16">
        <v>0.22594665402691699</v>
      </c>
      <c r="D1428" s="16">
        <v>0.247238249531333</v>
      </c>
      <c r="E1428" s="16">
        <v>0.207467161757458</v>
      </c>
      <c r="F1428" s="16"/>
      <c r="G1428" s="16">
        <v>0.27969239877069202</v>
      </c>
      <c r="H1428" s="16">
        <v>0.244659909120512</v>
      </c>
      <c r="I1428" s="16">
        <v>0.26485021911594703</v>
      </c>
      <c r="J1428" s="16">
        <v>0.25337808604176199</v>
      </c>
      <c r="K1428" s="16">
        <v>0.183571081950691</v>
      </c>
      <c r="L1428" s="16">
        <v>0.16108987737758501</v>
      </c>
      <c r="M1428" s="16"/>
      <c r="N1428" s="16">
        <v>0.215787589120229</v>
      </c>
      <c r="O1428" s="16">
        <v>0.20897032336548499</v>
      </c>
      <c r="P1428" s="16">
        <v>0.24351686716733301</v>
      </c>
      <c r="Q1428" s="16">
        <v>0.21989738776017101</v>
      </c>
      <c r="R1428" s="16"/>
      <c r="S1428" s="16">
        <v>0.20399855403949099</v>
      </c>
      <c r="T1428" s="16">
        <v>0.25850585787788399</v>
      </c>
      <c r="U1428" s="16"/>
      <c r="V1428" s="16">
        <v>0.19923785886202899</v>
      </c>
      <c r="W1428" s="16">
        <v>0.252912059975129</v>
      </c>
      <c r="X1428" s="16">
        <v>0.21796013964403199</v>
      </c>
      <c r="Y1428" s="16">
        <v>0.17590828934229599</v>
      </c>
      <c r="Z1428" s="16"/>
      <c r="AA1428" s="16">
        <v>0.22936901381378</v>
      </c>
      <c r="AB1428" s="16">
        <v>0.232552052551358</v>
      </c>
      <c r="AC1428" s="16">
        <v>0.19692113961864499</v>
      </c>
      <c r="AD1428" s="16">
        <v>0.23616928682416199</v>
      </c>
      <c r="AE1428" s="16">
        <v>0.23217237066871299</v>
      </c>
      <c r="AF1428" s="16">
        <v>0.14815393920992201</v>
      </c>
      <c r="AG1428" s="16"/>
      <c r="AH1428" s="16">
        <v>0.214160174249757</v>
      </c>
      <c r="AI1428" s="16">
        <v>0.25853393511537598</v>
      </c>
      <c r="AJ1428" s="16"/>
      <c r="AK1428" s="16">
        <v>0.22795000987321801</v>
      </c>
      <c r="AL1428" s="16">
        <v>0.22205871401069599</v>
      </c>
      <c r="AM1428" s="16"/>
      <c r="AN1428" s="16">
        <v>0.22331069254539601</v>
      </c>
      <c r="AO1428" s="16">
        <v>0.22334324218363699</v>
      </c>
      <c r="AP1428" s="16"/>
      <c r="AQ1428" s="16">
        <v>0.205023175776477</v>
      </c>
      <c r="AR1428" s="16">
        <v>0.238703066409055</v>
      </c>
      <c r="AS1428" s="16">
        <v>0.21817653092590999</v>
      </c>
      <c r="AT1428" s="16"/>
      <c r="AU1428" s="16">
        <v>0.21086915254041599</v>
      </c>
      <c r="AV1428" s="16">
        <v>0.25144190027255903</v>
      </c>
      <c r="AW1428" s="16"/>
      <c r="AX1428" s="16">
        <v>0.23518976727591601</v>
      </c>
      <c r="AY1428" s="16">
        <v>0.18143090658101699</v>
      </c>
      <c r="AZ1428" s="16"/>
      <c r="BA1428" s="16">
        <v>0.28424953664009101</v>
      </c>
      <c r="BB1428" s="16">
        <v>0.21926547017230899</v>
      </c>
    </row>
    <row r="1429" spans="2:54" x14ac:dyDescent="0.35">
      <c r="B1429" t="s">
        <v>505</v>
      </c>
      <c r="C1429" s="16">
        <v>0.198770464184582</v>
      </c>
      <c r="D1429" s="16">
        <v>0.14691757722232601</v>
      </c>
      <c r="E1429" s="16">
        <v>0.24431521498242001</v>
      </c>
      <c r="F1429" s="16"/>
      <c r="G1429" s="16">
        <v>0.227307570190078</v>
      </c>
      <c r="H1429" s="16">
        <v>0.19287698776322501</v>
      </c>
      <c r="I1429" s="16">
        <v>0.19641060144657799</v>
      </c>
      <c r="J1429" s="16">
        <v>0.215895949839645</v>
      </c>
      <c r="K1429" s="16">
        <v>0.238721023722724</v>
      </c>
      <c r="L1429" s="16">
        <v>0.144972269168959</v>
      </c>
      <c r="M1429" s="16"/>
      <c r="N1429" s="16">
        <v>0.13966920383869899</v>
      </c>
      <c r="O1429" s="16">
        <v>0.28822434290093202</v>
      </c>
      <c r="P1429" s="16">
        <v>0.20300137188509401</v>
      </c>
      <c r="Q1429" s="16">
        <v>0.156083839026568</v>
      </c>
      <c r="R1429" s="16"/>
      <c r="S1429" s="16">
        <v>0.188372465001552</v>
      </c>
      <c r="T1429" s="16">
        <v>0.21543818394665001</v>
      </c>
      <c r="U1429" s="16"/>
      <c r="V1429" s="16">
        <v>0.248577633488858</v>
      </c>
      <c r="W1429" s="16">
        <v>0.18848596878183299</v>
      </c>
      <c r="X1429" s="16">
        <v>0.17315583425466699</v>
      </c>
      <c r="Y1429" s="16">
        <v>0.16738299988915001</v>
      </c>
      <c r="Z1429" s="16"/>
      <c r="AA1429" s="16">
        <v>0.25793959333954197</v>
      </c>
      <c r="AB1429" s="16">
        <v>0.17677629078330501</v>
      </c>
      <c r="AC1429" s="16">
        <v>0.29219168815055302</v>
      </c>
      <c r="AD1429" s="16">
        <v>0.122935903726185</v>
      </c>
      <c r="AE1429" s="16">
        <v>0.107943662556394</v>
      </c>
      <c r="AF1429" s="16">
        <v>6.7833485761680398E-2</v>
      </c>
      <c r="AG1429" s="16"/>
      <c r="AH1429" s="16">
        <v>0.137437202145476</v>
      </c>
      <c r="AI1429" s="16">
        <v>0.23465173228203201</v>
      </c>
      <c r="AJ1429" s="16"/>
      <c r="AK1429" s="16">
        <v>0.142268253981186</v>
      </c>
      <c r="AL1429" s="16">
        <v>0.25888765105462902</v>
      </c>
      <c r="AM1429" s="16"/>
      <c r="AN1429" s="16">
        <v>0.118510765901226</v>
      </c>
      <c r="AO1429" s="16">
        <v>0.26284530017042401</v>
      </c>
      <c r="AP1429" s="16"/>
      <c r="AQ1429" s="16">
        <v>9.0502516117566406E-2</v>
      </c>
      <c r="AR1429" s="16">
        <v>0.21023887607161701</v>
      </c>
      <c r="AS1429" s="16">
        <v>0.224477078239471</v>
      </c>
      <c r="AT1429" s="16"/>
      <c r="AU1429" s="16">
        <v>0.21909260752210299</v>
      </c>
      <c r="AV1429" s="16">
        <v>0.16820826268970401</v>
      </c>
      <c r="AW1429" s="16"/>
      <c r="AX1429" s="16">
        <v>0.181035662521496</v>
      </c>
      <c r="AY1429" s="16">
        <v>0.29720806051110099</v>
      </c>
      <c r="AZ1429" s="16"/>
      <c r="BA1429" s="16">
        <v>0.107291947923839</v>
      </c>
      <c r="BB1429" s="16">
        <v>0.184363116205222</v>
      </c>
    </row>
    <row r="1430" spans="2:54" x14ac:dyDescent="0.35">
      <c r="B1430" t="s">
        <v>89</v>
      </c>
      <c r="C1430" s="16">
        <v>0.1288456755522</v>
      </c>
      <c r="D1430" s="16">
        <v>0.11283546221334601</v>
      </c>
      <c r="E1430" s="16">
        <v>0.14602327409190799</v>
      </c>
      <c r="F1430" s="16"/>
      <c r="G1430" s="16">
        <v>0.19109669533329701</v>
      </c>
      <c r="H1430" s="16">
        <v>0.11847376342091299</v>
      </c>
      <c r="I1430" s="16">
        <v>0.121046825470342</v>
      </c>
      <c r="J1430" s="16">
        <v>0.12598826329662599</v>
      </c>
      <c r="K1430" s="16">
        <v>0.101488758937417</v>
      </c>
      <c r="L1430" s="16">
        <v>0.13143546627464001</v>
      </c>
      <c r="M1430" s="16"/>
      <c r="N1430" s="16">
        <v>0.124360482306757</v>
      </c>
      <c r="O1430" s="16">
        <v>0.14704873376411901</v>
      </c>
      <c r="P1430" s="16">
        <v>0.119473142744931</v>
      </c>
      <c r="Q1430" s="16">
        <v>0.13116690194768499</v>
      </c>
      <c r="R1430" s="16"/>
      <c r="S1430" s="16">
        <v>0.106838029121995</v>
      </c>
      <c r="T1430" s="16">
        <v>0.162670072414794</v>
      </c>
      <c r="U1430" s="16"/>
      <c r="V1430" s="16">
        <v>0.19564878965250301</v>
      </c>
      <c r="W1430" s="16">
        <v>0.11832049777456</v>
      </c>
      <c r="X1430" s="16">
        <v>9.2511526442659794E-2</v>
      </c>
      <c r="Y1430" s="16">
        <v>6.5410335798614397E-2</v>
      </c>
      <c r="Z1430" s="16"/>
      <c r="AA1430" s="16">
        <v>0.16200883710602099</v>
      </c>
      <c r="AB1430" s="16">
        <v>0.111147887319603</v>
      </c>
      <c r="AC1430" s="16">
        <v>0.146044862667918</v>
      </c>
      <c r="AD1430" s="16">
        <v>0.103684032661611</v>
      </c>
      <c r="AE1430" s="16">
        <v>8.7355251600223893E-2</v>
      </c>
      <c r="AF1430" s="16">
        <v>5.2050532029926398E-2</v>
      </c>
      <c r="AG1430" s="16"/>
      <c r="AH1430" s="16">
        <v>0.11953516656946001</v>
      </c>
      <c r="AI1430" s="16">
        <v>0.10319072997008499</v>
      </c>
      <c r="AJ1430" s="16"/>
      <c r="AK1430" s="16">
        <v>0.11216564023349899</v>
      </c>
      <c r="AL1430" s="16">
        <v>0.107070188167708</v>
      </c>
      <c r="AM1430" s="16"/>
      <c r="AN1430" s="16">
        <v>0.120556390071827</v>
      </c>
      <c r="AO1430" s="16">
        <v>0.114848573011681</v>
      </c>
      <c r="AP1430" s="16"/>
      <c r="AQ1430" s="16">
        <v>0.10295364343253401</v>
      </c>
      <c r="AR1430" s="16">
        <v>0.146887159034741</v>
      </c>
      <c r="AS1430" s="16">
        <v>9.58731798850328E-2</v>
      </c>
      <c r="AT1430" s="16"/>
      <c r="AU1430" s="16">
        <v>0.119890938489343</v>
      </c>
      <c r="AV1430" s="16">
        <v>0.13878963570932301</v>
      </c>
      <c r="AW1430" s="16"/>
      <c r="AX1430" s="16">
        <v>0.116164587741399</v>
      </c>
      <c r="AY1430" s="16">
        <v>0.17086181525108299</v>
      </c>
      <c r="AZ1430" s="16"/>
      <c r="BA1430" s="16">
        <v>8.01288170130037E-2</v>
      </c>
      <c r="BB1430" s="16">
        <v>4.23159383818719E-2</v>
      </c>
    </row>
    <row r="1431" spans="2:54" x14ac:dyDescent="0.35">
      <c r="C1431" s="16"/>
      <c r="D1431" s="16"/>
      <c r="E1431" s="16"/>
      <c r="F1431" s="16"/>
      <c r="G1431" s="16"/>
      <c r="H1431" s="16"/>
      <c r="I1431" s="16"/>
      <c r="J1431" s="16"/>
      <c r="K1431" s="16"/>
      <c r="L1431" s="16"/>
      <c r="M1431" s="16"/>
      <c r="N1431" s="16"/>
      <c r="O1431" s="16"/>
      <c r="P1431" s="16"/>
      <c r="Q1431" s="16"/>
      <c r="R1431" s="16"/>
      <c r="S1431" s="16"/>
      <c r="T1431" s="16"/>
      <c r="U1431" s="16"/>
      <c r="V1431" s="16"/>
      <c r="W1431" s="16"/>
      <c r="X1431" s="16"/>
      <c r="Y1431" s="16"/>
      <c r="Z1431" s="16"/>
      <c r="AA1431" s="16"/>
      <c r="AB1431" s="16"/>
      <c r="AC1431" s="16"/>
      <c r="AD1431" s="16"/>
      <c r="AE1431" s="16"/>
      <c r="AF1431" s="16"/>
      <c r="AG1431" s="16"/>
      <c r="AH1431" s="16"/>
      <c r="AI1431" s="16"/>
      <c r="AJ1431" s="16"/>
      <c r="AK1431" s="16"/>
      <c r="AL1431" s="16"/>
      <c r="AM1431" s="16"/>
      <c r="AN1431" s="16"/>
      <c r="AO1431" s="16"/>
      <c r="AP1431" s="16"/>
      <c r="AQ1431" s="16"/>
      <c r="AR1431" s="16"/>
      <c r="AS1431" s="16"/>
      <c r="AT1431" s="16"/>
      <c r="AU1431" s="16"/>
      <c r="AV1431" s="16"/>
      <c r="AW1431" s="16"/>
      <c r="AX1431" s="16"/>
      <c r="AY1431" s="16"/>
      <c r="AZ1431" s="16"/>
      <c r="BA1431" s="16"/>
      <c r="BB1431" s="16"/>
    </row>
    <row r="1432" spans="2:54" x14ac:dyDescent="0.35">
      <c r="B1432" s="7" t="s">
        <v>508</v>
      </c>
      <c r="C1432" s="16"/>
      <c r="D1432" s="16"/>
      <c r="E1432" s="16"/>
      <c r="F1432" s="16"/>
      <c r="G1432" s="16"/>
      <c r="H1432" s="16"/>
      <c r="I1432" s="16"/>
      <c r="J1432" s="16"/>
      <c r="K1432" s="16"/>
      <c r="L1432" s="16"/>
      <c r="M1432" s="16"/>
      <c r="N1432" s="16"/>
      <c r="O1432" s="16"/>
      <c r="P1432" s="16"/>
      <c r="Q1432" s="16"/>
      <c r="R1432" s="16"/>
      <c r="S1432" s="16"/>
      <c r="T1432" s="16"/>
      <c r="U1432" s="16"/>
      <c r="V1432" s="16"/>
      <c r="W1432" s="16"/>
      <c r="X1432" s="16"/>
      <c r="Y1432" s="16"/>
      <c r="Z1432" s="16"/>
      <c r="AA1432" s="16"/>
      <c r="AB1432" s="16"/>
      <c r="AC1432" s="16"/>
      <c r="AD1432" s="16"/>
      <c r="AE1432" s="16"/>
      <c r="AF1432" s="16"/>
      <c r="AG1432" s="16"/>
      <c r="AH1432" s="16"/>
      <c r="AI1432" s="16"/>
      <c r="AJ1432" s="16"/>
      <c r="AK1432" s="16"/>
      <c r="AL1432" s="16"/>
      <c r="AM1432" s="16"/>
      <c r="AN1432" s="16"/>
      <c r="AO1432" s="16"/>
      <c r="AP1432" s="16"/>
      <c r="AQ1432" s="16"/>
      <c r="AR1432" s="16"/>
      <c r="AS1432" s="16"/>
      <c r="AT1432" s="16"/>
      <c r="AU1432" s="16"/>
      <c r="AV1432" s="16"/>
      <c r="AW1432" s="16"/>
      <c r="AX1432" s="16"/>
      <c r="AY1432" s="16"/>
      <c r="AZ1432" s="16"/>
      <c r="BA1432" s="16"/>
      <c r="BB1432" s="16"/>
    </row>
    <row r="1433" spans="2:54" x14ac:dyDescent="0.35">
      <c r="B1433" s="15" t="s">
        <v>14</v>
      </c>
      <c r="C1433" s="16"/>
      <c r="D1433" s="16"/>
      <c r="E1433" s="16"/>
      <c r="F1433" s="16"/>
      <c r="G1433" s="16"/>
      <c r="H1433" s="16"/>
      <c r="I1433" s="16"/>
      <c r="J1433" s="16"/>
      <c r="K1433" s="16"/>
      <c r="L1433" s="16"/>
      <c r="M1433" s="16"/>
      <c r="N1433" s="16"/>
      <c r="O1433" s="16"/>
      <c r="P1433" s="16"/>
      <c r="Q1433" s="16"/>
      <c r="R1433" s="16"/>
      <c r="S1433" s="16"/>
      <c r="T1433" s="16"/>
      <c r="U1433" s="16"/>
      <c r="V1433" s="16"/>
      <c r="W1433" s="16"/>
      <c r="X1433" s="16"/>
      <c r="Y1433" s="16"/>
      <c r="Z1433" s="16"/>
      <c r="AA1433" s="16"/>
      <c r="AB1433" s="16"/>
      <c r="AC1433" s="16"/>
      <c r="AD1433" s="16"/>
      <c r="AE1433" s="16"/>
      <c r="AF1433" s="16"/>
      <c r="AG1433" s="16"/>
      <c r="AH1433" s="16"/>
      <c r="AI1433" s="16"/>
      <c r="AJ1433" s="16"/>
      <c r="AK1433" s="16"/>
      <c r="AL1433" s="16"/>
      <c r="AM1433" s="16"/>
      <c r="AN1433" s="16"/>
      <c r="AO1433" s="16"/>
      <c r="AP1433" s="16"/>
      <c r="AQ1433" s="16"/>
      <c r="AR1433" s="16"/>
      <c r="AS1433" s="16"/>
      <c r="AT1433" s="16"/>
      <c r="AU1433" s="16"/>
      <c r="AV1433" s="16"/>
      <c r="AW1433" s="16"/>
      <c r="AX1433" s="16"/>
      <c r="AY1433" s="16"/>
      <c r="AZ1433" s="16"/>
      <c r="BA1433" s="16"/>
      <c r="BB1433" s="16"/>
    </row>
    <row r="1434" spans="2:54" x14ac:dyDescent="0.35">
      <c r="B1434" t="s">
        <v>503</v>
      </c>
      <c r="C1434" s="16">
        <v>0.65881908136979594</v>
      </c>
      <c r="D1434" s="16">
        <v>0.69404259244886501</v>
      </c>
      <c r="E1434" s="16">
        <v>0.62749886513650299</v>
      </c>
      <c r="F1434" s="16"/>
      <c r="G1434" s="16">
        <v>0.47201973712216599</v>
      </c>
      <c r="H1434" s="16">
        <v>0.52351032916278795</v>
      </c>
      <c r="I1434" s="16">
        <v>0.62038902235093496</v>
      </c>
      <c r="J1434" s="16">
        <v>0.68273383139134003</v>
      </c>
      <c r="K1434" s="16">
        <v>0.72409043281529695</v>
      </c>
      <c r="L1434" s="16">
        <v>0.84337575848798996</v>
      </c>
      <c r="M1434" s="16"/>
      <c r="N1434" s="16">
        <v>0.76661781303624899</v>
      </c>
      <c r="O1434" s="16">
        <v>0.60034538647283098</v>
      </c>
      <c r="P1434" s="16">
        <v>0.661747336282409</v>
      </c>
      <c r="Q1434" s="16">
        <v>0.62804661544024398</v>
      </c>
      <c r="R1434" s="16"/>
      <c r="S1434" s="16">
        <v>0.73821621132188897</v>
      </c>
      <c r="T1434" s="16">
        <v>0.53906523903202197</v>
      </c>
      <c r="U1434" s="16"/>
      <c r="V1434" s="16">
        <v>0.51668497105289202</v>
      </c>
      <c r="W1434" s="16">
        <v>0.68062782684370005</v>
      </c>
      <c r="X1434" s="16">
        <v>0.72932819954879202</v>
      </c>
      <c r="Y1434" s="16">
        <v>0.85749397975126096</v>
      </c>
      <c r="Z1434" s="16"/>
      <c r="AA1434" s="16">
        <v>0.51173925168787904</v>
      </c>
      <c r="AB1434" s="16">
        <v>0.74979930115117899</v>
      </c>
      <c r="AC1434" s="16">
        <v>0.69787255651831104</v>
      </c>
      <c r="AD1434" s="16">
        <v>0.74944878360956102</v>
      </c>
      <c r="AE1434" s="16">
        <v>0.75584912001897897</v>
      </c>
      <c r="AF1434" s="16">
        <v>0.95540358644855905</v>
      </c>
      <c r="AG1434" s="16"/>
      <c r="AH1434" s="16">
        <v>0.66183188036020302</v>
      </c>
      <c r="AI1434" s="16">
        <v>0.70320898104617202</v>
      </c>
      <c r="AJ1434" s="16"/>
      <c r="AK1434" s="16">
        <v>0.64690826022924297</v>
      </c>
      <c r="AL1434" s="16">
        <v>0.68253608955356804</v>
      </c>
      <c r="AM1434" s="16"/>
      <c r="AN1434" s="16">
        <v>0.68620846872459296</v>
      </c>
      <c r="AO1434" s="16">
        <v>0.66992269104352398</v>
      </c>
      <c r="AP1434" s="16"/>
      <c r="AQ1434" s="16">
        <v>0.80717676598156396</v>
      </c>
      <c r="AR1434" s="16">
        <v>0.61788255986045004</v>
      </c>
      <c r="AS1434" s="16">
        <v>0.65397152582893203</v>
      </c>
      <c r="AT1434" s="16"/>
      <c r="AU1434" s="16">
        <v>0.69406648706545404</v>
      </c>
      <c r="AV1434" s="16">
        <v>0.61670984203714296</v>
      </c>
      <c r="AW1434" s="16"/>
      <c r="AX1434" s="16">
        <v>0.66931025461998095</v>
      </c>
      <c r="AY1434" s="16">
        <v>0.61420008879371901</v>
      </c>
      <c r="AZ1434" s="16"/>
      <c r="BA1434" s="16">
        <v>0.67572485379403402</v>
      </c>
      <c r="BB1434" s="16">
        <v>0.60720232555234199</v>
      </c>
    </row>
    <row r="1435" spans="2:54" x14ac:dyDescent="0.35">
      <c r="B1435" t="s">
        <v>504</v>
      </c>
      <c r="C1435" s="16">
        <v>0.139846609426206</v>
      </c>
      <c r="D1435" s="16">
        <v>0.14652886196114401</v>
      </c>
      <c r="E1435" s="16">
        <v>0.135696865644827</v>
      </c>
      <c r="F1435" s="16"/>
      <c r="G1435" s="16">
        <v>0.17667757404995199</v>
      </c>
      <c r="H1435" s="16">
        <v>0.237257556149925</v>
      </c>
      <c r="I1435" s="16">
        <v>0.17882215921312999</v>
      </c>
      <c r="J1435" s="16">
        <v>0.12250291026230201</v>
      </c>
      <c r="K1435" s="16">
        <v>0.109187743103039</v>
      </c>
      <c r="L1435" s="16">
        <v>4.1874407301413397E-2</v>
      </c>
      <c r="M1435" s="16"/>
      <c r="N1435" s="16">
        <v>0.12511892261766799</v>
      </c>
      <c r="O1435" s="16">
        <v>0.14272849045965799</v>
      </c>
      <c r="P1435" s="16">
        <v>0.13302191436449901</v>
      </c>
      <c r="Q1435" s="16">
        <v>0.158819482205939</v>
      </c>
      <c r="R1435" s="16"/>
      <c r="S1435" s="16">
        <v>0.10470024953384099</v>
      </c>
      <c r="T1435" s="16">
        <v>0.19187723464175699</v>
      </c>
      <c r="U1435" s="16"/>
      <c r="V1435" s="16">
        <v>0.15280992196190901</v>
      </c>
      <c r="W1435" s="16">
        <v>0.13384583970382199</v>
      </c>
      <c r="X1435" s="16">
        <v>0.14475582589607899</v>
      </c>
      <c r="Y1435" s="16">
        <v>7.32942834064787E-2</v>
      </c>
      <c r="Z1435" s="16"/>
      <c r="AA1435" s="16">
        <v>0.16594718872849601</v>
      </c>
      <c r="AB1435" s="16">
        <v>0.117187617176925</v>
      </c>
      <c r="AC1435" s="16">
        <v>0.117363062162019</v>
      </c>
      <c r="AD1435" s="16">
        <v>0.14113374690037001</v>
      </c>
      <c r="AE1435" s="16">
        <v>0.134914728941433</v>
      </c>
      <c r="AF1435" s="16">
        <v>1.9335109875737898E-2</v>
      </c>
      <c r="AG1435" s="16"/>
      <c r="AH1435" s="16">
        <v>0.151644578151998</v>
      </c>
      <c r="AI1435" s="16">
        <v>0.131487214581231</v>
      </c>
      <c r="AJ1435" s="16"/>
      <c r="AK1435" s="16">
        <v>0.170655881765716</v>
      </c>
      <c r="AL1435" s="16">
        <v>0.126571895878932</v>
      </c>
      <c r="AM1435" s="16"/>
      <c r="AN1435" s="16">
        <v>0.15294800780647899</v>
      </c>
      <c r="AO1435" s="16">
        <v>0.14068177492296399</v>
      </c>
      <c r="AP1435" s="16"/>
      <c r="AQ1435" s="16">
        <v>6.62640800127383E-2</v>
      </c>
      <c r="AR1435" s="16">
        <v>0.14437459837393901</v>
      </c>
      <c r="AS1435" s="16">
        <v>0.17667631253771501</v>
      </c>
      <c r="AT1435" s="16"/>
      <c r="AU1435" s="16">
        <v>0.11812663406575</v>
      </c>
      <c r="AV1435" s="16">
        <v>0.16955830508550301</v>
      </c>
      <c r="AW1435" s="16"/>
      <c r="AX1435" s="16">
        <v>0.14167634558558401</v>
      </c>
      <c r="AY1435" s="16">
        <v>0.13614249713141899</v>
      </c>
      <c r="AZ1435" s="16"/>
      <c r="BA1435" s="16">
        <v>0.191579368595651</v>
      </c>
      <c r="BB1435" s="16">
        <v>0.154459614451673</v>
      </c>
    </row>
    <row r="1436" spans="2:54" x14ac:dyDescent="0.35">
      <c r="B1436" t="s">
        <v>505</v>
      </c>
      <c r="C1436" s="16">
        <v>0.105433941235666</v>
      </c>
      <c r="D1436" s="16">
        <v>8.2547832370760604E-2</v>
      </c>
      <c r="E1436" s="16">
        <v>0.123315807882308</v>
      </c>
      <c r="F1436" s="16"/>
      <c r="G1436" s="16">
        <v>0.18964424767881399</v>
      </c>
      <c r="H1436" s="16">
        <v>0.113193904540232</v>
      </c>
      <c r="I1436" s="16">
        <v>0.122068265261673</v>
      </c>
      <c r="J1436" s="16">
        <v>0.14642255187807901</v>
      </c>
      <c r="K1436" s="16">
        <v>9.0141713666611195E-2</v>
      </c>
      <c r="L1436" s="16">
        <v>1.82587728540517E-2</v>
      </c>
      <c r="M1436" s="16"/>
      <c r="N1436" s="16">
        <v>6.5569893182054306E-2</v>
      </c>
      <c r="O1436" s="16">
        <v>0.133512411992534</v>
      </c>
      <c r="P1436" s="16">
        <v>0.117895790704048</v>
      </c>
      <c r="Q1436" s="16">
        <v>8.9448759172919806E-2</v>
      </c>
      <c r="R1436" s="16"/>
      <c r="S1436" s="16">
        <v>7.9170651272379294E-2</v>
      </c>
      <c r="T1436" s="16">
        <v>0.145558360413234</v>
      </c>
      <c r="U1436" s="16"/>
      <c r="V1436" s="16">
        <v>0.154809297958696</v>
      </c>
      <c r="W1436" s="16">
        <v>0.10266316152096699</v>
      </c>
      <c r="X1436" s="16">
        <v>7.2330747368701195E-2</v>
      </c>
      <c r="Y1436" s="16">
        <v>5.2781003869847097E-2</v>
      </c>
      <c r="Z1436" s="16"/>
      <c r="AA1436" s="16">
        <v>0.17892713498086801</v>
      </c>
      <c r="AB1436" s="16">
        <v>5.4811072140536203E-2</v>
      </c>
      <c r="AC1436" s="16">
        <v>7.9448329053290495E-2</v>
      </c>
      <c r="AD1436" s="16">
        <v>6.0710488076410503E-2</v>
      </c>
      <c r="AE1436" s="16">
        <v>5.8381209219457303E-2</v>
      </c>
      <c r="AF1436" s="16">
        <v>0</v>
      </c>
      <c r="AG1436" s="16"/>
      <c r="AH1436" s="16">
        <v>9.9394579999553395E-2</v>
      </c>
      <c r="AI1436" s="16">
        <v>8.3878743039880604E-2</v>
      </c>
      <c r="AJ1436" s="16"/>
      <c r="AK1436" s="16">
        <v>9.3375210603990094E-2</v>
      </c>
      <c r="AL1436" s="16">
        <v>0.13023584773489899</v>
      </c>
      <c r="AM1436" s="16"/>
      <c r="AN1436" s="16">
        <v>7.4136722372944094E-2</v>
      </c>
      <c r="AO1436" s="16">
        <v>0.10894278959282799</v>
      </c>
      <c r="AP1436" s="16"/>
      <c r="AQ1436" s="16">
        <v>4.6811204937373299E-2</v>
      </c>
      <c r="AR1436" s="16">
        <v>0.12081509943360801</v>
      </c>
      <c r="AS1436" s="16">
        <v>0.10295587443920701</v>
      </c>
      <c r="AT1436" s="16"/>
      <c r="AU1436" s="16">
        <v>0.103483455128179</v>
      </c>
      <c r="AV1436" s="16">
        <v>0.10476712738829</v>
      </c>
      <c r="AW1436" s="16"/>
      <c r="AX1436" s="16">
        <v>0.111366078764322</v>
      </c>
      <c r="AY1436" s="16">
        <v>7.9424708521246098E-2</v>
      </c>
      <c r="AZ1436" s="16"/>
      <c r="BA1436" s="16">
        <v>8.3731219491449904E-2</v>
      </c>
      <c r="BB1436" s="16">
        <v>0.195793321818059</v>
      </c>
    </row>
    <row r="1437" spans="2:54" x14ac:dyDescent="0.35">
      <c r="B1437" t="s">
        <v>89</v>
      </c>
      <c r="C1437" s="16">
        <v>9.5900367968331401E-2</v>
      </c>
      <c r="D1437" s="16">
        <v>7.6880713219229596E-2</v>
      </c>
      <c r="E1437" s="16">
        <v>0.11348846133636201</v>
      </c>
      <c r="F1437" s="16"/>
      <c r="G1437" s="16">
        <v>0.16165844114906799</v>
      </c>
      <c r="H1437" s="16">
        <v>0.12603821014705499</v>
      </c>
      <c r="I1437" s="16">
        <v>7.8720553174261798E-2</v>
      </c>
      <c r="J1437" s="16">
        <v>4.8340706468279003E-2</v>
      </c>
      <c r="K1437" s="16">
        <v>7.6580110415053096E-2</v>
      </c>
      <c r="L1437" s="16">
        <v>9.6491061356544505E-2</v>
      </c>
      <c r="M1437" s="16"/>
      <c r="N1437" s="16">
        <v>4.2693371164028202E-2</v>
      </c>
      <c r="O1437" s="16">
        <v>0.12341371107497601</v>
      </c>
      <c r="P1437" s="16">
        <v>8.7334958649044295E-2</v>
      </c>
      <c r="Q1437" s="16">
        <v>0.123685143180897</v>
      </c>
      <c r="R1437" s="16"/>
      <c r="S1437" s="16">
        <v>7.7912887871890393E-2</v>
      </c>
      <c r="T1437" s="16">
        <v>0.123499165912987</v>
      </c>
      <c r="U1437" s="16"/>
      <c r="V1437" s="16">
        <v>0.175695809026502</v>
      </c>
      <c r="W1437" s="16">
        <v>8.2863171931511395E-2</v>
      </c>
      <c r="X1437" s="16">
        <v>5.3585227186428101E-2</v>
      </c>
      <c r="Y1437" s="16">
        <v>1.6430732972413702E-2</v>
      </c>
      <c r="Z1437" s="16"/>
      <c r="AA1437" s="16">
        <v>0.143386424602757</v>
      </c>
      <c r="AB1437" s="16">
        <v>7.8202009531359695E-2</v>
      </c>
      <c r="AC1437" s="16">
        <v>0.105316052266379</v>
      </c>
      <c r="AD1437" s="16">
        <v>4.87069814136585E-2</v>
      </c>
      <c r="AE1437" s="16">
        <v>5.0854941820130797E-2</v>
      </c>
      <c r="AF1437" s="16">
        <v>2.52613036757031E-2</v>
      </c>
      <c r="AG1437" s="16"/>
      <c r="AH1437" s="16">
        <v>8.7128961488245699E-2</v>
      </c>
      <c r="AI1437" s="16">
        <v>8.1425061332715695E-2</v>
      </c>
      <c r="AJ1437" s="16"/>
      <c r="AK1437" s="16">
        <v>8.9060647401051296E-2</v>
      </c>
      <c r="AL1437" s="16">
        <v>6.0656166832600597E-2</v>
      </c>
      <c r="AM1437" s="16"/>
      <c r="AN1437" s="16">
        <v>8.6706801095984401E-2</v>
      </c>
      <c r="AO1437" s="16">
        <v>8.0452744440683593E-2</v>
      </c>
      <c r="AP1437" s="16"/>
      <c r="AQ1437" s="16">
        <v>7.9747949068324497E-2</v>
      </c>
      <c r="AR1437" s="16">
        <v>0.116927742332003</v>
      </c>
      <c r="AS1437" s="16">
        <v>6.6396287194145906E-2</v>
      </c>
      <c r="AT1437" s="16"/>
      <c r="AU1437" s="16">
        <v>8.4323423740617798E-2</v>
      </c>
      <c r="AV1437" s="16">
        <v>0.108964725489064</v>
      </c>
      <c r="AW1437" s="16"/>
      <c r="AX1437" s="16">
        <v>7.7647321030113098E-2</v>
      </c>
      <c r="AY1437" s="16">
        <v>0.170232705553615</v>
      </c>
      <c r="AZ1437" s="16"/>
      <c r="BA1437" s="16">
        <v>4.8964558118865999E-2</v>
      </c>
      <c r="BB1437" s="16">
        <v>4.2544738177926499E-2</v>
      </c>
    </row>
    <row r="1438" spans="2:54" x14ac:dyDescent="0.35">
      <c r="C1438" s="16"/>
      <c r="D1438" s="16"/>
      <c r="E1438" s="16"/>
      <c r="F1438" s="16"/>
      <c r="G1438" s="16"/>
      <c r="H1438" s="16"/>
      <c r="I1438" s="16"/>
      <c r="J1438" s="16"/>
      <c r="K1438" s="16"/>
      <c r="L1438" s="16"/>
      <c r="M1438" s="16"/>
      <c r="N1438" s="16"/>
      <c r="O1438" s="16"/>
      <c r="P1438" s="16"/>
      <c r="Q1438" s="16"/>
      <c r="R1438" s="16"/>
      <c r="S1438" s="16"/>
      <c r="T1438" s="16"/>
      <c r="U1438" s="16"/>
      <c r="V1438" s="16"/>
      <c r="W1438" s="16"/>
      <c r="X1438" s="16"/>
      <c r="Y1438" s="16"/>
      <c r="Z1438" s="16"/>
      <c r="AA1438" s="16"/>
      <c r="AB1438" s="16"/>
      <c r="AC1438" s="16"/>
      <c r="AD1438" s="16"/>
      <c r="AE1438" s="16"/>
      <c r="AF1438" s="16"/>
      <c r="AG1438" s="16"/>
      <c r="AH1438" s="16"/>
      <c r="AI1438" s="16"/>
      <c r="AJ1438" s="16"/>
      <c r="AK1438" s="16"/>
      <c r="AL1438" s="16"/>
      <c r="AM1438" s="16"/>
      <c r="AN1438" s="16"/>
      <c r="AO1438" s="16"/>
      <c r="AP1438" s="16"/>
      <c r="AQ1438" s="16"/>
      <c r="AR1438" s="16"/>
      <c r="AS1438" s="16"/>
      <c r="AT1438" s="16"/>
      <c r="AU1438" s="16"/>
      <c r="AV1438" s="16"/>
      <c r="AW1438" s="16"/>
      <c r="AX1438" s="16"/>
      <c r="AY1438" s="16"/>
      <c r="AZ1438" s="16"/>
      <c r="BA1438" s="16"/>
      <c r="BB1438" s="16"/>
    </row>
    <row r="1439" spans="2:54" x14ac:dyDescent="0.35">
      <c r="B1439" s="7" t="s">
        <v>509</v>
      </c>
      <c r="C1439" s="16"/>
      <c r="D1439" s="16"/>
      <c r="E1439" s="16"/>
      <c r="F1439" s="16"/>
      <c r="G1439" s="16"/>
      <c r="H1439" s="16"/>
      <c r="I1439" s="16"/>
      <c r="J1439" s="16"/>
      <c r="K1439" s="16"/>
      <c r="L1439" s="16"/>
      <c r="M1439" s="16"/>
      <c r="N1439" s="16"/>
      <c r="O1439" s="16"/>
      <c r="P1439" s="16"/>
      <c r="Q1439" s="16"/>
      <c r="R1439" s="16"/>
      <c r="S1439" s="16"/>
      <c r="T1439" s="16"/>
      <c r="U1439" s="16"/>
      <c r="V1439" s="16"/>
      <c r="W1439" s="16"/>
      <c r="X1439" s="16"/>
      <c r="Y1439" s="16"/>
      <c r="Z1439" s="16"/>
      <c r="AA1439" s="16"/>
      <c r="AB1439" s="16"/>
      <c r="AC1439" s="16"/>
      <c r="AD1439" s="16"/>
      <c r="AE1439" s="16"/>
      <c r="AF1439" s="16"/>
      <c r="AG1439" s="16"/>
      <c r="AH1439" s="16"/>
      <c r="AI1439" s="16"/>
      <c r="AJ1439" s="16"/>
      <c r="AK1439" s="16"/>
      <c r="AL1439" s="16"/>
      <c r="AM1439" s="16"/>
      <c r="AN1439" s="16"/>
      <c r="AO1439" s="16"/>
      <c r="AP1439" s="16"/>
      <c r="AQ1439" s="16"/>
      <c r="AR1439" s="16"/>
      <c r="AS1439" s="16"/>
      <c r="AT1439" s="16"/>
      <c r="AU1439" s="16"/>
      <c r="AV1439" s="16"/>
      <c r="AW1439" s="16"/>
      <c r="AX1439" s="16"/>
      <c r="AY1439" s="16"/>
      <c r="AZ1439" s="16"/>
      <c r="BA1439" s="16"/>
      <c r="BB1439" s="16"/>
    </row>
    <row r="1440" spans="2:54" x14ac:dyDescent="0.35">
      <c r="B1440" s="15" t="s">
        <v>14</v>
      </c>
      <c r="C1440" s="16"/>
      <c r="D1440" s="16"/>
      <c r="E1440" s="16"/>
      <c r="F1440" s="16"/>
      <c r="G1440" s="16"/>
      <c r="H1440" s="16"/>
      <c r="I1440" s="16"/>
      <c r="J1440" s="16"/>
      <c r="K1440" s="16"/>
      <c r="L1440" s="16"/>
      <c r="M1440" s="16"/>
      <c r="N1440" s="16"/>
      <c r="O1440" s="16"/>
      <c r="P1440" s="16"/>
      <c r="Q1440" s="16"/>
      <c r="R1440" s="16"/>
      <c r="S1440" s="16"/>
      <c r="T1440" s="16"/>
      <c r="U1440" s="16"/>
      <c r="V1440" s="16"/>
      <c r="W1440" s="16"/>
      <c r="X1440" s="16"/>
      <c r="Y1440" s="16"/>
      <c r="Z1440" s="16"/>
      <c r="AA1440" s="16"/>
      <c r="AB1440" s="16"/>
      <c r="AC1440" s="16"/>
      <c r="AD1440" s="16"/>
      <c r="AE1440" s="16"/>
      <c r="AF1440" s="16"/>
      <c r="AG1440" s="16"/>
      <c r="AH1440" s="16"/>
      <c r="AI1440" s="16"/>
      <c r="AJ1440" s="16"/>
      <c r="AK1440" s="16"/>
      <c r="AL1440" s="16"/>
      <c r="AM1440" s="16"/>
      <c r="AN1440" s="16"/>
      <c r="AO1440" s="16"/>
      <c r="AP1440" s="16"/>
      <c r="AQ1440" s="16"/>
      <c r="AR1440" s="16"/>
      <c r="AS1440" s="16"/>
      <c r="AT1440" s="16"/>
      <c r="AU1440" s="16"/>
      <c r="AV1440" s="16"/>
      <c r="AW1440" s="16"/>
      <c r="AX1440" s="16"/>
      <c r="AY1440" s="16"/>
      <c r="AZ1440" s="16"/>
      <c r="BA1440" s="16"/>
      <c r="BB1440" s="16"/>
    </row>
    <row r="1441" spans="2:54" x14ac:dyDescent="0.35">
      <c r="B1441" t="s">
        <v>503</v>
      </c>
      <c r="C1441" s="16">
        <v>0.56641247465093703</v>
      </c>
      <c r="D1441" s="16">
        <v>0.58778489006839196</v>
      </c>
      <c r="E1441" s="16">
        <v>0.54682772805315005</v>
      </c>
      <c r="F1441" s="16"/>
      <c r="G1441" s="16">
        <v>0.44050096056735499</v>
      </c>
      <c r="H1441" s="16">
        <v>0.53845934620215397</v>
      </c>
      <c r="I1441" s="16">
        <v>0.56298966175654996</v>
      </c>
      <c r="J1441" s="16">
        <v>0.541415072886548</v>
      </c>
      <c r="K1441" s="16">
        <v>0.59352086580226604</v>
      </c>
      <c r="L1441" s="16">
        <v>0.66337270107977298</v>
      </c>
      <c r="M1441" s="16"/>
      <c r="N1441" s="16">
        <v>0.58499371180577098</v>
      </c>
      <c r="O1441" s="16">
        <v>0.55890715248054601</v>
      </c>
      <c r="P1441" s="16">
        <v>0.56813511662648397</v>
      </c>
      <c r="Q1441" s="16">
        <v>0.55690422824619301</v>
      </c>
      <c r="R1441" s="16"/>
      <c r="S1441" s="16">
        <v>0.59650950674314795</v>
      </c>
      <c r="T1441" s="16">
        <v>0.520532493135487</v>
      </c>
      <c r="U1441" s="16"/>
      <c r="V1441" s="16">
        <v>0.45948214407239102</v>
      </c>
      <c r="W1441" s="16">
        <v>0.60416588463562004</v>
      </c>
      <c r="X1441" s="16">
        <v>0.59870798841665196</v>
      </c>
      <c r="Y1441" s="16">
        <v>0.64207607373251896</v>
      </c>
      <c r="Z1441" s="16"/>
      <c r="AA1441" s="16">
        <v>0.46893262419869702</v>
      </c>
      <c r="AB1441" s="16">
        <v>0.68337583126036405</v>
      </c>
      <c r="AC1441" s="16">
        <v>0.56057901793361997</v>
      </c>
      <c r="AD1441" s="16">
        <v>0.63161735165208099</v>
      </c>
      <c r="AE1441" s="16">
        <v>0.56290043006428203</v>
      </c>
      <c r="AF1441" s="16">
        <v>0.69484751918448195</v>
      </c>
      <c r="AG1441" s="16"/>
      <c r="AH1441" s="16">
        <v>0.59225486134768301</v>
      </c>
      <c r="AI1441" s="16">
        <v>0.57091779066597703</v>
      </c>
      <c r="AJ1441" s="16"/>
      <c r="AK1441" s="16">
        <v>0.57612887800533696</v>
      </c>
      <c r="AL1441" s="16">
        <v>0.57812183390343097</v>
      </c>
      <c r="AM1441" s="16"/>
      <c r="AN1441" s="16">
        <v>0.61032537721476299</v>
      </c>
      <c r="AO1441" s="16">
        <v>0.56313234954117797</v>
      </c>
      <c r="AP1441" s="16"/>
      <c r="AQ1441" s="16">
        <v>0.68809446237211203</v>
      </c>
      <c r="AR1441" s="16">
        <v>0.52465789072552005</v>
      </c>
      <c r="AS1441" s="16">
        <v>0.56901232017852399</v>
      </c>
      <c r="AT1441" s="16"/>
      <c r="AU1441" s="16">
        <v>0.59966229795918702</v>
      </c>
      <c r="AV1441" s="16">
        <v>0.52338282790570601</v>
      </c>
      <c r="AW1441" s="16"/>
      <c r="AX1441" s="16">
        <v>0.57070647068088898</v>
      </c>
      <c r="AY1441" s="16">
        <v>0.54967846411955901</v>
      </c>
      <c r="AZ1441" s="16"/>
      <c r="BA1441" s="16">
        <v>0.57086125626315598</v>
      </c>
      <c r="BB1441" s="16">
        <v>0.46217498128347401</v>
      </c>
    </row>
    <row r="1442" spans="2:54" x14ac:dyDescent="0.35">
      <c r="B1442" t="s">
        <v>504</v>
      </c>
      <c r="C1442" s="16">
        <v>0.144792807631728</v>
      </c>
      <c r="D1442" s="16">
        <v>0.17436987145541399</v>
      </c>
      <c r="E1442" s="16">
        <v>0.117102744012075</v>
      </c>
      <c r="F1442" s="16"/>
      <c r="G1442" s="16">
        <v>0.193930956183238</v>
      </c>
      <c r="H1442" s="16">
        <v>0.17494108014834001</v>
      </c>
      <c r="I1442" s="16">
        <v>0.18293930046336099</v>
      </c>
      <c r="J1442" s="16">
        <v>0.19927669764318301</v>
      </c>
      <c r="K1442" s="16">
        <v>8.6961876092374601E-2</v>
      </c>
      <c r="L1442" s="16">
        <v>6.5069684156495694E-2</v>
      </c>
      <c r="M1442" s="16"/>
      <c r="N1442" s="16">
        <v>0.13954786649307099</v>
      </c>
      <c r="O1442" s="16">
        <v>0.133095678396673</v>
      </c>
      <c r="P1442" s="16">
        <v>0.15024112044916499</v>
      </c>
      <c r="Q1442" s="16">
        <v>0.15004392061972999</v>
      </c>
      <c r="R1442" s="16"/>
      <c r="S1442" s="16">
        <v>0.12537705400103299</v>
      </c>
      <c r="T1442" s="16">
        <v>0.17478859264424401</v>
      </c>
      <c r="U1442" s="16"/>
      <c r="V1442" s="16">
        <v>0.13186820705838001</v>
      </c>
      <c r="W1442" s="16">
        <v>0.13280884948511401</v>
      </c>
      <c r="X1442" s="16">
        <v>0.18045409687407499</v>
      </c>
      <c r="Y1442" s="16">
        <v>7.9911242669623198E-2</v>
      </c>
      <c r="Z1442" s="16"/>
      <c r="AA1442" s="16">
        <v>0.16926284692493601</v>
      </c>
      <c r="AB1442" s="16">
        <v>8.1125093386506503E-2</v>
      </c>
      <c r="AC1442" s="16">
        <v>0.138319780198328</v>
      </c>
      <c r="AD1442" s="16">
        <v>0.16623564899732199</v>
      </c>
      <c r="AE1442" s="16">
        <v>0.13469717005444501</v>
      </c>
      <c r="AF1442" s="16">
        <v>0.10905957927922801</v>
      </c>
      <c r="AG1442" s="16"/>
      <c r="AH1442" s="16">
        <v>0.146147277387491</v>
      </c>
      <c r="AI1442" s="16">
        <v>0.17209877962320799</v>
      </c>
      <c r="AJ1442" s="16"/>
      <c r="AK1442" s="16">
        <v>0.14839508788599401</v>
      </c>
      <c r="AL1442" s="16">
        <v>0.161274937468179</v>
      </c>
      <c r="AM1442" s="16"/>
      <c r="AN1442" s="16">
        <v>0.120954210579185</v>
      </c>
      <c r="AO1442" s="16">
        <v>0.174025437820233</v>
      </c>
      <c r="AP1442" s="16"/>
      <c r="AQ1442" s="16">
        <v>9.9509006312440404E-2</v>
      </c>
      <c r="AR1442" s="16">
        <v>0.13938454909120099</v>
      </c>
      <c r="AS1442" s="16">
        <v>0.174025651490121</v>
      </c>
      <c r="AT1442" s="16"/>
      <c r="AU1442" s="16">
        <v>0.12835994213257801</v>
      </c>
      <c r="AV1442" s="16">
        <v>0.17073488323025501</v>
      </c>
      <c r="AW1442" s="16"/>
      <c r="AX1442" s="16">
        <v>0.15603937527600001</v>
      </c>
      <c r="AY1442" s="16">
        <v>9.3265838989059005E-2</v>
      </c>
      <c r="AZ1442" s="16"/>
      <c r="BA1442" s="16">
        <v>0.19186650130626401</v>
      </c>
      <c r="BB1442" s="16">
        <v>0.24114255855167999</v>
      </c>
    </row>
    <row r="1443" spans="2:54" x14ac:dyDescent="0.35">
      <c r="B1443" t="s">
        <v>505</v>
      </c>
      <c r="C1443" s="16">
        <v>0.147078611747853</v>
      </c>
      <c r="D1443" s="16">
        <v>0.14394697244365701</v>
      </c>
      <c r="E1443" s="16">
        <v>0.14684045258914499</v>
      </c>
      <c r="F1443" s="16"/>
      <c r="G1443" s="16">
        <v>0.21484574770506101</v>
      </c>
      <c r="H1443" s="16">
        <v>0.17798095208054901</v>
      </c>
      <c r="I1443" s="16">
        <v>0.12575751023772899</v>
      </c>
      <c r="J1443" s="16">
        <v>0.123593955524208</v>
      </c>
      <c r="K1443" s="16">
        <v>0.162634231447603</v>
      </c>
      <c r="L1443" s="16">
        <v>0.10359668738878899</v>
      </c>
      <c r="M1443" s="16"/>
      <c r="N1443" s="16">
        <v>0.128075029180411</v>
      </c>
      <c r="O1443" s="16">
        <v>0.17652843130979501</v>
      </c>
      <c r="P1443" s="16">
        <v>0.138727729480669</v>
      </c>
      <c r="Q1443" s="16">
        <v>0.14832487562160299</v>
      </c>
      <c r="R1443" s="16"/>
      <c r="S1443" s="16">
        <v>0.14865879501298401</v>
      </c>
      <c r="T1443" s="16">
        <v>0.14376948396693201</v>
      </c>
      <c r="U1443" s="16"/>
      <c r="V1443" s="16">
        <v>0.20770857912159499</v>
      </c>
      <c r="W1443" s="16">
        <v>0.121363937542492</v>
      </c>
      <c r="X1443" s="16">
        <v>0.12901573020510701</v>
      </c>
      <c r="Y1443" s="16">
        <v>0.15205761372193499</v>
      </c>
      <c r="Z1443" s="16"/>
      <c r="AA1443" s="16">
        <v>0.17181093726862501</v>
      </c>
      <c r="AB1443" s="16">
        <v>0.135948032025728</v>
      </c>
      <c r="AC1443" s="16">
        <v>0.17919804075773399</v>
      </c>
      <c r="AD1443" s="16">
        <v>9.2806884265638698E-2</v>
      </c>
      <c r="AE1443" s="16">
        <v>0.17203536103214101</v>
      </c>
      <c r="AF1443" s="16">
        <v>9.8942550431475804E-2</v>
      </c>
      <c r="AG1443" s="16"/>
      <c r="AH1443" s="16">
        <v>0.13860400698339001</v>
      </c>
      <c r="AI1443" s="16">
        <v>0.154784641361326</v>
      </c>
      <c r="AJ1443" s="16"/>
      <c r="AK1443" s="16">
        <v>0.123984089027976</v>
      </c>
      <c r="AL1443" s="16">
        <v>0.18304808941730999</v>
      </c>
      <c r="AM1443" s="16"/>
      <c r="AN1443" s="16">
        <v>0.123369844697898</v>
      </c>
      <c r="AO1443" s="16">
        <v>0.161831057910403</v>
      </c>
      <c r="AP1443" s="16"/>
      <c r="AQ1443" s="16">
        <v>0.13214534984791301</v>
      </c>
      <c r="AR1443" s="16">
        <v>0.130850991956909</v>
      </c>
      <c r="AS1443" s="16">
        <v>0.17606647595435701</v>
      </c>
      <c r="AT1443" s="16"/>
      <c r="AU1443" s="16">
        <v>0.132741460663685</v>
      </c>
      <c r="AV1443" s="16">
        <v>0.161098978234295</v>
      </c>
      <c r="AW1443" s="16"/>
      <c r="AX1443" s="16">
        <v>0.143726877056469</v>
      </c>
      <c r="AY1443" s="16">
        <v>0.170088796787735</v>
      </c>
      <c r="AZ1443" s="16"/>
      <c r="BA1443" s="16">
        <v>0.14298425399178599</v>
      </c>
      <c r="BB1443" s="16">
        <v>0.18792117901171099</v>
      </c>
    </row>
    <row r="1444" spans="2:54" x14ac:dyDescent="0.35">
      <c r="B1444" t="s">
        <v>89</v>
      </c>
      <c r="C1444" s="16">
        <v>0.141716105969482</v>
      </c>
      <c r="D1444" s="16">
        <v>9.3898266032536606E-2</v>
      </c>
      <c r="E1444" s="16">
        <v>0.18922907534562999</v>
      </c>
      <c r="F1444" s="16"/>
      <c r="G1444" s="16">
        <v>0.150722335544346</v>
      </c>
      <c r="H1444" s="16">
        <v>0.10861862156895701</v>
      </c>
      <c r="I1444" s="16">
        <v>0.128313527542361</v>
      </c>
      <c r="J1444" s="16">
        <v>0.135714273946061</v>
      </c>
      <c r="K1444" s="16">
        <v>0.156883026657756</v>
      </c>
      <c r="L1444" s="16">
        <v>0.167960927374942</v>
      </c>
      <c r="M1444" s="16"/>
      <c r="N1444" s="16">
        <v>0.147383392520746</v>
      </c>
      <c r="O1444" s="16">
        <v>0.13146873781298599</v>
      </c>
      <c r="P1444" s="16">
        <v>0.14289603344368201</v>
      </c>
      <c r="Q1444" s="16">
        <v>0.14472697551247399</v>
      </c>
      <c r="R1444" s="16"/>
      <c r="S1444" s="16">
        <v>0.12945464424283501</v>
      </c>
      <c r="T1444" s="16">
        <v>0.16090943025333701</v>
      </c>
      <c r="U1444" s="16"/>
      <c r="V1444" s="16">
        <v>0.20094106974763401</v>
      </c>
      <c r="W1444" s="16">
        <v>0.141661328336774</v>
      </c>
      <c r="X1444" s="16">
        <v>9.1822184504166598E-2</v>
      </c>
      <c r="Y1444" s="16">
        <v>0.125955069875923</v>
      </c>
      <c r="Z1444" s="16"/>
      <c r="AA1444" s="16">
        <v>0.18999359160774201</v>
      </c>
      <c r="AB1444" s="16">
        <v>9.9551043327401806E-2</v>
      </c>
      <c r="AC1444" s="16">
        <v>0.121903161110319</v>
      </c>
      <c r="AD1444" s="16">
        <v>0.109340115084958</v>
      </c>
      <c r="AE1444" s="16">
        <v>0.13036703884913201</v>
      </c>
      <c r="AF1444" s="16">
        <v>9.7150351104813695E-2</v>
      </c>
      <c r="AG1444" s="16"/>
      <c r="AH1444" s="16">
        <v>0.122993854281436</v>
      </c>
      <c r="AI1444" s="16">
        <v>0.10219878834948901</v>
      </c>
      <c r="AJ1444" s="16"/>
      <c r="AK1444" s="16">
        <v>0.151491945080693</v>
      </c>
      <c r="AL1444" s="16">
        <v>7.7555139211079996E-2</v>
      </c>
      <c r="AM1444" s="16"/>
      <c r="AN1444" s="16">
        <v>0.145350567508155</v>
      </c>
      <c r="AO1444" s="16">
        <v>0.101011154728186</v>
      </c>
      <c r="AP1444" s="16"/>
      <c r="AQ1444" s="16">
        <v>8.0251181467534793E-2</v>
      </c>
      <c r="AR1444" s="16">
        <v>0.20510656822637</v>
      </c>
      <c r="AS1444" s="16">
        <v>8.0895552376997804E-2</v>
      </c>
      <c r="AT1444" s="16"/>
      <c r="AU1444" s="16">
        <v>0.13923629924455</v>
      </c>
      <c r="AV1444" s="16">
        <v>0.14478331062974401</v>
      </c>
      <c r="AW1444" s="16"/>
      <c r="AX1444" s="16">
        <v>0.12952727698664099</v>
      </c>
      <c r="AY1444" s="16">
        <v>0.186966900103647</v>
      </c>
      <c r="AZ1444" s="16"/>
      <c r="BA1444" s="16">
        <v>9.4287988438793394E-2</v>
      </c>
      <c r="BB1444" s="16">
        <v>0.10876128115313501</v>
      </c>
    </row>
    <row r="1445" spans="2:54" x14ac:dyDescent="0.35">
      <c r="C1445" s="16"/>
      <c r="D1445" s="16"/>
      <c r="E1445" s="16"/>
      <c r="F1445" s="16"/>
      <c r="G1445" s="16"/>
      <c r="H1445" s="16"/>
      <c r="I1445" s="16"/>
      <c r="J1445" s="16"/>
      <c r="K1445" s="16"/>
      <c r="L1445" s="16"/>
      <c r="M1445" s="16"/>
      <c r="N1445" s="16"/>
      <c r="O1445" s="16"/>
      <c r="P1445" s="16"/>
      <c r="Q1445" s="16"/>
      <c r="R1445" s="16"/>
      <c r="S1445" s="16"/>
      <c r="T1445" s="16"/>
      <c r="U1445" s="16"/>
      <c r="V1445" s="16"/>
      <c r="W1445" s="16"/>
      <c r="X1445" s="16"/>
      <c r="Y1445" s="16"/>
      <c r="Z1445" s="16"/>
      <c r="AA1445" s="16"/>
      <c r="AB1445" s="16"/>
      <c r="AC1445" s="16"/>
      <c r="AD1445" s="16"/>
      <c r="AE1445" s="16"/>
      <c r="AF1445" s="16"/>
      <c r="AG1445" s="16"/>
      <c r="AH1445" s="16"/>
      <c r="AI1445" s="16"/>
      <c r="AJ1445" s="16"/>
      <c r="AK1445" s="16"/>
      <c r="AL1445" s="16"/>
      <c r="AM1445" s="16"/>
      <c r="AN1445" s="16"/>
      <c r="AO1445" s="16"/>
      <c r="AP1445" s="16"/>
      <c r="AQ1445" s="16"/>
      <c r="AR1445" s="16"/>
      <c r="AS1445" s="16"/>
      <c r="AT1445" s="16"/>
      <c r="AU1445" s="16"/>
      <c r="AV1445" s="16"/>
      <c r="AW1445" s="16"/>
      <c r="AX1445" s="16"/>
      <c r="AY1445" s="16"/>
      <c r="AZ1445" s="16"/>
      <c r="BA1445" s="16"/>
      <c r="BB1445" s="16"/>
    </row>
    <row r="1446" spans="2:54" x14ac:dyDescent="0.35">
      <c r="B1446" s="7" t="s">
        <v>510</v>
      </c>
      <c r="C1446" s="16"/>
      <c r="D1446" s="16"/>
      <c r="E1446" s="16"/>
      <c r="F1446" s="16"/>
      <c r="G1446" s="16"/>
      <c r="H1446" s="16"/>
      <c r="I1446" s="16"/>
      <c r="J1446" s="16"/>
      <c r="K1446" s="16"/>
      <c r="L1446" s="16"/>
      <c r="M1446" s="16"/>
      <c r="N1446" s="16"/>
      <c r="O1446" s="16"/>
      <c r="P1446" s="16"/>
      <c r="Q1446" s="16"/>
      <c r="R1446" s="16"/>
      <c r="S1446" s="16"/>
      <c r="T1446" s="16"/>
      <c r="U1446" s="16"/>
      <c r="V1446" s="16"/>
      <c r="W1446" s="16"/>
      <c r="X1446" s="16"/>
      <c r="Y1446" s="16"/>
      <c r="Z1446" s="16"/>
      <c r="AA1446" s="16"/>
      <c r="AB1446" s="16"/>
      <c r="AC1446" s="16"/>
      <c r="AD1446" s="16"/>
      <c r="AE1446" s="16"/>
      <c r="AF1446" s="16"/>
      <c r="AG1446" s="16"/>
      <c r="AH1446" s="16"/>
      <c r="AI1446" s="16"/>
      <c r="AJ1446" s="16"/>
      <c r="AK1446" s="16"/>
      <c r="AL1446" s="16"/>
      <c r="AM1446" s="16"/>
      <c r="AN1446" s="16"/>
      <c r="AO1446" s="16"/>
      <c r="AP1446" s="16"/>
      <c r="AQ1446" s="16"/>
      <c r="AR1446" s="16"/>
      <c r="AS1446" s="16"/>
      <c r="AT1446" s="16"/>
      <c r="AU1446" s="16"/>
      <c r="AV1446" s="16"/>
      <c r="AW1446" s="16"/>
      <c r="AX1446" s="16"/>
      <c r="AY1446" s="16"/>
      <c r="AZ1446" s="16"/>
      <c r="BA1446" s="16"/>
      <c r="BB1446" s="16"/>
    </row>
    <row r="1447" spans="2:54" x14ac:dyDescent="0.35">
      <c r="B1447" s="15" t="s">
        <v>14</v>
      </c>
      <c r="C1447" s="16"/>
      <c r="D1447" s="16"/>
      <c r="E1447" s="16"/>
      <c r="F1447" s="16"/>
      <c r="G1447" s="16"/>
      <c r="H1447" s="16"/>
      <c r="I1447" s="16"/>
      <c r="J1447" s="16"/>
      <c r="K1447" s="16"/>
      <c r="L1447" s="16"/>
      <c r="M1447" s="16"/>
      <c r="N1447" s="16"/>
      <c r="O1447" s="16"/>
      <c r="P1447" s="16"/>
      <c r="Q1447" s="16"/>
      <c r="R1447" s="16"/>
      <c r="S1447" s="16"/>
      <c r="T1447" s="16"/>
      <c r="U1447" s="16"/>
      <c r="V1447" s="16"/>
      <c r="W1447" s="16"/>
      <c r="X1447" s="16"/>
      <c r="Y1447" s="16"/>
      <c r="Z1447" s="16"/>
      <c r="AA1447" s="16"/>
      <c r="AB1447" s="16"/>
      <c r="AC1447" s="16"/>
      <c r="AD1447" s="16"/>
      <c r="AE1447" s="16"/>
      <c r="AF1447" s="16"/>
      <c r="AG1447" s="16"/>
      <c r="AH1447" s="16"/>
      <c r="AI1447" s="16"/>
      <c r="AJ1447" s="16"/>
      <c r="AK1447" s="16"/>
      <c r="AL1447" s="16"/>
      <c r="AM1447" s="16"/>
      <c r="AN1447" s="16"/>
      <c r="AO1447" s="16"/>
      <c r="AP1447" s="16"/>
      <c r="AQ1447" s="16"/>
      <c r="AR1447" s="16"/>
      <c r="AS1447" s="16"/>
      <c r="AT1447" s="16"/>
      <c r="AU1447" s="16"/>
      <c r="AV1447" s="16"/>
      <c r="AW1447" s="16"/>
      <c r="AX1447" s="16"/>
      <c r="AY1447" s="16"/>
      <c r="AZ1447" s="16"/>
      <c r="BA1447" s="16"/>
      <c r="BB1447" s="16"/>
    </row>
    <row r="1448" spans="2:54" x14ac:dyDescent="0.35">
      <c r="B1448" t="s">
        <v>503</v>
      </c>
      <c r="C1448" s="16">
        <v>0.64182448307154505</v>
      </c>
      <c r="D1448" s="16">
        <v>0.63127799760824599</v>
      </c>
      <c r="E1448" s="16">
        <v>0.652965084314995</v>
      </c>
      <c r="F1448" s="16"/>
      <c r="G1448" s="16">
        <v>0.46319258721446899</v>
      </c>
      <c r="H1448" s="16">
        <v>0.525816169724449</v>
      </c>
      <c r="I1448" s="16">
        <v>0.638256510201759</v>
      </c>
      <c r="J1448" s="16">
        <v>0.64623722168026299</v>
      </c>
      <c r="K1448" s="16">
        <v>0.70993400665595296</v>
      </c>
      <c r="L1448" s="16">
        <v>0.79050119833664501</v>
      </c>
      <c r="M1448" s="16"/>
      <c r="N1448" s="16">
        <v>0.71550573081470104</v>
      </c>
      <c r="O1448" s="16">
        <v>0.60922137526512599</v>
      </c>
      <c r="P1448" s="16">
        <v>0.63887921891008603</v>
      </c>
      <c r="Q1448" s="16">
        <v>0.62228272556660003</v>
      </c>
      <c r="R1448" s="16"/>
      <c r="S1448" s="16">
        <v>0.669928079780715</v>
      </c>
      <c r="T1448" s="16">
        <v>0.602646194483757</v>
      </c>
      <c r="U1448" s="16"/>
      <c r="V1448" s="16">
        <v>0.53525783927244697</v>
      </c>
      <c r="W1448" s="16">
        <v>0.69268871609139104</v>
      </c>
      <c r="X1448" s="16">
        <v>0.65530624661055603</v>
      </c>
      <c r="Y1448" s="16">
        <v>0.720312927303974</v>
      </c>
      <c r="Z1448" s="16"/>
      <c r="AA1448" s="16">
        <v>0.57244618456542695</v>
      </c>
      <c r="AB1448" s="16">
        <v>0.72561163387058303</v>
      </c>
      <c r="AC1448" s="16">
        <v>0.64130264441849505</v>
      </c>
      <c r="AD1448" s="16">
        <v>0.66167029320971904</v>
      </c>
      <c r="AE1448" s="16">
        <v>0.64835937722815995</v>
      </c>
      <c r="AF1448" s="16">
        <v>0.875609544450899</v>
      </c>
      <c r="AG1448" s="16"/>
      <c r="AH1448" s="16">
        <v>0.62197631687589805</v>
      </c>
      <c r="AI1448" s="16">
        <v>0.67681157711206796</v>
      </c>
      <c r="AJ1448" s="16"/>
      <c r="AK1448" s="16">
        <v>0.61906315139565804</v>
      </c>
      <c r="AL1448" s="16">
        <v>0.648882719124102</v>
      </c>
      <c r="AM1448" s="16"/>
      <c r="AN1448" s="16">
        <v>0.62905931460138198</v>
      </c>
      <c r="AO1448" s="16">
        <v>0.66052001330457499</v>
      </c>
      <c r="AP1448" s="16"/>
      <c r="AQ1448" s="16">
        <v>0.67928631365510905</v>
      </c>
      <c r="AR1448" s="16">
        <v>0.64743312060194202</v>
      </c>
      <c r="AS1448" s="16">
        <v>0.62745126203295898</v>
      </c>
      <c r="AT1448" s="16"/>
      <c r="AU1448" s="16">
        <v>0.67061232495218304</v>
      </c>
      <c r="AV1448" s="16">
        <v>0.60856878258858604</v>
      </c>
      <c r="AW1448" s="16"/>
      <c r="AX1448" s="16">
        <v>0.65208966788058997</v>
      </c>
      <c r="AY1448" s="16">
        <v>0.597674153456074</v>
      </c>
      <c r="AZ1448" s="16"/>
      <c r="BA1448" s="16">
        <v>0.64751834352869597</v>
      </c>
      <c r="BB1448" s="16">
        <v>0.57721853253349797</v>
      </c>
    </row>
    <row r="1449" spans="2:54" x14ac:dyDescent="0.35">
      <c r="B1449" t="s">
        <v>504</v>
      </c>
      <c r="C1449" s="16">
        <v>0.16952927343117699</v>
      </c>
      <c r="D1449" s="16">
        <v>0.20822289630430599</v>
      </c>
      <c r="E1449" s="16">
        <v>0.130615533416575</v>
      </c>
      <c r="F1449" s="16"/>
      <c r="G1449" s="16">
        <v>0.28498791244226501</v>
      </c>
      <c r="H1449" s="16">
        <v>0.24333183859643201</v>
      </c>
      <c r="I1449" s="16">
        <v>0.177041139038424</v>
      </c>
      <c r="J1449" s="16">
        <v>0.18195598357543</v>
      </c>
      <c r="K1449" s="16">
        <v>0.10967372188987</v>
      </c>
      <c r="L1449" s="16">
        <v>7.1259235427124007E-2</v>
      </c>
      <c r="M1449" s="16"/>
      <c r="N1449" s="16">
        <v>0.11888539737899</v>
      </c>
      <c r="O1449" s="16">
        <v>0.15957482770273801</v>
      </c>
      <c r="P1449" s="16">
        <v>0.16434302500278899</v>
      </c>
      <c r="Q1449" s="16">
        <v>0.222829490954082</v>
      </c>
      <c r="R1449" s="16"/>
      <c r="S1449" s="16">
        <v>0.150482315023169</v>
      </c>
      <c r="T1449" s="16">
        <v>0.194112740115503</v>
      </c>
      <c r="U1449" s="16"/>
      <c r="V1449" s="16">
        <v>0.18961375404828801</v>
      </c>
      <c r="W1449" s="16">
        <v>0.148397354818426</v>
      </c>
      <c r="X1449" s="16">
        <v>0.19034815206082101</v>
      </c>
      <c r="Y1449" s="16">
        <v>9.3027017634168693E-2</v>
      </c>
      <c r="Z1449" s="16"/>
      <c r="AA1449" s="16">
        <v>0.174440580001755</v>
      </c>
      <c r="AB1449" s="16">
        <v>0.11973326032287999</v>
      </c>
      <c r="AC1449" s="16">
        <v>0.16136314829926601</v>
      </c>
      <c r="AD1449" s="16">
        <v>0.19822733197423101</v>
      </c>
      <c r="AE1449" s="16">
        <v>0.21038350073227</v>
      </c>
      <c r="AF1449" s="16">
        <v>0.10753016374350199</v>
      </c>
      <c r="AG1449" s="16"/>
      <c r="AH1449" s="16">
        <v>0.192942173195436</v>
      </c>
      <c r="AI1449" s="16">
        <v>0.16231163074718599</v>
      </c>
      <c r="AJ1449" s="16"/>
      <c r="AK1449" s="16">
        <v>0.188121554474868</v>
      </c>
      <c r="AL1449" s="16">
        <v>0.187763713316799</v>
      </c>
      <c r="AM1449" s="16"/>
      <c r="AN1449" s="16">
        <v>0.19447278314800201</v>
      </c>
      <c r="AO1449" s="16">
        <v>0.169558746038877</v>
      </c>
      <c r="AP1449" s="16"/>
      <c r="AQ1449" s="16">
        <v>0.17784228824453299</v>
      </c>
      <c r="AR1449" s="16">
        <v>0.156880443516833</v>
      </c>
      <c r="AS1449" s="16">
        <v>0.18626991140452501</v>
      </c>
      <c r="AT1449" s="16"/>
      <c r="AU1449" s="16">
        <v>0.140524061867284</v>
      </c>
      <c r="AV1449" s="16">
        <v>0.21011445303780499</v>
      </c>
      <c r="AW1449" s="16"/>
      <c r="AX1449" s="16">
        <v>0.17707829204372799</v>
      </c>
      <c r="AY1449" s="16">
        <v>0.13785352416843799</v>
      </c>
      <c r="AZ1449" s="16"/>
      <c r="BA1449" s="16">
        <v>0.20062220152138999</v>
      </c>
      <c r="BB1449" s="16">
        <v>0.23167433344003999</v>
      </c>
    </row>
    <row r="1450" spans="2:54" x14ac:dyDescent="0.35">
      <c r="B1450" t="s">
        <v>505</v>
      </c>
      <c r="C1450" s="16">
        <v>9.2238753114889799E-2</v>
      </c>
      <c r="D1450" s="16">
        <v>9.2575591016257605E-2</v>
      </c>
      <c r="E1450" s="16">
        <v>9.1522517423659494E-2</v>
      </c>
      <c r="F1450" s="16"/>
      <c r="G1450" s="16">
        <v>0.13284106710282501</v>
      </c>
      <c r="H1450" s="16">
        <v>0.12554547943501301</v>
      </c>
      <c r="I1450" s="16">
        <v>0.116405280553448</v>
      </c>
      <c r="J1450" s="16">
        <v>9.6152986094738296E-2</v>
      </c>
      <c r="K1450" s="16">
        <v>7.4260310298417703E-2</v>
      </c>
      <c r="L1450" s="16">
        <v>3.2574278067337398E-2</v>
      </c>
      <c r="M1450" s="16"/>
      <c r="N1450" s="16">
        <v>5.6420061262319902E-2</v>
      </c>
      <c r="O1450" s="16">
        <v>0.12949587324824899</v>
      </c>
      <c r="P1450" s="16">
        <v>0.103163810019095</v>
      </c>
      <c r="Q1450" s="16">
        <v>6.7792237192218399E-2</v>
      </c>
      <c r="R1450" s="16"/>
      <c r="S1450" s="16">
        <v>8.9228074976538702E-2</v>
      </c>
      <c r="T1450" s="16">
        <v>9.7237507372199203E-2</v>
      </c>
      <c r="U1450" s="16"/>
      <c r="V1450" s="16">
        <v>0.14654213950605199</v>
      </c>
      <c r="W1450" s="16">
        <v>6.7453468962817897E-2</v>
      </c>
      <c r="X1450" s="16">
        <v>8.3471157922630698E-2</v>
      </c>
      <c r="Y1450" s="16">
        <v>5.4985764735466201E-2</v>
      </c>
      <c r="Z1450" s="16"/>
      <c r="AA1450" s="16">
        <v>0.138260731533382</v>
      </c>
      <c r="AB1450" s="16">
        <v>6.2223489967827499E-2</v>
      </c>
      <c r="AC1450" s="16">
        <v>0.108364094742286</v>
      </c>
      <c r="AD1450" s="16">
        <v>5.2429426806087101E-2</v>
      </c>
      <c r="AE1450" s="16">
        <v>6.08424802826944E-2</v>
      </c>
      <c r="AF1450" s="16">
        <v>0</v>
      </c>
      <c r="AG1450" s="16"/>
      <c r="AH1450" s="16">
        <v>8.8360562021149197E-2</v>
      </c>
      <c r="AI1450" s="16">
        <v>8.7410353449394101E-2</v>
      </c>
      <c r="AJ1450" s="16"/>
      <c r="AK1450" s="16">
        <v>9.3495105675321197E-2</v>
      </c>
      <c r="AL1450" s="16">
        <v>9.8410043489168597E-2</v>
      </c>
      <c r="AM1450" s="16"/>
      <c r="AN1450" s="16">
        <v>7.4498124883700001E-2</v>
      </c>
      <c r="AO1450" s="16">
        <v>9.7166565573951202E-2</v>
      </c>
      <c r="AP1450" s="16"/>
      <c r="AQ1450" s="16">
        <v>6.6282902412590106E-2</v>
      </c>
      <c r="AR1450" s="16">
        <v>7.3630363163190396E-2</v>
      </c>
      <c r="AS1450" s="16">
        <v>0.123645334909115</v>
      </c>
      <c r="AT1450" s="16"/>
      <c r="AU1450" s="16">
        <v>9.5243646964278603E-2</v>
      </c>
      <c r="AV1450" s="16">
        <v>8.4303043996790297E-2</v>
      </c>
      <c r="AW1450" s="16"/>
      <c r="AX1450" s="16">
        <v>9.0339240372260904E-2</v>
      </c>
      <c r="AY1450" s="16">
        <v>0.105636720680196</v>
      </c>
      <c r="AZ1450" s="16"/>
      <c r="BA1450" s="16">
        <v>8.7680132566982594E-2</v>
      </c>
      <c r="BB1450" s="16">
        <v>0.118949715183243</v>
      </c>
    </row>
    <row r="1451" spans="2:54" x14ac:dyDescent="0.35">
      <c r="B1451" t="s">
        <v>89</v>
      </c>
      <c r="C1451" s="16">
        <v>9.6407490382388494E-2</v>
      </c>
      <c r="D1451" s="16">
        <v>6.7923515071190405E-2</v>
      </c>
      <c r="E1451" s="16">
        <v>0.124896864844771</v>
      </c>
      <c r="F1451" s="16"/>
      <c r="G1451" s="16">
        <v>0.118978433240441</v>
      </c>
      <c r="H1451" s="16">
        <v>0.105306512244105</v>
      </c>
      <c r="I1451" s="16">
        <v>6.8297070206369395E-2</v>
      </c>
      <c r="J1451" s="16">
        <v>7.5653808649568402E-2</v>
      </c>
      <c r="K1451" s="16">
        <v>0.106131961155759</v>
      </c>
      <c r="L1451" s="16">
        <v>0.10566528816889301</v>
      </c>
      <c r="M1451" s="16"/>
      <c r="N1451" s="16">
        <v>0.109188810543989</v>
      </c>
      <c r="O1451" s="16">
        <v>0.101707923783886</v>
      </c>
      <c r="P1451" s="16">
        <v>9.3613946068029794E-2</v>
      </c>
      <c r="Q1451" s="16">
        <v>8.7095546287099604E-2</v>
      </c>
      <c r="R1451" s="16"/>
      <c r="S1451" s="16">
        <v>9.0361530219577393E-2</v>
      </c>
      <c r="T1451" s="16">
        <v>0.106003558028541</v>
      </c>
      <c r="U1451" s="16"/>
      <c r="V1451" s="16">
        <v>0.128586267173213</v>
      </c>
      <c r="W1451" s="16">
        <v>9.1460460127365306E-2</v>
      </c>
      <c r="X1451" s="16">
        <v>7.0874443405992499E-2</v>
      </c>
      <c r="Y1451" s="16">
        <v>0.131674290326391</v>
      </c>
      <c r="Z1451" s="16"/>
      <c r="AA1451" s="16">
        <v>0.11485250389943701</v>
      </c>
      <c r="AB1451" s="16">
        <v>9.2431615838709805E-2</v>
      </c>
      <c r="AC1451" s="16">
        <v>8.89701125399531E-2</v>
      </c>
      <c r="AD1451" s="16">
        <v>8.7672948009962504E-2</v>
      </c>
      <c r="AE1451" s="16">
        <v>8.0414641756874794E-2</v>
      </c>
      <c r="AF1451" s="16">
        <v>1.6860291805598698E-2</v>
      </c>
      <c r="AG1451" s="16"/>
      <c r="AH1451" s="16">
        <v>9.6720947907517105E-2</v>
      </c>
      <c r="AI1451" s="16">
        <v>7.3466438691351998E-2</v>
      </c>
      <c r="AJ1451" s="16"/>
      <c r="AK1451" s="16">
        <v>9.9320188454152497E-2</v>
      </c>
      <c r="AL1451" s="16">
        <v>6.4943524069931299E-2</v>
      </c>
      <c r="AM1451" s="16"/>
      <c r="AN1451" s="16">
        <v>0.101969777366916</v>
      </c>
      <c r="AO1451" s="16">
        <v>7.2754675082596407E-2</v>
      </c>
      <c r="AP1451" s="16"/>
      <c r="AQ1451" s="16">
        <v>7.6588495687768002E-2</v>
      </c>
      <c r="AR1451" s="16">
        <v>0.12205607271803399</v>
      </c>
      <c r="AS1451" s="16">
        <v>6.2633491653400902E-2</v>
      </c>
      <c r="AT1451" s="16"/>
      <c r="AU1451" s="16">
        <v>9.3619966216254305E-2</v>
      </c>
      <c r="AV1451" s="16">
        <v>9.7013720376819199E-2</v>
      </c>
      <c r="AW1451" s="16"/>
      <c r="AX1451" s="16">
        <v>8.0492799703421797E-2</v>
      </c>
      <c r="AY1451" s="16">
        <v>0.15883560169529301</v>
      </c>
      <c r="AZ1451" s="16"/>
      <c r="BA1451" s="16">
        <v>6.4179322382931198E-2</v>
      </c>
      <c r="BB1451" s="16">
        <v>7.2157418843219107E-2</v>
      </c>
    </row>
    <row r="1452" spans="2:54" x14ac:dyDescent="0.35">
      <c r="C1452" s="16"/>
      <c r="D1452" s="16"/>
      <c r="E1452" s="16"/>
      <c r="F1452" s="16"/>
      <c r="G1452" s="16"/>
      <c r="H1452" s="16"/>
      <c r="I1452" s="16"/>
      <c r="J1452" s="16"/>
      <c r="K1452" s="16"/>
      <c r="L1452" s="16"/>
      <c r="M1452" s="16"/>
      <c r="N1452" s="16"/>
      <c r="O1452" s="16"/>
      <c r="P1452" s="16"/>
      <c r="Q1452" s="16"/>
      <c r="R1452" s="16"/>
      <c r="S1452" s="16"/>
      <c r="T1452" s="16"/>
      <c r="U1452" s="16"/>
      <c r="V1452" s="16"/>
      <c r="W1452" s="16"/>
      <c r="X1452" s="16"/>
      <c r="Y1452" s="16"/>
      <c r="Z1452" s="16"/>
      <c r="AA1452" s="16"/>
      <c r="AB1452" s="16"/>
      <c r="AC1452" s="16"/>
      <c r="AD1452" s="16"/>
      <c r="AE1452" s="16"/>
      <c r="AF1452" s="16"/>
      <c r="AG1452" s="16"/>
      <c r="AH1452" s="16"/>
      <c r="AI1452" s="16"/>
      <c r="AJ1452" s="16"/>
      <c r="AK1452" s="16"/>
      <c r="AL1452" s="16"/>
      <c r="AM1452" s="16"/>
      <c r="AN1452" s="16"/>
      <c r="AO1452" s="16"/>
      <c r="AP1452" s="16"/>
      <c r="AQ1452" s="16"/>
      <c r="AR1452" s="16"/>
      <c r="AS1452" s="16"/>
      <c r="AT1452" s="16"/>
      <c r="AU1452" s="16"/>
      <c r="AV1452" s="16"/>
      <c r="AW1452" s="16"/>
      <c r="AX1452" s="16"/>
      <c r="AY1452" s="16"/>
      <c r="AZ1452" s="16"/>
      <c r="BA1452" s="16"/>
      <c r="BB1452" s="16"/>
    </row>
    <row r="1453" spans="2:54" x14ac:dyDescent="0.35">
      <c r="B1453" s="7" t="s">
        <v>511</v>
      </c>
      <c r="C1453" s="16"/>
      <c r="D1453" s="16"/>
      <c r="E1453" s="16"/>
      <c r="F1453" s="16"/>
      <c r="G1453" s="16"/>
      <c r="H1453" s="16"/>
      <c r="I1453" s="16"/>
      <c r="J1453" s="16"/>
      <c r="K1453" s="16"/>
      <c r="L1453" s="16"/>
      <c r="M1453" s="16"/>
      <c r="N1453" s="16"/>
      <c r="O1453" s="16"/>
      <c r="P1453" s="16"/>
      <c r="Q1453" s="16"/>
      <c r="R1453" s="16"/>
      <c r="S1453" s="16"/>
      <c r="T1453" s="16"/>
      <c r="U1453" s="16"/>
      <c r="V1453" s="16"/>
      <c r="W1453" s="16"/>
      <c r="X1453" s="16"/>
      <c r="Y1453" s="16"/>
      <c r="Z1453" s="16"/>
      <c r="AA1453" s="16"/>
      <c r="AB1453" s="16"/>
      <c r="AC1453" s="16"/>
      <c r="AD1453" s="16"/>
      <c r="AE1453" s="16"/>
      <c r="AF1453" s="16"/>
      <c r="AG1453" s="16"/>
      <c r="AH1453" s="16"/>
      <c r="AI1453" s="16"/>
      <c r="AJ1453" s="16"/>
      <c r="AK1453" s="16"/>
      <c r="AL1453" s="16"/>
      <c r="AM1453" s="16"/>
      <c r="AN1453" s="16"/>
      <c r="AO1453" s="16"/>
      <c r="AP1453" s="16"/>
      <c r="AQ1453" s="16"/>
      <c r="AR1453" s="16"/>
      <c r="AS1453" s="16"/>
      <c r="AT1453" s="16"/>
      <c r="AU1453" s="16"/>
      <c r="AV1453" s="16"/>
      <c r="AW1453" s="16"/>
      <c r="AX1453" s="16"/>
      <c r="AY1453" s="16"/>
      <c r="AZ1453" s="16"/>
      <c r="BA1453" s="16"/>
      <c r="BB1453" s="16"/>
    </row>
    <row r="1454" spans="2:54" x14ac:dyDescent="0.35">
      <c r="B1454" s="15" t="s">
        <v>14</v>
      </c>
      <c r="C1454" s="16"/>
      <c r="D1454" s="16"/>
      <c r="E1454" s="16"/>
      <c r="F1454" s="16"/>
      <c r="G1454" s="16"/>
      <c r="H1454" s="16"/>
      <c r="I1454" s="16"/>
      <c r="J1454" s="16"/>
      <c r="K1454" s="16"/>
      <c r="L1454" s="16"/>
      <c r="M1454" s="16"/>
      <c r="N1454" s="16"/>
      <c r="O1454" s="16"/>
      <c r="P1454" s="16"/>
      <c r="Q1454" s="16"/>
      <c r="R1454" s="16"/>
      <c r="S1454" s="16"/>
      <c r="T1454" s="16"/>
      <c r="U1454" s="16"/>
      <c r="V1454" s="16"/>
      <c r="W1454" s="16"/>
      <c r="X1454" s="16"/>
      <c r="Y1454" s="16"/>
      <c r="Z1454" s="16"/>
      <c r="AA1454" s="16"/>
      <c r="AB1454" s="16"/>
      <c r="AC1454" s="16"/>
      <c r="AD1454" s="16"/>
      <c r="AE1454" s="16"/>
      <c r="AF1454" s="16"/>
      <c r="AG1454" s="16"/>
      <c r="AH1454" s="16"/>
      <c r="AI1454" s="16"/>
      <c r="AJ1454" s="16"/>
      <c r="AK1454" s="16"/>
      <c r="AL1454" s="16"/>
      <c r="AM1454" s="16"/>
      <c r="AN1454" s="16"/>
      <c r="AO1454" s="16"/>
      <c r="AP1454" s="16"/>
      <c r="AQ1454" s="16"/>
      <c r="AR1454" s="16"/>
      <c r="AS1454" s="16"/>
      <c r="AT1454" s="16"/>
      <c r="AU1454" s="16"/>
      <c r="AV1454" s="16"/>
      <c r="AW1454" s="16"/>
      <c r="AX1454" s="16"/>
      <c r="AY1454" s="16"/>
      <c r="AZ1454" s="16"/>
      <c r="BA1454" s="16"/>
      <c r="BB1454" s="16"/>
    </row>
    <row r="1455" spans="2:54" x14ac:dyDescent="0.35">
      <c r="B1455" t="s">
        <v>503</v>
      </c>
      <c r="C1455" s="16">
        <v>0.51552307494892102</v>
      </c>
      <c r="D1455" s="16">
        <v>0.50031143690315705</v>
      </c>
      <c r="E1455" s="16">
        <v>0.52797287960381301</v>
      </c>
      <c r="F1455" s="16"/>
      <c r="G1455" s="16">
        <v>0.271350523864199</v>
      </c>
      <c r="H1455" s="16">
        <v>0.50036005438821296</v>
      </c>
      <c r="I1455" s="16">
        <v>0.57043670457464202</v>
      </c>
      <c r="J1455" s="16">
        <v>0.57179279731150201</v>
      </c>
      <c r="K1455" s="16">
        <v>0.52734416099829595</v>
      </c>
      <c r="L1455" s="16">
        <v>0.575059327987409</v>
      </c>
      <c r="M1455" s="16"/>
      <c r="N1455" s="16">
        <v>0.54075112881434095</v>
      </c>
      <c r="O1455" s="16">
        <v>0.45549966735288699</v>
      </c>
      <c r="P1455" s="16">
        <v>0.518689845282849</v>
      </c>
      <c r="Q1455" s="16">
        <v>0.544871164374084</v>
      </c>
      <c r="R1455" s="16"/>
      <c r="S1455" s="16">
        <v>0.53051124782003201</v>
      </c>
      <c r="T1455" s="16">
        <v>0.495491128895239</v>
      </c>
      <c r="U1455" s="16"/>
      <c r="V1455" s="16">
        <v>0.44550154452343899</v>
      </c>
      <c r="W1455" s="16">
        <v>0.55910017693383995</v>
      </c>
      <c r="X1455" s="16">
        <v>0.52188284369172599</v>
      </c>
      <c r="Y1455" s="16">
        <v>0.47023978304791297</v>
      </c>
      <c r="Z1455" s="16"/>
      <c r="AA1455" s="16">
        <v>0.44831524633180198</v>
      </c>
      <c r="AB1455" s="16">
        <v>0.57117125585195205</v>
      </c>
      <c r="AC1455" s="16">
        <v>0.54058087645629505</v>
      </c>
      <c r="AD1455" s="16">
        <v>0.56239280620674703</v>
      </c>
      <c r="AE1455" s="16">
        <v>0.47839284698722001</v>
      </c>
      <c r="AF1455" s="16">
        <v>0.74468513148475501</v>
      </c>
      <c r="AG1455" s="16"/>
      <c r="AH1455" s="16">
        <v>0.55586094474338699</v>
      </c>
      <c r="AI1455" s="16">
        <v>0.480060867119247</v>
      </c>
      <c r="AJ1455" s="16"/>
      <c r="AK1455" s="16">
        <v>0.57220083026102697</v>
      </c>
      <c r="AL1455" s="16">
        <v>0.47923058184334999</v>
      </c>
      <c r="AM1455" s="16"/>
      <c r="AN1455" s="16">
        <v>0.56853861842152598</v>
      </c>
      <c r="AO1455" s="16">
        <v>0.49657368043843603</v>
      </c>
      <c r="AP1455" s="16"/>
      <c r="AQ1455" s="16">
        <v>0.58672471364126699</v>
      </c>
      <c r="AR1455" s="16">
        <v>0.50988978633246995</v>
      </c>
      <c r="AS1455" s="16">
        <v>0.49873705240608601</v>
      </c>
      <c r="AT1455" s="16"/>
      <c r="AU1455" s="16">
        <v>0.57849898325836502</v>
      </c>
      <c r="AV1455" s="16">
        <v>0.43147668616786899</v>
      </c>
      <c r="AW1455" s="16"/>
      <c r="AX1455" s="16">
        <v>0.52925102896411802</v>
      </c>
      <c r="AY1455" s="16">
        <v>0.45385942929811102</v>
      </c>
      <c r="AZ1455" s="16"/>
      <c r="BA1455" s="16">
        <v>0.55314006929243498</v>
      </c>
      <c r="BB1455" s="16">
        <v>0.46841235631414102</v>
      </c>
    </row>
    <row r="1456" spans="2:54" x14ac:dyDescent="0.35">
      <c r="B1456" t="s">
        <v>504</v>
      </c>
      <c r="C1456" s="16">
        <v>0.23563183543459501</v>
      </c>
      <c r="D1456" s="16">
        <v>0.27137317999215499</v>
      </c>
      <c r="E1456" s="16">
        <v>0.20168681048925999</v>
      </c>
      <c r="F1456" s="16"/>
      <c r="G1456" s="16">
        <v>0.34624100862409601</v>
      </c>
      <c r="H1456" s="16">
        <v>0.29072212295002903</v>
      </c>
      <c r="I1456" s="16">
        <v>0.16254488263452299</v>
      </c>
      <c r="J1456" s="16">
        <v>0.20066142006959101</v>
      </c>
      <c r="K1456" s="16">
        <v>0.23209812430966001</v>
      </c>
      <c r="L1456" s="16">
        <v>0.21056934515046299</v>
      </c>
      <c r="M1456" s="16"/>
      <c r="N1456" s="16">
        <v>0.28097697123565502</v>
      </c>
      <c r="O1456" s="16">
        <v>0.204319129315951</v>
      </c>
      <c r="P1456" s="16">
        <v>0.26510427902031503</v>
      </c>
      <c r="Q1456" s="16">
        <v>0.183276733241127</v>
      </c>
      <c r="R1456" s="16"/>
      <c r="S1456" s="16">
        <v>0.24353477295128101</v>
      </c>
      <c r="T1456" s="16">
        <v>0.22156869874389101</v>
      </c>
      <c r="U1456" s="16"/>
      <c r="V1456" s="16">
        <v>0.207495512383018</v>
      </c>
      <c r="W1456" s="16">
        <v>0.217102400669415</v>
      </c>
      <c r="X1456" s="16">
        <v>0.27768281843742798</v>
      </c>
      <c r="Y1456" s="16">
        <v>0.30467369761305202</v>
      </c>
      <c r="Z1456" s="16"/>
      <c r="AA1456" s="16">
        <v>0.21693895115697301</v>
      </c>
      <c r="AB1456" s="16">
        <v>0.244521677557136</v>
      </c>
      <c r="AC1456" s="16">
        <v>0.20211786697134601</v>
      </c>
      <c r="AD1456" s="16">
        <v>0.25738703588200101</v>
      </c>
      <c r="AE1456" s="16">
        <v>0.30959387589930198</v>
      </c>
      <c r="AF1456" s="16">
        <v>0.16222007907786201</v>
      </c>
      <c r="AG1456" s="16"/>
      <c r="AH1456" s="16">
        <v>0.258294093067092</v>
      </c>
      <c r="AI1456" s="16">
        <v>0.24363231700836399</v>
      </c>
      <c r="AJ1456" s="16"/>
      <c r="AK1456" s="16">
        <v>0.229546792898873</v>
      </c>
      <c r="AL1456" s="16">
        <v>0.24053161276559901</v>
      </c>
      <c r="AM1456" s="16"/>
      <c r="AN1456" s="16">
        <v>0.25947948004403198</v>
      </c>
      <c r="AO1456" s="16">
        <v>0.21891181458218001</v>
      </c>
      <c r="AP1456" s="16"/>
      <c r="AQ1456" s="16">
        <v>0.23844677253426799</v>
      </c>
      <c r="AR1456" s="16">
        <v>0.23462632661396299</v>
      </c>
      <c r="AS1456" s="16">
        <v>0.25711070463972102</v>
      </c>
      <c r="AT1456" s="16"/>
      <c r="AU1456" s="16">
        <v>0.20688628081313001</v>
      </c>
      <c r="AV1456" s="16">
        <v>0.27705070119511699</v>
      </c>
      <c r="AW1456" s="16"/>
      <c r="AX1456" s="16">
        <v>0.24424716598361501</v>
      </c>
      <c r="AY1456" s="16">
        <v>0.20117800151273399</v>
      </c>
      <c r="AZ1456" s="16"/>
      <c r="BA1456" s="16">
        <v>0.28090674918724701</v>
      </c>
      <c r="BB1456" s="16">
        <v>0.34437091938628001</v>
      </c>
    </row>
    <row r="1457" spans="2:54" x14ac:dyDescent="0.35">
      <c r="B1457" t="s">
        <v>505</v>
      </c>
      <c r="C1457" s="16">
        <v>0.13139478118797701</v>
      </c>
      <c r="D1457" s="16">
        <v>0.12831193558065601</v>
      </c>
      <c r="E1457" s="16">
        <v>0.13452904034132299</v>
      </c>
      <c r="F1457" s="16"/>
      <c r="G1457" s="16">
        <v>0.20501632432054001</v>
      </c>
      <c r="H1457" s="16">
        <v>0.10550842774588701</v>
      </c>
      <c r="I1457" s="16">
        <v>0.15982462125438601</v>
      </c>
      <c r="J1457" s="16">
        <v>0.13219488625307699</v>
      </c>
      <c r="K1457" s="16">
        <v>0.13002181839506</v>
      </c>
      <c r="L1457" s="16">
        <v>8.9425851348597998E-2</v>
      </c>
      <c r="M1457" s="16"/>
      <c r="N1457" s="16">
        <v>9.1809288395493904E-2</v>
      </c>
      <c r="O1457" s="16">
        <v>0.204651570884752</v>
      </c>
      <c r="P1457" s="16">
        <v>0.10856684018276699</v>
      </c>
      <c r="Q1457" s="16">
        <v>0.13228435472137601</v>
      </c>
      <c r="R1457" s="16"/>
      <c r="S1457" s="16">
        <v>0.112203803439977</v>
      </c>
      <c r="T1457" s="16">
        <v>0.159326020780934</v>
      </c>
      <c r="U1457" s="16"/>
      <c r="V1457" s="16">
        <v>0.181802575570052</v>
      </c>
      <c r="W1457" s="16">
        <v>0.116086992833869</v>
      </c>
      <c r="X1457" s="16">
        <v>0.1103672040538</v>
      </c>
      <c r="Y1457" s="16">
        <v>0.115449578607854</v>
      </c>
      <c r="Z1457" s="16"/>
      <c r="AA1457" s="16">
        <v>0.18859283992723899</v>
      </c>
      <c r="AB1457" s="16">
        <v>8.0749700260540805E-2</v>
      </c>
      <c r="AC1457" s="16">
        <v>9.9896598084295005E-2</v>
      </c>
      <c r="AD1457" s="16">
        <v>0.112693246532445</v>
      </c>
      <c r="AE1457" s="16">
        <v>9.4051098171150399E-2</v>
      </c>
      <c r="AF1457" s="16">
        <v>4.1927059805339097E-2</v>
      </c>
      <c r="AG1457" s="16"/>
      <c r="AH1457" s="16">
        <v>8.3627147770092697E-2</v>
      </c>
      <c r="AI1457" s="16">
        <v>0.17018887839274099</v>
      </c>
      <c r="AJ1457" s="16"/>
      <c r="AK1457" s="16">
        <v>9.12026061820852E-2</v>
      </c>
      <c r="AL1457" s="16">
        <v>0.19075177376847899</v>
      </c>
      <c r="AM1457" s="16"/>
      <c r="AN1457" s="16">
        <v>7.1654204206858904E-2</v>
      </c>
      <c r="AO1457" s="16">
        <v>0.180087557111728</v>
      </c>
      <c r="AP1457" s="16"/>
      <c r="AQ1457" s="16">
        <v>5.7982189107419799E-2</v>
      </c>
      <c r="AR1457" s="16">
        <v>0.12751160096196201</v>
      </c>
      <c r="AS1457" s="16">
        <v>0.165270229244252</v>
      </c>
      <c r="AT1457" s="16"/>
      <c r="AU1457" s="16">
        <v>0.12294683309602999</v>
      </c>
      <c r="AV1457" s="16">
        <v>0.140416356358981</v>
      </c>
      <c r="AW1457" s="16"/>
      <c r="AX1457" s="16">
        <v>0.12650982650675999</v>
      </c>
      <c r="AY1457" s="16">
        <v>0.16159269776857799</v>
      </c>
      <c r="AZ1457" s="16"/>
      <c r="BA1457" s="16">
        <v>0.113311148314804</v>
      </c>
      <c r="BB1457" s="16">
        <v>0.116731830959327</v>
      </c>
    </row>
    <row r="1458" spans="2:54" x14ac:dyDescent="0.35">
      <c r="B1458" t="s">
        <v>89</v>
      </c>
      <c r="C1458" s="16">
        <v>0.117450308428506</v>
      </c>
      <c r="D1458" s="16">
        <v>0.10000344752403301</v>
      </c>
      <c r="E1458" s="16">
        <v>0.13581126956560399</v>
      </c>
      <c r="F1458" s="16"/>
      <c r="G1458" s="16">
        <v>0.177392143191165</v>
      </c>
      <c r="H1458" s="16">
        <v>0.10340939491587101</v>
      </c>
      <c r="I1458" s="16">
        <v>0.10719379153644799</v>
      </c>
      <c r="J1458" s="16">
        <v>9.5350896365830995E-2</v>
      </c>
      <c r="K1458" s="16">
        <v>0.110535896296984</v>
      </c>
      <c r="L1458" s="16">
        <v>0.12494547551353</v>
      </c>
      <c r="M1458" s="16"/>
      <c r="N1458" s="16">
        <v>8.6462611554509905E-2</v>
      </c>
      <c r="O1458" s="16">
        <v>0.135529632446409</v>
      </c>
      <c r="P1458" s="16">
        <v>0.107639035514069</v>
      </c>
      <c r="Q1458" s="16">
        <v>0.13956774766341301</v>
      </c>
      <c r="R1458" s="16"/>
      <c r="S1458" s="16">
        <v>0.11375017578871</v>
      </c>
      <c r="T1458" s="16">
        <v>0.12361415157993499</v>
      </c>
      <c r="U1458" s="16"/>
      <c r="V1458" s="16">
        <v>0.16520036752349099</v>
      </c>
      <c r="W1458" s="16">
        <v>0.10771042956287701</v>
      </c>
      <c r="X1458" s="16">
        <v>9.00671338170458E-2</v>
      </c>
      <c r="Y1458" s="16">
        <v>0.10963694073118101</v>
      </c>
      <c r="Z1458" s="16"/>
      <c r="AA1458" s="16">
        <v>0.146152962583986</v>
      </c>
      <c r="AB1458" s="16">
        <v>0.10355736633037201</v>
      </c>
      <c r="AC1458" s="16">
        <v>0.15740465848806401</v>
      </c>
      <c r="AD1458" s="16">
        <v>6.75269113788068E-2</v>
      </c>
      <c r="AE1458" s="16">
        <v>0.11796217894232799</v>
      </c>
      <c r="AF1458" s="16">
        <v>5.1167729632044502E-2</v>
      </c>
      <c r="AG1458" s="16"/>
      <c r="AH1458" s="16">
        <v>0.102217814419428</v>
      </c>
      <c r="AI1458" s="16">
        <v>0.106117937479648</v>
      </c>
      <c r="AJ1458" s="16"/>
      <c r="AK1458" s="16">
        <v>0.10704977065801401</v>
      </c>
      <c r="AL1458" s="16">
        <v>8.9486031622572099E-2</v>
      </c>
      <c r="AM1458" s="16"/>
      <c r="AN1458" s="16">
        <v>0.100327697327583</v>
      </c>
      <c r="AO1458" s="16">
        <v>0.10442694786765599</v>
      </c>
      <c r="AP1458" s="16"/>
      <c r="AQ1458" s="16">
        <v>0.11684632471704599</v>
      </c>
      <c r="AR1458" s="16">
        <v>0.12797228609160399</v>
      </c>
      <c r="AS1458" s="16">
        <v>7.8882013709940205E-2</v>
      </c>
      <c r="AT1458" s="16"/>
      <c r="AU1458" s="16">
        <v>9.1667902832475306E-2</v>
      </c>
      <c r="AV1458" s="16">
        <v>0.15105625627803301</v>
      </c>
      <c r="AW1458" s="16"/>
      <c r="AX1458" s="16">
        <v>9.9991978545508203E-2</v>
      </c>
      <c r="AY1458" s="16">
        <v>0.18336987142057601</v>
      </c>
      <c r="AZ1458" s="16"/>
      <c r="BA1458" s="16">
        <v>5.2642033205515297E-2</v>
      </c>
      <c r="BB1458" s="16">
        <v>7.0484893340251806E-2</v>
      </c>
    </row>
    <row r="1459" spans="2:54" x14ac:dyDescent="0.35">
      <c r="C1459" s="16"/>
      <c r="D1459" s="16"/>
      <c r="E1459" s="16"/>
      <c r="F1459" s="16"/>
      <c r="G1459" s="16"/>
      <c r="H1459" s="16"/>
      <c r="I1459" s="16"/>
      <c r="J1459" s="16"/>
      <c r="K1459" s="16"/>
      <c r="L1459" s="16"/>
      <c r="M1459" s="16"/>
      <c r="N1459" s="16"/>
      <c r="O1459" s="16"/>
      <c r="P1459" s="16"/>
      <c r="Q1459" s="16"/>
      <c r="R1459" s="16"/>
      <c r="S1459" s="16"/>
      <c r="T1459" s="16"/>
      <c r="U1459" s="16"/>
      <c r="V1459" s="16"/>
      <c r="W1459" s="16"/>
      <c r="X1459" s="16"/>
      <c r="Y1459" s="16"/>
      <c r="Z1459" s="16"/>
      <c r="AA1459" s="16"/>
      <c r="AB1459" s="16"/>
      <c r="AC1459" s="16"/>
      <c r="AD1459" s="16"/>
      <c r="AE1459" s="16"/>
      <c r="AF1459" s="16"/>
      <c r="AG1459" s="16"/>
      <c r="AH1459" s="16"/>
      <c r="AI1459" s="16"/>
      <c r="AJ1459" s="16"/>
      <c r="AK1459" s="16"/>
      <c r="AL1459" s="16"/>
      <c r="AM1459" s="16"/>
      <c r="AN1459" s="16"/>
      <c r="AO1459" s="16"/>
      <c r="AP1459" s="16"/>
      <c r="AQ1459" s="16"/>
      <c r="AR1459" s="16"/>
      <c r="AS1459" s="16"/>
      <c r="AT1459" s="16"/>
      <c r="AU1459" s="16"/>
      <c r="AV1459" s="16"/>
      <c r="AW1459" s="16"/>
      <c r="AX1459" s="16"/>
      <c r="AY1459" s="16"/>
      <c r="AZ1459" s="16"/>
      <c r="BA1459" s="16"/>
      <c r="BB1459" s="16"/>
    </row>
    <row r="1460" spans="2:54" x14ac:dyDescent="0.35">
      <c r="B1460" s="7" t="s">
        <v>512</v>
      </c>
      <c r="C1460" s="16"/>
      <c r="D1460" s="16"/>
      <c r="E1460" s="16"/>
      <c r="F1460" s="16"/>
      <c r="G1460" s="16"/>
      <c r="H1460" s="16"/>
      <c r="I1460" s="16"/>
      <c r="J1460" s="16"/>
      <c r="K1460" s="16"/>
      <c r="L1460" s="16"/>
      <c r="M1460" s="16"/>
      <c r="N1460" s="16"/>
      <c r="O1460" s="16"/>
      <c r="P1460" s="16"/>
      <c r="Q1460" s="16"/>
      <c r="R1460" s="16"/>
      <c r="S1460" s="16"/>
      <c r="T1460" s="16"/>
      <c r="U1460" s="16"/>
      <c r="V1460" s="16"/>
      <c r="W1460" s="16"/>
      <c r="X1460" s="16"/>
      <c r="Y1460" s="16"/>
      <c r="Z1460" s="16"/>
      <c r="AA1460" s="16"/>
      <c r="AB1460" s="16"/>
      <c r="AC1460" s="16"/>
      <c r="AD1460" s="16"/>
      <c r="AE1460" s="16"/>
      <c r="AF1460" s="16"/>
      <c r="AG1460" s="16"/>
      <c r="AH1460" s="16"/>
      <c r="AI1460" s="16"/>
      <c r="AJ1460" s="16"/>
      <c r="AK1460" s="16"/>
      <c r="AL1460" s="16"/>
      <c r="AM1460" s="16"/>
      <c r="AN1460" s="16"/>
      <c r="AO1460" s="16"/>
      <c r="AP1460" s="16"/>
      <c r="AQ1460" s="16"/>
      <c r="AR1460" s="16"/>
      <c r="AS1460" s="16"/>
      <c r="AT1460" s="16"/>
      <c r="AU1460" s="16"/>
      <c r="AV1460" s="16"/>
      <c r="AW1460" s="16"/>
      <c r="AX1460" s="16"/>
      <c r="AY1460" s="16"/>
      <c r="AZ1460" s="16"/>
      <c r="BA1460" s="16"/>
      <c r="BB1460" s="16"/>
    </row>
    <row r="1461" spans="2:54" x14ac:dyDescent="0.35">
      <c r="B1461" s="15" t="s">
        <v>14</v>
      </c>
      <c r="C1461" s="16"/>
      <c r="D1461" s="16"/>
      <c r="E1461" s="16"/>
      <c r="F1461" s="16"/>
      <c r="G1461" s="16"/>
      <c r="H1461" s="16"/>
      <c r="I1461" s="16"/>
      <c r="J1461" s="16"/>
      <c r="K1461" s="16"/>
      <c r="L1461" s="16"/>
      <c r="M1461" s="16"/>
      <c r="N1461" s="16"/>
      <c r="O1461" s="16"/>
      <c r="P1461" s="16"/>
      <c r="Q1461" s="16"/>
      <c r="R1461" s="16"/>
      <c r="S1461" s="16"/>
      <c r="T1461" s="16"/>
      <c r="U1461" s="16"/>
      <c r="V1461" s="16"/>
      <c r="W1461" s="16"/>
      <c r="X1461" s="16"/>
      <c r="Y1461" s="16"/>
      <c r="Z1461" s="16"/>
      <c r="AA1461" s="16"/>
      <c r="AB1461" s="16"/>
      <c r="AC1461" s="16"/>
      <c r="AD1461" s="16"/>
      <c r="AE1461" s="16"/>
      <c r="AF1461" s="16"/>
      <c r="AG1461" s="16"/>
      <c r="AH1461" s="16"/>
      <c r="AI1461" s="16"/>
      <c r="AJ1461" s="16"/>
      <c r="AK1461" s="16"/>
      <c r="AL1461" s="16"/>
      <c r="AM1461" s="16"/>
      <c r="AN1461" s="16"/>
      <c r="AO1461" s="16"/>
      <c r="AP1461" s="16"/>
      <c r="AQ1461" s="16"/>
      <c r="AR1461" s="16"/>
      <c r="AS1461" s="16"/>
      <c r="AT1461" s="16"/>
      <c r="AU1461" s="16"/>
      <c r="AV1461" s="16"/>
      <c r="AW1461" s="16"/>
      <c r="AX1461" s="16"/>
      <c r="AY1461" s="16"/>
      <c r="AZ1461" s="16"/>
      <c r="BA1461" s="16"/>
      <c r="BB1461" s="16"/>
    </row>
    <row r="1462" spans="2:54" x14ac:dyDescent="0.35">
      <c r="B1462" t="s">
        <v>503</v>
      </c>
      <c r="C1462" s="16">
        <v>0.393144544521559</v>
      </c>
      <c r="D1462" s="16">
        <v>0.39305916553107101</v>
      </c>
      <c r="E1462" s="16">
        <v>0.392450793056832</v>
      </c>
      <c r="F1462" s="16"/>
      <c r="G1462" s="16">
        <v>0.21147263753974299</v>
      </c>
      <c r="H1462" s="16">
        <v>0.362785048386779</v>
      </c>
      <c r="I1462" s="16">
        <v>0.46350712800418598</v>
      </c>
      <c r="J1462" s="16">
        <v>0.44268765910764701</v>
      </c>
      <c r="K1462" s="16">
        <v>0.40222623727960199</v>
      </c>
      <c r="L1462" s="16">
        <v>0.42482042220923799</v>
      </c>
      <c r="M1462" s="16"/>
      <c r="N1462" s="16">
        <v>0.41706651155400998</v>
      </c>
      <c r="O1462" s="16">
        <v>0.34952888759466499</v>
      </c>
      <c r="P1462" s="16">
        <v>0.38510468647400398</v>
      </c>
      <c r="Q1462" s="16">
        <v>0.42704781204280801</v>
      </c>
      <c r="R1462" s="16"/>
      <c r="S1462" s="16">
        <v>0.402832929789123</v>
      </c>
      <c r="T1462" s="16">
        <v>0.38049416850954598</v>
      </c>
      <c r="U1462" s="16"/>
      <c r="V1462" s="16">
        <v>0.31914824131963099</v>
      </c>
      <c r="W1462" s="16">
        <v>0.42348410930828601</v>
      </c>
      <c r="X1462" s="16">
        <v>0.40469996231621802</v>
      </c>
      <c r="Y1462" s="16">
        <v>0.48701177642328503</v>
      </c>
      <c r="Z1462" s="16"/>
      <c r="AA1462" s="16">
        <v>0.30984779718585798</v>
      </c>
      <c r="AB1462" s="16">
        <v>0.41867790352491702</v>
      </c>
      <c r="AC1462" s="16">
        <v>0.37625711134429002</v>
      </c>
      <c r="AD1462" s="16">
        <v>0.44703374504881299</v>
      </c>
      <c r="AE1462" s="16">
        <v>0.49258148878708002</v>
      </c>
      <c r="AF1462" s="16">
        <v>0.69059709174114903</v>
      </c>
      <c r="AG1462" s="16"/>
      <c r="AH1462" s="16">
        <v>0.45507070210973699</v>
      </c>
      <c r="AI1462" s="16">
        <v>0.32643163103922102</v>
      </c>
      <c r="AJ1462" s="16"/>
      <c r="AK1462" s="16">
        <v>0.44740755017382999</v>
      </c>
      <c r="AL1462" s="16">
        <v>0.35401919669620202</v>
      </c>
      <c r="AM1462" s="16"/>
      <c r="AN1462" s="16">
        <v>0.46258792422211598</v>
      </c>
      <c r="AO1462" s="16">
        <v>0.338162583726768</v>
      </c>
      <c r="AP1462" s="16"/>
      <c r="AQ1462" s="16">
        <v>0.47676418843013502</v>
      </c>
      <c r="AR1462" s="16">
        <v>0.379218829219923</v>
      </c>
      <c r="AS1462" s="16">
        <v>0.37635349233255799</v>
      </c>
      <c r="AT1462" s="16"/>
      <c r="AU1462" s="16">
        <v>0.439130860819756</v>
      </c>
      <c r="AV1462" s="16">
        <v>0.33097172696399901</v>
      </c>
      <c r="AW1462" s="16"/>
      <c r="AX1462" s="16">
        <v>0.40755465083984299</v>
      </c>
      <c r="AY1462" s="16">
        <v>0.32307827303306702</v>
      </c>
      <c r="AZ1462" s="16"/>
      <c r="BA1462" s="16">
        <v>0.50114571220160398</v>
      </c>
      <c r="BB1462" s="16">
        <v>0.47200016023802399</v>
      </c>
    </row>
    <row r="1463" spans="2:54" x14ac:dyDescent="0.35">
      <c r="B1463" t="s">
        <v>504</v>
      </c>
      <c r="C1463" s="16">
        <v>0.27521466526102001</v>
      </c>
      <c r="D1463" s="16">
        <v>0.31385627354610401</v>
      </c>
      <c r="E1463" s="16">
        <v>0.236043533927843</v>
      </c>
      <c r="F1463" s="16"/>
      <c r="G1463" s="16">
        <v>0.33154794112876801</v>
      </c>
      <c r="H1463" s="16">
        <v>0.38347650837066199</v>
      </c>
      <c r="I1463" s="16">
        <v>0.229562805758037</v>
      </c>
      <c r="J1463" s="16">
        <v>0.244562143842743</v>
      </c>
      <c r="K1463" s="16">
        <v>0.212433632697759</v>
      </c>
      <c r="L1463" s="16">
        <v>0.25771290654745099</v>
      </c>
      <c r="M1463" s="16"/>
      <c r="N1463" s="16">
        <v>0.26976677897368201</v>
      </c>
      <c r="O1463" s="16">
        <v>0.30184755431194399</v>
      </c>
      <c r="P1463" s="16">
        <v>0.29312803573848301</v>
      </c>
      <c r="Q1463" s="16">
        <v>0.22709892877794799</v>
      </c>
      <c r="R1463" s="16"/>
      <c r="S1463" s="16">
        <v>0.27426668926838099</v>
      </c>
      <c r="T1463" s="16">
        <v>0.27303499405690701</v>
      </c>
      <c r="U1463" s="16"/>
      <c r="V1463" s="16">
        <v>0.267452034814746</v>
      </c>
      <c r="W1463" s="16">
        <v>0.25077346271122303</v>
      </c>
      <c r="X1463" s="16">
        <v>0.31644946451292799</v>
      </c>
      <c r="Y1463" s="16">
        <v>0.270287526656244</v>
      </c>
      <c r="Z1463" s="16"/>
      <c r="AA1463" s="16">
        <v>0.270912745062656</v>
      </c>
      <c r="AB1463" s="16">
        <v>0.27089870640187902</v>
      </c>
      <c r="AC1463" s="16">
        <v>0.25054933720593298</v>
      </c>
      <c r="AD1463" s="16">
        <v>0.28937949908984201</v>
      </c>
      <c r="AE1463" s="16">
        <v>0.35131515025808502</v>
      </c>
      <c r="AF1463" s="16">
        <v>0.114862751054989</v>
      </c>
      <c r="AG1463" s="16"/>
      <c r="AH1463" s="16">
        <v>0.291585469165767</v>
      </c>
      <c r="AI1463" s="16">
        <v>0.27035633484480098</v>
      </c>
      <c r="AJ1463" s="16"/>
      <c r="AK1463" s="16">
        <v>0.28102417578325201</v>
      </c>
      <c r="AL1463" s="16">
        <v>0.26047834455888202</v>
      </c>
      <c r="AM1463" s="16"/>
      <c r="AN1463" s="16">
        <v>0.28508556847510802</v>
      </c>
      <c r="AO1463" s="16">
        <v>0.27785395257520701</v>
      </c>
      <c r="AP1463" s="16"/>
      <c r="AQ1463" s="16">
        <v>0.27596268402310198</v>
      </c>
      <c r="AR1463" s="16">
        <v>0.28798980723211898</v>
      </c>
      <c r="AS1463" s="16">
        <v>0.27097029644833798</v>
      </c>
      <c r="AT1463" s="16"/>
      <c r="AU1463" s="16">
        <v>0.249810467601635</v>
      </c>
      <c r="AV1463" s="16">
        <v>0.31261375139390102</v>
      </c>
      <c r="AW1463" s="16"/>
      <c r="AX1463" s="16">
        <v>0.28392678316852299</v>
      </c>
      <c r="AY1463" s="16">
        <v>0.241859883663578</v>
      </c>
      <c r="AZ1463" s="16"/>
      <c r="BA1463" s="16">
        <v>0.27829479272484903</v>
      </c>
      <c r="BB1463" s="16">
        <v>0.26893256932035497</v>
      </c>
    </row>
    <row r="1464" spans="2:54" x14ac:dyDescent="0.35">
      <c r="B1464" t="s">
        <v>505</v>
      </c>
      <c r="C1464" s="16">
        <v>0.18026022975911199</v>
      </c>
      <c r="D1464" s="16">
        <v>0.17748256174634999</v>
      </c>
      <c r="E1464" s="16">
        <v>0.183867466594381</v>
      </c>
      <c r="F1464" s="16"/>
      <c r="G1464" s="16">
        <v>0.27196403969826599</v>
      </c>
      <c r="H1464" s="16">
        <v>9.9038438813910598E-2</v>
      </c>
      <c r="I1464" s="16">
        <v>0.21096214433786101</v>
      </c>
      <c r="J1464" s="16">
        <v>0.20246532152065599</v>
      </c>
      <c r="K1464" s="16">
        <v>0.20433726874081301</v>
      </c>
      <c r="L1464" s="16">
        <v>0.13742334825197899</v>
      </c>
      <c r="M1464" s="16"/>
      <c r="N1464" s="16">
        <v>0.13909639197066101</v>
      </c>
      <c r="O1464" s="16">
        <v>0.19770898466352599</v>
      </c>
      <c r="P1464" s="16">
        <v>0.20028689416832299</v>
      </c>
      <c r="Q1464" s="16">
        <v>0.16237269399514601</v>
      </c>
      <c r="R1464" s="16"/>
      <c r="S1464" s="16">
        <v>0.16565323448942401</v>
      </c>
      <c r="T1464" s="16">
        <v>0.20318204413726401</v>
      </c>
      <c r="U1464" s="16"/>
      <c r="V1464" s="16">
        <v>0.202593100014343</v>
      </c>
      <c r="W1464" s="16">
        <v>0.17490899909187099</v>
      </c>
      <c r="X1464" s="16">
        <v>0.17715326046862201</v>
      </c>
      <c r="Y1464" s="16">
        <v>0.104609682086769</v>
      </c>
      <c r="Z1464" s="16"/>
      <c r="AA1464" s="16">
        <v>0.225116626390509</v>
      </c>
      <c r="AB1464" s="16">
        <v>0.15821602092691101</v>
      </c>
      <c r="AC1464" s="16">
        <v>0.19366535088096701</v>
      </c>
      <c r="AD1464" s="16">
        <v>0.15258855138420399</v>
      </c>
      <c r="AE1464" s="16">
        <v>0.102856870123264</v>
      </c>
      <c r="AF1464" s="16">
        <v>0.114686967420837</v>
      </c>
      <c r="AG1464" s="16"/>
      <c r="AH1464" s="16">
        <v>0.131635890046578</v>
      </c>
      <c r="AI1464" s="16">
        <v>0.25920274461563197</v>
      </c>
      <c r="AJ1464" s="16"/>
      <c r="AK1464" s="16">
        <v>0.121744823545913</v>
      </c>
      <c r="AL1464" s="16">
        <v>0.26714063496118601</v>
      </c>
      <c r="AM1464" s="16"/>
      <c r="AN1464" s="16">
        <v>0.106931228653869</v>
      </c>
      <c r="AO1464" s="16">
        <v>0.24650539964215001</v>
      </c>
      <c r="AP1464" s="16"/>
      <c r="AQ1464" s="16">
        <v>9.2503463556146706E-2</v>
      </c>
      <c r="AR1464" s="16">
        <v>0.162176981485293</v>
      </c>
      <c r="AS1464" s="16">
        <v>0.246136835300441</v>
      </c>
      <c r="AT1464" s="16"/>
      <c r="AU1464" s="16">
        <v>0.18041374013674799</v>
      </c>
      <c r="AV1464" s="16">
        <v>0.17796963005401201</v>
      </c>
      <c r="AW1464" s="16"/>
      <c r="AX1464" s="16">
        <v>0.173886683835694</v>
      </c>
      <c r="AY1464" s="16">
        <v>0.21478832851452301</v>
      </c>
      <c r="AZ1464" s="16"/>
      <c r="BA1464" s="16">
        <v>0.16111406827220801</v>
      </c>
      <c r="BB1464" s="16">
        <v>0.211268115936106</v>
      </c>
    </row>
    <row r="1465" spans="2:54" x14ac:dyDescent="0.35">
      <c r="B1465" t="s">
        <v>89</v>
      </c>
      <c r="C1465" s="16">
        <v>0.151380560458309</v>
      </c>
      <c r="D1465" s="16">
        <v>0.115601999176475</v>
      </c>
      <c r="E1465" s="16">
        <v>0.187638206420943</v>
      </c>
      <c r="F1465" s="16"/>
      <c r="G1465" s="16">
        <v>0.18501538163322301</v>
      </c>
      <c r="H1465" s="16">
        <v>0.15470000442864901</v>
      </c>
      <c r="I1465" s="16">
        <v>9.5967921899916403E-2</v>
      </c>
      <c r="J1465" s="16">
        <v>0.110284875528954</v>
      </c>
      <c r="K1465" s="16">
        <v>0.18100286128182599</v>
      </c>
      <c r="L1465" s="16">
        <v>0.18004332299133199</v>
      </c>
      <c r="M1465" s="16"/>
      <c r="N1465" s="16">
        <v>0.174070317501646</v>
      </c>
      <c r="O1465" s="16">
        <v>0.150914573429865</v>
      </c>
      <c r="P1465" s="16">
        <v>0.12148038361919</v>
      </c>
      <c r="Q1465" s="16">
        <v>0.183480565184098</v>
      </c>
      <c r="R1465" s="16"/>
      <c r="S1465" s="16">
        <v>0.157247146453071</v>
      </c>
      <c r="T1465" s="16">
        <v>0.143288793296283</v>
      </c>
      <c r="U1465" s="16"/>
      <c r="V1465" s="16">
        <v>0.21080662385127999</v>
      </c>
      <c r="W1465" s="16">
        <v>0.15083342888862</v>
      </c>
      <c r="X1465" s="16">
        <v>0.10169731270223301</v>
      </c>
      <c r="Y1465" s="16">
        <v>0.13809101483370301</v>
      </c>
      <c r="Z1465" s="16"/>
      <c r="AA1465" s="16">
        <v>0.19412283136097699</v>
      </c>
      <c r="AB1465" s="16">
        <v>0.15220736914629299</v>
      </c>
      <c r="AC1465" s="16">
        <v>0.179528200568809</v>
      </c>
      <c r="AD1465" s="16">
        <v>0.110998204477141</v>
      </c>
      <c r="AE1465" s="16">
        <v>5.3246490831570903E-2</v>
      </c>
      <c r="AF1465" s="16">
        <v>7.9853189783024595E-2</v>
      </c>
      <c r="AG1465" s="16"/>
      <c r="AH1465" s="16">
        <v>0.121707938677918</v>
      </c>
      <c r="AI1465" s="16">
        <v>0.144009289500346</v>
      </c>
      <c r="AJ1465" s="16"/>
      <c r="AK1465" s="16">
        <v>0.14982345049700499</v>
      </c>
      <c r="AL1465" s="16">
        <v>0.118361823783731</v>
      </c>
      <c r="AM1465" s="16"/>
      <c r="AN1465" s="16">
        <v>0.145395278648907</v>
      </c>
      <c r="AO1465" s="16">
        <v>0.13747806405587401</v>
      </c>
      <c r="AP1465" s="16"/>
      <c r="AQ1465" s="16">
        <v>0.15476966399061601</v>
      </c>
      <c r="AR1465" s="16">
        <v>0.17061438206266499</v>
      </c>
      <c r="AS1465" s="16">
        <v>0.106539375918663</v>
      </c>
      <c r="AT1465" s="16"/>
      <c r="AU1465" s="16">
        <v>0.13064493144186101</v>
      </c>
      <c r="AV1465" s="16">
        <v>0.17844489158808899</v>
      </c>
      <c r="AW1465" s="16"/>
      <c r="AX1465" s="16">
        <v>0.13463188215593899</v>
      </c>
      <c r="AY1465" s="16">
        <v>0.220273514788832</v>
      </c>
      <c r="AZ1465" s="16"/>
      <c r="BA1465" s="16">
        <v>5.9445426801339601E-2</v>
      </c>
      <c r="BB1465" s="16">
        <v>4.7799154505514599E-2</v>
      </c>
    </row>
    <row r="1466" spans="2:54" x14ac:dyDescent="0.35">
      <c r="C1466" s="16"/>
      <c r="D1466" s="16"/>
      <c r="E1466" s="16"/>
      <c r="F1466" s="16"/>
      <c r="G1466" s="16"/>
      <c r="H1466" s="16"/>
      <c r="I1466" s="16"/>
      <c r="J1466" s="16"/>
      <c r="K1466" s="16"/>
      <c r="L1466" s="16"/>
      <c r="M1466" s="16"/>
      <c r="N1466" s="16"/>
      <c r="O1466" s="16"/>
      <c r="P1466" s="16"/>
      <c r="Q1466" s="16"/>
      <c r="R1466" s="16"/>
      <c r="S1466" s="16"/>
      <c r="T1466" s="16"/>
      <c r="U1466" s="16"/>
      <c r="V1466" s="16"/>
      <c r="W1466" s="16"/>
      <c r="X1466" s="16"/>
      <c r="Y1466" s="16"/>
      <c r="Z1466" s="16"/>
      <c r="AA1466" s="16"/>
      <c r="AB1466" s="16"/>
      <c r="AC1466" s="16"/>
      <c r="AD1466" s="16"/>
      <c r="AE1466" s="16"/>
      <c r="AF1466" s="16"/>
      <c r="AG1466" s="16"/>
      <c r="AH1466" s="16"/>
      <c r="AI1466" s="16"/>
      <c r="AJ1466" s="16"/>
      <c r="AK1466" s="16"/>
      <c r="AL1466" s="16"/>
      <c r="AM1466" s="16"/>
      <c r="AN1466" s="16"/>
      <c r="AO1466" s="16"/>
      <c r="AP1466" s="16"/>
      <c r="AQ1466" s="16"/>
      <c r="AR1466" s="16"/>
      <c r="AS1466" s="16"/>
      <c r="AT1466" s="16"/>
      <c r="AU1466" s="16"/>
      <c r="AV1466" s="16"/>
      <c r="AW1466" s="16"/>
      <c r="AX1466" s="16"/>
      <c r="AY1466" s="16"/>
      <c r="AZ1466" s="16"/>
      <c r="BA1466" s="16"/>
      <c r="BB1466" s="16"/>
    </row>
    <row r="1467" spans="2:54" x14ac:dyDescent="0.35">
      <c r="B1467" s="7" t="s">
        <v>513</v>
      </c>
      <c r="C1467" s="16"/>
      <c r="D1467" s="16"/>
      <c r="E1467" s="16"/>
      <c r="F1467" s="16"/>
      <c r="G1467" s="16"/>
      <c r="H1467" s="16"/>
      <c r="I1467" s="16"/>
      <c r="J1467" s="16"/>
      <c r="K1467" s="16"/>
      <c r="L1467" s="16"/>
      <c r="M1467" s="16"/>
      <c r="N1467" s="16"/>
      <c r="O1467" s="16"/>
      <c r="P1467" s="16"/>
      <c r="Q1467" s="16"/>
      <c r="R1467" s="16"/>
      <c r="S1467" s="16"/>
      <c r="T1467" s="16"/>
      <c r="U1467" s="16"/>
      <c r="V1467" s="16"/>
      <c r="W1467" s="16"/>
      <c r="X1467" s="16"/>
      <c r="Y1467" s="16"/>
      <c r="Z1467" s="16"/>
      <c r="AA1467" s="16"/>
      <c r="AB1467" s="16"/>
      <c r="AC1467" s="16"/>
      <c r="AD1467" s="16"/>
      <c r="AE1467" s="16"/>
      <c r="AF1467" s="16"/>
      <c r="AG1467" s="16"/>
      <c r="AH1467" s="16"/>
      <c r="AI1467" s="16"/>
      <c r="AJ1467" s="16"/>
      <c r="AK1467" s="16"/>
      <c r="AL1467" s="16"/>
      <c r="AM1467" s="16"/>
      <c r="AN1467" s="16"/>
      <c r="AO1467" s="16"/>
      <c r="AP1467" s="16"/>
      <c r="AQ1467" s="16"/>
      <c r="AR1467" s="16"/>
      <c r="AS1467" s="16"/>
      <c r="AT1467" s="16"/>
      <c r="AU1467" s="16"/>
      <c r="AV1467" s="16"/>
      <c r="AW1467" s="16"/>
      <c r="AX1467" s="16"/>
      <c r="AY1467" s="16"/>
      <c r="AZ1467" s="16"/>
      <c r="BA1467" s="16"/>
      <c r="BB1467" s="16"/>
    </row>
    <row r="1468" spans="2:54" x14ac:dyDescent="0.35">
      <c r="B1468" s="15" t="s">
        <v>14</v>
      </c>
      <c r="C1468" s="16"/>
      <c r="D1468" s="16"/>
      <c r="E1468" s="16"/>
      <c r="F1468" s="16"/>
      <c r="G1468" s="16"/>
      <c r="H1468" s="16"/>
      <c r="I1468" s="16"/>
      <c r="J1468" s="16"/>
      <c r="K1468" s="16"/>
      <c r="L1468" s="16"/>
      <c r="M1468" s="16"/>
      <c r="N1468" s="16"/>
      <c r="O1468" s="16"/>
      <c r="P1468" s="16"/>
      <c r="Q1468" s="16"/>
      <c r="R1468" s="16"/>
      <c r="S1468" s="16"/>
      <c r="T1468" s="16"/>
      <c r="U1468" s="16"/>
      <c r="V1468" s="16"/>
      <c r="W1468" s="16"/>
      <c r="X1468" s="16"/>
      <c r="Y1468" s="16"/>
      <c r="Z1468" s="16"/>
      <c r="AA1468" s="16"/>
      <c r="AB1468" s="16"/>
      <c r="AC1468" s="16"/>
      <c r="AD1468" s="16"/>
      <c r="AE1468" s="16"/>
      <c r="AF1468" s="16"/>
      <c r="AG1468" s="16"/>
      <c r="AH1468" s="16"/>
      <c r="AI1468" s="16"/>
      <c r="AJ1468" s="16"/>
      <c r="AK1468" s="16"/>
      <c r="AL1468" s="16"/>
      <c r="AM1468" s="16"/>
      <c r="AN1468" s="16"/>
      <c r="AO1468" s="16"/>
      <c r="AP1468" s="16"/>
      <c r="AQ1468" s="16"/>
      <c r="AR1468" s="16"/>
      <c r="AS1468" s="16"/>
      <c r="AT1468" s="16"/>
      <c r="AU1468" s="16"/>
      <c r="AV1468" s="16"/>
      <c r="AW1468" s="16"/>
      <c r="AX1468" s="16"/>
      <c r="AY1468" s="16"/>
      <c r="AZ1468" s="16"/>
      <c r="BA1468" s="16"/>
      <c r="BB1468" s="16"/>
    </row>
    <row r="1469" spans="2:54" x14ac:dyDescent="0.35">
      <c r="B1469" t="s">
        <v>503</v>
      </c>
      <c r="C1469" s="16">
        <v>0.52797725064878398</v>
      </c>
      <c r="D1469" s="16">
        <v>0.52250363630650598</v>
      </c>
      <c r="E1469" s="16">
        <v>0.53449117637783194</v>
      </c>
      <c r="F1469" s="16"/>
      <c r="G1469" s="16">
        <v>0.30442243978292399</v>
      </c>
      <c r="H1469" s="16">
        <v>0.49071206544016899</v>
      </c>
      <c r="I1469" s="16">
        <v>0.531126023296983</v>
      </c>
      <c r="J1469" s="16">
        <v>0.57211145895770998</v>
      </c>
      <c r="K1469" s="16">
        <v>0.57218924317054198</v>
      </c>
      <c r="L1469" s="16">
        <v>0.61861604801061099</v>
      </c>
      <c r="M1469" s="16"/>
      <c r="N1469" s="16">
        <v>0.56161445706368496</v>
      </c>
      <c r="O1469" s="16">
        <v>0.51114207753849505</v>
      </c>
      <c r="P1469" s="16">
        <v>0.51864487965839301</v>
      </c>
      <c r="Q1469" s="16">
        <v>0.53357108115164997</v>
      </c>
      <c r="R1469" s="16"/>
      <c r="S1469" s="16">
        <v>0.55650587412111796</v>
      </c>
      <c r="T1469" s="16">
        <v>0.48427070813619699</v>
      </c>
      <c r="U1469" s="16"/>
      <c r="V1469" s="16">
        <v>0.47118386147814101</v>
      </c>
      <c r="W1469" s="16">
        <v>0.53530620170541299</v>
      </c>
      <c r="X1469" s="16">
        <v>0.56445133578606299</v>
      </c>
      <c r="Y1469" s="16">
        <v>0.55392491376234299</v>
      </c>
      <c r="Z1469" s="16"/>
      <c r="AA1469" s="16">
        <v>0.43301010259836797</v>
      </c>
      <c r="AB1469" s="16">
        <v>0.61521506855663899</v>
      </c>
      <c r="AC1469" s="16">
        <v>0.51354261977837301</v>
      </c>
      <c r="AD1469" s="16">
        <v>0.60131431081946196</v>
      </c>
      <c r="AE1469" s="16">
        <v>0.59304179344295804</v>
      </c>
      <c r="AF1469" s="16">
        <v>0.57043420944270995</v>
      </c>
      <c r="AG1469" s="16"/>
      <c r="AH1469" s="16">
        <v>0.55770413142396902</v>
      </c>
      <c r="AI1469" s="16">
        <v>0.53563737594792804</v>
      </c>
      <c r="AJ1469" s="16"/>
      <c r="AK1469" s="16">
        <v>0.56269607157694501</v>
      </c>
      <c r="AL1469" s="16">
        <v>0.55532982257343599</v>
      </c>
      <c r="AM1469" s="16"/>
      <c r="AN1469" s="16">
        <v>0.57197380020244504</v>
      </c>
      <c r="AO1469" s="16">
        <v>0.53988973498989201</v>
      </c>
      <c r="AP1469" s="16"/>
      <c r="AQ1469" s="16">
        <v>0.620760080220632</v>
      </c>
      <c r="AR1469" s="16">
        <v>0.47801012508804902</v>
      </c>
      <c r="AS1469" s="16">
        <v>0.54602709480838896</v>
      </c>
      <c r="AT1469" s="16"/>
      <c r="AU1469" s="16">
        <v>0.58270695152222596</v>
      </c>
      <c r="AV1469" s="16">
        <v>0.45585415547108299</v>
      </c>
      <c r="AW1469" s="16"/>
      <c r="AX1469" s="16">
        <v>0.54368038251574002</v>
      </c>
      <c r="AY1469" s="16">
        <v>0.45151500749404699</v>
      </c>
      <c r="AZ1469" s="16"/>
      <c r="BA1469" s="16">
        <v>0.58832658054988396</v>
      </c>
      <c r="BB1469" s="16">
        <v>0.53584999338950301</v>
      </c>
    </row>
    <row r="1470" spans="2:54" x14ac:dyDescent="0.35">
      <c r="B1470" t="s">
        <v>504</v>
      </c>
      <c r="C1470" s="16">
        <v>0.18752103104113699</v>
      </c>
      <c r="D1470" s="16">
        <v>0.22565350157389399</v>
      </c>
      <c r="E1470" s="16">
        <v>0.149419527335693</v>
      </c>
      <c r="F1470" s="16"/>
      <c r="G1470" s="16">
        <v>0.31650732302090301</v>
      </c>
      <c r="H1470" s="16">
        <v>0.209243328782688</v>
      </c>
      <c r="I1470" s="16">
        <v>0.18855356455848499</v>
      </c>
      <c r="J1470" s="16">
        <v>0.22341917381356199</v>
      </c>
      <c r="K1470" s="16">
        <v>0.16419672267433599</v>
      </c>
      <c r="L1470" s="16">
        <v>8.4794540437971702E-2</v>
      </c>
      <c r="M1470" s="16"/>
      <c r="N1470" s="16">
        <v>0.195395520944662</v>
      </c>
      <c r="O1470" s="16">
        <v>0.165918250108059</v>
      </c>
      <c r="P1470" s="16">
        <v>0.21544370905368601</v>
      </c>
      <c r="Q1470" s="16">
        <v>0.15599977010457999</v>
      </c>
      <c r="R1470" s="16"/>
      <c r="S1470" s="16">
        <v>0.17374611834487799</v>
      </c>
      <c r="T1470" s="16">
        <v>0.20756548066497299</v>
      </c>
      <c r="U1470" s="16"/>
      <c r="V1470" s="16">
        <v>0.164476720178167</v>
      </c>
      <c r="W1470" s="16">
        <v>0.20295028212359101</v>
      </c>
      <c r="X1470" s="16">
        <v>0.18096324101255801</v>
      </c>
      <c r="Y1470" s="16">
        <v>0.232440168281286</v>
      </c>
      <c r="Z1470" s="16"/>
      <c r="AA1470" s="16">
        <v>0.206843838028271</v>
      </c>
      <c r="AB1470" s="16">
        <v>0.127240172611952</v>
      </c>
      <c r="AC1470" s="16">
        <v>0.18093538235352299</v>
      </c>
      <c r="AD1470" s="16">
        <v>0.19512340407244699</v>
      </c>
      <c r="AE1470" s="16">
        <v>0.21112273950483099</v>
      </c>
      <c r="AF1470" s="16">
        <v>0.19517305253684</v>
      </c>
      <c r="AG1470" s="16"/>
      <c r="AH1470" s="16">
        <v>0.19212471014310101</v>
      </c>
      <c r="AI1470" s="16">
        <v>0.17686614358245401</v>
      </c>
      <c r="AJ1470" s="16"/>
      <c r="AK1470" s="16">
        <v>0.19602516756483801</v>
      </c>
      <c r="AL1470" s="16">
        <v>0.165101324000344</v>
      </c>
      <c r="AM1470" s="16"/>
      <c r="AN1470" s="16">
        <v>0.18955584702398601</v>
      </c>
      <c r="AO1470" s="16">
        <v>0.17365482979466099</v>
      </c>
      <c r="AP1470" s="16"/>
      <c r="AQ1470" s="16">
        <v>0.18295345541935501</v>
      </c>
      <c r="AR1470" s="16">
        <v>0.207549283721261</v>
      </c>
      <c r="AS1470" s="16">
        <v>0.15967786737821699</v>
      </c>
      <c r="AT1470" s="16"/>
      <c r="AU1470" s="16">
        <v>0.15617074745023901</v>
      </c>
      <c r="AV1470" s="16">
        <v>0.23175973571439801</v>
      </c>
      <c r="AW1470" s="16"/>
      <c r="AX1470" s="16">
        <v>0.19726513892521799</v>
      </c>
      <c r="AY1470" s="16">
        <v>0.145375156244957</v>
      </c>
      <c r="AZ1470" s="16"/>
      <c r="BA1470" s="16">
        <v>0.23244851917127099</v>
      </c>
      <c r="BB1470" s="16">
        <v>0.24423467333982801</v>
      </c>
    </row>
    <row r="1471" spans="2:54" x14ac:dyDescent="0.35">
      <c r="B1471" t="s">
        <v>505</v>
      </c>
      <c r="C1471" s="16">
        <v>0.12048953586918</v>
      </c>
      <c r="D1471" s="16">
        <v>0.11515063922718199</v>
      </c>
      <c r="E1471" s="16">
        <v>0.12559110692964001</v>
      </c>
      <c r="F1471" s="16"/>
      <c r="G1471" s="16">
        <v>0.22955002805816299</v>
      </c>
      <c r="H1471" s="16">
        <v>0.11489209655948</v>
      </c>
      <c r="I1471" s="16">
        <v>0.13241081596823401</v>
      </c>
      <c r="J1471" s="16">
        <v>0.102825811995772</v>
      </c>
      <c r="K1471" s="16">
        <v>8.8640894238984899E-2</v>
      </c>
      <c r="L1471" s="16">
        <v>9.1311156753203407E-2</v>
      </c>
      <c r="M1471" s="16"/>
      <c r="N1471" s="16">
        <v>7.4218730711909403E-2</v>
      </c>
      <c r="O1471" s="16">
        <v>0.148942576369304</v>
      </c>
      <c r="P1471" s="16">
        <v>0.13534580619564399</v>
      </c>
      <c r="Q1471" s="16">
        <v>0.10492656381118499</v>
      </c>
      <c r="R1471" s="16"/>
      <c r="S1471" s="16">
        <v>9.9942540410686898E-2</v>
      </c>
      <c r="T1471" s="16">
        <v>0.152069974987945</v>
      </c>
      <c r="U1471" s="16"/>
      <c r="V1471" s="16">
        <v>0.165466792884855</v>
      </c>
      <c r="W1471" s="16">
        <v>0.10426773889796501</v>
      </c>
      <c r="X1471" s="16">
        <v>0.104678398585237</v>
      </c>
      <c r="Y1471" s="16">
        <v>0.11127598065257401</v>
      </c>
      <c r="Z1471" s="16"/>
      <c r="AA1471" s="16">
        <v>0.171157793320242</v>
      </c>
      <c r="AB1471" s="16">
        <v>9.2749015418757505E-2</v>
      </c>
      <c r="AC1471" s="16">
        <v>0.140983574513249</v>
      </c>
      <c r="AD1471" s="16">
        <v>6.4484296094065793E-2</v>
      </c>
      <c r="AE1471" s="16">
        <v>6.3380450863778706E-2</v>
      </c>
      <c r="AF1471" s="16">
        <v>0.12871877513718699</v>
      </c>
      <c r="AG1471" s="16"/>
      <c r="AH1471" s="16">
        <v>0.10239876571917</v>
      </c>
      <c r="AI1471" s="16">
        <v>0.13924592166704899</v>
      </c>
      <c r="AJ1471" s="16"/>
      <c r="AK1471" s="16">
        <v>9.8878527424980101E-2</v>
      </c>
      <c r="AL1471" s="16">
        <v>0.14412519552507899</v>
      </c>
      <c r="AM1471" s="16"/>
      <c r="AN1471" s="16">
        <v>8.9982203532361305E-2</v>
      </c>
      <c r="AO1471" s="16">
        <v>0.134736280621994</v>
      </c>
      <c r="AP1471" s="16"/>
      <c r="AQ1471" s="16">
        <v>6.0231769893729303E-2</v>
      </c>
      <c r="AR1471" s="16">
        <v>0.108030381835336</v>
      </c>
      <c r="AS1471" s="16">
        <v>0.16917440582600299</v>
      </c>
      <c r="AT1471" s="16"/>
      <c r="AU1471" s="16">
        <v>0.113893171157554</v>
      </c>
      <c r="AV1471" s="16">
        <v>0.12668643451609399</v>
      </c>
      <c r="AW1471" s="16"/>
      <c r="AX1471" s="16">
        <v>0.107852969531215</v>
      </c>
      <c r="AY1471" s="16">
        <v>0.18977862609443999</v>
      </c>
      <c r="AZ1471" s="16"/>
      <c r="BA1471" s="16">
        <v>0.100744419263624</v>
      </c>
      <c r="BB1471" s="16">
        <v>0.13831311037892499</v>
      </c>
    </row>
    <row r="1472" spans="2:54" x14ac:dyDescent="0.35">
      <c r="B1472" t="s">
        <v>89</v>
      </c>
      <c r="C1472" s="16">
        <v>0.16401218244089799</v>
      </c>
      <c r="D1472" s="16">
        <v>0.136692222892418</v>
      </c>
      <c r="E1472" s="16">
        <v>0.19049818935683499</v>
      </c>
      <c r="F1472" s="16"/>
      <c r="G1472" s="16">
        <v>0.14952020913800901</v>
      </c>
      <c r="H1472" s="16">
        <v>0.18515250921766299</v>
      </c>
      <c r="I1472" s="16">
        <v>0.14790959617629801</v>
      </c>
      <c r="J1472" s="16">
        <v>0.101643555232957</v>
      </c>
      <c r="K1472" s="16">
        <v>0.174973139916138</v>
      </c>
      <c r="L1472" s="16">
        <v>0.20527825479821399</v>
      </c>
      <c r="M1472" s="16"/>
      <c r="N1472" s="16">
        <v>0.168771291279743</v>
      </c>
      <c r="O1472" s="16">
        <v>0.17399709598414201</v>
      </c>
      <c r="P1472" s="16">
        <v>0.13056560509227799</v>
      </c>
      <c r="Q1472" s="16">
        <v>0.205502584932585</v>
      </c>
      <c r="R1472" s="16"/>
      <c r="S1472" s="16">
        <v>0.16980546712331701</v>
      </c>
      <c r="T1472" s="16">
        <v>0.15609383621088499</v>
      </c>
      <c r="U1472" s="16"/>
      <c r="V1472" s="16">
        <v>0.19887262545883599</v>
      </c>
      <c r="W1472" s="16">
        <v>0.157475777273032</v>
      </c>
      <c r="X1472" s="16">
        <v>0.149907024616142</v>
      </c>
      <c r="Y1472" s="16">
        <v>0.102358937303797</v>
      </c>
      <c r="Z1472" s="16"/>
      <c r="AA1472" s="16">
        <v>0.188988266053119</v>
      </c>
      <c r="AB1472" s="16">
        <v>0.16479574341265099</v>
      </c>
      <c r="AC1472" s="16">
        <v>0.164538423354855</v>
      </c>
      <c r="AD1472" s="16">
        <v>0.13907798901402499</v>
      </c>
      <c r="AE1472" s="16">
        <v>0.132455016188432</v>
      </c>
      <c r="AF1472" s="16">
        <v>0.105673962883263</v>
      </c>
      <c r="AG1472" s="16"/>
      <c r="AH1472" s="16">
        <v>0.14777239271376</v>
      </c>
      <c r="AI1472" s="16">
        <v>0.14825055880256899</v>
      </c>
      <c r="AJ1472" s="16"/>
      <c r="AK1472" s="16">
        <v>0.14240023343323699</v>
      </c>
      <c r="AL1472" s="16">
        <v>0.13544365790114099</v>
      </c>
      <c r="AM1472" s="16"/>
      <c r="AN1472" s="16">
        <v>0.14848814924120801</v>
      </c>
      <c r="AO1472" s="16">
        <v>0.151719154593454</v>
      </c>
      <c r="AP1472" s="16"/>
      <c r="AQ1472" s="16">
        <v>0.13605469446628399</v>
      </c>
      <c r="AR1472" s="16">
        <v>0.20641020935535401</v>
      </c>
      <c r="AS1472" s="16">
        <v>0.12512063198739101</v>
      </c>
      <c r="AT1472" s="16"/>
      <c r="AU1472" s="16">
        <v>0.14722912986998099</v>
      </c>
      <c r="AV1472" s="16">
        <v>0.18569967429842499</v>
      </c>
      <c r="AW1472" s="16"/>
      <c r="AX1472" s="16">
        <v>0.151201509027826</v>
      </c>
      <c r="AY1472" s="16">
        <v>0.21333121016655701</v>
      </c>
      <c r="AZ1472" s="16"/>
      <c r="BA1472" s="16">
        <v>7.8480481015220704E-2</v>
      </c>
      <c r="BB1472" s="16">
        <v>8.1602222891744E-2</v>
      </c>
    </row>
    <row r="1473" spans="2:54" x14ac:dyDescent="0.35">
      <c r="C1473" s="16"/>
      <c r="D1473" s="16"/>
      <c r="E1473" s="16"/>
      <c r="F1473" s="16"/>
      <c r="G1473" s="16"/>
      <c r="H1473" s="16"/>
      <c r="I1473" s="16"/>
      <c r="J1473" s="16"/>
      <c r="K1473" s="16"/>
      <c r="L1473" s="16"/>
      <c r="M1473" s="16"/>
      <c r="N1473" s="16"/>
      <c r="O1473" s="16"/>
      <c r="P1473" s="16"/>
      <c r="Q1473" s="16"/>
      <c r="R1473" s="16"/>
      <c r="S1473" s="16"/>
      <c r="T1473" s="16"/>
      <c r="U1473" s="16"/>
      <c r="V1473" s="16"/>
      <c r="W1473" s="16"/>
      <c r="X1473" s="16"/>
      <c r="Y1473" s="16"/>
      <c r="Z1473" s="16"/>
      <c r="AA1473" s="16"/>
      <c r="AB1473" s="16"/>
      <c r="AC1473" s="16"/>
      <c r="AD1473" s="16"/>
      <c r="AE1473" s="16"/>
      <c r="AF1473" s="16"/>
      <c r="AG1473" s="16"/>
      <c r="AH1473" s="16"/>
      <c r="AI1473" s="16"/>
      <c r="AJ1473" s="16"/>
      <c r="AK1473" s="16"/>
      <c r="AL1473" s="16"/>
      <c r="AM1473" s="16"/>
      <c r="AN1473" s="16"/>
      <c r="AO1473" s="16"/>
      <c r="AP1473" s="16"/>
      <c r="AQ1473" s="16"/>
      <c r="AR1473" s="16"/>
      <c r="AS1473" s="16"/>
      <c r="AT1473" s="16"/>
      <c r="AU1473" s="16"/>
      <c r="AV1473" s="16"/>
      <c r="AW1473" s="16"/>
      <c r="AX1473" s="16"/>
      <c r="AY1473" s="16"/>
      <c r="AZ1473" s="16"/>
      <c r="BA1473" s="16"/>
      <c r="BB1473" s="16"/>
    </row>
    <row r="1474" spans="2:54" x14ac:dyDescent="0.35">
      <c r="B1474" s="7" t="s">
        <v>514</v>
      </c>
      <c r="C1474" s="16"/>
      <c r="D1474" s="16"/>
      <c r="E1474" s="16"/>
      <c r="F1474" s="16"/>
      <c r="G1474" s="16"/>
      <c r="H1474" s="16"/>
      <c r="I1474" s="16"/>
      <c r="J1474" s="16"/>
      <c r="K1474" s="16"/>
      <c r="L1474" s="16"/>
      <c r="M1474" s="16"/>
      <c r="N1474" s="16"/>
      <c r="O1474" s="16"/>
      <c r="P1474" s="16"/>
      <c r="Q1474" s="16"/>
      <c r="R1474" s="16"/>
      <c r="S1474" s="16"/>
      <c r="T1474" s="16"/>
      <c r="U1474" s="16"/>
      <c r="V1474" s="16"/>
      <c r="W1474" s="16"/>
      <c r="X1474" s="16"/>
      <c r="Y1474" s="16"/>
      <c r="Z1474" s="16"/>
      <c r="AA1474" s="16"/>
      <c r="AB1474" s="16"/>
      <c r="AC1474" s="16"/>
      <c r="AD1474" s="16"/>
      <c r="AE1474" s="16"/>
      <c r="AF1474" s="16"/>
      <c r="AG1474" s="16"/>
      <c r="AH1474" s="16"/>
      <c r="AI1474" s="16"/>
      <c r="AJ1474" s="16"/>
      <c r="AK1474" s="16"/>
      <c r="AL1474" s="16"/>
      <c r="AM1474" s="16"/>
      <c r="AN1474" s="16"/>
      <c r="AO1474" s="16"/>
      <c r="AP1474" s="16"/>
      <c r="AQ1474" s="16"/>
      <c r="AR1474" s="16"/>
      <c r="AS1474" s="16"/>
      <c r="AT1474" s="16"/>
      <c r="AU1474" s="16"/>
      <c r="AV1474" s="16"/>
      <c r="AW1474" s="16"/>
      <c r="AX1474" s="16"/>
      <c r="AY1474" s="16"/>
      <c r="AZ1474" s="16"/>
      <c r="BA1474" s="16"/>
      <c r="BB1474" s="16"/>
    </row>
    <row r="1475" spans="2:54" x14ac:dyDescent="0.35">
      <c r="B1475" s="15" t="s">
        <v>14</v>
      </c>
      <c r="C1475" s="16"/>
      <c r="D1475" s="16"/>
      <c r="E1475" s="16"/>
      <c r="F1475" s="16"/>
      <c r="G1475" s="16"/>
      <c r="H1475" s="16"/>
      <c r="I1475" s="16"/>
      <c r="J1475" s="16"/>
      <c r="K1475" s="16"/>
      <c r="L1475" s="16"/>
      <c r="M1475" s="16"/>
      <c r="N1475" s="16"/>
      <c r="O1475" s="16"/>
      <c r="P1475" s="16"/>
      <c r="Q1475" s="16"/>
      <c r="R1475" s="16"/>
      <c r="S1475" s="16"/>
      <c r="T1475" s="16"/>
      <c r="U1475" s="16"/>
      <c r="V1475" s="16"/>
      <c r="W1475" s="16"/>
      <c r="X1475" s="16"/>
      <c r="Y1475" s="16"/>
      <c r="Z1475" s="16"/>
      <c r="AA1475" s="16"/>
      <c r="AB1475" s="16"/>
      <c r="AC1475" s="16"/>
      <c r="AD1475" s="16"/>
      <c r="AE1475" s="16"/>
      <c r="AF1475" s="16"/>
      <c r="AG1475" s="16"/>
      <c r="AH1475" s="16"/>
      <c r="AI1475" s="16"/>
      <c r="AJ1475" s="16"/>
      <c r="AK1475" s="16"/>
      <c r="AL1475" s="16"/>
      <c r="AM1475" s="16"/>
      <c r="AN1475" s="16"/>
      <c r="AO1475" s="16"/>
      <c r="AP1475" s="16"/>
      <c r="AQ1475" s="16"/>
      <c r="AR1475" s="16"/>
      <c r="AS1475" s="16"/>
      <c r="AT1475" s="16"/>
      <c r="AU1475" s="16"/>
      <c r="AV1475" s="16"/>
      <c r="AW1475" s="16"/>
      <c r="AX1475" s="16"/>
      <c r="AY1475" s="16"/>
      <c r="AZ1475" s="16"/>
      <c r="BA1475" s="16"/>
      <c r="BB1475" s="16"/>
    </row>
    <row r="1476" spans="2:54" x14ac:dyDescent="0.35">
      <c r="B1476" t="s">
        <v>503</v>
      </c>
      <c r="C1476" s="16">
        <v>0.63518352292215297</v>
      </c>
      <c r="D1476" s="16">
        <v>0.64675644567965396</v>
      </c>
      <c r="E1476" s="16">
        <v>0.62905111700299798</v>
      </c>
      <c r="F1476" s="16"/>
      <c r="G1476" s="16">
        <v>0.40896149541896698</v>
      </c>
      <c r="H1476" s="16">
        <v>0.473942151636496</v>
      </c>
      <c r="I1476" s="16">
        <v>0.61826721628133896</v>
      </c>
      <c r="J1476" s="16">
        <v>0.66996732773228296</v>
      </c>
      <c r="K1476" s="16">
        <v>0.75489672563504995</v>
      </c>
      <c r="L1476" s="16">
        <v>0.797159001351748</v>
      </c>
      <c r="M1476" s="16"/>
      <c r="N1476" s="16">
        <v>0.64860740024705199</v>
      </c>
      <c r="O1476" s="16">
        <v>0.58355585379654895</v>
      </c>
      <c r="P1476" s="16">
        <v>0.64586157064218797</v>
      </c>
      <c r="Q1476" s="16">
        <v>0.65359965551418697</v>
      </c>
      <c r="R1476" s="16"/>
      <c r="S1476" s="16">
        <v>0.70260005145791404</v>
      </c>
      <c r="T1476" s="16">
        <v>0.53669668153842098</v>
      </c>
      <c r="U1476" s="16"/>
      <c r="V1476" s="16">
        <v>0.50071147590258502</v>
      </c>
      <c r="W1476" s="16">
        <v>0.68016308990647401</v>
      </c>
      <c r="X1476" s="16">
        <v>0.66462687401685305</v>
      </c>
      <c r="Y1476" s="16">
        <v>0.85284016643729499</v>
      </c>
      <c r="Z1476" s="16"/>
      <c r="AA1476" s="16">
        <v>0.52350786578537101</v>
      </c>
      <c r="AB1476" s="16">
        <v>0.72094621163978001</v>
      </c>
      <c r="AC1476" s="16">
        <v>0.67583526547140904</v>
      </c>
      <c r="AD1476" s="16">
        <v>0.69941907894782795</v>
      </c>
      <c r="AE1476" s="16">
        <v>0.70960420448795303</v>
      </c>
      <c r="AF1476" s="16">
        <v>0.75728088088781997</v>
      </c>
      <c r="AG1476" s="16"/>
      <c r="AH1476" s="16">
        <v>0.62190289910340202</v>
      </c>
      <c r="AI1476" s="16">
        <v>0.69700141124046699</v>
      </c>
      <c r="AJ1476" s="16"/>
      <c r="AK1476" s="16">
        <v>0.60923472966483805</v>
      </c>
      <c r="AL1476" s="16">
        <v>0.67749669020676795</v>
      </c>
      <c r="AM1476" s="16"/>
      <c r="AN1476" s="16">
        <v>0.64225243990987202</v>
      </c>
      <c r="AO1476" s="16">
        <v>0.68194989887781099</v>
      </c>
      <c r="AP1476" s="16"/>
      <c r="AQ1476" s="16">
        <v>0.72655167873917204</v>
      </c>
      <c r="AR1476" s="16">
        <v>0.60280053035647496</v>
      </c>
      <c r="AS1476" s="16">
        <v>0.64880747286745399</v>
      </c>
      <c r="AT1476" s="16"/>
      <c r="AU1476" s="16">
        <v>0.67696905208484703</v>
      </c>
      <c r="AV1476" s="16">
        <v>0.58337050078645503</v>
      </c>
      <c r="AW1476" s="16"/>
      <c r="AX1476" s="16">
        <v>0.64508671650036997</v>
      </c>
      <c r="AY1476" s="16">
        <v>0.59908279526184405</v>
      </c>
      <c r="AZ1476" s="16"/>
      <c r="BA1476" s="16">
        <v>0.66906769420837597</v>
      </c>
      <c r="BB1476" s="16">
        <v>0.520056022521309</v>
      </c>
    </row>
    <row r="1477" spans="2:54" x14ac:dyDescent="0.35">
      <c r="B1477" t="s">
        <v>504</v>
      </c>
      <c r="C1477" s="16">
        <v>0.13779090055195301</v>
      </c>
      <c r="D1477" s="16">
        <v>0.17052471530323801</v>
      </c>
      <c r="E1477" s="16">
        <v>0.10219688558723999</v>
      </c>
      <c r="F1477" s="16"/>
      <c r="G1477" s="16">
        <v>0.23902932701295901</v>
      </c>
      <c r="H1477" s="16">
        <v>0.21899148948900399</v>
      </c>
      <c r="I1477" s="16">
        <v>0.172556088304675</v>
      </c>
      <c r="J1477" s="16">
        <v>0.12687788202018799</v>
      </c>
      <c r="K1477" s="16">
        <v>6.5886754364405498E-2</v>
      </c>
      <c r="L1477" s="16">
        <v>4.7240239363113903E-2</v>
      </c>
      <c r="M1477" s="16"/>
      <c r="N1477" s="16">
        <v>0.172714776203957</v>
      </c>
      <c r="O1477" s="16">
        <v>0.13704245253062899</v>
      </c>
      <c r="P1477" s="16">
        <v>0.13127417524802701</v>
      </c>
      <c r="Q1477" s="16">
        <v>0.12387833250786601</v>
      </c>
      <c r="R1477" s="16"/>
      <c r="S1477" s="16">
        <v>0.102616682548266</v>
      </c>
      <c r="T1477" s="16">
        <v>0.18653278306412999</v>
      </c>
      <c r="U1477" s="16"/>
      <c r="V1477" s="16">
        <v>0.18524324207767201</v>
      </c>
      <c r="W1477" s="16">
        <v>0.104591066815182</v>
      </c>
      <c r="X1477" s="16">
        <v>0.144852791855451</v>
      </c>
      <c r="Y1477" s="16">
        <v>0.115798755712454</v>
      </c>
      <c r="Z1477" s="16"/>
      <c r="AA1477" s="16">
        <v>0.156980975882615</v>
      </c>
      <c r="AB1477" s="16">
        <v>0.122377936876527</v>
      </c>
      <c r="AC1477" s="16">
        <v>5.9864500519422999E-2</v>
      </c>
      <c r="AD1477" s="16">
        <v>0.15699671283237801</v>
      </c>
      <c r="AE1477" s="16">
        <v>0.14576006010759901</v>
      </c>
      <c r="AF1477" s="16">
        <v>7.82645234820942E-2</v>
      </c>
      <c r="AG1477" s="16"/>
      <c r="AH1477" s="16">
        <v>0.16282270690287501</v>
      </c>
      <c r="AI1477" s="16">
        <v>0.11785837106032</v>
      </c>
      <c r="AJ1477" s="16"/>
      <c r="AK1477" s="16">
        <v>0.169408294741349</v>
      </c>
      <c r="AL1477" s="16">
        <v>0.113376282039636</v>
      </c>
      <c r="AM1477" s="16"/>
      <c r="AN1477" s="16">
        <v>0.159809292292558</v>
      </c>
      <c r="AO1477" s="16">
        <v>0.13383779092182799</v>
      </c>
      <c r="AP1477" s="16"/>
      <c r="AQ1477" s="16">
        <v>8.6908022370883006E-2</v>
      </c>
      <c r="AR1477" s="16">
        <v>0.150185161554966</v>
      </c>
      <c r="AS1477" s="16">
        <v>0.14457129445339001</v>
      </c>
      <c r="AT1477" s="16"/>
      <c r="AU1477" s="16">
        <v>0.112098297991364</v>
      </c>
      <c r="AV1477" s="16">
        <v>0.17310018686181999</v>
      </c>
      <c r="AW1477" s="16"/>
      <c r="AX1477" s="16">
        <v>0.139388367116832</v>
      </c>
      <c r="AY1477" s="16">
        <v>0.13518855314422201</v>
      </c>
      <c r="AZ1477" s="16"/>
      <c r="BA1477" s="16">
        <v>0.176547827805284</v>
      </c>
      <c r="BB1477" s="16">
        <v>0.241134936776773</v>
      </c>
    </row>
    <row r="1478" spans="2:54" x14ac:dyDescent="0.35">
      <c r="B1478" t="s">
        <v>505</v>
      </c>
      <c r="C1478" s="16">
        <v>0.10775609135464601</v>
      </c>
      <c r="D1478" s="16">
        <v>9.73182681742982E-2</v>
      </c>
      <c r="E1478" s="16">
        <v>0.11553487496194299</v>
      </c>
      <c r="F1478" s="16"/>
      <c r="G1478" s="16">
        <v>0.18671835366905201</v>
      </c>
      <c r="H1478" s="16">
        <v>0.14880154623204001</v>
      </c>
      <c r="I1478" s="16">
        <v>0.114449287310584</v>
      </c>
      <c r="J1478" s="16">
        <v>9.7827771189563498E-2</v>
      </c>
      <c r="K1478" s="16">
        <v>0.101658578072142</v>
      </c>
      <c r="L1478" s="16">
        <v>3.4047775583007402E-2</v>
      </c>
      <c r="M1478" s="16"/>
      <c r="N1478" s="16">
        <v>9.6838603839882603E-2</v>
      </c>
      <c r="O1478" s="16">
        <v>0.13133578465217799</v>
      </c>
      <c r="P1478" s="16">
        <v>0.11155158765859199</v>
      </c>
      <c r="Q1478" s="16">
        <v>8.8867149891572003E-2</v>
      </c>
      <c r="R1478" s="16"/>
      <c r="S1478" s="16">
        <v>9.1401857401454803E-2</v>
      </c>
      <c r="T1478" s="16">
        <v>0.13295133849535501</v>
      </c>
      <c r="U1478" s="16"/>
      <c r="V1478" s="16">
        <v>0.16566245797182599</v>
      </c>
      <c r="W1478" s="16">
        <v>7.8510286146235606E-2</v>
      </c>
      <c r="X1478" s="16">
        <v>0.108559995353078</v>
      </c>
      <c r="Y1478" s="16">
        <v>1.5670385229075701E-2</v>
      </c>
      <c r="Z1478" s="16"/>
      <c r="AA1478" s="16">
        <v>0.165834226318647</v>
      </c>
      <c r="AB1478" s="16">
        <v>6.8826605030490901E-2</v>
      </c>
      <c r="AC1478" s="16">
        <v>0.10407039200950401</v>
      </c>
      <c r="AD1478" s="16">
        <v>5.81149250667485E-2</v>
      </c>
      <c r="AE1478" s="16">
        <v>7.8463256381525001E-2</v>
      </c>
      <c r="AF1478" s="16">
        <v>4.0145029649607498E-2</v>
      </c>
      <c r="AG1478" s="16"/>
      <c r="AH1478" s="16">
        <v>9.9557639382877497E-2</v>
      </c>
      <c r="AI1478" s="16">
        <v>0.106908187924437</v>
      </c>
      <c r="AJ1478" s="16"/>
      <c r="AK1478" s="16">
        <v>9.7128873434390903E-2</v>
      </c>
      <c r="AL1478" s="16">
        <v>0.13575270748784099</v>
      </c>
      <c r="AM1478" s="16"/>
      <c r="AN1478" s="16">
        <v>8.8461499283926007E-2</v>
      </c>
      <c r="AO1478" s="16">
        <v>0.11613104584477001</v>
      </c>
      <c r="AP1478" s="16"/>
      <c r="AQ1478" s="16">
        <v>9.4672131098449602E-2</v>
      </c>
      <c r="AR1478" s="16">
        <v>8.4908567165135701E-2</v>
      </c>
      <c r="AS1478" s="16">
        <v>0.13965031478179199</v>
      </c>
      <c r="AT1478" s="16"/>
      <c r="AU1478" s="16">
        <v>0.102804456320233</v>
      </c>
      <c r="AV1478" s="16">
        <v>0.111388481393061</v>
      </c>
      <c r="AW1478" s="16"/>
      <c r="AX1478" s="16">
        <v>0.11005052039739099</v>
      </c>
      <c r="AY1478" s="16">
        <v>9.3920269364847195E-2</v>
      </c>
      <c r="AZ1478" s="16"/>
      <c r="BA1478" s="16">
        <v>9.6058980573034303E-2</v>
      </c>
      <c r="BB1478" s="16">
        <v>0.14983497616753799</v>
      </c>
    </row>
    <row r="1479" spans="2:54" x14ac:dyDescent="0.35">
      <c r="B1479" t="s">
        <v>89</v>
      </c>
      <c r="C1479" s="16">
        <v>0.119269485171247</v>
      </c>
      <c r="D1479" s="16">
        <v>8.5400570842809706E-2</v>
      </c>
      <c r="E1479" s="16">
        <v>0.15321712244781899</v>
      </c>
      <c r="F1479" s="16"/>
      <c r="G1479" s="16">
        <v>0.165290823899021</v>
      </c>
      <c r="H1479" s="16">
        <v>0.15826481264246001</v>
      </c>
      <c r="I1479" s="16">
        <v>9.4727408103402896E-2</v>
      </c>
      <c r="J1479" s="16">
        <v>0.105327019057966</v>
      </c>
      <c r="K1479" s="16">
        <v>7.7557941928402901E-2</v>
      </c>
      <c r="L1479" s="16">
        <v>0.12155298370213</v>
      </c>
      <c r="M1479" s="16"/>
      <c r="N1479" s="16">
        <v>8.1839219709108194E-2</v>
      </c>
      <c r="O1479" s="16">
        <v>0.14806590902064401</v>
      </c>
      <c r="P1479" s="16">
        <v>0.111312666451193</v>
      </c>
      <c r="Q1479" s="16">
        <v>0.133654862086375</v>
      </c>
      <c r="R1479" s="16"/>
      <c r="S1479" s="16">
        <v>0.103381408592365</v>
      </c>
      <c r="T1479" s="16">
        <v>0.14381919690209399</v>
      </c>
      <c r="U1479" s="16"/>
      <c r="V1479" s="16">
        <v>0.148382824047917</v>
      </c>
      <c r="W1479" s="16">
        <v>0.136735557132109</v>
      </c>
      <c r="X1479" s="16">
        <v>8.1960338774618002E-2</v>
      </c>
      <c r="Y1479" s="16">
        <v>1.5690692621175301E-2</v>
      </c>
      <c r="Z1479" s="16"/>
      <c r="AA1479" s="16">
        <v>0.15367693201336699</v>
      </c>
      <c r="AB1479" s="16">
        <v>8.7849246453202495E-2</v>
      </c>
      <c r="AC1479" s="16">
        <v>0.160229841999664</v>
      </c>
      <c r="AD1479" s="16">
        <v>8.54692831530455E-2</v>
      </c>
      <c r="AE1479" s="16">
        <v>6.6172479022923406E-2</v>
      </c>
      <c r="AF1479" s="16">
        <v>0.124309565980479</v>
      </c>
      <c r="AG1479" s="16"/>
      <c r="AH1479" s="16">
        <v>0.115716754610846</v>
      </c>
      <c r="AI1479" s="16">
        <v>7.8232029774776501E-2</v>
      </c>
      <c r="AJ1479" s="16"/>
      <c r="AK1479" s="16">
        <v>0.124228102159423</v>
      </c>
      <c r="AL1479" s="16">
        <v>7.3374320265754994E-2</v>
      </c>
      <c r="AM1479" s="16"/>
      <c r="AN1479" s="16">
        <v>0.109476768513645</v>
      </c>
      <c r="AO1479" s="16">
        <v>6.8081264355590698E-2</v>
      </c>
      <c r="AP1479" s="16"/>
      <c r="AQ1479" s="16">
        <v>9.1868167791495398E-2</v>
      </c>
      <c r="AR1479" s="16">
        <v>0.162105740923423</v>
      </c>
      <c r="AS1479" s="16">
        <v>6.6970917897365007E-2</v>
      </c>
      <c r="AT1479" s="16"/>
      <c r="AU1479" s="16">
        <v>0.10812819360355599</v>
      </c>
      <c r="AV1479" s="16">
        <v>0.132140830958664</v>
      </c>
      <c r="AW1479" s="16"/>
      <c r="AX1479" s="16">
        <v>0.105474395985407</v>
      </c>
      <c r="AY1479" s="16">
        <v>0.17180838222908701</v>
      </c>
      <c r="AZ1479" s="16"/>
      <c r="BA1479" s="16">
        <v>5.83254974133059E-2</v>
      </c>
      <c r="BB1479" s="16">
        <v>8.8974064534380101E-2</v>
      </c>
    </row>
    <row r="1480" spans="2:54" x14ac:dyDescent="0.35">
      <c r="C1480" s="16"/>
      <c r="D1480" s="16"/>
      <c r="E1480" s="16"/>
      <c r="F1480" s="16"/>
      <c r="G1480" s="16"/>
      <c r="H1480" s="16"/>
      <c r="I1480" s="16"/>
      <c r="J1480" s="16"/>
      <c r="K1480" s="16"/>
      <c r="L1480" s="16"/>
      <c r="M1480" s="16"/>
      <c r="N1480" s="16"/>
      <c r="O1480" s="16"/>
      <c r="P1480" s="16"/>
      <c r="Q1480" s="16"/>
      <c r="R1480" s="16"/>
      <c r="S1480" s="16"/>
      <c r="T1480" s="16"/>
      <c r="U1480" s="16"/>
      <c r="V1480" s="16"/>
      <c r="W1480" s="16"/>
      <c r="X1480" s="16"/>
      <c r="Y1480" s="16"/>
      <c r="Z1480" s="16"/>
      <c r="AA1480" s="16"/>
      <c r="AB1480" s="16"/>
      <c r="AC1480" s="16"/>
      <c r="AD1480" s="16"/>
      <c r="AE1480" s="16"/>
      <c r="AF1480" s="16"/>
      <c r="AG1480" s="16"/>
      <c r="AH1480" s="16"/>
      <c r="AI1480" s="16"/>
      <c r="AJ1480" s="16"/>
      <c r="AK1480" s="16"/>
      <c r="AL1480" s="16"/>
      <c r="AM1480" s="16"/>
      <c r="AN1480" s="16"/>
      <c r="AO1480" s="16"/>
      <c r="AP1480" s="16"/>
      <c r="AQ1480" s="16"/>
      <c r="AR1480" s="16"/>
      <c r="AS1480" s="16"/>
      <c r="AT1480" s="16"/>
      <c r="AU1480" s="16"/>
      <c r="AV1480" s="16"/>
      <c r="AW1480" s="16"/>
      <c r="AX1480" s="16"/>
      <c r="AY1480" s="16"/>
      <c r="AZ1480" s="16"/>
      <c r="BA1480" s="16"/>
      <c r="BB1480" s="16"/>
    </row>
    <row r="1481" spans="2:54" x14ac:dyDescent="0.35">
      <c r="B1481" s="7" t="s">
        <v>515</v>
      </c>
      <c r="C1481" s="16"/>
      <c r="D1481" s="16"/>
      <c r="E1481" s="16"/>
      <c r="F1481" s="16"/>
      <c r="G1481" s="16"/>
      <c r="H1481" s="16"/>
      <c r="I1481" s="16"/>
      <c r="J1481" s="16"/>
      <c r="K1481" s="16"/>
      <c r="L1481" s="16"/>
      <c r="M1481" s="16"/>
      <c r="N1481" s="16"/>
      <c r="O1481" s="16"/>
      <c r="P1481" s="16"/>
      <c r="Q1481" s="16"/>
      <c r="R1481" s="16"/>
      <c r="S1481" s="16"/>
      <c r="T1481" s="16"/>
      <c r="U1481" s="16"/>
      <c r="V1481" s="16"/>
      <c r="W1481" s="16"/>
      <c r="X1481" s="16"/>
      <c r="Y1481" s="16"/>
      <c r="Z1481" s="16"/>
      <c r="AA1481" s="16"/>
      <c r="AB1481" s="16"/>
      <c r="AC1481" s="16"/>
      <c r="AD1481" s="16"/>
      <c r="AE1481" s="16"/>
      <c r="AF1481" s="16"/>
      <c r="AG1481" s="16"/>
      <c r="AH1481" s="16"/>
      <c r="AI1481" s="16"/>
      <c r="AJ1481" s="16"/>
      <c r="AK1481" s="16"/>
      <c r="AL1481" s="16"/>
      <c r="AM1481" s="16"/>
      <c r="AN1481" s="16"/>
      <c r="AO1481" s="16"/>
      <c r="AP1481" s="16"/>
      <c r="AQ1481" s="16"/>
      <c r="AR1481" s="16"/>
      <c r="AS1481" s="16"/>
      <c r="AT1481" s="16"/>
      <c r="AU1481" s="16"/>
      <c r="AV1481" s="16"/>
      <c r="AW1481" s="16"/>
      <c r="AX1481" s="16"/>
      <c r="AY1481" s="16"/>
      <c r="AZ1481" s="16"/>
      <c r="BA1481" s="16"/>
      <c r="BB1481" s="16"/>
    </row>
    <row r="1482" spans="2:54" x14ac:dyDescent="0.35">
      <c r="B1482" s="15" t="s">
        <v>14</v>
      </c>
      <c r="C1482" s="16"/>
      <c r="D1482" s="16"/>
      <c r="E1482" s="16"/>
      <c r="F1482" s="16"/>
      <c r="G1482" s="16"/>
      <c r="H1482" s="16"/>
      <c r="I1482" s="16"/>
      <c r="J1482" s="16"/>
      <c r="K1482" s="16"/>
      <c r="L1482" s="16"/>
      <c r="M1482" s="16"/>
      <c r="N1482" s="16"/>
      <c r="O1482" s="16"/>
      <c r="P1482" s="16"/>
      <c r="Q1482" s="16"/>
      <c r="R1482" s="16"/>
      <c r="S1482" s="16"/>
      <c r="T1482" s="16"/>
      <c r="U1482" s="16"/>
      <c r="V1482" s="16"/>
      <c r="W1482" s="16"/>
      <c r="X1482" s="16"/>
      <c r="Y1482" s="16"/>
      <c r="Z1482" s="16"/>
      <c r="AA1482" s="16"/>
      <c r="AB1482" s="16"/>
      <c r="AC1482" s="16"/>
      <c r="AD1482" s="16"/>
      <c r="AE1482" s="16"/>
      <c r="AF1482" s="16"/>
      <c r="AG1482" s="16"/>
      <c r="AH1482" s="16"/>
      <c r="AI1482" s="16"/>
      <c r="AJ1482" s="16"/>
      <c r="AK1482" s="16"/>
      <c r="AL1482" s="16"/>
      <c r="AM1482" s="16"/>
      <c r="AN1482" s="16"/>
      <c r="AO1482" s="16"/>
      <c r="AP1482" s="16"/>
      <c r="AQ1482" s="16"/>
      <c r="AR1482" s="16"/>
      <c r="AS1482" s="16"/>
      <c r="AT1482" s="16"/>
      <c r="AU1482" s="16"/>
      <c r="AV1482" s="16"/>
      <c r="AW1482" s="16"/>
      <c r="AX1482" s="16"/>
      <c r="AY1482" s="16"/>
      <c r="AZ1482" s="16"/>
      <c r="BA1482" s="16"/>
      <c r="BB1482" s="16"/>
    </row>
    <row r="1483" spans="2:54" x14ac:dyDescent="0.35">
      <c r="B1483" t="s">
        <v>503</v>
      </c>
      <c r="C1483" s="16">
        <v>0.540419472537085</v>
      </c>
      <c r="D1483" s="16">
        <v>0.57071147893515495</v>
      </c>
      <c r="E1483" s="16">
        <v>0.51197889181373102</v>
      </c>
      <c r="F1483" s="16"/>
      <c r="G1483" s="16">
        <v>0.32782714840571497</v>
      </c>
      <c r="H1483" s="16">
        <v>0.47240303527807298</v>
      </c>
      <c r="I1483" s="16">
        <v>0.55137815063368001</v>
      </c>
      <c r="J1483" s="16">
        <v>0.54064513708582096</v>
      </c>
      <c r="K1483" s="16">
        <v>0.61838802339606203</v>
      </c>
      <c r="L1483" s="16">
        <v>0.65171483146564702</v>
      </c>
      <c r="M1483" s="16"/>
      <c r="N1483" s="16">
        <v>0.61878228470817798</v>
      </c>
      <c r="O1483" s="16">
        <v>0.486549621424956</v>
      </c>
      <c r="P1483" s="16">
        <v>0.53290118134698705</v>
      </c>
      <c r="Q1483" s="16">
        <v>0.54345745772173504</v>
      </c>
      <c r="R1483" s="16"/>
      <c r="S1483" s="16">
        <v>0.60349470554186402</v>
      </c>
      <c r="T1483" s="16">
        <v>0.44800650465700798</v>
      </c>
      <c r="U1483" s="16"/>
      <c r="V1483" s="16">
        <v>0.44899225034088502</v>
      </c>
      <c r="W1483" s="16">
        <v>0.55596603290194802</v>
      </c>
      <c r="X1483" s="16">
        <v>0.59359978615627995</v>
      </c>
      <c r="Y1483" s="16">
        <v>0.58508166870756895</v>
      </c>
      <c r="Z1483" s="16"/>
      <c r="AA1483" s="16">
        <v>0.42038771526088903</v>
      </c>
      <c r="AB1483" s="16">
        <v>0.61291825386088306</v>
      </c>
      <c r="AC1483" s="16">
        <v>0.53654786443152502</v>
      </c>
      <c r="AD1483" s="16">
        <v>0.618735290072294</v>
      </c>
      <c r="AE1483" s="16">
        <v>0.63812125349301196</v>
      </c>
      <c r="AF1483" s="16">
        <v>0.82302313049010301</v>
      </c>
      <c r="AG1483" s="16"/>
      <c r="AH1483" s="16">
        <v>0.57881059987557304</v>
      </c>
      <c r="AI1483" s="16">
        <v>0.55180108121109495</v>
      </c>
      <c r="AJ1483" s="16"/>
      <c r="AK1483" s="16">
        <v>0.54943273313139396</v>
      </c>
      <c r="AL1483" s="16">
        <v>0.55665326442074303</v>
      </c>
      <c r="AM1483" s="16"/>
      <c r="AN1483" s="16">
        <v>0.58148759109836801</v>
      </c>
      <c r="AO1483" s="16">
        <v>0.54188127824429999</v>
      </c>
      <c r="AP1483" s="16"/>
      <c r="AQ1483" s="16">
        <v>0.61893069450455196</v>
      </c>
      <c r="AR1483" s="16">
        <v>0.48983503281379598</v>
      </c>
      <c r="AS1483" s="16">
        <v>0.57189258444043101</v>
      </c>
      <c r="AT1483" s="16"/>
      <c r="AU1483" s="16">
        <v>0.58743088067659699</v>
      </c>
      <c r="AV1483" s="16">
        <v>0.47947063322453298</v>
      </c>
      <c r="AW1483" s="16"/>
      <c r="AX1483" s="16">
        <v>0.55563924983988</v>
      </c>
      <c r="AY1483" s="16">
        <v>0.47339355069040401</v>
      </c>
      <c r="AZ1483" s="16"/>
      <c r="BA1483" s="16">
        <v>0.60146736479491103</v>
      </c>
      <c r="BB1483" s="16">
        <v>0.47256363929798001</v>
      </c>
    </row>
    <row r="1484" spans="2:54" x14ac:dyDescent="0.35">
      <c r="B1484" t="s">
        <v>504</v>
      </c>
      <c r="C1484" s="16">
        <v>0.20233170406854201</v>
      </c>
      <c r="D1484" s="16">
        <v>0.21631888736587601</v>
      </c>
      <c r="E1484" s="16">
        <v>0.186645666164858</v>
      </c>
      <c r="F1484" s="16"/>
      <c r="G1484" s="16">
        <v>0.35042080965873601</v>
      </c>
      <c r="H1484" s="16">
        <v>0.267881489537385</v>
      </c>
      <c r="I1484" s="16">
        <v>0.18560634807352999</v>
      </c>
      <c r="J1484" s="16">
        <v>0.21442169683713599</v>
      </c>
      <c r="K1484" s="16">
        <v>0.137113012211661</v>
      </c>
      <c r="L1484" s="16">
        <v>0.115601850380018</v>
      </c>
      <c r="M1484" s="16"/>
      <c r="N1484" s="16">
        <v>0.164717869228729</v>
      </c>
      <c r="O1484" s="16">
        <v>0.171367496632335</v>
      </c>
      <c r="P1484" s="16">
        <v>0.230240823808846</v>
      </c>
      <c r="Q1484" s="16">
        <v>0.21160438698898801</v>
      </c>
      <c r="R1484" s="16"/>
      <c r="S1484" s="16">
        <v>0.172598026526049</v>
      </c>
      <c r="T1484" s="16">
        <v>0.24319179259426801</v>
      </c>
      <c r="U1484" s="16"/>
      <c r="V1484" s="16">
        <v>0.20284989701919001</v>
      </c>
      <c r="W1484" s="16">
        <v>0.196844328804131</v>
      </c>
      <c r="X1484" s="16">
        <v>0.20524984379115299</v>
      </c>
      <c r="Y1484" s="16">
        <v>0.23773509427935699</v>
      </c>
      <c r="Z1484" s="16"/>
      <c r="AA1484" s="16">
        <v>0.235469174507903</v>
      </c>
      <c r="AB1484" s="16">
        <v>0.18229914958478399</v>
      </c>
      <c r="AC1484" s="16">
        <v>0.112416888974497</v>
      </c>
      <c r="AD1484" s="16">
        <v>0.20331392346719701</v>
      </c>
      <c r="AE1484" s="16">
        <v>0.218556068281368</v>
      </c>
      <c r="AF1484" s="16">
        <v>0.13353115288061901</v>
      </c>
      <c r="AG1484" s="16"/>
      <c r="AH1484" s="16">
        <v>0.19916239318637399</v>
      </c>
      <c r="AI1484" s="16">
        <v>0.190469674755297</v>
      </c>
      <c r="AJ1484" s="16"/>
      <c r="AK1484" s="16">
        <v>0.20579196913204301</v>
      </c>
      <c r="AL1484" s="16">
        <v>0.18592634818442699</v>
      </c>
      <c r="AM1484" s="16"/>
      <c r="AN1484" s="16">
        <v>0.204697878448693</v>
      </c>
      <c r="AO1484" s="16">
        <v>0.20343845032084501</v>
      </c>
      <c r="AP1484" s="16"/>
      <c r="AQ1484" s="16">
        <v>0.187190886336153</v>
      </c>
      <c r="AR1484" s="16">
        <v>0.219466034792409</v>
      </c>
      <c r="AS1484" s="16">
        <v>0.183095433754242</v>
      </c>
      <c r="AT1484" s="16"/>
      <c r="AU1484" s="16">
        <v>0.169215317787106</v>
      </c>
      <c r="AV1484" s="16">
        <v>0.249344850775199</v>
      </c>
      <c r="AW1484" s="16"/>
      <c r="AX1484" s="16">
        <v>0.20413369151783101</v>
      </c>
      <c r="AY1484" s="16">
        <v>0.20128320500275701</v>
      </c>
      <c r="AZ1484" s="16"/>
      <c r="BA1484" s="16">
        <v>0.22117358392479999</v>
      </c>
      <c r="BB1484" s="16">
        <v>0.33292740892560702</v>
      </c>
    </row>
    <row r="1485" spans="2:54" x14ac:dyDescent="0.35">
      <c r="B1485" t="s">
        <v>505</v>
      </c>
      <c r="C1485" s="16">
        <v>0.11565670102716299</v>
      </c>
      <c r="D1485" s="16">
        <v>0.102665212686169</v>
      </c>
      <c r="E1485" s="16">
        <v>0.12793298845700199</v>
      </c>
      <c r="F1485" s="16"/>
      <c r="G1485" s="16">
        <v>0.21205634605885701</v>
      </c>
      <c r="H1485" s="16">
        <v>0.124450757540451</v>
      </c>
      <c r="I1485" s="16">
        <v>0.16157478958853899</v>
      </c>
      <c r="J1485" s="16">
        <v>8.8105476457469203E-2</v>
      </c>
      <c r="K1485" s="16">
        <v>0.10059804873942001</v>
      </c>
      <c r="L1485" s="16">
        <v>4.9323704080614997E-2</v>
      </c>
      <c r="M1485" s="16"/>
      <c r="N1485" s="16">
        <v>8.9313937271503704E-2</v>
      </c>
      <c r="O1485" s="16">
        <v>0.15639763634649101</v>
      </c>
      <c r="P1485" s="16">
        <v>0.129946019299291</v>
      </c>
      <c r="Q1485" s="16">
        <v>7.5980626510959201E-2</v>
      </c>
      <c r="R1485" s="16"/>
      <c r="S1485" s="16">
        <v>9.2005106226345695E-2</v>
      </c>
      <c r="T1485" s="16">
        <v>0.151894146533888</v>
      </c>
      <c r="U1485" s="16"/>
      <c r="V1485" s="16">
        <v>0.16457423046078001</v>
      </c>
      <c r="W1485" s="16">
        <v>0.106312377428949</v>
      </c>
      <c r="X1485" s="16">
        <v>8.7747095456970306E-2</v>
      </c>
      <c r="Y1485" s="16">
        <v>9.9105245974970099E-2</v>
      </c>
      <c r="Z1485" s="16"/>
      <c r="AA1485" s="16">
        <v>0.17751672713505001</v>
      </c>
      <c r="AB1485" s="16">
        <v>8.57754961833994E-2</v>
      </c>
      <c r="AC1485" s="16">
        <v>8.1367346223742407E-2</v>
      </c>
      <c r="AD1485" s="16">
        <v>7.5051455508396897E-2</v>
      </c>
      <c r="AE1485" s="16">
        <v>7.1721076881381504E-2</v>
      </c>
      <c r="AF1485" s="16">
        <v>2.52613036757031E-2</v>
      </c>
      <c r="AG1485" s="16"/>
      <c r="AH1485" s="16">
        <v>0.103349639002474</v>
      </c>
      <c r="AI1485" s="16">
        <v>0.131095983223037</v>
      </c>
      <c r="AJ1485" s="16"/>
      <c r="AK1485" s="16">
        <v>0.10492960330470399</v>
      </c>
      <c r="AL1485" s="16">
        <v>0.15770605101186</v>
      </c>
      <c r="AM1485" s="16"/>
      <c r="AN1485" s="16">
        <v>8.7144641796253905E-2</v>
      </c>
      <c r="AO1485" s="16">
        <v>0.13359297292231501</v>
      </c>
      <c r="AP1485" s="16"/>
      <c r="AQ1485" s="16">
        <v>6.5117847012700195E-2</v>
      </c>
      <c r="AR1485" s="16">
        <v>0.114090667949293</v>
      </c>
      <c r="AS1485" s="16">
        <v>0.149507473725111</v>
      </c>
      <c r="AT1485" s="16"/>
      <c r="AU1485" s="16">
        <v>0.105390337996289</v>
      </c>
      <c r="AV1485" s="16">
        <v>0.126971427793379</v>
      </c>
      <c r="AW1485" s="16"/>
      <c r="AX1485" s="16">
        <v>0.117158860056867</v>
      </c>
      <c r="AY1485" s="16">
        <v>0.112649805690923</v>
      </c>
      <c r="AZ1485" s="16"/>
      <c r="BA1485" s="16">
        <v>0.109569088042965</v>
      </c>
      <c r="BB1485" s="16">
        <v>0.116579528448396</v>
      </c>
    </row>
    <row r="1486" spans="2:54" x14ac:dyDescent="0.35">
      <c r="B1486" t="s">
        <v>89</v>
      </c>
      <c r="C1486" s="16">
        <v>0.14159212236721</v>
      </c>
      <c r="D1486" s="16">
        <v>0.1103044210128</v>
      </c>
      <c r="E1486" s="16">
        <v>0.17344245356440899</v>
      </c>
      <c r="F1486" s="16"/>
      <c r="G1486" s="16">
        <v>0.10969569587669301</v>
      </c>
      <c r="H1486" s="16">
        <v>0.13526471764409201</v>
      </c>
      <c r="I1486" s="16">
        <v>0.10144071170424999</v>
      </c>
      <c r="J1486" s="16">
        <v>0.156827689619573</v>
      </c>
      <c r="K1486" s="16">
        <v>0.14390091565285701</v>
      </c>
      <c r="L1486" s="16">
        <v>0.18335961407372001</v>
      </c>
      <c r="M1486" s="16"/>
      <c r="N1486" s="16">
        <v>0.127185908791589</v>
      </c>
      <c r="O1486" s="16">
        <v>0.18568524559621799</v>
      </c>
      <c r="P1486" s="16">
        <v>0.106911975544876</v>
      </c>
      <c r="Q1486" s="16">
        <v>0.16895752877831699</v>
      </c>
      <c r="R1486" s="16"/>
      <c r="S1486" s="16">
        <v>0.13190216170574101</v>
      </c>
      <c r="T1486" s="16">
        <v>0.15690755621483601</v>
      </c>
      <c r="U1486" s="16"/>
      <c r="V1486" s="16">
        <v>0.18358362217914501</v>
      </c>
      <c r="W1486" s="16">
        <v>0.14087726086497199</v>
      </c>
      <c r="X1486" s="16">
        <v>0.113403274595597</v>
      </c>
      <c r="Y1486" s="16">
        <v>7.80779910381042E-2</v>
      </c>
      <c r="Z1486" s="16"/>
      <c r="AA1486" s="16">
        <v>0.16662638309615699</v>
      </c>
      <c r="AB1486" s="16">
        <v>0.119007100370934</v>
      </c>
      <c r="AC1486" s="16">
        <v>0.26966790037023503</v>
      </c>
      <c r="AD1486" s="16">
        <v>0.102899330952112</v>
      </c>
      <c r="AE1486" s="16">
        <v>7.16016013442385E-2</v>
      </c>
      <c r="AF1486" s="16">
        <v>1.8184412953574501E-2</v>
      </c>
      <c r="AG1486" s="16"/>
      <c r="AH1486" s="16">
        <v>0.118677367935579</v>
      </c>
      <c r="AI1486" s="16">
        <v>0.126633260810571</v>
      </c>
      <c r="AJ1486" s="16"/>
      <c r="AK1486" s="16">
        <v>0.13984569443186001</v>
      </c>
      <c r="AL1486" s="16">
        <v>9.9714336382968893E-2</v>
      </c>
      <c r="AM1486" s="16"/>
      <c r="AN1486" s="16">
        <v>0.12666988865668599</v>
      </c>
      <c r="AO1486" s="16">
        <v>0.12108729851254001</v>
      </c>
      <c r="AP1486" s="16"/>
      <c r="AQ1486" s="16">
        <v>0.128760572146594</v>
      </c>
      <c r="AR1486" s="16">
        <v>0.17660826444450201</v>
      </c>
      <c r="AS1486" s="16">
        <v>9.5504508080215406E-2</v>
      </c>
      <c r="AT1486" s="16"/>
      <c r="AU1486" s="16">
        <v>0.13796346354000799</v>
      </c>
      <c r="AV1486" s="16">
        <v>0.144213088206889</v>
      </c>
      <c r="AW1486" s="16"/>
      <c r="AX1486" s="16">
        <v>0.12306819858542301</v>
      </c>
      <c r="AY1486" s="16">
        <v>0.21267343861591601</v>
      </c>
      <c r="AZ1486" s="16"/>
      <c r="BA1486" s="16">
        <v>6.7789963237323905E-2</v>
      </c>
      <c r="BB1486" s="16">
        <v>7.7929423328016903E-2</v>
      </c>
    </row>
    <row r="1487" spans="2:54" x14ac:dyDescent="0.35">
      <c r="C1487" s="16"/>
      <c r="D1487" s="16"/>
      <c r="E1487" s="16"/>
      <c r="F1487" s="16"/>
      <c r="G1487" s="16"/>
      <c r="H1487" s="16"/>
      <c r="I1487" s="16"/>
      <c r="J1487" s="16"/>
      <c r="K1487" s="16"/>
      <c r="L1487" s="16"/>
      <c r="M1487" s="16"/>
      <c r="N1487" s="16"/>
      <c r="O1487" s="16"/>
      <c r="P1487" s="16"/>
      <c r="Q1487" s="16"/>
      <c r="R1487" s="16"/>
      <c r="S1487" s="16"/>
      <c r="T1487" s="16"/>
      <c r="U1487" s="16"/>
      <c r="V1487" s="16"/>
      <c r="W1487" s="16"/>
      <c r="X1487" s="16"/>
      <c r="Y1487" s="16"/>
      <c r="Z1487" s="16"/>
      <c r="AA1487" s="16"/>
      <c r="AB1487" s="16"/>
      <c r="AC1487" s="16"/>
      <c r="AD1487" s="16"/>
      <c r="AE1487" s="16"/>
      <c r="AF1487" s="16"/>
      <c r="AG1487" s="16"/>
      <c r="AH1487" s="16"/>
      <c r="AI1487" s="16"/>
      <c r="AJ1487" s="16"/>
      <c r="AK1487" s="16"/>
      <c r="AL1487" s="16"/>
      <c r="AM1487" s="16"/>
      <c r="AN1487" s="16"/>
      <c r="AO1487" s="16"/>
      <c r="AP1487" s="16"/>
      <c r="AQ1487" s="16"/>
      <c r="AR1487" s="16"/>
      <c r="AS1487" s="16"/>
      <c r="AT1487" s="16"/>
      <c r="AU1487" s="16"/>
      <c r="AV1487" s="16"/>
      <c r="AW1487" s="16"/>
      <c r="AX1487" s="16"/>
      <c r="AY1487" s="16"/>
      <c r="AZ1487" s="16"/>
      <c r="BA1487" s="16"/>
      <c r="BB1487" s="16"/>
    </row>
    <row r="1488" spans="2:54" x14ac:dyDescent="0.35">
      <c r="B1488" s="7" t="s">
        <v>516</v>
      </c>
      <c r="C1488" s="16"/>
      <c r="D1488" s="16"/>
      <c r="E1488" s="16"/>
      <c r="F1488" s="16"/>
      <c r="G1488" s="16"/>
      <c r="H1488" s="16"/>
      <c r="I1488" s="16"/>
      <c r="J1488" s="16"/>
      <c r="K1488" s="16"/>
      <c r="L1488" s="16"/>
      <c r="M1488" s="16"/>
      <c r="N1488" s="16"/>
      <c r="O1488" s="16"/>
      <c r="P1488" s="16"/>
      <c r="Q1488" s="16"/>
      <c r="R1488" s="16"/>
      <c r="S1488" s="16"/>
      <c r="T1488" s="16"/>
      <c r="U1488" s="16"/>
      <c r="V1488" s="16"/>
      <c r="W1488" s="16"/>
      <c r="X1488" s="16"/>
      <c r="Y1488" s="16"/>
      <c r="Z1488" s="16"/>
      <c r="AA1488" s="16"/>
      <c r="AB1488" s="16"/>
      <c r="AC1488" s="16"/>
      <c r="AD1488" s="16"/>
      <c r="AE1488" s="16"/>
      <c r="AF1488" s="16"/>
      <c r="AG1488" s="16"/>
      <c r="AH1488" s="16"/>
      <c r="AI1488" s="16"/>
      <c r="AJ1488" s="16"/>
      <c r="AK1488" s="16"/>
      <c r="AL1488" s="16"/>
      <c r="AM1488" s="16"/>
      <c r="AN1488" s="16"/>
      <c r="AO1488" s="16"/>
      <c r="AP1488" s="16"/>
      <c r="AQ1488" s="16"/>
      <c r="AR1488" s="16"/>
      <c r="AS1488" s="16"/>
      <c r="AT1488" s="16"/>
      <c r="AU1488" s="16"/>
      <c r="AV1488" s="16"/>
      <c r="AW1488" s="16"/>
      <c r="AX1488" s="16"/>
      <c r="AY1488" s="16"/>
      <c r="AZ1488" s="16"/>
      <c r="BA1488" s="16"/>
      <c r="BB1488" s="16"/>
    </row>
    <row r="1489" spans="2:54" x14ac:dyDescent="0.35">
      <c r="B1489" s="15" t="s">
        <v>14</v>
      </c>
      <c r="C1489" s="16"/>
      <c r="D1489" s="16"/>
      <c r="E1489" s="16"/>
      <c r="F1489" s="16"/>
      <c r="G1489" s="16"/>
      <c r="H1489" s="16"/>
      <c r="I1489" s="16"/>
      <c r="J1489" s="16"/>
      <c r="K1489" s="16"/>
      <c r="L1489" s="16"/>
      <c r="M1489" s="16"/>
      <c r="N1489" s="16"/>
      <c r="O1489" s="16"/>
      <c r="P1489" s="16"/>
      <c r="Q1489" s="16"/>
      <c r="R1489" s="16"/>
      <c r="S1489" s="16"/>
      <c r="T1489" s="16"/>
      <c r="U1489" s="16"/>
      <c r="V1489" s="16"/>
      <c r="W1489" s="16"/>
      <c r="X1489" s="16"/>
      <c r="Y1489" s="16"/>
      <c r="Z1489" s="16"/>
      <c r="AA1489" s="16"/>
      <c r="AB1489" s="16"/>
      <c r="AC1489" s="16"/>
      <c r="AD1489" s="16"/>
      <c r="AE1489" s="16"/>
      <c r="AF1489" s="16"/>
      <c r="AG1489" s="16"/>
      <c r="AH1489" s="16"/>
      <c r="AI1489" s="16"/>
      <c r="AJ1489" s="16"/>
      <c r="AK1489" s="16"/>
      <c r="AL1489" s="16"/>
      <c r="AM1489" s="16"/>
      <c r="AN1489" s="16"/>
      <c r="AO1489" s="16"/>
      <c r="AP1489" s="16"/>
      <c r="AQ1489" s="16"/>
      <c r="AR1489" s="16"/>
      <c r="AS1489" s="16"/>
      <c r="AT1489" s="16"/>
      <c r="AU1489" s="16"/>
      <c r="AV1489" s="16"/>
      <c r="AW1489" s="16"/>
      <c r="AX1489" s="16"/>
      <c r="AY1489" s="16"/>
      <c r="AZ1489" s="16"/>
      <c r="BA1489" s="16"/>
      <c r="BB1489" s="16"/>
    </row>
    <row r="1490" spans="2:54" x14ac:dyDescent="0.35">
      <c r="B1490" t="s">
        <v>503</v>
      </c>
      <c r="C1490" s="16">
        <v>0.48258922289637202</v>
      </c>
      <c r="D1490" s="16">
        <v>0.47330823083907803</v>
      </c>
      <c r="E1490" s="16">
        <v>0.49383402498240703</v>
      </c>
      <c r="F1490" s="16"/>
      <c r="G1490" s="16">
        <v>0.41534682492418301</v>
      </c>
      <c r="H1490" s="16">
        <v>0.40383683955137101</v>
      </c>
      <c r="I1490" s="16">
        <v>0.49517715686876101</v>
      </c>
      <c r="J1490" s="16">
        <v>0.49896668284731599</v>
      </c>
      <c r="K1490" s="16">
        <v>0.49234778319011602</v>
      </c>
      <c r="L1490" s="16">
        <v>0.55911265977888602</v>
      </c>
      <c r="M1490" s="16"/>
      <c r="N1490" s="16">
        <v>0.50822770050293198</v>
      </c>
      <c r="O1490" s="16">
        <v>0.454467331946937</v>
      </c>
      <c r="P1490" s="16">
        <v>0.49786424768995902</v>
      </c>
      <c r="Q1490" s="16">
        <v>0.46432572489344298</v>
      </c>
      <c r="R1490" s="16"/>
      <c r="S1490" s="16">
        <v>0.51139261583932905</v>
      </c>
      <c r="T1490" s="16">
        <v>0.44156289097089302</v>
      </c>
      <c r="U1490" s="16"/>
      <c r="V1490" s="16">
        <v>0.433775275671336</v>
      </c>
      <c r="W1490" s="16">
        <v>0.50947597953224399</v>
      </c>
      <c r="X1490" s="16">
        <v>0.48667237579116002</v>
      </c>
      <c r="Y1490" s="16">
        <v>0.49445287548626699</v>
      </c>
      <c r="Z1490" s="16"/>
      <c r="AA1490" s="16">
        <v>0.464760503776388</v>
      </c>
      <c r="AB1490" s="16">
        <v>0.48552617364015399</v>
      </c>
      <c r="AC1490" s="16">
        <v>0.470632759798221</v>
      </c>
      <c r="AD1490" s="16">
        <v>0.490383269579373</v>
      </c>
      <c r="AE1490" s="16">
        <v>0.50642372261128699</v>
      </c>
      <c r="AF1490" s="16">
        <v>0.60607079362611205</v>
      </c>
      <c r="AG1490" s="16"/>
      <c r="AH1490" s="16">
        <v>0.489941769729212</v>
      </c>
      <c r="AI1490" s="16">
        <v>0.48379502140889902</v>
      </c>
      <c r="AJ1490" s="16"/>
      <c r="AK1490" s="16">
        <v>0.50976737307444797</v>
      </c>
      <c r="AL1490" s="16">
        <v>0.49685294731160901</v>
      </c>
      <c r="AM1490" s="16"/>
      <c r="AN1490" s="16">
        <v>0.50187280903795595</v>
      </c>
      <c r="AO1490" s="16">
        <v>0.49130067114660902</v>
      </c>
      <c r="AP1490" s="16"/>
      <c r="AQ1490" s="16">
        <v>0.49945108154112999</v>
      </c>
      <c r="AR1490" s="16">
        <v>0.46110652853134898</v>
      </c>
      <c r="AS1490" s="16">
        <v>0.502720599009571</v>
      </c>
      <c r="AT1490" s="16"/>
      <c r="AU1490" s="16">
        <v>0.51900558765593396</v>
      </c>
      <c r="AV1490" s="16">
        <v>0.43561734384256801</v>
      </c>
      <c r="AW1490" s="16"/>
      <c r="AX1490" s="16">
        <v>0.48861279985165801</v>
      </c>
      <c r="AY1490" s="16">
        <v>0.45366242560258602</v>
      </c>
      <c r="AZ1490" s="16"/>
      <c r="BA1490" s="16">
        <v>0.52611417528077997</v>
      </c>
      <c r="BB1490" s="16">
        <v>0.38987898850591501</v>
      </c>
    </row>
    <row r="1491" spans="2:54" x14ac:dyDescent="0.35">
      <c r="B1491" t="s">
        <v>504</v>
      </c>
      <c r="C1491" s="16">
        <v>0.202926607053527</v>
      </c>
      <c r="D1491" s="16">
        <v>0.236943890199907</v>
      </c>
      <c r="E1491" s="16">
        <v>0.166318332655992</v>
      </c>
      <c r="F1491" s="16"/>
      <c r="G1491" s="16">
        <v>0.234026129087128</v>
      </c>
      <c r="H1491" s="16">
        <v>0.27236573828561</v>
      </c>
      <c r="I1491" s="16">
        <v>0.237154752229259</v>
      </c>
      <c r="J1491" s="16">
        <v>0.18835847656780499</v>
      </c>
      <c r="K1491" s="16">
        <v>0.18709412119346999</v>
      </c>
      <c r="L1491" s="16">
        <v>0.122224911756667</v>
      </c>
      <c r="M1491" s="16"/>
      <c r="N1491" s="16">
        <v>0.18814167110340499</v>
      </c>
      <c r="O1491" s="16">
        <v>0.184530761236362</v>
      </c>
      <c r="P1491" s="16">
        <v>0.21515075064745001</v>
      </c>
      <c r="Q1491" s="16">
        <v>0.210005077868787</v>
      </c>
      <c r="R1491" s="16"/>
      <c r="S1491" s="16">
        <v>0.19073426555649201</v>
      </c>
      <c r="T1491" s="16">
        <v>0.21734107855609999</v>
      </c>
      <c r="U1491" s="16"/>
      <c r="V1491" s="16">
        <v>0.191844631046696</v>
      </c>
      <c r="W1491" s="16">
        <v>0.192195580824226</v>
      </c>
      <c r="X1491" s="16">
        <v>0.22275090567292399</v>
      </c>
      <c r="Y1491" s="16">
        <v>0.24261857104704501</v>
      </c>
      <c r="Z1491" s="16"/>
      <c r="AA1491" s="16">
        <v>0.164266405591729</v>
      </c>
      <c r="AB1491" s="16">
        <v>0.248677219042374</v>
      </c>
      <c r="AC1491" s="16">
        <v>0.16382162356947599</v>
      </c>
      <c r="AD1491" s="16">
        <v>0.23944004110953099</v>
      </c>
      <c r="AE1491" s="16">
        <v>0.24116819401004799</v>
      </c>
      <c r="AF1491" s="16">
        <v>0.18646576363071399</v>
      </c>
      <c r="AG1491" s="16"/>
      <c r="AH1491" s="16">
        <v>0.22316198406928001</v>
      </c>
      <c r="AI1491" s="16">
        <v>0.20151537491775801</v>
      </c>
      <c r="AJ1491" s="16"/>
      <c r="AK1491" s="16">
        <v>0.19998518787255601</v>
      </c>
      <c r="AL1491" s="16">
        <v>0.20674244636804701</v>
      </c>
      <c r="AM1491" s="16"/>
      <c r="AN1491" s="16">
        <v>0.21423177589961001</v>
      </c>
      <c r="AO1491" s="16">
        <v>0.198714137748143</v>
      </c>
      <c r="AP1491" s="16"/>
      <c r="AQ1491" s="16">
        <v>0.19652570620316601</v>
      </c>
      <c r="AR1491" s="16">
        <v>0.204708858529183</v>
      </c>
      <c r="AS1491" s="16">
        <v>0.21347136018395599</v>
      </c>
      <c r="AT1491" s="16"/>
      <c r="AU1491" s="16">
        <v>0.18484740588336501</v>
      </c>
      <c r="AV1491" s="16">
        <v>0.22862108288675101</v>
      </c>
      <c r="AW1491" s="16"/>
      <c r="AX1491" s="16">
        <v>0.21751324593854299</v>
      </c>
      <c r="AY1491" s="16">
        <v>0.13670571492623201</v>
      </c>
      <c r="AZ1491" s="16"/>
      <c r="BA1491" s="16">
        <v>0.255262857446792</v>
      </c>
      <c r="BB1491" s="16">
        <v>0.39393825168291702</v>
      </c>
    </row>
    <row r="1492" spans="2:54" x14ac:dyDescent="0.35">
      <c r="B1492" t="s">
        <v>505</v>
      </c>
      <c r="C1492" s="16">
        <v>0.15223372447949099</v>
      </c>
      <c r="D1492" s="16">
        <v>0.14823594204093199</v>
      </c>
      <c r="E1492" s="16">
        <v>0.155419016953841</v>
      </c>
      <c r="F1492" s="16"/>
      <c r="G1492" s="16">
        <v>0.20395275754143799</v>
      </c>
      <c r="H1492" s="16">
        <v>0.13423988687813401</v>
      </c>
      <c r="I1492" s="16">
        <v>0.13902633996071401</v>
      </c>
      <c r="J1492" s="16">
        <v>0.197566535813545</v>
      </c>
      <c r="K1492" s="16">
        <v>0.159759400738506</v>
      </c>
      <c r="L1492" s="16">
        <v>0.107959196266164</v>
      </c>
      <c r="M1492" s="16"/>
      <c r="N1492" s="16">
        <v>0.15073605810959501</v>
      </c>
      <c r="O1492" s="16">
        <v>0.17886757592632299</v>
      </c>
      <c r="P1492" s="16">
        <v>0.14800756906628901</v>
      </c>
      <c r="Q1492" s="16">
        <v>0.13678881693973899</v>
      </c>
      <c r="R1492" s="16"/>
      <c r="S1492" s="16">
        <v>0.14318243881201201</v>
      </c>
      <c r="T1492" s="16">
        <v>0.166639162257783</v>
      </c>
      <c r="U1492" s="16"/>
      <c r="V1492" s="16">
        <v>0.15426931163632901</v>
      </c>
      <c r="W1492" s="16">
        <v>0.142384393049584</v>
      </c>
      <c r="X1492" s="16">
        <v>0.159608921310361</v>
      </c>
      <c r="Y1492" s="16">
        <v>0.189777337022418</v>
      </c>
      <c r="Z1492" s="16"/>
      <c r="AA1492" s="16">
        <v>0.18320941032455099</v>
      </c>
      <c r="AB1492" s="16">
        <v>0.121801074231489</v>
      </c>
      <c r="AC1492" s="16">
        <v>0.10660576530171099</v>
      </c>
      <c r="AD1492" s="16">
        <v>0.15254001263432501</v>
      </c>
      <c r="AE1492" s="16">
        <v>0.14805250839674999</v>
      </c>
      <c r="AF1492" s="16">
        <v>9.3968323980683902E-2</v>
      </c>
      <c r="AG1492" s="16"/>
      <c r="AH1492" s="16">
        <v>0.12902419571263499</v>
      </c>
      <c r="AI1492" s="16">
        <v>0.16573044782201801</v>
      </c>
      <c r="AJ1492" s="16"/>
      <c r="AK1492" s="16">
        <v>0.14083739186354099</v>
      </c>
      <c r="AL1492" s="16">
        <v>0.183917269655372</v>
      </c>
      <c r="AM1492" s="16"/>
      <c r="AN1492" s="16">
        <v>0.124236168602274</v>
      </c>
      <c r="AO1492" s="16">
        <v>0.16732477671705201</v>
      </c>
      <c r="AP1492" s="16"/>
      <c r="AQ1492" s="16">
        <v>0.132066325181044</v>
      </c>
      <c r="AR1492" s="16">
        <v>0.139427549619278</v>
      </c>
      <c r="AS1492" s="16">
        <v>0.18051822521965899</v>
      </c>
      <c r="AT1492" s="16"/>
      <c r="AU1492" s="16">
        <v>0.15540243405016599</v>
      </c>
      <c r="AV1492" s="16">
        <v>0.145156588184741</v>
      </c>
      <c r="AW1492" s="16"/>
      <c r="AX1492" s="16">
        <v>0.15703925366823199</v>
      </c>
      <c r="AY1492" s="16">
        <v>0.133852722350179</v>
      </c>
      <c r="AZ1492" s="16"/>
      <c r="BA1492" s="16">
        <v>0.151953939045783</v>
      </c>
      <c r="BB1492" s="16">
        <v>0.13628556537781999</v>
      </c>
    </row>
    <row r="1493" spans="2:54" x14ac:dyDescent="0.35">
      <c r="B1493" t="s">
        <v>89</v>
      </c>
      <c r="C1493" s="16">
        <v>0.16225044557061</v>
      </c>
      <c r="D1493" s="16">
        <v>0.14151193692008299</v>
      </c>
      <c r="E1493" s="16">
        <v>0.18442862540776001</v>
      </c>
      <c r="F1493" s="16"/>
      <c r="G1493" s="16">
        <v>0.146674288447251</v>
      </c>
      <c r="H1493" s="16">
        <v>0.189557535284885</v>
      </c>
      <c r="I1493" s="16">
        <v>0.12864175094126701</v>
      </c>
      <c r="J1493" s="16">
        <v>0.11510830477133401</v>
      </c>
      <c r="K1493" s="16">
        <v>0.16079869487790799</v>
      </c>
      <c r="L1493" s="16">
        <v>0.21070323219828299</v>
      </c>
      <c r="M1493" s="16"/>
      <c r="N1493" s="16">
        <v>0.152894570284069</v>
      </c>
      <c r="O1493" s="16">
        <v>0.18213433089037701</v>
      </c>
      <c r="P1493" s="16">
        <v>0.13897743259630199</v>
      </c>
      <c r="Q1493" s="16">
        <v>0.188880380298031</v>
      </c>
      <c r="R1493" s="16"/>
      <c r="S1493" s="16">
        <v>0.154690679792167</v>
      </c>
      <c r="T1493" s="16">
        <v>0.17445686821522399</v>
      </c>
      <c r="U1493" s="16"/>
      <c r="V1493" s="16">
        <v>0.22011078164563899</v>
      </c>
      <c r="W1493" s="16">
        <v>0.15594404659394601</v>
      </c>
      <c r="X1493" s="16">
        <v>0.13096779722555499</v>
      </c>
      <c r="Y1493" s="16">
        <v>7.31512164442705E-2</v>
      </c>
      <c r="Z1493" s="16"/>
      <c r="AA1493" s="16">
        <v>0.18776368030733301</v>
      </c>
      <c r="AB1493" s="16">
        <v>0.14399553308598301</v>
      </c>
      <c r="AC1493" s="16">
        <v>0.258939851330592</v>
      </c>
      <c r="AD1493" s="16">
        <v>0.117636676676771</v>
      </c>
      <c r="AE1493" s="16">
        <v>0.104355574981914</v>
      </c>
      <c r="AF1493" s="16">
        <v>0.11349511876248999</v>
      </c>
      <c r="AG1493" s="16"/>
      <c r="AH1493" s="16">
        <v>0.15787205048887401</v>
      </c>
      <c r="AI1493" s="16">
        <v>0.14895915585132599</v>
      </c>
      <c r="AJ1493" s="16"/>
      <c r="AK1493" s="16">
        <v>0.149410047189456</v>
      </c>
      <c r="AL1493" s="16">
        <v>0.112487336664973</v>
      </c>
      <c r="AM1493" s="16"/>
      <c r="AN1493" s="16">
        <v>0.159659246460159</v>
      </c>
      <c r="AO1493" s="16">
        <v>0.14266041438819499</v>
      </c>
      <c r="AP1493" s="16"/>
      <c r="AQ1493" s="16">
        <v>0.171956887074659</v>
      </c>
      <c r="AR1493" s="16">
        <v>0.19475706332018999</v>
      </c>
      <c r="AS1493" s="16">
        <v>0.10328981558681399</v>
      </c>
      <c r="AT1493" s="16"/>
      <c r="AU1493" s="16">
        <v>0.14074457241053501</v>
      </c>
      <c r="AV1493" s="16">
        <v>0.19060498508594001</v>
      </c>
      <c r="AW1493" s="16"/>
      <c r="AX1493" s="16">
        <v>0.13683470054156799</v>
      </c>
      <c r="AY1493" s="16">
        <v>0.27577913712100299</v>
      </c>
      <c r="AZ1493" s="16"/>
      <c r="BA1493" s="16">
        <v>6.6669028226645097E-2</v>
      </c>
      <c r="BB1493" s="16">
        <v>7.9897194433348501E-2</v>
      </c>
    </row>
    <row r="1494" spans="2:54" x14ac:dyDescent="0.35">
      <c r="C1494" s="16"/>
      <c r="D1494" s="16"/>
      <c r="E1494" s="16"/>
      <c r="F1494" s="16"/>
      <c r="G1494" s="16"/>
      <c r="H1494" s="16"/>
      <c r="I1494" s="16"/>
      <c r="J1494" s="16"/>
      <c r="K1494" s="16"/>
      <c r="L1494" s="16"/>
      <c r="M1494" s="16"/>
      <c r="N1494" s="16"/>
      <c r="O1494" s="16"/>
      <c r="P1494" s="16"/>
      <c r="Q1494" s="16"/>
      <c r="R1494" s="16"/>
      <c r="S1494" s="16"/>
      <c r="T1494" s="16"/>
      <c r="U1494" s="16"/>
      <c r="V1494" s="16"/>
      <c r="W1494" s="16"/>
      <c r="X1494" s="16"/>
      <c r="Y1494" s="16"/>
      <c r="Z1494" s="16"/>
      <c r="AA1494" s="16"/>
      <c r="AB1494" s="16"/>
      <c r="AC1494" s="16"/>
      <c r="AD1494" s="16"/>
      <c r="AE1494" s="16"/>
      <c r="AF1494" s="16"/>
      <c r="AG1494" s="16"/>
      <c r="AH1494" s="16"/>
      <c r="AI1494" s="16"/>
      <c r="AJ1494" s="16"/>
      <c r="AK1494" s="16"/>
      <c r="AL1494" s="16"/>
      <c r="AM1494" s="16"/>
      <c r="AN1494" s="16"/>
      <c r="AO1494" s="16"/>
      <c r="AP1494" s="16"/>
      <c r="AQ1494" s="16"/>
      <c r="AR1494" s="16"/>
      <c r="AS1494" s="16"/>
      <c r="AT1494" s="16"/>
      <c r="AU1494" s="16"/>
      <c r="AV1494" s="16"/>
      <c r="AW1494" s="16"/>
      <c r="AX1494" s="16"/>
      <c r="AY1494" s="16"/>
      <c r="AZ1494" s="16"/>
      <c r="BA1494" s="16"/>
      <c r="BB1494" s="16"/>
    </row>
    <row r="1495" spans="2:54" x14ac:dyDescent="0.35">
      <c r="B1495" s="7" t="s">
        <v>517</v>
      </c>
      <c r="C1495" s="16"/>
      <c r="D1495" s="16"/>
      <c r="E1495" s="16"/>
      <c r="F1495" s="16"/>
      <c r="G1495" s="16"/>
      <c r="H1495" s="16"/>
      <c r="I1495" s="16"/>
      <c r="J1495" s="16"/>
      <c r="K1495" s="16"/>
      <c r="L1495" s="16"/>
      <c r="M1495" s="16"/>
      <c r="N1495" s="16"/>
      <c r="O1495" s="16"/>
      <c r="P1495" s="16"/>
      <c r="Q1495" s="16"/>
      <c r="R1495" s="16"/>
      <c r="S1495" s="16"/>
      <c r="T1495" s="16"/>
      <c r="U1495" s="16"/>
      <c r="V1495" s="16"/>
      <c r="W1495" s="16"/>
      <c r="X1495" s="16"/>
      <c r="Y1495" s="16"/>
      <c r="Z1495" s="16"/>
      <c r="AA1495" s="16"/>
      <c r="AB1495" s="16"/>
      <c r="AC1495" s="16"/>
      <c r="AD1495" s="16"/>
      <c r="AE1495" s="16"/>
      <c r="AF1495" s="16"/>
      <c r="AG1495" s="16"/>
      <c r="AH1495" s="16"/>
      <c r="AI1495" s="16"/>
      <c r="AJ1495" s="16"/>
      <c r="AK1495" s="16"/>
      <c r="AL1495" s="16"/>
      <c r="AM1495" s="16"/>
      <c r="AN1495" s="16"/>
      <c r="AO1495" s="16"/>
      <c r="AP1495" s="16"/>
      <c r="AQ1495" s="16"/>
      <c r="AR1495" s="16"/>
      <c r="AS1495" s="16"/>
      <c r="AT1495" s="16"/>
      <c r="AU1495" s="16"/>
      <c r="AV1495" s="16"/>
      <c r="AW1495" s="16"/>
      <c r="AX1495" s="16"/>
      <c r="AY1495" s="16"/>
      <c r="AZ1495" s="16"/>
      <c r="BA1495" s="16"/>
      <c r="BB1495" s="16"/>
    </row>
    <row r="1496" spans="2:54" x14ac:dyDescent="0.35">
      <c r="B1496" s="15" t="s">
        <v>14</v>
      </c>
      <c r="C1496" s="16"/>
      <c r="D1496" s="16"/>
      <c r="E1496" s="16"/>
      <c r="F1496" s="16"/>
      <c r="G1496" s="16"/>
      <c r="H1496" s="16"/>
      <c r="I1496" s="16"/>
      <c r="J1496" s="16"/>
      <c r="K1496" s="16"/>
      <c r="L1496" s="16"/>
      <c r="M1496" s="16"/>
      <c r="N1496" s="16"/>
      <c r="O1496" s="16"/>
      <c r="P1496" s="16"/>
      <c r="Q1496" s="16"/>
      <c r="R1496" s="16"/>
      <c r="S1496" s="16"/>
      <c r="T1496" s="16"/>
      <c r="U1496" s="16"/>
      <c r="V1496" s="16"/>
      <c r="W1496" s="16"/>
      <c r="X1496" s="16"/>
      <c r="Y1496" s="16"/>
      <c r="Z1496" s="16"/>
      <c r="AA1496" s="16"/>
      <c r="AB1496" s="16"/>
      <c r="AC1496" s="16"/>
      <c r="AD1496" s="16"/>
      <c r="AE1496" s="16"/>
      <c r="AF1496" s="16"/>
      <c r="AG1496" s="16"/>
      <c r="AH1496" s="16"/>
      <c r="AI1496" s="16"/>
      <c r="AJ1496" s="16"/>
      <c r="AK1496" s="16"/>
      <c r="AL1496" s="16"/>
      <c r="AM1496" s="16"/>
      <c r="AN1496" s="16"/>
      <c r="AO1496" s="16"/>
      <c r="AP1496" s="16"/>
      <c r="AQ1496" s="16"/>
      <c r="AR1496" s="16"/>
      <c r="AS1496" s="16"/>
      <c r="AT1496" s="16"/>
      <c r="AU1496" s="16"/>
      <c r="AV1496" s="16"/>
      <c r="AW1496" s="16"/>
      <c r="AX1496" s="16"/>
      <c r="AY1496" s="16"/>
      <c r="AZ1496" s="16"/>
      <c r="BA1496" s="16"/>
      <c r="BB1496" s="16"/>
    </row>
    <row r="1497" spans="2:54" x14ac:dyDescent="0.35">
      <c r="B1497" t="s">
        <v>503</v>
      </c>
      <c r="C1497" s="16">
        <v>0.22399484636511999</v>
      </c>
      <c r="D1497" s="16">
        <v>0.22016289627154401</v>
      </c>
      <c r="E1497" s="16">
        <v>0.22750948267611201</v>
      </c>
      <c r="F1497" s="16"/>
      <c r="G1497" s="16">
        <v>0.20108468538930299</v>
      </c>
      <c r="H1497" s="16">
        <v>0.26611616584276498</v>
      </c>
      <c r="I1497" s="16">
        <v>0.27938095701819399</v>
      </c>
      <c r="J1497" s="16">
        <v>0.236726273381164</v>
      </c>
      <c r="K1497" s="16">
        <v>0.25114647606094398</v>
      </c>
      <c r="L1497" s="16">
        <v>0.127169261584234</v>
      </c>
      <c r="M1497" s="16"/>
      <c r="N1497" s="16">
        <v>0.25355458722305602</v>
      </c>
      <c r="O1497" s="16">
        <v>0.24038627668044801</v>
      </c>
      <c r="P1497" s="16">
        <v>0.22708111621225299</v>
      </c>
      <c r="Q1497" s="16">
        <v>0.183535226830015</v>
      </c>
      <c r="R1497" s="16"/>
      <c r="S1497" s="16">
        <v>0.23243132406181499</v>
      </c>
      <c r="T1497" s="16">
        <v>0.21238981028355899</v>
      </c>
      <c r="U1497" s="16"/>
      <c r="V1497" s="16">
        <v>0.229272442361828</v>
      </c>
      <c r="W1497" s="16">
        <v>0.20625831605566999</v>
      </c>
      <c r="X1497" s="16">
        <v>0.244555790429551</v>
      </c>
      <c r="Y1497" s="16">
        <v>0.21882737865735299</v>
      </c>
      <c r="Z1497" s="16"/>
      <c r="AA1497" s="16">
        <v>0.24468530273057301</v>
      </c>
      <c r="AB1497" s="16">
        <v>0.181949447786251</v>
      </c>
      <c r="AC1497" s="16">
        <v>0.24281635469423499</v>
      </c>
      <c r="AD1497" s="16">
        <v>0.237418804076968</v>
      </c>
      <c r="AE1497" s="16">
        <v>0.13678670279023999</v>
      </c>
      <c r="AF1497" s="16">
        <v>0.308260488118</v>
      </c>
      <c r="AG1497" s="16"/>
      <c r="AH1497" s="16">
        <v>0.17740134325988799</v>
      </c>
      <c r="AI1497" s="16">
        <v>0.31675372068872698</v>
      </c>
      <c r="AJ1497" s="16"/>
      <c r="AK1497" s="16">
        <v>0.19286694401931201</v>
      </c>
      <c r="AL1497" s="16">
        <v>0.28519152925258201</v>
      </c>
      <c r="AM1497" s="16"/>
      <c r="AN1497" s="16">
        <v>0.16091423073927599</v>
      </c>
      <c r="AO1497" s="16">
        <v>0.30217957027523601</v>
      </c>
      <c r="AP1497" s="16"/>
      <c r="AQ1497" s="16">
        <v>0.15346574450325701</v>
      </c>
      <c r="AR1497" s="16">
        <v>0.185138889638225</v>
      </c>
      <c r="AS1497" s="16">
        <v>0.30610491068991802</v>
      </c>
      <c r="AT1497" s="16"/>
      <c r="AU1497" s="16">
        <v>0.22808482439230801</v>
      </c>
      <c r="AV1497" s="16">
        <v>0.21691582784659399</v>
      </c>
      <c r="AW1497" s="16"/>
      <c r="AX1497" s="16">
        <v>0.21894717565225999</v>
      </c>
      <c r="AY1497" s="16">
        <v>0.24634924073081299</v>
      </c>
      <c r="AZ1497" s="16"/>
      <c r="BA1497" s="16">
        <v>0.24617847193366099</v>
      </c>
      <c r="BB1497" s="16">
        <v>0.16535861873954399</v>
      </c>
    </row>
    <row r="1498" spans="2:54" x14ac:dyDescent="0.35">
      <c r="B1498" t="s">
        <v>504</v>
      </c>
      <c r="C1498" s="16">
        <v>0.21879904305936901</v>
      </c>
      <c r="D1498" s="16">
        <v>0.247991930832308</v>
      </c>
      <c r="E1498" s="16">
        <v>0.19125706549124499</v>
      </c>
      <c r="F1498" s="16"/>
      <c r="G1498" s="16">
        <v>0.26172405014848199</v>
      </c>
      <c r="H1498" s="16">
        <v>0.21974688778395299</v>
      </c>
      <c r="I1498" s="16">
        <v>0.25558815691834602</v>
      </c>
      <c r="J1498" s="16">
        <v>0.218163770581841</v>
      </c>
      <c r="K1498" s="16">
        <v>0.159214990602912</v>
      </c>
      <c r="L1498" s="16">
        <v>0.21171799132069</v>
      </c>
      <c r="M1498" s="16"/>
      <c r="N1498" s="16">
        <v>0.24089020566828201</v>
      </c>
      <c r="O1498" s="16">
        <v>0.19948461690535199</v>
      </c>
      <c r="P1498" s="16">
        <v>0.21658054237775301</v>
      </c>
      <c r="Q1498" s="16">
        <v>0.223424739130859</v>
      </c>
      <c r="R1498" s="16"/>
      <c r="S1498" s="16">
        <v>0.223553930342277</v>
      </c>
      <c r="T1498" s="16">
        <v>0.21271918499728601</v>
      </c>
      <c r="U1498" s="16"/>
      <c r="V1498" s="16">
        <v>0.22128463387889299</v>
      </c>
      <c r="W1498" s="16">
        <v>0.21197247292268301</v>
      </c>
      <c r="X1498" s="16">
        <v>0.240761807261274</v>
      </c>
      <c r="Y1498" s="16">
        <v>9.5838013116456303E-2</v>
      </c>
      <c r="Z1498" s="16"/>
      <c r="AA1498" s="16">
        <v>0.20902990144198699</v>
      </c>
      <c r="AB1498" s="16">
        <v>0.20037536129403699</v>
      </c>
      <c r="AC1498" s="16">
        <v>0.228682595905145</v>
      </c>
      <c r="AD1498" s="16">
        <v>0.262639559856711</v>
      </c>
      <c r="AE1498" s="16">
        <v>0.21718282702146499</v>
      </c>
      <c r="AF1498" s="16">
        <v>0.12038959243313201</v>
      </c>
      <c r="AG1498" s="16"/>
      <c r="AH1498" s="16">
        <v>0.25602069450711501</v>
      </c>
      <c r="AI1498" s="16">
        <v>0.197156627081161</v>
      </c>
      <c r="AJ1498" s="16"/>
      <c r="AK1498" s="16">
        <v>0.237913732363247</v>
      </c>
      <c r="AL1498" s="16">
        <v>0.229645918500052</v>
      </c>
      <c r="AM1498" s="16"/>
      <c r="AN1498" s="16">
        <v>0.258971839682821</v>
      </c>
      <c r="AO1498" s="16">
        <v>0.22128967765688101</v>
      </c>
      <c r="AP1498" s="16"/>
      <c r="AQ1498" s="16">
        <v>0.15871330729324901</v>
      </c>
      <c r="AR1498" s="16">
        <v>0.236030854730336</v>
      </c>
      <c r="AS1498" s="16">
        <v>0.24631765351645499</v>
      </c>
      <c r="AT1498" s="16"/>
      <c r="AU1498" s="16">
        <v>0.208417167469509</v>
      </c>
      <c r="AV1498" s="16">
        <v>0.229771458708318</v>
      </c>
      <c r="AW1498" s="16"/>
      <c r="AX1498" s="16">
        <v>0.222768003758089</v>
      </c>
      <c r="AY1498" s="16">
        <v>0.207362462872105</v>
      </c>
      <c r="AZ1498" s="16"/>
      <c r="BA1498" s="16">
        <v>0.240068617290292</v>
      </c>
      <c r="BB1498" s="16">
        <v>0.19888779148477001</v>
      </c>
    </row>
    <row r="1499" spans="2:54" x14ac:dyDescent="0.35">
      <c r="B1499" t="s">
        <v>505</v>
      </c>
      <c r="C1499" s="16">
        <v>0.35113810486605601</v>
      </c>
      <c r="D1499" s="16">
        <v>0.35834500938303898</v>
      </c>
      <c r="E1499" s="16">
        <v>0.34109674183097399</v>
      </c>
      <c r="F1499" s="16"/>
      <c r="G1499" s="16">
        <v>0.34948234411361301</v>
      </c>
      <c r="H1499" s="16">
        <v>0.35403262140731601</v>
      </c>
      <c r="I1499" s="16">
        <v>0.31286022114856898</v>
      </c>
      <c r="J1499" s="16">
        <v>0.359525134210331</v>
      </c>
      <c r="K1499" s="16">
        <v>0.35528004568155502</v>
      </c>
      <c r="L1499" s="16">
        <v>0.36981735694025603</v>
      </c>
      <c r="M1499" s="16"/>
      <c r="N1499" s="16">
        <v>0.32672181342238399</v>
      </c>
      <c r="O1499" s="16">
        <v>0.28375034349200301</v>
      </c>
      <c r="P1499" s="16">
        <v>0.36654706411705201</v>
      </c>
      <c r="Q1499" s="16">
        <v>0.40285811251056403</v>
      </c>
      <c r="R1499" s="16"/>
      <c r="S1499" s="16">
        <v>0.35328100001284302</v>
      </c>
      <c r="T1499" s="16">
        <v>0.34467611697913803</v>
      </c>
      <c r="U1499" s="16"/>
      <c r="V1499" s="16">
        <v>0.30287769032600698</v>
      </c>
      <c r="W1499" s="16">
        <v>0.340872022186197</v>
      </c>
      <c r="X1499" s="16">
        <v>0.376761647078934</v>
      </c>
      <c r="Y1499" s="16">
        <v>0.60943859670503797</v>
      </c>
      <c r="Z1499" s="16"/>
      <c r="AA1499" s="16">
        <v>0.30321813037537698</v>
      </c>
      <c r="AB1499" s="16">
        <v>0.412774275947557</v>
      </c>
      <c r="AC1499" s="16">
        <v>0.28645462951391798</v>
      </c>
      <c r="AD1499" s="16">
        <v>0.34288943498929603</v>
      </c>
      <c r="AE1499" s="16">
        <v>0.483453994534156</v>
      </c>
      <c r="AF1499" s="16">
        <v>0.47658753641295498</v>
      </c>
      <c r="AG1499" s="16"/>
      <c r="AH1499" s="16">
        <v>0.37250846873004201</v>
      </c>
      <c r="AI1499" s="16">
        <v>0.316965671029106</v>
      </c>
      <c r="AJ1499" s="16"/>
      <c r="AK1499" s="16">
        <v>0.36831220812943199</v>
      </c>
      <c r="AL1499" s="16">
        <v>0.35090956404428802</v>
      </c>
      <c r="AM1499" s="16"/>
      <c r="AN1499" s="16">
        <v>0.38596315312478702</v>
      </c>
      <c r="AO1499" s="16">
        <v>0.30671650750040103</v>
      </c>
      <c r="AP1499" s="16"/>
      <c r="AQ1499" s="16">
        <v>0.48358152382877401</v>
      </c>
      <c r="AR1499" s="16">
        <v>0.33661422628364701</v>
      </c>
      <c r="AS1499" s="16">
        <v>0.308645375503181</v>
      </c>
      <c r="AT1499" s="16"/>
      <c r="AU1499" s="16">
        <v>0.34768762540630799</v>
      </c>
      <c r="AV1499" s="16">
        <v>0.36241746448765799</v>
      </c>
      <c r="AW1499" s="16"/>
      <c r="AX1499" s="16">
        <v>0.37027811453602899</v>
      </c>
      <c r="AY1499" s="16">
        <v>0.26766027660097003</v>
      </c>
      <c r="AZ1499" s="16"/>
      <c r="BA1499" s="16">
        <v>0.41612072552271501</v>
      </c>
      <c r="BB1499" s="16">
        <v>0.53478152917356103</v>
      </c>
    </row>
    <row r="1500" spans="2:54" x14ac:dyDescent="0.35">
      <c r="B1500" t="s">
        <v>89</v>
      </c>
      <c r="C1500" s="16">
        <v>0.20606800570945499</v>
      </c>
      <c r="D1500" s="16">
        <v>0.17350016351310801</v>
      </c>
      <c r="E1500" s="16">
        <v>0.24013671000167</v>
      </c>
      <c r="F1500" s="16"/>
      <c r="G1500" s="16">
        <v>0.18770892034860201</v>
      </c>
      <c r="H1500" s="16">
        <v>0.16010432496596699</v>
      </c>
      <c r="I1500" s="16">
        <v>0.15217066491489101</v>
      </c>
      <c r="J1500" s="16">
        <v>0.185584821826663</v>
      </c>
      <c r="K1500" s="16">
        <v>0.234358487654589</v>
      </c>
      <c r="L1500" s="16">
        <v>0.29129539015481998</v>
      </c>
      <c r="M1500" s="16"/>
      <c r="N1500" s="16">
        <v>0.17883339368627901</v>
      </c>
      <c r="O1500" s="16">
        <v>0.27637876292219599</v>
      </c>
      <c r="P1500" s="16">
        <v>0.18979127729294201</v>
      </c>
      <c r="Q1500" s="16">
        <v>0.190181921528562</v>
      </c>
      <c r="R1500" s="16"/>
      <c r="S1500" s="16">
        <v>0.190733745583065</v>
      </c>
      <c r="T1500" s="16">
        <v>0.230214887740017</v>
      </c>
      <c r="U1500" s="16"/>
      <c r="V1500" s="16">
        <v>0.246565233433273</v>
      </c>
      <c r="W1500" s="16">
        <v>0.24089718883545</v>
      </c>
      <c r="X1500" s="16">
        <v>0.137920755230241</v>
      </c>
      <c r="Y1500" s="16">
        <v>7.5896011521152204E-2</v>
      </c>
      <c r="Z1500" s="16"/>
      <c r="AA1500" s="16">
        <v>0.24306666545206301</v>
      </c>
      <c r="AB1500" s="16">
        <v>0.20490091497215501</v>
      </c>
      <c r="AC1500" s="16">
        <v>0.242046419886701</v>
      </c>
      <c r="AD1500" s="16">
        <v>0.157052201077025</v>
      </c>
      <c r="AE1500" s="16">
        <v>0.16257647565413799</v>
      </c>
      <c r="AF1500" s="16">
        <v>9.4762383035912404E-2</v>
      </c>
      <c r="AG1500" s="16"/>
      <c r="AH1500" s="16">
        <v>0.19406949350295499</v>
      </c>
      <c r="AI1500" s="16">
        <v>0.169123981201006</v>
      </c>
      <c r="AJ1500" s="16"/>
      <c r="AK1500" s="16">
        <v>0.20090711548800999</v>
      </c>
      <c r="AL1500" s="16">
        <v>0.13425298820307799</v>
      </c>
      <c r="AM1500" s="16"/>
      <c r="AN1500" s="16">
        <v>0.19415077645311599</v>
      </c>
      <c r="AO1500" s="16">
        <v>0.16981424456748201</v>
      </c>
      <c r="AP1500" s="16"/>
      <c r="AQ1500" s="16">
        <v>0.20423942437471901</v>
      </c>
      <c r="AR1500" s="16">
        <v>0.24221602934779099</v>
      </c>
      <c r="AS1500" s="16">
        <v>0.138932060290446</v>
      </c>
      <c r="AT1500" s="16"/>
      <c r="AU1500" s="16">
        <v>0.215810382731876</v>
      </c>
      <c r="AV1500" s="16">
        <v>0.19089524895743001</v>
      </c>
      <c r="AW1500" s="16"/>
      <c r="AX1500" s="16">
        <v>0.18800670605362299</v>
      </c>
      <c r="AY1500" s="16">
        <v>0.27862801979611301</v>
      </c>
      <c r="AZ1500" s="16"/>
      <c r="BA1500" s="16">
        <v>9.7632185253332199E-2</v>
      </c>
      <c r="BB1500" s="16">
        <v>0.10097206060212501</v>
      </c>
    </row>
    <row r="1501" spans="2:54" x14ac:dyDescent="0.35">
      <c r="C1501" s="16"/>
      <c r="D1501" s="16"/>
      <c r="E1501" s="16"/>
      <c r="F1501" s="16"/>
      <c r="G1501" s="16"/>
      <c r="H1501" s="16"/>
      <c r="I1501" s="16"/>
      <c r="J1501" s="16"/>
      <c r="K1501" s="16"/>
      <c r="L1501" s="16"/>
      <c r="M1501" s="16"/>
      <c r="N1501" s="16"/>
      <c r="O1501" s="16"/>
      <c r="P1501" s="16"/>
      <c r="Q1501" s="16"/>
      <c r="R1501" s="16"/>
      <c r="S1501" s="16"/>
      <c r="T1501" s="16"/>
      <c r="U1501" s="16"/>
      <c r="V1501" s="16"/>
      <c r="W1501" s="16"/>
      <c r="X1501" s="16"/>
      <c r="Y1501" s="16"/>
      <c r="Z1501" s="16"/>
      <c r="AA1501" s="16"/>
      <c r="AB1501" s="16"/>
      <c r="AC1501" s="16"/>
      <c r="AD1501" s="16"/>
      <c r="AE1501" s="16"/>
      <c r="AF1501" s="16"/>
      <c r="AG1501" s="16"/>
      <c r="AH1501" s="16"/>
      <c r="AI1501" s="16"/>
      <c r="AJ1501" s="16"/>
      <c r="AK1501" s="16"/>
      <c r="AL1501" s="16"/>
      <c r="AM1501" s="16"/>
      <c r="AN1501" s="16"/>
      <c r="AO1501" s="16"/>
      <c r="AP1501" s="16"/>
      <c r="AQ1501" s="16"/>
      <c r="AR1501" s="16"/>
      <c r="AS1501" s="16"/>
      <c r="AT1501" s="16"/>
      <c r="AU1501" s="16"/>
      <c r="AV1501" s="16"/>
      <c r="AW1501" s="16"/>
      <c r="AX1501" s="16"/>
      <c r="AY1501" s="16"/>
      <c r="AZ1501" s="16"/>
      <c r="BA1501" s="16"/>
      <c r="BB1501" s="16"/>
    </row>
    <row r="1502" spans="2:54" x14ac:dyDescent="0.35">
      <c r="B1502" s="7" t="s">
        <v>518</v>
      </c>
      <c r="C1502" s="16"/>
      <c r="D1502" s="16"/>
      <c r="E1502" s="16"/>
      <c r="F1502" s="16"/>
      <c r="G1502" s="16"/>
      <c r="H1502" s="16"/>
      <c r="I1502" s="16"/>
      <c r="J1502" s="16"/>
      <c r="K1502" s="16"/>
      <c r="L1502" s="16"/>
      <c r="M1502" s="16"/>
      <c r="N1502" s="16"/>
      <c r="O1502" s="16"/>
      <c r="P1502" s="16"/>
      <c r="Q1502" s="16"/>
      <c r="R1502" s="16"/>
      <c r="S1502" s="16"/>
      <c r="T1502" s="16"/>
      <c r="U1502" s="16"/>
      <c r="V1502" s="16"/>
      <c r="W1502" s="16"/>
      <c r="X1502" s="16"/>
      <c r="Y1502" s="16"/>
      <c r="Z1502" s="16"/>
      <c r="AA1502" s="16"/>
      <c r="AB1502" s="16"/>
      <c r="AC1502" s="16"/>
      <c r="AD1502" s="16"/>
      <c r="AE1502" s="16"/>
      <c r="AF1502" s="16"/>
      <c r="AG1502" s="16"/>
      <c r="AH1502" s="16"/>
      <c r="AI1502" s="16"/>
      <c r="AJ1502" s="16"/>
      <c r="AK1502" s="16"/>
      <c r="AL1502" s="16"/>
      <c r="AM1502" s="16"/>
      <c r="AN1502" s="16"/>
      <c r="AO1502" s="16"/>
      <c r="AP1502" s="16"/>
      <c r="AQ1502" s="16"/>
      <c r="AR1502" s="16"/>
      <c r="AS1502" s="16"/>
      <c r="AT1502" s="16"/>
      <c r="AU1502" s="16"/>
      <c r="AV1502" s="16"/>
      <c r="AW1502" s="16"/>
      <c r="AX1502" s="16"/>
      <c r="AY1502" s="16"/>
      <c r="AZ1502" s="16"/>
      <c r="BA1502" s="16"/>
      <c r="BB1502" s="16"/>
    </row>
    <row r="1503" spans="2:54" x14ac:dyDescent="0.35">
      <c r="B1503" s="15" t="s">
        <v>14</v>
      </c>
      <c r="C1503" s="16"/>
      <c r="D1503" s="16"/>
      <c r="E1503" s="16"/>
      <c r="F1503" s="16"/>
      <c r="G1503" s="16"/>
      <c r="H1503" s="16"/>
      <c r="I1503" s="16"/>
      <c r="J1503" s="16"/>
      <c r="K1503" s="16"/>
      <c r="L1503" s="16"/>
      <c r="M1503" s="16"/>
      <c r="N1503" s="16"/>
      <c r="O1503" s="16"/>
      <c r="P1503" s="16"/>
      <c r="Q1503" s="16"/>
      <c r="R1503" s="16"/>
      <c r="S1503" s="16"/>
      <c r="T1503" s="16"/>
      <c r="U1503" s="16"/>
      <c r="V1503" s="16"/>
      <c r="W1503" s="16"/>
      <c r="X1503" s="16"/>
      <c r="Y1503" s="16"/>
      <c r="Z1503" s="16"/>
      <c r="AA1503" s="16"/>
      <c r="AB1503" s="16"/>
      <c r="AC1503" s="16"/>
      <c r="AD1503" s="16"/>
      <c r="AE1503" s="16"/>
      <c r="AF1503" s="16"/>
      <c r="AG1503" s="16"/>
      <c r="AH1503" s="16"/>
      <c r="AI1503" s="16"/>
      <c r="AJ1503" s="16"/>
      <c r="AK1503" s="16"/>
      <c r="AL1503" s="16"/>
      <c r="AM1503" s="16"/>
      <c r="AN1503" s="16"/>
      <c r="AO1503" s="16"/>
      <c r="AP1503" s="16"/>
      <c r="AQ1503" s="16"/>
      <c r="AR1503" s="16"/>
      <c r="AS1503" s="16"/>
      <c r="AT1503" s="16"/>
      <c r="AU1503" s="16"/>
      <c r="AV1503" s="16"/>
      <c r="AW1503" s="16"/>
      <c r="AX1503" s="16"/>
      <c r="AY1503" s="16"/>
      <c r="AZ1503" s="16"/>
      <c r="BA1503" s="16"/>
      <c r="BB1503" s="16"/>
    </row>
    <row r="1504" spans="2:54" x14ac:dyDescent="0.35">
      <c r="B1504" t="s">
        <v>503</v>
      </c>
      <c r="C1504" s="16">
        <v>0.31620112295789299</v>
      </c>
      <c r="D1504" s="16">
        <v>0.292270418132002</v>
      </c>
      <c r="E1504" s="16">
        <v>0.33689850011084599</v>
      </c>
      <c r="F1504" s="16"/>
      <c r="G1504" s="16">
        <v>0.230726272559376</v>
      </c>
      <c r="H1504" s="16">
        <v>0.33819158458118898</v>
      </c>
      <c r="I1504" s="16">
        <v>0.36209637938320199</v>
      </c>
      <c r="J1504" s="16">
        <v>0.365740411957161</v>
      </c>
      <c r="K1504" s="16">
        <v>0.28225759448737497</v>
      </c>
      <c r="L1504" s="16">
        <v>0.30019438179684599</v>
      </c>
      <c r="M1504" s="16"/>
      <c r="N1504" s="16">
        <v>0.307719897596962</v>
      </c>
      <c r="O1504" s="16">
        <v>0.31440000935296902</v>
      </c>
      <c r="P1504" s="16">
        <v>0.33506388786922903</v>
      </c>
      <c r="Q1504" s="16">
        <v>0.29360479645004101</v>
      </c>
      <c r="R1504" s="16"/>
      <c r="S1504" s="16">
        <v>0.3535901228919</v>
      </c>
      <c r="T1504" s="16">
        <v>0.26140101631337498</v>
      </c>
      <c r="U1504" s="16"/>
      <c r="V1504" s="16">
        <v>0.26950751753309099</v>
      </c>
      <c r="W1504" s="16">
        <v>0.342201914062293</v>
      </c>
      <c r="X1504" s="16">
        <v>0.32771772849980801</v>
      </c>
      <c r="Y1504" s="16">
        <v>0.26055015538317</v>
      </c>
      <c r="Z1504" s="16"/>
      <c r="AA1504" s="16">
        <v>0.294780998200527</v>
      </c>
      <c r="AB1504" s="16">
        <v>0.31323800356009002</v>
      </c>
      <c r="AC1504" s="16">
        <v>0.36431089914706799</v>
      </c>
      <c r="AD1504" s="16">
        <v>0.34354777831282002</v>
      </c>
      <c r="AE1504" s="16">
        <v>0.27193673957454301</v>
      </c>
      <c r="AF1504" s="16">
        <v>0.39045131430331598</v>
      </c>
      <c r="AG1504" s="16"/>
      <c r="AH1504" s="16">
        <v>0.28110250468340497</v>
      </c>
      <c r="AI1504" s="16">
        <v>0.35508081948146403</v>
      </c>
      <c r="AJ1504" s="16"/>
      <c r="AK1504" s="16">
        <v>0.27341059525545502</v>
      </c>
      <c r="AL1504" s="16">
        <v>0.35648864546666198</v>
      </c>
      <c r="AM1504" s="16"/>
      <c r="AN1504" s="16">
        <v>0.27051721090227698</v>
      </c>
      <c r="AO1504" s="16">
        <v>0.38709606560819498</v>
      </c>
      <c r="AP1504" s="16"/>
      <c r="AQ1504" s="16">
        <v>0.27659284941095602</v>
      </c>
      <c r="AR1504" s="16">
        <v>0.27170656961518302</v>
      </c>
      <c r="AS1504" s="16">
        <v>0.39953319348802102</v>
      </c>
      <c r="AT1504" s="16"/>
      <c r="AU1504" s="16">
        <v>0.338532103757617</v>
      </c>
      <c r="AV1504" s="16">
        <v>0.28083241012419202</v>
      </c>
      <c r="AW1504" s="16"/>
      <c r="AX1504" s="16">
        <v>0.30858553542029699</v>
      </c>
      <c r="AY1504" s="16">
        <v>0.361831557446053</v>
      </c>
      <c r="AZ1504" s="16"/>
      <c r="BA1504" s="16">
        <v>0.27347245153702898</v>
      </c>
      <c r="BB1504" s="16">
        <v>0.296788039328586</v>
      </c>
    </row>
    <row r="1505" spans="2:54" x14ac:dyDescent="0.35">
      <c r="B1505" t="s">
        <v>504</v>
      </c>
      <c r="C1505" s="16">
        <v>0.22625825962034599</v>
      </c>
      <c r="D1505" s="16">
        <v>0.26363479561221098</v>
      </c>
      <c r="E1505" s="16">
        <v>0.190494548428914</v>
      </c>
      <c r="F1505" s="16"/>
      <c r="G1505" s="16">
        <v>0.31098373740546797</v>
      </c>
      <c r="H1505" s="16">
        <v>0.22430885674041001</v>
      </c>
      <c r="I1505" s="16">
        <v>0.25298025307695698</v>
      </c>
      <c r="J1505" s="16">
        <v>0.206682685997918</v>
      </c>
      <c r="K1505" s="16">
        <v>0.20937954932952599</v>
      </c>
      <c r="L1505" s="16">
        <v>0.18621185445830599</v>
      </c>
      <c r="M1505" s="16"/>
      <c r="N1505" s="16">
        <v>0.23611698980072199</v>
      </c>
      <c r="O1505" s="16">
        <v>0.192173911363726</v>
      </c>
      <c r="P1505" s="16">
        <v>0.232606460611643</v>
      </c>
      <c r="Q1505" s="16">
        <v>0.23882750205212</v>
      </c>
      <c r="R1505" s="16"/>
      <c r="S1505" s="16">
        <v>0.20637911493446501</v>
      </c>
      <c r="T1505" s="16">
        <v>0.25735839044997799</v>
      </c>
      <c r="U1505" s="16"/>
      <c r="V1505" s="16">
        <v>0.23744394190703</v>
      </c>
      <c r="W1505" s="16">
        <v>0.207582548693661</v>
      </c>
      <c r="X1505" s="16">
        <v>0.241766037042833</v>
      </c>
      <c r="Y1505" s="16">
        <v>0.230982600131176</v>
      </c>
      <c r="Z1505" s="16"/>
      <c r="AA1505" s="16">
        <v>0.21966768517322999</v>
      </c>
      <c r="AB1505" s="16">
        <v>0.198949107196045</v>
      </c>
      <c r="AC1505" s="16">
        <v>0.26571185681448201</v>
      </c>
      <c r="AD1505" s="16">
        <v>0.241577545996324</v>
      </c>
      <c r="AE1505" s="16">
        <v>0.26866114648983702</v>
      </c>
      <c r="AF1505" s="16">
        <v>0.114192728882756</v>
      </c>
      <c r="AG1505" s="16"/>
      <c r="AH1505" s="16">
        <v>0.25121239460271799</v>
      </c>
      <c r="AI1505" s="16">
        <v>0.211293637046434</v>
      </c>
      <c r="AJ1505" s="16"/>
      <c r="AK1505" s="16">
        <v>0.26413474833971401</v>
      </c>
      <c r="AL1505" s="16">
        <v>0.22165887351494001</v>
      </c>
      <c r="AM1505" s="16"/>
      <c r="AN1505" s="16">
        <v>0.24304987443225301</v>
      </c>
      <c r="AO1505" s="16">
        <v>0.221608325934462</v>
      </c>
      <c r="AP1505" s="16"/>
      <c r="AQ1505" s="16">
        <v>0.22162102777933801</v>
      </c>
      <c r="AR1505" s="16">
        <v>0.23331622349140799</v>
      </c>
      <c r="AS1505" s="16">
        <v>0.223420987966167</v>
      </c>
      <c r="AT1505" s="16"/>
      <c r="AU1505" s="16">
        <v>0.20601918686947501</v>
      </c>
      <c r="AV1505" s="16">
        <v>0.25544066266549198</v>
      </c>
      <c r="AW1505" s="16"/>
      <c r="AX1505" s="16">
        <v>0.236355332773245</v>
      </c>
      <c r="AY1505" s="16">
        <v>0.18387101485398799</v>
      </c>
      <c r="AZ1505" s="16"/>
      <c r="BA1505" s="16">
        <v>0.25685156923889302</v>
      </c>
      <c r="BB1505" s="16">
        <v>0.24101693815396799</v>
      </c>
    </row>
    <row r="1506" spans="2:54" x14ac:dyDescent="0.35">
      <c r="B1506" t="s">
        <v>505</v>
      </c>
      <c r="C1506" s="16">
        <v>0.283555213860268</v>
      </c>
      <c r="D1506" s="16">
        <v>0.31080628356957302</v>
      </c>
      <c r="E1506" s="16">
        <v>0.25735170739141899</v>
      </c>
      <c r="F1506" s="16"/>
      <c r="G1506" s="16">
        <v>0.28715273378546602</v>
      </c>
      <c r="H1506" s="16">
        <v>0.27342036536557102</v>
      </c>
      <c r="I1506" s="16">
        <v>0.271205185276227</v>
      </c>
      <c r="J1506" s="16">
        <v>0.27807988440047499</v>
      </c>
      <c r="K1506" s="16">
        <v>0.28244035887546598</v>
      </c>
      <c r="L1506" s="16">
        <v>0.30477648782582301</v>
      </c>
      <c r="M1506" s="16"/>
      <c r="N1506" s="16">
        <v>0.303629587949513</v>
      </c>
      <c r="O1506" s="16">
        <v>0.27074489069990798</v>
      </c>
      <c r="P1506" s="16">
        <v>0.270510655848897</v>
      </c>
      <c r="Q1506" s="16">
        <v>0.30129684805708701</v>
      </c>
      <c r="R1506" s="16"/>
      <c r="S1506" s="16">
        <v>0.27617069328296301</v>
      </c>
      <c r="T1506" s="16">
        <v>0.291122005035378</v>
      </c>
      <c r="U1506" s="16"/>
      <c r="V1506" s="16">
        <v>0.26466347775094701</v>
      </c>
      <c r="W1506" s="16">
        <v>0.26008320014460401</v>
      </c>
      <c r="X1506" s="16">
        <v>0.31430633622031401</v>
      </c>
      <c r="Y1506" s="16">
        <v>0.436763550613334</v>
      </c>
      <c r="Z1506" s="16"/>
      <c r="AA1506" s="16">
        <v>0.26470389217974499</v>
      </c>
      <c r="AB1506" s="16">
        <v>0.30583363470659403</v>
      </c>
      <c r="AC1506" s="16">
        <v>0.21501672404882299</v>
      </c>
      <c r="AD1506" s="16">
        <v>0.28396387137242401</v>
      </c>
      <c r="AE1506" s="16">
        <v>0.330503888639749</v>
      </c>
      <c r="AF1506" s="16">
        <v>0.471613309962163</v>
      </c>
      <c r="AG1506" s="16"/>
      <c r="AH1506" s="16">
        <v>0.29636539419185098</v>
      </c>
      <c r="AI1506" s="16">
        <v>0.27220659273930098</v>
      </c>
      <c r="AJ1506" s="16"/>
      <c r="AK1506" s="16">
        <v>0.29613100428881101</v>
      </c>
      <c r="AL1506" s="16">
        <v>0.29093143900971302</v>
      </c>
      <c r="AM1506" s="16"/>
      <c r="AN1506" s="16">
        <v>0.31793152514852202</v>
      </c>
      <c r="AO1506" s="16">
        <v>0.23496599839575699</v>
      </c>
      <c r="AP1506" s="16"/>
      <c r="AQ1506" s="16">
        <v>0.36936938784557599</v>
      </c>
      <c r="AR1506" s="16">
        <v>0.27509663384939598</v>
      </c>
      <c r="AS1506" s="16">
        <v>0.25799967256753797</v>
      </c>
      <c r="AT1506" s="16"/>
      <c r="AU1506" s="16">
        <v>0.28535243541706401</v>
      </c>
      <c r="AV1506" s="16">
        <v>0.286162059880053</v>
      </c>
      <c r="AW1506" s="16"/>
      <c r="AX1506" s="16">
        <v>0.29446788618346798</v>
      </c>
      <c r="AY1506" s="16">
        <v>0.23284331710706899</v>
      </c>
      <c r="AZ1506" s="16"/>
      <c r="BA1506" s="16">
        <v>0.38389108341942002</v>
      </c>
      <c r="BB1506" s="16">
        <v>0.30508695822137399</v>
      </c>
    </row>
    <row r="1507" spans="2:54" x14ac:dyDescent="0.35">
      <c r="B1507" t="s">
        <v>89</v>
      </c>
      <c r="C1507" s="16">
        <v>0.173985403561493</v>
      </c>
      <c r="D1507" s="16">
        <v>0.13328850268621301</v>
      </c>
      <c r="E1507" s="16">
        <v>0.21525524406882099</v>
      </c>
      <c r="F1507" s="16"/>
      <c r="G1507" s="16">
        <v>0.17113725624969101</v>
      </c>
      <c r="H1507" s="16">
        <v>0.164079193312831</v>
      </c>
      <c r="I1507" s="16">
        <v>0.11371818226361401</v>
      </c>
      <c r="J1507" s="16">
        <v>0.14949701764444601</v>
      </c>
      <c r="K1507" s="16">
        <v>0.225922497307633</v>
      </c>
      <c r="L1507" s="16">
        <v>0.20881727591902499</v>
      </c>
      <c r="M1507" s="16"/>
      <c r="N1507" s="16">
        <v>0.15253352465280201</v>
      </c>
      <c r="O1507" s="16">
        <v>0.222681188583397</v>
      </c>
      <c r="P1507" s="16">
        <v>0.161818995670231</v>
      </c>
      <c r="Q1507" s="16">
        <v>0.16627085344075199</v>
      </c>
      <c r="R1507" s="16"/>
      <c r="S1507" s="16">
        <v>0.16386006889067201</v>
      </c>
      <c r="T1507" s="16">
        <v>0.19011858820127001</v>
      </c>
      <c r="U1507" s="16"/>
      <c r="V1507" s="16">
        <v>0.22838506280893101</v>
      </c>
      <c r="W1507" s="16">
        <v>0.19013233709944199</v>
      </c>
      <c r="X1507" s="16">
        <v>0.116209898237045</v>
      </c>
      <c r="Y1507" s="16">
        <v>7.1703693872319896E-2</v>
      </c>
      <c r="Z1507" s="16"/>
      <c r="AA1507" s="16">
        <v>0.22084742444649699</v>
      </c>
      <c r="AB1507" s="16">
        <v>0.18197925453727101</v>
      </c>
      <c r="AC1507" s="16">
        <v>0.15496051998962701</v>
      </c>
      <c r="AD1507" s="16">
        <v>0.13091080431843199</v>
      </c>
      <c r="AE1507" s="16">
        <v>0.128898225295871</v>
      </c>
      <c r="AF1507" s="16">
        <v>2.3742646851764599E-2</v>
      </c>
      <c r="AG1507" s="16"/>
      <c r="AH1507" s="16">
        <v>0.17131970652202599</v>
      </c>
      <c r="AI1507" s="16">
        <v>0.16141895073280199</v>
      </c>
      <c r="AJ1507" s="16"/>
      <c r="AK1507" s="16">
        <v>0.16632365211601899</v>
      </c>
      <c r="AL1507" s="16">
        <v>0.13092104200868401</v>
      </c>
      <c r="AM1507" s="16"/>
      <c r="AN1507" s="16">
        <v>0.16850138951694901</v>
      </c>
      <c r="AO1507" s="16">
        <v>0.15632961006158499</v>
      </c>
      <c r="AP1507" s="16"/>
      <c r="AQ1507" s="16">
        <v>0.13241673496412901</v>
      </c>
      <c r="AR1507" s="16">
        <v>0.21988057304401301</v>
      </c>
      <c r="AS1507" s="16">
        <v>0.119046145978273</v>
      </c>
      <c r="AT1507" s="16"/>
      <c r="AU1507" s="16">
        <v>0.17009627395584301</v>
      </c>
      <c r="AV1507" s="16">
        <v>0.177564867330263</v>
      </c>
      <c r="AW1507" s="16"/>
      <c r="AX1507" s="16">
        <v>0.16059124562298999</v>
      </c>
      <c r="AY1507" s="16">
        <v>0.221454110592889</v>
      </c>
      <c r="AZ1507" s="16"/>
      <c r="BA1507" s="16">
        <v>8.5784895804658007E-2</v>
      </c>
      <c r="BB1507" s="16">
        <v>0.15710806429607099</v>
      </c>
    </row>
    <row r="1508" spans="2:54" x14ac:dyDescent="0.35">
      <c r="C1508" s="16"/>
      <c r="D1508" s="16"/>
      <c r="E1508" s="16"/>
      <c r="F1508" s="16"/>
      <c r="G1508" s="16"/>
      <c r="H1508" s="16"/>
      <c r="I1508" s="16"/>
      <c r="J1508" s="16"/>
      <c r="K1508" s="16"/>
      <c r="L1508" s="16"/>
      <c r="M1508" s="16"/>
      <c r="N1508" s="16"/>
      <c r="O1508" s="16"/>
      <c r="P1508" s="16"/>
      <c r="Q1508" s="16"/>
      <c r="R1508" s="16"/>
      <c r="S1508" s="16"/>
      <c r="T1508" s="16"/>
      <c r="U1508" s="16"/>
      <c r="V1508" s="16"/>
      <c r="W1508" s="16"/>
      <c r="X1508" s="16"/>
      <c r="Y1508" s="16"/>
      <c r="Z1508" s="16"/>
      <c r="AA1508" s="16"/>
      <c r="AB1508" s="16"/>
      <c r="AC1508" s="16"/>
      <c r="AD1508" s="16"/>
      <c r="AE1508" s="16"/>
      <c r="AF1508" s="16"/>
      <c r="AG1508" s="16"/>
      <c r="AH1508" s="16"/>
      <c r="AI1508" s="16"/>
      <c r="AJ1508" s="16"/>
      <c r="AK1508" s="16"/>
      <c r="AL1508" s="16"/>
      <c r="AM1508" s="16"/>
      <c r="AN1508" s="16"/>
      <c r="AO1508" s="16"/>
      <c r="AP1508" s="16"/>
      <c r="AQ1508" s="16"/>
      <c r="AR1508" s="16"/>
      <c r="AS1508" s="16"/>
      <c r="AT1508" s="16"/>
      <c r="AU1508" s="16"/>
      <c r="AV1508" s="16"/>
      <c r="AW1508" s="16"/>
      <c r="AX1508" s="16"/>
      <c r="AY1508" s="16"/>
      <c r="AZ1508" s="16"/>
      <c r="BA1508" s="16"/>
      <c r="BB1508" s="16"/>
    </row>
    <row r="1509" spans="2:54" x14ac:dyDescent="0.35">
      <c r="B1509" s="7" t="s">
        <v>519</v>
      </c>
      <c r="C1509" s="16"/>
      <c r="D1509" s="16"/>
      <c r="E1509" s="16"/>
      <c r="F1509" s="16"/>
      <c r="G1509" s="16"/>
      <c r="H1509" s="16"/>
      <c r="I1509" s="16"/>
      <c r="J1509" s="16"/>
      <c r="K1509" s="16"/>
      <c r="L1509" s="16"/>
      <c r="M1509" s="16"/>
      <c r="N1509" s="16"/>
      <c r="O1509" s="16"/>
      <c r="P1509" s="16"/>
      <c r="Q1509" s="16"/>
      <c r="R1509" s="16"/>
      <c r="S1509" s="16"/>
      <c r="T1509" s="16"/>
      <c r="U1509" s="16"/>
      <c r="V1509" s="16"/>
      <c r="W1509" s="16"/>
      <c r="X1509" s="16"/>
      <c r="Y1509" s="16"/>
      <c r="Z1509" s="16"/>
      <c r="AA1509" s="16"/>
      <c r="AB1509" s="16"/>
      <c r="AC1509" s="16"/>
      <c r="AD1509" s="16"/>
      <c r="AE1509" s="16"/>
      <c r="AF1509" s="16"/>
      <c r="AG1509" s="16"/>
      <c r="AH1509" s="16"/>
      <c r="AI1509" s="16"/>
      <c r="AJ1509" s="16"/>
      <c r="AK1509" s="16"/>
      <c r="AL1509" s="16"/>
      <c r="AM1509" s="16"/>
      <c r="AN1509" s="16"/>
      <c r="AO1509" s="16"/>
      <c r="AP1509" s="16"/>
      <c r="AQ1509" s="16"/>
      <c r="AR1509" s="16"/>
      <c r="AS1509" s="16"/>
      <c r="AT1509" s="16"/>
      <c r="AU1509" s="16"/>
      <c r="AV1509" s="16"/>
      <c r="AW1509" s="16"/>
      <c r="AX1509" s="16"/>
      <c r="AY1509" s="16"/>
      <c r="AZ1509" s="16"/>
      <c r="BA1509" s="16"/>
      <c r="BB1509" s="16"/>
    </row>
    <row r="1510" spans="2:54" x14ac:dyDescent="0.35">
      <c r="B1510" s="15" t="s">
        <v>14</v>
      </c>
      <c r="C1510" s="16"/>
      <c r="D1510" s="16"/>
      <c r="E1510" s="16"/>
      <c r="F1510" s="16"/>
      <c r="G1510" s="16"/>
      <c r="H1510" s="16"/>
      <c r="I1510" s="16"/>
      <c r="J1510" s="16"/>
      <c r="K1510" s="16"/>
      <c r="L1510" s="16"/>
      <c r="M1510" s="16"/>
      <c r="N1510" s="16"/>
      <c r="O1510" s="16"/>
      <c r="P1510" s="16"/>
      <c r="Q1510" s="16"/>
      <c r="R1510" s="16"/>
      <c r="S1510" s="16"/>
      <c r="T1510" s="16"/>
      <c r="U1510" s="16"/>
      <c r="V1510" s="16"/>
      <c r="W1510" s="16"/>
      <c r="X1510" s="16"/>
      <c r="Y1510" s="16"/>
      <c r="Z1510" s="16"/>
      <c r="AA1510" s="16"/>
      <c r="AB1510" s="16"/>
      <c r="AC1510" s="16"/>
      <c r="AD1510" s="16"/>
      <c r="AE1510" s="16"/>
      <c r="AF1510" s="16"/>
      <c r="AG1510" s="16"/>
      <c r="AH1510" s="16"/>
      <c r="AI1510" s="16"/>
      <c r="AJ1510" s="16"/>
      <c r="AK1510" s="16"/>
      <c r="AL1510" s="16"/>
      <c r="AM1510" s="16"/>
      <c r="AN1510" s="16"/>
      <c r="AO1510" s="16"/>
      <c r="AP1510" s="16"/>
      <c r="AQ1510" s="16"/>
      <c r="AR1510" s="16"/>
      <c r="AS1510" s="16"/>
      <c r="AT1510" s="16"/>
      <c r="AU1510" s="16"/>
      <c r="AV1510" s="16"/>
      <c r="AW1510" s="16"/>
      <c r="AX1510" s="16"/>
      <c r="AY1510" s="16"/>
      <c r="AZ1510" s="16"/>
      <c r="BA1510" s="16"/>
      <c r="BB1510" s="16"/>
    </row>
    <row r="1511" spans="2:54" x14ac:dyDescent="0.35">
      <c r="B1511" t="s">
        <v>503</v>
      </c>
      <c r="C1511" s="16">
        <v>0.26367983467620598</v>
      </c>
      <c r="D1511" s="16">
        <v>0.30604696836116402</v>
      </c>
      <c r="E1511" s="16">
        <v>0.224044241536551</v>
      </c>
      <c r="F1511" s="16"/>
      <c r="G1511" s="16">
        <v>0.27682727547793701</v>
      </c>
      <c r="H1511" s="16">
        <v>0.268104136478098</v>
      </c>
      <c r="I1511" s="16">
        <v>0.29417481328985501</v>
      </c>
      <c r="J1511" s="16">
        <v>0.241295896598268</v>
      </c>
      <c r="K1511" s="16">
        <v>0.23491732580541599</v>
      </c>
      <c r="L1511" s="16">
        <v>0.26798992970566898</v>
      </c>
      <c r="M1511" s="16"/>
      <c r="N1511" s="16">
        <v>0.26877735446603501</v>
      </c>
      <c r="O1511" s="16">
        <v>0.22196059044490701</v>
      </c>
      <c r="P1511" s="16">
        <v>0.30925242522297203</v>
      </c>
      <c r="Q1511" s="16">
        <v>0.223439933434529</v>
      </c>
      <c r="R1511" s="16"/>
      <c r="S1511" s="16">
        <v>0.278927683915768</v>
      </c>
      <c r="T1511" s="16">
        <v>0.242002317090351</v>
      </c>
      <c r="U1511" s="16"/>
      <c r="V1511" s="16">
        <v>0.19189625015522299</v>
      </c>
      <c r="W1511" s="16">
        <v>0.25645438472395599</v>
      </c>
      <c r="X1511" s="16">
        <v>0.32223283209974402</v>
      </c>
      <c r="Y1511" s="16">
        <v>0.38343209303674702</v>
      </c>
      <c r="Z1511" s="16"/>
      <c r="AA1511" s="16">
        <v>0.21352452918946899</v>
      </c>
      <c r="AB1511" s="16">
        <v>0.25951261032728401</v>
      </c>
      <c r="AC1511" s="16">
        <v>0.18730223086357101</v>
      </c>
      <c r="AD1511" s="16">
        <v>0.32565308652723601</v>
      </c>
      <c r="AE1511" s="16">
        <v>0.33266605634643198</v>
      </c>
      <c r="AF1511" s="16">
        <v>0.53805061819122502</v>
      </c>
      <c r="AG1511" s="16"/>
      <c r="AH1511" s="16">
        <v>0.30247961513829902</v>
      </c>
      <c r="AI1511" s="16">
        <v>0.24431622278381501</v>
      </c>
      <c r="AJ1511" s="16"/>
      <c r="AK1511" s="16">
        <v>0.29592561322810101</v>
      </c>
      <c r="AL1511" s="16">
        <v>0.23409443839712299</v>
      </c>
      <c r="AM1511" s="16"/>
      <c r="AN1511" s="16">
        <v>0.312334557618764</v>
      </c>
      <c r="AO1511" s="16">
        <v>0.24500310614531601</v>
      </c>
      <c r="AP1511" s="16"/>
      <c r="AQ1511" s="16">
        <v>0.29201109708665601</v>
      </c>
      <c r="AR1511" s="16">
        <v>0.24768635719425799</v>
      </c>
      <c r="AS1511" s="16">
        <v>0.29163494201997903</v>
      </c>
      <c r="AT1511" s="16"/>
      <c r="AU1511" s="16">
        <v>0.28871683541971399</v>
      </c>
      <c r="AV1511" s="16">
        <v>0.23296081621403</v>
      </c>
      <c r="AW1511" s="16"/>
      <c r="AX1511" s="16">
        <v>0.28287792106359</v>
      </c>
      <c r="AY1511" s="16">
        <v>0.17045863362449401</v>
      </c>
      <c r="AZ1511" s="16"/>
      <c r="BA1511" s="16">
        <v>0.34666072760667199</v>
      </c>
      <c r="BB1511" s="16">
        <v>0.32802806258679201</v>
      </c>
    </row>
    <row r="1512" spans="2:54" x14ac:dyDescent="0.35">
      <c r="B1512" t="s">
        <v>504</v>
      </c>
      <c r="C1512" s="16">
        <v>0.26692628616554698</v>
      </c>
      <c r="D1512" s="16">
        <v>0.32338086960844598</v>
      </c>
      <c r="E1512" s="16">
        <v>0.212380239073375</v>
      </c>
      <c r="F1512" s="16"/>
      <c r="G1512" s="16">
        <v>0.229341123870899</v>
      </c>
      <c r="H1512" s="16">
        <v>0.287518083415779</v>
      </c>
      <c r="I1512" s="16">
        <v>0.342538556157091</v>
      </c>
      <c r="J1512" s="16">
        <v>0.237748006065409</v>
      </c>
      <c r="K1512" s="16">
        <v>0.28392142652331598</v>
      </c>
      <c r="L1512" s="16">
        <v>0.22087458791291301</v>
      </c>
      <c r="M1512" s="16"/>
      <c r="N1512" s="16">
        <v>0.30080091360127997</v>
      </c>
      <c r="O1512" s="16">
        <v>0.21866491339636701</v>
      </c>
      <c r="P1512" s="16">
        <v>0.25341062948947102</v>
      </c>
      <c r="Q1512" s="16">
        <v>0.30654401518727897</v>
      </c>
      <c r="R1512" s="16"/>
      <c r="S1512" s="16">
        <v>0.25473808620011501</v>
      </c>
      <c r="T1512" s="16">
        <v>0.28497370540672801</v>
      </c>
      <c r="U1512" s="16"/>
      <c r="V1512" s="16">
        <v>0.24214539528767701</v>
      </c>
      <c r="W1512" s="16">
        <v>0.26348689870918302</v>
      </c>
      <c r="X1512" s="16">
        <v>0.29624412483712698</v>
      </c>
      <c r="Y1512" s="16">
        <v>0.24299026120587</v>
      </c>
      <c r="Z1512" s="16"/>
      <c r="AA1512" s="16">
        <v>0.24563529463705999</v>
      </c>
      <c r="AB1512" s="16">
        <v>0.293430233577814</v>
      </c>
      <c r="AC1512" s="16">
        <v>0.17124152023185299</v>
      </c>
      <c r="AD1512" s="16">
        <v>0.30659555625135798</v>
      </c>
      <c r="AE1512" s="16">
        <v>0.36098438019200901</v>
      </c>
      <c r="AF1512" s="16">
        <v>0.140061568882872</v>
      </c>
      <c r="AG1512" s="16"/>
      <c r="AH1512" s="16">
        <v>0.29503643064225599</v>
      </c>
      <c r="AI1512" s="16">
        <v>0.262549670166975</v>
      </c>
      <c r="AJ1512" s="16"/>
      <c r="AK1512" s="16">
        <v>0.27965565970461997</v>
      </c>
      <c r="AL1512" s="16">
        <v>0.307633289189784</v>
      </c>
      <c r="AM1512" s="16"/>
      <c r="AN1512" s="16">
        <v>0.290263526482677</v>
      </c>
      <c r="AO1512" s="16">
        <v>0.27600505353182198</v>
      </c>
      <c r="AP1512" s="16"/>
      <c r="AQ1512" s="16">
        <v>0.26552005127821998</v>
      </c>
      <c r="AR1512" s="16">
        <v>0.27093269089663302</v>
      </c>
      <c r="AS1512" s="16">
        <v>0.272354984547372</v>
      </c>
      <c r="AT1512" s="16"/>
      <c r="AU1512" s="16">
        <v>0.25115311073163699</v>
      </c>
      <c r="AV1512" s="16">
        <v>0.28642112530411401</v>
      </c>
      <c r="AW1512" s="16"/>
      <c r="AX1512" s="16">
        <v>0.26584541364849801</v>
      </c>
      <c r="AY1512" s="16">
        <v>0.283178139176954</v>
      </c>
      <c r="AZ1512" s="16"/>
      <c r="BA1512" s="16">
        <v>0.31747665596940899</v>
      </c>
      <c r="BB1512" s="16">
        <v>0.31889603525486399</v>
      </c>
    </row>
    <row r="1513" spans="2:54" x14ac:dyDescent="0.35">
      <c r="B1513" t="s">
        <v>505</v>
      </c>
      <c r="C1513" s="16">
        <v>0.23083631592581799</v>
      </c>
      <c r="D1513" s="16">
        <v>0.197819055731705</v>
      </c>
      <c r="E1513" s="16">
        <v>0.25895407399417503</v>
      </c>
      <c r="F1513" s="16"/>
      <c r="G1513" s="16">
        <v>0.27752423632325601</v>
      </c>
      <c r="H1513" s="16">
        <v>0.25964992274100801</v>
      </c>
      <c r="I1513" s="16">
        <v>0.180678729520029</v>
      </c>
      <c r="J1513" s="16">
        <v>0.27334990580427598</v>
      </c>
      <c r="K1513" s="16">
        <v>0.206905091432177</v>
      </c>
      <c r="L1513" s="16">
        <v>0.20485554959852001</v>
      </c>
      <c r="M1513" s="16"/>
      <c r="N1513" s="16">
        <v>0.21318148180011701</v>
      </c>
      <c r="O1513" s="16">
        <v>0.29939961647671998</v>
      </c>
      <c r="P1513" s="16">
        <v>0.22125502818824599</v>
      </c>
      <c r="Q1513" s="16">
        <v>0.19888001897563701</v>
      </c>
      <c r="R1513" s="16"/>
      <c r="S1513" s="16">
        <v>0.23995415420011501</v>
      </c>
      <c r="T1513" s="16">
        <v>0.21823800056883799</v>
      </c>
      <c r="U1513" s="16"/>
      <c r="V1513" s="16">
        <v>0.243559174469758</v>
      </c>
      <c r="W1513" s="16">
        <v>0.227789670515612</v>
      </c>
      <c r="X1513" s="16">
        <v>0.22333893117665701</v>
      </c>
      <c r="Y1513" s="16">
        <v>0.235675317465041</v>
      </c>
      <c r="Z1513" s="16"/>
      <c r="AA1513" s="16">
        <v>0.24753555502942401</v>
      </c>
      <c r="AB1513" s="16">
        <v>0.20420875048124601</v>
      </c>
      <c r="AC1513" s="16">
        <v>0.33356649396538901</v>
      </c>
      <c r="AD1513" s="16">
        <v>0.209865447553617</v>
      </c>
      <c r="AE1513" s="16">
        <v>0.14003081014882801</v>
      </c>
      <c r="AF1513" s="16">
        <v>0.25546410116830098</v>
      </c>
      <c r="AG1513" s="16"/>
      <c r="AH1513" s="16">
        <v>0.172717069852908</v>
      </c>
      <c r="AI1513" s="16">
        <v>0.30738617006044899</v>
      </c>
      <c r="AJ1513" s="16"/>
      <c r="AK1513" s="16">
        <v>0.18283470792641801</v>
      </c>
      <c r="AL1513" s="16">
        <v>0.30397156662679797</v>
      </c>
      <c r="AM1513" s="16"/>
      <c r="AN1513" s="16">
        <v>0.15413089507208699</v>
      </c>
      <c r="AO1513" s="16">
        <v>0.31638325193584099</v>
      </c>
      <c r="AP1513" s="16"/>
      <c r="AQ1513" s="16">
        <v>0.21022399564715899</v>
      </c>
      <c r="AR1513" s="16">
        <v>0.19376906582794401</v>
      </c>
      <c r="AS1513" s="16">
        <v>0.28261597494248603</v>
      </c>
      <c r="AT1513" s="16"/>
      <c r="AU1513" s="16">
        <v>0.21742054501445199</v>
      </c>
      <c r="AV1513" s="16">
        <v>0.24871272311966999</v>
      </c>
      <c r="AW1513" s="16"/>
      <c r="AX1513" s="16">
        <v>0.217925604527484</v>
      </c>
      <c r="AY1513" s="16">
        <v>0.294265344505236</v>
      </c>
      <c r="AZ1513" s="16"/>
      <c r="BA1513" s="16">
        <v>0.222522166228487</v>
      </c>
      <c r="BB1513" s="16">
        <v>0.17416892571974499</v>
      </c>
    </row>
    <row r="1514" spans="2:54" x14ac:dyDescent="0.35">
      <c r="B1514" t="s">
        <v>89</v>
      </c>
      <c r="C1514" s="16">
        <v>0.23855756323242899</v>
      </c>
      <c r="D1514" s="16">
        <v>0.17275310629868501</v>
      </c>
      <c r="E1514" s="16">
        <v>0.30462144539589903</v>
      </c>
      <c r="F1514" s="16"/>
      <c r="G1514" s="16">
        <v>0.21630736432790801</v>
      </c>
      <c r="H1514" s="16">
        <v>0.18472785736511599</v>
      </c>
      <c r="I1514" s="16">
        <v>0.18260790103302499</v>
      </c>
      <c r="J1514" s="16">
        <v>0.24760619153204699</v>
      </c>
      <c r="K1514" s="16">
        <v>0.274256156239091</v>
      </c>
      <c r="L1514" s="16">
        <v>0.306279932782898</v>
      </c>
      <c r="M1514" s="16"/>
      <c r="N1514" s="16">
        <v>0.21724025013256801</v>
      </c>
      <c r="O1514" s="16">
        <v>0.259974879682005</v>
      </c>
      <c r="P1514" s="16">
        <v>0.21608191709931099</v>
      </c>
      <c r="Q1514" s="16">
        <v>0.27113603240255502</v>
      </c>
      <c r="R1514" s="16"/>
      <c r="S1514" s="16">
        <v>0.22638007568400301</v>
      </c>
      <c r="T1514" s="16">
        <v>0.254785976934083</v>
      </c>
      <c r="U1514" s="16"/>
      <c r="V1514" s="16">
        <v>0.32239918008734197</v>
      </c>
      <c r="W1514" s="16">
        <v>0.252269046051249</v>
      </c>
      <c r="X1514" s="16">
        <v>0.158184111886472</v>
      </c>
      <c r="Y1514" s="16">
        <v>0.137902328292342</v>
      </c>
      <c r="Z1514" s="16"/>
      <c r="AA1514" s="16">
        <v>0.29330462114404698</v>
      </c>
      <c r="AB1514" s="16">
        <v>0.242848405613656</v>
      </c>
      <c r="AC1514" s="16">
        <v>0.30788975493918702</v>
      </c>
      <c r="AD1514" s="16">
        <v>0.15788590966778901</v>
      </c>
      <c r="AE1514" s="16">
        <v>0.16631875331273199</v>
      </c>
      <c r="AF1514" s="16">
        <v>6.6423711757601797E-2</v>
      </c>
      <c r="AG1514" s="16"/>
      <c r="AH1514" s="16">
        <v>0.229766884366536</v>
      </c>
      <c r="AI1514" s="16">
        <v>0.18574793698876099</v>
      </c>
      <c r="AJ1514" s="16"/>
      <c r="AK1514" s="16">
        <v>0.241584019140862</v>
      </c>
      <c r="AL1514" s="16">
        <v>0.15430070578629601</v>
      </c>
      <c r="AM1514" s="16"/>
      <c r="AN1514" s="16">
        <v>0.24327102082647101</v>
      </c>
      <c r="AO1514" s="16">
        <v>0.162608588387021</v>
      </c>
      <c r="AP1514" s="16"/>
      <c r="AQ1514" s="16">
        <v>0.23224485598796499</v>
      </c>
      <c r="AR1514" s="16">
        <v>0.287611886081165</v>
      </c>
      <c r="AS1514" s="16">
        <v>0.153394098490162</v>
      </c>
      <c r="AT1514" s="16"/>
      <c r="AU1514" s="16">
        <v>0.24270950883419601</v>
      </c>
      <c r="AV1514" s="16">
        <v>0.23190533536218599</v>
      </c>
      <c r="AW1514" s="16"/>
      <c r="AX1514" s="16">
        <v>0.233351060760428</v>
      </c>
      <c r="AY1514" s="16">
        <v>0.25209788269331601</v>
      </c>
      <c r="AZ1514" s="16"/>
      <c r="BA1514" s="16">
        <v>0.113340450195432</v>
      </c>
      <c r="BB1514" s="16">
        <v>0.17890697643859799</v>
      </c>
    </row>
    <row r="1515" spans="2:54" x14ac:dyDescent="0.35">
      <c r="C1515" s="16"/>
      <c r="D1515" s="16"/>
      <c r="E1515" s="16"/>
      <c r="F1515" s="16"/>
      <c r="G1515" s="16"/>
      <c r="H1515" s="16"/>
      <c r="I1515" s="16"/>
      <c r="J1515" s="16"/>
      <c r="K1515" s="16"/>
      <c r="L1515" s="16"/>
      <c r="M1515" s="16"/>
      <c r="N1515" s="16"/>
      <c r="O1515" s="16"/>
      <c r="P1515" s="16"/>
      <c r="Q1515" s="16"/>
      <c r="R1515" s="16"/>
      <c r="S1515" s="16"/>
      <c r="T1515" s="16"/>
      <c r="U1515" s="16"/>
      <c r="V1515" s="16"/>
      <c r="W1515" s="16"/>
      <c r="X1515" s="16"/>
      <c r="Y1515" s="16"/>
      <c r="Z1515" s="16"/>
      <c r="AA1515" s="16"/>
      <c r="AB1515" s="16"/>
      <c r="AC1515" s="16"/>
      <c r="AD1515" s="16"/>
      <c r="AE1515" s="16"/>
      <c r="AF1515" s="16"/>
      <c r="AG1515" s="16"/>
      <c r="AH1515" s="16"/>
      <c r="AI1515" s="16"/>
      <c r="AJ1515" s="16"/>
      <c r="AK1515" s="16"/>
      <c r="AL1515" s="16"/>
      <c r="AM1515" s="16"/>
      <c r="AN1515" s="16"/>
      <c r="AO1515" s="16"/>
      <c r="AP1515" s="16"/>
      <c r="AQ1515" s="16"/>
      <c r="AR1515" s="16"/>
      <c r="AS1515" s="16"/>
      <c r="AT1515" s="16"/>
      <c r="AU1515" s="16"/>
      <c r="AV1515" s="16"/>
      <c r="AW1515" s="16"/>
      <c r="AX1515" s="16"/>
      <c r="AY1515" s="16"/>
      <c r="AZ1515" s="16"/>
      <c r="BA1515" s="16"/>
      <c r="BB1515" s="16"/>
    </row>
    <row r="1516" spans="2:54" x14ac:dyDescent="0.35">
      <c r="B1516" s="7" t="s">
        <v>520</v>
      </c>
      <c r="C1516" s="16"/>
      <c r="D1516" s="16"/>
      <c r="E1516" s="16"/>
      <c r="F1516" s="16"/>
      <c r="G1516" s="16"/>
      <c r="H1516" s="16"/>
      <c r="I1516" s="16"/>
      <c r="J1516" s="16"/>
      <c r="K1516" s="16"/>
      <c r="L1516" s="16"/>
      <c r="M1516" s="16"/>
      <c r="N1516" s="16"/>
      <c r="O1516" s="16"/>
      <c r="P1516" s="16"/>
      <c r="Q1516" s="16"/>
      <c r="R1516" s="16"/>
      <c r="S1516" s="16"/>
      <c r="T1516" s="16"/>
      <c r="U1516" s="16"/>
      <c r="V1516" s="16"/>
      <c r="W1516" s="16"/>
      <c r="X1516" s="16"/>
      <c r="Y1516" s="16"/>
      <c r="Z1516" s="16"/>
      <c r="AA1516" s="16"/>
      <c r="AB1516" s="16"/>
      <c r="AC1516" s="16"/>
      <c r="AD1516" s="16"/>
      <c r="AE1516" s="16"/>
      <c r="AF1516" s="16"/>
      <c r="AG1516" s="16"/>
      <c r="AH1516" s="16"/>
      <c r="AI1516" s="16"/>
      <c r="AJ1516" s="16"/>
      <c r="AK1516" s="16"/>
      <c r="AL1516" s="16"/>
      <c r="AM1516" s="16"/>
      <c r="AN1516" s="16"/>
      <c r="AO1516" s="16"/>
      <c r="AP1516" s="16"/>
      <c r="AQ1516" s="16"/>
      <c r="AR1516" s="16"/>
      <c r="AS1516" s="16"/>
      <c r="AT1516" s="16"/>
      <c r="AU1516" s="16"/>
      <c r="AV1516" s="16"/>
      <c r="AW1516" s="16"/>
      <c r="AX1516" s="16"/>
      <c r="AY1516" s="16"/>
      <c r="AZ1516" s="16"/>
      <c r="BA1516" s="16"/>
      <c r="BB1516" s="16"/>
    </row>
    <row r="1517" spans="2:54" x14ac:dyDescent="0.35">
      <c r="B1517" s="15" t="s">
        <v>14</v>
      </c>
      <c r="C1517" s="16"/>
      <c r="D1517" s="16"/>
      <c r="E1517" s="16"/>
      <c r="F1517" s="16"/>
      <c r="G1517" s="16"/>
      <c r="H1517" s="16"/>
      <c r="I1517" s="16"/>
      <c r="J1517" s="16"/>
      <c r="K1517" s="16"/>
      <c r="L1517" s="16"/>
      <c r="M1517" s="16"/>
      <c r="N1517" s="16"/>
      <c r="O1517" s="16"/>
      <c r="P1517" s="16"/>
      <c r="Q1517" s="16"/>
      <c r="R1517" s="16"/>
      <c r="S1517" s="16"/>
      <c r="T1517" s="16"/>
      <c r="U1517" s="16"/>
      <c r="V1517" s="16"/>
      <c r="W1517" s="16"/>
      <c r="X1517" s="16"/>
      <c r="Y1517" s="16"/>
      <c r="Z1517" s="16"/>
      <c r="AA1517" s="16"/>
      <c r="AB1517" s="16"/>
      <c r="AC1517" s="16"/>
      <c r="AD1517" s="16"/>
      <c r="AE1517" s="16"/>
      <c r="AF1517" s="16"/>
      <c r="AG1517" s="16"/>
      <c r="AH1517" s="16"/>
      <c r="AI1517" s="16"/>
      <c r="AJ1517" s="16"/>
      <c r="AK1517" s="16"/>
      <c r="AL1517" s="16"/>
      <c r="AM1517" s="16"/>
      <c r="AN1517" s="16"/>
      <c r="AO1517" s="16"/>
      <c r="AP1517" s="16"/>
      <c r="AQ1517" s="16"/>
      <c r="AR1517" s="16"/>
      <c r="AS1517" s="16"/>
      <c r="AT1517" s="16"/>
      <c r="AU1517" s="16"/>
      <c r="AV1517" s="16"/>
      <c r="AW1517" s="16"/>
      <c r="AX1517" s="16"/>
      <c r="AY1517" s="16"/>
      <c r="AZ1517" s="16"/>
      <c r="BA1517" s="16"/>
      <c r="BB1517" s="16"/>
    </row>
    <row r="1518" spans="2:54" x14ac:dyDescent="0.35">
      <c r="B1518" t="s">
        <v>503</v>
      </c>
      <c r="C1518" s="16">
        <v>0.60429975293780502</v>
      </c>
      <c r="D1518" s="16">
        <v>0.59377672460979802</v>
      </c>
      <c r="E1518" s="16">
        <v>0.61803460372049002</v>
      </c>
      <c r="F1518" s="16"/>
      <c r="G1518" s="16">
        <v>0.40888609126341002</v>
      </c>
      <c r="H1518" s="16">
        <v>0.49030907581198102</v>
      </c>
      <c r="I1518" s="16">
        <v>0.63179811179526102</v>
      </c>
      <c r="J1518" s="16">
        <v>0.62880810118157804</v>
      </c>
      <c r="K1518" s="16">
        <v>0.66790088666966596</v>
      </c>
      <c r="L1518" s="16">
        <v>0.72513315611286999</v>
      </c>
      <c r="M1518" s="16"/>
      <c r="N1518" s="16">
        <v>0.62248718975191597</v>
      </c>
      <c r="O1518" s="16">
        <v>0.58100989531865799</v>
      </c>
      <c r="P1518" s="16">
        <v>0.61270406169283098</v>
      </c>
      <c r="Q1518" s="16">
        <v>0.59816482421928596</v>
      </c>
      <c r="R1518" s="16"/>
      <c r="S1518" s="16">
        <v>0.64945784000429096</v>
      </c>
      <c r="T1518" s="16">
        <v>0.53922009244440805</v>
      </c>
      <c r="U1518" s="16"/>
      <c r="V1518" s="16">
        <v>0.474142829843684</v>
      </c>
      <c r="W1518" s="16">
        <v>0.65073556305137104</v>
      </c>
      <c r="X1518" s="16">
        <v>0.64367004079027701</v>
      </c>
      <c r="Y1518" s="16">
        <v>0.69030923126567501</v>
      </c>
      <c r="Z1518" s="16"/>
      <c r="AA1518" s="16">
        <v>0.48421538957055599</v>
      </c>
      <c r="AB1518" s="16">
        <v>0.69112361555862301</v>
      </c>
      <c r="AC1518" s="16">
        <v>0.67300331241768596</v>
      </c>
      <c r="AD1518" s="16">
        <v>0.66797025448959502</v>
      </c>
      <c r="AE1518" s="16">
        <v>0.64414296746759203</v>
      </c>
      <c r="AF1518" s="16">
        <v>0.84123272962559104</v>
      </c>
      <c r="AG1518" s="16"/>
      <c r="AH1518" s="16">
        <v>0.60589992363552303</v>
      </c>
      <c r="AI1518" s="16">
        <v>0.63074674661473995</v>
      </c>
      <c r="AJ1518" s="16"/>
      <c r="AK1518" s="16">
        <v>0.60635747342106405</v>
      </c>
      <c r="AL1518" s="16">
        <v>0.61537824984260603</v>
      </c>
      <c r="AM1518" s="16"/>
      <c r="AN1518" s="16">
        <v>0.62766185124991003</v>
      </c>
      <c r="AO1518" s="16">
        <v>0.63189423074951001</v>
      </c>
      <c r="AP1518" s="16"/>
      <c r="AQ1518" s="16">
        <v>0.69070705698822399</v>
      </c>
      <c r="AR1518" s="16">
        <v>0.56651593566505198</v>
      </c>
      <c r="AS1518" s="16">
        <v>0.61667399053567995</v>
      </c>
      <c r="AT1518" s="16"/>
      <c r="AU1518" s="16">
        <v>0.64490206245869697</v>
      </c>
      <c r="AV1518" s="16">
        <v>0.55234522634924899</v>
      </c>
      <c r="AW1518" s="16"/>
      <c r="AX1518" s="16">
        <v>0.613917811511273</v>
      </c>
      <c r="AY1518" s="16">
        <v>0.56841047577556703</v>
      </c>
      <c r="AZ1518" s="16"/>
      <c r="BA1518" s="16">
        <v>0.66125561155053703</v>
      </c>
      <c r="BB1518" s="16">
        <v>0.55492764272129402</v>
      </c>
    </row>
    <row r="1519" spans="2:54" x14ac:dyDescent="0.35">
      <c r="B1519" t="s">
        <v>504</v>
      </c>
      <c r="C1519" s="16">
        <v>0.195510262241987</v>
      </c>
      <c r="D1519" s="16">
        <v>0.226404478109581</v>
      </c>
      <c r="E1519" s="16">
        <v>0.16448612356381001</v>
      </c>
      <c r="F1519" s="16"/>
      <c r="G1519" s="16">
        <v>0.336830052904598</v>
      </c>
      <c r="H1519" s="16">
        <v>0.25944544185756302</v>
      </c>
      <c r="I1519" s="16">
        <v>0.23302967333696101</v>
      </c>
      <c r="J1519" s="16">
        <v>0.199578392933453</v>
      </c>
      <c r="K1519" s="16">
        <v>0.14686628724408099</v>
      </c>
      <c r="L1519" s="16">
        <v>6.4950710424757696E-2</v>
      </c>
      <c r="M1519" s="16"/>
      <c r="N1519" s="16">
        <v>0.219289515878378</v>
      </c>
      <c r="O1519" s="16">
        <v>0.17501845360972201</v>
      </c>
      <c r="P1519" s="16">
        <v>0.204782811762175</v>
      </c>
      <c r="Q1519" s="16">
        <v>0.181530288947163</v>
      </c>
      <c r="R1519" s="16"/>
      <c r="S1519" s="16">
        <v>0.15604820130865199</v>
      </c>
      <c r="T1519" s="16">
        <v>0.25432521379598999</v>
      </c>
      <c r="U1519" s="16"/>
      <c r="V1519" s="16">
        <v>0.226009052986679</v>
      </c>
      <c r="W1519" s="16">
        <v>0.17398672927032399</v>
      </c>
      <c r="X1519" s="16">
        <v>0.20143498184602801</v>
      </c>
      <c r="Y1519" s="16">
        <v>0.17191823690396099</v>
      </c>
      <c r="Z1519" s="16"/>
      <c r="AA1519" s="16">
        <v>0.235299978070483</v>
      </c>
      <c r="AB1519" s="16">
        <v>0.153797915298518</v>
      </c>
      <c r="AC1519" s="16">
        <v>0.19775078362816301</v>
      </c>
      <c r="AD1519" s="16">
        <v>0.166702099722499</v>
      </c>
      <c r="AE1519" s="16">
        <v>0.193483979083964</v>
      </c>
      <c r="AF1519" s="16">
        <v>0.13350596669870601</v>
      </c>
      <c r="AG1519" s="16"/>
      <c r="AH1519" s="16">
        <v>0.21515365819569901</v>
      </c>
      <c r="AI1519" s="16">
        <v>0.17765612089316801</v>
      </c>
      <c r="AJ1519" s="16"/>
      <c r="AK1519" s="16">
        <v>0.21575223672032601</v>
      </c>
      <c r="AL1519" s="16">
        <v>0.17308897308774901</v>
      </c>
      <c r="AM1519" s="16"/>
      <c r="AN1519" s="16">
        <v>0.19430646596375101</v>
      </c>
      <c r="AO1519" s="16">
        <v>0.18593991103829699</v>
      </c>
      <c r="AP1519" s="16"/>
      <c r="AQ1519" s="16">
        <v>0.19031997594717701</v>
      </c>
      <c r="AR1519" s="16">
        <v>0.21126590247128901</v>
      </c>
      <c r="AS1519" s="16">
        <v>0.17962673227026499</v>
      </c>
      <c r="AT1519" s="16"/>
      <c r="AU1519" s="16">
        <v>0.15814147472210199</v>
      </c>
      <c r="AV1519" s="16">
        <v>0.24843118577589801</v>
      </c>
      <c r="AW1519" s="16"/>
      <c r="AX1519" s="16">
        <v>0.20391570854771299</v>
      </c>
      <c r="AY1519" s="16">
        <v>0.154041645492909</v>
      </c>
      <c r="AZ1519" s="16"/>
      <c r="BA1519" s="16">
        <v>0.22827720584469399</v>
      </c>
      <c r="BB1519" s="16">
        <v>0.29780103060415702</v>
      </c>
    </row>
    <row r="1520" spans="2:54" x14ac:dyDescent="0.35">
      <c r="B1520" t="s">
        <v>505</v>
      </c>
      <c r="C1520" s="16">
        <v>6.6949998140096598E-2</v>
      </c>
      <c r="D1520" s="16">
        <v>6.3888520066315194E-2</v>
      </c>
      <c r="E1520" s="16">
        <v>6.5762007309362699E-2</v>
      </c>
      <c r="F1520" s="16"/>
      <c r="G1520" s="16">
        <v>0.143544426433586</v>
      </c>
      <c r="H1520" s="16">
        <v>0.119318613128318</v>
      </c>
      <c r="I1520" s="16">
        <v>3.7460365451178798E-2</v>
      </c>
      <c r="J1520" s="16">
        <v>5.4463458245023598E-2</v>
      </c>
      <c r="K1520" s="16">
        <v>4.2406164132271898E-2</v>
      </c>
      <c r="L1520" s="16">
        <v>2.9426759006665699E-2</v>
      </c>
      <c r="M1520" s="16"/>
      <c r="N1520" s="16">
        <v>4.5046433901312501E-2</v>
      </c>
      <c r="O1520" s="16">
        <v>7.0132046246200494E-2</v>
      </c>
      <c r="P1520" s="16">
        <v>6.5489603342052893E-2</v>
      </c>
      <c r="Q1520" s="16">
        <v>8.2198815825039004E-2</v>
      </c>
      <c r="R1520" s="16"/>
      <c r="S1520" s="16">
        <v>6.2702511450338394E-2</v>
      </c>
      <c r="T1520" s="16">
        <v>7.0367160861949898E-2</v>
      </c>
      <c r="U1520" s="16"/>
      <c r="V1520" s="16">
        <v>0.110748409114719</v>
      </c>
      <c r="W1520" s="16">
        <v>4.8418567698024002E-2</v>
      </c>
      <c r="X1520" s="16">
        <v>5.5279119121289098E-2</v>
      </c>
      <c r="Y1520" s="16">
        <v>5.8494976782726797E-2</v>
      </c>
      <c r="Z1520" s="16"/>
      <c r="AA1520" s="16">
        <v>0.101239090518351</v>
      </c>
      <c r="AB1520" s="16">
        <v>3.7486524379605E-2</v>
      </c>
      <c r="AC1520" s="16">
        <v>2.4182101709183799E-2</v>
      </c>
      <c r="AD1520" s="16">
        <v>5.92646078608332E-2</v>
      </c>
      <c r="AE1520" s="16">
        <v>6.5235661997198005E-2</v>
      </c>
      <c r="AF1520" s="16">
        <v>0</v>
      </c>
      <c r="AG1520" s="16"/>
      <c r="AH1520" s="16">
        <v>4.9876636619806999E-2</v>
      </c>
      <c r="AI1520" s="16">
        <v>6.8137134184326195E-2</v>
      </c>
      <c r="AJ1520" s="16"/>
      <c r="AK1520" s="16">
        <v>5.0377163221242797E-2</v>
      </c>
      <c r="AL1520" s="16">
        <v>0.10298567192595801</v>
      </c>
      <c r="AM1520" s="16"/>
      <c r="AN1520" s="16">
        <v>4.1413334872019598E-2</v>
      </c>
      <c r="AO1520" s="16">
        <v>7.9960531696861306E-2</v>
      </c>
      <c r="AP1520" s="16"/>
      <c r="AQ1520" s="16">
        <v>2.8966264467881E-2</v>
      </c>
      <c r="AR1520" s="16">
        <v>5.68611212957656E-2</v>
      </c>
      <c r="AS1520" s="16">
        <v>0.10204470119605399</v>
      </c>
      <c r="AT1520" s="16"/>
      <c r="AU1520" s="16">
        <v>6.5157295727988604E-2</v>
      </c>
      <c r="AV1520" s="16">
        <v>6.6617848589649406E-2</v>
      </c>
      <c r="AW1520" s="16"/>
      <c r="AX1520" s="16">
        <v>7.3105437468236306E-2</v>
      </c>
      <c r="AY1520" s="16">
        <v>3.8253607461134098E-2</v>
      </c>
      <c r="AZ1520" s="16"/>
      <c r="BA1520" s="16">
        <v>6.4835370651620997E-2</v>
      </c>
      <c r="BB1520" s="16">
        <v>8.6097758245424899E-2</v>
      </c>
    </row>
    <row r="1521" spans="2:54" x14ac:dyDescent="0.35">
      <c r="B1521" t="s">
        <v>89</v>
      </c>
      <c r="C1521" s="16">
        <v>0.133239986680112</v>
      </c>
      <c r="D1521" s="16">
        <v>0.115930277214306</v>
      </c>
      <c r="E1521" s="16">
        <v>0.15171726540633701</v>
      </c>
      <c r="F1521" s="16"/>
      <c r="G1521" s="16">
        <v>0.110739429398405</v>
      </c>
      <c r="H1521" s="16">
        <v>0.130926869202138</v>
      </c>
      <c r="I1521" s="16">
        <v>9.7711849416598301E-2</v>
      </c>
      <c r="J1521" s="16">
        <v>0.11715004763994501</v>
      </c>
      <c r="K1521" s="16">
        <v>0.142826661953981</v>
      </c>
      <c r="L1521" s="16">
        <v>0.18048937445570701</v>
      </c>
      <c r="M1521" s="16"/>
      <c r="N1521" s="16">
        <v>0.11317686046839399</v>
      </c>
      <c r="O1521" s="16">
        <v>0.17383960482541899</v>
      </c>
      <c r="P1521" s="16">
        <v>0.117023523202941</v>
      </c>
      <c r="Q1521" s="16">
        <v>0.13810607100851199</v>
      </c>
      <c r="R1521" s="16"/>
      <c r="S1521" s="16">
        <v>0.13179144723671901</v>
      </c>
      <c r="T1521" s="16">
        <v>0.13608753289765199</v>
      </c>
      <c r="U1521" s="16"/>
      <c r="V1521" s="16">
        <v>0.18909970805491699</v>
      </c>
      <c r="W1521" s="16">
        <v>0.126859139980282</v>
      </c>
      <c r="X1521" s="16">
        <v>9.9615858242405597E-2</v>
      </c>
      <c r="Y1521" s="16">
        <v>7.9277555047636505E-2</v>
      </c>
      <c r="Z1521" s="16"/>
      <c r="AA1521" s="16">
        <v>0.17924554184061101</v>
      </c>
      <c r="AB1521" s="16">
        <v>0.117591944763255</v>
      </c>
      <c r="AC1521" s="16">
        <v>0.105063802244967</v>
      </c>
      <c r="AD1521" s="16">
        <v>0.106063037927073</v>
      </c>
      <c r="AE1521" s="16">
        <v>9.7137391451245905E-2</v>
      </c>
      <c r="AF1521" s="16">
        <v>2.52613036757031E-2</v>
      </c>
      <c r="AG1521" s="16"/>
      <c r="AH1521" s="16">
        <v>0.129069781548971</v>
      </c>
      <c r="AI1521" s="16">
        <v>0.123459998307765</v>
      </c>
      <c r="AJ1521" s="16"/>
      <c r="AK1521" s="16">
        <v>0.127513126637367</v>
      </c>
      <c r="AL1521" s="16">
        <v>0.108547105143687</v>
      </c>
      <c r="AM1521" s="16"/>
      <c r="AN1521" s="16">
        <v>0.13661834791432001</v>
      </c>
      <c r="AO1521" s="16">
        <v>0.102205326515331</v>
      </c>
      <c r="AP1521" s="16"/>
      <c r="AQ1521" s="16">
        <v>9.0006702596717905E-2</v>
      </c>
      <c r="AR1521" s="16">
        <v>0.16535704056789399</v>
      </c>
      <c r="AS1521" s="16">
        <v>0.101654575998001</v>
      </c>
      <c r="AT1521" s="16"/>
      <c r="AU1521" s="16">
        <v>0.13179916709121201</v>
      </c>
      <c r="AV1521" s="16">
        <v>0.132605739285203</v>
      </c>
      <c r="AW1521" s="16"/>
      <c r="AX1521" s="16">
        <v>0.109061042472777</v>
      </c>
      <c r="AY1521" s="16">
        <v>0.23929427127039099</v>
      </c>
      <c r="AZ1521" s="16"/>
      <c r="BA1521" s="16">
        <v>4.5631811953148402E-2</v>
      </c>
      <c r="BB1521" s="16">
        <v>6.1173568429123498E-2</v>
      </c>
    </row>
    <row r="1522" spans="2:54" x14ac:dyDescent="0.35">
      <c r="C1522" s="16"/>
      <c r="D1522" s="16"/>
      <c r="E1522" s="16"/>
      <c r="F1522" s="16"/>
      <c r="G1522" s="16"/>
      <c r="H1522" s="16"/>
      <c r="I1522" s="16"/>
      <c r="J1522" s="16"/>
      <c r="K1522" s="16"/>
      <c r="L1522" s="16"/>
      <c r="M1522" s="16"/>
      <c r="N1522" s="16"/>
      <c r="O1522" s="16"/>
      <c r="P1522" s="16"/>
      <c r="Q1522" s="16"/>
      <c r="R1522" s="16"/>
      <c r="S1522" s="16"/>
      <c r="T1522" s="16"/>
      <c r="U1522" s="16"/>
      <c r="V1522" s="16"/>
      <c r="W1522" s="16"/>
      <c r="X1522" s="16"/>
      <c r="Y1522" s="16"/>
      <c r="Z1522" s="16"/>
      <c r="AA1522" s="16"/>
      <c r="AB1522" s="16"/>
      <c r="AC1522" s="16"/>
      <c r="AD1522" s="16"/>
      <c r="AE1522" s="16"/>
      <c r="AF1522" s="16"/>
      <c r="AG1522" s="16"/>
      <c r="AH1522" s="16"/>
      <c r="AI1522" s="16"/>
      <c r="AJ1522" s="16"/>
      <c r="AK1522" s="16"/>
      <c r="AL1522" s="16"/>
      <c r="AM1522" s="16"/>
      <c r="AN1522" s="16"/>
      <c r="AO1522" s="16"/>
      <c r="AP1522" s="16"/>
      <c r="AQ1522" s="16"/>
      <c r="AR1522" s="16"/>
      <c r="AS1522" s="16"/>
      <c r="AT1522" s="16"/>
      <c r="AU1522" s="16"/>
      <c r="AV1522" s="16"/>
      <c r="AW1522" s="16"/>
      <c r="AX1522" s="16"/>
      <c r="AY1522" s="16"/>
      <c r="AZ1522" s="16"/>
      <c r="BA1522" s="16"/>
      <c r="BB1522" s="16"/>
    </row>
    <row r="1523" spans="2:54" x14ac:dyDescent="0.35">
      <c r="B1523" s="7" t="s">
        <v>521</v>
      </c>
      <c r="C1523" s="16"/>
      <c r="D1523" s="16"/>
      <c r="E1523" s="16"/>
      <c r="F1523" s="16"/>
      <c r="G1523" s="16"/>
      <c r="H1523" s="16"/>
      <c r="I1523" s="16"/>
      <c r="J1523" s="16"/>
      <c r="K1523" s="16"/>
      <c r="L1523" s="16"/>
      <c r="M1523" s="16"/>
      <c r="N1523" s="16"/>
      <c r="O1523" s="16"/>
      <c r="P1523" s="16"/>
      <c r="Q1523" s="16"/>
      <c r="R1523" s="16"/>
      <c r="S1523" s="16"/>
      <c r="T1523" s="16"/>
      <c r="U1523" s="16"/>
      <c r="V1523" s="16"/>
      <c r="W1523" s="16"/>
      <c r="X1523" s="16"/>
      <c r="Y1523" s="16"/>
      <c r="Z1523" s="16"/>
      <c r="AA1523" s="16"/>
      <c r="AB1523" s="16"/>
      <c r="AC1523" s="16"/>
      <c r="AD1523" s="16"/>
      <c r="AE1523" s="16"/>
      <c r="AF1523" s="16"/>
      <c r="AG1523" s="16"/>
      <c r="AH1523" s="16"/>
      <c r="AI1523" s="16"/>
      <c r="AJ1523" s="16"/>
      <c r="AK1523" s="16"/>
      <c r="AL1523" s="16"/>
      <c r="AM1523" s="16"/>
      <c r="AN1523" s="16"/>
      <c r="AO1523" s="16"/>
      <c r="AP1523" s="16"/>
      <c r="AQ1523" s="16"/>
      <c r="AR1523" s="16"/>
      <c r="AS1523" s="16"/>
      <c r="AT1523" s="16"/>
      <c r="AU1523" s="16"/>
      <c r="AV1523" s="16"/>
      <c r="AW1523" s="16"/>
      <c r="AX1523" s="16"/>
      <c r="AY1523" s="16"/>
      <c r="AZ1523" s="16"/>
      <c r="BA1523" s="16"/>
      <c r="BB1523" s="16"/>
    </row>
    <row r="1524" spans="2:54" x14ac:dyDescent="0.35">
      <c r="B1524" s="15" t="s">
        <v>14</v>
      </c>
      <c r="C1524" s="16"/>
      <c r="D1524" s="16"/>
      <c r="E1524" s="16"/>
      <c r="F1524" s="16"/>
      <c r="G1524" s="16"/>
      <c r="H1524" s="16"/>
      <c r="I1524" s="16"/>
      <c r="J1524" s="16"/>
      <c r="K1524" s="16"/>
      <c r="L1524" s="16"/>
      <c r="M1524" s="16"/>
      <c r="N1524" s="16"/>
      <c r="O1524" s="16"/>
      <c r="P1524" s="16"/>
      <c r="Q1524" s="16"/>
      <c r="R1524" s="16"/>
      <c r="S1524" s="16"/>
      <c r="T1524" s="16"/>
      <c r="U1524" s="16"/>
      <c r="V1524" s="16"/>
      <c r="W1524" s="16"/>
      <c r="X1524" s="16"/>
      <c r="Y1524" s="16"/>
      <c r="Z1524" s="16"/>
      <c r="AA1524" s="16"/>
      <c r="AB1524" s="16"/>
      <c r="AC1524" s="16"/>
      <c r="AD1524" s="16"/>
      <c r="AE1524" s="16"/>
      <c r="AF1524" s="16"/>
      <c r="AG1524" s="16"/>
      <c r="AH1524" s="16"/>
      <c r="AI1524" s="16"/>
      <c r="AJ1524" s="16"/>
      <c r="AK1524" s="16"/>
      <c r="AL1524" s="16"/>
      <c r="AM1524" s="16"/>
      <c r="AN1524" s="16"/>
      <c r="AO1524" s="16"/>
      <c r="AP1524" s="16"/>
      <c r="AQ1524" s="16"/>
      <c r="AR1524" s="16"/>
      <c r="AS1524" s="16"/>
      <c r="AT1524" s="16"/>
      <c r="AU1524" s="16"/>
      <c r="AV1524" s="16"/>
      <c r="AW1524" s="16"/>
      <c r="AX1524" s="16"/>
      <c r="AY1524" s="16"/>
      <c r="AZ1524" s="16"/>
      <c r="BA1524" s="16"/>
      <c r="BB1524" s="16"/>
    </row>
    <row r="1525" spans="2:54" x14ac:dyDescent="0.35">
      <c r="B1525" t="s">
        <v>503</v>
      </c>
      <c r="C1525" s="16">
        <v>0.59349447642860997</v>
      </c>
      <c r="D1525" s="16">
        <v>0.59255099272945799</v>
      </c>
      <c r="E1525" s="16">
        <v>0.59432186810578402</v>
      </c>
      <c r="F1525" s="16"/>
      <c r="G1525" s="16">
        <v>0.45652162654425099</v>
      </c>
      <c r="H1525" s="16">
        <v>0.45655580055959699</v>
      </c>
      <c r="I1525" s="16">
        <v>0.59950318430642402</v>
      </c>
      <c r="J1525" s="16">
        <v>0.64308531358663601</v>
      </c>
      <c r="K1525" s="16">
        <v>0.64899713596637199</v>
      </c>
      <c r="L1525" s="16">
        <v>0.70437875351180401</v>
      </c>
      <c r="M1525" s="16"/>
      <c r="N1525" s="16">
        <v>0.64826719242585795</v>
      </c>
      <c r="O1525" s="16">
        <v>0.56843470496994897</v>
      </c>
      <c r="P1525" s="16">
        <v>0.60294206955315199</v>
      </c>
      <c r="Q1525" s="16">
        <v>0.56102758788150398</v>
      </c>
      <c r="R1525" s="16"/>
      <c r="S1525" s="16">
        <v>0.61516576229615205</v>
      </c>
      <c r="T1525" s="16">
        <v>0.56377407971919702</v>
      </c>
      <c r="U1525" s="16"/>
      <c r="V1525" s="16">
        <v>0.48945123670215401</v>
      </c>
      <c r="W1525" s="16">
        <v>0.60543388284055799</v>
      </c>
      <c r="X1525" s="16">
        <v>0.65960364969264296</v>
      </c>
      <c r="Y1525" s="16">
        <v>0.66421824658786199</v>
      </c>
      <c r="Z1525" s="16"/>
      <c r="AA1525" s="16">
        <v>0.53481134825222798</v>
      </c>
      <c r="AB1525" s="16">
        <v>0.63103962084123799</v>
      </c>
      <c r="AC1525" s="16">
        <v>0.59206241038038199</v>
      </c>
      <c r="AD1525" s="16">
        <v>0.60898782685611497</v>
      </c>
      <c r="AE1525" s="16">
        <v>0.67059879232600705</v>
      </c>
      <c r="AF1525" s="16">
        <v>0.79010493523436198</v>
      </c>
      <c r="AG1525" s="16"/>
      <c r="AH1525" s="16">
        <v>0.61756434673832605</v>
      </c>
      <c r="AI1525" s="16">
        <v>0.57243985591746405</v>
      </c>
      <c r="AJ1525" s="16"/>
      <c r="AK1525" s="16">
        <v>0.619412939887655</v>
      </c>
      <c r="AL1525" s="16">
        <v>0.57497610662688103</v>
      </c>
      <c r="AM1525" s="16"/>
      <c r="AN1525" s="16">
        <v>0.62632157455459103</v>
      </c>
      <c r="AO1525" s="16">
        <v>0.572739434303291</v>
      </c>
      <c r="AP1525" s="16"/>
      <c r="AQ1525" s="16">
        <v>0.70387541887357397</v>
      </c>
      <c r="AR1525" s="16">
        <v>0.58911301303152297</v>
      </c>
      <c r="AS1525" s="16">
        <v>0.56082260047959398</v>
      </c>
      <c r="AT1525" s="16"/>
      <c r="AU1525" s="16">
        <v>0.62894667071694599</v>
      </c>
      <c r="AV1525" s="16">
        <v>0.54864864738668095</v>
      </c>
      <c r="AW1525" s="16"/>
      <c r="AX1525" s="16">
        <v>0.59964115106253502</v>
      </c>
      <c r="AY1525" s="16">
        <v>0.56840223902253295</v>
      </c>
      <c r="AZ1525" s="16"/>
      <c r="BA1525" s="16">
        <v>0.62622804450986702</v>
      </c>
      <c r="BB1525" s="16">
        <v>0.54771394055219003</v>
      </c>
    </row>
    <row r="1526" spans="2:54" x14ac:dyDescent="0.35">
      <c r="B1526" t="s">
        <v>504</v>
      </c>
      <c r="C1526" s="16">
        <v>0.16651874213477599</v>
      </c>
      <c r="D1526" s="16">
        <v>0.18855220272718601</v>
      </c>
      <c r="E1526" s="16">
        <v>0.144944266268314</v>
      </c>
      <c r="F1526" s="16"/>
      <c r="G1526" s="16">
        <v>0.23345007151849301</v>
      </c>
      <c r="H1526" s="16">
        <v>0.29846674501310499</v>
      </c>
      <c r="I1526" s="16">
        <v>0.15576719326175301</v>
      </c>
      <c r="J1526" s="16">
        <v>0.14491656328108801</v>
      </c>
      <c r="K1526" s="16">
        <v>9.7880224141441693E-2</v>
      </c>
      <c r="L1526" s="16">
        <v>9.3204478235834998E-2</v>
      </c>
      <c r="M1526" s="16"/>
      <c r="N1526" s="16">
        <v>0.20358735669019601</v>
      </c>
      <c r="O1526" s="16">
        <v>0.163771201229339</v>
      </c>
      <c r="P1526" s="16">
        <v>0.15043504783478701</v>
      </c>
      <c r="Q1526" s="16">
        <v>0.16815917458441801</v>
      </c>
      <c r="R1526" s="16"/>
      <c r="S1526" s="16">
        <v>0.172536625557421</v>
      </c>
      <c r="T1526" s="16">
        <v>0.15661531331214301</v>
      </c>
      <c r="U1526" s="16"/>
      <c r="V1526" s="16">
        <v>0.14754522813319701</v>
      </c>
      <c r="W1526" s="16">
        <v>0.169096819789919</v>
      </c>
      <c r="X1526" s="16">
        <v>0.17909535337687299</v>
      </c>
      <c r="Y1526" s="16">
        <v>0.170406948750251</v>
      </c>
      <c r="Z1526" s="16"/>
      <c r="AA1526" s="16">
        <v>0.146924883929683</v>
      </c>
      <c r="AB1526" s="16">
        <v>0.17436978433302999</v>
      </c>
      <c r="AC1526" s="16">
        <v>0.15215049069044601</v>
      </c>
      <c r="AD1526" s="16">
        <v>0.21218730254663301</v>
      </c>
      <c r="AE1526" s="16">
        <v>0.166061909702544</v>
      </c>
      <c r="AF1526" s="16">
        <v>0.10039789253041199</v>
      </c>
      <c r="AG1526" s="16"/>
      <c r="AH1526" s="16">
        <v>0.187269873587846</v>
      </c>
      <c r="AI1526" s="16">
        <v>0.16320862688599999</v>
      </c>
      <c r="AJ1526" s="16"/>
      <c r="AK1526" s="16">
        <v>0.18593464546115801</v>
      </c>
      <c r="AL1526" s="16">
        <v>0.15430490130929</v>
      </c>
      <c r="AM1526" s="16"/>
      <c r="AN1526" s="16">
        <v>0.17109967825542399</v>
      </c>
      <c r="AO1526" s="16">
        <v>0.15473151819370501</v>
      </c>
      <c r="AP1526" s="16"/>
      <c r="AQ1526" s="16">
        <v>0.14209508598720699</v>
      </c>
      <c r="AR1526" s="16">
        <v>0.141617772161413</v>
      </c>
      <c r="AS1526" s="16">
        <v>0.20259466245746399</v>
      </c>
      <c r="AT1526" s="16"/>
      <c r="AU1526" s="16">
        <v>0.145535889868049</v>
      </c>
      <c r="AV1526" s="16">
        <v>0.19157745333773801</v>
      </c>
      <c r="AW1526" s="16"/>
      <c r="AX1526" s="16">
        <v>0.17019843698947301</v>
      </c>
      <c r="AY1526" s="16">
        <v>0.154453782147177</v>
      </c>
      <c r="AZ1526" s="16"/>
      <c r="BA1526" s="16">
        <v>0.19904654707883301</v>
      </c>
      <c r="BB1526" s="16">
        <v>0.25143513830966502</v>
      </c>
    </row>
    <row r="1527" spans="2:54" x14ac:dyDescent="0.35">
      <c r="B1527" t="s">
        <v>505</v>
      </c>
      <c r="C1527" s="16">
        <v>9.9105174514917793E-2</v>
      </c>
      <c r="D1527" s="16">
        <v>0.10615409344382901</v>
      </c>
      <c r="E1527" s="16">
        <v>9.0996196804060805E-2</v>
      </c>
      <c r="F1527" s="16"/>
      <c r="G1527" s="16">
        <v>0.16891671427128099</v>
      </c>
      <c r="H1527" s="16">
        <v>8.4290354771673404E-2</v>
      </c>
      <c r="I1527" s="16">
        <v>0.10591785022858</v>
      </c>
      <c r="J1527" s="16">
        <v>7.5895596858903805E-2</v>
      </c>
      <c r="K1527" s="16">
        <v>0.13436553991126701</v>
      </c>
      <c r="L1527" s="16">
        <v>5.6100462482205501E-2</v>
      </c>
      <c r="M1527" s="16"/>
      <c r="N1527" s="16">
        <v>6.7371383515250502E-2</v>
      </c>
      <c r="O1527" s="16">
        <v>0.114254398017193</v>
      </c>
      <c r="P1527" s="16">
        <v>0.108993975896417</v>
      </c>
      <c r="Q1527" s="16">
        <v>9.2730189029969601E-2</v>
      </c>
      <c r="R1527" s="16"/>
      <c r="S1527" s="16">
        <v>8.13886799184763E-2</v>
      </c>
      <c r="T1527" s="16">
        <v>0.12299083192560099</v>
      </c>
      <c r="U1527" s="16"/>
      <c r="V1527" s="16">
        <v>0.16711706228144599</v>
      </c>
      <c r="W1527" s="16">
        <v>7.6692149633149895E-2</v>
      </c>
      <c r="X1527" s="16">
        <v>6.9432928639906702E-2</v>
      </c>
      <c r="Y1527" s="16">
        <v>0.108888651831845</v>
      </c>
      <c r="Z1527" s="16"/>
      <c r="AA1527" s="16">
        <v>0.134560718862763</v>
      </c>
      <c r="AB1527" s="16">
        <v>6.8404206307245502E-2</v>
      </c>
      <c r="AC1527" s="16">
        <v>8.6572205228166305E-2</v>
      </c>
      <c r="AD1527" s="16">
        <v>8.4971299277519896E-2</v>
      </c>
      <c r="AE1527" s="16">
        <v>8.1685827068547795E-2</v>
      </c>
      <c r="AF1527" s="16">
        <v>1.8184412953574501E-2</v>
      </c>
      <c r="AG1527" s="16"/>
      <c r="AH1527" s="16">
        <v>7.2773665170700205E-2</v>
      </c>
      <c r="AI1527" s="16">
        <v>0.13706922480693301</v>
      </c>
      <c r="AJ1527" s="16"/>
      <c r="AK1527" s="16">
        <v>7.5191838028347197E-2</v>
      </c>
      <c r="AL1527" s="16">
        <v>0.14585249291893501</v>
      </c>
      <c r="AM1527" s="16"/>
      <c r="AN1527" s="16">
        <v>7.4770648793790306E-2</v>
      </c>
      <c r="AO1527" s="16">
        <v>0.14402715799716601</v>
      </c>
      <c r="AP1527" s="16"/>
      <c r="AQ1527" s="16">
        <v>4.0029927434680097E-2</v>
      </c>
      <c r="AR1527" s="16">
        <v>8.3109035164119494E-2</v>
      </c>
      <c r="AS1527" s="16">
        <v>0.15536910809948601</v>
      </c>
      <c r="AT1527" s="16"/>
      <c r="AU1527" s="16">
        <v>9.1255920594093903E-2</v>
      </c>
      <c r="AV1527" s="16">
        <v>0.11204105488072801</v>
      </c>
      <c r="AW1527" s="16"/>
      <c r="AX1527" s="16">
        <v>0.100998764756331</v>
      </c>
      <c r="AY1527" s="16">
        <v>9.34361894922036E-2</v>
      </c>
      <c r="AZ1527" s="16"/>
      <c r="BA1527" s="16">
        <v>9.9147103690027494E-2</v>
      </c>
      <c r="BB1527" s="16">
        <v>0.12297615819683901</v>
      </c>
    </row>
    <row r="1528" spans="2:54" x14ac:dyDescent="0.35">
      <c r="B1528" t="s">
        <v>89</v>
      </c>
      <c r="C1528" s="16">
        <v>0.14088160692169699</v>
      </c>
      <c r="D1528" s="16">
        <v>0.11274271109952599</v>
      </c>
      <c r="E1528" s="16">
        <v>0.16973766882184099</v>
      </c>
      <c r="F1528" s="16"/>
      <c r="G1528" s="16">
        <v>0.14111158766597401</v>
      </c>
      <c r="H1528" s="16">
        <v>0.160687099655625</v>
      </c>
      <c r="I1528" s="16">
        <v>0.13881177220324201</v>
      </c>
      <c r="J1528" s="16">
        <v>0.13610252627337199</v>
      </c>
      <c r="K1528" s="16">
        <v>0.118757099980919</v>
      </c>
      <c r="L1528" s="16">
        <v>0.146316305770156</v>
      </c>
      <c r="M1528" s="16"/>
      <c r="N1528" s="16">
        <v>8.0774067368695204E-2</v>
      </c>
      <c r="O1528" s="16">
        <v>0.153539695783519</v>
      </c>
      <c r="P1528" s="16">
        <v>0.13762890671564301</v>
      </c>
      <c r="Q1528" s="16">
        <v>0.178083048504108</v>
      </c>
      <c r="R1528" s="16"/>
      <c r="S1528" s="16">
        <v>0.130908932227951</v>
      </c>
      <c r="T1528" s="16">
        <v>0.15661977504305999</v>
      </c>
      <c r="U1528" s="16"/>
      <c r="V1528" s="16">
        <v>0.19588647288320199</v>
      </c>
      <c r="W1528" s="16">
        <v>0.14877714773637299</v>
      </c>
      <c r="X1528" s="16">
        <v>9.1868068290577296E-2</v>
      </c>
      <c r="Y1528" s="16">
        <v>5.6486152830042498E-2</v>
      </c>
      <c r="Z1528" s="16"/>
      <c r="AA1528" s="16">
        <v>0.18370304895532599</v>
      </c>
      <c r="AB1528" s="16">
        <v>0.12618638851848701</v>
      </c>
      <c r="AC1528" s="16">
        <v>0.16921489370100601</v>
      </c>
      <c r="AD1528" s="16">
        <v>9.3853571319732806E-2</v>
      </c>
      <c r="AE1528" s="16">
        <v>8.1653470902900704E-2</v>
      </c>
      <c r="AF1528" s="16">
        <v>9.1312759281652001E-2</v>
      </c>
      <c r="AG1528" s="16"/>
      <c r="AH1528" s="16">
        <v>0.12239211450312799</v>
      </c>
      <c r="AI1528" s="16">
        <v>0.12728229238960401</v>
      </c>
      <c r="AJ1528" s="16"/>
      <c r="AK1528" s="16">
        <v>0.119460576622839</v>
      </c>
      <c r="AL1528" s="16">
        <v>0.12486649914489401</v>
      </c>
      <c r="AM1528" s="16"/>
      <c r="AN1528" s="16">
        <v>0.127808098396194</v>
      </c>
      <c r="AO1528" s="16">
        <v>0.12850188950583799</v>
      </c>
      <c r="AP1528" s="16"/>
      <c r="AQ1528" s="16">
        <v>0.11399956770453901</v>
      </c>
      <c r="AR1528" s="16">
        <v>0.18616017964294501</v>
      </c>
      <c r="AS1528" s="16">
        <v>8.1213628963455103E-2</v>
      </c>
      <c r="AT1528" s="16"/>
      <c r="AU1528" s="16">
        <v>0.134261518820911</v>
      </c>
      <c r="AV1528" s="16">
        <v>0.14773284439485199</v>
      </c>
      <c r="AW1528" s="16"/>
      <c r="AX1528" s="16">
        <v>0.12916164719166101</v>
      </c>
      <c r="AY1528" s="16">
        <v>0.18370778933808701</v>
      </c>
      <c r="AZ1528" s="16"/>
      <c r="BA1528" s="16">
        <v>7.5578304721272901E-2</v>
      </c>
      <c r="BB1528" s="16">
        <v>7.7874762941306394E-2</v>
      </c>
    </row>
    <row r="1529" spans="2:54" x14ac:dyDescent="0.35">
      <c r="C1529" s="16"/>
      <c r="D1529" s="16"/>
      <c r="E1529" s="16"/>
      <c r="F1529" s="16"/>
      <c r="G1529" s="16"/>
      <c r="H1529" s="16"/>
      <c r="I1529" s="16"/>
      <c r="J1529" s="16"/>
      <c r="K1529" s="16"/>
      <c r="L1529" s="16"/>
      <c r="M1529" s="16"/>
      <c r="N1529" s="16"/>
      <c r="O1529" s="16"/>
      <c r="P1529" s="16"/>
      <c r="Q1529" s="16"/>
      <c r="R1529" s="16"/>
      <c r="S1529" s="16"/>
      <c r="T1529" s="16"/>
      <c r="U1529" s="16"/>
      <c r="V1529" s="16"/>
      <c r="W1529" s="16"/>
      <c r="X1529" s="16"/>
      <c r="Y1529" s="16"/>
      <c r="Z1529" s="16"/>
      <c r="AA1529" s="16"/>
      <c r="AB1529" s="16"/>
      <c r="AC1529" s="16"/>
      <c r="AD1529" s="16"/>
      <c r="AE1529" s="16"/>
      <c r="AF1529" s="16"/>
      <c r="AG1529" s="16"/>
      <c r="AH1529" s="16"/>
      <c r="AI1529" s="16"/>
      <c r="AJ1529" s="16"/>
      <c r="AK1529" s="16"/>
      <c r="AL1529" s="16"/>
      <c r="AM1529" s="16"/>
      <c r="AN1529" s="16"/>
      <c r="AO1529" s="16"/>
      <c r="AP1529" s="16"/>
      <c r="AQ1529" s="16"/>
      <c r="AR1529" s="16"/>
      <c r="AS1529" s="16"/>
      <c r="AT1529" s="16"/>
      <c r="AU1529" s="16"/>
      <c r="AV1529" s="16"/>
      <c r="AW1529" s="16"/>
      <c r="AX1529" s="16"/>
      <c r="AY1529" s="16"/>
      <c r="AZ1529" s="16"/>
      <c r="BA1529" s="16"/>
      <c r="BB1529" s="16"/>
    </row>
    <row r="1530" spans="2:54" x14ac:dyDescent="0.35">
      <c r="B1530" s="7" t="s">
        <v>522</v>
      </c>
      <c r="C1530" s="16"/>
      <c r="D1530" s="16"/>
      <c r="E1530" s="16"/>
      <c r="F1530" s="16"/>
      <c r="G1530" s="16"/>
      <c r="H1530" s="16"/>
      <c r="I1530" s="16"/>
      <c r="J1530" s="16"/>
      <c r="K1530" s="16"/>
      <c r="L1530" s="16"/>
      <c r="M1530" s="16"/>
      <c r="N1530" s="16"/>
      <c r="O1530" s="16"/>
      <c r="P1530" s="16"/>
      <c r="Q1530" s="16"/>
      <c r="R1530" s="16"/>
      <c r="S1530" s="16"/>
      <c r="T1530" s="16"/>
      <c r="U1530" s="16"/>
      <c r="V1530" s="16"/>
      <c r="W1530" s="16"/>
      <c r="X1530" s="16"/>
      <c r="Y1530" s="16"/>
      <c r="Z1530" s="16"/>
      <c r="AA1530" s="16"/>
      <c r="AB1530" s="16"/>
      <c r="AC1530" s="16"/>
      <c r="AD1530" s="16"/>
      <c r="AE1530" s="16"/>
      <c r="AF1530" s="16"/>
      <c r="AG1530" s="16"/>
      <c r="AH1530" s="16"/>
      <c r="AI1530" s="16"/>
      <c r="AJ1530" s="16"/>
      <c r="AK1530" s="16"/>
      <c r="AL1530" s="16"/>
      <c r="AM1530" s="16"/>
      <c r="AN1530" s="16"/>
      <c r="AO1530" s="16"/>
      <c r="AP1530" s="16"/>
      <c r="AQ1530" s="16"/>
      <c r="AR1530" s="16"/>
      <c r="AS1530" s="16"/>
      <c r="AT1530" s="16"/>
      <c r="AU1530" s="16"/>
      <c r="AV1530" s="16"/>
      <c r="AW1530" s="16"/>
      <c r="AX1530" s="16"/>
      <c r="AY1530" s="16"/>
      <c r="AZ1530" s="16"/>
      <c r="BA1530" s="16"/>
      <c r="BB1530" s="16"/>
    </row>
    <row r="1531" spans="2:54" x14ac:dyDescent="0.35">
      <c r="B1531" s="15" t="s">
        <v>14</v>
      </c>
      <c r="C1531" s="16"/>
      <c r="D1531" s="16"/>
      <c r="E1531" s="16"/>
      <c r="F1531" s="16"/>
      <c r="G1531" s="16"/>
      <c r="H1531" s="16"/>
      <c r="I1531" s="16"/>
      <c r="J1531" s="16"/>
      <c r="K1531" s="16"/>
      <c r="L1531" s="16"/>
      <c r="M1531" s="16"/>
      <c r="N1531" s="16"/>
      <c r="O1531" s="16"/>
      <c r="P1531" s="16"/>
      <c r="Q1531" s="16"/>
      <c r="R1531" s="16"/>
      <c r="S1531" s="16"/>
      <c r="T1531" s="16"/>
      <c r="U1531" s="16"/>
      <c r="V1531" s="16"/>
      <c r="W1531" s="16"/>
      <c r="X1531" s="16"/>
      <c r="Y1531" s="16"/>
      <c r="Z1531" s="16"/>
      <c r="AA1531" s="16"/>
      <c r="AB1531" s="16"/>
      <c r="AC1531" s="16"/>
      <c r="AD1531" s="16"/>
      <c r="AE1531" s="16"/>
      <c r="AF1531" s="16"/>
      <c r="AG1531" s="16"/>
      <c r="AH1531" s="16"/>
      <c r="AI1531" s="16"/>
      <c r="AJ1531" s="16"/>
      <c r="AK1531" s="16"/>
      <c r="AL1531" s="16"/>
      <c r="AM1531" s="16"/>
      <c r="AN1531" s="16"/>
      <c r="AO1531" s="16"/>
      <c r="AP1531" s="16"/>
      <c r="AQ1531" s="16"/>
      <c r="AR1531" s="16"/>
      <c r="AS1531" s="16"/>
      <c r="AT1531" s="16"/>
      <c r="AU1531" s="16"/>
      <c r="AV1531" s="16"/>
      <c r="AW1531" s="16"/>
      <c r="AX1531" s="16"/>
      <c r="AY1531" s="16"/>
      <c r="AZ1531" s="16"/>
      <c r="BA1531" s="16"/>
      <c r="BB1531" s="16"/>
    </row>
    <row r="1532" spans="2:54" x14ac:dyDescent="0.35">
      <c r="B1532" t="s">
        <v>503</v>
      </c>
      <c r="C1532" s="16">
        <v>0.60447005054462399</v>
      </c>
      <c r="D1532" s="16">
        <v>0.60379881365348698</v>
      </c>
      <c r="E1532" s="16">
        <v>0.60782837575356496</v>
      </c>
      <c r="F1532" s="16"/>
      <c r="G1532" s="16">
        <v>0.480431071952865</v>
      </c>
      <c r="H1532" s="16">
        <v>0.51914769363481905</v>
      </c>
      <c r="I1532" s="16">
        <v>0.58019958259985505</v>
      </c>
      <c r="J1532" s="16">
        <v>0.65568153479070601</v>
      </c>
      <c r="K1532" s="16">
        <v>0.62886970439649603</v>
      </c>
      <c r="L1532" s="16">
        <v>0.71033625890144803</v>
      </c>
      <c r="M1532" s="16"/>
      <c r="N1532" s="16">
        <v>0.66453993268385303</v>
      </c>
      <c r="O1532" s="16">
        <v>0.59948704617707604</v>
      </c>
      <c r="P1532" s="16">
        <v>0.59138293837935396</v>
      </c>
      <c r="Q1532" s="16">
        <v>0.58678413215493297</v>
      </c>
      <c r="R1532" s="16"/>
      <c r="S1532" s="16">
        <v>0.66034434463340297</v>
      </c>
      <c r="T1532" s="16">
        <v>0.52157457508933802</v>
      </c>
      <c r="U1532" s="16"/>
      <c r="V1532" s="16">
        <v>0.494573303962906</v>
      </c>
      <c r="W1532" s="16">
        <v>0.63062673191254204</v>
      </c>
      <c r="X1532" s="16">
        <v>0.64194498301609704</v>
      </c>
      <c r="Y1532" s="16">
        <v>0.79299903132768501</v>
      </c>
      <c r="Z1532" s="16"/>
      <c r="AA1532" s="16">
        <v>0.49324320483822098</v>
      </c>
      <c r="AB1532" s="16">
        <v>0.73026675313027201</v>
      </c>
      <c r="AC1532" s="16">
        <v>0.62103573234836096</v>
      </c>
      <c r="AD1532" s="16">
        <v>0.67469393291961899</v>
      </c>
      <c r="AE1532" s="16">
        <v>0.65144751652298105</v>
      </c>
      <c r="AF1532" s="16">
        <v>0.60240021454580395</v>
      </c>
      <c r="AG1532" s="16"/>
      <c r="AH1532" s="16">
        <v>0.58871596978114504</v>
      </c>
      <c r="AI1532" s="16">
        <v>0.65489829236546104</v>
      </c>
      <c r="AJ1532" s="16"/>
      <c r="AK1532" s="16">
        <v>0.60136868736776705</v>
      </c>
      <c r="AL1532" s="16">
        <v>0.63062104605549496</v>
      </c>
      <c r="AM1532" s="16"/>
      <c r="AN1532" s="16">
        <v>0.623518863862489</v>
      </c>
      <c r="AO1532" s="16">
        <v>0.61900409538314105</v>
      </c>
      <c r="AP1532" s="16"/>
      <c r="AQ1532" s="16">
        <v>0.62965784803297997</v>
      </c>
      <c r="AR1532" s="16">
        <v>0.58951152753512703</v>
      </c>
      <c r="AS1532" s="16">
        <v>0.64642891717900797</v>
      </c>
      <c r="AT1532" s="16"/>
      <c r="AU1532" s="16">
        <v>0.639944438543262</v>
      </c>
      <c r="AV1532" s="16">
        <v>0.56514298934428098</v>
      </c>
      <c r="AW1532" s="16"/>
      <c r="AX1532" s="16">
        <v>0.61329821934009099</v>
      </c>
      <c r="AY1532" s="16">
        <v>0.57261573001319299</v>
      </c>
      <c r="AZ1532" s="16"/>
      <c r="BA1532" s="16">
        <v>0.653926539340696</v>
      </c>
      <c r="BB1532" s="16">
        <v>0.52990648612371205</v>
      </c>
    </row>
    <row r="1533" spans="2:54" x14ac:dyDescent="0.35">
      <c r="B1533" t="s">
        <v>504</v>
      </c>
      <c r="C1533" s="16">
        <v>0.169759570624547</v>
      </c>
      <c r="D1533" s="16">
        <v>0.219258412323732</v>
      </c>
      <c r="E1533" s="16">
        <v>0.120383226357944</v>
      </c>
      <c r="F1533" s="16"/>
      <c r="G1533" s="16">
        <v>0.199517207408832</v>
      </c>
      <c r="H1533" s="16">
        <v>0.22481093778372399</v>
      </c>
      <c r="I1533" s="16">
        <v>0.202829831049161</v>
      </c>
      <c r="J1533" s="16">
        <v>0.12199293603839199</v>
      </c>
      <c r="K1533" s="16">
        <v>0.124386333420133</v>
      </c>
      <c r="L1533" s="16">
        <v>0.151251315418827</v>
      </c>
      <c r="M1533" s="16"/>
      <c r="N1533" s="16">
        <v>0.17643399174190999</v>
      </c>
      <c r="O1533" s="16">
        <v>0.13031869643614299</v>
      </c>
      <c r="P1533" s="16">
        <v>0.182305092566039</v>
      </c>
      <c r="Q1533" s="16">
        <v>0.179357171203997</v>
      </c>
      <c r="R1533" s="16"/>
      <c r="S1533" s="16">
        <v>0.15700802128225899</v>
      </c>
      <c r="T1533" s="16">
        <v>0.18983148250888601</v>
      </c>
      <c r="U1533" s="16"/>
      <c r="V1533" s="16">
        <v>0.18655727832862501</v>
      </c>
      <c r="W1533" s="16">
        <v>0.110001116570735</v>
      </c>
      <c r="X1533" s="16">
        <v>0.23548137405296701</v>
      </c>
      <c r="Y1533" s="16">
        <v>0.189310331953877</v>
      </c>
      <c r="Z1533" s="16"/>
      <c r="AA1533" s="16">
        <v>0.17666111442563701</v>
      </c>
      <c r="AB1533" s="16">
        <v>0.115682032993132</v>
      </c>
      <c r="AC1533" s="16">
        <v>0.106700420655772</v>
      </c>
      <c r="AD1533" s="16">
        <v>0.18216386305858301</v>
      </c>
      <c r="AE1533" s="16">
        <v>0.24346997636721401</v>
      </c>
      <c r="AF1533" s="16">
        <v>0.29998634128403601</v>
      </c>
      <c r="AG1533" s="16"/>
      <c r="AH1533" s="16">
        <v>0.19674826727759601</v>
      </c>
      <c r="AI1533" s="16">
        <v>0.14231139479318899</v>
      </c>
      <c r="AJ1533" s="16"/>
      <c r="AK1533" s="16">
        <v>0.19080806189508401</v>
      </c>
      <c r="AL1533" s="16">
        <v>0.14610693052343399</v>
      </c>
      <c r="AM1533" s="16"/>
      <c r="AN1533" s="16">
        <v>0.18118420828661999</v>
      </c>
      <c r="AO1533" s="16">
        <v>0.15533723738629199</v>
      </c>
      <c r="AP1533" s="16"/>
      <c r="AQ1533" s="16">
        <v>0.14271061939443699</v>
      </c>
      <c r="AR1533" s="16">
        <v>0.17707180830043501</v>
      </c>
      <c r="AS1533" s="16">
        <v>0.17161663877891001</v>
      </c>
      <c r="AT1533" s="16"/>
      <c r="AU1533" s="16">
        <v>0.15052875588404999</v>
      </c>
      <c r="AV1533" s="16">
        <v>0.192392035593766</v>
      </c>
      <c r="AW1533" s="16"/>
      <c r="AX1533" s="16">
        <v>0.173630459607894</v>
      </c>
      <c r="AY1533" s="16">
        <v>0.156849996941162</v>
      </c>
      <c r="AZ1533" s="16"/>
      <c r="BA1533" s="16">
        <v>0.18398369854105001</v>
      </c>
      <c r="BB1533" s="16">
        <v>0.25690537784661599</v>
      </c>
    </row>
    <row r="1534" spans="2:54" x14ac:dyDescent="0.35">
      <c r="B1534" t="s">
        <v>505</v>
      </c>
      <c r="C1534" s="16">
        <v>8.5590937738929299E-2</v>
      </c>
      <c r="D1534" s="16">
        <v>8.0249373389260803E-2</v>
      </c>
      <c r="E1534" s="16">
        <v>8.8223913447977295E-2</v>
      </c>
      <c r="F1534" s="16"/>
      <c r="G1534" s="16">
        <v>0.14513710148852199</v>
      </c>
      <c r="H1534" s="16">
        <v>0.11530691541508301</v>
      </c>
      <c r="I1534" s="16">
        <v>9.3346355358783994E-2</v>
      </c>
      <c r="J1534" s="16">
        <v>8.3347259687361605E-2</v>
      </c>
      <c r="K1534" s="16">
        <v>7.6826190654258303E-2</v>
      </c>
      <c r="L1534" s="16">
        <v>2.8265265885875E-2</v>
      </c>
      <c r="M1534" s="16"/>
      <c r="N1534" s="16">
        <v>4.9543852108478698E-2</v>
      </c>
      <c r="O1534" s="16">
        <v>8.8447327212452104E-2</v>
      </c>
      <c r="P1534" s="16">
        <v>0.103784251385361</v>
      </c>
      <c r="Q1534" s="16">
        <v>7.9740724521318404E-2</v>
      </c>
      <c r="R1534" s="16"/>
      <c r="S1534" s="16">
        <v>6.4003233239253304E-2</v>
      </c>
      <c r="T1534" s="16">
        <v>0.118566768244284</v>
      </c>
      <c r="U1534" s="16"/>
      <c r="V1534" s="16">
        <v>0.100373720441869</v>
      </c>
      <c r="W1534" s="16">
        <v>0.102082181458305</v>
      </c>
      <c r="X1534" s="16">
        <v>6.0030264031581897E-2</v>
      </c>
      <c r="Y1534" s="16">
        <v>0</v>
      </c>
      <c r="Z1534" s="16"/>
      <c r="AA1534" s="16">
        <v>0.137855788535519</v>
      </c>
      <c r="AB1534" s="16">
        <v>3.6012707996088397E-2</v>
      </c>
      <c r="AC1534" s="16">
        <v>8.08030847840151E-2</v>
      </c>
      <c r="AD1534" s="16">
        <v>5.0499175328492803E-2</v>
      </c>
      <c r="AE1534" s="16">
        <v>5.0399793545570198E-2</v>
      </c>
      <c r="AF1534" s="16">
        <v>7.3870797318395104E-2</v>
      </c>
      <c r="AG1534" s="16"/>
      <c r="AH1534" s="16">
        <v>7.1957055526918903E-2</v>
      </c>
      <c r="AI1534" s="16">
        <v>0.105360767700792</v>
      </c>
      <c r="AJ1534" s="16"/>
      <c r="AK1534" s="16">
        <v>6.8577889746026105E-2</v>
      </c>
      <c r="AL1534" s="16">
        <v>0.13397508294062699</v>
      </c>
      <c r="AM1534" s="16"/>
      <c r="AN1534" s="16">
        <v>5.7327679071203598E-2</v>
      </c>
      <c r="AO1534" s="16">
        <v>0.117393496391863</v>
      </c>
      <c r="AP1534" s="16"/>
      <c r="AQ1534" s="16">
        <v>7.1124892113612698E-2</v>
      </c>
      <c r="AR1534" s="16">
        <v>7.7475208008275995E-2</v>
      </c>
      <c r="AS1534" s="16">
        <v>0.11103892822115501</v>
      </c>
      <c r="AT1534" s="16"/>
      <c r="AU1534" s="16">
        <v>7.6008934857496699E-2</v>
      </c>
      <c r="AV1534" s="16">
        <v>9.5388224031255894E-2</v>
      </c>
      <c r="AW1534" s="16"/>
      <c r="AX1534" s="16">
        <v>9.0032654592520106E-2</v>
      </c>
      <c r="AY1534" s="16">
        <v>5.9913032139836703E-2</v>
      </c>
      <c r="AZ1534" s="16"/>
      <c r="BA1534" s="16">
        <v>9.6485526670252397E-2</v>
      </c>
      <c r="BB1534" s="16">
        <v>0.1087607666553</v>
      </c>
    </row>
    <row r="1535" spans="2:54" x14ac:dyDescent="0.35">
      <c r="B1535" t="s">
        <v>89</v>
      </c>
      <c r="C1535" s="16">
        <v>0.140179441091899</v>
      </c>
      <c r="D1535" s="16">
        <v>9.6693400633520901E-2</v>
      </c>
      <c r="E1535" s="16">
        <v>0.18356448444051399</v>
      </c>
      <c r="F1535" s="16"/>
      <c r="G1535" s="16">
        <v>0.17491461914978099</v>
      </c>
      <c r="H1535" s="16">
        <v>0.14073445316637301</v>
      </c>
      <c r="I1535" s="16">
        <v>0.1236242309922</v>
      </c>
      <c r="J1535" s="16">
        <v>0.13897826948354</v>
      </c>
      <c r="K1535" s="16">
        <v>0.169917771529112</v>
      </c>
      <c r="L1535" s="16">
        <v>0.11014715979384999</v>
      </c>
      <c r="M1535" s="16"/>
      <c r="N1535" s="16">
        <v>0.109482223465759</v>
      </c>
      <c r="O1535" s="16">
        <v>0.181746930174329</v>
      </c>
      <c r="P1535" s="16">
        <v>0.122527717669247</v>
      </c>
      <c r="Q1535" s="16">
        <v>0.15411797211975201</v>
      </c>
      <c r="R1535" s="16"/>
      <c r="S1535" s="16">
        <v>0.118644400845084</v>
      </c>
      <c r="T1535" s="16">
        <v>0.170027174157491</v>
      </c>
      <c r="U1535" s="16"/>
      <c r="V1535" s="16">
        <v>0.21849569726660101</v>
      </c>
      <c r="W1535" s="16">
        <v>0.15728997005841799</v>
      </c>
      <c r="X1535" s="16">
        <v>6.2543378899353297E-2</v>
      </c>
      <c r="Y1535" s="16">
        <v>1.76906367184381E-2</v>
      </c>
      <c r="Z1535" s="16"/>
      <c r="AA1535" s="16">
        <v>0.19223989220062301</v>
      </c>
      <c r="AB1535" s="16">
        <v>0.118038505880508</v>
      </c>
      <c r="AC1535" s="16">
        <v>0.19146076221185099</v>
      </c>
      <c r="AD1535" s="16">
        <v>9.2643028693305401E-2</v>
      </c>
      <c r="AE1535" s="16">
        <v>5.4682713564234701E-2</v>
      </c>
      <c r="AF1535" s="16">
        <v>2.3742646851764599E-2</v>
      </c>
      <c r="AG1535" s="16"/>
      <c r="AH1535" s="16">
        <v>0.14257870741434001</v>
      </c>
      <c r="AI1535" s="16">
        <v>9.7429545140558099E-2</v>
      </c>
      <c r="AJ1535" s="16"/>
      <c r="AK1535" s="16">
        <v>0.139245360991123</v>
      </c>
      <c r="AL1535" s="16">
        <v>8.9296940480443995E-2</v>
      </c>
      <c r="AM1535" s="16"/>
      <c r="AN1535" s="16">
        <v>0.137969248779688</v>
      </c>
      <c r="AO1535" s="16">
        <v>0.108265170838704</v>
      </c>
      <c r="AP1535" s="16"/>
      <c r="AQ1535" s="16">
        <v>0.15650664045897</v>
      </c>
      <c r="AR1535" s="16">
        <v>0.15594145615616201</v>
      </c>
      <c r="AS1535" s="16">
        <v>7.09155158209272E-2</v>
      </c>
      <c r="AT1535" s="16"/>
      <c r="AU1535" s="16">
        <v>0.133517870715192</v>
      </c>
      <c r="AV1535" s="16">
        <v>0.14707675103069701</v>
      </c>
      <c r="AW1535" s="16"/>
      <c r="AX1535" s="16">
        <v>0.123038666459494</v>
      </c>
      <c r="AY1535" s="16">
        <v>0.210621240905809</v>
      </c>
      <c r="AZ1535" s="16"/>
      <c r="BA1535" s="16">
        <v>6.5604235448001202E-2</v>
      </c>
      <c r="BB1535" s="16">
        <v>0.104427369374372</v>
      </c>
    </row>
    <row r="1536" spans="2:54" x14ac:dyDescent="0.35">
      <c r="C1536" s="16"/>
      <c r="D1536" s="16"/>
      <c r="E1536" s="16"/>
      <c r="F1536" s="16"/>
      <c r="G1536" s="16"/>
      <c r="H1536" s="16"/>
      <c r="I1536" s="16"/>
      <c r="J1536" s="16"/>
      <c r="K1536" s="16"/>
      <c r="L1536" s="16"/>
      <c r="M1536" s="16"/>
      <c r="N1536" s="16"/>
      <c r="O1536" s="16"/>
      <c r="P1536" s="16"/>
      <c r="Q1536" s="16"/>
      <c r="R1536" s="16"/>
      <c r="S1536" s="16"/>
      <c r="T1536" s="16"/>
      <c r="U1536" s="16"/>
      <c r="V1536" s="16"/>
      <c r="W1536" s="16"/>
      <c r="X1536" s="16"/>
      <c r="Y1536" s="16"/>
      <c r="Z1536" s="16"/>
      <c r="AA1536" s="16"/>
      <c r="AB1536" s="16"/>
      <c r="AC1536" s="16"/>
      <c r="AD1536" s="16"/>
      <c r="AE1536" s="16"/>
      <c r="AF1536" s="16"/>
      <c r="AG1536" s="16"/>
      <c r="AH1536" s="16"/>
      <c r="AI1536" s="16"/>
      <c r="AJ1536" s="16"/>
      <c r="AK1536" s="16"/>
      <c r="AL1536" s="16"/>
      <c r="AM1536" s="16"/>
      <c r="AN1536" s="16"/>
      <c r="AO1536" s="16"/>
      <c r="AP1536" s="16"/>
      <c r="AQ1536" s="16"/>
      <c r="AR1536" s="16"/>
      <c r="AS1536" s="16"/>
      <c r="AT1536" s="16"/>
      <c r="AU1536" s="16"/>
      <c r="AV1536" s="16"/>
      <c r="AW1536" s="16"/>
      <c r="AX1536" s="16"/>
      <c r="AY1536" s="16"/>
      <c r="AZ1536" s="16"/>
      <c r="BA1536" s="16"/>
      <c r="BB1536" s="16"/>
    </row>
    <row r="1537" spans="2:54" x14ac:dyDescent="0.35">
      <c r="B1537" s="7" t="s">
        <v>523</v>
      </c>
      <c r="C1537" s="16"/>
      <c r="D1537" s="16"/>
      <c r="E1537" s="16"/>
      <c r="F1537" s="16"/>
      <c r="G1537" s="16"/>
      <c r="H1537" s="16"/>
      <c r="I1537" s="16"/>
      <c r="J1537" s="16"/>
      <c r="K1537" s="16"/>
      <c r="L1537" s="16"/>
      <c r="M1537" s="16"/>
      <c r="N1537" s="16"/>
      <c r="O1537" s="16"/>
      <c r="P1537" s="16"/>
      <c r="Q1537" s="16"/>
      <c r="R1537" s="16"/>
      <c r="S1537" s="16"/>
      <c r="T1537" s="16"/>
      <c r="U1537" s="16"/>
      <c r="V1537" s="16"/>
      <c r="W1537" s="16"/>
      <c r="X1537" s="16"/>
      <c r="Y1537" s="16"/>
      <c r="Z1537" s="16"/>
      <c r="AA1537" s="16"/>
      <c r="AB1537" s="16"/>
      <c r="AC1537" s="16"/>
      <c r="AD1537" s="16"/>
      <c r="AE1537" s="16"/>
      <c r="AF1537" s="16"/>
      <c r="AG1537" s="16"/>
      <c r="AH1537" s="16"/>
      <c r="AI1537" s="16"/>
      <c r="AJ1537" s="16"/>
      <c r="AK1537" s="16"/>
      <c r="AL1537" s="16"/>
      <c r="AM1537" s="16"/>
      <c r="AN1537" s="16"/>
      <c r="AO1537" s="16"/>
      <c r="AP1537" s="16"/>
      <c r="AQ1537" s="16"/>
      <c r="AR1537" s="16"/>
      <c r="AS1537" s="16"/>
      <c r="AT1537" s="16"/>
      <c r="AU1537" s="16"/>
      <c r="AV1537" s="16"/>
      <c r="AW1537" s="16"/>
      <c r="AX1537" s="16"/>
      <c r="AY1537" s="16"/>
      <c r="AZ1537" s="16"/>
      <c r="BA1537" s="16"/>
      <c r="BB1537" s="16"/>
    </row>
    <row r="1538" spans="2:54" x14ac:dyDescent="0.35">
      <c r="B1538" s="15" t="s">
        <v>14</v>
      </c>
      <c r="C1538" s="16"/>
      <c r="D1538" s="16"/>
      <c r="E1538" s="16"/>
      <c r="F1538" s="16"/>
      <c r="G1538" s="16"/>
      <c r="H1538" s="16"/>
      <c r="I1538" s="16"/>
      <c r="J1538" s="16"/>
      <c r="K1538" s="16"/>
      <c r="L1538" s="16"/>
      <c r="M1538" s="16"/>
      <c r="N1538" s="16"/>
      <c r="O1538" s="16"/>
      <c r="P1538" s="16"/>
      <c r="Q1538" s="16"/>
      <c r="R1538" s="16"/>
      <c r="S1538" s="16"/>
      <c r="T1538" s="16"/>
      <c r="U1538" s="16"/>
      <c r="V1538" s="16"/>
      <c r="W1538" s="16"/>
      <c r="X1538" s="16"/>
      <c r="Y1538" s="16"/>
      <c r="Z1538" s="16"/>
      <c r="AA1538" s="16"/>
      <c r="AB1538" s="16"/>
      <c r="AC1538" s="16"/>
      <c r="AD1538" s="16"/>
      <c r="AE1538" s="16"/>
      <c r="AF1538" s="16"/>
      <c r="AG1538" s="16"/>
      <c r="AH1538" s="16"/>
      <c r="AI1538" s="16"/>
      <c r="AJ1538" s="16"/>
      <c r="AK1538" s="16"/>
      <c r="AL1538" s="16"/>
      <c r="AM1538" s="16"/>
      <c r="AN1538" s="16"/>
      <c r="AO1538" s="16"/>
      <c r="AP1538" s="16"/>
      <c r="AQ1538" s="16"/>
      <c r="AR1538" s="16"/>
      <c r="AS1538" s="16"/>
      <c r="AT1538" s="16"/>
      <c r="AU1538" s="16"/>
      <c r="AV1538" s="16"/>
      <c r="AW1538" s="16"/>
      <c r="AX1538" s="16"/>
      <c r="AY1538" s="16"/>
      <c r="AZ1538" s="16"/>
      <c r="BA1538" s="16"/>
      <c r="BB1538" s="16"/>
    </row>
    <row r="1539" spans="2:54" x14ac:dyDescent="0.35">
      <c r="B1539" t="s">
        <v>503</v>
      </c>
      <c r="C1539" s="16">
        <v>0.55784274551354096</v>
      </c>
      <c r="D1539" s="16">
        <v>0.52448857800789495</v>
      </c>
      <c r="E1539" s="16">
        <v>0.58960615757934498</v>
      </c>
      <c r="F1539" s="16"/>
      <c r="G1539" s="16">
        <v>0.43009634304137201</v>
      </c>
      <c r="H1539" s="16">
        <v>0.491456662110063</v>
      </c>
      <c r="I1539" s="16">
        <v>0.63995406884675299</v>
      </c>
      <c r="J1539" s="16">
        <v>0.62209579818664795</v>
      </c>
      <c r="K1539" s="16">
        <v>0.59366199752775395</v>
      </c>
      <c r="L1539" s="16">
        <v>0.54807958156452097</v>
      </c>
      <c r="M1539" s="16"/>
      <c r="N1539" s="16">
        <v>0.570728317508712</v>
      </c>
      <c r="O1539" s="16">
        <v>0.55729685131947604</v>
      </c>
      <c r="P1539" s="16">
        <v>0.56256079200320497</v>
      </c>
      <c r="Q1539" s="16">
        <v>0.54152439754677195</v>
      </c>
      <c r="R1539" s="16"/>
      <c r="S1539" s="16">
        <v>0.54785382809211502</v>
      </c>
      <c r="T1539" s="16">
        <v>0.57568163196206801</v>
      </c>
      <c r="U1539" s="16"/>
      <c r="V1539" s="16">
        <v>0.50543792942097099</v>
      </c>
      <c r="W1539" s="16">
        <v>0.58994717479081604</v>
      </c>
      <c r="X1539" s="16">
        <v>0.56414873293100498</v>
      </c>
      <c r="Y1539" s="16">
        <v>0.51690863512696295</v>
      </c>
      <c r="Z1539" s="16"/>
      <c r="AA1539" s="16">
        <v>0.50971061565951004</v>
      </c>
      <c r="AB1539" s="16">
        <v>0.61286493409025999</v>
      </c>
      <c r="AC1539" s="16">
        <v>0.55035024112212605</v>
      </c>
      <c r="AD1539" s="16">
        <v>0.58032620561093995</v>
      </c>
      <c r="AE1539" s="16">
        <v>0.539680247708203</v>
      </c>
      <c r="AF1539" s="16">
        <v>0.76667181153875197</v>
      </c>
      <c r="AG1539" s="16"/>
      <c r="AH1539" s="16">
        <v>0.58180717860857101</v>
      </c>
      <c r="AI1539" s="16">
        <v>0.51722355823056698</v>
      </c>
      <c r="AJ1539" s="16"/>
      <c r="AK1539" s="16">
        <v>0.62263866029981596</v>
      </c>
      <c r="AL1539" s="16">
        <v>0.48982158168120998</v>
      </c>
      <c r="AM1539" s="16"/>
      <c r="AN1539" s="16">
        <v>0.58653820412413904</v>
      </c>
      <c r="AO1539" s="16">
        <v>0.54174068340227199</v>
      </c>
      <c r="AP1539" s="16"/>
      <c r="AQ1539" s="16">
        <v>0.66436496906777998</v>
      </c>
      <c r="AR1539" s="16">
        <v>0.53112310312653999</v>
      </c>
      <c r="AS1539" s="16">
        <v>0.52820240427904497</v>
      </c>
      <c r="AT1539" s="16"/>
      <c r="AU1539" s="16">
        <v>0.590764606007947</v>
      </c>
      <c r="AV1539" s="16">
        <v>0.52128845375156596</v>
      </c>
      <c r="AW1539" s="16"/>
      <c r="AX1539" s="16">
        <v>0.57921793189765802</v>
      </c>
      <c r="AY1539" s="16">
        <v>0.465354985775355</v>
      </c>
      <c r="AZ1539" s="16"/>
      <c r="BA1539" s="16">
        <v>0.59854257490734197</v>
      </c>
      <c r="BB1539" s="16">
        <v>0.507528889890422</v>
      </c>
    </row>
    <row r="1540" spans="2:54" x14ac:dyDescent="0.35">
      <c r="B1540" t="s">
        <v>504</v>
      </c>
      <c r="C1540" s="16">
        <v>0.22801611005960601</v>
      </c>
      <c r="D1540" s="16">
        <v>0.26569593750842702</v>
      </c>
      <c r="E1540" s="16">
        <v>0.192577328598669</v>
      </c>
      <c r="F1540" s="16"/>
      <c r="G1540" s="16">
        <v>0.25224490000274602</v>
      </c>
      <c r="H1540" s="16">
        <v>0.249520372225254</v>
      </c>
      <c r="I1540" s="16">
        <v>0.22108201089007801</v>
      </c>
      <c r="J1540" s="16">
        <v>0.221694386166704</v>
      </c>
      <c r="K1540" s="16">
        <v>0.16024866760815801</v>
      </c>
      <c r="L1540" s="16">
        <v>0.25882579238336501</v>
      </c>
      <c r="M1540" s="16"/>
      <c r="N1540" s="16">
        <v>0.26874915897739998</v>
      </c>
      <c r="O1540" s="16">
        <v>0.19550421602377999</v>
      </c>
      <c r="P1540" s="16">
        <v>0.23407849182318299</v>
      </c>
      <c r="Q1540" s="16">
        <v>0.21755226187458501</v>
      </c>
      <c r="R1540" s="16"/>
      <c r="S1540" s="16">
        <v>0.24164984032762901</v>
      </c>
      <c r="T1540" s="16">
        <v>0.203615325853884</v>
      </c>
      <c r="U1540" s="16"/>
      <c r="V1540" s="16">
        <v>0.200909371097937</v>
      </c>
      <c r="W1540" s="16">
        <v>0.213952314346393</v>
      </c>
      <c r="X1540" s="16">
        <v>0.26116821758498898</v>
      </c>
      <c r="Y1540" s="16">
        <v>0.31223699774774399</v>
      </c>
      <c r="Z1540" s="16"/>
      <c r="AA1540" s="16">
        <v>0.21064742666043701</v>
      </c>
      <c r="AB1540" s="16">
        <v>0.21422473148256299</v>
      </c>
      <c r="AC1540" s="16">
        <v>0.21904592291988401</v>
      </c>
      <c r="AD1540" s="16">
        <v>0.26209094125945298</v>
      </c>
      <c r="AE1540" s="16">
        <v>0.282305444000581</v>
      </c>
      <c r="AF1540" s="16">
        <v>0.163976045875629</v>
      </c>
      <c r="AG1540" s="16"/>
      <c r="AH1540" s="16">
        <v>0.246440280481968</v>
      </c>
      <c r="AI1540" s="16">
        <v>0.23728434990989999</v>
      </c>
      <c r="AJ1540" s="16"/>
      <c r="AK1540" s="16">
        <v>0.22049121575422201</v>
      </c>
      <c r="AL1540" s="16">
        <v>0.24403751526349701</v>
      </c>
      <c r="AM1540" s="16"/>
      <c r="AN1540" s="16">
        <v>0.23700123326358799</v>
      </c>
      <c r="AO1540" s="16">
        <v>0.223615611615362</v>
      </c>
      <c r="AP1540" s="16"/>
      <c r="AQ1540" s="16">
        <v>0.21071335660426099</v>
      </c>
      <c r="AR1540" s="16">
        <v>0.24334497423383</v>
      </c>
      <c r="AS1540" s="16">
        <v>0.225164976121009</v>
      </c>
      <c r="AT1540" s="16"/>
      <c r="AU1540" s="16">
        <v>0.20618973542858501</v>
      </c>
      <c r="AV1540" s="16">
        <v>0.25538957163516102</v>
      </c>
      <c r="AW1540" s="16"/>
      <c r="AX1540" s="16">
        <v>0.22316561718081401</v>
      </c>
      <c r="AY1540" s="16">
        <v>0.25545507371048898</v>
      </c>
      <c r="AZ1540" s="16"/>
      <c r="BA1540" s="16">
        <v>0.24830509629369299</v>
      </c>
      <c r="BB1540" s="16">
        <v>0.30531584677500401</v>
      </c>
    </row>
    <row r="1541" spans="2:54" x14ac:dyDescent="0.35">
      <c r="B1541" t="s">
        <v>505</v>
      </c>
      <c r="C1541" s="16">
        <v>8.3570712734730296E-2</v>
      </c>
      <c r="D1541" s="16">
        <v>9.9553868272212007E-2</v>
      </c>
      <c r="E1541" s="16">
        <v>6.5969075357424301E-2</v>
      </c>
      <c r="F1541" s="16"/>
      <c r="G1541" s="16">
        <v>0.177403185906718</v>
      </c>
      <c r="H1541" s="16">
        <v>9.3046168178189198E-2</v>
      </c>
      <c r="I1541" s="16">
        <v>4.6213563263929502E-2</v>
      </c>
      <c r="J1541" s="16">
        <v>4.40817713258677E-2</v>
      </c>
      <c r="K1541" s="16">
        <v>0.111269638293356</v>
      </c>
      <c r="L1541" s="16">
        <v>5.8447256905415898E-2</v>
      </c>
      <c r="M1541" s="16"/>
      <c r="N1541" s="16">
        <v>5.1354698018220103E-2</v>
      </c>
      <c r="O1541" s="16">
        <v>0.102854391263595</v>
      </c>
      <c r="P1541" s="16">
        <v>9.9051661559771895E-2</v>
      </c>
      <c r="Q1541" s="16">
        <v>6.4957925608503206E-2</v>
      </c>
      <c r="R1541" s="16"/>
      <c r="S1541" s="16">
        <v>7.7817730442003602E-2</v>
      </c>
      <c r="T1541" s="16">
        <v>9.2661112672991194E-2</v>
      </c>
      <c r="U1541" s="16"/>
      <c r="V1541" s="16">
        <v>0.12588583667115999</v>
      </c>
      <c r="W1541" s="16">
        <v>5.74077110146183E-2</v>
      </c>
      <c r="X1541" s="16">
        <v>8.0942937447592497E-2</v>
      </c>
      <c r="Y1541" s="16">
        <v>9.8770765990457393E-2</v>
      </c>
      <c r="Z1541" s="16"/>
      <c r="AA1541" s="16">
        <v>0.10838405721623801</v>
      </c>
      <c r="AB1541" s="16">
        <v>5.7975159574948601E-2</v>
      </c>
      <c r="AC1541" s="16">
        <v>8.7693549033095702E-2</v>
      </c>
      <c r="AD1541" s="16">
        <v>6.7061108329662902E-2</v>
      </c>
      <c r="AE1541" s="16">
        <v>7.5512196219006802E-2</v>
      </c>
      <c r="AF1541" s="16">
        <v>4.3445716629277598E-2</v>
      </c>
      <c r="AG1541" s="16"/>
      <c r="AH1541" s="16">
        <v>5.3928731405780903E-2</v>
      </c>
      <c r="AI1541" s="16">
        <v>0.10955846471939</v>
      </c>
      <c r="AJ1541" s="16"/>
      <c r="AK1541" s="16">
        <v>4.3200814138853898E-2</v>
      </c>
      <c r="AL1541" s="16">
        <v>0.11783446440537999</v>
      </c>
      <c r="AM1541" s="16"/>
      <c r="AN1541" s="16">
        <v>5.2372629582543698E-2</v>
      </c>
      <c r="AO1541" s="16">
        <v>0.108582065326912</v>
      </c>
      <c r="AP1541" s="16"/>
      <c r="AQ1541" s="16">
        <v>3.7748017518358497E-2</v>
      </c>
      <c r="AR1541" s="16">
        <v>7.5914587176872397E-2</v>
      </c>
      <c r="AS1541" s="16">
        <v>0.117522885133473</v>
      </c>
      <c r="AT1541" s="16"/>
      <c r="AU1541" s="16">
        <v>7.9765678882019395E-2</v>
      </c>
      <c r="AV1541" s="16">
        <v>8.5136924511864304E-2</v>
      </c>
      <c r="AW1541" s="16"/>
      <c r="AX1541" s="16">
        <v>7.9987051006480805E-2</v>
      </c>
      <c r="AY1541" s="16">
        <v>0.105208368471309</v>
      </c>
      <c r="AZ1541" s="16"/>
      <c r="BA1541" s="16">
        <v>6.9469851229482293E-2</v>
      </c>
      <c r="BB1541" s="16">
        <v>0.115328500165361</v>
      </c>
    </row>
    <row r="1542" spans="2:54" x14ac:dyDescent="0.35">
      <c r="B1542" t="s">
        <v>89</v>
      </c>
      <c r="C1542" s="16">
        <v>0.13057043169212201</v>
      </c>
      <c r="D1542" s="16">
        <v>0.110261616211467</v>
      </c>
      <c r="E1542" s="16">
        <v>0.151847438464561</v>
      </c>
      <c r="F1542" s="16"/>
      <c r="G1542" s="16">
        <v>0.140255571049165</v>
      </c>
      <c r="H1542" s="16">
        <v>0.16597679748649299</v>
      </c>
      <c r="I1542" s="16">
        <v>9.2750356999239197E-2</v>
      </c>
      <c r="J1542" s="16">
        <v>0.11212804432078</v>
      </c>
      <c r="K1542" s="16">
        <v>0.13481969657073201</v>
      </c>
      <c r="L1542" s="16">
        <v>0.134647369146698</v>
      </c>
      <c r="M1542" s="16"/>
      <c r="N1542" s="16">
        <v>0.109167825495668</v>
      </c>
      <c r="O1542" s="16">
        <v>0.14434454139314901</v>
      </c>
      <c r="P1542" s="16">
        <v>0.10430905461384</v>
      </c>
      <c r="Q1542" s="16">
        <v>0.17596541497013901</v>
      </c>
      <c r="R1542" s="16"/>
      <c r="S1542" s="16">
        <v>0.132678601138252</v>
      </c>
      <c r="T1542" s="16">
        <v>0.128041929511056</v>
      </c>
      <c r="U1542" s="16"/>
      <c r="V1542" s="16">
        <v>0.167766862809931</v>
      </c>
      <c r="W1542" s="16">
        <v>0.13869279984817301</v>
      </c>
      <c r="X1542" s="16">
        <v>9.3740112036413706E-2</v>
      </c>
      <c r="Y1542" s="16">
        <v>7.2083601134835001E-2</v>
      </c>
      <c r="Z1542" s="16"/>
      <c r="AA1542" s="16">
        <v>0.171257900463815</v>
      </c>
      <c r="AB1542" s="16">
        <v>0.114935174852229</v>
      </c>
      <c r="AC1542" s="16">
        <v>0.14291028692489399</v>
      </c>
      <c r="AD1542" s="16">
        <v>9.0521744799944306E-2</v>
      </c>
      <c r="AE1542" s="16">
        <v>0.102502112072209</v>
      </c>
      <c r="AF1542" s="16">
        <v>2.5906425956341302E-2</v>
      </c>
      <c r="AG1542" s="16"/>
      <c r="AH1542" s="16">
        <v>0.117823809503681</v>
      </c>
      <c r="AI1542" s="16">
        <v>0.13593362714014201</v>
      </c>
      <c r="AJ1542" s="16"/>
      <c r="AK1542" s="16">
        <v>0.113669309807109</v>
      </c>
      <c r="AL1542" s="16">
        <v>0.148306438649914</v>
      </c>
      <c r="AM1542" s="16"/>
      <c r="AN1542" s="16">
        <v>0.12408793302972899</v>
      </c>
      <c r="AO1542" s="16">
        <v>0.126061639655454</v>
      </c>
      <c r="AP1542" s="16"/>
      <c r="AQ1542" s="16">
        <v>8.7173656809600195E-2</v>
      </c>
      <c r="AR1542" s="16">
        <v>0.14961733546275699</v>
      </c>
      <c r="AS1542" s="16">
        <v>0.129109734466474</v>
      </c>
      <c r="AT1542" s="16"/>
      <c r="AU1542" s="16">
        <v>0.12327997968144799</v>
      </c>
      <c r="AV1542" s="16">
        <v>0.138185050101409</v>
      </c>
      <c r="AW1542" s="16"/>
      <c r="AX1542" s="16">
        <v>0.11762939991504601</v>
      </c>
      <c r="AY1542" s="16">
        <v>0.173981572042848</v>
      </c>
      <c r="AZ1542" s="16"/>
      <c r="BA1542" s="16">
        <v>8.3682477569482494E-2</v>
      </c>
      <c r="BB1542" s="16">
        <v>7.1826763169212895E-2</v>
      </c>
    </row>
    <row r="1543" spans="2:54" x14ac:dyDescent="0.35">
      <c r="C1543" s="16"/>
      <c r="D1543" s="16"/>
      <c r="E1543" s="16"/>
      <c r="F1543" s="16"/>
      <c r="G1543" s="16"/>
      <c r="H1543" s="16"/>
      <c r="I1543" s="16"/>
      <c r="J1543" s="16"/>
      <c r="K1543" s="16"/>
      <c r="L1543" s="16"/>
      <c r="M1543" s="16"/>
      <c r="N1543" s="16"/>
      <c r="O1543" s="16"/>
      <c r="P1543" s="16"/>
      <c r="Q1543" s="16"/>
      <c r="R1543" s="16"/>
      <c r="S1543" s="16"/>
      <c r="T1543" s="16"/>
      <c r="U1543" s="16"/>
      <c r="V1543" s="16"/>
      <c r="W1543" s="16"/>
      <c r="X1543" s="16"/>
      <c r="Y1543" s="16"/>
      <c r="Z1543" s="16"/>
      <c r="AA1543" s="16"/>
      <c r="AB1543" s="16"/>
      <c r="AC1543" s="16"/>
      <c r="AD1543" s="16"/>
      <c r="AE1543" s="16"/>
      <c r="AF1543" s="16"/>
      <c r="AG1543" s="16"/>
      <c r="AH1543" s="16"/>
      <c r="AI1543" s="16"/>
      <c r="AJ1543" s="16"/>
      <c r="AK1543" s="16"/>
      <c r="AL1543" s="16"/>
      <c r="AM1543" s="16"/>
      <c r="AN1543" s="16"/>
      <c r="AO1543" s="16"/>
      <c r="AP1543" s="16"/>
      <c r="AQ1543" s="16"/>
      <c r="AR1543" s="16"/>
      <c r="AS1543" s="16"/>
      <c r="AT1543" s="16"/>
      <c r="AU1543" s="16"/>
      <c r="AV1543" s="16"/>
      <c r="AW1543" s="16"/>
      <c r="AX1543" s="16"/>
      <c r="AY1543" s="16"/>
      <c r="AZ1543" s="16"/>
      <c r="BA1543" s="16"/>
      <c r="BB1543" s="16"/>
    </row>
    <row r="1544" spans="2:54" x14ac:dyDescent="0.35">
      <c r="B1544" s="7" t="s">
        <v>524</v>
      </c>
      <c r="C1544" s="16"/>
      <c r="D1544" s="16"/>
      <c r="E1544" s="16"/>
      <c r="F1544" s="16"/>
      <c r="G1544" s="16"/>
      <c r="H1544" s="16"/>
      <c r="I1544" s="16"/>
      <c r="J1544" s="16"/>
      <c r="K1544" s="16"/>
      <c r="L1544" s="16"/>
      <c r="M1544" s="16"/>
      <c r="N1544" s="16"/>
      <c r="O1544" s="16"/>
      <c r="P1544" s="16"/>
      <c r="Q1544" s="16"/>
      <c r="R1544" s="16"/>
      <c r="S1544" s="16"/>
      <c r="T1544" s="16"/>
      <c r="U1544" s="16"/>
      <c r="V1544" s="16"/>
      <c r="W1544" s="16"/>
      <c r="X1544" s="16"/>
      <c r="Y1544" s="16"/>
      <c r="Z1544" s="16"/>
      <c r="AA1544" s="16"/>
      <c r="AB1544" s="16"/>
      <c r="AC1544" s="16"/>
      <c r="AD1544" s="16"/>
      <c r="AE1544" s="16"/>
      <c r="AF1544" s="16"/>
      <c r="AG1544" s="16"/>
      <c r="AH1544" s="16"/>
      <c r="AI1544" s="16"/>
      <c r="AJ1544" s="16"/>
      <c r="AK1544" s="16"/>
      <c r="AL1544" s="16"/>
      <c r="AM1544" s="16"/>
      <c r="AN1544" s="16"/>
      <c r="AO1544" s="16"/>
      <c r="AP1544" s="16"/>
      <c r="AQ1544" s="16"/>
      <c r="AR1544" s="16"/>
      <c r="AS1544" s="16"/>
      <c r="AT1544" s="16"/>
      <c r="AU1544" s="16"/>
      <c r="AV1544" s="16"/>
      <c r="AW1544" s="16"/>
      <c r="AX1544" s="16"/>
      <c r="AY1544" s="16"/>
      <c r="AZ1544" s="16"/>
      <c r="BA1544" s="16"/>
      <c r="BB1544" s="16"/>
    </row>
    <row r="1545" spans="2:54" x14ac:dyDescent="0.35">
      <c r="B1545" s="15" t="s">
        <v>14</v>
      </c>
      <c r="C1545" s="16"/>
      <c r="D1545" s="16"/>
      <c r="E1545" s="16"/>
      <c r="F1545" s="16"/>
      <c r="G1545" s="16"/>
      <c r="H1545" s="16"/>
      <c r="I1545" s="16"/>
      <c r="J1545" s="16"/>
      <c r="K1545" s="16"/>
      <c r="L1545" s="16"/>
      <c r="M1545" s="16"/>
      <c r="N1545" s="16"/>
      <c r="O1545" s="16"/>
      <c r="P1545" s="16"/>
      <c r="Q1545" s="16"/>
      <c r="R1545" s="16"/>
      <c r="S1545" s="16"/>
      <c r="T1545" s="16"/>
      <c r="U1545" s="16"/>
      <c r="V1545" s="16"/>
      <c r="W1545" s="16"/>
      <c r="X1545" s="16"/>
      <c r="Y1545" s="16"/>
      <c r="Z1545" s="16"/>
      <c r="AA1545" s="16"/>
      <c r="AB1545" s="16"/>
      <c r="AC1545" s="16"/>
      <c r="AD1545" s="16"/>
      <c r="AE1545" s="16"/>
      <c r="AF1545" s="16"/>
      <c r="AG1545" s="16"/>
      <c r="AH1545" s="16"/>
      <c r="AI1545" s="16"/>
      <c r="AJ1545" s="16"/>
      <c r="AK1545" s="16"/>
      <c r="AL1545" s="16"/>
      <c r="AM1545" s="16"/>
      <c r="AN1545" s="16"/>
      <c r="AO1545" s="16"/>
      <c r="AP1545" s="16"/>
      <c r="AQ1545" s="16"/>
      <c r="AR1545" s="16"/>
      <c r="AS1545" s="16"/>
      <c r="AT1545" s="16"/>
      <c r="AU1545" s="16"/>
      <c r="AV1545" s="16"/>
      <c r="AW1545" s="16"/>
      <c r="AX1545" s="16"/>
      <c r="AY1545" s="16"/>
      <c r="AZ1545" s="16"/>
      <c r="BA1545" s="16"/>
      <c r="BB1545" s="16"/>
    </row>
    <row r="1546" spans="2:54" x14ac:dyDescent="0.35">
      <c r="B1546" t="s">
        <v>503</v>
      </c>
      <c r="C1546" s="16">
        <v>0.41442687290532998</v>
      </c>
      <c r="D1546" s="16">
        <v>0.38918998838298802</v>
      </c>
      <c r="E1546" s="16">
        <v>0.43809486186872199</v>
      </c>
      <c r="F1546" s="16"/>
      <c r="G1546" s="16">
        <v>0.42384588002677798</v>
      </c>
      <c r="H1546" s="16">
        <v>0.432520163666753</v>
      </c>
      <c r="I1546" s="16">
        <v>0.48359868683536</v>
      </c>
      <c r="J1546" s="16">
        <v>0.485616206618115</v>
      </c>
      <c r="K1546" s="16">
        <v>0.39122973736565098</v>
      </c>
      <c r="L1546" s="16">
        <v>0.30410631084043799</v>
      </c>
      <c r="M1546" s="16"/>
      <c r="N1546" s="16">
        <v>0.43112776817679299</v>
      </c>
      <c r="O1546" s="16">
        <v>0.385489710887224</v>
      </c>
      <c r="P1546" s="16">
        <v>0.430253487459543</v>
      </c>
      <c r="Q1546" s="16">
        <v>0.40239417005675798</v>
      </c>
      <c r="R1546" s="16"/>
      <c r="S1546" s="16">
        <v>0.40828153938456402</v>
      </c>
      <c r="T1546" s="16">
        <v>0.42575632876775599</v>
      </c>
      <c r="U1546" s="16"/>
      <c r="V1546" s="16">
        <v>0.39619133905924597</v>
      </c>
      <c r="W1546" s="16">
        <v>0.451080895954521</v>
      </c>
      <c r="X1546" s="16">
        <v>0.37484472633739802</v>
      </c>
      <c r="Y1546" s="16">
        <v>0.454478702210452</v>
      </c>
      <c r="Z1546" s="16"/>
      <c r="AA1546" s="16">
        <v>0.38052851907354002</v>
      </c>
      <c r="AB1546" s="16">
        <v>0.46076302448275103</v>
      </c>
      <c r="AC1546" s="16">
        <v>0.447182022863232</v>
      </c>
      <c r="AD1546" s="16">
        <v>0.43503525329510501</v>
      </c>
      <c r="AE1546" s="16">
        <v>0.36846911050615699</v>
      </c>
      <c r="AF1546" s="16">
        <v>0.45908999010631102</v>
      </c>
      <c r="AG1546" s="16"/>
      <c r="AH1546" s="16">
        <v>0.46718824764425698</v>
      </c>
      <c r="AI1546" s="16">
        <v>0.30833532162475202</v>
      </c>
      <c r="AJ1546" s="16"/>
      <c r="AK1546" s="16">
        <v>0.49101943855475699</v>
      </c>
      <c r="AL1546" s="16">
        <v>0.32873285501100502</v>
      </c>
      <c r="AM1546" s="16"/>
      <c r="AN1546" s="16">
        <v>0.46987478473356997</v>
      </c>
      <c r="AO1546" s="16">
        <v>0.34798873979812101</v>
      </c>
      <c r="AP1546" s="16"/>
      <c r="AQ1546" s="16">
        <v>0.54285949993464699</v>
      </c>
      <c r="AR1546" s="16">
        <v>0.40117924923300002</v>
      </c>
      <c r="AS1546" s="16">
        <v>0.35523506855730602</v>
      </c>
      <c r="AT1546" s="16"/>
      <c r="AU1546" s="16">
        <v>0.42345361381350199</v>
      </c>
      <c r="AV1546" s="16">
        <v>0.40915875582522998</v>
      </c>
      <c r="AW1546" s="16"/>
      <c r="AX1546" s="16">
        <v>0.43820320325965201</v>
      </c>
      <c r="AY1546" s="16">
        <v>0.297453110804141</v>
      </c>
      <c r="AZ1546" s="16"/>
      <c r="BA1546" s="16">
        <v>0.48930905167225802</v>
      </c>
      <c r="BB1546" s="16">
        <v>0.35697754997164899</v>
      </c>
    </row>
    <row r="1547" spans="2:54" x14ac:dyDescent="0.35">
      <c r="B1547" t="s">
        <v>504</v>
      </c>
      <c r="C1547" s="16">
        <v>0.241351837895661</v>
      </c>
      <c r="D1547" s="16">
        <v>0.27581444842860497</v>
      </c>
      <c r="E1547" s="16">
        <v>0.20724219588220899</v>
      </c>
      <c r="F1547" s="16"/>
      <c r="G1547" s="16">
        <v>0.264774938842045</v>
      </c>
      <c r="H1547" s="16">
        <v>0.28864054998868599</v>
      </c>
      <c r="I1547" s="16">
        <v>0.272059317560916</v>
      </c>
      <c r="J1547" s="16">
        <v>0.17441890534343699</v>
      </c>
      <c r="K1547" s="16">
        <v>0.21186834371368701</v>
      </c>
      <c r="L1547" s="16">
        <v>0.237015484710944</v>
      </c>
      <c r="M1547" s="16"/>
      <c r="N1547" s="16">
        <v>0.27465308311157299</v>
      </c>
      <c r="O1547" s="16">
        <v>0.21646121193946699</v>
      </c>
      <c r="P1547" s="16">
        <v>0.23676334428585</v>
      </c>
      <c r="Q1547" s="16">
        <v>0.246624846817179</v>
      </c>
      <c r="R1547" s="16"/>
      <c r="S1547" s="16">
        <v>0.23140725997624401</v>
      </c>
      <c r="T1547" s="16">
        <v>0.252568498803241</v>
      </c>
      <c r="U1547" s="16"/>
      <c r="V1547" s="16">
        <v>0.20589518643024099</v>
      </c>
      <c r="W1547" s="16">
        <v>0.242781575312112</v>
      </c>
      <c r="X1547" s="16">
        <v>0.266122001551231</v>
      </c>
      <c r="Y1547" s="16">
        <v>0.27729413444502399</v>
      </c>
      <c r="Z1547" s="16"/>
      <c r="AA1547" s="16">
        <v>0.232835708413141</v>
      </c>
      <c r="AB1547" s="16">
        <v>0.220132780940203</v>
      </c>
      <c r="AC1547" s="16">
        <v>0.17386487693355501</v>
      </c>
      <c r="AD1547" s="16">
        <v>0.27445345173992203</v>
      </c>
      <c r="AE1547" s="16">
        <v>0.31426126992291697</v>
      </c>
      <c r="AF1547" s="16">
        <v>0.248273997773372</v>
      </c>
      <c r="AG1547" s="16"/>
      <c r="AH1547" s="16">
        <v>0.27658568758906399</v>
      </c>
      <c r="AI1547" s="16">
        <v>0.24388656961367899</v>
      </c>
      <c r="AJ1547" s="16"/>
      <c r="AK1547" s="16">
        <v>0.25553474273208598</v>
      </c>
      <c r="AL1547" s="16">
        <v>0.242414217028699</v>
      </c>
      <c r="AM1547" s="16"/>
      <c r="AN1547" s="16">
        <v>0.26499458553350003</v>
      </c>
      <c r="AO1547" s="16">
        <v>0.22379259425513101</v>
      </c>
      <c r="AP1547" s="16"/>
      <c r="AQ1547" s="16">
        <v>0.24329832932106699</v>
      </c>
      <c r="AR1547" s="16">
        <v>0.25417024759602802</v>
      </c>
      <c r="AS1547" s="16">
        <v>0.239909983614078</v>
      </c>
      <c r="AT1547" s="16"/>
      <c r="AU1547" s="16">
        <v>0.22763077212756899</v>
      </c>
      <c r="AV1547" s="16">
        <v>0.25747082209123301</v>
      </c>
      <c r="AW1547" s="16"/>
      <c r="AX1547" s="16">
        <v>0.24563284481272599</v>
      </c>
      <c r="AY1547" s="16">
        <v>0.229231372091038</v>
      </c>
      <c r="AZ1547" s="16"/>
      <c r="BA1547" s="16">
        <v>0.27442683948840602</v>
      </c>
      <c r="BB1547" s="16">
        <v>0.35037351434488101</v>
      </c>
    </row>
    <row r="1548" spans="2:54" x14ac:dyDescent="0.35">
      <c r="B1548" t="s">
        <v>505</v>
      </c>
      <c r="C1548" s="16">
        <v>0.18279472013267101</v>
      </c>
      <c r="D1548" s="16">
        <v>0.212751328726456</v>
      </c>
      <c r="E1548" s="16">
        <v>0.15359730461292101</v>
      </c>
      <c r="F1548" s="16"/>
      <c r="G1548" s="16">
        <v>0.20634950206413</v>
      </c>
      <c r="H1548" s="16">
        <v>0.158423144508852</v>
      </c>
      <c r="I1548" s="16">
        <v>0.112261267193659</v>
      </c>
      <c r="J1548" s="16">
        <v>0.181649143254762</v>
      </c>
      <c r="K1548" s="16">
        <v>0.18913245250785399</v>
      </c>
      <c r="L1548" s="16">
        <v>0.24085246759749401</v>
      </c>
      <c r="M1548" s="16"/>
      <c r="N1548" s="16">
        <v>0.15220005592821301</v>
      </c>
      <c r="O1548" s="16">
        <v>0.1835743892384</v>
      </c>
      <c r="P1548" s="16">
        <v>0.200604138449925</v>
      </c>
      <c r="Q1548" s="16">
        <v>0.17547071581753099</v>
      </c>
      <c r="R1548" s="16"/>
      <c r="S1548" s="16">
        <v>0.20024881174979101</v>
      </c>
      <c r="T1548" s="16">
        <v>0.157387899814079</v>
      </c>
      <c r="U1548" s="16"/>
      <c r="V1548" s="16">
        <v>0.17330998416139801</v>
      </c>
      <c r="W1548" s="16">
        <v>0.15025635310843699</v>
      </c>
      <c r="X1548" s="16">
        <v>0.23377960520378799</v>
      </c>
      <c r="Y1548" s="16">
        <v>0.20275302547575899</v>
      </c>
      <c r="Z1548" s="16"/>
      <c r="AA1548" s="16">
        <v>0.16912268968146399</v>
      </c>
      <c r="AB1548" s="16">
        <v>0.17106232364551799</v>
      </c>
      <c r="AC1548" s="16">
        <v>0.135846252815503</v>
      </c>
      <c r="AD1548" s="16">
        <v>0.21524659937617499</v>
      </c>
      <c r="AE1548" s="16">
        <v>0.219757895792207</v>
      </c>
      <c r="AF1548" s="16">
        <v>0.24277891361589199</v>
      </c>
      <c r="AG1548" s="16"/>
      <c r="AH1548" s="16">
        <v>0.11464656713907501</v>
      </c>
      <c r="AI1548" s="16">
        <v>0.28267876300199302</v>
      </c>
      <c r="AJ1548" s="16"/>
      <c r="AK1548" s="16">
        <v>9.9775905975511905E-2</v>
      </c>
      <c r="AL1548" s="16">
        <v>0.27332267916602299</v>
      </c>
      <c r="AM1548" s="16"/>
      <c r="AN1548" s="16">
        <v>0.110190908339543</v>
      </c>
      <c r="AO1548" s="16">
        <v>0.27391019473303302</v>
      </c>
      <c r="AP1548" s="16"/>
      <c r="AQ1548" s="16">
        <v>9.7238924308217498E-2</v>
      </c>
      <c r="AR1548" s="16">
        <v>0.16714527618251099</v>
      </c>
      <c r="AS1548" s="16">
        <v>0.26344576675610398</v>
      </c>
      <c r="AT1548" s="16"/>
      <c r="AU1548" s="16">
        <v>0.18160672099946901</v>
      </c>
      <c r="AV1548" s="16">
        <v>0.182453070682874</v>
      </c>
      <c r="AW1548" s="16"/>
      <c r="AX1548" s="16">
        <v>0.17434345481562899</v>
      </c>
      <c r="AY1548" s="16">
        <v>0.22802028729677501</v>
      </c>
      <c r="AZ1548" s="16"/>
      <c r="BA1548" s="16">
        <v>0.16011894681417199</v>
      </c>
      <c r="BB1548" s="16">
        <v>0.224955120155578</v>
      </c>
    </row>
    <row r="1549" spans="2:54" x14ac:dyDescent="0.35">
      <c r="B1549" t="s">
        <v>89</v>
      </c>
      <c r="C1549" s="16">
        <v>0.16142656906633801</v>
      </c>
      <c r="D1549" s="16">
        <v>0.122244234461952</v>
      </c>
      <c r="E1549" s="16">
        <v>0.20106563763614799</v>
      </c>
      <c r="F1549" s="16"/>
      <c r="G1549" s="16">
        <v>0.10502967906704699</v>
      </c>
      <c r="H1549" s="16">
        <v>0.12041614183570901</v>
      </c>
      <c r="I1549" s="16">
        <v>0.13208072841006499</v>
      </c>
      <c r="J1549" s="16">
        <v>0.15831574478368701</v>
      </c>
      <c r="K1549" s="16">
        <v>0.207769466412808</v>
      </c>
      <c r="L1549" s="16">
        <v>0.218025736851125</v>
      </c>
      <c r="M1549" s="16"/>
      <c r="N1549" s="16">
        <v>0.14201909278342001</v>
      </c>
      <c r="O1549" s="16">
        <v>0.21447468793490901</v>
      </c>
      <c r="P1549" s="16">
        <v>0.132379029804682</v>
      </c>
      <c r="Q1549" s="16">
        <v>0.175510267308531</v>
      </c>
      <c r="R1549" s="16"/>
      <c r="S1549" s="16">
        <v>0.1600623888894</v>
      </c>
      <c r="T1549" s="16">
        <v>0.16428727261492401</v>
      </c>
      <c r="U1549" s="16"/>
      <c r="V1549" s="16">
        <v>0.224603490349116</v>
      </c>
      <c r="W1549" s="16">
        <v>0.15588117562493001</v>
      </c>
      <c r="X1549" s="16">
        <v>0.12525366690758299</v>
      </c>
      <c r="Y1549" s="16">
        <v>6.5474137868765395E-2</v>
      </c>
      <c r="Z1549" s="16"/>
      <c r="AA1549" s="16">
        <v>0.217513082831855</v>
      </c>
      <c r="AB1549" s="16">
        <v>0.14804187093152801</v>
      </c>
      <c r="AC1549" s="16">
        <v>0.24310684738770999</v>
      </c>
      <c r="AD1549" s="16">
        <v>7.5264695588798697E-2</v>
      </c>
      <c r="AE1549" s="16">
        <v>9.7511723778719694E-2</v>
      </c>
      <c r="AF1549" s="16">
        <v>4.98570985044254E-2</v>
      </c>
      <c r="AG1549" s="16"/>
      <c r="AH1549" s="16">
        <v>0.141579497627604</v>
      </c>
      <c r="AI1549" s="16">
        <v>0.16509934575957599</v>
      </c>
      <c r="AJ1549" s="16"/>
      <c r="AK1549" s="16">
        <v>0.15366991273764499</v>
      </c>
      <c r="AL1549" s="16">
        <v>0.15553024879427299</v>
      </c>
      <c r="AM1549" s="16"/>
      <c r="AN1549" s="16">
        <v>0.15493972139338699</v>
      </c>
      <c r="AO1549" s="16">
        <v>0.15430847121371499</v>
      </c>
      <c r="AP1549" s="16"/>
      <c r="AQ1549" s="16">
        <v>0.11660324643606899</v>
      </c>
      <c r="AR1549" s="16">
        <v>0.177505226988461</v>
      </c>
      <c r="AS1549" s="16">
        <v>0.14140918107251199</v>
      </c>
      <c r="AT1549" s="16"/>
      <c r="AU1549" s="16">
        <v>0.16730889305946101</v>
      </c>
      <c r="AV1549" s="16">
        <v>0.15091735140066301</v>
      </c>
      <c r="AW1549" s="16"/>
      <c r="AX1549" s="16">
        <v>0.14182049711199399</v>
      </c>
      <c r="AY1549" s="16">
        <v>0.24529522980804599</v>
      </c>
      <c r="AZ1549" s="16"/>
      <c r="BA1549" s="16">
        <v>7.6145162025163707E-2</v>
      </c>
      <c r="BB1549" s="16">
        <v>6.7693815527892304E-2</v>
      </c>
    </row>
    <row r="1550" spans="2:54" x14ac:dyDescent="0.35">
      <c r="C1550" s="16"/>
      <c r="D1550" s="16"/>
      <c r="E1550" s="16"/>
      <c r="F1550" s="16"/>
      <c r="G1550" s="16"/>
      <c r="H1550" s="16"/>
      <c r="I1550" s="16"/>
      <c r="J1550" s="16"/>
      <c r="K1550" s="16"/>
      <c r="L1550" s="16"/>
      <c r="M1550" s="16"/>
      <c r="N1550" s="16"/>
      <c r="O1550" s="16"/>
      <c r="P1550" s="16"/>
      <c r="Q1550" s="16"/>
      <c r="R1550" s="16"/>
      <c r="S1550" s="16"/>
      <c r="T1550" s="16"/>
      <c r="U1550" s="16"/>
      <c r="V1550" s="16"/>
      <c r="W1550" s="16"/>
      <c r="X1550" s="16"/>
      <c r="Y1550" s="16"/>
      <c r="Z1550" s="16"/>
      <c r="AA1550" s="16"/>
      <c r="AB1550" s="16"/>
      <c r="AC1550" s="16"/>
      <c r="AD1550" s="16"/>
      <c r="AE1550" s="16"/>
      <c r="AF1550" s="16"/>
      <c r="AG1550" s="16"/>
      <c r="AH1550" s="16"/>
      <c r="AI1550" s="16"/>
      <c r="AJ1550" s="16"/>
      <c r="AK1550" s="16"/>
      <c r="AL1550" s="16"/>
      <c r="AM1550" s="16"/>
      <c r="AN1550" s="16"/>
      <c r="AO1550" s="16"/>
      <c r="AP1550" s="16"/>
      <c r="AQ1550" s="16"/>
      <c r="AR1550" s="16"/>
      <c r="AS1550" s="16"/>
      <c r="AT1550" s="16"/>
      <c r="AU1550" s="16"/>
      <c r="AV1550" s="16"/>
      <c r="AW1550" s="16"/>
      <c r="AX1550" s="16"/>
      <c r="AY1550" s="16"/>
      <c r="AZ1550" s="16"/>
      <c r="BA1550" s="16"/>
      <c r="BB1550" s="16"/>
    </row>
    <row r="1551" spans="2:54" x14ac:dyDescent="0.35">
      <c r="C1551" s="16"/>
      <c r="D1551" s="16"/>
      <c r="E1551" s="16"/>
      <c r="F1551" s="16"/>
      <c r="G1551" s="16"/>
      <c r="H1551" s="16"/>
      <c r="I1551" s="16"/>
      <c r="J1551" s="16"/>
      <c r="K1551" s="16"/>
      <c r="L1551" s="16"/>
      <c r="M1551" s="16"/>
      <c r="N1551" s="16"/>
      <c r="O1551" s="16"/>
      <c r="P1551" s="16"/>
      <c r="Q1551" s="16"/>
      <c r="R1551" s="16"/>
      <c r="S1551" s="16"/>
      <c r="T1551" s="16"/>
      <c r="U1551" s="16"/>
      <c r="V1551" s="16"/>
      <c r="W1551" s="16"/>
      <c r="X1551" s="16"/>
      <c r="Y1551" s="16"/>
      <c r="Z1551" s="16"/>
      <c r="AA1551" s="16"/>
      <c r="AB1551" s="16"/>
      <c r="AC1551" s="16"/>
      <c r="AD1551" s="16"/>
      <c r="AE1551" s="16"/>
      <c r="AF1551" s="16"/>
      <c r="AG1551" s="16"/>
      <c r="AH1551" s="16"/>
      <c r="AI1551" s="16"/>
      <c r="AJ1551" s="16"/>
      <c r="AK1551" s="16"/>
      <c r="AL1551" s="16"/>
      <c r="AM1551" s="16"/>
      <c r="AN1551" s="16"/>
      <c r="AO1551" s="16"/>
      <c r="AP1551" s="16"/>
      <c r="AQ1551" s="16"/>
      <c r="AR1551" s="16"/>
      <c r="AS1551" s="16"/>
      <c r="AT1551" s="16"/>
      <c r="AU1551" s="16"/>
      <c r="AV1551" s="16"/>
      <c r="AW1551" s="16"/>
      <c r="AX1551" s="16"/>
      <c r="AY1551" s="16"/>
      <c r="AZ1551" s="16"/>
      <c r="BA1551" s="16"/>
      <c r="BB1551" s="16"/>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B17"/>
  <sheetViews>
    <sheetView showGridLines="0" topLeftCell="A7" workbookViewId="0">
      <pane xSplit="2" topLeftCell="AO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85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ht="43.5" customHeight="1" x14ac:dyDescent="0.35">
      <c r="B9" s="19" t="s">
        <v>86</v>
      </c>
      <c r="C9" s="16">
        <v>0.19249931347271401</v>
      </c>
      <c r="D9" s="16">
        <v>0.24805204141854101</v>
      </c>
      <c r="E9" s="16">
        <v>0.13725251358825299</v>
      </c>
      <c r="F9" s="16"/>
      <c r="G9" s="16">
        <v>0.23010787852432599</v>
      </c>
      <c r="H9" s="16">
        <v>0.31492731548768599</v>
      </c>
      <c r="I9" s="16">
        <v>0.26855508230861902</v>
      </c>
      <c r="J9" s="16">
        <v>0.16826024097061201</v>
      </c>
      <c r="K9" s="16">
        <v>9.8764094490555995E-2</v>
      </c>
      <c r="L9" s="16">
        <v>9.83870714844165E-2</v>
      </c>
      <c r="M9" s="16"/>
      <c r="N9" s="16">
        <v>0.19805051656794401</v>
      </c>
      <c r="O9" s="16">
        <v>0.15594537328991501</v>
      </c>
      <c r="P9" s="16">
        <v>0.21350296099458499</v>
      </c>
      <c r="Q9" s="16">
        <v>0.186813707530469</v>
      </c>
      <c r="R9" s="16"/>
      <c r="S9" s="16">
        <v>0.19582114536510301</v>
      </c>
      <c r="T9" s="16">
        <v>0.18346981100943899</v>
      </c>
      <c r="U9" s="16"/>
      <c r="V9" s="16">
        <v>0.145621806927133</v>
      </c>
      <c r="W9" s="16">
        <v>0.160303587849532</v>
      </c>
      <c r="X9" s="16">
        <v>0.26202592476757502</v>
      </c>
      <c r="Y9" s="16">
        <v>0.32735546222031198</v>
      </c>
      <c r="Z9" s="16"/>
      <c r="AA9" s="16">
        <v>0.15175944382659301</v>
      </c>
      <c r="AB9" s="16">
        <v>0.198313060644871</v>
      </c>
      <c r="AC9" s="16">
        <v>9.3732119841931194E-2</v>
      </c>
      <c r="AD9" s="16">
        <v>0.274816097554264</v>
      </c>
      <c r="AE9" s="16">
        <v>0.26825733654940498</v>
      </c>
      <c r="AF9" s="16">
        <v>0.200940570318275</v>
      </c>
      <c r="AG9" s="16"/>
      <c r="AH9" s="16">
        <v>0.20420773524554101</v>
      </c>
      <c r="AI9" s="16">
        <v>0.195945877577586</v>
      </c>
      <c r="AJ9" s="16"/>
      <c r="AK9" s="16">
        <v>0.205799222054728</v>
      </c>
      <c r="AL9" s="16">
        <v>0.203370729270061</v>
      </c>
      <c r="AM9" s="16"/>
      <c r="AN9" s="16">
        <v>0.207941117890317</v>
      </c>
      <c r="AO9" s="16">
        <v>0.21377050666001601</v>
      </c>
      <c r="AP9" s="16"/>
      <c r="AQ9" s="16">
        <v>0.239384003213887</v>
      </c>
      <c r="AR9" s="16">
        <v>0.13833411368859599</v>
      </c>
      <c r="AS9" s="16">
        <v>0.24795226896987599</v>
      </c>
      <c r="AT9" s="16"/>
      <c r="AU9" s="16">
        <v>0.19679200132590499</v>
      </c>
      <c r="AV9" s="16">
        <v>0.18991072325246</v>
      </c>
      <c r="AW9" s="16"/>
      <c r="AX9" s="16">
        <v>0.229564615946134</v>
      </c>
      <c r="AY9" s="16">
        <v>1.1227174307778301E-2</v>
      </c>
      <c r="AZ9" s="16"/>
      <c r="BA9" s="16">
        <v>0.28871914025518303</v>
      </c>
      <c r="BB9" s="16">
        <v>0.37910319288368699</v>
      </c>
    </row>
    <row r="10" spans="2:54" ht="58" customHeight="1" x14ac:dyDescent="0.35">
      <c r="B10" s="19" t="s">
        <v>87</v>
      </c>
      <c r="C10" s="16">
        <v>0.43383846022686101</v>
      </c>
      <c r="D10" s="16">
        <v>0.38642672448439802</v>
      </c>
      <c r="E10" s="16">
        <v>0.47924923689947901</v>
      </c>
      <c r="F10" s="16"/>
      <c r="G10" s="16">
        <v>0.50033979874780998</v>
      </c>
      <c r="H10" s="16">
        <v>0.39250961606880802</v>
      </c>
      <c r="I10" s="16">
        <v>0.426950615151929</v>
      </c>
      <c r="J10" s="16">
        <v>0.48735850309585699</v>
      </c>
      <c r="K10" s="16">
        <v>0.386066641236818</v>
      </c>
      <c r="L10" s="16">
        <v>0.43323095951891499</v>
      </c>
      <c r="M10" s="16"/>
      <c r="N10" s="16">
        <v>0.37944860438744399</v>
      </c>
      <c r="O10" s="16">
        <v>0.44728255051100302</v>
      </c>
      <c r="P10" s="16">
        <v>0.45011262617647402</v>
      </c>
      <c r="Q10" s="16">
        <v>0.43494486752375799</v>
      </c>
      <c r="R10" s="16"/>
      <c r="S10" s="16">
        <v>0.40925643547247598</v>
      </c>
      <c r="T10" s="16">
        <v>0.47306315791649201</v>
      </c>
      <c r="U10" s="16"/>
      <c r="V10" s="16">
        <v>0.39213606724309102</v>
      </c>
      <c r="W10" s="16">
        <v>0.47183155455211001</v>
      </c>
      <c r="X10" s="16">
        <v>0.402065033049748</v>
      </c>
      <c r="Y10" s="16">
        <v>0.56501318070909601</v>
      </c>
      <c r="Z10" s="16"/>
      <c r="AA10" s="16">
        <v>0.404404822671518</v>
      </c>
      <c r="AB10" s="16">
        <v>0.42924276252753302</v>
      </c>
      <c r="AC10" s="16">
        <v>0.55216219687977697</v>
      </c>
      <c r="AD10" s="16">
        <v>0.43853106101723099</v>
      </c>
      <c r="AE10" s="16">
        <v>0.40373304008298799</v>
      </c>
      <c r="AF10" s="16">
        <v>0.51000067056374498</v>
      </c>
      <c r="AG10" s="16"/>
      <c r="AH10" s="16">
        <v>0.437493777687677</v>
      </c>
      <c r="AI10" s="16">
        <v>0.41638447213778501</v>
      </c>
      <c r="AJ10" s="16"/>
      <c r="AK10" s="16">
        <v>0.44628147950633801</v>
      </c>
      <c r="AL10" s="16">
        <v>0.38593285691745799</v>
      </c>
      <c r="AM10" s="16"/>
      <c r="AN10" s="16">
        <v>0.44656945395924302</v>
      </c>
      <c r="AO10" s="16">
        <v>0.40881866460025801</v>
      </c>
      <c r="AP10" s="16"/>
      <c r="AQ10" s="16">
        <v>0.44336494899762602</v>
      </c>
      <c r="AR10" s="16">
        <v>0.48969535916143803</v>
      </c>
      <c r="AS10" s="16">
        <v>0.37487651821336399</v>
      </c>
      <c r="AT10" s="16"/>
      <c r="AU10" s="16">
        <v>0.42203245177583798</v>
      </c>
      <c r="AV10" s="16">
        <v>0.45438111021852801</v>
      </c>
      <c r="AW10" s="16"/>
      <c r="AX10" s="16">
        <v>0.49496788102238798</v>
      </c>
      <c r="AY10" s="16">
        <v>0.13955982189648899</v>
      </c>
      <c r="AZ10" s="16"/>
      <c r="BA10" s="16">
        <v>0.48441899969778202</v>
      </c>
      <c r="BB10" s="16">
        <v>0.45798153551566501</v>
      </c>
    </row>
    <row r="11" spans="2:54" ht="43.5" customHeight="1" x14ac:dyDescent="0.35">
      <c r="B11" s="19" t="s">
        <v>88</v>
      </c>
      <c r="C11" s="16">
        <v>0.34838902790926601</v>
      </c>
      <c r="D11" s="16">
        <v>0.34603426879785998</v>
      </c>
      <c r="E11" s="16">
        <v>0.352348996006835</v>
      </c>
      <c r="F11" s="16"/>
      <c r="G11" s="16">
        <v>0.22874757569897899</v>
      </c>
      <c r="H11" s="16">
        <v>0.25933789352232101</v>
      </c>
      <c r="I11" s="16">
        <v>0.26951703432673102</v>
      </c>
      <c r="J11" s="16">
        <v>0.31429231802555202</v>
      </c>
      <c r="K11" s="16">
        <v>0.49205858649045298</v>
      </c>
      <c r="L11" s="16">
        <v>0.46838196899666801</v>
      </c>
      <c r="M11" s="16"/>
      <c r="N11" s="16">
        <v>0.38481395087946002</v>
      </c>
      <c r="O11" s="16">
        <v>0.38518633721205198</v>
      </c>
      <c r="P11" s="16">
        <v>0.314380048294293</v>
      </c>
      <c r="Q11" s="16">
        <v>0.34464753950239102</v>
      </c>
      <c r="R11" s="16"/>
      <c r="S11" s="16">
        <v>0.37030473430887101</v>
      </c>
      <c r="T11" s="16">
        <v>0.31707961254853401</v>
      </c>
      <c r="U11" s="16"/>
      <c r="V11" s="16">
        <v>0.41270007741494003</v>
      </c>
      <c r="W11" s="16">
        <v>0.34726911127651799</v>
      </c>
      <c r="X11" s="16">
        <v>0.32238715735837797</v>
      </c>
      <c r="Y11" s="16">
        <v>0.107631357070592</v>
      </c>
      <c r="Z11" s="16"/>
      <c r="AA11" s="16">
        <v>0.40329301711416199</v>
      </c>
      <c r="AB11" s="16">
        <v>0.34798280605094101</v>
      </c>
      <c r="AC11" s="16">
        <v>0.33314993128338699</v>
      </c>
      <c r="AD11" s="16">
        <v>0.28169356261696799</v>
      </c>
      <c r="AE11" s="16">
        <v>0.30585459301016299</v>
      </c>
      <c r="AF11" s="16">
        <v>0.28905875911798001</v>
      </c>
      <c r="AG11" s="16"/>
      <c r="AH11" s="16">
        <v>0.33488572373689401</v>
      </c>
      <c r="AI11" s="16">
        <v>0.38194993383356302</v>
      </c>
      <c r="AJ11" s="16"/>
      <c r="AK11" s="16">
        <v>0.33115870545794102</v>
      </c>
      <c r="AL11" s="16">
        <v>0.401519290934018</v>
      </c>
      <c r="AM11" s="16"/>
      <c r="AN11" s="16">
        <v>0.327424951219288</v>
      </c>
      <c r="AO11" s="16">
        <v>0.36973401350818602</v>
      </c>
      <c r="AP11" s="16"/>
      <c r="AQ11" s="16">
        <v>0.28436884411397101</v>
      </c>
      <c r="AR11" s="16">
        <v>0.352035378751057</v>
      </c>
      <c r="AS11" s="16">
        <v>0.366005552404436</v>
      </c>
      <c r="AT11" s="16"/>
      <c r="AU11" s="16">
        <v>0.370973280499797</v>
      </c>
      <c r="AV11" s="16">
        <v>0.31602229219654698</v>
      </c>
      <c r="AW11" s="16"/>
      <c r="AX11" s="16">
        <v>0.25527037075307302</v>
      </c>
      <c r="AY11" s="16">
        <v>0.82441735651292702</v>
      </c>
      <c r="AZ11" s="16"/>
      <c r="BA11" s="16">
        <v>0.22439978502522701</v>
      </c>
      <c r="BB11" s="16">
        <v>0.121162425624687</v>
      </c>
    </row>
    <row r="12" spans="2:54" x14ac:dyDescent="0.35">
      <c r="B12" s="19" t="s">
        <v>89</v>
      </c>
      <c r="C12" s="20">
        <v>2.5273198391159699E-2</v>
      </c>
      <c r="D12" s="20">
        <v>1.94869652992011E-2</v>
      </c>
      <c r="E12" s="20">
        <v>3.1149253505432899E-2</v>
      </c>
      <c r="F12" s="20"/>
      <c r="G12" s="20">
        <v>4.0804747028884501E-2</v>
      </c>
      <c r="H12" s="20">
        <v>3.3225174921185298E-2</v>
      </c>
      <c r="I12" s="20">
        <v>3.49772682127205E-2</v>
      </c>
      <c r="J12" s="20">
        <v>3.0088937907979601E-2</v>
      </c>
      <c r="K12" s="20">
        <v>2.3110677782172701E-2</v>
      </c>
      <c r="L12" s="20">
        <v>0</v>
      </c>
      <c r="M12" s="20"/>
      <c r="N12" s="20">
        <v>3.7686928165151998E-2</v>
      </c>
      <c r="O12" s="20">
        <v>1.15857389870298E-2</v>
      </c>
      <c r="P12" s="20">
        <v>2.2004364534648699E-2</v>
      </c>
      <c r="Q12" s="20">
        <v>3.3593885443381197E-2</v>
      </c>
      <c r="R12" s="20"/>
      <c r="S12" s="20">
        <v>2.46176848535508E-2</v>
      </c>
      <c r="T12" s="20">
        <v>2.6387418525535701E-2</v>
      </c>
      <c r="U12" s="20"/>
      <c r="V12" s="20">
        <v>4.9542048414836497E-2</v>
      </c>
      <c r="W12" s="20">
        <v>2.05957463218394E-2</v>
      </c>
      <c r="X12" s="20">
        <v>1.3521884824297999E-2</v>
      </c>
      <c r="Y12" s="20">
        <v>0</v>
      </c>
      <c r="Z12" s="20"/>
      <c r="AA12" s="20">
        <v>4.0542716387726503E-2</v>
      </c>
      <c r="AB12" s="20">
        <v>2.44613707766544E-2</v>
      </c>
      <c r="AC12" s="20">
        <v>2.0955751994904799E-2</v>
      </c>
      <c r="AD12" s="20">
        <v>4.9592788115380001E-3</v>
      </c>
      <c r="AE12" s="20">
        <v>2.21550303574433E-2</v>
      </c>
      <c r="AF12" s="20">
        <v>0</v>
      </c>
      <c r="AG12" s="20"/>
      <c r="AH12" s="20">
        <v>2.34127633298876E-2</v>
      </c>
      <c r="AI12" s="20">
        <v>5.7197164510664304E-3</v>
      </c>
      <c r="AJ12" s="20"/>
      <c r="AK12" s="20">
        <v>1.6760592980993801E-2</v>
      </c>
      <c r="AL12" s="20">
        <v>9.1771228784627203E-3</v>
      </c>
      <c r="AM12" s="20"/>
      <c r="AN12" s="20">
        <v>1.80644769311527E-2</v>
      </c>
      <c r="AO12" s="20">
        <v>7.6768152315406703E-3</v>
      </c>
      <c r="AP12" s="20"/>
      <c r="AQ12" s="20">
        <v>3.2882203674516802E-2</v>
      </c>
      <c r="AR12" s="20">
        <v>1.99351483989097E-2</v>
      </c>
      <c r="AS12" s="20">
        <v>1.1165660412323201E-2</v>
      </c>
      <c r="AT12" s="20"/>
      <c r="AU12" s="20">
        <v>1.02022663984595E-2</v>
      </c>
      <c r="AV12" s="20">
        <v>3.9685874332465197E-2</v>
      </c>
      <c r="AW12" s="20"/>
      <c r="AX12" s="20">
        <v>2.01971322784056E-2</v>
      </c>
      <c r="AY12" s="20">
        <v>2.4795647282805901E-2</v>
      </c>
      <c r="AZ12" s="20"/>
      <c r="BA12" s="20">
        <v>2.4620750218076102E-3</v>
      </c>
      <c r="BB12" s="20">
        <v>4.1752845975962002E-2</v>
      </c>
    </row>
    <row r="13" spans="2:54" x14ac:dyDescent="0.35">
      <c r="B13" s="21"/>
    </row>
    <row r="14" spans="2:54" x14ac:dyDescent="0.35">
      <c r="B14" t="s">
        <v>525</v>
      </c>
    </row>
    <row r="15" spans="2:54" x14ac:dyDescent="0.35">
      <c r="B15" t="s">
        <v>526</v>
      </c>
    </row>
    <row r="17" spans="2:2" x14ac:dyDescent="0.35">
      <c r="B17"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B20"/>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90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91</v>
      </c>
      <c r="C9" s="16">
        <v>0.33540814544706099</v>
      </c>
      <c r="D9" s="16">
        <v>0.38823094160099703</v>
      </c>
      <c r="E9" s="16">
        <v>0.28351119009679998</v>
      </c>
      <c r="F9" s="16"/>
      <c r="G9" s="16">
        <v>0.54305462498817303</v>
      </c>
      <c r="H9" s="16">
        <v>0.51349811228185205</v>
      </c>
      <c r="I9" s="16">
        <v>0.38780448289650299</v>
      </c>
      <c r="J9" s="16">
        <v>0.29482853829275002</v>
      </c>
      <c r="K9" s="16">
        <v>0.21600583402416701</v>
      </c>
      <c r="L9" s="16">
        <v>0.146248916483848</v>
      </c>
      <c r="M9" s="16"/>
      <c r="N9" s="16">
        <v>0.28607822865643001</v>
      </c>
      <c r="O9" s="16">
        <v>0.284130454868876</v>
      </c>
      <c r="P9" s="16">
        <v>0.360964516471247</v>
      </c>
      <c r="Q9" s="16">
        <v>0.37461263404353901</v>
      </c>
      <c r="R9" s="16"/>
      <c r="S9" s="16">
        <v>0.305400062837619</v>
      </c>
      <c r="T9" s="16">
        <v>0.37900353957073202</v>
      </c>
      <c r="U9" s="16"/>
      <c r="V9" s="16">
        <v>0.306566822105998</v>
      </c>
      <c r="W9" s="16">
        <v>0.298613790529001</v>
      </c>
      <c r="X9" s="16">
        <v>0.39232205230509698</v>
      </c>
      <c r="Y9" s="16">
        <v>0.49698258208248203</v>
      </c>
      <c r="Z9" s="16"/>
      <c r="AA9" s="16">
        <v>0.294265629576417</v>
      </c>
      <c r="AB9" s="16">
        <v>0.32288162011147897</v>
      </c>
      <c r="AC9" s="16">
        <v>0.31185454403788199</v>
      </c>
      <c r="AD9" s="16">
        <v>0.40501807514559701</v>
      </c>
      <c r="AE9" s="16">
        <v>0.37116250686755398</v>
      </c>
      <c r="AF9" s="16">
        <v>0.41968415716354002</v>
      </c>
      <c r="AG9" s="16"/>
      <c r="AH9" s="16">
        <v>0.35778598784844501</v>
      </c>
      <c r="AI9" s="16">
        <v>0.29058743097761902</v>
      </c>
      <c r="AJ9" s="16"/>
      <c r="AK9" s="16">
        <v>0.38012413860826499</v>
      </c>
      <c r="AL9" s="16">
        <v>0.31739519869584698</v>
      </c>
      <c r="AM9" s="16"/>
      <c r="AN9" s="16">
        <v>0.36228083258063598</v>
      </c>
      <c r="AO9" s="16">
        <v>0.32109450409930701</v>
      </c>
      <c r="AP9" s="16"/>
      <c r="AQ9" s="16">
        <v>0.340842769970504</v>
      </c>
      <c r="AR9" s="16">
        <v>0.28519574027574401</v>
      </c>
      <c r="AS9" s="16">
        <v>0.41859545028746797</v>
      </c>
      <c r="AT9" s="16"/>
      <c r="AU9" s="16">
        <v>0.32160301225239701</v>
      </c>
      <c r="AV9" s="16">
        <v>0.35492304181783502</v>
      </c>
      <c r="AW9" s="16"/>
      <c r="AX9" s="16">
        <v>0.40382623459470601</v>
      </c>
      <c r="AY9" s="16">
        <v>0</v>
      </c>
      <c r="AZ9" s="16"/>
      <c r="BA9" s="16">
        <v>0.49810864282795098</v>
      </c>
      <c r="BB9" s="16">
        <v>0.53516787631871299</v>
      </c>
    </row>
    <row r="10" spans="2:54" x14ac:dyDescent="0.35">
      <c r="B10" s="19" t="s">
        <v>92</v>
      </c>
      <c r="C10" s="16">
        <v>0.49516727713212899</v>
      </c>
      <c r="D10" s="16">
        <v>0.46463705173536202</v>
      </c>
      <c r="E10" s="16">
        <v>0.52700624333536195</v>
      </c>
      <c r="F10" s="16"/>
      <c r="G10" s="16">
        <v>0.368032200440432</v>
      </c>
      <c r="H10" s="16">
        <v>0.382842890175082</v>
      </c>
      <c r="I10" s="16">
        <v>0.497891592096742</v>
      </c>
      <c r="J10" s="16">
        <v>0.58351162896115505</v>
      </c>
      <c r="K10" s="16">
        <v>0.57660799821659103</v>
      </c>
      <c r="L10" s="16">
        <v>0.53227242784019402</v>
      </c>
      <c r="M10" s="16"/>
      <c r="N10" s="16">
        <v>0.50167954088981503</v>
      </c>
      <c r="O10" s="16">
        <v>0.51734001892952897</v>
      </c>
      <c r="P10" s="16">
        <v>0.49488122461761103</v>
      </c>
      <c r="Q10" s="16">
        <v>0.47156835206942299</v>
      </c>
      <c r="R10" s="16"/>
      <c r="S10" s="16">
        <v>0.49984899697607998</v>
      </c>
      <c r="T10" s="16">
        <v>0.48891497848635701</v>
      </c>
      <c r="U10" s="16"/>
      <c r="V10" s="16">
        <v>0.47305883655913999</v>
      </c>
      <c r="W10" s="16">
        <v>0.54305438664789696</v>
      </c>
      <c r="X10" s="16">
        <v>0.45641492080915802</v>
      </c>
      <c r="Y10" s="16">
        <v>0.42639242019693702</v>
      </c>
      <c r="Z10" s="16"/>
      <c r="AA10" s="16">
        <v>0.52066525181641898</v>
      </c>
      <c r="AB10" s="16">
        <v>0.51159007093096598</v>
      </c>
      <c r="AC10" s="16">
        <v>0.490682397709304</v>
      </c>
      <c r="AD10" s="16">
        <v>0.46588373109580999</v>
      </c>
      <c r="AE10" s="16">
        <v>0.44926162462676</v>
      </c>
      <c r="AF10" s="16">
        <v>0.42660143475419798</v>
      </c>
      <c r="AG10" s="16"/>
      <c r="AH10" s="16">
        <v>0.47829269176663702</v>
      </c>
      <c r="AI10" s="16">
        <v>0.51687461809998203</v>
      </c>
      <c r="AJ10" s="16"/>
      <c r="AK10" s="16">
        <v>0.46707816709382899</v>
      </c>
      <c r="AL10" s="16">
        <v>0.508062412285468</v>
      </c>
      <c r="AM10" s="16"/>
      <c r="AN10" s="16">
        <v>0.47582431140650799</v>
      </c>
      <c r="AO10" s="16">
        <v>0.51059456788078506</v>
      </c>
      <c r="AP10" s="16"/>
      <c r="AQ10" s="16">
        <v>0.49639737635130698</v>
      </c>
      <c r="AR10" s="16">
        <v>0.52323577272542099</v>
      </c>
      <c r="AS10" s="16">
        <v>0.44606673434806599</v>
      </c>
      <c r="AT10" s="16"/>
      <c r="AU10" s="16">
        <v>0.50597152524448996</v>
      </c>
      <c r="AV10" s="16">
        <v>0.48046813835879998</v>
      </c>
      <c r="AW10" s="16"/>
      <c r="AX10" s="16">
        <v>0.59617376540529399</v>
      </c>
      <c r="AY10" s="16">
        <v>0</v>
      </c>
      <c r="AZ10" s="16"/>
      <c r="BA10" s="16">
        <v>0.44899864971479098</v>
      </c>
      <c r="BB10" s="16">
        <v>0.41054681455310499</v>
      </c>
    </row>
    <row r="11" spans="2:54" x14ac:dyDescent="0.35">
      <c r="B11" s="19" t="s">
        <v>93</v>
      </c>
      <c r="C11" s="16">
        <v>0.115198472910564</v>
      </c>
      <c r="D11" s="16">
        <v>0.100391451102237</v>
      </c>
      <c r="E11" s="16">
        <v>0.12924576668086099</v>
      </c>
      <c r="F11" s="16"/>
      <c r="G11" s="16">
        <v>7.8692496048577601E-2</v>
      </c>
      <c r="H11" s="16">
        <v>6.3244226978625806E-2</v>
      </c>
      <c r="I11" s="16">
        <v>9.15770901791325E-2</v>
      </c>
      <c r="J11" s="16">
        <v>8.0454406486578395E-2</v>
      </c>
      <c r="K11" s="16">
        <v>0.119692572764626</v>
      </c>
      <c r="L11" s="16">
        <v>0.221881963456457</v>
      </c>
      <c r="M11" s="16"/>
      <c r="N11" s="16">
        <v>0.16033809728989801</v>
      </c>
      <c r="O11" s="16">
        <v>0.122385388054428</v>
      </c>
      <c r="P11" s="16">
        <v>0.109546109040233</v>
      </c>
      <c r="Q11" s="16">
        <v>8.5641639334972999E-2</v>
      </c>
      <c r="R11" s="16"/>
      <c r="S11" s="16">
        <v>0.124301289617315</v>
      </c>
      <c r="T11" s="16">
        <v>0.102046996602758</v>
      </c>
      <c r="U11" s="16"/>
      <c r="V11" s="16">
        <v>0.144424871403003</v>
      </c>
      <c r="W11" s="16">
        <v>0.10389788150363501</v>
      </c>
      <c r="X11" s="16">
        <v>0.111728920460112</v>
      </c>
      <c r="Y11" s="16">
        <v>6.1041847336718101E-2</v>
      </c>
      <c r="Z11" s="16"/>
      <c r="AA11" s="16">
        <v>0.120835563942593</v>
      </c>
      <c r="AB11" s="16">
        <v>0.13766627345098501</v>
      </c>
      <c r="AC11" s="16">
        <v>0.125677944468604</v>
      </c>
      <c r="AD11" s="16">
        <v>8.1157815066581193E-2</v>
      </c>
      <c r="AE11" s="16">
        <v>0.109785690400312</v>
      </c>
      <c r="AF11" s="16">
        <v>0.129971761230497</v>
      </c>
      <c r="AG11" s="16"/>
      <c r="AH11" s="16">
        <v>0.116310142027096</v>
      </c>
      <c r="AI11" s="16">
        <v>0.125027739085636</v>
      </c>
      <c r="AJ11" s="16"/>
      <c r="AK11" s="16">
        <v>0.10665639234738999</v>
      </c>
      <c r="AL11" s="16">
        <v>0.110301020074969</v>
      </c>
      <c r="AM11" s="16"/>
      <c r="AN11" s="16">
        <v>0.113138200119086</v>
      </c>
      <c r="AO11" s="16">
        <v>0.104457089214535</v>
      </c>
      <c r="AP11" s="16"/>
      <c r="AQ11" s="16">
        <v>0.12316379591780501</v>
      </c>
      <c r="AR11" s="16">
        <v>0.138003416082423</v>
      </c>
      <c r="AS11" s="16">
        <v>7.7494668060540506E-2</v>
      </c>
      <c r="AT11" s="16"/>
      <c r="AU11" s="16">
        <v>0.121290692235357</v>
      </c>
      <c r="AV11" s="16">
        <v>0.10501177646246899</v>
      </c>
      <c r="AW11" s="16"/>
      <c r="AX11" s="16">
        <v>0</v>
      </c>
      <c r="AY11" s="16">
        <v>0.70729713376813497</v>
      </c>
      <c r="AZ11" s="16"/>
      <c r="BA11" s="16">
        <v>5.1073806139168197E-2</v>
      </c>
      <c r="BB11" s="16">
        <v>4.6740218619711102E-2</v>
      </c>
    </row>
    <row r="12" spans="2:54" x14ac:dyDescent="0.35">
      <c r="B12" s="19" t="s">
        <v>94</v>
      </c>
      <c r="C12" s="16">
        <v>4.76729249937973E-2</v>
      </c>
      <c r="D12" s="16">
        <v>3.9920958132294598E-2</v>
      </c>
      <c r="E12" s="16">
        <v>5.3833822361047598E-2</v>
      </c>
      <c r="F12" s="16"/>
      <c r="G12" s="16">
        <v>0</v>
      </c>
      <c r="H12" s="16">
        <v>2.9363334030572001E-2</v>
      </c>
      <c r="I12" s="16">
        <v>1.6831039648316701E-2</v>
      </c>
      <c r="J12" s="16">
        <v>4.1205426259516502E-2</v>
      </c>
      <c r="K12" s="16">
        <v>7.8594066685479094E-2</v>
      </c>
      <c r="L12" s="16">
        <v>9.5552702584289897E-2</v>
      </c>
      <c r="M12" s="16"/>
      <c r="N12" s="16">
        <v>4.07478491142923E-2</v>
      </c>
      <c r="O12" s="16">
        <v>7.1513582644770396E-2</v>
      </c>
      <c r="P12" s="16">
        <v>3.2149317213064098E-2</v>
      </c>
      <c r="Q12" s="16">
        <v>5.6674565104266703E-2</v>
      </c>
      <c r="R12" s="16"/>
      <c r="S12" s="16">
        <v>6.1284968772584901E-2</v>
      </c>
      <c r="T12" s="16">
        <v>2.7386261078044202E-2</v>
      </c>
      <c r="U12" s="16"/>
      <c r="V12" s="16">
        <v>6.2802396499615804E-2</v>
      </c>
      <c r="W12" s="16">
        <v>5.1402016611058199E-2</v>
      </c>
      <c r="X12" s="16">
        <v>3.3094539820577203E-2</v>
      </c>
      <c r="Y12" s="16">
        <v>1.5583150383862401E-2</v>
      </c>
      <c r="Z12" s="16"/>
      <c r="AA12" s="16">
        <v>5.2293610442682603E-2</v>
      </c>
      <c r="AB12" s="16">
        <v>2.7862035506570199E-2</v>
      </c>
      <c r="AC12" s="16">
        <v>7.1785113784209903E-2</v>
      </c>
      <c r="AD12" s="16">
        <v>3.8974987859850298E-2</v>
      </c>
      <c r="AE12" s="16">
        <v>6.9790178105374107E-2</v>
      </c>
      <c r="AF12" s="16">
        <v>2.3742646851764599E-2</v>
      </c>
      <c r="AG12" s="16"/>
      <c r="AH12" s="16">
        <v>4.2346017498702197E-2</v>
      </c>
      <c r="AI12" s="16">
        <v>5.8308439784614703E-2</v>
      </c>
      <c r="AJ12" s="16"/>
      <c r="AK12" s="16">
        <v>3.99154596801947E-2</v>
      </c>
      <c r="AL12" s="16">
        <v>5.7340516957196698E-2</v>
      </c>
      <c r="AM12" s="16"/>
      <c r="AN12" s="16">
        <v>4.2922519583743997E-2</v>
      </c>
      <c r="AO12" s="16">
        <v>5.54545791105059E-2</v>
      </c>
      <c r="AP12" s="16"/>
      <c r="AQ12" s="16">
        <v>3.9596057760383899E-2</v>
      </c>
      <c r="AR12" s="16">
        <v>4.49345099159561E-2</v>
      </c>
      <c r="AS12" s="16">
        <v>5.15594758066866E-2</v>
      </c>
      <c r="AT12" s="16"/>
      <c r="AU12" s="16">
        <v>4.9476134531563298E-2</v>
      </c>
      <c r="AV12" s="16">
        <v>4.5982038643587797E-2</v>
      </c>
      <c r="AW12" s="16"/>
      <c r="AX12" s="16">
        <v>0</v>
      </c>
      <c r="AY12" s="16">
        <v>0.29270286623186498</v>
      </c>
      <c r="AZ12" s="16"/>
      <c r="BA12" s="16">
        <v>1.8189013180895501E-3</v>
      </c>
      <c r="BB12" s="16">
        <v>7.5450905084714897E-3</v>
      </c>
    </row>
    <row r="13" spans="2:54" x14ac:dyDescent="0.35">
      <c r="B13" s="19" t="s">
        <v>89</v>
      </c>
      <c r="C13" s="22">
        <v>6.5531795164476998E-3</v>
      </c>
      <c r="D13" s="22">
        <v>6.8195974291096802E-3</v>
      </c>
      <c r="E13" s="22">
        <v>6.4029775259300398E-3</v>
      </c>
      <c r="F13" s="22"/>
      <c r="G13" s="22">
        <v>1.02206785228176E-2</v>
      </c>
      <c r="H13" s="22">
        <v>1.1051436533868E-2</v>
      </c>
      <c r="I13" s="22">
        <v>5.8957951793056403E-3</v>
      </c>
      <c r="J13" s="22">
        <v>0</v>
      </c>
      <c r="K13" s="22">
        <v>9.0995283091370293E-3</v>
      </c>
      <c r="L13" s="22">
        <v>4.0439896352113397E-3</v>
      </c>
      <c r="M13" s="22"/>
      <c r="N13" s="22">
        <v>1.11562840495641E-2</v>
      </c>
      <c r="O13" s="22">
        <v>4.6305555023973396E-3</v>
      </c>
      <c r="P13" s="22">
        <v>2.45883265784502E-3</v>
      </c>
      <c r="Q13" s="22">
        <v>1.15028094477987E-2</v>
      </c>
      <c r="R13" s="22"/>
      <c r="S13" s="22">
        <v>9.1646817964010207E-3</v>
      </c>
      <c r="T13" s="22">
        <v>2.6482242621089299E-3</v>
      </c>
      <c r="U13" s="22"/>
      <c r="V13" s="22">
        <v>1.3147073432243399E-2</v>
      </c>
      <c r="W13" s="22">
        <v>3.0319247084078398E-3</v>
      </c>
      <c r="X13" s="22">
        <v>6.4395666050566401E-3</v>
      </c>
      <c r="Y13" s="22">
        <v>0</v>
      </c>
      <c r="Z13" s="22"/>
      <c r="AA13" s="22">
        <v>1.1939944221888399E-2</v>
      </c>
      <c r="AB13" s="22">
        <v>0</v>
      </c>
      <c r="AC13" s="22">
        <v>0</v>
      </c>
      <c r="AD13" s="22">
        <v>8.96539083216168E-3</v>
      </c>
      <c r="AE13" s="22">
        <v>0</v>
      </c>
      <c r="AF13" s="22">
        <v>0</v>
      </c>
      <c r="AG13" s="22"/>
      <c r="AH13" s="22">
        <v>5.2651608591196396E-3</v>
      </c>
      <c r="AI13" s="22">
        <v>9.2017720521479808E-3</v>
      </c>
      <c r="AJ13" s="22"/>
      <c r="AK13" s="22">
        <v>6.2258422703203604E-3</v>
      </c>
      <c r="AL13" s="22">
        <v>6.9008519865196398E-3</v>
      </c>
      <c r="AM13" s="22"/>
      <c r="AN13" s="22">
        <v>5.8341363100256798E-3</v>
      </c>
      <c r="AO13" s="22">
        <v>8.3992596948671804E-3</v>
      </c>
      <c r="AP13" s="22"/>
      <c r="AQ13" s="22">
        <v>0</v>
      </c>
      <c r="AR13" s="22">
        <v>8.6305610004550701E-3</v>
      </c>
      <c r="AS13" s="22">
        <v>6.2836714972381901E-3</v>
      </c>
      <c r="AT13" s="22"/>
      <c r="AU13" s="22">
        <v>1.6586357361919599E-3</v>
      </c>
      <c r="AV13" s="22">
        <v>1.36150047173086E-2</v>
      </c>
      <c r="AW13" s="22"/>
      <c r="AX13" s="22">
        <v>0</v>
      </c>
      <c r="AY13" s="22">
        <v>0</v>
      </c>
      <c r="AZ13" s="22"/>
      <c r="BA13" s="22">
        <v>0</v>
      </c>
      <c r="BB13" s="22">
        <v>0</v>
      </c>
    </row>
    <row r="14" spans="2:54" x14ac:dyDescent="0.35">
      <c r="B14" s="19" t="s">
        <v>95</v>
      </c>
      <c r="C14" s="22">
        <v>0.83057542257919004</v>
      </c>
      <c r="D14" s="22">
        <v>0.85286799333635899</v>
      </c>
      <c r="E14" s="22">
        <v>0.81051743343216198</v>
      </c>
      <c r="F14" s="22"/>
      <c r="G14" s="22">
        <v>0.91108682542860497</v>
      </c>
      <c r="H14" s="22">
        <v>0.89634100245693404</v>
      </c>
      <c r="I14" s="22">
        <v>0.88569607499324499</v>
      </c>
      <c r="J14" s="22">
        <v>0.87834016725390496</v>
      </c>
      <c r="K14" s="22">
        <v>0.79261383224075799</v>
      </c>
      <c r="L14" s="22">
        <v>0.67852134432404199</v>
      </c>
      <c r="M14" s="22"/>
      <c r="N14" s="22">
        <v>0.78775776954624599</v>
      </c>
      <c r="O14" s="22">
        <v>0.80147047379840497</v>
      </c>
      <c r="P14" s="22">
        <v>0.85584574108885803</v>
      </c>
      <c r="Q14" s="22">
        <v>0.846180986112961</v>
      </c>
      <c r="R14" s="22"/>
      <c r="S14" s="22">
        <v>0.80524905981369899</v>
      </c>
      <c r="T14" s="22">
        <v>0.86791851805708897</v>
      </c>
      <c r="U14" s="22"/>
      <c r="V14" s="22">
        <v>0.779625658665138</v>
      </c>
      <c r="W14" s="22">
        <v>0.84166817717689901</v>
      </c>
      <c r="X14" s="22">
        <v>0.848736973114254</v>
      </c>
      <c r="Y14" s="22">
        <v>0.92337500227941904</v>
      </c>
      <c r="Z14" s="22"/>
      <c r="AA14" s="22">
        <v>0.81493088139283598</v>
      </c>
      <c r="AB14" s="22">
        <v>0.83447169104244501</v>
      </c>
      <c r="AC14" s="22">
        <v>0.80253694174718604</v>
      </c>
      <c r="AD14" s="22">
        <v>0.87090180624140701</v>
      </c>
      <c r="AE14" s="22">
        <v>0.82042413149431404</v>
      </c>
      <c r="AF14" s="22">
        <v>0.846285591917738</v>
      </c>
      <c r="AG14" s="22"/>
      <c r="AH14" s="22">
        <v>0.83607867961508198</v>
      </c>
      <c r="AI14" s="22">
        <v>0.807462049077601</v>
      </c>
      <c r="AJ14" s="22"/>
      <c r="AK14" s="22">
        <v>0.84720230570209498</v>
      </c>
      <c r="AL14" s="22">
        <v>0.82545761098131498</v>
      </c>
      <c r="AM14" s="22"/>
      <c r="AN14" s="22">
        <v>0.83810514398714397</v>
      </c>
      <c r="AO14" s="22">
        <v>0.83168907198009201</v>
      </c>
      <c r="AP14" s="22"/>
      <c r="AQ14" s="22">
        <v>0.83724014632181099</v>
      </c>
      <c r="AR14" s="22">
        <v>0.808431513001166</v>
      </c>
      <c r="AS14" s="22">
        <v>0.86466218463553501</v>
      </c>
      <c r="AT14" s="22"/>
      <c r="AU14" s="22">
        <v>0.82757453749688703</v>
      </c>
      <c r="AV14" s="22">
        <v>0.83539118017663505</v>
      </c>
      <c r="AW14" s="22"/>
      <c r="AX14" s="22">
        <v>1</v>
      </c>
      <c r="AY14" s="22">
        <v>0</v>
      </c>
      <c r="AZ14" s="22"/>
      <c r="BA14" s="22">
        <v>0.94710729254274195</v>
      </c>
      <c r="BB14" s="22">
        <v>0.94571469087181703</v>
      </c>
    </row>
    <row r="15" spans="2:54" x14ac:dyDescent="0.35">
      <c r="B15" s="19" t="s">
        <v>96</v>
      </c>
      <c r="C15" s="23">
        <v>-0.82402224306274297</v>
      </c>
      <c r="D15" s="23">
        <v>-0.84604839590724901</v>
      </c>
      <c r="E15" s="23">
        <v>-0.80411445590623198</v>
      </c>
      <c r="F15" s="23"/>
      <c r="G15" s="23">
        <v>-0.90086614690578704</v>
      </c>
      <c r="H15" s="23">
        <v>-0.88528956592306596</v>
      </c>
      <c r="I15" s="23">
        <v>-0.87980027981394004</v>
      </c>
      <c r="J15" s="23">
        <v>-0.87834016725390496</v>
      </c>
      <c r="K15" s="23">
        <v>-0.78351430393162103</v>
      </c>
      <c r="L15" s="23">
        <v>-0.67447735468883097</v>
      </c>
      <c r="M15" s="23"/>
      <c r="N15" s="23">
        <v>-0.77660148549668195</v>
      </c>
      <c r="O15" s="23">
        <v>-0.79683991829600698</v>
      </c>
      <c r="P15" s="23">
        <v>-0.85338690843101295</v>
      </c>
      <c r="Q15" s="23">
        <v>-0.83467817666516297</v>
      </c>
      <c r="R15" s="23"/>
      <c r="S15" s="23">
        <v>-0.79608437801729803</v>
      </c>
      <c r="T15" s="23">
        <v>-0.86527029379497999</v>
      </c>
      <c r="U15" s="23"/>
      <c r="V15" s="23">
        <v>-0.76647858523289503</v>
      </c>
      <c r="W15" s="23">
        <v>-0.83863625246849105</v>
      </c>
      <c r="X15" s="23">
        <v>-0.84229740650919804</v>
      </c>
      <c r="Y15" s="23">
        <v>-0.92337500227941904</v>
      </c>
      <c r="Z15" s="23"/>
      <c r="AA15" s="23">
        <v>-0.80299093717094705</v>
      </c>
      <c r="AB15" s="23">
        <v>-0.83447169104244501</v>
      </c>
      <c r="AC15" s="23">
        <v>-0.80253694174718604</v>
      </c>
      <c r="AD15" s="23">
        <v>-0.86193641540924504</v>
      </c>
      <c r="AE15" s="23">
        <v>-0.82042413149431404</v>
      </c>
      <c r="AF15" s="23">
        <v>-0.846285591917738</v>
      </c>
      <c r="AG15" s="23"/>
      <c r="AH15" s="23">
        <v>-0.83081351875596199</v>
      </c>
      <c r="AI15" s="23">
        <v>-0.79826027702545299</v>
      </c>
      <c r="AJ15" s="23"/>
      <c r="AK15" s="23">
        <v>-0.84097646343177401</v>
      </c>
      <c r="AL15" s="23">
        <v>-0.81855675899479496</v>
      </c>
      <c r="AM15" s="23"/>
      <c r="AN15" s="23">
        <v>-0.83227100767711804</v>
      </c>
      <c r="AO15" s="23">
        <v>-0.82328981228522502</v>
      </c>
      <c r="AP15" s="23"/>
      <c r="AQ15" s="23">
        <v>-0.83724014632181099</v>
      </c>
      <c r="AR15" s="23">
        <v>-0.799800952000711</v>
      </c>
      <c r="AS15" s="23">
        <v>-0.85837851313829605</v>
      </c>
      <c r="AT15" s="23"/>
      <c r="AU15" s="23">
        <v>-0.82591590176069496</v>
      </c>
      <c r="AV15" s="23">
        <v>-0.82177617545932602</v>
      </c>
      <c r="AW15" s="23"/>
      <c r="AX15" s="23">
        <v>-1</v>
      </c>
      <c r="AY15" s="23">
        <v>0</v>
      </c>
      <c r="AZ15" s="23"/>
      <c r="BA15" s="23">
        <v>-0.94710729254274195</v>
      </c>
      <c r="BB15" s="23">
        <v>-0.94571469087181703</v>
      </c>
    </row>
    <row r="16" spans="2:54" x14ac:dyDescent="0.35">
      <c r="B16" s="21"/>
    </row>
    <row r="17" spans="2:2" x14ac:dyDescent="0.35">
      <c r="B17" t="s">
        <v>525</v>
      </c>
    </row>
    <row r="18" spans="2:2" x14ac:dyDescent="0.35">
      <c r="B18" t="s">
        <v>526</v>
      </c>
    </row>
    <row r="20" spans="2:2" x14ac:dyDescent="0.35">
      <c r="B20"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B19"/>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97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98</v>
      </c>
      <c r="C9" s="16">
        <v>0.90671220017537302</v>
      </c>
      <c r="D9" s="16">
        <v>0.88215817962438803</v>
      </c>
      <c r="E9" s="16">
        <v>0.93181676965629201</v>
      </c>
      <c r="F9" s="16"/>
      <c r="G9" s="16">
        <v>0.88318518180418804</v>
      </c>
      <c r="H9" s="16">
        <v>0.89900100710151898</v>
      </c>
      <c r="I9" s="16">
        <v>0.89958715754875596</v>
      </c>
      <c r="J9" s="16">
        <v>0.91465842149105103</v>
      </c>
      <c r="K9" s="16">
        <v>0.920032242030553</v>
      </c>
      <c r="L9" s="16">
        <v>0.91602077543893301</v>
      </c>
      <c r="M9" s="16"/>
      <c r="N9" s="16">
        <v>0.92920708149908204</v>
      </c>
      <c r="O9" s="16">
        <v>0.91461962448374701</v>
      </c>
      <c r="P9" s="16">
        <v>0.896714270587599</v>
      </c>
      <c r="Q9" s="16">
        <v>0.89971446861943305</v>
      </c>
      <c r="R9" s="16"/>
      <c r="S9" s="16">
        <v>0.91710299906435799</v>
      </c>
      <c r="T9" s="16">
        <v>0.89058058019775299</v>
      </c>
      <c r="U9" s="16"/>
      <c r="V9" s="16">
        <v>0.86632930798280505</v>
      </c>
      <c r="W9" s="16">
        <v>0.92559075719837303</v>
      </c>
      <c r="X9" s="16">
        <v>0.91167844018083</v>
      </c>
      <c r="Y9" s="16">
        <v>0.94224375453473597</v>
      </c>
      <c r="Z9" s="16"/>
      <c r="AA9" s="16">
        <v>0.87622404645803298</v>
      </c>
      <c r="AB9" s="16">
        <v>0.94588169297683999</v>
      </c>
      <c r="AC9" s="16">
        <v>0.94270227233526604</v>
      </c>
      <c r="AD9" s="16">
        <v>0.90349817440793601</v>
      </c>
      <c r="AE9" s="16">
        <v>0.90652685894524598</v>
      </c>
      <c r="AF9" s="16">
        <v>0.97132972086069203</v>
      </c>
      <c r="AG9" s="16"/>
      <c r="AH9" s="16">
        <v>0.90782911967113999</v>
      </c>
      <c r="AI9" s="16">
        <v>0.90784269506408</v>
      </c>
      <c r="AJ9" s="16"/>
      <c r="AK9" s="16">
        <v>0.90947631103992199</v>
      </c>
      <c r="AL9" s="16">
        <v>0.90022274182297801</v>
      </c>
      <c r="AM9" s="16"/>
      <c r="AN9" s="16">
        <v>0.91614319124796395</v>
      </c>
      <c r="AO9" s="16">
        <v>0.90722874995249803</v>
      </c>
      <c r="AP9" s="16"/>
      <c r="AQ9" s="16">
        <v>0.92651985017600502</v>
      </c>
      <c r="AR9" s="16">
        <v>0.91336397991341001</v>
      </c>
      <c r="AS9" s="16">
        <v>0.89391242334791599</v>
      </c>
      <c r="AT9" s="16"/>
      <c r="AU9" s="16">
        <v>0.92107212966635799</v>
      </c>
      <c r="AV9" s="16">
        <v>0.89237938835345598</v>
      </c>
      <c r="AW9" s="16"/>
      <c r="AX9" s="16">
        <v>0.92454858728842404</v>
      </c>
      <c r="AY9" s="16">
        <v>0.83291010879780902</v>
      </c>
      <c r="AZ9" s="16"/>
      <c r="BA9" s="16">
        <v>0.92794210242280994</v>
      </c>
      <c r="BB9" s="16">
        <v>0.91885027035884204</v>
      </c>
    </row>
    <row r="10" spans="2:54" x14ac:dyDescent="0.35">
      <c r="B10" s="19" t="s">
        <v>99</v>
      </c>
      <c r="C10" s="16">
        <v>0.76400334442574902</v>
      </c>
      <c r="D10" s="16">
        <v>0.75393537213864603</v>
      </c>
      <c r="E10" s="16">
        <v>0.77508494978625397</v>
      </c>
      <c r="F10" s="16"/>
      <c r="G10" s="16">
        <v>0.70885089139016</v>
      </c>
      <c r="H10" s="16">
        <v>0.75851046531099298</v>
      </c>
      <c r="I10" s="16">
        <v>0.77786835883216299</v>
      </c>
      <c r="J10" s="16">
        <v>0.77997328224046902</v>
      </c>
      <c r="K10" s="16">
        <v>0.78715318600574302</v>
      </c>
      <c r="L10" s="16">
        <v>0.75958991132029396</v>
      </c>
      <c r="M10" s="16"/>
      <c r="N10" s="16">
        <v>0.73599516304604395</v>
      </c>
      <c r="O10" s="16">
        <v>0.77949942421908403</v>
      </c>
      <c r="P10" s="16">
        <v>0.76591154239105996</v>
      </c>
      <c r="Q10" s="16">
        <v>0.76745334708623902</v>
      </c>
      <c r="R10" s="16"/>
      <c r="S10" s="16">
        <v>0.757981446081468</v>
      </c>
      <c r="T10" s="16">
        <v>0.77190794964648102</v>
      </c>
      <c r="U10" s="16"/>
      <c r="V10" s="16">
        <v>0.71531616087523997</v>
      </c>
      <c r="W10" s="16">
        <v>0.78757561518577901</v>
      </c>
      <c r="X10" s="16">
        <v>0.77436463913475395</v>
      </c>
      <c r="Y10" s="16">
        <v>0.76080551329866197</v>
      </c>
      <c r="Z10" s="16"/>
      <c r="AA10" s="16">
        <v>0.73611750245118401</v>
      </c>
      <c r="AB10" s="16">
        <v>0.81711511751486898</v>
      </c>
      <c r="AC10" s="16">
        <v>0.78206163557738195</v>
      </c>
      <c r="AD10" s="16">
        <v>0.795461799756215</v>
      </c>
      <c r="AE10" s="16">
        <v>0.69994267544840805</v>
      </c>
      <c r="AF10" s="16">
        <v>0.71766783049440697</v>
      </c>
      <c r="AG10" s="16"/>
      <c r="AH10" s="16">
        <v>0.74534511426285699</v>
      </c>
      <c r="AI10" s="16">
        <v>0.77877280982845298</v>
      </c>
      <c r="AJ10" s="16"/>
      <c r="AK10" s="16">
        <v>0.76070226094733295</v>
      </c>
      <c r="AL10" s="16">
        <v>0.75643046801108804</v>
      </c>
      <c r="AM10" s="16"/>
      <c r="AN10" s="16">
        <v>0.758016645685755</v>
      </c>
      <c r="AO10" s="16">
        <v>0.76735580248309998</v>
      </c>
      <c r="AP10" s="16"/>
      <c r="AQ10" s="16">
        <v>0.83095109354084395</v>
      </c>
      <c r="AR10" s="16">
        <v>0.77004357666085599</v>
      </c>
      <c r="AS10" s="16">
        <v>0.72646238017682097</v>
      </c>
      <c r="AT10" s="16"/>
      <c r="AU10" s="16">
        <v>0.75949794348689803</v>
      </c>
      <c r="AV10" s="16">
        <v>0.77918573211884101</v>
      </c>
      <c r="AW10" s="16"/>
      <c r="AX10" s="16">
        <v>0.81876774248596096</v>
      </c>
      <c r="AY10" s="16">
        <v>0.51024079889322205</v>
      </c>
      <c r="AZ10" s="16"/>
      <c r="BA10" s="16">
        <v>0.81729281939867204</v>
      </c>
      <c r="BB10" s="16">
        <v>0.82178764722043596</v>
      </c>
    </row>
    <row r="11" spans="2:54" x14ac:dyDescent="0.35">
      <c r="B11" s="19" t="s">
        <v>100</v>
      </c>
      <c r="C11" s="16">
        <v>0.56489777804153596</v>
      </c>
      <c r="D11" s="16">
        <v>0.593196268769972</v>
      </c>
      <c r="E11" s="16">
        <v>0.54197048175200702</v>
      </c>
      <c r="F11" s="16"/>
      <c r="G11" s="16">
        <v>0.59663314591868399</v>
      </c>
      <c r="H11" s="16">
        <v>0.64510309532004095</v>
      </c>
      <c r="I11" s="16">
        <v>0.63379040476804704</v>
      </c>
      <c r="J11" s="16">
        <v>0.56430209735260894</v>
      </c>
      <c r="K11" s="16">
        <v>0.50748015377880695</v>
      </c>
      <c r="L11" s="16">
        <v>0.469652461454935</v>
      </c>
      <c r="M11" s="16"/>
      <c r="N11" s="16">
        <v>0.59943096713454302</v>
      </c>
      <c r="O11" s="16">
        <v>0.49108595126320498</v>
      </c>
      <c r="P11" s="16">
        <v>0.57027984297585899</v>
      </c>
      <c r="Q11" s="16">
        <v>0.59608768011336599</v>
      </c>
      <c r="R11" s="16"/>
      <c r="S11" s="16">
        <v>0.58068124796925802</v>
      </c>
      <c r="T11" s="16">
        <v>0.53893312452167197</v>
      </c>
      <c r="U11" s="16"/>
      <c r="V11" s="16">
        <v>0.39892673952511598</v>
      </c>
      <c r="W11" s="16">
        <v>0.57968338733732605</v>
      </c>
      <c r="X11" s="16">
        <v>0.66754353565054902</v>
      </c>
      <c r="Y11" s="16">
        <v>0.75067392819562495</v>
      </c>
      <c r="Z11" s="16"/>
      <c r="AA11" s="16">
        <v>0.45210588950911201</v>
      </c>
      <c r="AB11" s="16">
        <v>0.552407836529068</v>
      </c>
      <c r="AC11" s="16">
        <v>0.63484260266264503</v>
      </c>
      <c r="AD11" s="16">
        <v>0.67424120206173799</v>
      </c>
      <c r="AE11" s="16">
        <v>0.673655040604063</v>
      </c>
      <c r="AF11" s="16">
        <v>0.77015312352625698</v>
      </c>
      <c r="AG11" s="16"/>
      <c r="AH11" s="16">
        <v>0.54876171457814205</v>
      </c>
      <c r="AI11" s="16">
        <v>0.60951053482135298</v>
      </c>
      <c r="AJ11" s="16"/>
      <c r="AK11" s="16">
        <v>0.53949039963689005</v>
      </c>
      <c r="AL11" s="16">
        <v>0.617481789168557</v>
      </c>
      <c r="AM11" s="16"/>
      <c r="AN11" s="16">
        <v>0.52757407226231101</v>
      </c>
      <c r="AO11" s="16">
        <v>0.60455738758034006</v>
      </c>
      <c r="AP11" s="16"/>
      <c r="AQ11" s="16">
        <v>0.59589260429698698</v>
      </c>
      <c r="AR11" s="16">
        <v>0.51398111323412499</v>
      </c>
      <c r="AS11" s="16">
        <v>0.62790470198645698</v>
      </c>
      <c r="AT11" s="16"/>
      <c r="AU11" s="16">
        <v>0.55313481183927304</v>
      </c>
      <c r="AV11" s="16">
        <v>0.586754158139838</v>
      </c>
      <c r="AW11" s="16"/>
      <c r="AX11" s="16">
        <v>0.62339449649793299</v>
      </c>
      <c r="AY11" s="16">
        <v>0.27646294390165199</v>
      </c>
      <c r="AZ11" s="16"/>
      <c r="BA11" s="16">
        <v>0.70494619776067202</v>
      </c>
      <c r="BB11" s="16">
        <v>0.71015385758528105</v>
      </c>
    </row>
    <row r="12" spans="2:54" ht="29" customHeight="1" x14ac:dyDescent="0.35">
      <c r="B12" s="19" t="s">
        <v>101</v>
      </c>
      <c r="C12" s="16">
        <v>0.146833396149671</v>
      </c>
      <c r="D12" s="16">
        <v>0.19839492016170199</v>
      </c>
      <c r="E12" s="16">
        <v>9.4560450804009502E-2</v>
      </c>
      <c r="F12" s="16"/>
      <c r="G12" s="16">
        <v>0.25840059159075801</v>
      </c>
      <c r="H12" s="16">
        <v>0.25995067948975298</v>
      </c>
      <c r="I12" s="16">
        <v>0.231349492100379</v>
      </c>
      <c r="J12" s="16">
        <v>7.3684034506844104E-2</v>
      </c>
      <c r="K12" s="16">
        <v>5.86972970299365E-2</v>
      </c>
      <c r="L12" s="16">
        <v>4.3945875724371003E-2</v>
      </c>
      <c r="M12" s="16"/>
      <c r="N12" s="16">
        <v>0.11750771843526001</v>
      </c>
      <c r="O12" s="16">
        <v>0.105466264725413</v>
      </c>
      <c r="P12" s="16">
        <v>0.15386848759573901</v>
      </c>
      <c r="Q12" s="16">
        <v>0.19273970637461499</v>
      </c>
      <c r="R12" s="16"/>
      <c r="S12" s="16">
        <v>0.11555854364507299</v>
      </c>
      <c r="T12" s="16">
        <v>0.19306140728078899</v>
      </c>
      <c r="U12" s="16"/>
      <c r="V12" s="16">
        <v>0.147961350503308</v>
      </c>
      <c r="W12" s="16">
        <v>0.101050497336134</v>
      </c>
      <c r="X12" s="16">
        <v>0.19704704457388</v>
      </c>
      <c r="Y12" s="16">
        <v>0.24904460065212899</v>
      </c>
      <c r="Z12" s="16"/>
      <c r="AA12" s="16">
        <v>0.13592779277311001</v>
      </c>
      <c r="AB12" s="16">
        <v>0.125551382219245</v>
      </c>
      <c r="AC12" s="16">
        <v>5.74745598921046E-2</v>
      </c>
      <c r="AD12" s="16">
        <v>0.204927623804838</v>
      </c>
      <c r="AE12" s="16">
        <v>0.16368887061262599</v>
      </c>
      <c r="AF12" s="16">
        <v>0.24439495791246801</v>
      </c>
      <c r="AG12" s="16"/>
      <c r="AH12" s="16">
        <v>0.16785292414439401</v>
      </c>
      <c r="AI12" s="16">
        <v>0.13663395665571301</v>
      </c>
      <c r="AJ12" s="16"/>
      <c r="AK12" s="16">
        <v>0.177700751499488</v>
      </c>
      <c r="AL12" s="16">
        <v>0.144401261710291</v>
      </c>
      <c r="AM12" s="16"/>
      <c r="AN12" s="16">
        <v>0.151971782574295</v>
      </c>
      <c r="AO12" s="16">
        <v>0.14283777419391699</v>
      </c>
      <c r="AP12" s="16"/>
      <c r="AQ12" s="16">
        <v>0.14746203451480999</v>
      </c>
      <c r="AR12" s="16">
        <v>0.11650338278611</v>
      </c>
      <c r="AS12" s="16">
        <v>0.19084761139158099</v>
      </c>
      <c r="AT12" s="16"/>
      <c r="AU12" s="16">
        <v>0.143372412708828</v>
      </c>
      <c r="AV12" s="16">
        <v>0.15441261713491</v>
      </c>
      <c r="AW12" s="16"/>
      <c r="AX12" s="16">
        <v>0.17176870015544099</v>
      </c>
      <c r="AY12" s="16">
        <v>2.5581750299913601E-2</v>
      </c>
      <c r="AZ12" s="16"/>
      <c r="BA12" s="16">
        <v>0.25400502031539401</v>
      </c>
      <c r="BB12" s="16">
        <v>0.401149002450568</v>
      </c>
    </row>
    <row r="13" spans="2:54" x14ac:dyDescent="0.35">
      <c r="B13" s="19" t="s">
        <v>102</v>
      </c>
      <c r="C13" s="16">
        <v>2.9856376297663301E-2</v>
      </c>
      <c r="D13" s="16">
        <v>3.3272221324374102E-2</v>
      </c>
      <c r="E13" s="16">
        <v>2.7085833164193499E-2</v>
      </c>
      <c r="F13" s="16"/>
      <c r="G13" s="16">
        <v>0</v>
      </c>
      <c r="H13" s="16">
        <v>2.5788400476812901E-2</v>
      </c>
      <c r="I13" s="16">
        <v>2.1647155410476501E-2</v>
      </c>
      <c r="J13" s="16">
        <v>5.6407947793158303E-2</v>
      </c>
      <c r="K13" s="16">
        <v>3.6278503288347697E-2</v>
      </c>
      <c r="L13" s="16">
        <v>3.1899620046324899E-2</v>
      </c>
      <c r="M13" s="16"/>
      <c r="N13" s="16">
        <v>1.84379120485532E-2</v>
      </c>
      <c r="O13" s="16">
        <v>4.6961381273248601E-2</v>
      </c>
      <c r="P13" s="16">
        <v>1.9804006911099601E-2</v>
      </c>
      <c r="Q13" s="16">
        <v>3.9194607067144102E-2</v>
      </c>
      <c r="R13" s="16"/>
      <c r="S13" s="16">
        <v>2.67941429490056E-2</v>
      </c>
      <c r="T13" s="16">
        <v>3.4622236250231801E-2</v>
      </c>
      <c r="U13" s="16"/>
      <c r="V13" s="16">
        <v>3.4918505184575101E-2</v>
      </c>
      <c r="W13" s="16">
        <v>3.3010131136029901E-2</v>
      </c>
      <c r="X13" s="16">
        <v>2.4622145207921501E-2</v>
      </c>
      <c r="Y13" s="16">
        <v>0</v>
      </c>
      <c r="Z13" s="16"/>
      <c r="AA13" s="16">
        <v>4.3027972947963601E-2</v>
      </c>
      <c r="AB13" s="16">
        <v>1.3557503438320601E-2</v>
      </c>
      <c r="AC13" s="16">
        <v>3.6754147465884103E-2</v>
      </c>
      <c r="AD13" s="16">
        <v>2.4867570936725199E-2</v>
      </c>
      <c r="AE13" s="16">
        <v>1.9824184824749399E-2</v>
      </c>
      <c r="AF13" s="16">
        <v>0</v>
      </c>
      <c r="AG13" s="16"/>
      <c r="AH13" s="16">
        <v>3.3362535348385097E-2</v>
      </c>
      <c r="AI13" s="16">
        <v>2.56347360857586E-2</v>
      </c>
      <c r="AJ13" s="16"/>
      <c r="AK13" s="16">
        <v>3.5087647445299901E-2</v>
      </c>
      <c r="AL13" s="16">
        <v>2.5099482576051501E-2</v>
      </c>
      <c r="AM13" s="16"/>
      <c r="AN13" s="16">
        <v>3.3547763587727597E-2</v>
      </c>
      <c r="AO13" s="16">
        <v>2.0853066537320199E-2</v>
      </c>
      <c r="AP13" s="16"/>
      <c r="AQ13" s="16">
        <v>9.2362329247397696E-3</v>
      </c>
      <c r="AR13" s="16">
        <v>3.8191545781301101E-2</v>
      </c>
      <c r="AS13" s="16">
        <v>2.1665495907249699E-2</v>
      </c>
      <c r="AT13" s="16"/>
      <c r="AU13" s="16">
        <v>2.4374817945832E-2</v>
      </c>
      <c r="AV13" s="16">
        <v>3.4534655134575397E-2</v>
      </c>
      <c r="AW13" s="16"/>
      <c r="AX13" s="16">
        <v>1.6006962293217901E-2</v>
      </c>
      <c r="AY13" s="16">
        <v>9.5755529333150097E-2</v>
      </c>
      <c r="AZ13" s="16"/>
      <c r="BA13" s="16">
        <v>8.0952185250209602E-3</v>
      </c>
      <c r="BB13" s="16">
        <v>0</v>
      </c>
    </row>
    <row r="14" spans="2:54" x14ac:dyDescent="0.35">
      <c r="B14" s="19" t="s">
        <v>103</v>
      </c>
      <c r="C14" s="20">
        <v>7.4506749581210903E-3</v>
      </c>
      <c r="D14" s="20">
        <v>8.3003556265695295E-3</v>
      </c>
      <c r="E14" s="20">
        <v>3.4649576705787998E-3</v>
      </c>
      <c r="F14" s="20"/>
      <c r="G14" s="20">
        <v>0</v>
      </c>
      <c r="H14" s="20">
        <v>1.4519041239048101E-2</v>
      </c>
      <c r="I14" s="20">
        <v>0</v>
      </c>
      <c r="J14" s="20">
        <v>0</v>
      </c>
      <c r="K14" s="20">
        <v>1.5322584147647599E-2</v>
      </c>
      <c r="L14" s="20">
        <v>1.09504626922891E-2</v>
      </c>
      <c r="M14" s="20"/>
      <c r="N14" s="20">
        <v>4.6300629860105396E-3</v>
      </c>
      <c r="O14" s="20">
        <v>4.9196427726414102E-3</v>
      </c>
      <c r="P14" s="20">
        <v>6.4206826150856201E-3</v>
      </c>
      <c r="Q14" s="20">
        <v>1.33364653843386E-2</v>
      </c>
      <c r="R14" s="20"/>
      <c r="S14" s="20">
        <v>9.6177565806665807E-3</v>
      </c>
      <c r="T14" s="20">
        <v>4.22027992182004E-3</v>
      </c>
      <c r="U14" s="20"/>
      <c r="V14" s="20">
        <v>2.2856613138747602E-2</v>
      </c>
      <c r="W14" s="20">
        <v>1.8042182259618801E-3</v>
      </c>
      <c r="X14" s="20">
        <v>2.6725385308907701E-3</v>
      </c>
      <c r="Y14" s="20">
        <v>0</v>
      </c>
      <c r="Z14" s="20"/>
      <c r="AA14" s="20">
        <v>8.9032833903240193E-3</v>
      </c>
      <c r="AB14" s="20">
        <v>4.1131505305748699E-3</v>
      </c>
      <c r="AC14" s="20">
        <v>0</v>
      </c>
      <c r="AD14" s="20">
        <v>7.90323731056446E-3</v>
      </c>
      <c r="AE14" s="20">
        <v>1.7521884036956301E-2</v>
      </c>
      <c r="AF14" s="20">
        <v>0</v>
      </c>
      <c r="AG14" s="20"/>
      <c r="AH14" s="20">
        <v>6.3209105369404902E-3</v>
      </c>
      <c r="AI14" s="20">
        <v>3.0855190556434401E-3</v>
      </c>
      <c r="AJ14" s="20"/>
      <c r="AK14" s="20">
        <v>3.6566526723850398E-3</v>
      </c>
      <c r="AL14" s="20">
        <v>1.06972121728258E-2</v>
      </c>
      <c r="AM14" s="20"/>
      <c r="AN14" s="20">
        <v>5.2329017178391101E-3</v>
      </c>
      <c r="AO14" s="20">
        <v>2.1285666518341302E-3</v>
      </c>
      <c r="AP14" s="20"/>
      <c r="AQ14" s="20">
        <v>0</v>
      </c>
      <c r="AR14" s="20">
        <v>1.6578265772619401E-2</v>
      </c>
      <c r="AS14" s="20">
        <v>0</v>
      </c>
      <c r="AT14" s="20"/>
      <c r="AU14" s="20">
        <v>3.12048952567168E-3</v>
      </c>
      <c r="AV14" s="20">
        <v>9.6358926723539001E-3</v>
      </c>
      <c r="AW14" s="20"/>
      <c r="AX14" s="20">
        <v>5.0807686605381002E-3</v>
      </c>
      <c r="AY14" s="20">
        <v>4.8548525187317197E-3</v>
      </c>
      <c r="AZ14" s="20"/>
      <c r="BA14" s="20">
        <v>2.4963525381895002E-3</v>
      </c>
      <c r="BB14" s="20">
        <v>2.3015126633125198E-2</v>
      </c>
    </row>
    <row r="15" spans="2:54" x14ac:dyDescent="0.35">
      <c r="B15" s="21"/>
    </row>
    <row r="16" spans="2:54" x14ac:dyDescent="0.35">
      <c r="B16" t="s">
        <v>525</v>
      </c>
    </row>
    <row r="17" spans="2:2" x14ac:dyDescent="0.35">
      <c r="B17" t="s">
        <v>526</v>
      </c>
    </row>
    <row r="19" spans="2:2" x14ac:dyDescent="0.35">
      <c r="B19"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B22"/>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104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105</v>
      </c>
      <c r="C9" s="16">
        <v>0.23120877717079399</v>
      </c>
      <c r="D9" s="16">
        <v>0.269986932897468</v>
      </c>
      <c r="E9" s="16">
        <v>0.198076156485501</v>
      </c>
      <c r="F9" s="16"/>
      <c r="G9" s="16">
        <v>0.31016842372070702</v>
      </c>
      <c r="H9" s="16">
        <v>0.42307156138057</v>
      </c>
      <c r="I9" s="16">
        <v>0.24224668217453599</v>
      </c>
      <c r="J9" s="16">
        <v>0.15137809992545101</v>
      </c>
      <c r="K9" s="16">
        <v>0.153896432646386</v>
      </c>
      <c r="L9" s="16">
        <v>0.133390231271449</v>
      </c>
      <c r="M9" s="16"/>
      <c r="N9" s="16">
        <v>0.203464961950374</v>
      </c>
      <c r="O9" s="16">
        <v>0.21731220304468099</v>
      </c>
      <c r="P9" s="16">
        <v>0.23457284627007199</v>
      </c>
      <c r="Q9" s="16">
        <v>0.25784226020539802</v>
      </c>
      <c r="R9" s="16"/>
      <c r="S9" s="16">
        <v>0.18828591829208699</v>
      </c>
      <c r="T9" s="16">
        <v>0.29209911874799799</v>
      </c>
      <c r="U9" s="16"/>
      <c r="V9" s="16">
        <v>0.19530759169941</v>
      </c>
      <c r="W9" s="16">
        <v>0.23276071098795401</v>
      </c>
      <c r="X9" s="16">
        <v>0.25531625079322001</v>
      </c>
      <c r="Y9" s="16">
        <v>0.27454199398199097</v>
      </c>
      <c r="Z9" s="16"/>
      <c r="AA9" s="16">
        <v>0.23916545698331201</v>
      </c>
      <c r="AB9" s="16">
        <v>0.22376031369374699</v>
      </c>
      <c r="AC9" s="16">
        <v>0.15880166010614799</v>
      </c>
      <c r="AD9" s="16">
        <v>0.25493880824774501</v>
      </c>
      <c r="AE9" s="16">
        <v>0.224505394941132</v>
      </c>
      <c r="AF9" s="16">
        <v>0.260967994668868</v>
      </c>
      <c r="AG9" s="16"/>
      <c r="AH9" s="16">
        <v>0.27392580275119299</v>
      </c>
      <c r="AI9" s="16">
        <v>0.19213415799256001</v>
      </c>
      <c r="AJ9" s="16"/>
      <c r="AK9" s="16">
        <v>0.29714244494655601</v>
      </c>
      <c r="AL9" s="16">
        <v>0.21011759669827401</v>
      </c>
      <c r="AM9" s="16"/>
      <c r="AN9" s="16">
        <v>0.26765467128765602</v>
      </c>
      <c r="AO9" s="16">
        <v>0.219961057116762</v>
      </c>
      <c r="AP9" s="16"/>
      <c r="AQ9" s="16">
        <v>0.21757799154673199</v>
      </c>
      <c r="AR9" s="16">
        <v>0.17743907105148199</v>
      </c>
      <c r="AS9" s="16">
        <v>0.31410874648832499</v>
      </c>
      <c r="AT9" s="16"/>
      <c r="AU9" s="16">
        <v>0.23973899243069</v>
      </c>
      <c r="AV9" s="16">
        <v>0.221239780558487</v>
      </c>
      <c r="AW9" s="16"/>
      <c r="AX9" s="16">
        <v>0.26570469994397</v>
      </c>
      <c r="AY9" s="16">
        <v>6.4596877468517999E-2</v>
      </c>
      <c r="AZ9" s="16"/>
      <c r="BA9" s="16">
        <v>0.36983283699897701</v>
      </c>
      <c r="BB9" s="16">
        <v>0.35354528609324798</v>
      </c>
    </row>
    <row r="10" spans="2:54" x14ac:dyDescent="0.35">
      <c r="B10" s="19" t="s">
        <v>106</v>
      </c>
      <c r="C10" s="16">
        <v>0.37590163382438901</v>
      </c>
      <c r="D10" s="16">
        <v>0.393452573161237</v>
      </c>
      <c r="E10" s="16">
        <v>0.36020902357495899</v>
      </c>
      <c r="F10" s="16"/>
      <c r="G10" s="16">
        <v>0.31594369541416301</v>
      </c>
      <c r="H10" s="16">
        <v>0.31626261826010799</v>
      </c>
      <c r="I10" s="16">
        <v>0.36577450777397402</v>
      </c>
      <c r="J10" s="16">
        <v>0.41786641425587001</v>
      </c>
      <c r="K10" s="16">
        <v>0.40744628416353401</v>
      </c>
      <c r="L10" s="16">
        <v>0.41313826570227102</v>
      </c>
      <c r="M10" s="16"/>
      <c r="N10" s="16">
        <v>0.37349177460308802</v>
      </c>
      <c r="O10" s="16">
        <v>0.399845272498143</v>
      </c>
      <c r="P10" s="16">
        <v>0.35869195232872497</v>
      </c>
      <c r="Q10" s="16">
        <v>0.38428249694498001</v>
      </c>
      <c r="R10" s="16"/>
      <c r="S10" s="16">
        <v>0.39797016805100999</v>
      </c>
      <c r="T10" s="16">
        <v>0.34449878384694699</v>
      </c>
      <c r="U10" s="16"/>
      <c r="V10" s="16">
        <v>0.32174129285370601</v>
      </c>
      <c r="W10" s="16">
        <v>0.39154100022238603</v>
      </c>
      <c r="X10" s="16">
        <v>0.39081420520509602</v>
      </c>
      <c r="Y10" s="16">
        <v>0.46671656182969801</v>
      </c>
      <c r="Z10" s="16"/>
      <c r="AA10" s="16">
        <v>0.36158237528834197</v>
      </c>
      <c r="AB10" s="16">
        <v>0.35770079659843002</v>
      </c>
      <c r="AC10" s="16">
        <v>0.32927989562943</v>
      </c>
      <c r="AD10" s="16">
        <v>0.40676182565094898</v>
      </c>
      <c r="AE10" s="16">
        <v>0.451268501244658</v>
      </c>
      <c r="AF10" s="16">
        <v>0.38028724177992901</v>
      </c>
      <c r="AG10" s="16"/>
      <c r="AH10" s="16">
        <v>0.39182697868191901</v>
      </c>
      <c r="AI10" s="16">
        <v>0.36293985139770502</v>
      </c>
      <c r="AJ10" s="16"/>
      <c r="AK10" s="16">
        <v>0.38639401154174102</v>
      </c>
      <c r="AL10" s="16">
        <v>0.40100234049859101</v>
      </c>
      <c r="AM10" s="16"/>
      <c r="AN10" s="16">
        <v>0.41320551223172503</v>
      </c>
      <c r="AO10" s="16">
        <v>0.34063038518438499</v>
      </c>
      <c r="AP10" s="16"/>
      <c r="AQ10" s="16">
        <v>0.41006471109374798</v>
      </c>
      <c r="AR10" s="16">
        <v>0.37293575434860898</v>
      </c>
      <c r="AS10" s="16">
        <v>0.36151254294617002</v>
      </c>
      <c r="AT10" s="16"/>
      <c r="AU10" s="16">
        <v>0.37758553322715099</v>
      </c>
      <c r="AV10" s="16">
        <v>0.37732121653666101</v>
      </c>
      <c r="AW10" s="16"/>
      <c r="AX10" s="16">
        <v>0.41352973207511301</v>
      </c>
      <c r="AY10" s="16">
        <v>0.192667920539078</v>
      </c>
      <c r="AZ10" s="16"/>
      <c r="BA10" s="16">
        <v>0.40420231226787101</v>
      </c>
      <c r="BB10" s="16">
        <v>0.37681262282830003</v>
      </c>
    </row>
    <row r="11" spans="2:54" ht="29" customHeight="1" x14ac:dyDescent="0.35">
      <c r="B11" s="19" t="s">
        <v>107</v>
      </c>
      <c r="C11" s="16">
        <v>0.21233677440322901</v>
      </c>
      <c r="D11" s="16">
        <v>0.15939268748367899</v>
      </c>
      <c r="E11" s="16">
        <v>0.25889761298963299</v>
      </c>
      <c r="F11" s="16"/>
      <c r="G11" s="16">
        <v>0.19979694232407999</v>
      </c>
      <c r="H11" s="16">
        <v>0.153006510626786</v>
      </c>
      <c r="I11" s="16">
        <v>0.25042092180445702</v>
      </c>
      <c r="J11" s="16">
        <v>0.201788946369652</v>
      </c>
      <c r="K11" s="16">
        <v>0.24379293508290201</v>
      </c>
      <c r="L11" s="16">
        <v>0.22412784044612</v>
      </c>
      <c r="M11" s="16"/>
      <c r="N11" s="16">
        <v>0.226156894872836</v>
      </c>
      <c r="O11" s="16">
        <v>0.213735209363422</v>
      </c>
      <c r="P11" s="16">
        <v>0.20166054770580899</v>
      </c>
      <c r="Q11" s="16">
        <v>0.218333563916673</v>
      </c>
      <c r="R11" s="16"/>
      <c r="S11" s="16">
        <v>0.21171913326070199</v>
      </c>
      <c r="T11" s="16">
        <v>0.21432536059371601</v>
      </c>
      <c r="U11" s="16"/>
      <c r="V11" s="16">
        <v>0.29128035518513001</v>
      </c>
      <c r="W11" s="16">
        <v>0.19621454019176501</v>
      </c>
      <c r="X11" s="16">
        <v>0.172011148079833</v>
      </c>
      <c r="Y11" s="16">
        <v>0.15823038549752699</v>
      </c>
      <c r="Z11" s="16"/>
      <c r="AA11" s="16">
        <v>0.21770703619446499</v>
      </c>
      <c r="AB11" s="16">
        <v>0.228091086400348</v>
      </c>
      <c r="AC11" s="16">
        <v>0.30615102796583898</v>
      </c>
      <c r="AD11" s="16">
        <v>0.15290999710022299</v>
      </c>
      <c r="AE11" s="16">
        <v>0.196109487340202</v>
      </c>
      <c r="AF11" s="16">
        <v>0.21019167705401401</v>
      </c>
      <c r="AG11" s="16"/>
      <c r="AH11" s="16">
        <v>0.22294077865032599</v>
      </c>
      <c r="AI11" s="16">
        <v>0.17307643586942001</v>
      </c>
      <c r="AJ11" s="16"/>
      <c r="AK11" s="16">
        <v>0.19794678265507701</v>
      </c>
      <c r="AL11" s="16">
        <v>0.191519793943423</v>
      </c>
      <c r="AM11" s="16"/>
      <c r="AN11" s="16">
        <v>0.213859117869795</v>
      </c>
      <c r="AO11" s="16">
        <v>0.17854936314193801</v>
      </c>
      <c r="AP11" s="16"/>
      <c r="AQ11" s="16">
        <v>0.20159700969323399</v>
      </c>
      <c r="AR11" s="16">
        <v>0.264648478467779</v>
      </c>
      <c r="AS11" s="16">
        <v>0.14329277639764901</v>
      </c>
      <c r="AT11" s="16"/>
      <c r="AU11" s="16">
        <v>0.204738067370108</v>
      </c>
      <c r="AV11" s="16">
        <v>0.21389322645014799</v>
      </c>
      <c r="AW11" s="16"/>
      <c r="AX11" s="16">
        <v>0.182556682844282</v>
      </c>
      <c r="AY11" s="16">
        <v>0.35989103441229597</v>
      </c>
      <c r="AZ11" s="16"/>
      <c r="BA11" s="16">
        <v>0.107796869115549</v>
      </c>
      <c r="BB11" s="16">
        <v>0.17333814841182499</v>
      </c>
    </row>
    <row r="12" spans="2:54" x14ac:dyDescent="0.35">
      <c r="B12" s="19" t="s">
        <v>108</v>
      </c>
      <c r="C12" s="16">
        <v>0.11123585554056301</v>
      </c>
      <c r="D12" s="16">
        <v>0.113589251659781</v>
      </c>
      <c r="E12" s="16">
        <v>0.10698260095543501</v>
      </c>
      <c r="F12" s="16"/>
      <c r="G12" s="16">
        <v>8.2576163901050298E-2</v>
      </c>
      <c r="H12" s="16">
        <v>7.0160651268502502E-2</v>
      </c>
      <c r="I12" s="16">
        <v>9.9822726608510104E-2</v>
      </c>
      <c r="J12" s="16">
        <v>0.138375073281994</v>
      </c>
      <c r="K12" s="16">
        <v>0.101199161074149</v>
      </c>
      <c r="L12" s="16">
        <v>0.15924041833185601</v>
      </c>
      <c r="M12" s="16"/>
      <c r="N12" s="16">
        <v>0.14102450673425501</v>
      </c>
      <c r="O12" s="16">
        <v>7.8747743348253907E-2</v>
      </c>
      <c r="P12" s="16">
        <v>0.124974893269184</v>
      </c>
      <c r="Q12" s="16">
        <v>9.62812532151609E-2</v>
      </c>
      <c r="R12" s="16"/>
      <c r="S12" s="16">
        <v>0.124909956192834</v>
      </c>
      <c r="T12" s="16">
        <v>9.1172130151540201E-2</v>
      </c>
      <c r="U12" s="16"/>
      <c r="V12" s="16">
        <v>8.5713392861392998E-2</v>
      </c>
      <c r="W12" s="16">
        <v>0.123567111690408</v>
      </c>
      <c r="X12" s="16">
        <v>0.126965492158117</v>
      </c>
      <c r="Y12" s="16">
        <v>2.3624686885215102E-2</v>
      </c>
      <c r="Z12" s="16"/>
      <c r="AA12" s="16">
        <v>0.106587473539069</v>
      </c>
      <c r="AB12" s="16">
        <v>0.13710928345413401</v>
      </c>
      <c r="AC12" s="16">
        <v>8.9417976634267302E-2</v>
      </c>
      <c r="AD12" s="16">
        <v>0.10533533391619999</v>
      </c>
      <c r="AE12" s="16">
        <v>0.11354721083565</v>
      </c>
      <c r="AF12" s="16">
        <v>0.122646660540848</v>
      </c>
      <c r="AG12" s="16"/>
      <c r="AH12" s="16">
        <v>7.7982208878292894E-2</v>
      </c>
      <c r="AI12" s="16">
        <v>0.16289682131748101</v>
      </c>
      <c r="AJ12" s="16"/>
      <c r="AK12" s="16">
        <v>7.8092906722335403E-2</v>
      </c>
      <c r="AL12" s="16">
        <v>0.12647621899033601</v>
      </c>
      <c r="AM12" s="16"/>
      <c r="AN12" s="16">
        <v>7.09205097000183E-2</v>
      </c>
      <c r="AO12" s="16">
        <v>0.157236189972952</v>
      </c>
      <c r="AP12" s="16"/>
      <c r="AQ12" s="16">
        <v>0.115066383601135</v>
      </c>
      <c r="AR12" s="16">
        <v>0.100858474098639</v>
      </c>
      <c r="AS12" s="16">
        <v>0.126043975433071</v>
      </c>
      <c r="AT12" s="16"/>
      <c r="AU12" s="16">
        <v>0.11033942471446299</v>
      </c>
      <c r="AV12" s="16">
        <v>0.114530089105134</v>
      </c>
      <c r="AW12" s="16"/>
      <c r="AX12" s="16">
        <v>9.6471789363981195E-2</v>
      </c>
      <c r="AY12" s="16">
        <v>0.19100197286248599</v>
      </c>
      <c r="AZ12" s="16"/>
      <c r="BA12" s="16">
        <v>8.3231817594807703E-2</v>
      </c>
      <c r="BB12" s="16">
        <v>6.3924765336758907E-2</v>
      </c>
    </row>
    <row r="13" spans="2:54" x14ac:dyDescent="0.35">
      <c r="B13" s="19" t="s">
        <v>109</v>
      </c>
      <c r="C13" s="16">
        <v>4.8277488933023298E-2</v>
      </c>
      <c r="D13" s="16">
        <v>3.4526206464551699E-2</v>
      </c>
      <c r="E13" s="16">
        <v>6.2058430653692799E-2</v>
      </c>
      <c r="F13" s="16"/>
      <c r="G13" s="16">
        <v>4.8952840063848799E-2</v>
      </c>
      <c r="H13" s="16">
        <v>2.9043663149382001E-2</v>
      </c>
      <c r="I13" s="16">
        <v>3.8349879072719598E-2</v>
      </c>
      <c r="J13" s="16">
        <v>5.44397200444856E-2</v>
      </c>
      <c r="K13" s="16">
        <v>5.2691264472628903E-2</v>
      </c>
      <c r="L13" s="16">
        <v>6.3987155014068903E-2</v>
      </c>
      <c r="M13" s="16"/>
      <c r="N13" s="16">
        <v>4.9337529687794902E-2</v>
      </c>
      <c r="O13" s="16">
        <v>6.6657670650881004E-2</v>
      </c>
      <c r="P13" s="16">
        <v>5.3253909858206903E-2</v>
      </c>
      <c r="Q13" s="16">
        <v>2.3462668448933799E-2</v>
      </c>
      <c r="R13" s="16"/>
      <c r="S13" s="16">
        <v>5.8577170801843402E-2</v>
      </c>
      <c r="T13" s="16">
        <v>3.29881680101307E-2</v>
      </c>
      <c r="U13" s="16"/>
      <c r="V13" s="16">
        <v>5.2688919282713603E-2</v>
      </c>
      <c r="W13" s="16">
        <v>4.63226404638317E-2</v>
      </c>
      <c r="X13" s="16">
        <v>4.5818739431852003E-2</v>
      </c>
      <c r="Y13" s="16">
        <v>5.9195735087130698E-2</v>
      </c>
      <c r="Z13" s="16"/>
      <c r="AA13" s="16">
        <v>4.1547741882715102E-2</v>
      </c>
      <c r="AB13" s="16">
        <v>3.2563985142744098E-2</v>
      </c>
      <c r="AC13" s="16">
        <v>0.108357003080869</v>
      </c>
      <c r="AD13" s="16">
        <v>6.35184402317229E-2</v>
      </c>
      <c r="AE13" s="16">
        <v>1.4569405638357799E-2</v>
      </c>
      <c r="AF13" s="16">
        <v>2.5906425956341302E-2</v>
      </c>
      <c r="AG13" s="16"/>
      <c r="AH13" s="16">
        <v>2.2908309614321599E-2</v>
      </c>
      <c r="AI13" s="16">
        <v>8.8393003513020804E-2</v>
      </c>
      <c r="AJ13" s="16"/>
      <c r="AK13" s="16">
        <v>2.2439332883528201E-2</v>
      </c>
      <c r="AL13" s="16">
        <v>6.1362161650639797E-2</v>
      </c>
      <c r="AM13" s="16"/>
      <c r="AN13" s="16">
        <v>1.9113790219577102E-2</v>
      </c>
      <c r="AO13" s="16">
        <v>8.4856346402235105E-2</v>
      </c>
      <c r="AP13" s="16"/>
      <c r="AQ13" s="16">
        <v>4.6850817554586997E-2</v>
      </c>
      <c r="AR13" s="16">
        <v>4.7445613779829698E-2</v>
      </c>
      <c r="AS13" s="16">
        <v>4.8638135451458897E-2</v>
      </c>
      <c r="AT13" s="16"/>
      <c r="AU13" s="16">
        <v>4.9941111189337903E-2</v>
      </c>
      <c r="AV13" s="16">
        <v>4.67955933753764E-2</v>
      </c>
      <c r="AW13" s="16"/>
      <c r="AX13" s="16">
        <v>3.17277225015037E-2</v>
      </c>
      <c r="AY13" s="16">
        <v>0.12868847920103699</v>
      </c>
      <c r="AZ13" s="16"/>
      <c r="BA13" s="16">
        <v>2.1713668166425899E-2</v>
      </c>
      <c r="BB13" s="16">
        <v>3.2379177329868399E-2</v>
      </c>
    </row>
    <row r="14" spans="2:54" x14ac:dyDescent="0.35">
      <c r="B14" s="19" t="s">
        <v>110</v>
      </c>
      <c r="C14" s="16">
        <v>2.1039470128001201E-2</v>
      </c>
      <c r="D14" s="16">
        <v>2.9052348333283001E-2</v>
      </c>
      <c r="E14" s="16">
        <v>1.37761753407786E-2</v>
      </c>
      <c r="F14" s="16"/>
      <c r="G14" s="16">
        <v>4.2561934576150103E-2</v>
      </c>
      <c r="H14" s="16">
        <v>8.4549953146516206E-3</v>
      </c>
      <c r="I14" s="16">
        <v>3.3852825658025301E-3</v>
      </c>
      <c r="J14" s="16">
        <v>3.6151746122547901E-2</v>
      </c>
      <c r="K14" s="16">
        <v>4.0973922560400201E-2</v>
      </c>
      <c r="L14" s="16">
        <v>6.1160892342352804E-3</v>
      </c>
      <c r="M14" s="16"/>
      <c r="N14" s="16">
        <v>6.5243321516520901E-3</v>
      </c>
      <c r="O14" s="16">
        <v>2.3701901094619799E-2</v>
      </c>
      <c r="P14" s="16">
        <v>2.6845850568002601E-2</v>
      </c>
      <c r="Q14" s="16">
        <v>1.9797757268854899E-2</v>
      </c>
      <c r="R14" s="16"/>
      <c r="S14" s="16">
        <v>1.8537653401523899E-2</v>
      </c>
      <c r="T14" s="16">
        <v>2.4916438649667999E-2</v>
      </c>
      <c r="U14" s="16"/>
      <c r="V14" s="16">
        <v>5.3268448117646999E-2</v>
      </c>
      <c r="W14" s="16">
        <v>9.5939964436565408E-3</v>
      </c>
      <c r="X14" s="16">
        <v>9.0741643318812092E-3</v>
      </c>
      <c r="Y14" s="16">
        <v>1.76906367184381E-2</v>
      </c>
      <c r="Z14" s="16"/>
      <c r="AA14" s="16">
        <v>3.3409916112096399E-2</v>
      </c>
      <c r="AB14" s="16">
        <v>2.0774534710596301E-2</v>
      </c>
      <c r="AC14" s="16">
        <v>7.9924365834471607E-3</v>
      </c>
      <c r="AD14" s="16">
        <v>1.6535594853160002E-2</v>
      </c>
      <c r="AE14" s="16">
        <v>0</v>
      </c>
      <c r="AF14" s="16">
        <v>0</v>
      </c>
      <c r="AG14" s="16"/>
      <c r="AH14" s="16">
        <v>1.04159214239483E-2</v>
      </c>
      <c r="AI14" s="16">
        <v>2.0559729909813099E-2</v>
      </c>
      <c r="AJ14" s="16"/>
      <c r="AK14" s="16">
        <v>1.79845212507629E-2</v>
      </c>
      <c r="AL14" s="16">
        <v>9.5218882187355601E-3</v>
      </c>
      <c r="AM14" s="16"/>
      <c r="AN14" s="16">
        <v>1.5246398691227901E-2</v>
      </c>
      <c r="AO14" s="16">
        <v>1.8766658181728998E-2</v>
      </c>
      <c r="AP14" s="16"/>
      <c r="AQ14" s="16">
        <v>8.8430865105633607E-3</v>
      </c>
      <c r="AR14" s="16">
        <v>3.6672608253661199E-2</v>
      </c>
      <c r="AS14" s="16">
        <v>6.4038232833265197E-3</v>
      </c>
      <c r="AT14" s="16"/>
      <c r="AU14" s="16">
        <v>1.7656871068249799E-2</v>
      </c>
      <c r="AV14" s="16">
        <v>2.6220093974193798E-2</v>
      </c>
      <c r="AW14" s="16"/>
      <c r="AX14" s="16">
        <v>1.000937327115E-2</v>
      </c>
      <c r="AY14" s="16">
        <v>6.3153715516585801E-2</v>
      </c>
      <c r="AZ14" s="16"/>
      <c r="BA14" s="16">
        <v>1.32224958563695E-2</v>
      </c>
      <c r="BB14" s="16">
        <v>0</v>
      </c>
    </row>
    <row r="15" spans="2:54" x14ac:dyDescent="0.35">
      <c r="B15" s="19" t="s">
        <v>111</v>
      </c>
      <c r="C15" s="22">
        <v>0.60711041099518304</v>
      </c>
      <c r="D15" s="22">
        <v>0.66343950605870505</v>
      </c>
      <c r="E15" s="22">
        <v>0.55828518006046102</v>
      </c>
      <c r="F15" s="22"/>
      <c r="G15" s="22">
        <v>0.62611211913487097</v>
      </c>
      <c r="H15" s="22">
        <v>0.73933417964067705</v>
      </c>
      <c r="I15" s="22">
        <v>0.60802118994851095</v>
      </c>
      <c r="J15" s="22">
        <v>0.56924451418132105</v>
      </c>
      <c r="K15" s="22">
        <v>0.56134271680991998</v>
      </c>
      <c r="L15" s="22">
        <v>0.54652849697371997</v>
      </c>
      <c r="M15" s="22"/>
      <c r="N15" s="22">
        <v>0.57695673655346202</v>
      </c>
      <c r="O15" s="22">
        <v>0.61715747554282396</v>
      </c>
      <c r="P15" s="22">
        <v>0.59326479859879799</v>
      </c>
      <c r="Q15" s="22">
        <v>0.64212475715037698</v>
      </c>
      <c r="R15" s="22"/>
      <c r="S15" s="22">
        <v>0.586256086343097</v>
      </c>
      <c r="T15" s="22">
        <v>0.63659790259494498</v>
      </c>
      <c r="U15" s="22"/>
      <c r="V15" s="22">
        <v>0.51704888455311604</v>
      </c>
      <c r="W15" s="22">
        <v>0.62430171121033995</v>
      </c>
      <c r="X15" s="22">
        <v>0.64613045599831598</v>
      </c>
      <c r="Y15" s="22">
        <v>0.74125855581168898</v>
      </c>
      <c r="Z15" s="22"/>
      <c r="AA15" s="22">
        <v>0.60074783227165496</v>
      </c>
      <c r="AB15" s="22">
        <v>0.58146111029217695</v>
      </c>
      <c r="AC15" s="22">
        <v>0.48808155573557799</v>
      </c>
      <c r="AD15" s="22">
        <v>0.66170063389869405</v>
      </c>
      <c r="AE15" s="22">
        <v>0.67577389618578998</v>
      </c>
      <c r="AF15" s="22">
        <v>0.64125523644879701</v>
      </c>
      <c r="AG15" s="22"/>
      <c r="AH15" s="22">
        <v>0.66575278143311201</v>
      </c>
      <c r="AI15" s="22">
        <v>0.55507400939026397</v>
      </c>
      <c r="AJ15" s="22"/>
      <c r="AK15" s="22">
        <v>0.68353645648829697</v>
      </c>
      <c r="AL15" s="22">
        <v>0.61111993719686497</v>
      </c>
      <c r="AM15" s="22"/>
      <c r="AN15" s="22">
        <v>0.68086018351938105</v>
      </c>
      <c r="AO15" s="22">
        <v>0.56059144230114599</v>
      </c>
      <c r="AP15" s="22"/>
      <c r="AQ15" s="22">
        <v>0.62764270264048005</v>
      </c>
      <c r="AR15" s="22">
        <v>0.55037482540009097</v>
      </c>
      <c r="AS15" s="22">
        <v>0.67562128943449395</v>
      </c>
      <c r="AT15" s="22"/>
      <c r="AU15" s="22">
        <v>0.61732452565784102</v>
      </c>
      <c r="AV15" s="22">
        <v>0.59856099709514798</v>
      </c>
      <c r="AW15" s="22"/>
      <c r="AX15" s="22">
        <v>0.67923443201908296</v>
      </c>
      <c r="AY15" s="22">
        <v>0.257264798007596</v>
      </c>
      <c r="AZ15" s="22"/>
      <c r="BA15" s="22">
        <v>0.77403514926684802</v>
      </c>
      <c r="BB15" s="22">
        <v>0.73035790892154795</v>
      </c>
    </row>
    <row r="16" spans="2:54" x14ac:dyDescent="0.35">
      <c r="B16" s="19" t="s">
        <v>112</v>
      </c>
      <c r="C16" s="22">
        <v>0.159513344473587</v>
      </c>
      <c r="D16" s="22">
        <v>0.14811545812433299</v>
      </c>
      <c r="E16" s="22">
        <v>0.16904103160912701</v>
      </c>
      <c r="F16" s="22"/>
      <c r="G16" s="22">
        <v>0.131529003964899</v>
      </c>
      <c r="H16" s="22">
        <v>9.9204314417884507E-2</v>
      </c>
      <c r="I16" s="22">
        <v>0.13817260568122999</v>
      </c>
      <c r="J16" s="22">
        <v>0.19281479332647899</v>
      </c>
      <c r="K16" s="22">
        <v>0.15389042554677801</v>
      </c>
      <c r="L16" s="22">
        <v>0.223227573345925</v>
      </c>
      <c r="M16" s="22"/>
      <c r="N16" s="22">
        <v>0.19036203642204999</v>
      </c>
      <c r="O16" s="22">
        <v>0.14540541399913501</v>
      </c>
      <c r="P16" s="22">
        <v>0.17822880312739101</v>
      </c>
      <c r="Q16" s="22">
        <v>0.119743921664095</v>
      </c>
      <c r="R16" s="22"/>
      <c r="S16" s="22">
        <v>0.18348712699467701</v>
      </c>
      <c r="T16" s="22">
        <v>0.124160298161671</v>
      </c>
      <c r="U16" s="22"/>
      <c r="V16" s="22">
        <v>0.138402312144107</v>
      </c>
      <c r="W16" s="22">
        <v>0.16988975215423899</v>
      </c>
      <c r="X16" s="22">
        <v>0.172784231589969</v>
      </c>
      <c r="Y16" s="22">
        <v>8.2820421972345806E-2</v>
      </c>
      <c r="Z16" s="22"/>
      <c r="AA16" s="22">
        <v>0.14813521542178401</v>
      </c>
      <c r="AB16" s="22">
        <v>0.16967326859687801</v>
      </c>
      <c r="AC16" s="22">
        <v>0.197774979715136</v>
      </c>
      <c r="AD16" s="22">
        <v>0.16885377414792299</v>
      </c>
      <c r="AE16" s="22">
        <v>0.12811661647400799</v>
      </c>
      <c r="AF16" s="22">
        <v>0.14855308649718901</v>
      </c>
      <c r="AG16" s="22"/>
      <c r="AH16" s="22">
        <v>0.100890518492614</v>
      </c>
      <c r="AI16" s="22">
        <v>0.251289824830502</v>
      </c>
      <c r="AJ16" s="22"/>
      <c r="AK16" s="22">
        <v>0.10053223960586399</v>
      </c>
      <c r="AL16" s="22">
        <v>0.18783838064097599</v>
      </c>
      <c r="AM16" s="22"/>
      <c r="AN16" s="22">
        <v>9.0034299919595398E-2</v>
      </c>
      <c r="AO16" s="22">
        <v>0.24209253637518699</v>
      </c>
      <c r="AP16" s="22"/>
      <c r="AQ16" s="22">
        <v>0.161917201155722</v>
      </c>
      <c r="AR16" s="22">
        <v>0.14830408787846899</v>
      </c>
      <c r="AS16" s="22">
        <v>0.17468211088453001</v>
      </c>
      <c r="AT16" s="22"/>
      <c r="AU16" s="22">
        <v>0.16028053590380101</v>
      </c>
      <c r="AV16" s="22">
        <v>0.16132568248050999</v>
      </c>
      <c r="AW16" s="22"/>
      <c r="AX16" s="22">
        <v>0.12819951186548501</v>
      </c>
      <c r="AY16" s="22">
        <v>0.31969045206352198</v>
      </c>
      <c r="AZ16" s="22"/>
      <c r="BA16" s="22">
        <v>0.104945485761234</v>
      </c>
      <c r="BB16" s="22">
        <v>9.6303942666627299E-2</v>
      </c>
    </row>
    <row r="17" spans="2:54" x14ac:dyDescent="0.35">
      <c r="B17" s="19" t="s">
        <v>96</v>
      </c>
      <c r="C17" s="23">
        <v>0.44759706652159598</v>
      </c>
      <c r="D17" s="23">
        <v>0.51532404793437303</v>
      </c>
      <c r="E17" s="23">
        <v>0.38924414845133298</v>
      </c>
      <c r="F17" s="23"/>
      <c r="G17" s="23">
        <v>0.494583115169972</v>
      </c>
      <c r="H17" s="23">
        <v>0.64012986522279303</v>
      </c>
      <c r="I17" s="23">
        <v>0.46984858426728099</v>
      </c>
      <c r="J17" s="23">
        <v>0.376429720854841</v>
      </c>
      <c r="K17" s="23">
        <v>0.40745229126314197</v>
      </c>
      <c r="L17" s="23">
        <v>0.323300923627795</v>
      </c>
      <c r="M17" s="23"/>
      <c r="N17" s="23">
        <v>0.38659470013141101</v>
      </c>
      <c r="O17" s="23">
        <v>0.47175206154368898</v>
      </c>
      <c r="P17" s="23">
        <v>0.41503599547140702</v>
      </c>
      <c r="Q17" s="23">
        <v>0.522380835486283</v>
      </c>
      <c r="R17" s="23"/>
      <c r="S17" s="23">
        <v>0.40276895934842</v>
      </c>
      <c r="T17" s="23">
        <v>0.51243760443327402</v>
      </c>
      <c r="U17" s="23"/>
      <c r="V17" s="23">
        <v>0.37864657240901001</v>
      </c>
      <c r="W17" s="23">
        <v>0.45441195905609999</v>
      </c>
      <c r="X17" s="23">
        <v>0.473346224408347</v>
      </c>
      <c r="Y17" s="23">
        <v>0.65843813383934302</v>
      </c>
      <c r="Z17" s="23"/>
      <c r="AA17" s="23">
        <v>0.45261261684987097</v>
      </c>
      <c r="AB17" s="23">
        <v>0.41178784169529897</v>
      </c>
      <c r="AC17" s="23">
        <v>0.29030657602044202</v>
      </c>
      <c r="AD17" s="23">
        <v>0.49284685975077103</v>
      </c>
      <c r="AE17" s="23">
        <v>0.54765727971178202</v>
      </c>
      <c r="AF17" s="23">
        <v>0.49270214995160699</v>
      </c>
      <c r="AG17" s="23"/>
      <c r="AH17" s="23">
        <v>0.56486226294049702</v>
      </c>
      <c r="AI17" s="23">
        <v>0.30378418455976203</v>
      </c>
      <c r="AJ17" s="23"/>
      <c r="AK17" s="23">
        <v>0.58300421688243298</v>
      </c>
      <c r="AL17" s="23">
        <v>0.423281556555889</v>
      </c>
      <c r="AM17" s="23"/>
      <c r="AN17" s="23">
        <v>0.59082588359978605</v>
      </c>
      <c r="AO17" s="23">
        <v>0.31849890592595997</v>
      </c>
      <c r="AP17" s="23"/>
      <c r="AQ17" s="23">
        <v>0.465725501484758</v>
      </c>
      <c r="AR17" s="23">
        <v>0.40207073752162198</v>
      </c>
      <c r="AS17" s="23">
        <v>0.50093917854996495</v>
      </c>
      <c r="AT17" s="23"/>
      <c r="AU17" s="23">
        <v>0.45704398975404098</v>
      </c>
      <c r="AV17" s="23">
        <v>0.43723531461463699</v>
      </c>
      <c r="AW17" s="23"/>
      <c r="AX17" s="23">
        <v>0.55103492015359801</v>
      </c>
      <c r="AY17" s="23">
        <v>-6.2425654055925497E-2</v>
      </c>
      <c r="AZ17" s="23"/>
      <c r="BA17" s="23">
        <v>0.66908966350561405</v>
      </c>
      <c r="BB17" s="23">
        <v>0.63405396625492005</v>
      </c>
    </row>
    <row r="18" spans="2:54" x14ac:dyDescent="0.35">
      <c r="B18" s="21"/>
    </row>
    <row r="19" spans="2:54" x14ac:dyDescent="0.35">
      <c r="B19" t="s">
        <v>525</v>
      </c>
    </row>
    <row r="20" spans="2:54" x14ac:dyDescent="0.35">
      <c r="B20" t="s">
        <v>526</v>
      </c>
    </row>
    <row r="22" spans="2:54" x14ac:dyDescent="0.35">
      <c r="B22"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B31"/>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113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114</v>
      </c>
      <c r="C9" s="16">
        <v>0.80498395310325799</v>
      </c>
      <c r="D9" s="16">
        <v>0.788778590190367</v>
      </c>
      <c r="E9" s="16">
        <v>0.82625176551875901</v>
      </c>
      <c r="F9" s="16"/>
      <c r="G9" s="16">
        <v>0.66915382747005603</v>
      </c>
      <c r="H9" s="16">
        <v>0.78929292467200596</v>
      </c>
      <c r="I9" s="16">
        <v>0.80703872720780101</v>
      </c>
      <c r="J9" s="16">
        <v>0.84079887766204098</v>
      </c>
      <c r="K9" s="16">
        <v>0.81624444821860198</v>
      </c>
      <c r="L9" s="16">
        <v>0.85941291750012605</v>
      </c>
      <c r="M9" s="16"/>
      <c r="N9" s="16">
        <v>0.86323833314256004</v>
      </c>
      <c r="O9" s="16">
        <v>0.77446667227329502</v>
      </c>
      <c r="P9" s="16">
        <v>0.78572238354612101</v>
      </c>
      <c r="Q9" s="16">
        <v>0.82083220508805899</v>
      </c>
      <c r="R9" s="16"/>
      <c r="S9" s="16">
        <v>0.84716772456793299</v>
      </c>
      <c r="T9" s="16">
        <v>0.743729299181773</v>
      </c>
      <c r="U9" s="16"/>
      <c r="V9" s="16">
        <v>0.75603112862944399</v>
      </c>
      <c r="W9" s="16">
        <v>0.79920684603612002</v>
      </c>
      <c r="X9" s="16">
        <v>0.83965032217580204</v>
      </c>
      <c r="Y9" s="16">
        <v>0.94058056865045603</v>
      </c>
      <c r="Z9" s="16"/>
      <c r="AA9" s="16">
        <v>0.74563386480900695</v>
      </c>
      <c r="AB9" s="16">
        <v>0.892022533087937</v>
      </c>
      <c r="AC9" s="16">
        <v>0.83357755692124702</v>
      </c>
      <c r="AD9" s="16">
        <v>0.83268883878280697</v>
      </c>
      <c r="AE9" s="16">
        <v>0.81027266659267205</v>
      </c>
      <c r="AF9" s="16">
        <v>0.749359924286089</v>
      </c>
      <c r="AG9" s="16"/>
      <c r="AH9" s="16">
        <v>0.81671289545209202</v>
      </c>
      <c r="AI9" s="16">
        <v>0.80693853895817802</v>
      </c>
      <c r="AJ9" s="16"/>
      <c r="AK9" s="16">
        <v>0.80269135993052299</v>
      </c>
      <c r="AL9" s="16">
        <v>0.79347427501519296</v>
      </c>
      <c r="AM9" s="16"/>
      <c r="AN9" s="16">
        <v>0.82835114243196895</v>
      </c>
      <c r="AO9" s="16">
        <v>0.798730118085895</v>
      </c>
      <c r="AP9" s="16"/>
      <c r="AQ9" s="16">
        <v>0.81843390044172704</v>
      </c>
      <c r="AR9" s="16">
        <v>0.82531932249525897</v>
      </c>
      <c r="AS9" s="16">
        <v>0.786979861763765</v>
      </c>
      <c r="AT9" s="16"/>
      <c r="AU9" s="16">
        <v>0.826320565432066</v>
      </c>
      <c r="AV9" s="16">
        <v>0.77526532370169499</v>
      </c>
      <c r="AW9" s="16"/>
      <c r="AX9" s="16">
        <v>0.83021806081550997</v>
      </c>
      <c r="AY9" s="16">
        <v>0.69006291791867602</v>
      </c>
      <c r="AZ9" s="16"/>
      <c r="BA9" s="16">
        <v>0.85829761036343999</v>
      </c>
      <c r="BB9" s="16">
        <v>0.78068873343805401</v>
      </c>
    </row>
    <row r="10" spans="2:54" x14ac:dyDescent="0.35">
      <c r="B10" s="19" t="s">
        <v>115</v>
      </c>
      <c r="C10" s="16">
        <v>0.76075739228807904</v>
      </c>
      <c r="D10" s="16">
        <v>0.76384109286328605</v>
      </c>
      <c r="E10" s="16">
        <v>0.765942160887782</v>
      </c>
      <c r="F10" s="16"/>
      <c r="G10" s="16">
        <v>0.68512862718041501</v>
      </c>
      <c r="H10" s="16">
        <v>0.74615379040577501</v>
      </c>
      <c r="I10" s="16">
        <v>0.72099704236260997</v>
      </c>
      <c r="J10" s="16">
        <v>0.819573233583342</v>
      </c>
      <c r="K10" s="16">
        <v>0.81243937303248004</v>
      </c>
      <c r="L10" s="16">
        <v>0.76301237231128205</v>
      </c>
      <c r="M10" s="16"/>
      <c r="N10" s="16">
        <v>0.74029980129811501</v>
      </c>
      <c r="O10" s="16">
        <v>0.75115738661051901</v>
      </c>
      <c r="P10" s="16">
        <v>0.77724418385710603</v>
      </c>
      <c r="Q10" s="16">
        <v>0.75737105863901499</v>
      </c>
      <c r="R10" s="16"/>
      <c r="S10" s="16">
        <v>0.77890022234798095</v>
      </c>
      <c r="T10" s="16">
        <v>0.73221059756330198</v>
      </c>
      <c r="U10" s="16"/>
      <c r="V10" s="16">
        <v>0.72965590563081695</v>
      </c>
      <c r="W10" s="16">
        <v>0.78291138432908003</v>
      </c>
      <c r="X10" s="16">
        <v>0.75628989419321502</v>
      </c>
      <c r="Y10" s="16">
        <v>0.76925420154189506</v>
      </c>
      <c r="Z10" s="16"/>
      <c r="AA10" s="16">
        <v>0.73797435105517595</v>
      </c>
      <c r="AB10" s="16">
        <v>0.82484090974374402</v>
      </c>
      <c r="AC10" s="16">
        <v>0.80442809241832502</v>
      </c>
      <c r="AD10" s="16">
        <v>0.76051465503936799</v>
      </c>
      <c r="AE10" s="16">
        <v>0.70553112208896696</v>
      </c>
      <c r="AF10" s="16">
        <v>0.697233078742031</v>
      </c>
      <c r="AG10" s="16"/>
      <c r="AH10" s="16">
        <v>0.75652624699203896</v>
      </c>
      <c r="AI10" s="16">
        <v>0.75131101564899905</v>
      </c>
      <c r="AJ10" s="16"/>
      <c r="AK10" s="16">
        <v>0.75858835892819099</v>
      </c>
      <c r="AL10" s="16">
        <v>0.770014812051384</v>
      </c>
      <c r="AM10" s="16"/>
      <c r="AN10" s="16">
        <v>0.78528061454175802</v>
      </c>
      <c r="AO10" s="16">
        <v>0.73610702809756001</v>
      </c>
      <c r="AP10" s="16"/>
      <c r="AQ10" s="16">
        <v>0.79148438175373703</v>
      </c>
      <c r="AR10" s="16">
        <v>0.77659828228937799</v>
      </c>
      <c r="AS10" s="16">
        <v>0.739273667455977</v>
      </c>
      <c r="AT10" s="16"/>
      <c r="AU10" s="16">
        <v>0.78517001922917995</v>
      </c>
      <c r="AV10" s="16">
        <v>0.72889859878107799</v>
      </c>
      <c r="AW10" s="16"/>
      <c r="AX10" s="16">
        <v>0.77896317315069996</v>
      </c>
      <c r="AY10" s="16">
        <v>0.68168723313172497</v>
      </c>
      <c r="AZ10" s="16"/>
      <c r="BA10" s="16">
        <v>0.80063896079149</v>
      </c>
      <c r="BB10" s="16">
        <v>0.84357758848487596</v>
      </c>
    </row>
    <row r="11" spans="2:54" x14ac:dyDescent="0.35">
      <c r="B11" s="19" t="s">
        <v>116</v>
      </c>
      <c r="C11" s="16">
        <v>0.71258560082544198</v>
      </c>
      <c r="D11" s="16">
        <v>0.72436954478843296</v>
      </c>
      <c r="E11" s="16">
        <v>0.70773088245882398</v>
      </c>
      <c r="F11" s="16"/>
      <c r="G11" s="16">
        <v>0.74420718756795701</v>
      </c>
      <c r="H11" s="16">
        <v>0.70096423377615602</v>
      </c>
      <c r="I11" s="16">
        <v>0.71687122308254803</v>
      </c>
      <c r="J11" s="16">
        <v>0.73415356353879502</v>
      </c>
      <c r="K11" s="16">
        <v>0.72309598426093902</v>
      </c>
      <c r="L11" s="16">
        <v>0.67644506350161504</v>
      </c>
      <c r="M11" s="16"/>
      <c r="N11" s="16">
        <v>0.76135431111893903</v>
      </c>
      <c r="O11" s="16">
        <v>0.691101096859566</v>
      </c>
      <c r="P11" s="16">
        <v>0.698553817353182</v>
      </c>
      <c r="Q11" s="16">
        <v>0.71894235286785502</v>
      </c>
      <c r="R11" s="16"/>
      <c r="S11" s="16">
        <v>0.72464844660014904</v>
      </c>
      <c r="T11" s="16">
        <v>0.69296625278321</v>
      </c>
      <c r="U11" s="16"/>
      <c r="V11" s="16">
        <v>0.69849967671818802</v>
      </c>
      <c r="W11" s="16">
        <v>0.68490251318843398</v>
      </c>
      <c r="X11" s="16">
        <v>0.74854668841519401</v>
      </c>
      <c r="Y11" s="16">
        <v>0.83577190691765102</v>
      </c>
      <c r="Z11" s="16"/>
      <c r="AA11" s="16">
        <v>0.67221972790867801</v>
      </c>
      <c r="AB11" s="16">
        <v>0.76556609850752799</v>
      </c>
      <c r="AC11" s="16">
        <v>0.70300972452548505</v>
      </c>
      <c r="AD11" s="16">
        <v>0.74005812519148195</v>
      </c>
      <c r="AE11" s="16">
        <v>0.71647943277739301</v>
      </c>
      <c r="AF11" s="16">
        <v>0.74330814168355597</v>
      </c>
      <c r="AG11" s="16"/>
      <c r="AH11" s="16">
        <v>0.70731573373884504</v>
      </c>
      <c r="AI11" s="16">
        <v>0.72179798317750499</v>
      </c>
      <c r="AJ11" s="16"/>
      <c r="AK11" s="16">
        <v>0.68454554488543895</v>
      </c>
      <c r="AL11" s="16">
        <v>0.71795403485383003</v>
      </c>
      <c r="AM11" s="16"/>
      <c r="AN11" s="16">
        <v>0.71295092956108896</v>
      </c>
      <c r="AO11" s="16">
        <v>0.71549174369486102</v>
      </c>
      <c r="AP11" s="16"/>
      <c r="AQ11" s="16">
        <v>0.77974891917114597</v>
      </c>
      <c r="AR11" s="16">
        <v>0.68483722058597896</v>
      </c>
      <c r="AS11" s="16">
        <v>0.70750107274034502</v>
      </c>
      <c r="AT11" s="16"/>
      <c r="AU11" s="16">
        <v>0.71335851979547504</v>
      </c>
      <c r="AV11" s="16">
        <v>0.71399531678577699</v>
      </c>
      <c r="AW11" s="16"/>
      <c r="AX11" s="16">
        <v>0.73916328370094797</v>
      </c>
      <c r="AY11" s="16">
        <v>0.58062442328490704</v>
      </c>
      <c r="AZ11" s="16"/>
      <c r="BA11" s="16">
        <v>0.74952140788307198</v>
      </c>
      <c r="BB11" s="16">
        <v>0.79398325496482403</v>
      </c>
    </row>
    <row r="12" spans="2:54" x14ac:dyDescent="0.35">
      <c r="B12" s="19" t="s">
        <v>117</v>
      </c>
      <c r="C12" s="16">
        <v>0.627842876973149</v>
      </c>
      <c r="D12" s="16">
        <v>0.68877229038915799</v>
      </c>
      <c r="E12" s="16">
        <v>0.56985408029436901</v>
      </c>
      <c r="F12" s="16"/>
      <c r="G12" s="16">
        <v>0.73238691978897796</v>
      </c>
      <c r="H12" s="16">
        <v>0.62885560953226705</v>
      </c>
      <c r="I12" s="16">
        <v>0.63642428155689701</v>
      </c>
      <c r="J12" s="16">
        <v>0.65711160320711104</v>
      </c>
      <c r="K12" s="16">
        <v>0.55796001616696</v>
      </c>
      <c r="L12" s="16">
        <v>0.592565209788396</v>
      </c>
      <c r="M12" s="16"/>
      <c r="N12" s="16">
        <v>0.59740170487353705</v>
      </c>
      <c r="O12" s="16">
        <v>0.57875983192602698</v>
      </c>
      <c r="P12" s="16">
        <v>0.62354096604768505</v>
      </c>
      <c r="Q12" s="16">
        <v>0.69947591832816802</v>
      </c>
      <c r="R12" s="16"/>
      <c r="S12" s="16">
        <v>0.61421540995780199</v>
      </c>
      <c r="T12" s="16">
        <v>0.64653705027983099</v>
      </c>
      <c r="U12" s="16"/>
      <c r="V12" s="16">
        <v>0.57761516836384696</v>
      </c>
      <c r="W12" s="16">
        <v>0.60699877776751998</v>
      </c>
      <c r="X12" s="16">
        <v>0.67632816063235102</v>
      </c>
      <c r="Y12" s="16">
        <v>0.83180538342550203</v>
      </c>
      <c r="Z12" s="16"/>
      <c r="AA12" s="16">
        <v>0.55327168550363703</v>
      </c>
      <c r="AB12" s="16">
        <v>0.66640231108840597</v>
      </c>
      <c r="AC12" s="16">
        <v>0.497618130261891</v>
      </c>
      <c r="AD12" s="16">
        <v>0.72037884224757198</v>
      </c>
      <c r="AE12" s="16">
        <v>0.72303901677222104</v>
      </c>
      <c r="AF12" s="16">
        <v>0.84637675616535402</v>
      </c>
      <c r="AG12" s="16"/>
      <c r="AH12" s="16">
        <v>0.66210235876072498</v>
      </c>
      <c r="AI12" s="16">
        <v>0.59721525839140499</v>
      </c>
      <c r="AJ12" s="16"/>
      <c r="AK12" s="16">
        <v>0.63686644873346498</v>
      </c>
      <c r="AL12" s="16">
        <v>0.61162650305102495</v>
      </c>
      <c r="AM12" s="16"/>
      <c r="AN12" s="16">
        <v>0.64462076443446203</v>
      </c>
      <c r="AO12" s="16">
        <v>0.61231559660438695</v>
      </c>
      <c r="AP12" s="16"/>
      <c r="AQ12" s="16">
        <v>0.73445348984303205</v>
      </c>
      <c r="AR12" s="16">
        <v>0.58836319304296603</v>
      </c>
      <c r="AS12" s="16">
        <v>0.65348685473363399</v>
      </c>
      <c r="AT12" s="16"/>
      <c r="AU12" s="16">
        <v>0.58907348842277096</v>
      </c>
      <c r="AV12" s="16">
        <v>0.679708002182838</v>
      </c>
      <c r="AW12" s="16"/>
      <c r="AX12" s="16">
        <v>0.66724121851327101</v>
      </c>
      <c r="AY12" s="16">
        <v>0.44696228035260599</v>
      </c>
      <c r="AZ12" s="16"/>
      <c r="BA12" s="16">
        <v>0.88864733759884396</v>
      </c>
      <c r="BB12" s="16">
        <v>0.85469150107706604</v>
      </c>
    </row>
    <row r="13" spans="2:54" x14ac:dyDescent="0.35">
      <c r="B13" s="19" t="s">
        <v>118</v>
      </c>
      <c r="C13" s="16">
        <v>0.408795866691471</v>
      </c>
      <c r="D13" s="16">
        <v>0.37839253719785898</v>
      </c>
      <c r="E13" s="16">
        <v>0.43739405149525101</v>
      </c>
      <c r="F13" s="16"/>
      <c r="G13" s="16">
        <v>0.61493192866504698</v>
      </c>
      <c r="H13" s="16">
        <v>0.47875858615871603</v>
      </c>
      <c r="I13" s="16">
        <v>0.41765874193856201</v>
      </c>
      <c r="J13" s="16">
        <v>0.434831662705495</v>
      </c>
      <c r="K13" s="16">
        <v>0.35921936472770599</v>
      </c>
      <c r="L13" s="16">
        <v>0.24208855137549001</v>
      </c>
      <c r="M13" s="16"/>
      <c r="N13" s="16">
        <v>0.38686974704751098</v>
      </c>
      <c r="O13" s="16">
        <v>0.37973674883724601</v>
      </c>
      <c r="P13" s="16">
        <v>0.39996264404149501</v>
      </c>
      <c r="Q13" s="16">
        <v>0.46408211219411899</v>
      </c>
      <c r="R13" s="16"/>
      <c r="S13" s="16">
        <v>0.37205946235884202</v>
      </c>
      <c r="T13" s="16">
        <v>0.46290155833417701</v>
      </c>
      <c r="U13" s="16"/>
      <c r="V13" s="16">
        <v>0.370840953647111</v>
      </c>
      <c r="W13" s="16">
        <v>0.42057029125314899</v>
      </c>
      <c r="X13" s="16">
        <v>0.41891065842354003</v>
      </c>
      <c r="Y13" s="16">
        <v>0.46580300736513602</v>
      </c>
      <c r="Z13" s="16"/>
      <c r="AA13" s="16">
        <v>0.33421018310512302</v>
      </c>
      <c r="AB13" s="16">
        <v>0.43179286702212299</v>
      </c>
      <c r="AC13" s="16">
        <v>0.39617440382122299</v>
      </c>
      <c r="AD13" s="16">
        <v>0.50758772762105897</v>
      </c>
      <c r="AE13" s="16">
        <v>0.45359278579587797</v>
      </c>
      <c r="AF13" s="16">
        <v>0.44594021416972701</v>
      </c>
      <c r="AG13" s="16"/>
      <c r="AH13" s="16">
        <v>0.41761111728372402</v>
      </c>
      <c r="AI13" s="16">
        <v>0.377923741720679</v>
      </c>
      <c r="AJ13" s="16"/>
      <c r="AK13" s="16">
        <v>0.39019516816452499</v>
      </c>
      <c r="AL13" s="16">
        <v>0.37526488283222098</v>
      </c>
      <c r="AM13" s="16"/>
      <c r="AN13" s="16">
        <v>0.38196902570802799</v>
      </c>
      <c r="AO13" s="16">
        <v>0.39230933571702498</v>
      </c>
      <c r="AP13" s="16"/>
      <c r="AQ13" s="16">
        <v>0.454169942426982</v>
      </c>
      <c r="AR13" s="16">
        <v>0.38795574953685902</v>
      </c>
      <c r="AS13" s="16">
        <v>0.40273587983769898</v>
      </c>
      <c r="AT13" s="16"/>
      <c r="AU13" s="16">
        <v>0.36272278990449802</v>
      </c>
      <c r="AV13" s="16">
        <v>0.47113020951811102</v>
      </c>
      <c r="AW13" s="16"/>
      <c r="AX13" s="16">
        <v>0.44477342354587301</v>
      </c>
      <c r="AY13" s="16">
        <v>0.22891844989597701</v>
      </c>
      <c r="AZ13" s="16"/>
      <c r="BA13" s="16">
        <v>0.55892331699304698</v>
      </c>
      <c r="BB13" s="16">
        <v>0.54389551932110902</v>
      </c>
    </row>
    <row r="14" spans="2:54" x14ac:dyDescent="0.35">
      <c r="B14" s="19" t="s">
        <v>119</v>
      </c>
      <c r="C14" s="16">
        <v>0.29352023791438497</v>
      </c>
      <c r="D14" s="16">
        <v>0.27343229197291402</v>
      </c>
      <c r="E14" s="16">
        <v>0.31232531763513399</v>
      </c>
      <c r="F14" s="16"/>
      <c r="G14" s="16">
        <v>0.48315022898423299</v>
      </c>
      <c r="H14" s="16">
        <v>0.45148314203691797</v>
      </c>
      <c r="I14" s="16">
        <v>0.31949382235891199</v>
      </c>
      <c r="J14" s="16">
        <v>0.34855032627006699</v>
      </c>
      <c r="K14" s="16">
        <v>0.145295180468938</v>
      </c>
      <c r="L14" s="16">
        <v>0.102975993026309</v>
      </c>
      <c r="M14" s="16"/>
      <c r="N14" s="16">
        <v>0.30913001841257898</v>
      </c>
      <c r="O14" s="16">
        <v>0.26035883717945302</v>
      </c>
      <c r="P14" s="16">
        <v>0.30220201289797199</v>
      </c>
      <c r="Q14" s="16">
        <v>0.297420671452647</v>
      </c>
      <c r="R14" s="16"/>
      <c r="S14" s="16">
        <v>0.24982153935510401</v>
      </c>
      <c r="T14" s="16">
        <v>0.36087008255898001</v>
      </c>
      <c r="U14" s="16"/>
      <c r="V14" s="16">
        <v>0.286163412178566</v>
      </c>
      <c r="W14" s="16">
        <v>0.25675822543641003</v>
      </c>
      <c r="X14" s="16">
        <v>0.33987891715679502</v>
      </c>
      <c r="Y14" s="16">
        <v>0.38559850066123602</v>
      </c>
      <c r="Z14" s="16"/>
      <c r="AA14" s="16">
        <v>0.247059100520093</v>
      </c>
      <c r="AB14" s="16">
        <v>0.30601853666219803</v>
      </c>
      <c r="AC14" s="16">
        <v>0.27352057315866901</v>
      </c>
      <c r="AD14" s="16">
        <v>0.35176932142228601</v>
      </c>
      <c r="AE14" s="16">
        <v>0.38221038222944997</v>
      </c>
      <c r="AF14" s="16">
        <v>0.21233068104268199</v>
      </c>
      <c r="AG14" s="16"/>
      <c r="AH14" s="16">
        <v>0.30942743547160301</v>
      </c>
      <c r="AI14" s="16">
        <v>0.269824702929231</v>
      </c>
      <c r="AJ14" s="16"/>
      <c r="AK14" s="16">
        <v>0.28595478553877701</v>
      </c>
      <c r="AL14" s="16">
        <v>0.27243021819663099</v>
      </c>
      <c r="AM14" s="16"/>
      <c r="AN14" s="16">
        <v>0.29727518483610399</v>
      </c>
      <c r="AO14" s="16">
        <v>0.272549592217111</v>
      </c>
      <c r="AP14" s="16"/>
      <c r="AQ14" s="16">
        <v>0.324477104133094</v>
      </c>
      <c r="AR14" s="16">
        <v>0.29792504426171601</v>
      </c>
      <c r="AS14" s="16">
        <v>0.27657953678607899</v>
      </c>
      <c r="AT14" s="16"/>
      <c r="AU14" s="16">
        <v>0.26370736804186601</v>
      </c>
      <c r="AV14" s="16">
        <v>0.33907203297210797</v>
      </c>
      <c r="AW14" s="16"/>
      <c r="AX14" s="16">
        <v>0.32425269453918998</v>
      </c>
      <c r="AY14" s="16">
        <v>0.14097959135843699</v>
      </c>
      <c r="AZ14" s="16"/>
      <c r="BA14" s="16">
        <v>0.40994973609748803</v>
      </c>
      <c r="BB14" s="16">
        <v>0.49022875273877597</v>
      </c>
    </row>
    <row r="15" spans="2:54" ht="29" customHeight="1" x14ac:dyDescent="0.35">
      <c r="B15" s="19" t="s">
        <v>120</v>
      </c>
      <c r="C15" s="16">
        <v>0.269160015276319</v>
      </c>
      <c r="D15" s="16">
        <v>0.34827831898664002</v>
      </c>
      <c r="E15" s="16">
        <v>0.198400899565087</v>
      </c>
      <c r="F15" s="16"/>
      <c r="G15" s="16">
        <v>0.24200687517435099</v>
      </c>
      <c r="H15" s="16">
        <v>0.23093562637003101</v>
      </c>
      <c r="I15" s="16">
        <v>0.39459840907259502</v>
      </c>
      <c r="J15" s="16">
        <v>0.36460678766635701</v>
      </c>
      <c r="K15" s="16">
        <v>0.241291023261101</v>
      </c>
      <c r="L15" s="16">
        <v>0.169800513289007</v>
      </c>
      <c r="M15" s="16"/>
      <c r="N15" s="16">
        <v>0.25116294644943798</v>
      </c>
      <c r="O15" s="16">
        <v>0.22147771611453199</v>
      </c>
      <c r="P15" s="16">
        <v>0.29007069961020099</v>
      </c>
      <c r="Q15" s="16">
        <v>0.290224820265991</v>
      </c>
      <c r="R15" s="16"/>
      <c r="S15" s="16">
        <v>0.27239729213023001</v>
      </c>
      <c r="T15" s="16">
        <v>0.26396024063503398</v>
      </c>
      <c r="U15" s="16"/>
      <c r="V15" s="16">
        <v>0.19037566883917401</v>
      </c>
      <c r="W15" s="16">
        <v>0.25446899477450102</v>
      </c>
      <c r="X15" s="16">
        <v>0.33642937272347601</v>
      </c>
      <c r="Y15" s="16">
        <v>0.45382772087429302</v>
      </c>
      <c r="Z15" s="16"/>
      <c r="AA15" s="16">
        <v>0.19207711855335899</v>
      </c>
      <c r="AB15" s="16">
        <v>0.27451187756356399</v>
      </c>
      <c r="AC15" s="16">
        <v>0.234844544039672</v>
      </c>
      <c r="AD15" s="16">
        <v>0.404897620330049</v>
      </c>
      <c r="AE15" s="16">
        <v>0.27340446457312401</v>
      </c>
      <c r="AF15" s="16">
        <v>0.37287589190942599</v>
      </c>
      <c r="AG15" s="16"/>
      <c r="AH15" s="16">
        <v>0.29001180444269697</v>
      </c>
      <c r="AI15" s="16">
        <v>0.277895976677552</v>
      </c>
      <c r="AJ15" s="16"/>
      <c r="AK15" s="16">
        <v>0.28738731081944302</v>
      </c>
      <c r="AL15" s="16">
        <v>0.26805174476368598</v>
      </c>
      <c r="AM15" s="16"/>
      <c r="AN15" s="16">
        <v>0.300895815985052</v>
      </c>
      <c r="AO15" s="16">
        <v>0.263138450236168</v>
      </c>
      <c r="AP15" s="16"/>
      <c r="AQ15" s="16">
        <v>0.306557700639568</v>
      </c>
      <c r="AR15" s="16">
        <v>0.237207538709792</v>
      </c>
      <c r="AS15" s="16">
        <v>0.32062531251326498</v>
      </c>
      <c r="AT15" s="16"/>
      <c r="AU15" s="16">
        <v>0.274883689964179</v>
      </c>
      <c r="AV15" s="16">
        <v>0.265935626057687</v>
      </c>
      <c r="AW15" s="16"/>
      <c r="AX15" s="16">
        <v>0.29859523877291999</v>
      </c>
      <c r="AY15" s="16">
        <v>0.124655405313116</v>
      </c>
      <c r="AZ15" s="16"/>
      <c r="BA15" s="16">
        <v>0.49607276852715598</v>
      </c>
      <c r="BB15" s="16">
        <v>0.50752341086741704</v>
      </c>
    </row>
    <row r="16" spans="2:54" x14ac:dyDescent="0.35">
      <c r="B16" s="19" t="s">
        <v>121</v>
      </c>
      <c r="C16" s="16">
        <v>0.26153777179294302</v>
      </c>
      <c r="D16" s="16">
        <v>0.28022415566132702</v>
      </c>
      <c r="E16" s="16">
        <v>0.24310913379674501</v>
      </c>
      <c r="F16" s="16"/>
      <c r="G16" s="16">
        <v>0.33782132891726002</v>
      </c>
      <c r="H16" s="16">
        <v>0.31492892293267599</v>
      </c>
      <c r="I16" s="16">
        <v>0.35695768586399701</v>
      </c>
      <c r="J16" s="16">
        <v>0.26630114507108299</v>
      </c>
      <c r="K16" s="16">
        <v>0.205621123015712</v>
      </c>
      <c r="L16" s="16">
        <v>0.13769444846701401</v>
      </c>
      <c r="M16" s="16"/>
      <c r="N16" s="16">
        <v>0.26300802441120402</v>
      </c>
      <c r="O16" s="16">
        <v>0.21231127667703401</v>
      </c>
      <c r="P16" s="16">
        <v>0.28688552442266102</v>
      </c>
      <c r="Q16" s="16">
        <v>0.26289323341612703</v>
      </c>
      <c r="R16" s="16"/>
      <c r="S16" s="16">
        <v>0.22798983765737699</v>
      </c>
      <c r="T16" s="16">
        <v>0.311764265500868</v>
      </c>
      <c r="U16" s="16"/>
      <c r="V16" s="16">
        <v>0.247872510420896</v>
      </c>
      <c r="W16" s="16">
        <v>0.26782593951857298</v>
      </c>
      <c r="X16" s="16">
        <v>0.26092530658954599</v>
      </c>
      <c r="Y16" s="16">
        <v>0.29392397430620198</v>
      </c>
      <c r="Z16" s="16"/>
      <c r="AA16" s="16">
        <v>0.26502937670511301</v>
      </c>
      <c r="AB16" s="16">
        <v>0.26650273397847601</v>
      </c>
      <c r="AC16" s="16">
        <v>0.173490985294493</v>
      </c>
      <c r="AD16" s="16">
        <v>0.32182028034918703</v>
      </c>
      <c r="AE16" s="16">
        <v>0.23371173580144</v>
      </c>
      <c r="AF16" s="16">
        <v>0.13422006180562601</v>
      </c>
      <c r="AG16" s="16"/>
      <c r="AH16" s="16">
        <v>0.25766688887636202</v>
      </c>
      <c r="AI16" s="16">
        <v>0.26446969034754297</v>
      </c>
      <c r="AJ16" s="16"/>
      <c r="AK16" s="16">
        <v>0.25863077516395599</v>
      </c>
      <c r="AL16" s="16">
        <v>0.25375183966808401</v>
      </c>
      <c r="AM16" s="16"/>
      <c r="AN16" s="16">
        <v>0.24264143782270001</v>
      </c>
      <c r="AO16" s="16">
        <v>0.27710284903614701</v>
      </c>
      <c r="AP16" s="16"/>
      <c r="AQ16" s="16">
        <v>0.20458293940026101</v>
      </c>
      <c r="AR16" s="16">
        <v>0.23131498069029099</v>
      </c>
      <c r="AS16" s="16">
        <v>0.32387318115128499</v>
      </c>
      <c r="AT16" s="16"/>
      <c r="AU16" s="16">
        <v>0.25521084413044698</v>
      </c>
      <c r="AV16" s="16">
        <v>0.26991728190002401</v>
      </c>
      <c r="AW16" s="16"/>
      <c r="AX16" s="16">
        <v>0.29149002572795502</v>
      </c>
      <c r="AY16" s="16">
        <v>0.119316962624331</v>
      </c>
      <c r="AZ16" s="16"/>
      <c r="BA16" s="16">
        <v>0.42986278879157802</v>
      </c>
      <c r="BB16" s="16">
        <v>0.36074347481371999</v>
      </c>
    </row>
    <row r="17" spans="2:54" x14ac:dyDescent="0.35">
      <c r="B17" s="19" t="s">
        <v>122</v>
      </c>
      <c r="C17" s="16">
        <v>0.23733494816403899</v>
      </c>
      <c r="D17" s="16">
        <v>0.31496078128914901</v>
      </c>
      <c r="E17" s="16">
        <v>0.16566183599186099</v>
      </c>
      <c r="F17" s="16"/>
      <c r="G17" s="16">
        <v>0.23085668026626399</v>
      </c>
      <c r="H17" s="16">
        <v>0.15645126670797699</v>
      </c>
      <c r="I17" s="16">
        <v>0.28388034829425102</v>
      </c>
      <c r="J17" s="16">
        <v>0.23954440757874701</v>
      </c>
      <c r="K17" s="16">
        <v>0.25876542475301401</v>
      </c>
      <c r="L17" s="16">
        <v>0.25573740743561502</v>
      </c>
      <c r="M17" s="16"/>
      <c r="N17" s="16">
        <v>0.25922736471851998</v>
      </c>
      <c r="O17" s="16">
        <v>0.22000984621456601</v>
      </c>
      <c r="P17" s="16">
        <v>0.24379576193768199</v>
      </c>
      <c r="Q17" s="16">
        <v>0.226445597967494</v>
      </c>
      <c r="R17" s="16"/>
      <c r="S17" s="16">
        <v>0.26505868212399403</v>
      </c>
      <c r="T17" s="16">
        <v>0.19671528495198201</v>
      </c>
      <c r="U17" s="16"/>
      <c r="V17" s="16">
        <v>0.15460149196921499</v>
      </c>
      <c r="W17" s="16">
        <v>0.22996492611136601</v>
      </c>
      <c r="X17" s="16">
        <v>0.293059057889554</v>
      </c>
      <c r="Y17" s="16">
        <v>0.46272701534559701</v>
      </c>
      <c r="Z17" s="16"/>
      <c r="AA17" s="16">
        <v>0.13786523494991201</v>
      </c>
      <c r="AB17" s="16">
        <v>0.32617279416988598</v>
      </c>
      <c r="AC17" s="16">
        <v>0.19964844607402299</v>
      </c>
      <c r="AD17" s="16">
        <v>0.35267362217662002</v>
      </c>
      <c r="AE17" s="16">
        <v>0.22741475225270999</v>
      </c>
      <c r="AF17" s="16">
        <v>0.32939244987752198</v>
      </c>
      <c r="AG17" s="16"/>
      <c r="AH17" s="16">
        <v>0.237511103882388</v>
      </c>
      <c r="AI17" s="16">
        <v>0.26980507446104701</v>
      </c>
      <c r="AJ17" s="16"/>
      <c r="AK17" s="16">
        <v>0.23014221475000099</v>
      </c>
      <c r="AL17" s="16">
        <v>0.25134590734733298</v>
      </c>
      <c r="AM17" s="16"/>
      <c r="AN17" s="16">
        <v>0.26074805059488698</v>
      </c>
      <c r="AO17" s="16">
        <v>0.22888767746911601</v>
      </c>
      <c r="AP17" s="16"/>
      <c r="AQ17" s="16">
        <v>0.29297830702184402</v>
      </c>
      <c r="AR17" s="16">
        <v>0.231398748327097</v>
      </c>
      <c r="AS17" s="16">
        <v>0.23853594184355001</v>
      </c>
      <c r="AT17" s="16"/>
      <c r="AU17" s="16">
        <v>0.24050980814908901</v>
      </c>
      <c r="AV17" s="16">
        <v>0.237147223044025</v>
      </c>
      <c r="AW17" s="16"/>
      <c r="AX17" s="16">
        <v>0.25980077915625499</v>
      </c>
      <c r="AY17" s="16">
        <v>0.12709080884415999</v>
      </c>
      <c r="AZ17" s="16"/>
      <c r="BA17" s="16">
        <v>0.44156570792283401</v>
      </c>
      <c r="BB17" s="16">
        <v>0.31804502757293801</v>
      </c>
    </row>
    <row r="18" spans="2:54" x14ac:dyDescent="0.35">
      <c r="B18" s="19" t="s">
        <v>123</v>
      </c>
      <c r="C18" s="16">
        <v>0.11450883972392099</v>
      </c>
      <c r="D18" s="16">
        <v>0.16608407658541999</v>
      </c>
      <c r="E18" s="16">
        <v>6.4459767255613601E-2</v>
      </c>
      <c r="F18" s="16"/>
      <c r="G18" s="16">
        <v>0.15473073503804599</v>
      </c>
      <c r="H18" s="16">
        <v>0.14350398025281699</v>
      </c>
      <c r="I18" s="16">
        <v>0.18219104913502299</v>
      </c>
      <c r="J18" s="16">
        <v>0.10659898578912599</v>
      </c>
      <c r="K18" s="16">
        <v>7.4341705131530406E-2</v>
      </c>
      <c r="L18" s="16">
        <v>5.1205761324248499E-2</v>
      </c>
      <c r="M18" s="16"/>
      <c r="N18" s="16">
        <v>0.10202514591846799</v>
      </c>
      <c r="O18" s="16">
        <v>7.6793688886954301E-2</v>
      </c>
      <c r="P18" s="16">
        <v>0.12026901008153899</v>
      </c>
      <c r="Q18" s="16">
        <v>0.14720105818221799</v>
      </c>
      <c r="R18" s="16"/>
      <c r="S18" s="16">
        <v>0.117402434418097</v>
      </c>
      <c r="T18" s="16">
        <v>0.110716106888771</v>
      </c>
      <c r="U18" s="16"/>
      <c r="V18" s="16">
        <v>9.1665854949752906E-2</v>
      </c>
      <c r="W18" s="16">
        <v>9.5312967377826102E-2</v>
      </c>
      <c r="X18" s="16">
        <v>0.144104329356956</v>
      </c>
      <c r="Y18" s="16">
        <v>0.25677035222925099</v>
      </c>
      <c r="Z18" s="16"/>
      <c r="AA18" s="16">
        <v>9.7263959699664296E-2</v>
      </c>
      <c r="AB18" s="16">
        <v>0.12526762006933601</v>
      </c>
      <c r="AC18" s="16">
        <v>8.3059213996592093E-2</v>
      </c>
      <c r="AD18" s="16">
        <v>0.157416748833722</v>
      </c>
      <c r="AE18" s="16">
        <v>0.10936672678626699</v>
      </c>
      <c r="AF18" s="16">
        <v>8.8917365171841206E-2</v>
      </c>
      <c r="AG18" s="16"/>
      <c r="AH18" s="16">
        <v>0.119556648913486</v>
      </c>
      <c r="AI18" s="16">
        <v>0.12698595140652399</v>
      </c>
      <c r="AJ18" s="16"/>
      <c r="AK18" s="16">
        <v>0.11449737033502699</v>
      </c>
      <c r="AL18" s="16">
        <v>0.11555520308203</v>
      </c>
      <c r="AM18" s="16"/>
      <c r="AN18" s="16">
        <v>0.119697693642363</v>
      </c>
      <c r="AO18" s="16">
        <v>0.117357291406455</v>
      </c>
      <c r="AP18" s="16"/>
      <c r="AQ18" s="16">
        <v>0.18930457979929599</v>
      </c>
      <c r="AR18" s="16">
        <v>8.6283052153610401E-2</v>
      </c>
      <c r="AS18" s="16">
        <v>0.119972917670351</v>
      </c>
      <c r="AT18" s="16"/>
      <c r="AU18" s="16">
        <v>9.8892508319300507E-2</v>
      </c>
      <c r="AV18" s="16">
        <v>0.13874202498409199</v>
      </c>
      <c r="AW18" s="16"/>
      <c r="AX18" s="16">
        <v>0.12708761803042401</v>
      </c>
      <c r="AY18" s="16">
        <v>5.4969674165725999E-2</v>
      </c>
      <c r="AZ18" s="16"/>
      <c r="BA18" s="16">
        <v>0.200946915403036</v>
      </c>
      <c r="BB18" s="16">
        <v>0.26864271270328099</v>
      </c>
    </row>
    <row r="19" spans="2:54" x14ac:dyDescent="0.35">
      <c r="B19" s="19" t="s">
        <v>124</v>
      </c>
      <c r="C19" s="16">
        <v>5.1977966513773198E-2</v>
      </c>
      <c r="D19" s="16">
        <v>6.3906234926790401E-2</v>
      </c>
      <c r="E19" s="16">
        <v>3.9656109597289699E-2</v>
      </c>
      <c r="F19" s="16"/>
      <c r="G19" s="16">
        <v>0.140116169460622</v>
      </c>
      <c r="H19" s="16">
        <v>5.7691261376883803E-2</v>
      </c>
      <c r="I19" s="16">
        <v>0.101094797578616</v>
      </c>
      <c r="J19" s="16">
        <v>1.5992556921495801E-2</v>
      </c>
      <c r="K19" s="16">
        <v>1.34447456715366E-2</v>
      </c>
      <c r="L19" s="16">
        <v>1.53137525462974E-2</v>
      </c>
      <c r="M19" s="16"/>
      <c r="N19" s="16">
        <v>6.5455521452768603E-2</v>
      </c>
      <c r="O19" s="16">
        <v>3.6482556429740499E-2</v>
      </c>
      <c r="P19" s="16">
        <v>6.1048983707679798E-2</v>
      </c>
      <c r="Q19" s="16">
        <v>4.1330595039980503E-2</v>
      </c>
      <c r="R19" s="16"/>
      <c r="S19" s="16">
        <v>4.9493719379958397E-2</v>
      </c>
      <c r="T19" s="16">
        <v>5.5982499851763602E-2</v>
      </c>
      <c r="U19" s="16"/>
      <c r="V19" s="16">
        <v>3.73349529876877E-2</v>
      </c>
      <c r="W19" s="16">
        <v>3.0680487649800501E-2</v>
      </c>
      <c r="X19" s="16">
        <v>8.9827572774333106E-2</v>
      </c>
      <c r="Y19" s="16">
        <v>8.9380141360211093E-2</v>
      </c>
      <c r="Z19" s="16"/>
      <c r="AA19" s="16">
        <v>3.1422719267570801E-2</v>
      </c>
      <c r="AB19" s="16">
        <v>4.2897875686617001E-2</v>
      </c>
      <c r="AC19" s="16">
        <v>3.10838576605534E-2</v>
      </c>
      <c r="AD19" s="16">
        <v>9.3057973966378604E-2</v>
      </c>
      <c r="AE19" s="16">
        <v>8.0951478806381594E-2</v>
      </c>
      <c r="AF19" s="16">
        <v>6.3943528949354303E-2</v>
      </c>
      <c r="AG19" s="16"/>
      <c r="AH19" s="16">
        <v>5.9361118218843503E-2</v>
      </c>
      <c r="AI19" s="16">
        <v>5.3325940408806401E-2</v>
      </c>
      <c r="AJ19" s="16"/>
      <c r="AK19" s="16">
        <v>6.4795424057843595E-2</v>
      </c>
      <c r="AL19" s="16">
        <v>5.3534469149269903E-2</v>
      </c>
      <c r="AM19" s="16"/>
      <c r="AN19" s="16">
        <v>5.1961038016755598E-2</v>
      </c>
      <c r="AO19" s="16">
        <v>4.45876843959708E-2</v>
      </c>
      <c r="AP19" s="16"/>
      <c r="AQ19" s="16">
        <v>6.4904631757015205E-2</v>
      </c>
      <c r="AR19" s="16">
        <v>2.5259448031050898E-2</v>
      </c>
      <c r="AS19" s="16">
        <v>7.7879370796647501E-2</v>
      </c>
      <c r="AT19" s="16"/>
      <c r="AU19" s="16">
        <v>5.7841782208063797E-2</v>
      </c>
      <c r="AV19" s="16">
        <v>4.4605597239198498E-2</v>
      </c>
      <c r="AW19" s="16"/>
      <c r="AX19" s="16">
        <v>6.0113278915046899E-2</v>
      </c>
      <c r="AY19" s="16">
        <v>1.25826541839517E-2</v>
      </c>
      <c r="AZ19" s="16"/>
      <c r="BA19" s="16">
        <v>9.5212911233579001E-2</v>
      </c>
      <c r="BB19" s="16">
        <v>0.16917851303339601</v>
      </c>
    </row>
    <row r="20" spans="2:54" x14ac:dyDescent="0.35">
      <c r="B20" s="19" t="s">
        <v>125</v>
      </c>
      <c r="C20" s="16">
        <v>4.8413607928576297E-2</v>
      </c>
      <c r="D20" s="16">
        <v>7.1986392483721198E-2</v>
      </c>
      <c r="E20" s="16">
        <v>2.3172485655416099E-2</v>
      </c>
      <c r="F20" s="16"/>
      <c r="G20" s="16">
        <v>9.6322989881207299E-2</v>
      </c>
      <c r="H20" s="16">
        <v>6.7968357758354095E-2</v>
      </c>
      <c r="I20" s="16">
        <v>7.6834216132903005E-2</v>
      </c>
      <c r="J20" s="16">
        <v>4.7812105014980497E-2</v>
      </c>
      <c r="K20" s="16">
        <v>2.1096810714400199E-2</v>
      </c>
      <c r="L20" s="16">
        <v>3.7267239552362498E-3</v>
      </c>
      <c r="M20" s="16"/>
      <c r="N20" s="16">
        <v>3.2509227004776597E-2</v>
      </c>
      <c r="O20" s="16">
        <v>4.8028103149988302E-2</v>
      </c>
      <c r="P20" s="16">
        <v>6.1282165017338699E-2</v>
      </c>
      <c r="Q20" s="16">
        <v>3.9508442130480097E-2</v>
      </c>
      <c r="R20" s="16"/>
      <c r="S20" s="16">
        <v>4.8453135566546297E-2</v>
      </c>
      <c r="T20" s="16">
        <v>4.6936163755614303E-2</v>
      </c>
      <c r="U20" s="16"/>
      <c r="V20" s="16">
        <v>3.5782063359649903E-2</v>
      </c>
      <c r="W20" s="16">
        <v>4.52980526287909E-2</v>
      </c>
      <c r="X20" s="16">
        <v>5.9795710517533497E-2</v>
      </c>
      <c r="Y20" s="16">
        <v>8.1839804022163995E-2</v>
      </c>
      <c r="Z20" s="16"/>
      <c r="AA20" s="16">
        <v>4.0347192302587098E-2</v>
      </c>
      <c r="AB20" s="16">
        <v>3.2792166406695598E-2</v>
      </c>
      <c r="AC20" s="16">
        <v>4.0241859416237501E-2</v>
      </c>
      <c r="AD20" s="16">
        <v>9.5619971981788093E-2</v>
      </c>
      <c r="AE20" s="16">
        <v>2.21650497403841E-2</v>
      </c>
      <c r="AF20" s="16">
        <v>1.8049971577598301E-2</v>
      </c>
      <c r="AG20" s="16"/>
      <c r="AH20" s="16">
        <v>6.4954521079507194E-2</v>
      </c>
      <c r="AI20" s="16">
        <v>3.48016435355828E-2</v>
      </c>
      <c r="AJ20" s="16"/>
      <c r="AK20" s="16">
        <v>6.3095739701330797E-2</v>
      </c>
      <c r="AL20" s="16">
        <v>3.2744236180701498E-2</v>
      </c>
      <c r="AM20" s="16"/>
      <c r="AN20" s="16">
        <v>6.6143702028161902E-2</v>
      </c>
      <c r="AO20" s="16">
        <v>3.6331085805754303E-2</v>
      </c>
      <c r="AP20" s="16"/>
      <c r="AQ20" s="16">
        <v>6.1956430085264101E-2</v>
      </c>
      <c r="AR20" s="16">
        <v>4.2082856960793301E-2</v>
      </c>
      <c r="AS20" s="16">
        <v>5.6022030479238198E-2</v>
      </c>
      <c r="AT20" s="16"/>
      <c r="AU20" s="16">
        <v>5.0870345614949901E-2</v>
      </c>
      <c r="AV20" s="16">
        <v>4.0458522561123297E-2</v>
      </c>
      <c r="AW20" s="16"/>
      <c r="AX20" s="16">
        <v>5.8289237331676902E-2</v>
      </c>
      <c r="AY20" s="16">
        <v>0</v>
      </c>
      <c r="AZ20" s="16"/>
      <c r="BA20" s="16">
        <v>9.9504774781647001E-2</v>
      </c>
      <c r="BB20" s="16">
        <v>0.15440767692400401</v>
      </c>
    </row>
    <row r="21" spans="2:54" x14ac:dyDescent="0.35">
      <c r="B21" s="19" t="s">
        <v>126</v>
      </c>
      <c r="C21" s="16">
        <v>4.1621142604996601E-2</v>
      </c>
      <c r="D21" s="16">
        <v>7.07712446821325E-2</v>
      </c>
      <c r="E21" s="16">
        <v>1.46533674652078E-2</v>
      </c>
      <c r="F21" s="16"/>
      <c r="G21" s="16">
        <v>8.1885037744366507E-2</v>
      </c>
      <c r="H21" s="16">
        <v>5.2774738906600699E-2</v>
      </c>
      <c r="I21" s="16">
        <v>3.74417661628864E-2</v>
      </c>
      <c r="J21" s="16">
        <v>3.1858055915011202E-2</v>
      </c>
      <c r="K21" s="16">
        <v>2.61876021108969E-2</v>
      </c>
      <c r="L21" s="16">
        <v>3.1518631730380199E-2</v>
      </c>
      <c r="M21" s="16"/>
      <c r="N21" s="16">
        <v>2.8352109640145898E-2</v>
      </c>
      <c r="O21" s="16">
        <v>3.3279248228371E-2</v>
      </c>
      <c r="P21" s="16">
        <v>6.0057469954270103E-2</v>
      </c>
      <c r="Q21" s="16">
        <v>2.88589491803544E-2</v>
      </c>
      <c r="R21" s="16"/>
      <c r="S21" s="16">
        <v>4.3199620257162098E-2</v>
      </c>
      <c r="T21" s="16">
        <v>3.9448385707931799E-2</v>
      </c>
      <c r="U21" s="16"/>
      <c r="V21" s="16">
        <v>4.9988054872001302E-2</v>
      </c>
      <c r="W21" s="16">
        <v>2.6891968971599602E-2</v>
      </c>
      <c r="X21" s="16">
        <v>5.2028239829420703E-2</v>
      </c>
      <c r="Y21" s="16">
        <v>6.3952944617099494E-2</v>
      </c>
      <c r="Z21" s="16"/>
      <c r="AA21" s="16">
        <v>3.1433703635294102E-2</v>
      </c>
      <c r="AB21" s="16">
        <v>4.3995811348872198E-2</v>
      </c>
      <c r="AC21" s="16">
        <v>4.7345545594590303E-2</v>
      </c>
      <c r="AD21" s="16">
        <v>6.2514446917854904E-2</v>
      </c>
      <c r="AE21" s="16">
        <v>3.9577069664056198E-2</v>
      </c>
      <c r="AF21" s="16">
        <v>0</v>
      </c>
      <c r="AG21" s="16"/>
      <c r="AH21" s="16">
        <v>3.4463925575998401E-2</v>
      </c>
      <c r="AI21" s="16">
        <v>5.1666637280173601E-2</v>
      </c>
      <c r="AJ21" s="16"/>
      <c r="AK21" s="16">
        <v>3.91731759000611E-2</v>
      </c>
      <c r="AL21" s="16">
        <v>4.2142973634091398E-2</v>
      </c>
      <c r="AM21" s="16"/>
      <c r="AN21" s="16">
        <v>3.7063997130895303E-2</v>
      </c>
      <c r="AO21" s="16">
        <v>5.46828651396635E-2</v>
      </c>
      <c r="AP21" s="16"/>
      <c r="AQ21" s="16">
        <v>6.6361297672667199E-2</v>
      </c>
      <c r="AR21" s="16">
        <v>2.0620828734187299E-2</v>
      </c>
      <c r="AS21" s="16">
        <v>4.7941601803170003E-2</v>
      </c>
      <c r="AT21" s="16"/>
      <c r="AU21" s="16">
        <v>3.3825168745333499E-2</v>
      </c>
      <c r="AV21" s="16">
        <v>5.3436169178165301E-2</v>
      </c>
      <c r="AW21" s="16"/>
      <c r="AX21" s="16">
        <v>4.8594587424826197E-2</v>
      </c>
      <c r="AY21" s="16">
        <v>7.7341548962443904E-3</v>
      </c>
      <c r="AZ21" s="16"/>
      <c r="BA21" s="16">
        <v>6.7558005069641006E-2</v>
      </c>
      <c r="BB21" s="16">
        <v>7.3937899483381003E-2</v>
      </c>
    </row>
    <row r="22" spans="2:54" x14ac:dyDescent="0.35">
      <c r="B22" s="19" t="s">
        <v>127</v>
      </c>
      <c r="C22" s="16">
        <v>3.20578840164071E-2</v>
      </c>
      <c r="D22" s="16">
        <v>5.3354999966854902E-2</v>
      </c>
      <c r="E22" s="16">
        <v>1.23809040194449E-2</v>
      </c>
      <c r="F22" s="16"/>
      <c r="G22" s="16">
        <v>6.9525171521039694E-2</v>
      </c>
      <c r="H22" s="16">
        <v>2.8006731648074702E-2</v>
      </c>
      <c r="I22" s="16">
        <v>5.2168987619600697E-2</v>
      </c>
      <c r="J22" s="16">
        <v>5.0761436774460697E-2</v>
      </c>
      <c r="K22" s="16">
        <v>0</v>
      </c>
      <c r="L22" s="16">
        <v>9.2370809941707196E-3</v>
      </c>
      <c r="M22" s="16"/>
      <c r="N22" s="16">
        <v>2.8420596752676702E-2</v>
      </c>
      <c r="O22" s="16">
        <v>2.82339497807928E-2</v>
      </c>
      <c r="P22" s="16">
        <v>4.0428500460427397E-2</v>
      </c>
      <c r="Q22" s="16">
        <v>2.4585351221013799E-2</v>
      </c>
      <c r="R22" s="16"/>
      <c r="S22" s="16">
        <v>3.1054775923980302E-2</v>
      </c>
      <c r="T22" s="16">
        <v>3.3729986172652299E-2</v>
      </c>
      <c r="U22" s="16"/>
      <c r="V22" s="16">
        <v>2.43628277809885E-2</v>
      </c>
      <c r="W22" s="16">
        <v>1.7872043092024399E-2</v>
      </c>
      <c r="X22" s="16">
        <v>5.4752051625979799E-2</v>
      </c>
      <c r="Y22" s="16">
        <v>6.2954533894477194E-2</v>
      </c>
      <c r="Z22" s="16"/>
      <c r="AA22" s="16">
        <v>2.0107718482258799E-2</v>
      </c>
      <c r="AB22" s="16">
        <v>1.6165756830742301E-2</v>
      </c>
      <c r="AC22" s="16">
        <v>0</v>
      </c>
      <c r="AD22" s="16">
        <v>7.7906210966810899E-2</v>
      </c>
      <c r="AE22" s="16">
        <v>4.1203761758565799E-2</v>
      </c>
      <c r="AF22" s="16">
        <v>3.52836731594727E-2</v>
      </c>
      <c r="AG22" s="16"/>
      <c r="AH22" s="16">
        <v>4.2808958476098703E-2</v>
      </c>
      <c r="AI22" s="16">
        <v>2.7362676105214801E-2</v>
      </c>
      <c r="AJ22" s="16"/>
      <c r="AK22" s="16">
        <v>3.58005348699032E-2</v>
      </c>
      <c r="AL22" s="16">
        <v>2.3811207960650199E-2</v>
      </c>
      <c r="AM22" s="16"/>
      <c r="AN22" s="16">
        <v>4.0542816637056903E-2</v>
      </c>
      <c r="AO22" s="16">
        <v>2.5628767095419901E-2</v>
      </c>
      <c r="AP22" s="16"/>
      <c r="AQ22" s="16">
        <v>3.5760286195730802E-2</v>
      </c>
      <c r="AR22" s="16">
        <v>2.4574767988091599E-2</v>
      </c>
      <c r="AS22" s="16">
        <v>4.5479973690059503E-2</v>
      </c>
      <c r="AT22" s="16"/>
      <c r="AU22" s="16">
        <v>3.2731377098499999E-2</v>
      </c>
      <c r="AV22" s="16">
        <v>2.6334831782145698E-2</v>
      </c>
      <c r="AW22" s="16"/>
      <c r="AX22" s="16">
        <v>3.4033088904285601E-2</v>
      </c>
      <c r="AY22" s="16">
        <v>2.32750308945028E-2</v>
      </c>
      <c r="AZ22" s="16"/>
      <c r="BA22" s="16">
        <v>8.1222098374233498E-2</v>
      </c>
      <c r="BB22" s="16">
        <v>9.8896882506921899E-2</v>
      </c>
    </row>
    <row r="23" spans="2:54" x14ac:dyDescent="0.35">
      <c r="B23" s="19" t="s">
        <v>128</v>
      </c>
      <c r="C23" s="16">
        <v>3.0776300546633301E-2</v>
      </c>
      <c r="D23" s="16">
        <v>4.17506309433694E-2</v>
      </c>
      <c r="E23" s="16">
        <v>1.89323266591074E-2</v>
      </c>
      <c r="F23" s="16"/>
      <c r="G23" s="16">
        <v>4.96458857601891E-2</v>
      </c>
      <c r="H23" s="16">
        <v>1.7865019257433098E-2</v>
      </c>
      <c r="I23" s="16">
        <v>4.7006490464088002E-2</v>
      </c>
      <c r="J23" s="16">
        <v>3.9264367581469999E-2</v>
      </c>
      <c r="K23" s="16">
        <v>1.74971738923385E-2</v>
      </c>
      <c r="L23" s="16">
        <v>2.2311967770802001E-2</v>
      </c>
      <c r="M23" s="16"/>
      <c r="N23" s="16">
        <v>3.9815734245661698E-2</v>
      </c>
      <c r="O23" s="16">
        <v>1.22833487989636E-2</v>
      </c>
      <c r="P23" s="16">
        <v>3.6681469950239902E-2</v>
      </c>
      <c r="Q23" s="16">
        <v>3.1006304534079598E-2</v>
      </c>
      <c r="R23" s="16"/>
      <c r="S23" s="16">
        <v>3.0964126334789E-2</v>
      </c>
      <c r="T23" s="16">
        <v>3.0646347828190999E-2</v>
      </c>
      <c r="U23" s="16"/>
      <c r="V23" s="16">
        <v>2.3783694809808398E-2</v>
      </c>
      <c r="W23" s="16">
        <v>1.72036405343629E-2</v>
      </c>
      <c r="X23" s="16">
        <v>5.7487754551859199E-2</v>
      </c>
      <c r="Y23" s="16">
        <v>1.5772939771811101E-2</v>
      </c>
      <c r="Z23" s="16"/>
      <c r="AA23" s="16">
        <v>1.4234134884170101E-2</v>
      </c>
      <c r="AB23" s="16">
        <v>1.91070482737015E-2</v>
      </c>
      <c r="AC23" s="16">
        <v>0</v>
      </c>
      <c r="AD23" s="16">
        <v>6.9832612102607605E-2</v>
      </c>
      <c r="AE23" s="16">
        <v>7.2074777804371895E-2</v>
      </c>
      <c r="AF23" s="16">
        <v>1.6860291805598698E-2</v>
      </c>
      <c r="AG23" s="16"/>
      <c r="AH23" s="16">
        <v>3.9657892833982501E-2</v>
      </c>
      <c r="AI23" s="16">
        <v>2.6916976600985899E-2</v>
      </c>
      <c r="AJ23" s="16"/>
      <c r="AK23" s="16">
        <v>3.9563144035371201E-2</v>
      </c>
      <c r="AL23" s="16">
        <v>1.8635542066398499E-2</v>
      </c>
      <c r="AM23" s="16"/>
      <c r="AN23" s="16">
        <v>4.0021922305280497E-2</v>
      </c>
      <c r="AO23" s="16">
        <v>2.1668264570675302E-2</v>
      </c>
      <c r="AP23" s="16"/>
      <c r="AQ23" s="16">
        <v>5.15272969453816E-2</v>
      </c>
      <c r="AR23" s="16">
        <v>2.1591785213067299E-2</v>
      </c>
      <c r="AS23" s="16">
        <v>3.6054283742443398E-2</v>
      </c>
      <c r="AT23" s="16"/>
      <c r="AU23" s="16">
        <v>3.0448929425759001E-2</v>
      </c>
      <c r="AV23" s="16">
        <v>3.1800290367574403E-2</v>
      </c>
      <c r="AW23" s="16"/>
      <c r="AX23" s="16">
        <v>3.5872381131996103E-2</v>
      </c>
      <c r="AY23" s="16">
        <v>6.0267330030546601E-3</v>
      </c>
      <c r="AZ23" s="16"/>
      <c r="BA23" s="16">
        <v>5.6366753606476201E-2</v>
      </c>
      <c r="BB23" s="16">
        <v>7.1317091819601094E-2</v>
      </c>
    </row>
    <row r="24" spans="2:54" x14ac:dyDescent="0.35">
      <c r="B24" s="19" t="s">
        <v>129</v>
      </c>
      <c r="C24" s="16">
        <v>2.7249566185634101E-2</v>
      </c>
      <c r="D24" s="16">
        <v>4.0914226608117797E-2</v>
      </c>
      <c r="E24" s="16">
        <v>1.28969828026774E-2</v>
      </c>
      <c r="F24" s="16"/>
      <c r="G24" s="16">
        <v>4.02087835237393E-2</v>
      </c>
      <c r="H24" s="16">
        <v>4.3690991818290101E-2</v>
      </c>
      <c r="I24" s="16">
        <v>4.8294554419426698E-2</v>
      </c>
      <c r="J24" s="16">
        <v>3.6696892848866701E-2</v>
      </c>
      <c r="K24" s="16">
        <v>0</v>
      </c>
      <c r="L24" s="16">
        <v>3.5117723099036902E-3</v>
      </c>
      <c r="M24" s="16"/>
      <c r="N24" s="16">
        <v>2.0328570975788E-2</v>
      </c>
      <c r="O24" s="16">
        <v>2.2361099439339699E-2</v>
      </c>
      <c r="P24" s="16">
        <v>3.9611746178163203E-2</v>
      </c>
      <c r="Q24" s="16">
        <v>1.66597243587705E-2</v>
      </c>
      <c r="R24" s="16"/>
      <c r="S24" s="16">
        <v>2.49568308784342E-2</v>
      </c>
      <c r="T24" s="16">
        <v>2.5862779885759898E-2</v>
      </c>
      <c r="U24" s="16"/>
      <c r="V24" s="16">
        <v>3.6538334967955402E-2</v>
      </c>
      <c r="W24" s="16">
        <v>1.37765551269466E-2</v>
      </c>
      <c r="X24" s="16">
        <v>3.7168557715358902E-2</v>
      </c>
      <c r="Y24" s="16">
        <v>3.2342443474487899E-2</v>
      </c>
      <c r="Z24" s="16"/>
      <c r="AA24" s="16">
        <v>2.7842708114044899E-2</v>
      </c>
      <c r="AB24" s="16">
        <v>2.4529484195394399E-2</v>
      </c>
      <c r="AC24" s="16">
        <v>8.3277607218906792E-3</v>
      </c>
      <c r="AD24" s="16">
        <v>4.7392579530982699E-2</v>
      </c>
      <c r="AE24" s="16">
        <v>1.24408288640456E-2</v>
      </c>
      <c r="AF24" s="16">
        <v>0</v>
      </c>
      <c r="AG24" s="16"/>
      <c r="AH24" s="16">
        <v>3.1913939571493903E-2</v>
      </c>
      <c r="AI24" s="16">
        <v>2.8808316953302601E-2</v>
      </c>
      <c r="AJ24" s="16"/>
      <c r="AK24" s="16">
        <v>3.17862527248952E-2</v>
      </c>
      <c r="AL24" s="16">
        <v>2.5803025630856201E-2</v>
      </c>
      <c r="AM24" s="16"/>
      <c r="AN24" s="16">
        <v>3.3485715420352301E-2</v>
      </c>
      <c r="AO24" s="16">
        <v>2.6914994277625701E-2</v>
      </c>
      <c r="AP24" s="16"/>
      <c r="AQ24" s="16">
        <v>4.0704210080824102E-2</v>
      </c>
      <c r="AR24" s="16">
        <v>1.48754122589613E-2</v>
      </c>
      <c r="AS24" s="16">
        <v>3.7966439426801203E-2</v>
      </c>
      <c r="AT24" s="16"/>
      <c r="AU24" s="16">
        <v>2.7330054427413899E-2</v>
      </c>
      <c r="AV24" s="16">
        <v>2.7630898609050401E-2</v>
      </c>
      <c r="AW24" s="16"/>
      <c r="AX24" s="16">
        <v>3.28080574561379E-2</v>
      </c>
      <c r="AY24" s="16">
        <v>0</v>
      </c>
      <c r="AZ24" s="16"/>
      <c r="BA24" s="16">
        <v>5.5768020025468303E-2</v>
      </c>
      <c r="BB24" s="16">
        <v>8.6225918242827299E-2</v>
      </c>
    </row>
    <row r="25" spans="2:54" x14ac:dyDescent="0.35">
      <c r="B25" s="19" t="s">
        <v>89</v>
      </c>
      <c r="C25" s="16">
        <v>4.6949123592302903E-3</v>
      </c>
      <c r="D25" s="16">
        <v>4.5499155185310201E-3</v>
      </c>
      <c r="E25" s="16">
        <v>4.9055045097404796E-3</v>
      </c>
      <c r="F25" s="16"/>
      <c r="G25" s="16">
        <v>1.8065280736213701E-2</v>
      </c>
      <c r="H25" s="16">
        <v>0</v>
      </c>
      <c r="I25" s="16">
        <v>5.8957951793056403E-3</v>
      </c>
      <c r="J25" s="16">
        <v>3.1947039289305802E-3</v>
      </c>
      <c r="K25" s="16">
        <v>6.22305583851055E-3</v>
      </c>
      <c r="L25" s="16">
        <v>0</v>
      </c>
      <c r="M25" s="16"/>
      <c r="N25" s="16">
        <v>0</v>
      </c>
      <c r="O25" s="16">
        <v>9.5501982750387498E-3</v>
      </c>
      <c r="P25" s="16">
        <v>7.0718473556762298E-3</v>
      </c>
      <c r="Q25" s="16">
        <v>0</v>
      </c>
      <c r="R25" s="16"/>
      <c r="S25" s="16">
        <v>4.1646243925838001E-3</v>
      </c>
      <c r="T25" s="16">
        <v>5.5178510584401302E-3</v>
      </c>
      <c r="U25" s="16"/>
      <c r="V25" s="16">
        <v>1.8124654716151899E-2</v>
      </c>
      <c r="W25" s="16">
        <v>0</v>
      </c>
      <c r="X25" s="16">
        <v>0</v>
      </c>
      <c r="Y25" s="16">
        <v>0</v>
      </c>
      <c r="Z25" s="16"/>
      <c r="AA25" s="16">
        <v>1.0756679386015801E-2</v>
      </c>
      <c r="AB25" s="16">
        <v>2.8240797040150201E-3</v>
      </c>
      <c r="AC25" s="16">
        <v>0</v>
      </c>
      <c r="AD25" s="16">
        <v>0</v>
      </c>
      <c r="AE25" s="16">
        <v>0</v>
      </c>
      <c r="AF25" s="16">
        <v>0</v>
      </c>
      <c r="AG25" s="16"/>
      <c r="AH25" s="16">
        <v>1.9905889269318899E-3</v>
      </c>
      <c r="AI25" s="16">
        <v>9.6904924583766008E-3</v>
      </c>
      <c r="AJ25" s="16"/>
      <c r="AK25" s="16">
        <v>0</v>
      </c>
      <c r="AL25" s="16">
        <v>0</v>
      </c>
      <c r="AM25" s="16"/>
      <c r="AN25" s="16">
        <v>0</v>
      </c>
      <c r="AO25" s="16">
        <v>8.6798592627722604E-3</v>
      </c>
      <c r="AP25" s="16"/>
      <c r="AQ25" s="16">
        <v>0</v>
      </c>
      <c r="AR25" s="16">
        <v>7.9583079690077104E-3</v>
      </c>
      <c r="AS25" s="16">
        <v>0</v>
      </c>
      <c r="AT25" s="16"/>
      <c r="AU25" s="16">
        <v>4.29279231791262E-3</v>
      </c>
      <c r="AV25" s="16">
        <v>5.3506707457358499E-3</v>
      </c>
      <c r="AW25" s="16"/>
      <c r="AX25" s="16">
        <v>1.8462317674714801E-3</v>
      </c>
      <c r="AY25" s="16">
        <v>1.9410882877299002E-2</v>
      </c>
      <c r="AZ25" s="16"/>
      <c r="BA25" s="16">
        <v>0</v>
      </c>
      <c r="BB25" s="16">
        <v>0</v>
      </c>
    </row>
    <row r="26" spans="2:54" x14ac:dyDescent="0.35">
      <c r="B26" s="19" t="s">
        <v>102</v>
      </c>
      <c r="C26" s="20">
        <v>2.9164091153535399E-2</v>
      </c>
      <c r="D26" s="20">
        <v>2.2395575359273098E-2</v>
      </c>
      <c r="E26" s="20">
        <v>3.6031446176702599E-2</v>
      </c>
      <c r="F26" s="20"/>
      <c r="G26" s="20">
        <v>6.4313731037226396E-3</v>
      </c>
      <c r="H26" s="20">
        <v>1.3413003516042601E-2</v>
      </c>
      <c r="I26" s="20">
        <v>3.3737667092296003E-2</v>
      </c>
      <c r="J26" s="20">
        <v>1.8713806316163501E-2</v>
      </c>
      <c r="K26" s="20">
        <v>2.5893102757999401E-2</v>
      </c>
      <c r="L26" s="20">
        <v>6.2679517034017196E-2</v>
      </c>
      <c r="M26" s="20"/>
      <c r="N26" s="20">
        <v>2.22204786330602E-2</v>
      </c>
      <c r="O26" s="20">
        <v>2.4779639963971201E-2</v>
      </c>
      <c r="P26" s="20">
        <v>4.2338738119275098E-2</v>
      </c>
      <c r="Q26" s="20">
        <v>1.6846816547647601E-2</v>
      </c>
      <c r="R26" s="20"/>
      <c r="S26" s="20">
        <v>3.4992783337071197E-2</v>
      </c>
      <c r="T26" s="20">
        <v>2.05208916945545E-2</v>
      </c>
      <c r="U26" s="20"/>
      <c r="V26" s="20">
        <v>3.6932346079331803E-2</v>
      </c>
      <c r="W26" s="20">
        <v>3.1298576098585398E-2</v>
      </c>
      <c r="X26" s="20">
        <v>2.2889595942075101E-2</v>
      </c>
      <c r="Y26" s="20">
        <v>0</v>
      </c>
      <c r="Z26" s="20"/>
      <c r="AA26" s="20">
        <v>3.6727893814727797E-2</v>
      </c>
      <c r="AB26" s="20">
        <v>4.3762410006536103E-3</v>
      </c>
      <c r="AC26" s="20">
        <v>5.6074201566492801E-2</v>
      </c>
      <c r="AD26" s="20">
        <v>2.1132762688059501E-2</v>
      </c>
      <c r="AE26" s="20">
        <v>3.7433628582070402E-2</v>
      </c>
      <c r="AF26" s="20">
        <v>2.3742646851764599E-2</v>
      </c>
      <c r="AG26" s="20"/>
      <c r="AH26" s="20">
        <v>3.2027364686618598E-2</v>
      </c>
      <c r="AI26" s="20">
        <v>3.3523247357666701E-2</v>
      </c>
      <c r="AJ26" s="20"/>
      <c r="AK26" s="20">
        <v>2.5965103974646801E-2</v>
      </c>
      <c r="AL26" s="20">
        <v>3.5477922783685098E-2</v>
      </c>
      <c r="AM26" s="20"/>
      <c r="AN26" s="20">
        <v>2.37046681768515E-2</v>
      </c>
      <c r="AO26" s="20">
        <v>3.05708727042838E-2</v>
      </c>
      <c r="AP26" s="20"/>
      <c r="AQ26" s="20">
        <v>1.6654557003143899E-2</v>
      </c>
      <c r="AR26" s="20">
        <v>2.1320844078986E-2</v>
      </c>
      <c r="AS26" s="20">
        <v>3.0853653909451401E-2</v>
      </c>
      <c r="AT26" s="20"/>
      <c r="AU26" s="20">
        <v>2.6422367172164101E-2</v>
      </c>
      <c r="AV26" s="20">
        <v>3.3583402597239201E-2</v>
      </c>
      <c r="AW26" s="20"/>
      <c r="AX26" s="20">
        <v>1.6346560447008801E-2</v>
      </c>
      <c r="AY26" s="20">
        <v>8.9773220365727893E-2</v>
      </c>
      <c r="AZ26" s="20"/>
      <c r="BA26" s="20">
        <v>0</v>
      </c>
      <c r="BB26" s="20">
        <v>0</v>
      </c>
    </row>
    <row r="27" spans="2:54" x14ac:dyDescent="0.35">
      <c r="B27" s="21"/>
    </row>
    <row r="28" spans="2:54" x14ac:dyDescent="0.35">
      <c r="B28" t="s">
        <v>525</v>
      </c>
    </row>
    <row r="29" spans="2:54" x14ac:dyDescent="0.35">
      <c r="B29" t="s">
        <v>526</v>
      </c>
    </row>
    <row r="31" spans="2:54" x14ac:dyDescent="0.35">
      <c r="B3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S18"/>
  <sheetViews>
    <sheetView showGridLines="0" topLeftCell="A2"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19" width="20.7265625" customWidth="1"/>
  </cols>
  <sheetData>
    <row r="2" spans="2:19" ht="40" customHeight="1" x14ac:dyDescent="0.35">
      <c r="D2" s="32" t="s">
        <v>527</v>
      </c>
      <c r="E2" s="27"/>
      <c r="F2" s="27"/>
      <c r="G2" s="27"/>
      <c r="H2" s="27"/>
      <c r="I2" s="27"/>
      <c r="J2" s="27"/>
      <c r="K2" s="27"/>
      <c r="L2" s="27"/>
      <c r="M2" s="27"/>
      <c r="N2" s="27"/>
      <c r="O2" s="27"/>
      <c r="P2" s="27"/>
      <c r="Q2" s="27"/>
      <c r="R2" s="27"/>
      <c r="S2" s="27"/>
    </row>
    <row r="6" spans="2:19" ht="50" customHeight="1" x14ac:dyDescent="0.35">
      <c r="B6" s="24"/>
      <c r="C6" s="24" t="s">
        <v>528</v>
      </c>
      <c r="D6" s="24" t="s">
        <v>529</v>
      </c>
      <c r="E6" s="24" t="s">
        <v>530</v>
      </c>
      <c r="F6" s="24" t="s">
        <v>531</v>
      </c>
      <c r="G6" s="24" t="s">
        <v>532</v>
      </c>
      <c r="H6" s="24" t="s">
        <v>533</v>
      </c>
      <c r="I6" s="24" t="s">
        <v>534</v>
      </c>
      <c r="J6" s="24" t="s">
        <v>535</v>
      </c>
      <c r="K6" s="24" t="s">
        <v>536</v>
      </c>
      <c r="L6" s="24" t="s">
        <v>537</v>
      </c>
      <c r="M6" s="24" t="s">
        <v>538</v>
      </c>
      <c r="N6" s="24" t="s">
        <v>539</v>
      </c>
      <c r="O6" s="24" t="s">
        <v>540</v>
      </c>
      <c r="P6" s="24" t="s">
        <v>541</v>
      </c>
      <c r="Q6" s="24" t="s">
        <v>542</v>
      </c>
      <c r="R6" s="24" t="s">
        <v>543</v>
      </c>
    </row>
    <row r="7" spans="2:19" x14ac:dyDescent="0.35">
      <c r="B7" s="19" t="s">
        <v>131</v>
      </c>
      <c r="C7" s="16">
        <v>0.27215583571760299</v>
      </c>
      <c r="D7" s="16">
        <v>0.248025753537575</v>
      </c>
      <c r="E7" s="16">
        <v>0.22121029082938501</v>
      </c>
      <c r="F7" s="16">
        <v>0.14032158269162401</v>
      </c>
      <c r="G7" s="16">
        <v>7.4102714582955795E-2</v>
      </c>
      <c r="H7" s="16">
        <v>0.10700749203806301</v>
      </c>
      <c r="I7" s="16">
        <v>0.176787331874596</v>
      </c>
      <c r="J7" s="16">
        <v>0.15649017760604</v>
      </c>
      <c r="K7" s="16">
        <v>8.4240220380880595E-2</v>
      </c>
      <c r="L7" s="16">
        <v>0.18048015649692001</v>
      </c>
      <c r="M7" s="16">
        <v>0.244504198724215</v>
      </c>
      <c r="N7" s="16">
        <v>0.122847743768638</v>
      </c>
      <c r="O7" s="16">
        <v>0.123314499370151</v>
      </c>
      <c r="P7" s="16">
        <v>0.12380959472512</v>
      </c>
      <c r="Q7" s="16">
        <v>0.197815764485062</v>
      </c>
      <c r="R7" s="16">
        <v>0.175013364927146</v>
      </c>
    </row>
    <row r="8" spans="2:19" x14ac:dyDescent="0.35">
      <c r="B8" s="19" t="s">
        <v>132</v>
      </c>
      <c r="C8" s="16">
        <v>0.24945631781713301</v>
      </c>
      <c r="D8" s="16">
        <v>0.236146070898232</v>
      </c>
      <c r="E8" s="16">
        <v>0.27776446114494002</v>
      </c>
      <c r="F8" s="16">
        <v>0.21452319575398099</v>
      </c>
      <c r="G8" s="16">
        <v>0.171184951056153</v>
      </c>
      <c r="H8" s="16">
        <v>0.17513460993011101</v>
      </c>
      <c r="I8" s="16">
        <v>0.22942790595648499</v>
      </c>
      <c r="J8" s="16">
        <v>0.24797134160460499</v>
      </c>
      <c r="K8" s="16">
        <v>0.103950765317013</v>
      </c>
      <c r="L8" s="16">
        <v>0.20858942941929101</v>
      </c>
      <c r="M8" s="16">
        <v>0.24897118858188599</v>
      </c>
      <c r="N8" s="16">
        <v>0.241645504566253</v>
      </c>
      <c r="O8" s="16">
        <v>0.262879020732813</v>
      </c>
      <c r="P8" s="16">
        <v>0.181843935663002</v>
      </c>
      <c r="Q8" s="16">
        <v>0.25110420061581201</v>
      </c>
      <c r="R8" s="16">
        <v>0.23514681714180599</v>
      </c>
    </row>
    <row r="9" spans="2:19" x14ac:dyDescent="0.35">
      <c r="B9" s="19" t="s">
        <v>133</v>
      </c>
      <c r="C9" s="16">
        <v>9.1155313759505696E-2</v>
      </c>
      <c r="D9" s="16">
        <v>9.1678098582658907E-2</v>
      </c>
      <c r="E9" s="16">
        <v>0.118561562863856</v>
      </c>
      <c r="F9" s="16">
        <v>0.13810171968118201</v>
      </c>
      <c r="G9" s="16">
        <v>0.188592322360599</v>
      </c>
      <c r="H9" s="16">
        <v>0.15125637836733799</v>
      </c>
      <c r="I9" s="16">
        <v>0.19626936931942501</v>
      </c>
      <c r="J9" s="16">
        <v>0.147128231000378</v>
      </c>
      <c r="K9" s="16">
        <v>0.117891141046109</v>
      </c>
      <c r="L9" s="16">
        <v>0.14996506405629001</v>
      </c>
      <c r="M9" s="16">
        <v>8.7110301878788904E-2</v>
      </c>
      <c r="N9" s="16">
        <v>0.14707709599041399</v>
      </c>
      <c r="O9" s="16">
        <v>0.155365428803974</v>
      </c>
      <c r="P9" s="16">
        <v>0.15952923299319899</v>
      </c>
      <c r="Q9" s="16">
        <v>0.202526141972803</v>
      </c>
      <c r="R9" s="16">
        <v>0.19792864751880701</v>
      </c>
    </row>
    <row r="10" spans="2:19" x14ac:dyDescent="0.35">
      <c r="B10" s="19" t="s">
        <v>134</v>
      </c>
      <c r="C10" s="16">
        <v>0.38405177686421899</v>
      </c>
      <c r="D10" s="16">
        <v>0.41767049092111302</v>
      </c>
      <c r="E10" s="16">
        <v>0.36345039557953301</v>
      </c>
      <c r="F10" s="16">
        <v>0.47411072524044101</v>
      </c>
      <c r="G10" s="16">
        <v>0.53753741555119505</v>
      </c>
      <c r="H10" s="16">
        <v>0.553830048520634</v>
      </c>
      <c r="I10" s="16">
        <v>0.32901655741614699</v>
      </c>
      <c r="J10" s="16">
        <v>0.42850714041759003</v>
      </c>
      <c r="K10" s="16">
        <v>0.65537605973660196</v>
      </c>
      <c r="L10" s="16">
        <v>0.460965350027499</v>
      </c>
      <c r="M10" s="16">
        <v>0.41941431081510999</v>
      </c>
      <c r="N10" s="16">
        <v>0.42757600387775502</v>
      </c>
      <c r="O10" s="16">
        <v>0.451166636033978</v>
      </c>
      <c r="P10" s="16">
        <v>0.49144138183422698</v>
      </c>
      <c r="Q10" s="16">
        <v>0.34855389292632299</v>
      </c>
      <c r="R10" s="16">
        <v>0.38999730046659398</v>
      </c>
    </row>
    <row r="11" spans="2:19" x14ac:dyDescent="0.35">
      <c r="B11" s="19" t="s">
        <v>110</v>
      </c>
      <c r="C11" s="16">
        <v>3.18075584153932E-3</v>
      </c>
      <c r="D11" s="16">
        <v>6.4795860604212703E-3</v>
      </c>
      <c r="E11" s="16">
        <v>1.90132895822854E-2</v>
      </c>
      <c r="F11" s="16">
        <v>3.29427766327718E-2</v>
      </c>
      <c r="G11" s="16">
        <v>2.8582596449097299E-2</v>
      </c>
      <c r="H11" s="16">
        <v>1.2771471143853999E-2</v>
      </c>
      <c r="I11" s="16">
        <v>6.8498835433346394E-2</v>
      </c>
      <c r="J11" s="16">
        <v>1.9903109371386798E-2</v>
      </c>
      <c r="K11" s="16">
        <v>3.8541813519395701E-2</v>
      </c>
      <c r="L11" s="16">
        <v>0</v>
      </c>
      <c r="M11" s="16">
        <v>0</v>
      </c>
      <c r="N11" s="16">
        <v>6.08536517969386E-2</v>
      </c>
      <c r="O11" s="16">
        <v>7.2744150590835404E-3</v>
      </c>
      <c r="P11" s="16">
        <v>4.3375854784452501E-2</v>
      </c>
      <c r="Q11" s="16">
        <v>0</v>
      </c>
      <c r="R11" s="16">
        <v>1.91386994564753E-3</v>
      </c>
    </row>
    <row r="12" spans="2:19" x14ac:dyDescent="0.35">
      <c r="B12" s="21" t="s">
        <v>15</v>
      </c>
      <c r="C12" s="21"/>
      <c r="D12" s="21"/>
      <c r="E12" s="21"/>
      <c r="F12" s="21"/>
      <c r="G12" s="21"/>
      <c r="H12" s="21"/>
      <c r="I12" s="21"/>
      <c r="J12" s="21"/>
      <c r="K12" s="21"/>
      <c r="L12" s="21"/>
      <c r="M12" s="21"/>
      <c r="N12" s="21"/>
      <c r="O12" s="21"/>
      <c r="P12" s="21"/>
      <c r="Q12" s="21"/>
      <c r="R12" s="21"/>
    </row>
    <row r="13" spans="2:19" x14ac:dyDescent="0.35">
      <c r="B13" t="s">
        <v>525</v>
      </c>
    </row>
    <row r="14" spans="2:19" x14ac:dyDescent="0.35">
      <c r="B14" t="s">
        <v>526</v>
      </c>
    </row>
    <row r="18" spans="2:2" x14ac:dyDescent="0.35">
      <c r="B18" s="6" t="str">
        <f>HYPERLINK("#'A- Contents'!A1", "Return to Contents")</f>
        <v>Return to Contents</v>
      </c>
    </row>
  </sheetData>
  <mergeCells count="1">
    <mergeCell ref="D2:S2"/>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B18"/>
  <sheetViews>
    <sheetView showGridLines="0" topLeftCell="A3"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130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735</v>
      </c>
      <c r="D7" s="13">
        <v>355</v>
      </c>
      <c r="E7" s="13">
        <v>377</v>
      </c>
      <c r="F7" s="13"/>
      <c r="G7" s="13">
        <v>84</v>
      </c>
      <c r="H7" s="13">
        <v>128</v>
      </c>
      <c r="I7" s="13">
        <v>121</v>
      </c>
      <c r="J7" s="13">
        <v>127</v>
      </c>
      <c r="K7" s="13">
        <v>128</v>
      </c>
      <c r="L7" s="13">
        <v>147</v>
      </c>
      <c r="M7" s="13"/>
      <c r="N7" s="13">
        <v>153</v>
      </c>
      <c r="O7" s="13">
        <v>156</v>
      </c>
      <c r="P7" s="13">
        <v>310</v>
      </c>
      <c r="Q7" s="13">
        <v>116</v>
      </c>
      <c r="R7" s="13"/>
      <c r="S7" s="13">
        <v>551</v>
      </c>
      <c r="T7" s="13">
        <v>182</v>
      </c>
      <c r="U7" s="13"/>
      <c r="V7" s="13">
        <v>155</v>
      </c>
      <c r="W7" s="13">
        <v>285</v>
      </c>
      <c r="X7" s="13">
        <v>256</v>
      </c>
      <c r="Y7" s="13">
        <v>39</v>
      </c>
      <c r="Z7" s="13"/>
      <c r="AA7" s="13">
        <v>192</v>
      </c>
      <c r="AB7" s="13">
        <v>176</v>
      </c>
      <c r="AC7" s="13">
        <v>60</v>
      </c>
      <c r="AD7" s="13">
        <v>197</v>
      </c>
      <c r="AE7" s="13">
        <v>82</v>
      </c>
      <c r="AF7" s="13">
        <v>28</v>
      </c>
      <c r="AG7" s="13"/>
      <c r="AH7" s="13">
        <v>346</v>
      </c>
      <c r="AI7" s="13">
        <v>270</v>
      </c>
      <c r="AJ7" s="13"/>
      <c r="AK7" s="13">
        <v>277</v>
      </c>
      <c r="AL7" s="13">
        <v>239</v>
      </c>
      <c r="AM7" s="13"/>
      <c r="AN7" s="13">
        <v>315</v>
      </c>
      <c r="AO7" s="13">
        <v>286</v>
      </c>
      <c r="AP7" s="13"/>
      <c r="AQ7" s="13">
        <v>160</v>
      </c>
      <c r="AR7" s="13">
        <v>275</v>
      </c>
      <c r="AS7" s="13">
        <v>260</v>
      </c>
      <c r="AT7" s="13"/>
      <c r="AU7" s="13">
        <v>443</v>
      </c>
      <c r="AV7" s="13">
        <v>289</v>
      </c>
      <c r="AW7" s="13"/>
      <c r="AX7" s="13">
        <v>638</v>
      </c>
      <c r="AY7" s="13">
        <v>93</v>
      </c>
      <c r="AZ7" s="13"/>
      <c r="BA7" s="13">
        <v>241</v>
      </c>
      <c r="BB7" s="13">
        <v>63</v>
      </c>
    </row>
    <row r="8" spans="2:54" ht="30" customHeight="1" x14ac:dyDescent="0.35">
      <c r="B8" s="14" t="s">
        <v>84</v>
      </c>
      <c r="C8" s="14">
        <v>718</v>
      </c>
      <c r="D8" s="14">
        <v>352</v>
      </c>
      <c r="E8" s="14">
        <v>363</v>
      </c>
      <c r="F8" s="14"/>
      <c r="G8" s="14">
        <v>91</v>
      </c>
      <c r="H8" s="14">
        <v>127</v>
      </c>
      <c r="I8" s="14">
        <v>118</v>
      </c>
      <c r="J8" s="14">
        <v>117</v>
      </c>
      <c r="K8" s="14">
        <v>120</v>
      </c>
      <c r="L8" s="14">
        <v>143</v>
      </c>
      <c r="M8" s="14"/>
      <c r="N8" s="14">
        <v>131</v>
      </c>
      <c r="O8" s="14">
        <v>145</v>
      </c>
      <c r="P8" s="14">
        <v>269</v>
      </c>
      <c r="Q8" s="14">
        <v>173</v>
      </c>
      <c r="R8" s="14"/>
      <c r="S8" s="14">
        <v>438</v>
      </c>
      <c r="T8" s="14">
        <v>278</v>
      </c>
      <c r="U8" s="14"/>
      <c r="V8" s="14">
        <v>182</v>
      </c>
      <c r="W8" s="14">
        <v>283</v>
      </c>
      <c r="X8" s="14">
        <v>223</v>
      </c>
      <c r="Y8" s="14">
        <v>30</v>
      </c>
      <c r="Z8" s="14"/>
      <c r="AA8" s="14">
        <v>264</v>
      </c>
      <c r="AB8" s="14">
        <v>139</v>
      </c>
      <c r="AC8" s="14">
        <v>70</v>
      </c>
      <c r="AD8" s="14">
        <v>158</v>
      </c>
      <c r="AE8" s="14">
        <v>64</v>
      </c>
      <c r="AF8" s="14">
        <v>23</v>
      </c>
      <c r="AG8" s="14"/>
      <c r="AH8" s="14">
        <v>345</v>
      </c>
      <c r="AI8" s="14">
        <v>242</v>
      </c>
      <c r="AJ8" s="14"/>
      <c r="AK8" s="14">
        <v>283</v>
      </c>
      <c r="AL8" s="14">
        <v>219</v>
      </c>
      <c r="AM8" s="14"/>
      <c r="AN8" s="14">
        <v>314</v>
      </c>
      <c r="AO8" s="14">
        <v>262</v>
      </c>
      <c r="AP8" s="14"/>
      <c r="AQ8" s="14">
        <v>153</v>
      </c>
      <c r="AR8" s="14">
        <v>279</v>
      </c>
      <c r="AS8" s="14">
        <v>237</v>
      </c>
      <c r="AT8" s="14"/>
      <c r="AU8" s="14">
        <v>418</v>
      </c>
      <c r="AV8" s="14">
        <v>295</v>
      </c>
      <c r="AW8" s="14"/>
      <c r="AX8" s="14">
        <v>618</v>
      </c>
      <c r="AY8" s="14">
        <v>95</v>
      </c>
      <c r="AZ8" s="14"/>
      <c r="BA8" s="14">
        <v>224</v>
      </c>
      <c r="BB8" s="14">
        <v>58</v>
      </c>
    </row>
    <row r="9" spans="2:54" x14ac:dyDescent="0.35">
      <c r="B9" s="19" t="s">
        <v>131</v>
      </c>
      <c r="C9" s="16">
        <v>0.27215583571760299</v>
      </c>
      <c r="D9" s="16">
        <v>0.277085798130359</v>
      </c>
      <c r="E9" s="16">
        <v>0.26761085495901299</v>
      </c>
      <c r="F9" s="16"/>
      <c r="G9" s="16">
        <v>0.41056053591263098</v>
      </c>
      <c r="H9" s="16">
        <v>0.42864102298312501</v>
      </c>
      <c r="I9" s="16">
        <v>0.28869947803003398</v>
      </c>
      <c r="J9" s="16">
        <v>0.200464482236902</v>
      </c>
      <c r="K9" s="16">
        <v>0.173226603293308</v>
      </c>
      <c r="L9" s="16">
        <v>0.17315609654030201</v>
      </c>
      <c r="M9" s="16"/>
      <c r="N9" s="16">
        <v>0.27359321703543799</v>
      </c>
      <c r="O9" s="16">
        <v>0.213501612881523</v>
      </c>
      <c r="P9" s="16">
        <v>0.29511145504361103</v>
      </c>
      <c r="Q9" s="16">
        <v>0.28461290906248199</v>
      </c>
      <c r="R9" s="16"/>
      <c r="S9" s="16">
        <v>0.26833210423887499</v>
      </c>
      <c r="T9" s="16">
        <v>0.28014041724963901</v>
      </c>
      <c r="U9" s="16"/>
      <c r="V9" s="16">
        <v>0.192478078454972</v>
      </c>
      <c r="W9" s="16">
        <v>0.245547215223896</v>
      </c>
      <c r="X9" s="16">
        <v>0.35208003827488399</v>
      </c>
      <c r="Y9" s="16">
        <v>0.41381792513233101</v>
      </c>
      <c r="Z9" s="16"/>
      <c r="AA9" s="16">
        <v>0.232839844963172</v>
      </c>
      <c r="AB9" s="16">
        <v>0.21611875644522099</v>
      </c>
      <c r="AC9" s="16">
        <v>0.25405398104007099</v>
      </c>
      <c r="AD9" s="16">
        <v>0.32472116673774898</v>
      </c>
      <c r="AE9" s="16">
        <v>0.43725016580437898</v>
      </c>
      <c r="AF9" s="16">
        <v>0.290132497943134</v>
      </c>
      <c r="AG9" s="16"/>
      <c r="AH9" s="16">
        <v>0.30745388364214299</v>
      </c>
      <c r="AI9" s="16">
        <v>0.27056045724678002</v>
      </c>
      <c r="AJ9" s="16"/>
      <c r="AK9" s="16">
        <v>0.29375081247048701</v>
      </c>
      <c r="AL9" s="16">
        <v>0.28792856868116001</v>
      </c>
      <c r="AM9" s="16"/>
      <c r="AN9" s="16">
        <v>0.287608526431122</v>
      </c>
      <c r="AO9" s="16">
        <v>0.28291559441768299</v>
      </c>
      <c r="AP9" s="16"/>
      <c r="AQ9" s="16">
        <v>0.21688475619330499</v>
      </c>
      <c r="AR9" s="16">
        <v>0.226662416585067</v>
      </c>
      <c r="AS9" s="16">
        <v>0.39083919634351699</v>
      </c>
      <c r="AT9" s="16"/>
      <c r="AU9" s="16">
        <v>0.269844983113804</v>
      </c>
      <c r="AV9" s="16">
        <v>0.27227054792806998</v>
      </c>
      <c r="AW9" s="16"/>
      <c r="AX9" s="16">
        <v>0.304299674331166</v>
      </c>
      <c r="AY9" s="16">
        <v>7.5241485560635202E-2</v>
      </c>
      <c r="AZ9" s="16"/>
      <c r="BA9" s="16">
        <v>0.44883486184737298</v>
      </c>
      <c r="BB9" s="16">
        <v>0.42414732851055198</v>
      </c>
    </row>
    <row r="10" spans="2:54" x14ac:dyDescent="0.35">
      <c r="B10" s="19" t="s">
        <v>132</v>
      </c>
      <c r="C10" s="16">
        <v>0.24945631781713301</v>
      </c>
      <c r="D10" s="16">
        <v>0.213499114048677</v>
      </c>
      <c r="E10" s="16">
        <v>0.28342844019442998</v>
      </c>
      <c r="F10" s="16"/>
      <c r="G10" s="16">
        <v>0.26358621202291499</v>
      </c>
      <c r="H10" s="16">
        <v>0.29169215262630899</v>
      </c>
      <c r="I10" s="16">
        <v>0.221034257129226</v>
      </c>
      <c r="J10" s="16">
        <v>0.26939078409355799</v>
      </c>
      <c r="K10" s="16">
        <v>0.20266265049083401</v>
      </c>
      <c r="L10" s="16">
        <v>0.24924156600118699</v>
      </c>
      <c r="M10" s="16"/>
      <c r="N10" s="16">
        <v>0.311560287371839</v>
      </c>
      <c r="O10" s="16">
        <v>0.212739633209267</v>
      </c>
      <c r="P10" s="16">
        <v>0.247326404559436</v>
      </c>
      <c r="Q10" s="16">
        <v>0.23653323837753201</v>
      </c>
      <c r="R10" s="16"/>
      <c r="S10" s="16">
        <v>0.26177005334485798</v>
      </c>
      <c r="T10" s="16">
        <v>0.22704176379249799</v>
      </c>
      <c r="U10" s="16"/>
      <c r="V10" s="16">
        <v>0.23879093398749901</v>
      </c>
      <c r="W10" s="16">
        <v>0.23750989834349701</v>
      </c>
      <c r="X10" s="16">
        <v>0.26773612915130701</v>
      </c>
      <c r="Y10" s="16">
        <v>0.291245425317044</v>
      </c>
      <c r="Z10" s="16"/>
      <c r="AA10" s="16">
        <v>0.24401389216570701</v>
      </c>
      <c r="AB10" s="16">
        <v>0.25904586040580202</v>
      </c>
      <c r="AC10" s="16">
        <v>0.24948947387763201</v>
      </c>
      <c r="AD10" s="16">
        <v>0.244727032753638</v>
      </c>
      <c r="AE10" s="16">
        <v>0.25192101851426602</v>
      </c>
      <c r="AF10" s="16">
        <v>0.27953479412109999</v>
      </c>
      <c r="AG10" s="16"/>
      <c r="AH10" s="16">
        <v>0.22454696754223999</v>
      </c>
      <c r="AI10" s="16">
        <v>0.271774324652924</v>
      </c>
      <c r="AJ10" s="16"/>
      <c r="AK10" s="16">
        <v>0.21590217349963101</v>
      </c>
      <c r="AL10" s="16">
        <v>0.26503480219550402</v>
      </c>
      <c r="AM10" s="16"/>
      <c r="AN10" s="16">
        <v>0.19174174550722001</v>
      </c>
      <c r="AO10" s="16">
        <v>0.28956136158002699</v>
      </c>
      <c r="AP10" s="16"/>
      <c r="AQ10" s="16">
        <v>0.22846281521307399</v>
      </c>
      <c r="AR10" s="16">
        <v>0.28604571821728098</v>
      </c>
      <c r="AS10" s="16">
        <v>0.229209443165277</v>
      </c>
      <c r="AT10" s="16"/>
      <c r="AU10" s="16">
        <v>0.27622531126253702</v>
      </c>
      <c r="AV10" s="16">
        <v>0.20767727023858501</v>
      </c>
      <c r="AW10" s="16"/>
      <c r="AX10" s="16">
        <v>0.25693361822046101</v>
      </c>
      <c r="AY10" s="16">
        <v>0.200551705075593</v>
      </c>
      <c r="AZ10" s="16"/>
      <c r="BA10" s="16">
        <v>0.231259519185993</v>
      </c>
      <c r="BB10" s="16">
        <v>0.240524384518815</v>
      </c>
    </row>
    <row r="11" spans="2:54" x14ac:dyDescent="0.35">
      <c r="B11" s="19" t="s">
        <v>133</v>
      </c>
      <c r="C11" s="16">
        <v>9.1155313759505696E-2</v>
      </c>
      <c r="D11" s="16">
        <v>9.5555146784873604E-2</v>
      </c>
      <c r="E11" s="16">
        <v>8.4919631364792594E-2</v>
      </c>
      <c r="F11" s="16"/>
      <c r="G11" s="16">
        <v>0.13498958088222199</v>
      </c>
      <c r="H11" s="16">
        <v>7.8006320724031394E-2</v>
      </c>
      <c r="I11" s="16">
        <v>9.5350056259502894E-2</v>
      </c>
      <c r="J11" s="16">
        <v>7.8854508170054197E-2</v>
      </c>
      <c r="K11" s="16">
        <v>9.6769810402121306E-2</v>
      </c>
      <c r="L11" s="16">
        <v>7.6905729034387901E-2</v>
      </c>
      <c r="M11" s="16"/>
      <c r="N11" s="16">
        <v>0.109930205423012</v>
      </c>
      <c r="O11" s="16">
        <v>6.4876530509458102E-2</v>
      </c>
      <c r="P11" s="16">
        <v>0.118090555392961</v>
      </c>
      <c r="Q11" s="16">
        <v>5.7040326525394099E-2</v>
      </c>
      <c r="R11" s="16"/>
      <c r="S11" s="16">
        <v>8.0585466494704897E-2</v>
      </c>
      <c r="T11" s="16">
        <v>0.10847603017146699</v>
      </c>
      <c r="U11" s="16"/>
      <c r="V11" s="16">
        <v>0.11141389777744599</v>
      </c>
      <c r="W11" s="16">
        <v>0.11932282837568001</v>
      </c>
      <c r="X11" s="16">
        <v>4.4406185199476401E-2</v>
      </c>
      <c r="Y11" s="16">
        <v>4.9939446417962802E-2</v>
      </c>
      <c r="Z11" s="16"/>
      <c r="AA11" s="16">
        <v>0.10603039206880301</v>
      </c>
      <c r="AB11" s="16">
        <v>6.65365787797213E-2</v>
      </c>
      <c r="AC11" s="16">
        <v>0.12554935654132099</v>
      </c>
      <c r="AD11" s="16">
        <v>9.2528566023053094E-2</v>
      </c>
      <c r="AE11" s="16">
        <v>5.4831393873130803E-2</v>
      </c>
      <c r="AF11" s="16">
        <v>5.7420418951912397E-2</v>
      </c>
      <c r="AG11" s="16"/>
      <c r="AH11" s="16">
        <v>7.0473166138434101E-2</v>
      </c>
      <c r="AI11" s="16">
        <v>9.7147209885836305E-2</v>
      </c>
      <c r="AJ11" s="16"/>
      <c r="AK11" s="16">
        <v>9.77185525827165E-2</v>
      </c>
      <c r="AL11" s="16">
        <v>8.1820611788866293E-2</v>
      </c>
      <c r="AM11" s="16"/>
      <c r="AN11" s="16">
        <v>9.0170310054943303E-2</v>
      </c>
      <c r="AO11" s="16">
        <v>8.46610040541355E-2</v>
      </c>
      <c r="AP11" s="16"/>
      <c r="AQ11" s="16">
        <v>9.3648714367274205E-2</v>
      </c>
      <c r="AR11" s="16">
        <v>9.4436447476673305E-2</v>
      </c>
      <c r="AS11" s="16">
        <v>8.1824240244124394E-2</v>
      </c>
      <c r="AT11" s="16"/>
      <c r="AU11" s="16">
        <v>6.9674230423354397E-2</v>
      </c>
      <c r="AV11" s="16">
        <v>0.122932302266275</v>
      </c>
      <c r="AW11" s="16"/>
      <c r="AX11" s="16">
        <v>9.6919364575358297E-2</v>
      </c>
      <c r="AY11" s="16">
        <v>4.4537677289611E-2</v>
      </c>
      <c r="AZ11" s="16"/>
      <c r="BA11" s="16">
        <v>0.11233748645179099</v>
      </c>
      <c r="BB11" s="16">
        <v>9.6686882947533803E-2</v>
      </c>
    </row>
    <row r="12" spans="2:54" x14ac:dyDescent="0.35">
      <c r="B12" s="19" t="s">
        <v>134</v>
      </c>
      <c r="C12" s="16">
        <v>0.38405177686421899</v>
      </c>
      <c r="D12" s="16">
        <v>0.40737669527603398</v>
      </c>
      <c r="E12" s="16">
        <v>0.36404107348176401</v>
      </c>
      <c r="F12" s="16"/>
      <c r="G12" s="16">
        <v>0.19086367118223199</v>
      </c>
      <c r="H12" s="16">
        <v>0.194227822664995</v>
      </c>
      <c r="I12" s="16">
        <v>0.39491620858123699</v>
      </c>
      <c r="J12" s="16">
        <v>0.451290225499486</v>
      </c>
      <c r="K12" s="16">
        <v>0.52734093581373598</v>
      </c>
      <c r="L12" s="16">
        <v>0.49138129775435202</v>
      </c>
      <c r="M12" s="16"/>
      <c r="N12" s="16">
        <v>0.30491629016971</v>
      </c>
      <c r="O12" s="16">
        <v>0.50888222339975198</v>
      </c>
      <c r="P12" s="16">
        <v>0.33595169491569199</v>
      </c>
      <c r="Q12" s="16">
        <v>0.41407406766388999</v>
      </c>
      <c r="R12" s="16"/>
      <c r="S12" s="16">
        <v>0.384099801574452</v>
      </c>
      <c r="T12" s="16">
        <v>0.38434178878639702</v>
      </c>
      <c r="U12" s="16"/>
      <c r="V12" s="16">
        <v>0.45212187151266198</v>
      </c>
      <c r="W12" s="16">
        <v>0.39289329501783399</v>
      </c>
      <c r="X12" s="16">
        <v>0.33577764737433302</v>
      </c>
      <c r="Y12" s="16">
        <v>0.24499720313266199</v>
      </c>
      <c r="Z12" s="16"/>
      <c r="AA12" s="16">
        <v>0.41352367579079202</v>
      </c>
      <c r="AB12" s="16">
        <v>0.45829880436925602</v>
      </c>
      <c r="AC12" s="16">
        <v>0.37090718854097499</v>
      </c>
      <c r="AD12" s="16">
        <v>0.32958838962343701</v>
      </c>
      <c r="AE12" s="16">
        <v>0.25599742180822499</v>
      </c>
      <c r="AF12" s="16">
        <v>0.37291228898385298</v>
      </c>
      <c r="AG12" s="16"/>
      <c r="AH12" s="16">
        <v>0.39365945812850101</v>
      </c>
      <c r="AI12" s="16">
        <v>0.36051800821446001</v>
      </c>
      <c r="AJ12" s="16"/>
      <c r="AK12" s="16">
        <v>0.387904370913638</v>
      </c>
      <c r="AL12" s="16">
        <v>0.36521601733447001</v>
      </c>
      <c r="AM12" s="16"/>
      <c r="AN12" s="16">
        <v>0.42622892428745701</v>
      </c>
      <c r="AO12" s="16">
        <v>0.34286203994815501</v>
      </c>
      <c r="AP12" s="16"/>
      <c r="AQ12" s="16">
        <v>0.45225678319317397</v>
      </c>
      <c r="AR12" s="16">
        <v>0.38946488199496399</v>
      </c>
      <c r="AS12" s="16">
        <v>0.29812712024708099</v>
      </c>
      <c r="AT12" s="16"/>
      <c r="AU12" s="16">
        <v>0.38106102830696897</v>
      </c>
      <c r="AV12" s="16">
        <v>0.39391196658887401</v>
      </c>
      <c r="AW12" s="16"/>
      <c r="AX12" s="16">
        <v>0.33968657670536401</v>
      </c>
      <c r="AY12" s="16">
        <v>0.67966913207416002</v>
      </c>
      <c r="AZ12" s="16"/>
      <c r="BA12" s="16">
        <v>0.20756813251484299</v>
      </c>
      <c r="BB12" s="16">
        <v>0.238641404023099</v>
      </c>
    </row>
    <row r="13" spans="2:54" x14ac:dyDescent="0.35">
      <c r="B13" s="19" t="s">
        <v>110</v>
      </c>
      <c r="C13" s="20">
        <v>3.18075584153932E-3</v>
      </c>
      <c r="D13" s="20">
        <v>6.4832457600561104E-3</v>
      </c>
      <c r="E13" s="20">
        <v>0</v>
      </c>
      <c r="F13" s="20"/>
      <c r="G13" s="20">
        <v>0</v>
      </c>
      <c r="H13" s="20">
        <v>7.4326810015386798E-3</v>
      </c>
      <c r="I13" s="20">
        <v>0</v>
      </c>
      <c r="J13" s="20">
        <v>0</v>
      </c>
      <c r="K13" s="20">
        <v>0</v>
      </c>
      <c r="L13" s="20">
        <v>9.3153106697706298E-3</v>
      </c>
      <c r="M13" s="20"/>
      <c r="N13" s="20">
        <v>0</v>
      </c>
      <c r="O13" s="20">
        <v>0</v>
      </c>
      <c r="P13" s="20">
        <v>3.5198900882991799E-3</v>
      </c>
      <c r="Q13" s="20">
        <v>7.7394583707017803E-3</v>
      </c>
      <c r="R13" s="20"/>
      <c r="S13" s="20">
        <v>5.2125743471100596E-3</v>
      </c>
      <c r="T13" s="20">
        <v>0</v>
      </c>
      <c r="U13" s="20"/>
      <c r="V13" s="20">
        <v>5.1952182674208803E-3</v>
      </c>
      <c r="W13" s="20">
        <v>4.72676303909277E-3</v>
      </c>
      <c r="X13" s="20">
        <v>0</v>
      </c>
      <c r="Y13" s="20">
        <v>0</v>
      </c>
      <c r="Z13" s="20"/>
      <c r="AA13" s="20">
        <v>3.5921950115266601E-3</v>
      </c>
      <c r="AB13" s="20">
        <v>0</v>
      </c>
      <c r="AC13" s="20">
        <v>0</v>
      </c>
      <c r="AD13" s="20">
        <v>8.4348448621225196E-3</v>
      </c>
      <c r="AE13" s="20">
        <v>0</v>
      </c>
      <c r="AF13" s="20">
        <v>0</v>
      </c>
      <c r="AG13" s="20"/>
      <c r="AH13" s="20">
        <v>3.8665245486817598E-3</v>
      </c>
      <c r="AI13" s="20">
        <v>0</v>
      </c>
      <c r="AJ13" s="20"/>
      <c r="AK13" s="20">
        <v>4.7240905335285402E-3</v>
      </c>
      <c r="AL13" s="20">
        <v>0</v>
      </c>
      <c r="AM13" s="20"/>
      <c r="AN13" s="20">
        <v>4.2504937192572303E-3</v>
      </c>
      <c r="AO13" s="20">
        <v>0</v>
      </c>
      <c r="AP13" s="20"/>
      <c r="AQ13" s="20">
        <v>8.7469310331727002E-3</v>
      </c>
      <c r="AR13" s="20">
        <v>3.3905357260141898E-3</v>
      </c>
      <c r="AS13" s="20">
        <v>0</v>
      </c>
      <c r="AT13" s="20"/>
      <c r="AU13" s="20">
        <v>3.1944468933360801E-3</v>
      </c>
      <c r="AV13" s="20">
        <v>3.20791297819573E-3</v>
      </c>
      <c r="AW13" s="20"/>
      <c r="AX13" s="20">
        <v>2.16076616765099E-3</v>
      </c>
      <c r="AY13" s="20">
        <v>0</v>
      </c>
      <c r="AZ13" s="20"/>
      <c r="BA13" s="20">
        <v>0</v>
      </c>
      <c r="BB13" s="20">
        <v>0</v>
      </c>
    </row>
    <row r="14" spans="2:54" x14ac:dyDescent="0.35">
      <c r="B14" s="21" t="s">
        <v>15</v>
      </c>
    </row>
    <row r="15" spans="2:54" x14ac:dyDescent="0.35">
      <c r="B15" t="s">
        <v>525</v>
      </c>
    </row>
    <row r="16" spans="2:54" x14ac:dyDescent="0.35">
      <c r="B16" t="s">
        <v>526</v>
      </c>
    </row>
    <row r="18" spans="2:2" x14ac:dyDescent="0.35">
      <c r="B1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B18"/>
  <sheetViews>
    <sheetView showGridLines="0" topLeftCell="A2"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135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834</v>
      </c>
      <c r="D7" s="13">
        <v>392</v>
      </c>
      <c r="E7" s="13">
        <v>438</v>
      </c>
      <c r="F7" s="13"/>
      <c r="G7" s="13">
        <v>80</v>
      </c>
      <c r="H7" s="13">
        <v>147</v>
      </c>
      <c r="I7" s="13">
        <v>134</v>
      </c>
      <c r="J7" s="13">
        <v>144</v>
      </c>
      <c r="K7" s="13">
        <v>145</v>
      </c>
      <c r="L7" s="13">
        <v>184</v>
      </c>
      <c r="M7" s="13"/>
      <c r="N7" s="13">
        <v>176</v>
      </c>
      <c r="O7" s="13">
        <v>173</v>
      </c>
      <c r="P7" s="13">
        <v>352</v>
      </c>
      <c r="Q7" s="13">
        <v>133</v>
      </c>
      <c r="R7" s="13"/>
      <c r="S7" s="13">
        <v>640</v>
      </c>
      <c r="T7" s="13">
        <v>193</v>
      </c>
      <c r="U7" s="13"/>
      <c r="V7" s="13">
        <v>171</v>
      </c>
      <c r="W7" s="13">
        <v>330</v>
      </c>
      <c r="X7" s="13">
        <v>289</v>
      </c>
      <c r="Y7" s="13">
        <v>44</v>
      </c>
      <c r="Z7" s="13"/>
      <c r="AA7" s="13">
        <v>216</v>
      </c>
      <c r="AB7" s="13">
        <v>204</v>
      </c>
      <c r="AC7" s="13">
        <v>72</v>
      </c>
      <c r="AD7" s="13">
        <v>220</v>
      </c>
      <c r="AE7" s="13">
        <v>94</v>
      </c>
      <c r="AF7" s="13">
        <v>28</v>
      </c>
      <c r="AG7" s="13"/>
      <c r="AH7" s="13">
        <v>400</v>
      </c>
      <c r="AI7" s="13">
        <v>304</v>
      </c>
      <c r="AJ7" s="13"/>
      <c r="AK7" s="13">
        <v>325</v>
      </c>
      <c r="AL7" s="13">
        <v>269</v>
      </c>
      <c r="AM7" s="13"/>
      <c r="AN7" s="13">
        <v>365</v>
      </c>
      <c r="AO7" s="13">
        <v>324</v>
      </c>
      <c r="AP7" s="13"/>
      <c r="AQ7" s="13">
        <v>172</v>
      </c>
      <c r="AR7" s="13">
        <v>327</v>
      </c>
      <c r="AS7" s="13">
        <v>293</v>
      </c>
      <c r="AT7" s="13"/>
      <c r="AU7" s="13">
        <v>514</v>
      </c>
      <c r="AV7" s="13">
        <v>316</v>
      </c>
      <c r="AW7" s="13"/>
      <c r="AX7" s="13">
        <v>721</v>
      </c>
      <c r="AY7" s="13">
        <v>110</v>
      </c>
      <c r="AZ7" s="13"/>
      <c r="BA7" s="13">
        <v>277</v>
      </c>
      <c r="BB7" s="13">
        <v>63</v>
      </c>
    </row>
    <row r="8" spans="2:54" ht="30" customHeight="1" x14ac:dyDescent="0.35">
      <c r="B8" s="14" t="s">
        <v>84</v>
      </c>
      <c r="C8" s="14">
        <v>811</v>
      </c>
      <c r="D8" s="14">
        <v>383</v>
      </c>
      <c r="E8" s="14">
        <v>424</v>
      </c>
      <c r="F8" s="14"/>
      <c r="G8" s="14">
        <v>82</v>
      </c>
      <c r="H8" s="14">
        <v>143</v>
      </c>
      <c r="I8" s="14">
        <v>133</v>
      </c>
      <c r="J8" s="14">
        <v>135</v>
      </c>
      <c r="K8" s="14">
        <v>135</v>
      </c>
      <c r="L8" s="14">
        <v>182</v>
      </c>
      <c r="M8" s="14"/>
      <c r="N8" s="14">
        <v>148</v>
      </c>
      <c r="O8" s="14">
        <v>163</v>
      </c>
      <c r="P8" s="14">
        <v>302</v>
      </c>
      <c r="Q8" s="14">
        <v>197</v>
      </c>
      <c r="R8" s="14"/>
      <c r="S8" s="14">
        <v>512</v>
      </c>
      <c r="T8" s="14">
        <v>298</v>
      </c>
      <c r="U8" s="14"/>
      <c r="V8" s="14">
        <v>197</v>
      </c>
      <c r="W8" s="14">
        <v>330</v>
      </c>
      <c r="X8" s="14">
        <v>250</v>
      </c>
      <c r="Y8" s="14">
        <v>33</v>
      </c>
      <c r="Z8" s="14"/>
      <c r="AA8" s="14">
        <v>292</v>
      </c>
      <c r="AB8" s="14">
        <v>161</v>
      </c>
      <c r="AC8" s="14">
        <v>83</v>
      </c>
      <c r="AD8" s="14">
        <v>178</v>
      </c>
      <c r="AE8" s="14">
        <v>73</v>
      </c>
      <c r="AF8" s="14">
        <v>23</v>
      </c>
      <c r="AG8" s="14"/>
      <c r="AH8" s="14">
        <v>399</v>
      </c>
      <c r="AI8" s="14">
        <v>270</v>
      </c>
      <c r="AJ8" s="14"/>
      <c r="AK8" s="14">
        <v>332</v>
      </c>
      <c r="AL8" s="14">
        <v>242</v>
      </c>
      <c r="AM8" s="14"/>
      <c r="AN8" s="14">
        <v>365</v>
      </c>
      <c r="AO8" s="14">
        <v>293</v>
      </c>
      <c r="AP8" s="14"/>
      <c r="AQ8" s="14">
        <v>160</v>
      </c>
      <c r="AR8" s="14">
        <v>336</v>
      </c>
      <c r="AS8" s="14">
        <v>264</v>
      </c>
      <c r="AT8" s="14"/>
      <c r="AU8" s="14">
        <v>484</v>
      </c>
      <c r="AV8" s="14">
        <v>320</v>
      </c>
      <c r="AW8" s="14"/>
      <c r="AX8" s="14">
        <v>694</v>
      </c>
      <c r="AY8" s="14">
        <v>113</v>
      </c>
      <c r="AZ8" s="14"/>
      <c r="BA8" s="14">
        <v>256</v>
      </c>
      <c r="BB8" s="14">
        <v>57</v>
      </c>
    </row>
    <row r="9" spans="2:54" x14ac:dyDescent="0.35">
      <c r="B9" s="19" t="s">
        <v>131</v>
      </c>
      <c r="C9" s="16">
        <v>0.248025753537575</v>
      </c>
      <c r="D9" s="16">
        <v>0.28040083655869302</v>
      </c>
      <c r="E9" s="16">
        <v>0.220737702428001</v>
      </c>
      <c r="F9" s="16"/>
      <c r="G9" s="16">
        <v>0.23466265765487199</v>
      </c>
      <c r="H9" s="16">
        <v>0.31107117174028098</v>
      </c>
      <c r="I9" s="16">
        <v>0.36741029645170598</v>
      </c>
      <c r="J9" s="16">
        <v>0.21045588440534699</v>
      </c>
      <c r="K9" s="16">
        <v>0.195240248427725</v>
      </c>
      <c r="L9" s="16">
        <v>0.184196521761674</v>
      </c>
      <c r="M9" s="16"/>
      <c r="N9" s="16">
        <v>0.235232075580771</v>
      </c>
      <c r="O9" s="16">
        <v>0.23989296107115801</v>
      </c>
      <c r="P9" s="16">
        <v>0.29028023324469898</v>
      </c>
      <c r="Q9" s="16">
        <v>0.19951695597534699</v>
      </c>
      <c r="R9" s="16"/>
      <c r="S9" s="16">
        <v>0.26657752426574499</v>
      </c>
      <c r="T9" s="16">
        <v>0.216716505803387</v>
      </c>
      <c r="U9" s="16"/>
      <c r="V9" s="16">
        <v>0.115599030088662</v>
      </c>
      <c r="W9" s="16">
        <v>0.237617201723862</v>
      </c>
      <c r="X9" s="16">
        <v>0.349378832704409</v>
      </c>
      <c r="Y9" s="16">
        <v>0.37332659562961201</v>
      </c>
      <c r="Z9" s="16"/>
      <c r="AA9" s="16">
        <v>0.19849737157435901</v>
      </c>
      <c r="AB9" s="16">
        <v>0.200384625173845</v>
      </c>
      <c r="AC9" s="16">
        <v>0.28740874209803102</v>
      </c>
      <c r="AD9" s="16">
        <v>0.31188480407557201</v>
      </c>
      <c r="AE9" s="16">
        <v>0.30319530471556699</v>
      </c>
      <c r="AF9" s="16">
        <v>0.399375234375901</v>
      </c>
      <c r="AG9" s="16"/>
      <c r="AH9" s="16">
        <v>0.27048274966249403</v>
      </c>
      <c r="AI9" s="16">
        <v>0.25773023169671799</v>
      </c>
      <c r="AJ9" s="16"/>
      <c r="AK9" s="16">
        <v>0.28421033187738498</v>
      </c>
      <c r="AL9" s="16">
        <v>0.27251531960298497</v>
      </c>
      <c r="AM9" s="16"/>
      <c r="AN9" s="16">
        <v>0.25999713074937603</v>
      </c>
      <c r="AO9" s="16">
        <v>0.26388016974288803</v>
      </c>
      <c r="AP9" s="16"/>
      <c r="AQ9" s="16">
        <v>0.32208959369669798</v>
      </c>
      <c r="AR9" s="16">
        <v>0.17315230551621599</v>
      </c>
      <c r="AS9" s="16">
        <v>0.31634756684359799</v>
      </c>
      <c r="AT9" s="16"/>
      <c r="AU9" s="16">
        <v>0.26339601675725799</v>
      </c>
      <c r="AV9" s="16">
        <v>0.219719820373344</v>
      </c>
      <c r="AW9" s="16"/>
      <c r="AX9" s="16">
        <v>0.28038650847522201</v>
      </c>
      <c r="AY9" s="16">
        <v>5.6176756361465699E-2</v>
      </c>
      <c r="AZ9" s="16"/>
      <c r="BA9" s="16">
        <v>0.39042813615107502</v>
      </c>
      <c r="BB9" s="16">
        <v>0.31526785774709798</v>
      </c>
    </row>
    <row r="10" spans="2:54" x14ac:dyDescent="0.35">
      <c r="B10" s="19" t="s">
        <v>132</v>
      </c>
      <c r="C10" s="16">
        <v>0.236146070898232</v>
      </c>
      <c r="D10" s="16">
        <v>0.218461742801802</v>
      </c>
      <c r="E10" s="16">
        <v>0.25182126703681501</v>
      </c>
      <c r="F10" s="16"/>
      <c r="G10" s="16">
        <v>0.173983276908481</v>
      </c>
      <c r="H10" s="16">
        <v>0.33662028232298502</v>
      </c>
      <c r="I10" s="16">
        <v>0.24399218348068799</v>
      </c>
      <c r="J10" s="16">
        <v>0.25060557995717597</v>
      </c>
      <c r="K10" s="16">
        <v>0.221767922959165</v>
      </c>
      <c r="L10" s="16">
        <v>0.17929474708932699</v>
      </c>
      <c r="M10" s="16"/>
      <c r="N10" s="16">
        <v>0.28191663443033799</v>
      </c>
      <c r="O10" s="16">
        <v>0.21473851624425699</v>
      </c>
      <c r="P10" s="16">
        <v>0.23405951864879401</v>
      </c>
      <c r="Q10" s="16">
        <v>0.222534113878156</v>
      </c>
      <c r="R10" s="16"/>
      <c r="S10" s="16">
        <v>0.22488691381755799</v>
      </c>
      <c r="T10" s="16">
        <v>0.256010292383404</v>
      </c>
      <c r="U10" s="16"/>
      <c r="V10" s="16">
        <v>0.223234935886957</v>
      </c>
      <c r="W10" s="16">
        <v>0.21700266833260001</v>
      </c>
      <c r="X10" s="16">
        <v>0.27221087251301801</v>
      </c>
      <c r="Y10" s="16">
        <v>0.23128074651529401</v>
      </c>
      <c r="Z10" s="16"/>
      <c r="AA10" s="16">
        <v>0.22868423235736701</v>
      </c>
      <c r="AB10" s="16">
        <v>0.244741528798255</v>
      </c>
      <c r="AC10" s="16">
        <v>0.31150066489398798</v>
      </c>
      <c r="AD10" s="16">
        <v>0.24507873743956701</v>
      </c>
      <c r="AE10" s="16">
        <v>0.19154188468752301</v>
      </c>
      <c r="AF10" s="16">
        <v>7.4099134286692694E-2</v>
      </c>
      <c r="AG10" s="16"/>
      <c r="AH10" s="16">
        <v>0.247856324266883</v>
      </c>
      <c r="AI10" s="16">
        <v>0.27339481682573902</v>
      </c>
      <c r="AJ10" s="16"/>
      <c r="AK10" s="16">
        <v>0.26337944926037099</v>
      </c>
      <c r="AL10" s="16">
        <v>0.26056061022798899</v>
      </c>
      <c r="AM10" s="16"/>
      <c r="AN10" s="16">
        <v>0.225964765530106</v>
      </c>
      <c r="AO10" s="16">
        <v>0.27423962489564402</v>
      </c>
      <c r="AP10" s="16"/>
      <c r="AQ10" s="16">
        <v>0.196266266732498</v>
      </c>
      <c r="AR10" s="16">
        <v>0.24792433021989399</v>
      </c>
      <c r="AS10" s="16">
        <v>0.25608195331936001</v>
      </c>
      <c r="AT10" s="16"/>
      <c r="AU10" s="16">
        <v>0.28949241128522002</v>
      </c>
      <c r="AV10" s="16">
        <v>0.15588127330283799</v>
      </c>
      <c r="AW10" s="16"/>
      <c r="AX10" s="16">
        <v>0.23894840504575701</v>
      </c>
      <c r="AY10" s="16">
        <v>0.225326998920267</v>
      </c>
      <c r="AZ10" s="16"/>
      <c r="BA10" s="16">
        <v>0.30993329626167798</v>
      </c>
      <c r="BB10" s="16">
        <v>0.29530735398886898</v>
      </c>
    </row>
    <row r="11" spans="2:54" x14ac:dyDescent="0.35">
      <c r="B11" s="19" t="s">
        <v>133</v>
      </c>
      <c r="C11" s="16">
        <v>9.1678098582658907E-2</v>
      </c>
      <c r="D11" s="16">
        <v>7.49828118275533E-2</v>
      </c>
      <c r="E11" s="16">
        <v>0.10751462438906299</v>
      </c>
      <c r="F11" s="16"/>
      <c r="G11" s="16">
        <v>0.16067732332261001</v>
      </c>
      <c r="H11" s="16">
        <v>7.0889809610807195E-2</v>
      </c>
      <c r="I11" s="16">
        <v>9.4106616756446798E-2</v>
      </c>
      <c r="J11" s="16">
        <v>0.102064282639167</v>
      </c>
      <c r="K11" s="16">
        <v>8.5518147469688305E-2</v>
      </c>
      <c r="L11" s="16">
        <v>7.2158152066752496E-2</v>
      </c>
      <c r="M11" s="16"/>
      <c r="N11" s="16">
        <v>8.28121774703071E-2</v>
      </c>
      <c r="O11" s="16">
        <v>7.2884437777218702E-2</v>
      </c>
      <c r="P11" s="16">
        <v>0.11162124860245599</v>
      </c>
      <c r="Q11" s="16">
        <v>8.3254415884720004E-2</v>
      </c>
      <c r="R11" s="16"/>
      <c r="S11" s="16">
        <v>7.5731513641395395E-2</v>
      </c>
      <c r="T11" s="16">
        <v>0.119270688650051</v>
      </c>
      <c r="U11" s="16"/>
      <c r="V11" s="16">
        <v>0.152396735819671</v>
      </c>
      <c r="W11" s="16">
        <v>7.7100193780309495E-2</v>
      </c>
      <c r="X11" s="16">
        <v>6.1841054567978102E-2</v>
      </c>
      <c r="Y11" s="16">
        <v>0.10056394614832501</v>
      </c>
      <c r="Z11" s="16"/>
      <c r="AA11" s="16">
        <v>0.113963700791937</v>
      </c>
      <c r="AB11" s="16">
        <v>0.106434658649271</v>
      </c>
      <c r="AC11" s="16">
        <v>7.4199339206673307E-2</v>
      </c>
      <c r="AD11" s="16">
        <v>6.1943033277740103E-2</v>
      </c>
      <c r="AE11" s="16">
        <v>6.8120317615451606E-2</v>
      </c>
      <c r="AF11" s="16">
        <v>7.2851355320783698E-2</v>
      </c>
      <c r="AG11" s="16"/>
      <c r="AH11" s="16">
        <v>8.2346869923290003E-2</v>
      </c>
      <c r="AI11" s="16">
        <v>8.3634039478634806E-2</v>
      </c>
      <c r="AJ11" s="16"/>
      <c r="AK11" s="16">
        <v>9.1732263811450804E-2</v>
      </c>
      <c r="AL11" s="16">
        <v>0.101844884600357</v>
      </c>
      <c r="AM11" s="16"/>
      <c r="AN11" s="16">
        <v>9.0324461537718295E-2</v>
      </c>
      <c r="AO11" s="16">
        <v>9.3690252215425998E-2</v>
      </c>
      <c r="AP11" s="16"/>
      <c r="AQ11" s="16">
        <v>6.2968758269393202E-2</v>
      </c>
      <c r="AR11" s="16">
        <v>0.100557665764616</v>
      </c>
      <c r="AS11" s="16">
        <v>8.3002185426169495E-2</v>
      </c>
      <c r="AT11" s="16"/>
      <c r="AU11" s="16">
        <v>8.4280296898149504E-2</v>
      </c>
      <c r="AV11" s="16">
        <v>0.104528914115129</v>
      </c>
      <c r="AW11" s="16"/>
      <c r="AX11" s="16">
        <v>9.24513851817063E-2</v>
      </c>
      <c r="AY11" s="16">
        <v>8.9408350339284001E-2</v>
      </c>
      <c r="AZ11" s="16"/>
      <c r="BA11" s="16">
        <v>7.5197994305191099E-2</v>
      </c>
      <c r="BB11" s="16">
        <v>0.107214876844753</v>
      </c>
    </row>
    <row r="12" spans="2:54" x14ac:dyDescent="0.35">
      <c r="B12" s="19" t="s">
        <v>134</v>
      </c>
      <c r="C12" s="16">
        <v>0.41767049092111302</v>
      </c>
      <c r="D12" s="16">
        <v>0.41245321771944699</v>
      </c>
      <c r="E12" s="16">
        <v>0.41992640614612098</v>
      </c>
      <c r="F12" s="16"/>
      <c r="G12" s="16">
        <v>0.430676742114036</v>
      </c>
      <c r="H12" s="16">
        <v>0.26432774763546402</v>
      </c>
      <c r="I12" s="16">
        <v>0.29449090331116001</v>
      </c>
      <c r="J12" s="16">
        <v>0.43687425299830901</v>
      </c>
      <c r="K12" s="16">
        <v>0.476796813441353</v>
      </c>
      <c r="L12" s="16">
        <v>0.56435057908224595</v>
      </c>
      <c r="M12" s="16"/>
      <c r="N12" s="16">
        <v>0.40003911251858398</v>
      </c>
      <c r="O12" s="16">
        <v>0.47248408490736599</v>
      </c>
      <c r="P12" s="16">
        <v>0.36090960837388097</v>
      </c>
      <c r="Q12" s="16">
        <v>0.47284423678355397</v>
      </c>
      <c r="R12" s="16"/>
      <c r="S12" s="16">
        <v>0.42801626316538499</v>
      </c>
      <c r="T12" s="16">
        <v>0.398602823095972</v>
      </c>
      <c r="U12" s="16"/>
      <c r="V12" s="16">
        <v>0.49634149481552797</v>
      </c>
      <c r="W12" s="16">
        <v>0.45978455919508798</v>
      </c>
      <c r="X12" s="16">
        <v>0.31656924021459498</v>
      </c>
      <c r="Y12" s="16">
        <v>0.294828711706769</v>
      </c>
      <c r="Z12" s="16"/>
      <c r="AA12" s="16">
        <v>0.44088452200519301</v>
      </c>
      <c r="AB12" s="16">
        <v>0.44843918737862998</v>
      </c>
      <c r="AC12" s="16">
        <v>0.32689125380130801</v>
      </c>
      <c r="AD12" s="16">
        <v>0.38109342520712097</v>
      </c>
      <c r="AE12" s="16">
        <v>0.43714249298145802</v>
      </c>
      <c r="AF12" s="16">
        <v>0.45367427601662202</v>
      </c>
      <c r="AG12" s="16"/>
      <c r="AH12" s="16">
        <v>0.39554318907330099</v>
      </c>
      <c r="AI12" s="16">
        <v>0.374870665806674</v>
      </c>
      <c r="AJ12" s="16"/>
      <c r="AK12" s="16">
        <v>0.35614116671469798</v>
      </c>
      <c r="AL12" s="16">
        <v>0.35352267259513798</v>
      </c>
      <c r="AM12" s="16"/>
      <c r="AN12" s="16">
        <v>0.41959398489717997</v>
      </c>
      <c r="AO12" s="16">
        <v>0.358626846429001</v>
      </c>
      <c r="AP12" s="16"/>
      <c r="AQ12" s="16">
        <v>0.41867538130141102</v>
      </c>
      <c r="AR12" s="16">
        <v>0.471081232651617</v>
      </c>
      <c r="AS12" s="16">
        <v>0.33395850403879102</v>
      </c>
      <c r="AT12" s="16"/>
      <c r="AU12" s="16">
        <v>0.36283127505937202</v>
      </c>
      <c r="AV12" s="16">
        <v>0.50817147961627496</v>
      </c>
      <c r="AW12" s="16"/>
      <c r="AX12" s="16">
        <v>0.38417905711677502</v>
      </c>
      <c r="AY12" s="16">
        <v>0.61579650855907797</v>
      </c>
      <c r="AZ12" s="16"/>
      <c r="BA12" s="16">
        <v>0.21349544646223001</v>
      </c>
      <c r="BB12" s="16">
        <v>0.28220991141927998</v>
      </c>
    </row>
    <row r="13" spans="2:54" x14ac:dyDescent="0.35">
      <c r="B13" s="19" t="s">
        <v>110</v>
      </c>
      <c r="C13" s="20">
        <v>6.4795860604212703E-3</v>
      </c>
      <c r="D13" s="20">
        <v>1.37013910925049E-2</v>
      </c>
      <c r="E13" s="20">
        <v>0</v>
      </c>
      <c r="F13" s="20"/>
      <c r="G13" s="20">
        <v>0</v>
      </c>
      <c r="H13" s="20">
        <v>1.70909886904624E-2</v>
      </c>
      <c r="I13" s="20">
        <v>0</v>
      </c>
      <c r="J13" s="20">
        <v>0</v>
      </c>
      <c r="K13" s="20">
        <v>2.0676867702069199E-2</v>
      </c>
      <c r="L13" s="20">
        <v>0</v>
      </c>
      <c r="M13" s="20"/>
      <c r="N13" s="20">
        <v>0</v>
      </c>
      <c r="O13" s="20">
        <v>0</v>
      </c>
      <c r="P13" s="20">
        <v>3.1293911301697001E-3</v>
      </c>
      <c r="Q13" s="20">
        <v>2.18502774782235E-2</v>
      </c>
      <c r="R13" s="20"/>
      <c r="S13" s="20">
        <v>4.7877851099172603E-3</v>
      </c>
      <c r="T13" s="20">
        <v>9.3996900671860298E-3</v>
      </c>
      <c r="U13" s="20"/>
      <c r="V13" s="20">
        <v>1.2427803389182999E-2</v>
      </c>
      <c r="W13" s="20">
        <v>8.4953769681411495E-3</v>
      </c>
      <c r="X13" s="20">
        <v>0</v>
      </c>
      <c r="Y13" s="20">
        <v>0</v>
      </c>
      <c r="Z13" s="20"/>
      <c r="AA13" s="20">
        <v>1.7970173271143201E-2</v>
      </c>
      <c r="AB13" s="20">
        <v>0</v>
      </c>
      <c r="AC13" s="20">
        <v>0</v>
      </c>
      <c r="AD13" s="20">
        <v>0</v>
      </c>
      <c r="AE13" s="20">
        <v>0</v>
      </c>
      <c r="AF13" s="20">
        <v>0</v>
      </c>
      <c r="AG13" s="20"/>
      <c r="AH13" s="20">
        <v>3.77086707403232E-3</v>
      </c>
      <c r="AI13" s="20">
        <v>1.0370246192233999E-2</v>
      </c>
      <c r="AJ13" s="20"/>
      <c r="AK13" s="20">
        <v>4.5367883360953303E-3</v>
      </c>
      <c r="AL13" s="20">
        <v>1.15565129735321E-2</v>
      </c>
      <c r="AM13" s="20"/>
      <c r="AN13" s="20">
        <v>4.1196572856197896E-3</v>
      </c>
      <c r="AO13" s="20">
        <v>9.5631067170409197E-3</v>
      </c>
      <c r="AP13" s="20"/>
      <c r="AQ13" s="20">
        <v>0</v>
      </c>
      <c r="AR13" s="20">
        <v>7.2844658476572104E-3</v>
      </c>
      <c r="AS13" s="20">
        <v>1.0609790372082E-2</v>
      </c>
      <c r="AT13" s="20"/>
      <c r="AU13" s="20">
        <v>0</v>
      </c>
      <c r="AV13" s="20">
        <v>1.16985125924144E-2</v>
      </c>
      <c r="AW13" s="20"/>
      <c r="AX13" s="20">
        <v>4.0346441805389696E-3</v>
      </c>
      <c r="AY13" s="20">
        <v>1.32913858199052E-2</v>
      </c>
      <c r="AZ13" s="20"/>
      <c r="BA13" s="20">
        <v>1.09451268198251E-2</v>
      </c>
      <c r="BB13" s="20">
        <v>0</v>
      </c>
    </row>
    <row r="14" spans="2:54" x14ac:dyDescent="0.35">
      <c r="B14" s="21" t="s">
        <v>15</v>
      </c>
    </row>
    <row r="15" spans="2:54" x14ac:dyDescent="0.35">
      <c r="B15" t="s">
        <v>525</v>
      </c>
    </row>
    <row r="16" spans="2:54" x14ac:dyDescent="0.35">
      <c r="B16" t="s">
        <v>526</v>
      </c>
    </row>
    <row r="18" spans="2:2" x14ac:dyDescent="0.35">
      <c r="B1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B18"/>
  <sheetViews>
    <sheetView showGridLines="0" topLeftCell="A2"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136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777</v>
      </c>
      <c r="D7" s="13">
        <v>373</v>
      </c>
      <c r="E7" s="13">
        <v>402</v>
      </c>
      <c r="F7" s="13"/>
      <c r="G7" s="13">
        <v>78</v>
      </c>
      <c r="H7" s="13">
        <v>138</v>
      </c>
      <c r="I7" s="13">
        <v>123</v>
      </c>
      <c r="J7" s="13">
        <v>138</v>
      </c>
      <c r="K7" s="13">
        <v>138</v>
      </c>
      <c r="L7" s="13">
        <v>162</v>
      </c>
      <c r="M7" s="13"/>
      <c r="N7" s="13">
        <v>150</v>
      </c>
      <c r="O7" s="13">
        <v>165</v>
      </c>
      <c r="P7" s="13">
        <v>338</v>
      </c>
      <c r="Q7" s="13">
        <v>124</v>
      </c>
      <c r="R7" s="13"/>
      <c r="S7" s="13">
        <v>583</v>
      </c>
      <c r="T7" s="13">
        <v>192</v>
      </c>
      <c r="U7" s="13"/>
      <c r="V7" s="13">
        <v>164</v>
      </c>
      <c r="W7" s="13">
        <v>318</v>
      </c>
      <c r="X7" s="13">
        <v>260</v>
      </c>
      <c r="Y7" s="13">
        <v>35</v>
      </c>
      <c r="Z7" s="13"/>
      <c r="AA7" s="13">
        <v>214</v>
      </c>
      <c r="AB7" s="13">
        <v>185</v>
      </c>
      <c r="AC7" s="13">
        <v>69</v>
      </c>
      <c r="AD7" s="13">
        <v>200</v>
      </c>
      <c r="AE7" s="13">
        <v>84</v>
      </c>
      <c r="AF7" s="13">
        <v>25</v>
      </c>
      <c r="AG7" s="13"/>
      <c r="AH7" s="13">
        <v>367</v>
      </c>
      <c r="AI7" s="13">
        <v>280</v>
      </c>
      <c r="AJ7" s="13"/>
      <c r="AK7" s="13">
        <v>301</v>
      </c>
      <c r="AL7" s="13">
        <v>253</v>
      </c>
      <c r="AM7" s="13"/>
      <c r="AN7" s="13">
        <v>340</v>
      </c>
      <c r="AO7" s="13">
        <v>295</v>
      </c>
      <c r="AP7" s="13"/>
      <c r="AQ7" s="13">
        <v>160</v>
      </c>
      <c r="AR7" s="13">
        <v>309</v>
      </c>
      <c r="AS7" s="13">
        <v>270</v>
      </c>
      <c r="AT7" s="13"/>
      <c r="AU7" s="13">
        <v>482</v>
      </c>
      <c r="AV7" s="13">
        <v>292</v>
      </c>
      <c r="AW7" s="13"/>
      <c r="AX7" s="13">
        <v>667</v>
      </c>
      <c r="AY7" s="13">
        <v>108</v>
      </c>
      <c r="AZ7" s="13"/>
      <c r="BA7" s="13">
        <v>255</v>
      </c>
      <c r="BB7" s="13">
        <v>66</v>
      </c>
    </row>
    <row r="8" spans="2:54" ht="30" customHeight="1" x14ac:dyDescent="0.35">
      <c r="B8" s="14" t="s">
        <v>84</v>
      </c>
      <c r="C8" s="14">
        <v>766</v>
      </c>
      <c r="D8" s="14">
        <v>371</v>
      </c>
      <c r="E8" s="14">
        <v>393</v>
      </c>
      <c r="F8" s="14"/>
      <c r="G8" s="14">
        <v>84</v>
      </c>
      <c r="H8" s="14">
        <v>136</v>
      </c>
      <c r="I8" s="14">
        <v>119</v>
      </c>
      <c r="J8" s="14">
        <v>131</v>
      </c>
      <c r="K8" s="14">
        <v>135</v>
      </c>
      <c r="L8" s="14">
        <v>162</v>
      </c>
      <c r="M8" s="14"/>
      <c r="N8" s="14">
        <v>127</v>
      </c>
      <c r="O8" s="14">
        <v>158</v>
      </c>
      <c r="P8" s="14">
        <v>299</v>
      </c>
      <c r="Q8" s="14">
        <v>182</v>
      </c>
      <c r="R8" s="14"/>
      <c r="S8" s="14">
        <v>471</v>
      </c>
      <c r="T8" s="14">
        <v>293</v>
      </c>
      <c r="U8" s="14"/>
      <c r="V8" s="14">
        <v>190</v>
      </c>
      <c r="W8" s="14">
        <v>323</v>
      </c>
      <c r="X8" s="14">
        <v>225</v>
      </c>
      <c r="Y8" s="14">
        <v>27</v>
      </c>
      <c r="Z8" s="14"/>
      <c r="AA8" s="14">
        <v>289</v>
      </c>
      <c r="AB8" s="14">
        <v>149</v>
      </c>
      <c r="AC8" s="14">
        <v>80</v>
      </c>
      <c r="AD8" s="14">
        <v>163</v>
      </c>
      <c r="AE8" s="14">
        <v>63</v>
      </c>
      <c r="AF8" s="14">
        <v>22</v>
      </c>
      <c r="AG8" s="14"/>
      <c r="AH8" s="14">
        <v>370</v>
      </c>
      <c r="AI8" s="14">
        <v>252</v>
      </c>
      <c r="AJ8" s="14"/>
      <c r="AK8" s="14">
        <v>313</v>
      </c>
      <c r="AL8" s="14">
        <v>235</v>
      </c>
      <c r="AM8" s="14"/>
      <c r="AN8" s="14">
        <v>346</v>
      </c>
      <c r="AO8" s="14">
        <v>270</v>
      </c>
      <c r="AP8" s="14"/>
      <c r="AQ8" s="14">
        <v>155</v>
      </c>
      <c r="AR8" s="14">
        <v>317</v>
      </c>
      <c r="AS8" s="14">
        <v>248</v>
      </c>
      <c r="AT8" s="14"/>
      <c r="AU8" s="14">
        <v>460</v>
      </c>
      <c r="AV8" s="14">
        <v>301</v>
      </c>
      <c r="AW8" s="14"/>
      <c r="AX8" s="14">
        <v>652</v>
      </c>
      <c r="AY8" s="14">
        <v>112</v>
      </c>
      <c r="AZ8" s="14"/>
      <c r="BA8" s="14">
        <v>239</v>
      </c>
      <c r="BB8" s="14">
        <v>62</v>
      </c>
    </row>
    <row r="9" spans="2:54" x14ac:dyDescent="0.35">
      <c r="B9" s="19" t="s">
        <v>131</v>
      </c>
      <c r="C9" s="16">
        <v>0.22121029082938501</v>
      </c>
      <c r="D9" s="16">
        <v>0.216361128002132</v>
      </c>
      <c r="E9" s="16">
        <v>0.22687727720444201</v>
      </c>
      <c r="F9" s="16"/>
      <c r="G9" s="16">
        <v>0.17149629989536999</v>
      </c>
      <c r="H9" s="16">
        <v>0.28811175342673301</v>
      </c>
      <c r="I9" s="16">
        <v>0.361037722660008</v>
      </c>
      <c r="J9" s="16">
        <v>0.18214245133419099</v>
      </c>
      <c r="K9" s="16">
        <v>0.18707794885950699</v>
      </c>
      <c r="L9" s="16">
        <v>0.14826092658112799</v>
      </c>
      <c r="M9" s="16"/>
      <c r="N9" s="16">
        <v>0.18850897001473299</v>
      </c>
      <c r="O9" s="16">
        <v>0.22867301699661</v>
      </c>
      <c r="P9" s="16">
        <v>0.26831649845434502</v>
      </c>
      <c r="Q9" s="16">
        <v>0.160115541328019</v>
      </c>
      <c r="R9" s="16"/>
      <c r="S9" s="16">
        <v>0.21555917749641301</v>
      </c>
      <c r="T9" s="16">
        <v>0.231778632306372</v>
      </c>
      <c r="U9" s="16"/>
      <c r="V9" s="16">
        <v>0.16995856494249001</v>
      </c>
      <c r="W9" s="16">
        <v>0.246650549961907</v>
      </c>
      <c r="X9" s="16">
        <v>0.238410504032641</v>
      </c>
      <c r="Y9" s="16">
        <v>0.135731923333269</v>
      </c>
      <c r="Z9" s="16"/>
      <c r="AA9" s="16">
        <v>0.24777293106343701</v>
      </c>
      <c r="AB9" s="16">
        <v>0.21339869985406501</v>
      </c>
      <c r="AC9" s="16">
        <v>0.13091337352485699</v>
      </c>
      <c r="AD9" s="16">
        <v>0.27672591231025301</v>
      </c>
      <c r="AE9" s="16">
        <v>0.111678824594628</v>
      </c>
      <c r="AF9" s="16">
        <v>0.156113116231587</v>
      </c>
      <c r="AG9" s="16"/>
      <c r="AH9" s="16">
        <v>0.244131635344146</v>
      </c>
      <c r="AI9" s="16">
        <v>0.246073653771505</v>
      </c>
      <c r="AJ9" s="16"/>
      <c r="AK9" s="16">
        <v>0.243812129712628</v>
      </c>
      <c r="AL9" s="16">
        <v>0.27390256190332701</v>
      </c>
      <c r="AM9" s="16"/>
      <c r="AN9" s="16">
        <v>0.25481346794793502</v>
      </c>
      <c r="AO9" s="16">
        <v>0.240041582962538</v>
      </c>
      <c r="AP9" s="16"/>
      <c r="AQ9" s="16">
        <v>0.17295215913536999</v>
      </c>
      <c r="AR9" s="16">
        <v>0.18436557859234901</v>
      </c>
      <c r="AS9" s="16">
        <v>0.31211611551570101</v>
      </c>
      <c r="AT9" s="16"/>
      <c r="AU9" s="16">
        <v>0.258839622503311</v>
      </c>
      <c r="AV9" s="16">
        <v>0.15973143480126401</v>
      </c>
      <c r="AW9" s="16"/>
      <c r="AX9" s="16">
        <v>0.24821498274277501</v>
      </c>
      <c r="AY9" s="16">
        <v>6.9310231135447903E-2</v>
      </c>
      <c r="AZ9" s="16"/>
      <c r="BA9" s="16">
        <v>0.36178248990700301</v>
      </c>
      <c r="BB9" s="16">
        <v>0.30999438222443398</v>
      </c>
    </row>
    <row r="10" spans="2:54" x14ac:dyDescent="0.35">
      <c r="B10" s="19" t="s">
        <v>132</v>
      </c>
      <c r="C10" s="16">
        <v>0.27776446114494002</v>
      </c>
      <c r="D10" s="16">
        <v>0.29409393547054802</v>
      </c>
      <c r="E10" s="16">
        <v>0.26130795560076397</v>
      </c>
      <c r="F10" s="16"/>
      <c r="G10" s="16">
        <v>0.29444802024122502</v>
      </c>
      <c r="H10" s="16">
        <v>0.255403800183295</v>
      </c>
      <c r="I10" s="16">
        <v>0.29178589429424701</v>
      </c>
      <c r="J10" s="16">
        <v>0.31961071864827501</v>
      </c>
      <c r="K10" s="16">
        <v>0.26247436920290002</v>
      </c>
      <c r="L10" s="16">
        <v>0.25637153294241699</v>
      </c>
      <c r="M10" s="16"/>
      <c r="N10" s="16">
        <v>0.31997508169152999</v>
      </c>
      <c r="O10" s="16">
        <v>0.20559330878598001</v>
      </c>
      <c r="P10" s="16">
        <v>0.254940592933383</v>
      </c>
      <c r="Q10" s="16">
        <v>0.34837281291438899</v>
      </c>
      <c r="R10" s="16"/>
      <c r="S10" s="16">
        <v>0.24959929959583599</v>
      </c>
      <c r="T10" s="16">
        <v>0.32029345426403699</v>
      </c>
      <c r="U10" s="16"/>
      <c r="V10" s="16">
        <v>0.355916473156003</v>
      </c>
      <c r="W10" s="16">
        <v>0.23004695227205399</v>
      </c>
      <c r="X10" s="16">
        <v>0.28269647803669301</v>
      </c>
      <c r="Y10" s="16">
        <v>0.25691955589579402</v>
      </c>
      <c r="Z10" s="16"/>
      <c r="AA10" s="16">
        <v>0.29301839436676202</v>
      </c>
      <c r="AB10" s="16">
        <v>0.249370038582855</v>
      </c>
      <c r="AC10" s="16">
        <v>0.246671000649094</v>
      </c>
      <c r="AD10" s="16">
        <v>0.27857273944886601</v>
      </c>
      <c r="AE10" s="16">
        <v>0.31688634990342801</v>
      </c>
      <c r="AF10" s="16">
        <v>0.26328152593198301</v>
      </c>
      <c r="AG10" s="16"/>
      <c r="AH10" s="16">
        <v>0.28107107361308697</v>
      </c>
      <c r="AI10" s="16">
        <v>0.24729584845382099</v>
      </c>
      <c r="AJ10" s="16"/>
      <c r="AK10" s="16">
        <v>0.31233635441422503</v>
      </c>
      <c r="AL10" s="16">
        <v>0.25309719394292901</v>
      </c>
      <c r="AM10" s="16"/>
      <c r="AN10" s="16">
        <v>0.26643060404475599</v>
      </c>
      <c r="AO10" s="16">
        <v>0.265448735997456</v>
      </c>
      <c r="AP10" s="16"/>
      <c r="AQ10" s="16">
        <v>0.307113355931039</v>
      </c>
      <c r="AR10" s="16">
        <v>0.235405643506683</v>
      </c>
      <c r="AS10" s="16">
        <v>0.28130447921374602</v>
      </c>
      <c r="AT10" s="16"/>
      <c r="AU10" s="16">
        <v>0.26301438380396702</v>
      </c>
      <c r="AV10" s="16">
        <v>0.304518185915166</v>
      </c>
      <c r="AW10" s="16"/>
      <c r="AX10" s="16">
        <v>0.30543786529445399</v>
      </c>
      <c r="AY10" s="16">
        <v>0.12336451350243099</v>
      </c>
      <c r="AZ10" s="16"/>
      <c r="BA10" s="16">
        <v>0.28889145838021102</v>
      </c>
      <c r="BB10" s="16">
        <v>0.34014625385867098</v>
      </c>
    </row>
    <row r="11" spans="2:54" x14ac:dyDescent="0.35">
      <c r="B11" s="19" t="s">
        <v>133</v>
      </c>
      <c r="C11" s="16">
        <v>0.118561562863856</v>
      </c>
      <c r="D11" s="16">
        <v>0.11786184054323399</v>
      </c>
      <c r="E11" s="16">
        <v>0.119804443886366</v>
      </c>
      <c r="F11" s="16"/>
      <c r="G11" s="16">
        <v>0.16688438356414001</v>
      </c>
      <c r="H11" s="16">
        <v>0.12660642037699901</v>
      </c>
      <c r="I11" s="16">
        <v>0.14521436692209799</v>
      </c>
      <c r="J11" s="16">
        <v>0.14634998500357499</v>
      </c>
      <c r="K11" s="16">
        <v>0.103458061195825</v>
      </c>
      <c r="L11" s="16">
        <v>5.7238465780473799E-2</v>
      </c>
      <c r="M11" s="16"/>
      <c r="N11" s="16">
        <v>0.12311726973034499</v>
      </c>
      <c r="O11" s="16">
        <v>8.3707282056421098E-2</v>
      </c>
      <c r="P11" s="16">
        <v>0.113567061922595</v>
      </c>
      <c r="Q11" s="16">
        <v>0.15382483197522601</v>
      </c>
      <c r="R11" s="16"/>
      <c r="S11" s="16">
        <v>0.107844038779285</v>
      </c>
      <c r="T11" s="16">
        <v>0.13655800737590301</v>
      </c>
      <c r="U11" s="16"/>
      <c r="V11" s="16">
        <v>0.11558720848863201</v>
      </c>
      <c r="W11" s="16">
        <v>0.11813668676381001</v>
      </c>
      <c r="X11" s="16">
        <v>0.119450626715664</v>
      </c>
      <c r="Y11" s="16">
        <v>0.136940181932662</v>
      </c>
      <c r="Z11" s="16"/>
      <c r="AA11" s="16">
        <v>0.10575875320030401</v>
      </c>
      <c r="AB11" s="16">
        <v>0.145701544539066</v>
      </c>
      <c r="AC11" s="16">
        <v>9.6807825943274903E-2</v>
      </c>
      <c r="AD11" s="16">
        <v>0.144909733162742</v>
      </c>
      <c r="AE11" s="16">
        <v>9.8424733930304903E-2</v>
      </c>
      <c r="AF11" s="16">
        <v>4.3365025338509201E-2</v>
      </c>
      <c r="AG11" s="16"/>
      <c r="AH11" s="16">
        <v>0.11636237201192</v>
      </c>
      <c r="AI11" s="16">
        <v>0.11747507048327099</v>
      </c>
      <c r="AJ11" s="16"/>
      <c r="AK11" s="16">
        <v>0.116934570890838</v>
      </c>
      <c r="AL11" s="16">
        <v>9.9402854351202094E-2</v>
      </c>
      <c r="AM11" s="16"/>
      <c r="AN11" s="16">
        <v>0.107266315794331</v>
      </c>
      <c r="AO11" s="16">
        <v>0.12540007125955299</v>
      </c>
      <c r="AP11" s="16"/>
      <c r="AQ11" s="16">
        <v>0.126360682955861</v>
      </c>
      <c r="AR11" s="16">
        <v>0.14526751491001</v>
      </c>
      <c r="AS11" s="16">
        <v>8.0827076161141098E-2</v>
      </c>
      <c r="AT11" s="16"/>
      <c r="AU11" s="16">
        <v>0.112398167899882</v>
      </c>
      <c r="AV11" s="16">
        <v>0.126933831482099</v>
      </c>
      <c r="AW11" s="16"/>
      <c r="AX11" s="16">
        <v>0.12428191280444301</v>
      </c>
      <c r="AY11" s="16">
        <v>7.4645782680762301E-2</v>
      </c>
      <c r="AZ11" s="16"/>
      <c r="BA11" s="16">
        <v>0.106794476475884</v>
      </c>
      <c r="BB11" s="16">
        <v>0.16969552493086701</v>
      </c>
    </row>
    <row r="12" spans="2:54" x14ac:dyDescent="0.35">
      <c r="B12" s="19" t="s">
        <v>134</v>
      </c>
      <c r="C12" s="16">
        <v>0.36345039557953301</v>
      </c>
      <c r="D12" s="16">
        <v>0.34339580290411997</v>
      </c>
      <c r="E12" s="16">
        <v>0.38166585375075701</v>
      </c>
      <c r="F12" s="16"/>
      <c r="G12" s="16">
        <v>0.36717129629926398</v>
      </c>
      <c r="H12" s="16">
        <v>0.297180493643038</v>
      </c>
      <c r="I12" s="16">
        <v>0.186742511226484</v>
      </c>
      <c r="J12" s="16">
        <v>0.35189684501395802</v>
      </c>
      <c r="K12" s="16">
        <v>0.42168249713476003</v>
      </c>
      <c r="L12" s="16">
        <v>0.50777146779503501</v>
      </c>
      <c r="M12" s="16"/>
      <c r="N12" s="16">
        <v>0.350062634741583</v>
      </c>
      <c r="O12" s="16">
        <v>0.44184216919671099</v>
      </c>
      <c r="P12" s="16">
        <v>0.35451934627690601</v>
      </c>
      <c r="Q12" s="16">
        <v>0.31952076229680698</v>
      </c>
      <c r="R12" s="16"/>
      <c r="S12" s="16">
        <v>0.40054711281517302</v>
      </c>
      <c r="T12" s="16">
        <v>0.30415587672463001</v>
      </c>
      <c r="U12" s="16"/>
      <c r="V12" s="16">
        <v>0.33800592216682201</v>
      </c>
      <c r="W12" s="16">
        <v>0.38006645100556502</v>
      </c>
      <c r="X12" s="16">
        <v>0.34812790531704402</v>
      </c>
      <c r="Y12" s="16">
        <v>0.47040833883827499</v>
      </c>
      <c r="Z12" s="16"/>
      <c r="AA12" s="16">
        <v>0.33820024535437698</v>
      </c>
      <c r="AB12" s="16">
        <v>0.36866065539555898</v>
      </c>
      <c r="AC12" s="16">
        <v>0.47183610086769501</v>
      </c>
      <c r="AD12" s="16">
        <v>0.28930306140665102</v>
      </c>
      <c r="AE12" s="16">
        <v>0.47301009157163798</v>
      </c>
      <c r="AF12" s="16">
        <v>0.50251012870457501</v>
      </c>
      <c r="AG12" s="16"/>
      <c r="AH12" s="16">
        <v>0.340335750664291</v>
      </c>
      <c r="AI12" s="16">
        <v>0.36431175423994799</v>
      </c>
      <c r="AJ12" s="16"/>
      <c r="AK12" s="16">
        <v>0.30926077059715601</v>
      </c>
      <c r="AL12" s="16">
        <v>0.34283528171239303</v>
      </c>
      <c r="AM12" s="16"/>
      <c r="AN12" s="16">
        <v>0.35285986154751697</v>
      </c>
      <c r="AO12" s="16">
        <v>0.34269535956337099</v>
      </c>
      <c r="AP12" s="16"/>
      <c r="AQ12" s="16">
        <v>0.37859890094404902</v>
      </c>
      <c r="AR12" s="16">
        <v>0.41216862459716103</v>
      </c>
      <c r="AS12" s="16">
        <v>0.30807443108874399</v>
      </c>
      <c r="AT12" s="16"/>
      <c r="AU12" s="16">
        <v>0.34478194635488402</v>
      </c>
      <c r="AV12" s="16">
        <v>0.39749186901723099</v>
      </c>
      <c r="AW12" s="16"/>
      <c r="AX12" s="16">
        <v>0.30813389270043501</v>
      </c>
      <c r="AY12" s="16">
        <v>0.68358264081850395</v>
      </c>
      <c r="AZ12" s="16"/>
      <c r="BA12" s="16">
        <v>0.231542126263104</v>
      </c>
      <c r="BB12" s="16">
        <v>0.180163838986029</v>
      </c>
    </row>
    <row r="13" spans="2:54" x14ac:dyDescent="0.35">
      <c r="B13" s="19" t="s">
        <v>110</v>
      </c>
      <c r="C13" s="20">
        <v>1.90132895822854E-2</v>
      </c>
      <c r="D13" s="20">
        <v>2.8287293079965199E-2</v>
      </c>
      <c r="E13" s="20">
        <v>1.0344469557671401E-2</v>
      </c>
      <c r="F13" s="20"/>
      <c r="G13" s="20">
        <v>0</v>
      </c>
      <c r="H13" s="20">
        <v>3.2697532369934897E-2</v>
      </c>
      <c r="I13" s="20">
        <v>1.5219504897162599E-2</v>
      </c>
      <c r="J13" s="20">
        <v>0</v>
      </c>
      <c r="K13" s="20">
        <v>2.53071236070086E-2</v>
      </c>
      <c r="L13" s="20">
        <v>3.0357606900945699E-2</v>
      </c>
      <c r="M13" s="20"/>
      <c r="N13" s="20">
        <v>1.8336043821808298E-2</v>
      </c>
      <c r="O13" s="20">
        <v>4.0184222964277497E-2</v>
      </c>
      <c r="P13" s="20">
        <v>8.6565004127715107E-3</v>
      </c>
      <c r="Q13" s="20">
        <v>1.8166051485558599E-2</v>
      </c>
      <c r="R13" s="20"/>
      <c r="S13" s="20">
        <v>2.6450371313292399E-2</v>
      </c>
      <c r="T13" s="20">
        <v>7.2140293290578698E-3</v>
      </c>
      <c r="U13" s="20"/>
      <c r="V13" s="20">
        <v>2.0531831246053199E-2</v>
      </c>
      <c r="W13" s="20">
        <v>2.5099359996664E-2</v>
      </c>
      <c r="X13" s="20">
        <v>1.1314485897959701E-2</v>
      </c>
      <c r="Y13" s="20">
        <v>0</v>
      </c>
      <c r="Z13" s="20"/>
      <c r="AA13" s="20">
        <v>1.5249676015120501E-2</v>
      </c>
      <c r="AB13" s="20">
        <v>2.28690616284562E-2</v>
      </c>
      <c r="AC13" s="20">
        <v>5.37716990150785E-2</v>
      </c>
      <c r="AD13" s="20">
        <v>1.0488553671487599E-2</v>
      </c>
      <c r="AE13" s="20">
        <v>0</v>
      </c>
      <c r="AF13" s="20">
        <v>3.4730203793345599E-2</v>
      </c>
      <c r="AG13" s="20"/>
      <c r="AH13" s="20">
        <v>1.8099168366555202E-2</v>
      </c>
      <c r="AI13" s="20">
        <v>2.4843673051455701E-2</v>
      </c>
      <c r="AJ13" s="20"/>
      <c r="AK13" s="20">
        <v>1.76561743851525E-2</v>
      </c>
      <c r="AL13" s="20">
        <v>3.07621080901492E-2</v>
      </c>
      <c r="AM13" s="20"/>
      <c r="AN13" s="20">
        <v>1.8629750665460399E-2</v>
      </c>
      <c r="AO13" s="20">
        <v>2.6414250217081998E-2</v>
      </c>
      <c r="AP13" s="20"/>
      <c r="AQ13" s="20">
        <v>1.49749010336803E-2</v>
      </c>
      <c r="AR13" s="20">
        <v>2.2792638393797401E-2</v>
      </c>
      <c r="AS13" s="20">
        <v>1.7677898020668398E-2</v>
      </c>
      <c r="AT13" s="20"/>
      <c r="AU13" s="20">
        <v>2.0965879437956299E-2</v>
      </c>
      <c r="AV13" s="20">
        <v>1.13246787842399E-2</v>
      </c>
      <c r="AW13" s="20"/>
      <c r="AX13" s="20">
        <v>1.3931346457891999E-2</v>
      </c>
      <c r="AY13" s="20">
        <v>4.9096831862854802E-2</v>
      </c>
      <c r="AZ13" s="20"/>
      <c r="BA13" s="20">
        <v>1.0989448973798201E-2</v>
      </c>
      <c r="BB13" s="20">
        <v>0</v>
      </c>
    </row>
    <row r="14" spans="2:54" x14ac:dyDescent="0.35">
      <c r="B14" s="21" t="s">
        <v>15</v>
      </c>
    </row>
    <row r="15" spans="2:54" x14ac:dyDescent="0.35">
      <c r="B15" t="s">
        <v>525</v>
      </c>
    </row>
    <row r="16" spans="2:54" x14ac:dyDescent="0.35">
      <c r="B16" t="s">
        <v>526</v>
      </c>
    </row>
    <row r="18" spans="2:2" x14ac:dyDescent="0.35">
      <c r="B1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B18"/>
  <sheetViews>
    <sheetView showGridLines="0" topLeftCell="A4"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137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645</v>
      </c>
      <c r="D7" s="13">
        <v>334</v>
      </c>
      <c r="E7" s="13">
        <v>306</v>
      </c>
      <c r="F7" s="13"/>
      <c r="G7" s="13">
        <v>80</v>
      </c>
      <c r="H7" s="13">
        <v>117</v>
      </c>
      <c r="I7" s="13">
        <v>105</v>
      </c>
      <c r="J7" s="13">
        <v>113</v>
      </c>
      <c r="K7" s="13">
        <v>102</v>
      </c>
      <c r="L7" s="13">
        <v>128</v>
      </c>
      <c r="M7" s="13"/>
      <c r="N7" s="13">
        <v>124</v>
      </c>
      <c r="O7" s="13">
        <v>127</v>
      </c>
      <c r="P7" s="13">
        <v>280</v>
      </c>
      <c r="Q7" s="13">
        <v>114</v>
      </c>
      <c r="R7" s="13"/>
      <c r="S7" s="13">
        <v>474</v>
      </c>
      <c r="T7" s="13">
        <v>169</v>
      </c>
      <c r="U7" s="13"/>
      <c r="V7" s="13">
        <v>124</v>
      </c>
      <c r="W7" s="13">
        <v>248</v>
      </c>
      <c r="X7" s="13">
        <v>234</v>
      </c>
      <c r="Y7" s="13">
        <v>39</v>
      </c>
      <c r="Z7" s="13"/>
      <c r="AA7" s="13">
        <v>149</v>
      </c>
      <c r="AB7" s="13">
        <v>152</v>
      </c>
      <c r="AC7" s="13">
        <v>44</v>
      </c>
      <c r="AD7" s="13">
        <v>189</v>
      </c>
      <c r="AE7" s="13">
        <v>81</v>
      </c>
      <c r="AF7" s="13">
        <v>30</v>
      </c>
      <c r="AG7" s="13"/>
      <c r="AH7" s="13">
        <v>324</v>
      </c>
      <c r="AI7" s="13">
        <v>223</v>
      </c>
      <c r="AJ7" s="13"/>
      <c r="AK7" s="13">
        <v>259</v>
      </c>
      <c r="AL7" s="13">
        <v>201</v>
      </c>
      <c r="AM7" s="13"/>
      <c r="AN7" s="13">
        <v>290</v>
      </c>
      <c r="AO7" s="13">
        <v>243</v>
      </c>
      <c r="AP7" s="13"/>
      <c r="AQ7" s="13">
        <v>154</v>
      </c>
      <c r="AR7" s="13">
        <v>231</v>
      </c>
      <c r="AS7" s="13">
        <v>238</v>
      </c>
      <c r="AT7" s="13"/>
      <c r="AU7" s="13">
        <v>369</v>
      </c>
      <c r="AV7" s="13">
        <v>272</v>
      </c>
      <c r="AW7" s="13"/>
      <c r="AX7" s="13">
        <v>574</v>
      </c>
      <c r="AY7" s="13">
        <v>70</v>
      </c>
      <c r="AZ7" s="13"/>
      <c r="BA7" s="13">
        <v>278</v>
      </c>
      <c r="BB7" s="13">
        <v>68</v>
      </c>
    </row>
    <row r="8" spans="2:54" ht="30" customHeight="1" x14ac:dyDescent="0.35">
      <c r="B8" s="14" t="s">
        <v>84</v>
      </c>
      <c r="C8" s="14">
        <v>632</v>
      </c>
      <c r="D8" s="14">
        <v>335</v>
      </c>
      <c r="E8" s="14">
        <v>292</v>
      </c>
      <c r="F8" s="14"/>
      <c r="G8" s="14">
        <v>90</v>
      </c>
      <c r="H8" s="14">
        <v>114</v>
      </c>
      <c r="I8" s="14">
        <v>105</v>
      </c>
      <c r="J8" s="14">
        <v>105</v>
      </c>
      <c r="K8" s="14">
        <v>93</v>
      </c>
      <c r="L8" s="14">
        <v>126</v>
      </c>
      <c r="M8" s="14"/>
      <c r="N8" s="14">
        <v>103</v>
      </c>
      <c r="O8" s="14">
        <v>122</v>
      </c>
      <c r="P8" s="14">
        <v>240</v>
      </c>
      <c r="Q8" s="14">
        <v>168</v>
      </c>
      <c r="R8" s="14"/>
      <c r="S8" s="14">
        <v>371</v>
      </c>
      <c r="T8" s="14">
        <v>259</v>
      </c>
      <c r="U8" s="14"/>
      <c r="V8" s="14">
        <v>151</v>
      </c>
      <c r="W8" s="14">
        <v>250</v>
      </c>
      <c r="X8" s="14">
        <v>202</v>
      </c>
      <c r="Y8" s="14">
        <v>30</v>
      </c>
      <c r="Z8" s="14"/>
      <c r="AA8" s="14">
        <v>217</v>
      </c>
      <c r="AB8" s="14">
        <v>121</v>
      </c>
      <c r="AC8" s="14">
        <v>49</v>
      </c>
      <c r="AD8" s="14">
        <v>154</v>
      </c>
      <c r="AE8" s="14">
        <v>65</v>
      </c>
      <c r="AF8" s="14">
        <v>26</v>
      </c>
      <c r="AG8" s="14"/>
      <c r="AH8" s="14">
        <v>323</v>
      </c>
      <c r="AI8" s="14">
        <v>200</v>
      </c>
      <c r="AJ8" s="14"/>
      <c r="AK8" s="14">
        <v>263</v>
      </c>
      <c r="AL8" s="14">
        <v>187</v>
      </c>
      <c r="AM8" s="14"/>
      <c r="AN8" s="14">
        <v>284</v>
      </c>
      <c r="AO8" s="14">
        <v>225</v>
      </c>
      <c r="AP8" s="14"/>
      <c r="AQ8" s="14">
        <v>144</v>
      </c>
      <c r="AR8" s="14">
        <v>240</v>
      </c>
      <c r="AS8" s="14">
        <v>219</v>
      </c>
      <c r="AT8" s="14"/>
      <c r="AU8" s="14">
        <v>345</v>
      </c>
      <c r="AV8" s="14">
        <v>281</v>
      </c>
      <c r="AW8" s="14"/>
      <c r="AX8" s="14">
        <v>558</v>
      </c>
      <c r="AY8" s="14">
        <v>73</v>
      </c>
      <c r="AZ8" s="14"/>
      <c r="BA8" s="14">
        <v>265</v>
      </c>
      <c r="BB8" s="14">
        <v>63</v>
      </c>
    </row>
    <row r="9" spans="2:54" x14ac:dyDescent="0.35">
      <c r="B9" s="19" t="s">
        <v>131</v>
      </c>
      <c r="C9" s="16">
        <v>0.14032158269162401</v>
      </c>
      <c r="D9" s="16">
        <v>0.14485692417209101</v>
      </c>
      <c r="E9" s="16">
        <v>0.12517394431755899</v>
      </c>
      <c r="F9" s="16"/>
      <c r="G9" s="16">
        <v>0.23870279975608499</v>
      </c>
      <c r="H9" s="16">
        <v>0.27160932427432499</v>
      </c>
      <c r="I9" s="16">
        <v>0.14836792389782499</v>
      </c>
      <c r="J9" s="16">
        <v>0.14867619810795099</v>
      </c>
      <c r="K9" s="16">
        <v>1.87500587041349E-2</v>
      </c>
      <c r="L9" s="16">
        <v>2.6625010565066599E-2</v>
      </c>
      <c r="M9" s="16"/>
      <c r="N9" s="16">
        <v>0.115529304129888</v>
      </c>
      <c r="O9" s="16">
        <v>0.11554836016266699</v>
      </c>
      <c r="P9" s="16">
        <v>0.15778655792266999</v>
      </c>
      <c r="Q9" s="16">
        <v>0.148451874296153</v>
      </c>
      <c r="R9" s="16"/>
      <c r="S9" s="16">
        <v>0.11698859781750701</v>
      </c>
      <c r="T9" s="16">
        <v>0.17482466805227201</v>
      </c>
      <c r="U9" s="16"/>
      <c r="V9" s="16">
        <v>0.13647442970770901</v>
      </c>
      <c r="W9" s="16">
        <v>0.114197576817497</v>
      </c>
      <c r="X9" s="16">
        <v>0.17410358131293099</v>
      </c>
      <c r="Y9" s="16">
        <v>0.15098718506368899</v>
      </c>
      <c r="Z9" s="16"/>
      <c r="AA9" s="16">
        <v>0.113104427061352</v>
      </c>
      <c r="AB9" s="16">
        <v>0.12065244629647801</v>
      </c>
      <c r="AC9" s="16">
        <v>5.7105197571227298E-2</v>
      </c>
      <c r="AD9" s="16">
        <v>0.202367301384201</v>
      </c>
      <c r="AE9" s="16">
        <v>0.17933034379138699</v>
      </c>
      <c r="AF9" s="16">
        <v>0.15066965460549001</v>
      </c>
      <c r="AG9" s="16"/>
      <c r="AH9" s="16">
        <v>0.17517952214781499</v>
      </c>
      <c r="AI9" s="16">
        <v>0.12130946725601501</v>
      </c>
      <c r="AJ9" s="16"/>
      <c r="AK9" s="16">
        <v>0.168878481774099</v>
      </c>
      <c r="AL9" s="16">
        <v>0.15281652930696199</v>
      </c>
      <c r="AM9" s="16"/>
      <c r="AN9" s="16">
        <v>0.15774908919543101</v>
      </c>
      <c r="AO9" s="16">
        <v>0.115872126482449</v>
      </c>
      <c r="AP9" s="16"/>
      <c r="AQ9" s="16">
        <v>0.12146675139449201</v>
      </c>
      <c r="AR9" s="16">
        <v>0.103889564300629</v>
      </c>
      <c r="AS9" s="16">
        <v>0.19982739965149099</v>
      </c>
      <c r="AT9" s="16"/>
      <c r="AU9" s="16">
        <v>0.15761741866152301</v>
      </c>
      <c r="AV9" s="16">
        <v>0.10816929900623699</v>
      </c>
      <c r="AW9" s="16"/>
      <c r="AX9" s="16">
        <v>0.15463441806561601</v>
      </c>
      <c r="AY9" s="16">
        <v>3.3001400523415998E-2</v>
      </c>
      <c r="AZ9" s="16"/>
      <c r="BA9" s="16">
        <v>0.25584357983669598</v>
      </c>
      <c r="BB9" s="16">
        <v>0.33297113067702799</v>
      </c>
    </row>
    <row r="10" spans="2:54" x14ac:dyDescent="0.35">
      <c r="B10" s="19" t="s">
        <v>132</v>
      </c>
      <c r="C10" s="16">
        <v>0.21452319575398099</v>
      </c>
      <c r="D10" s="16">
        <v>0.245366605406699</v>
      </c>
      <c r="E10" s="16">
        <v>0.180987814853007</v>
      </c>
      <c r="F10" s="16"/>
      <c r="G10" s="16">
        <v>0.176547296424373</v>
      </c>
      <c r="H10" s="16">
        <v>0.20281922494683399</v>
      </c>
      <c r="I10" s="16">
        <v>0.27656426069504197</v>
      </c>
      <c r="J10" s="16">
        <v>0.238949214803681</v>
      </c>
      <c r="K10" s="16">
        <v>0.22291754354512899</v>
      </c>
      <c r="L10" s="16">
        <v>0.173801439679311</v>
      </c>
      <c r="M10" s="16"/>
      <c r="N10" s="16">
        <v>0.225764875074392</v>
      </c>
      <c r="O10" s="16">
        <v>0.221706364703496</v>
      </c>
      <c r="P10" s="16">
        <v>0.237646544243581</v>
      </c>
      <c r="Q10" s="16">
        <v>0.16939368542813099</v>
      </c>
      <c r="R10" s="16"/>
      <c r="S10" s="16">
        <v>0.202997330565723</v>
      </c>
      <c r="T10" s="16">
        <v>0.232685137125486</v>
      </c>
      <c r="U10" s="16"/>
      <c r="V10" s="16">
        <v>0.105436652074377</v>
      </c>
      <c r="W10" s="16">
        <v>0.166438374939437</v>
      </c>
      <c r="X10" s="16">
        <v>0.34077622582265898</v>
      </c>
      <c r="Y10" s="16">
        <v>0.31721306241998798</v>
      </c>
      <c r="Z10" s="16"/>
      <c r="AA10" s="16">
        <v>0.17177870893375</v>
      </c>
      <c r="AB10" s="16">
        <v>0.18549685384846801</v>
      </c>
      <c r="AC10" s="16">
        <v>0.219622635263306</v>
      </c>
      <c r="AD10" s="16">
        <v>0.28523836514286399</v>
      </c>
      <c r="AE10" s="16">
        <v>0.250472903239087</v>
      </c>
      <c r="AF10" s="16">
        <v>0.187064000283618</v>
      </c>
      <c r="AG10" s="16"/>
      <c r="AH10" s="16">
        <v>0.24208423267224599</v>
      </c>
      <c r="AI10" s="16">
        <v>0.23415993861669401</v>
      </c>
      <c r="AJ10" s="16"/>
      <c r="AK10" s="16">
        <v>0.23398623766071699</v>
      </c>
      <c r="AL10" s="16">
        <v>0.242401571583787</v>
      </c>
      <c r="AM10" s="16"/>
      <c r="AN10" s="16">
        <v>0.25671191290350598</v>
      </c>
      <c r="AO10" s="16">
        <v>0.207504514151412</v>
      </c>
      <c r="AP10" s="16"/>
      <c r="AQ10" s="16">
        <v>0.221469208012117</v>
      </c>
      <c r="AR10" s="16">
        <v>0.20622112844823101</v>
      </c>
      <c r="AS10" s="16">
        <v>0.235703425899214</v>
      </c>
      <c r="AT10" s="16"/>
      <c r="AU10" s="16">
        <v>0.23789813253807901</v>
      </c>
      <c r="AV10" s="16">
        <v>0.18732770154504899</v>
      </c>
      <c r="AW10" s="16"/>
      <c r="AX10" s="16">
        <v>0.23235935430186</v>
      </c>
      <c r="AY10" s="16">
        <v>8.1248317073339807E-2</v>
      </c>
      <c r="AZ10" s="16"/>
      <c r="BA10" s="16">
        <v>0.381590280187038</v>
      </c>
      <c r="BB10" s="16">
        <v>0.51479986308899806</v>
      </c>
    </row>
    <row r="11" spans="2:54" x14ac:dyDescent="0.35">
      <c r="B11" s="19" t="s">
        <v>133</v>
      </c>
      <c r="C11" s="16">
        <v>0.13810171968118201</v>
      </c>
      <c r="D11" s="16">
        <v>0.124328084377985</v>
      </c>
      <c r="E11" s="16">
        <v>0.156311036813372</v>
      </c>
      <c r="F11" s="16"/>
      <c r="G11" s="16">
        <v>0.19055856940992799</v>
      </c>
      <c r="H11" s="16">
        <v>0.133792066732531</v>
      </c>
      <c r="I11" s="16">
        <v>0.19785186226118101</v>
      </c>
      <c r="J11" s="16">
        <v>0.117968025296976</v>
      </c>
      <c r="K11" s="16">
        <v>0.143046327256071</v>
      </c>
      <c r="L11" s="16">
        <v>6.7870128852396405E-2</v>
      </c>
      <c r="M11" s="16"/>
      <c r="N11" s="16">
        <v>0.12728158545332099</v>
      </c>
      <c r="O11" s="16">
        <v>0.122472520345267</v>
      </c>
      <c r="P11" s="16">
        <v>0.153501737208662</v>
      </c>
      <c r="Q11" s="16">
        <v>0.13401837275859499</v>
      </c>
      <c r="R11" s="16"/>
      <c r="S11" s="16">
        <v>0.126619175785808</v>
      </c>
      <c r="T11" s="16">
        <v>0.15561303278304001</v>
      </c>
      <c r="U11" s="16"/>
      <c r="V11" s="16">
        <v>0.124082630331764</v>
      </c>
      <c r="W11" s="16">
        <v>0.159675013107517</v>
      </c>
      <c r="X11" s="16">
        <v>0.110413721041708</v>
      </c>
      <c r="Y11" s="16">
        <v>0.21541158334209901</v>
      </c>
      <c r="Z11" s="16"/>
      <c r="AA11" s="16">
        <v>0.149258360676157</v>
      </c>
      <c r="AB11" s="16">
        <v>0.17201378713055901</v>
      </c>
      <c r="AC11" s="16">
        <v>0.125395860566718</v>
      </c>
      <c r="AD11" s="16">
        <v>0.108596870009301</v>
      </c>
      <c r="AE11" s="16">
        <v>0.128947320145612</v>
      </c>
      <c r="AF11" s="16">
        <v>0.109899469655731</v>
      </c>
      <c r="AG11" s="16"/>
      <c r="AH11" s="16">
        <v>0.119036211318957</v>
      </c>
      <c r="AI11" s="16">
        <v>0.177934458149627</v>
      </c>
      <c r="AJ11" s="16"/>
      <c r="AK11" s="16">
        <v>0.118724068476371</v>
      </c>
      <c r="AL11" s="16">
        <v>0.15439168453836599</v>
      </c>
      <c r="AM11" s="16"/>
      <c r="AN11" s="16">
        <v>0.110514167778202</v>
      </c>
      <c r="AO11" s="16">
        <v>0.17973997534352901</v>
      </c>
      <c r="AP11" s="16"/>
      <c r="AQ11" s="16">
        <v>0.11469149707191301</v>
      </c>
      <c r="AR11" s="16">
        <v>0.155349322459295</v>
      </c>
      <c r="AS11" s="16">
        <v>0.13653118096872599</v>
      </c>
      <c r="AT11" s="16"/>
      <c r="AU11" s="16">
        <v>0.13025871454317001</v>
      </c>
      <c r="AV11" s="16">
        <v>0.150698189894135</v>
      </c>
      <c r="AW11" s="16"/>
      <c r="AX11" s="16">
        <v>0.14796520191559701</v>
      </c>
      <c r="AY11" s="16">
        <v>6.4627754589479905E-2</v>
      </c>
      <c r="AZ11" s="16"/>
      <c r="BA11" s="16">
        <v>0.28172990478992199</v>
      </c>
      <c r="BB11" s="16">
        <v>0.120073335570703</v>
      </c>
    </row>
    <row r="12" spans="2:54" x14ac:dyDescent="0.35">
      <c r="B12" s="19" t="s">
        <v>134</v>
      </c>
      <c r="C12" s="16">
        <v>0.47411072524044101</v>
      </c>
      <c r="D12" s="16">
        <v>0.45711999313492901</v>
      </c>
      <c r="E12" s="16">
        <v>0.49871913247446198</v>
      </c>
      <c r="F12" s="16"/>
      <c r="G12" s="16">
        <v>0.37537139558402799</v>
      </c>
      <c r="H12" s="16">
        <v>0.38372059507908401</v>
      </c>
      <c r="I12" s="16">
        <v>0.35342595184910502</v>
      </c>
      <c r="J12" s="16">
        <v>0.456006036800159</v>
      </c>
      <c r="K12" s="16">
        <v>0.54585827183012203</v>
      </c>
      <c r="L12" s="16">
        <v>0.68987090999077205</v>
      </c>
      <c r="M12" s="16"/>
      <c r="N12" s="16">
        <v>0.469674114045532</v>
      </c>
      <c r="O12" s="16">
        <v>0.524589323263561</v>
      </c>
      <c r="P12" s="16">
        <v>0.426119897663575</v>
      </c>
      <c r="Q12" s="16">
        <v>0.50889522640378404</v>
      </c>
      <c r="R12" s="16"/>
      <c r="S12" s="16">
        <v>0.50995456596039801</v>
      </c>
      <c r="T12" s="16">
        <v>0.41871745767492302</v>
      </c>
      <c r="U12" s="16"/>
      <c r="V12" s="16">
        <v>0.59770426255602604</v>
      </c>
      <c r="W12" s="16">
        <v>0.52292338961956097</v>
      </c>
      <c r="X12" s="16">
        <v>0.347162893260067</v>
      </c>
      <c r="Y12" s="16">
        <v>0.29613897255356603</v>
      </c>
      <c r="Z12" s="16"/>
      <c r="AA12" s="16">
        <v>0.51582824641537195</v>
      </c>
      <c r="AB12" s="16">
        <v>0.50644574032624201</v>
      </c>
      <c r="AC12" s="16">
        <v>0.59787630659874902</v>
      </c>
      <c r="AD12" s="16">
        <v>0.37159455638706201</v>
      </c>
      <c r="AE12" s="16">
        <v>0.404284861251613</v>
      </c>
      <c r="AF12" s="16">
        <v>0.52375662979354498</v>
      </c>
      <c r="AG12" s="16"/>
      <c r="AH12" s="16">
        <v>0.43429648748794603</v>
      </c>
      <c r="AI12" s="16">
        <v>0.43734398591998302</v>
      </c>
      <c r="AJ12" s="16"/>
      <c r="AK12" s="16">
        <v>0.44171411434821001</v>
      </c>
      <c r="AL12" s="16">
        <v>0.43116498156204502</v>
      </c>
      <c r="AM12" s="16"/>
      <c r="AN12" s="16">
        <v>0.45455452694750598</v>
      </c>
      <c r="AO12" s="16">
        <v>0.46736461267592699</v>
      </c>
      <c r="AP12" s="16"/>
      <c r="AQ12" s="16">
        <v>0.49998678708863398</v>
      </c>
      <c r="AR12" s="16">
        <v>0.502519809604554</v>
      </c>
      <c r="AS12" s="16">
        <v>0.39975605479281001</v>
      </c>
      <c r="AT12" s="16"/>
      <c r="AU12" s="16">
        <v>0.44564593686617598</v>
      </c>
      <c r="AV12" s="16">
        <v>0.51479369981710899</v>
      </c>
      <c r="AW12" s="16"/>
      <c r="AX12" s="16">
        <v>0.43678021322279398</v>
      </c>
      <c r="AY12" s="16">
        <v>0.75215148666064302</v>
      </c>
      <c r="AZ12" s="16"/>
      <c r="BA12" s="16">
        <v>7.8574886997093807E-2</v>
      </c>
      <c r="BB12" s="16">
        <v>3.21556706632707E-2</v>
      </c>
    </row>
    <row r="13" spans="2:54" x14ac:dyDescent="0.35">
      <c r="B13" s="19" t="s">
        <v>110</v>
      </c>
      <c r="C13" s="20">
        <v>3.29427766327718E-2</v>
      </c>
      <c r="D13" s="20">
        <v>2.8328392908295801E-2</v>
      </c>
      <c r="E13" s="20">
        <v>3.8808071541599702E-2</v>
      </c>
      <c r="F13" s="20"/>
      <c r="G13" s="20">
        <v>1.8819938825586299E-2</v>
      </c>
      <c r="H13" s="20">
        <v>8.0587889672256094E-3</v>
      </c>
      <c r="I13" s="20">
        <v>2.3790001296847399E-2</v>
      </c>
      <c r="J13" s="20">
        <v>3.8400524991231401E-2</v>
      </c>
      <c r="K13" s="20">
        <v>6.9427798664542906E-2</v>
      </c>
      <c r="L13" s="20">
        <v>4.1832510912453803E-2</v>
      </c>
      <c r="M13" s="20"/>
      <c r="N13" s="20">
        <v>6.1750121296867203E-2</v>
      </c>
      <c r="O13" s="20">
        <v>1.5683431525008801E-2</v>
      </c>
      <c r="P13" s="20">
        <v>2.4945262961512199E-2</v>
      </c>
      <c r="Q13" s="20">
        <v>3.92408411133374E-2</v>
      </c>
      <c r="R13" s="20"/>
      <c r="S13" s="20">
        <v>4.3440329870564003E-2</v>
      </c>
      <c r="T13" s="20">
        <v>1.8159704364279401E-2</v>
      </c>
      <c r="U13" s="20"/>
      <c r="V13" s="20">
        <v>3.6302025330124402E-2</v>
      </c>
      <c r="W13" s="20">
        <v>3.6765645515988203E-2</v>
      </c>
      <c r="X13" s="20">
        <v>2.7543578562635399E-2</v>
      </c>
      <c r="Y13" s="20">
        <v>2.0249196620657401E-2</v>
      </c>
      <c r="Z13" s="20"/>
      <c r="AA13" s="20">
        <v>5.0030256913368598E-2</v>
      </c>
      <c r="AB13" s="20">
        <v>1.53911723982527E-2</v>
      </c>
      <c r="AC13" s="20">
        <v>0</v>
      </c>
      <c r="AD13" s="20">
        <v>3.2202907076572203E-2</v>
      </c>
      <c r="AE13" s="20">
        <v>3.6964571572301402E-2</v>
      </c>
      <c r="AF13" s="20">
        <v>2.8610245661616102E-2</v>
      </c>
      <c r="AG13" s="20"/>
      <c r="AH13" s="20">
        <v>2.9403546373035699E-2</v>
      </c>
      <c r="AI13" s="20">
        <v>2.9252150057681701E-2</v>
      </c>
      <c r="AJ13" s="20"/>
      <c r="AK13" s="20">
        <v>3.6697097740602799E-2</v>
      </c>
      <c r="AL13" s="20">
        <v>1.92252330088395E-2</v>
      </c>
      <c r="AM13" s="20"/>
      <c r="AN13" s="20">
        <v>2.0470303175354601E-2</v>
      </c>
      <c r="AO13" s="20">
        <v>2.9518771346683698E-2</v>
      </c>
      <c r="AP13" s="20"/>
      <c r="AQ13" s="20">
        <v>4.2385756432843397E-2</v>
      </c>
      <c r="AR13" s="20">
        <v>3.2020175187290903E-2</v>
      </c>
      <c r="AS13" s="20">
        <v>2.8181938687758899E-2</v>
      </c>
      <c r="AT13" s="20"/>
      <c r="AU13" s="20">
        <v>2.8579797391052701E-2</v>
      </c>
      <c r="AV13" s="20">
        <v>3.9011109737469497E-2</v>
      </c>
      <c r="AW13" s="20"/>
      <c r="AX13" s="20">
        <v>2.8260812494132901E-2</v>
      </c>
      <c r="AY13" s="20">
        <v>6.8971041153121304E-2</v>
      </c>
      <c r="AZ13" s="20"/>
      <c r="BA13" s="20">
        <v>2.2613481892498799E-3</v>
      </c>
      <c r="BB13" s="20">
        <v>0</v>
      </c>
    </row>
    <row r="14" spans="2:54" x14ac:dyDescent="0.35">
      <c r="B14" s="21" t="s">
        <v>15</v>
      </c>
    </row>
    <row r="15" spans="2:54" x14ac:dyDescent="0.35">
      <c r="B15" t="s">
        <v>525</v>
      </c>
    </row>
    <row r="16" spans="2:54" x14ac:dyDescent="0.35">
      <c r="B16" t="s">
        <v>526</v>
      </c>
    </row>
    <row r="18" spans="2:2" x14ac:dyDescent="0.35">
      <c r="B1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B18"/>
  <sheetViews>
    <sheetView showGridLines="0" topLeftCell="A5"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138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121</v>
      </c>
      <c r="D7" s="13">
        <v>86</v>
      </c>
      <c r="E7" s="13">
        <v>33</v>
      </c>
      <c r="F7" s="13"/>
      <c r="G7" s="13">
        <v>16</v>
      </c>
      <c r="H7" s="13">
        <v>27</v>
      </c>
      <c r="I7" s="13">
        <v>32</v>
      </c>
      <c r="J7" s="13">
        <v>21</v>
      </c>
      <c r="K7" s="13">
        <v>14</v>
      </c>
      <c r="L7" s="13">
        <v>11</v>
      </c>
      <c r="M7" s="13"/>
      <c r="N7" s="13">
        <v>21</v>
      </c>
      <c r="O7" s="13">
        <v>19</v>
      </c>
      <c r="P7" s="13">
        <v>56</v>
      </c>
      <c r="Q7" s="13">
        <v>25</v>
      </c>
      <c r="R7" s="13"/>
      <c r="S7" s="13">
        <v>93</v>
      </c>
      <c r="T7" s="13">
        <v>28</v>
      </c>
      <c r="U7" s="13"/>
      <c r="V7" s="13">
        <v>20</v>
      </c>
      <c r="W7" s="13">
        <v>40</v>
      </c>
      <c r="X7" s="13">
        <v>49</v>
      </c>
      <c r="Y7" s="13">
        <v>12</v>
      </c>
      <c r="Z7" s="13"/>
      <c r="AA7" s="13">
        <v>26</v>
      </c>
      <c r="AB7" s="13">
        <v>28</v>
      </c>
      <c r="AC7" s="13">
        <v>8</v>
      </c>
      <c r="AD7" s="13">
        <v>40</v>
      </c>
      <c r="AE7" s="13">
        <v>14</v>
      </c>
      <c r="AF7" s="13">
        <v>5</v>
      </c>
      <c r="AG7" s="13"/>
      <c r="AH7" s="13">
        <v>60</v>
      </c>
      <c r="AI7" s="13">
        <v>48</v>
      </c>
      <c r="AJ7" s="13"/>
      <c r="AK7" s="13">
        <v>49</v>
      </c>
      <c r="AL7" s="13">
        <v>40</v>
      </c>
      <c r="AM7" s="13"/>
      <c r="AN7" s="13">
        <v>54</v>
      </c>
      <c r="AO7" s="13">
        <v>48</v>
      </c>
      <c r="AP7" s="13"/>
      <c r="AQ7" s="13">
        <v>37</v>
      </c>
      <c r="AR7" s="13">
        <v>36</v>
      </c>
      <c r="AS7" s="13">
        <v>47</v>
      </c>
      <c r="AT7" s="13"/>
      <c r="AU7" s="13">
        <v>71</v>
      </c>
      <c r="AV7" s="13">
        <v>50</v>
      </c>
      <c r="AW7" s="13"/>
      <c r="AX7" s="13">
        <v>115</v>
      </c>
      <c r="AY7" s="13">
        <v>6</v>
      </c>
      <c r="AZ7" s="13"/>
      <c r="BA7" s="13">
        <v>68</v>
      </c>
      <c r="BB7" s="13">
        <v>20</v>
      </c>
    </row>
    <row r="8" spans="2:54" ht="30" customHeight="1" x14ac:dyDescent="0.35">
      <c r="B8" s="14" t="s">
        <v>84</v>
      </c>
      <c r="C8" s="14">
        <v>115</v>
      </c>
      <c r="D8" s="14">
        <v>81</v>
      </c>
      <c r="E8" s="14">
        <v>33</v>
      </c>
      <c r="F8" s="14"/>
      <c r="G8" s="14">
        <v>19</v>
      </c>
      <c r="H8" s="14">
        <v>26</v>
      </c>
      <c r="I8" s="14">
        <v>30</v>
      </c>
      <c r="J8" s="14">
        <v>17</v>
      </c>
      <c r="K8" s="14">
        <v>12</v>
      </c>
      <c r="L8" s="14">
        <v>11</v>
      </c>
      <c r="M8" s="14"/>
      <c r="N8" s="14">
        <v>18</v>
      </c>
      <c r="O8" s="14">
        <v>16</v>
      </c>
      <c r="P8" s="14">
        <v>46</v>
      </c>
      <c r="Q8" s="14">
        <v>35</v>
      </c>
      <c r="R8" s="14"/>
      <c r="S8" s="14">
        <v>71</v>
      </c>
      <c r="T8" s="14">
        <v>44</v>
      </c>
      <c r="U8" s="14"/>
      <c r="V8" s="14">
        <v>24</v>
      </c>
      <c r="W8" s="14">
        <v>39</v>
      </c>
      <c r="X8" s="14">
        <v>43</v>
      </c>
      <c r="Y8" s="14">
        <v>9</v>
      </c>
      <c r="Z8" s="14"/>
      <c r="AA8" s="14">
        <v>38</v>
      </c>
      <c r="AB8" s="14">
        <v>23</v>
      </c>
      <c r="AC8" s="14">
        <v>8</v>
      </c>
      <c r="AD8" s="14">
        <v>34</v>
      </c>
      <c r="AE8" s="14">
        <v>10</v>
      </c>
      <c r="AF8" s="14">
        <v>3</v>
      </c>
      <c r="AG8" s="14"/>
      <c r="AH8" s="14">
        <v>58</v>
      </c>
      <c r="AI8" s="14">
        <v>43</v>
      </c>
      <c r="AJ8" s="14"/>
      <c r="AK8" s="14">
        <v>47</v>
      </c>
      <c r="AL8" s="14">
        <v>35</v>
      </c>
      <c r="AM8" s="14"/>
      <c r="AN8" s="14">
        <v>53</v>
      </c>
      <c r="AO8" s="14">
        <v>43</v>
      </c>
      <c r="AP8" s="14"/>
      <c r="AQ8" s="14">
        <v>37</v>
      </c>
      <c r="AR8" s="14">
        <v>35</v>
      </c>
      <c r="AS8" s="14">
        <v>40</v>
      </c>
      <c r="AT8" s="14"/>
      <c r="AU8" s="14">
        <v>58</v>
      </c>
      <c r="AV8" s="14">
        <v>57</v>
      </c>
      <c r="AW8" s="14"/>
      <c r="AX8" s="14">
        <v>106</v>
      </c>
      <c r="AY8" s="14">
        <v>9</v>
      </c>
      <c r="AZ8" s="14"/>
      <c r="BA8" s="14">
        <v>60</v>
      </c>
      <c r="BB8" s="14">
        <v>20</v>
      </c>
    </row>
    <row r="9" spans="2:54" x14ac:dyDescent="0.35">
      <c r="B9" s="19" t="s">
        <v>131</v>
      </c>
      <c r="C9" s="16">
        <v>7.4102714582955795E-2</v>
      </c>
      <c r="D9" s="16">
        <v>8.1531721513676297E-2</v>
      </c>
      <c r="E9" s="16">
        <v>5.93853170278952E-2</v>
      </c>
      <c r="F9" s="16"/>
      <c r="G9" s="16">
        <v>0.101510964554457</v>
      </c>
      <c r="H9" s="16">
        <v>0.145115510318364</v>
      </c>
      <c r="I9" s="16">
        <v>9.4477973312210597E-2</v>
      </c>
      <c r="J9" s="16">
        <v>0</v>
      </c>
      <c r="K9" s="16">
        <v>0</v>
      </c>
      <c r="L9" s="16">
        <v>0</v>
      </c>
      <c r="M9" s="16"/>
      <c r="N9" s="16">
        <v>0</v>
      </c>
      <c r="O9" s="16">
        <v>3.3131693064480897E-2</v>
      </c>
      <c r="P9" s="16">
        <v>0.108222610940981</v>
      </c>
      <c r="Q9" s="16">
        <v>8.4886109705027996E-2</v>
      </c>
      <c r="R9" s="16"/>
      <c r="S9" s="16">
        <v>0.120450409705079</v>
      </c>
      <c r="T9" s="16">
        <v>0</v>
      </c>
      <c r="U9" s="16"/>
      <c r="V9" s="16">
        <v>3.6923635605413202E-2</v>
      </c>
      <c r="W9" s="16">
        <v>2.2903771927804201E-2</v>
      </c>
      <c r="X9" s="16">
        <v>0.13204720755645999</v>
      </c>
      <c r="Y9" s="16">
        <v>0.11950521374326301</v>
      </c>
      <c r="Z9" s="16"/>
      <c r="AA9" s="16">
        <v>2.36257226292006E-2</v>
      </c>
      <c r="AB9" s="16">
        <v>8.72052269768257E-2</v>
      </c>
      <c r="AC9" s="16">
        <v>0</v>
      </c>
      <c r="AD9" s="16">
        <v>0.102705146663626</v>
      </c>
      <c r="AE9" s="16">
        <v>0.16993695146648199</v>
      </c>
      <c r="AF9" s="16">
        <v>0.19381705191745899</v>
      </c>
      <c r="AG9" s="16"/>
      <c r="AH9" s="16">
        <v>8.0125800040612094E-2</v>
      </c>
      <c r="AI9" s="16">
        <v>9.0926365980752905E-2</v>
      </c>
      <c r="AJ9" s="16"/>
      <c r="AK9" s="16">
        <v>0.106048776537188</v>
      </c>
      <c r="AL9" s="16">
        <v>8.2955182211367995E-2</v>
      </c>
      <c r="AM9" s="16"/>
      <c r="AN9" s="16">
        <v>0.106436384647902</v>
      </c>
      <c r="AO9" s="16">
        <v>6.8039693720351693E-2</v>
      </c>
      <c r="AP9" s="16"/>
      <c r="AQ9" s="16">
        <v>3.8849675254235203E-2</v>
      </c>
      <c r="AR9" s="16">
        <v>2.5609203397342298E-2</v>
      </c>
      <c r="AS9" s="16">
        <v>0.15410759977196101</v>
      </c>
      <c r="AT9" s="16"/>
      <c r="AU9" s="16">
        <v>0.119048807536002</v>
      </c>
      <c r="AV9" s="16">
        <v>2.8660320507733199E-2</v>
      </c>
      <c r="AW9" s="16"/>
      <c r="AX9" s="16">
        <v>8.0387924520295903E-2</v>
      </c>
      <c r="AY9" s="16">
        <v>0</v>
      </c>
      <c r="AZ9" s="16"/>
      <c r="BA9" s="16">
        <v>0.102201360931955</v>
      </c>
      <c r="BB9" s="16">
        <v>7.5130621841949102E-2</v>
      </c>
    </row>
    <row r="10" spans="2:54" x14ac:dyDescent="0.35">
      <c r="B10" s="19" t="s">
        <v>132</v>
      </c>
      <c r="C10" s="16">
        <v>0.171184951056153</v>
      </c>
      <c r="D10" s="16">
        <v>0.197580081238352</v>
      </c>
      <c r="E10" s="16">
        <v>0.114647293553367</v>
      </c>
      <c r="F10" s="16"/>
      <c r="G10" s="16">
        <v>7.8819965068842604E-2</v>
      </c>
      <c r="H10" s="16">
        <v>0.23913513960588001</v>
      </c>
      <c r="I10" s="16">
        <v>0.259366438399949</v>
      </c>
      <c r="J10" s="16">
        <v>0.20157481333802699</v>
      </c>
      <c r="K10" s="16">
        <v>0</v>
      </c>
      <c r="L10" s="16">
        <v>7.1919804420246897E-2</v>
      </c>
      <c r="M10" s="16"/>
      <c r="N10" s="16">
        <v>0.33821406502478102</v>
      </c>
      <c r="O10" s="16">
        <v>0.111284191791524</v>
      </c>
      <c r="P10" s="16">
        <v>0.13852086526903601</v>
      </c>
      <c r="Q10" s="16">
        <v>0.15838351805131501</v>
      </c>
      <c r="R10" s="16"/>
      <c r="S10" s="16">
        <v>0.232564823995004</v>
      </c>
      <c r="T10" s="16">
        <v>7.3048135545888307E-2</v>
      </c>
      <c r="U10" s="16"/>
      <c r="V10" s="16">
        <v>0</v>
      </c>
      <c r="W10" s="16">
        <v>0.21686857331227999</v>
      </c>
      <c r="X10" s="16">
        <v>0.206309863233607</v>
      </c>
      <c r="Y10" s="16">
        <v>0.25748148336814802</v>
      </c>
      <c r="Z10" s="16"/>
      <c r="AA10" s="16">
        <v>2.52799326270358E-2</v>
      </c>
      <c r="AB10" s="16">
        <v>0.14524448179531399</v>
      </c>
      <c r="AC10" s="16">
        <v>0.43721897985611102</v>
      </c>
      <c r="AD10" s="16">
        <v>0.280201579562946</v>
      </c>
      <c r="AE10" s="16">
        <v>0.24870045658569401</v>
      </c>
      <c r="AF10" s="16">
        <v>0</v>
      </c>
      <c r="AG10" s="16"/>
      <c r="AH10" s="16">
        <v>0.19694683568173499</v>
      </c>
      <c r="AI10" s="16">
        <v>0.17698869579881599</v>
      </c>
      <c r="AJ10" s="16"/>
      <c r="AK10" s="16">
        <v>0.18157952162384999</v>
      </c>
      <c r="AL10" s="16">
        <v>0.243445069132462</v>
      </c>
      <c r="AM10" s="16"/>
      <c r="AN10" s="16">
        <v>0.18888323017455699</v>
      </c>
      <c r="AO10" s="16">
        <v>0.175343573433237</v>
      </c>
      <c r="AP10" s="16"/>
      <c r="AQ10" s="16">
        <v>0.190067680834484</v>
      </c>
      <c r="AR10" s="16">
        <v>0.17307262680580901</v>
      </c>
      <c r="AS10" s="16">
        <v>0.164066748636088</v>
      </c>
      <c r="AT10" s="16"/>
      <c r="AU10" s="16">
        <v>0.137328122826163</v>
      </c>
      <c r="AV10" s="16">
        <v>0.205415631177151</v>
      </c>
      <c r="AW10" s="16"/>
      <c r="AX10" s="16">
        <v>0.173835419432087</v>
      </c>
      <c r="AY10" s="16">
        <v>0.139935891194814</v>
      </c>
      <c r="AZ10" s="16"/>
      <c r="BA10" s="16">
        <v>0.211466439071789</v>
      </c>
      <c r="BB10" s="16">
        <v>0.20575948464053401</v>
      </c>
    </row>
    <row r="11" spans="2:54" x14ac:dyDescent="0.35">
      <c r="B11" s="19" t="s">
        <v>133</v>
      </c>
      <c r="C11" s="16">
        <v>0.188592322360599</v>
      </c>
      <c r="D11" s="16">
        <v>0.128448766182826</v>
      </c>
      <c r="E11" s="16">
        <v>0.32640374029748298</v>
      </c>
      <c r="F11" s="16"/>
      <c r="G11" s="16">
        <v>0.22432782608692001</v>
      </c>
      <c r="H11" s="16">
        <v>0.17841339214742699</v>
      </c>
      <c r="I11" s="16">
        <v>0.31523493193791202</v>
      </c>
      <c r="J11" s="16">
        <v>9.4710391858526199E-2</v>
      </c>
      <c r="K11" s="16">
        <v>4.8064421194327897E-2</v>
      </c>
      <c r="L11" s="16">
        <v>0.10742315271931301</v>
      </c>
      <c r="M11" s="16"/>
      <c r="N11" s="16">
        <v>0.26918066609486202</v>
      </c>
      <c r="O11" s="16">
        <v>0.232688893481998</v>
      </c>
      <c r="P11" s="16">
        <v>0.140795003420361</v>
      </c>
      <c r="Q11" s="16">
        <v>0.19108215673720799</v>
      </c>
      <c r="R11" s="16"/>
      <c r="S11" s="16">
        <v>0.151359080486271</v>
      </c>
      <c r="T11" s="16">
        <v>0.248122451924572</v>
      </c>
      <c r="U11" s="16"/>
      <c r="V11" s="16">
        <v>0.34044535589061797</v>
      </c>
      <c r="W11" s="16">
        <v>0.24613156588409299</v>
      </c>
      <c r="X11" s="16">
        <v>9.1445574856869993E-2</v>
      </c>
      <c r="Y11" s="16">
        <v>0</v>
      </c>
      <c r="Z11" s="16"/>
      <c r="AA11" s="16">
        <v>0.35016330157030801</v>
      </c>
      <c r="AB11" s="16">
        <v>0.117979687737946</v>
      </c>
      <c r="AC11" s="16">
        <v>0</v>
      </c>
      <c r="AD11" s="16">
        <v>0.13520538690466199</v>
      </c>
      <c r="AE11" s="16">
        <v>0.118472029020012</v>
      </c>
      <c r="AF11" s="16">
        <v>0</v>
      </c>
      <c r="AG11" s="16"/>
      <c r="AH11" s="16">
        <v>0.17886979070884401</v>
      </c>
      <c r="AI11" s="16">
        <v>0.26581958139523298</v>
      </c>
      <c r="AJ11" s="16"/>
      <c r="AK11" s="16">
        <v>0.13974117836217001</v>
      </c>
      <c r="AL11" s="16">
        <v>0.229221809602036</v>
      </c>
      <c r="AM11" s="16"/>
      <c r="AN11" s="16">
        <v>0.14359700829521599</v>
      </c>
      <c r="AO11" s="16">
        <v>0.25547008666626903</v>
      </c>
      <c r="AP11" s="16"/>
      <c r="AQ11" s="16">
        <v>0.17002096222007601</v>
      </c>
      <c r="AR11" s="16">
        <v>0.11917177281899299</v>
      </c>
      <c r="AS11" s="16">
        <v>0.209840604674572</v>
      </c>
      <c r="AT11" s="16"/>
      <c r="AU11" s="16">
        <v>0.201918024173973</v>
      </c>
      <c r="AV11" s="16">
        <v>0.17511947626105401</v>
      </c>
      <c r="AW11" s="16"/>
      <c r="AX11" s="16">
        <v>0.20458825915289999</v>
      </c>
      <c r="AY11" s="16">
        <v>0</v>
      </c>
      <c r="AZ11" s="16"/>
      <c r="BA11" s="16">
        <v>0.26910587370773797</v>
      </c>
      <c r="BB11" s="16">
        <v>0.26126114093222202</v>
      </c>
    </row>
    <row r="12" spans="2:54" x14ac:dyDescent="0.35">
      <c r="B12" s="19" t="s">
        <v>134</v>
      </c>
      <c r="C12" s="16">
        <v>0.53753741555119505</v>
      </c>
      <c r="D12" s="16">
        <v>0.55895595045884905</v>
      </c>
      <c r="E12" s="16">
        <v>0.48162626543493903</v>
      </c>
      <c r="F12" s="16"/>
      <c r="G12" s="16">
        <v>0.53239323251641801</v>
      </c>
      <c r="H12" s="16">
        <v>0.43733595792832802</v>
      </c>
      <c r="I12" s="16">
        <v>0.33092065634992801</v>
      </c>
      <c r="J12" s="16">
        <v>0.70371479480344701</v>
      </c>
      <c r="K12" s="16">
        <v>0.78146976403236301</v>
      </c>
      <c r="L12" s="16">
        <v>0.82065704286043994</v>
      </c>
      <c r="M12" s="16"/>
      <c r="N12" s="16">
        <v>0.39260526888035802</v>
      </c>
      <c r="O12" s="16">
        <v>0.62289522166199696</v>
      </c>
      <c r="P12" s="16">
        <v>0.57390062158149702</v>
      </c>
      <c r="Q12" s="16">
        <v>0.52290601712555096</v>
      </c>
      <c r="R12" s="16"/>
      <c r="S12" s="16">
        <v>0.44916604567624502</v>
      </c>
      <c r="T12" s="16">
        <v>0.67882941252953999</v>
      </c>
      <c r="U12" s="16"/>
      <c r="V12" s="16">
        <v>0.53465262488098197</v>
      </c>
      <c r="W12" s="16">
        <v>0.51409608887582203</v>
      </c>
      <c r="X12" s="16">
        <v>0.54242849672889004</v>
      </c>
      <c r="Y12" s="16">
        <v>0.62301330288859003</v>
      </c>
      <c r="Z12" s="16"/>
      <c r="AA12" s="16">
        <v>0.53004434324125804</v>
      </c>
      <c r="AB12" s="16">
        <v>0.62341047894444701</v>
      </c>
      <c r="AC12" s="16">
        <v>0.56278102014388898</v>
      </c>
      <c r="AD12" s="16">
        <v>0.48188788686876599</v>
      </c>
      <c r="AE12" s="16">
        <v>0.462890562927812</v>
      </c>
      <c r="AF12" s="16">
        <v>0.80618294808254098</v>
      </c>
      <c r="AG12" s="16"/>
      <c r="AH12" s="16">
        <v>0.54405757356880902</v>
      </c>
      <c r="AI12" s="16">
        <v>0.46626535682519699</v>
      </c>
      <c r="AJ12" s="16"/>
      <c r="AK12" s="16">
        <v>0.51548646047194302</v>
      </c>
      <c r="AL12" s="16">
        <v>0.427577470168718</v>
      </c>
      <c r="AM12" s="16"/>
      <c r="AN12" s="16">
        <v>0.56108337688232501</v>
      </c>
      <c r="AO12" s="16">
        <v>0.48736693131664499</v>
      </c>
      <c r="AP12" s="16"/>
      <c r="AQ12" s="16">
        <v>0.52816706932716195</v>
      </c>
      <c r="AR12" s="16">
        <v>0.68214639697785595</v>
      </c>
      <c r="AS12" s="16">
        <v>0.45725044364207901</v>
      </c>
      <c r="AT12" s="16"/>
      <c r="AU12" s="16">
        <v>0.53147351416006805</v>
      </c>
      <c r="AV12" s="16">
        <v>0.54366827540005302</v>
      </c>
      <c r="AW12" s="16"/>
      <c r="AX12" s="16">
        <v>0.51018149493605902</v>
      </c>
      <c r="AY12" s="16">
        <v>0.86006410880518602</v>
      </c>
      <c r="AZ12" s="16"/>
      <c r="BA12" s="16">
        <v>0.40732875581271699</v>
      </c>
      <c r="BB12" s="16">
        <v>0.457848752585296</v>
      </c>
    </row>
    <row r="13" spans="2:54" x14ac:dyDescent="0.35">
      <c r="B13" s="19" t="s">
        <v>110</v>
      </c>
      <c r="C13" s="20">
        <v>2.8582596449097299E-2</v>
      </c>
      <c r="D13" s="20">
        <v>3.34834806062973E-2</v>
      </c>
      <c r="E13" s="20">
        <v>1.7937383686316099E-2</v>
      </c>
      <c r="F13" s="20"/>
      <c r="G13" s="20">
        <v>6.2948011773362206E-2</v>
      </c>
      <c r="H13" s="20">
        <v>0</v>
      </c>
      <c r="I13" s="20">
        <v>0</v>
      </c>
      <c r="J13" s="20">
        <v>0</v>
      </c>
      <c r="K13" s="20">
        <v>0.17046581477330899</v>
      </c>
      <c r="L13" s="20">
        <v>0</v>
      </c>
      <c r="M13" s="20"/>
      <c r="N13" s="20">
        <v>0</v>
      </c>
      <c r="O13" s="20">
        <v>0</v>
      </c>
      <c r="P13" s="20">
        <v>3.8560898788125603E-2</v>
      </c>
      <c r="Q13" s="20">
        <v>4.2742198380898697E-2</v>
      </c>
      <c r="R13" s="20"/>
      <c r="S13" s="20">
        <v>4.6459640137401503E-2</v>
      </c>
      <c r="T13" s="20">
        <v>0</v>
      </c>
      <c r="U13" s="20"/>
      <c r="V13" s="20">
        <v>8.7978383622986406E-2</v>
      </c>
      <c r="W13" s="20">
        <v>0</v>
      </c>
      <c r="X13" s="20">
        <v>2.7768857624173499E-2</v>
      </c>
      <c r="Y13" s="20">
        <v>0</v>
      </c>
      <c r="Z13" s="20"/>
      <c r="AA13" s="20">
        <v>7.0886699932197206E-2</v>
      </c>
      <c r="AB13" s="20">
        <v>2.61601245454674E-2</v>
      </c>
      <c r="AC13" s="20">
        <v>0</v>
      </c>
      <c r="AD13" s="20">
        <v>0</v>
      </c>
      <c r="AE13" s="20">
        <v>0</v>
      </c>
      <c r="AF13" s="20">
        <v>0</v>
      </c>
      <c r="AG13" s="20"/>
      <c r="AH13" s="20">
        <v>0</v>
      </c>
      <c r="AI13" s="20">
        <v>0</v>
      </c>
      <c r="AJ13" s="20"/>
      <c r="AK13" s="20">
        <v>5.7144063004848297E-2</v>
      </c>
      <c r="AL13" s="20">
        <v>1.6800468885416801E-2</v>
      </c>
      <c r="AM13" s="20"/>
      <c r="AN13" s="20">
        <v>0</v>
      </c>
      <c r="AO13" s="20">
        <v>1.3779714863496601E-2</v>
      </c>
      <c r="AP13" s="20"/>
      <c r="AQ13" s="20">
        <v>7.2894612364042405E-2</v>
      </c>
      <c r="AR13" s="20">
        <v>0</v>
      </c>
      <c r="AS13" s="20">
        <v>1.4734603275301E-2</v>
      </c>
      <c r="AT13" s="20"/>
      <c r="AU13" s="20">
        <v>1.0231531303794899E-2</v>
      </c>
      <c r="AV13" s="20">
        <v>4.7136296654009098E-2</v>
      </c>
      <c r="AW13" s="20"/>
      <c r="AX13" s="20">
        <v>3.1006901958657799E-2</v>
      </c>
      <c r="AY13" s="20">
        <v>0</v>
      </c>
      <c r="AZ13" s="20"/>
      <c r="BA13" s="20">
        <v>9.8975704758009903E-3</v>
      </c>
      <c r="BB13" s="20">
        <v>0</v>
      </c>
    </row>
    <row r="14" spans="2:54" x14ac:dyDescent="0.35">
      <c r="B14" s="21" t="s">
        <v>15</v>
      </c>
    </row>
    <row r="15" spans="2:54" x14ac:dyDescent="0.35">
      <c r="B15" t="s">
        <v>525</v>
      </c>
    </row>
    <row r="16" spans="2:54" x14ac:dyDescent="0.35">
      <c r="B16" t="s">
        <v>526</v>
      </c>
    </row>
    <row r="18" spans="2:2" x14ac:dyDescent="0.35">
      <c r="B1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B18"/>
  <sheetViews>
    <sheetView showGridLines="0" topLeftCell="A4"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139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263</v>
      </c>
      <c r="D7" s="13">
        <v>165</v>
      </c>
      <c r="E7" s="13">
        <v>97</v>
      </c>
      <c r="F7" s="13"/>
      <c r="G7" s="13">
        <v>25</v>
      </c>
      <c r="H7" s="13">
        <v>33</v>
      </c>
      <c r="I7" s="13">
        <v>52</v>
      </c>
      <c r="J7" s="13">
        <v>48</v>
      </c>
      <c r="K7" s="13">
        <v>51</v>
      </c>
      <c r="L7" s="13">
        <v>54</v>
      </c>
      <c r="M7" s="13"/>
      <c r="N7" s="13">
        <v>56</v>
      </c>
      <c r="O7" s="13">
        <v>52</v>
      </c>
      <c r="P7" s="13">
        <v>114</v>
      </c>
      <c r="Q7" s="13">
        <v>41</v>
      </c>
      <c r="R7" s="13"/>
      <c r="S7" s="13">
        <v>206</v>
      </c>
      <c r="T7" s="13">
        <v>57</v>
      </c>
      <c r="U7" s="13"/>
      <c r="V7" s="13">
        <v>40</v>
      </c>
      <c r="W7" s="13">
        <v>94</v>
      </c>
      <c r="X7" s="13">
        <v>109</v>
      </c>
      <c r="Y7" s="13">
        <v>20</v>
      </c>
      <c r="Z7" s="13"/>
      <c r="AA7" s="13">
        <v>42</v>
      </c>
      <c r="AB7" s="13">
        <v>70</v>
      </c>
      <c r="AC7" s="13">
        <v>19</v>
      </c>
      <c r="AD7" s="13">
        <v>94</v>
      </c>
      <c r="AE7" s="13">
        <v>27</v>
      </c>
      <c r="AF7" s="13">
        <v>11</v>
      </c>
      <c r="AG7" s="13"/>
      <c r="AH7" s="13">
        <v>125</v>
      </c>
      <c r="AI7" s="13">
        <v>105</v>
      </c>
      <c r="AJ7" s="13"/>
      <c r="AK7" s="13">
        <v>104</v>
      </c>
      <c r="AL7" s="13">
        <v>86</v>
      </c>
      <c r="AM7" s="13"/>
      <c r="AN7" s="13">
        <v>122</v>
      </c>
      <c r="AO7" s="13">
        <v>97</v>
      </c>
      <c r="AP7" s="13"/>
      <c r="AQ7" s="13">
        <v>62</v>
      </c>
      <c r="AR7" s="13">
        <v>103</v>
      </c>
      <c r="AS7" s="13">
        <v>91</v>
      </c>
      <c r="AT7" s="13"/>
      <c r="AU7" s="13">
        <v>163</v>
      </c>
      <c r="AV7" s="13">
        <v>100</v>
      </c>
      <c r="AW7" s="13"/>
      <c r="AX7" s="13">
        <v>240</v>
      </c>
      <c r="AY7" s="13">
        <v>22</v>
      </c>
      <c r="AZ7" s="13"/>
      <c r="BA7" s="13">
        <v>144</v>
      </c>
      <c r="BB7" s="13">
        <v>27</v>
      </c>
    </row>
    <row r="8" spans="2:54" ht="30" customHeight="1" x14ac:dyDescent="0.35">
      <c r="B8" s="14" t="s">
        <v>84</v>
      </c>
      <c r="C8" s="14">
        <v>239</v>
      </c>
      <c r="D8" s="14">
        <v>153</v>
      </c>
      <c r="E8" s="14">
        <v>85</v>
      </c>
      <c r="F8" s="14"/>
      <c r="G8" s="14">
        <v>28</v>
      </c>
      <c r="H8" s="14">
        <v>28</v>
      </c>
      <c r="I8" s="14">
        <v>47</v>
      </c>
      <c r="J8" s="14">
        <v>38</v>
      </c>
      <c r="K8" s="14">
        <v>43</v>
      </c>
      <c r="L8" s="14">
        <v>54</v>
      </c>
      <c r="M8" s="14"/>
      <c r="N8" s="14">
        <v>45</v>
      </c>
      <c r="O8" s="14">
        <v>46</v>
      </c>
      <c r="P8" s="14">
        <v>94</v>
      </c>
      <c r="Q8" s="14">
        <v>54</v>
      </c>
      <c r="R8" s="14"/>
      <c r="S8" s="14">
        <v>160</v>
      </c>
      <c r="T8" s="14">
        <v>79</v>
      </c>
      <c r="U8" s="14"/>
      <c r="V8" s="14">
        <v>40</v>
      </c>
      <c r="W8" s="14">
        <v>95</v>
      </c>
      <c r="X8" s="14">
        <v>87</v>
      </c>
      <c r="Y8" s="14">
        <v>16</v>
      </c>
      <c r="Z8" s="14"/>
      <c r="AA8" s="14">
        <v>54</v>
      </c>
      <c r="AB8" s="14">
        <v>59</v>
      </c>
      <c r="AC8" s="14">
        <v>20</v>
      </c>
      <c r="AD8" s="14">
        <v>75</v>
      </c>
      <c r="AE8" s="14">
        <v>20</v>
      </c>
      <c r="AF8" s="14">
        <v>10</v>
      </c>
      <c r="AG8" s="14"/>
      <c r="AH8" s="14">
        <v>116</v>
      </c>
      <c r="AI8" s="14">
        <v>90</v>
      </c>
      <c r="AJ8" s="14"/>
      <c r="AK8" s="14">
        <v>95</v>
      </c>
      <c r="AL8" s="14">
        <v>77</v>
      </c>
      <c r="AM8" s="14"/>
      <c r="AN8" s="14">
        <v>115</v>
      </c>
      <c r="AO8" s="14">
        <v>84</v>
      </c>
      <c r="AP8" s="14"/>
      <c r="AQ8" s="14">
        <v>57</v>
      </c>
      <c r="AR8" s="14">
        <v>94</v>
      </c>
      <c r="AS8" s="14">
        <v>80</v>
      </c>
      <c r="AT8" s="14"/>
      <c r="AU8" s="14">
        <v>141</v>
      </c>
      <c r="AV8" s="14">
        <v>98</v>
      </c>
      <c r="AW8" s="14"/>
      <c r="AX8" s="14">
        <v>217</v>
      </c>
      <c r="AY8" s="14">
        <v>21</v>
      </c>
      <c r="AZ8" s="14"/>
      <c r="BA8" s="14">
        <v>132</v>
      </c>
      <c r="BB8" s="14">
        <v>23</v>
      </c>
    </row>
    <row r="9" spans="2:54" x14ac:dyDescent="0.35">
      <c r="B9" s="19" t="s">
        <v>131</v>
      </c>
      <c r="C9" s="16">
        <v>0.10700749203806301</v>
      </c>
      <c r="D9" s="16">
        <v>0.12084775370697701</v>
      </c>
      <c r="E9" s="16">
        <v>8.3261136878372805E-2</v>
      </c>
      <c r="F9" s="16"/>
      <c r="G9" s="16">
        <v>0.26863238727477701</v>
      </c>
      <c r="H9" s="16">
        <v>0.148431630334669</v>
      </c>
      <c r="I9" s="16">
        <v>2.38971409503437E-2</v>
      </c>
      <c r="J9" s="16">
        <v>0.17519449668926701</v>
      </c>
      <c r="K9" s="16">
        <v>3.97822392421927E-2</v>
      </c>
      <c r="L9" s="16">
        <v>7.7871647548824197E-2</v>
      </c>
      <c r="M9" s="16"/>
      <c r="N9" s="16">
        <v>0.111510676816996</v>
      </c>
      <c r="O9" s="16">
        <v>0.12802591701306901</v>
      </c>
      <c r="P9" s="16">
        <v>0.107565189788862</v>
      </c>
      <c r="Q9" s="16">
        <v>8.4491297181460298E-2</v>
      </c>
      <c r="R9" s="16"/>
      <c r="S9" s="16">
        <v>6.7383686031998999E-2</v>
      </c>
      <c r="T9" s="16">
        <v>0.18750821798327699</v>
      </c>
      <c r="U9" s="16"/>
      <c r="V9" s="16">
        <v>0.10386188739282801</v>
      </c>
      <c r="W9" s="16">
        <v>8.6808713580833904E-2</v>
      </c>
      <c r="X9" s="16">
        <v>0.112462801462064</v>
      </c>
      <c r="Y9" s="16">
        <v>0.20219714567150901</v>
      </c>
      <c r="Z9" s="16"/>
      <c r="AA9" s="16">
        <v>4.0917272796747797E-2</v>
      </c>
      <c r="AB9" s="16">
        <v>0.13723082615106699</v>
      </c>
      <c r="AC9" s="16">
        <v>0</v>
      </c>
      <c r="AD9" s="16">
        <v>0.14681792599952401</v>
      </c>
      <c r="AE9" s="16">
        <v>0.20426190124841501</v>
      </c>
      <c r="AF9" s="16">
        <v>0</v>
      </c>
      <c r="AG9" s="16"/>
      <c r="AH9" s="16">
        <v>0.13989623541530399</v>
      </c>
      <c r="AI9" s="16">
        <v>3.8611659283275999E-2</v>
      </c>
      <c r="AJ9" s="16"/>
      <c r="AK9" s="16">
        <v>0.15331452213442501</v>
      </c>
      <c r="AL9" s="16">
        <v>6.04060936011609E-2</v>
      </c>
      <c r="AM9" s="16"/>
      <c r="AN9" s="16">
        <v>0.14119970959136699</v>
      </c>
      <c r="AO9" s="16">
        <v>5.79095756087415E-2</v>
      </c>
      <c r="AP9" s="16"/>
      <c r="AQ9" s="16">
        <v>0.14365511910457099</v>
      </c>
      <c r="AR9" s="16">
        <v>0.115120536022561</v>
      </c>
      <c r="AS9" s="16">
        <v>8.0855668477703105E-2</v>
      </c>
      <c r="AT9" s="16"/>
      <c r="AU9" s="16">
        <v>7.0916791240656099E-2</v>
      </c>
      <c r="AV9" s="16">
        <v>0.15892620976125499</v>
      </c>
      <c r="AW9" s="16"/>
      <c r="AX9" s="16">
        <v>0.10494797959838199</v>
      </c>
      <c r="AY9" s="16">
        <v>0.13287825656555199</v>
      </c>
      <c r="AZ9" s="16"/>
      <c r="BA9" s="16">
        <v>0.16470104140651501</v>
      </c>
      <c r="BB9" s="16">
        <v>0.109609549784702</v>
      </c>
    </row>
    <row r="10" spans="2:54" x14ac:dyDescent="0.35">
      <c r="B10" s="19" t="s">
        <v>132</v>
      </c>
      <c r="C10" s="16">
        <v>0.17513460993011101</v>
      </c>
      <c r="D10" s="16">
        <v>0.15446827028684701</v>
      </c>
      <c r="E10" s="16">
        <v>0.214295769826017</v>
      </c>
      <c r="F10" s="16"/>
      <c r="G10" s="16">
        <v>0.14248877020530001</v>
      </c>
      <c r="H10" s="16">
        <v>0.26395502404872201</v>
      </c>
      <c r="I10" s="16">
        <v>0.236054012323337</v>
      </c>
      <c r="J10" s="16">
        <v>0.11360709602126499</v>
      </c>
      <c r="K10" s="16">
        <v>0.187858396568992</v>
      </c>
      <c r="L10" s="16">
        <v>0.126392947299341</v>
      </c>
      <c r="M10" s="16"/>
      <c r="N10" s="16">
        <v>0.222919952012095</v>
      </c>
      <c r="O10" s="16">
        <v>0.17092949773375499</v>
      </c>
      <c r="P10" s="16">
        <v>0.170810197940615</v>
      </c>
      <c r="Q10" s="16">
        <v>0.146988280979928</v>
      </c>
      <c r="R10" s="16"/>
      <c r="S10" s="16">
        <v>0.21972891353884499</v>
      </c>
      <c r="T10" s="16">
        <v>8.4535695404462194E-2</v>
      </c>
      <c r="U10" s="16"/>
      <c r="V10" s="16">
        <v>0.13346865151800899</v>
      </c>
      <c r="W10" s="16">
        <v>0.15430611789436199</v>
      </c>
      <c r="X10" s="16">
        <v>0.22348280040339999</v>
      </c>
      <c r="Y10" s="16">
        <v>0.140834106537047</v>
      </c>
      <c r="Z10" s="16"/>
      <c r="AA10" s="16">
        <v>0.20732102466508001</v>
      </c>
      <c r="AB10" s="16">
        <v>0.104303330920458</v>
      </c>
      <c r="AC10" s="16">
        <v>0.25781424309988199</v>
      </c>
      <c r="AD10" s="16">
        <v>0.227430449355632</v>
      </c>
      <c r="AE10" s="16">
        <v>8.1812723602532098E-2</v>
      </c>
      <c r="AF10" s="16">
        <v>5.47977696037351E-2</v>
      </c>
      <c r="AG10" s="16"/>
      <c r="AH10" s="16">
        <v>0.21904087511626499</v>
      </c>
      <c r="AI10" s="16">
        <v>0.166560096145732</v>
      </c>
      <c r="AJ10" s="16"/>
      <c r="AK10" s="16">
        <v>0.24554923372016399</v>
      </c>
      <c r="AL10" s="16">
        <v>0.14502410570801899</v>
      </c>
      <c r="AM10" s="16"/>
      <c r="AN10" s="16">
        <v>0.22842771903367701</v>
      </c>
      <c r="AO10" s="16">
        <v>0.15450854017517501</v>
      </c>
      <c r="AP10" s="16"/>
      <c r="AQ10" s="16">
        <v>0.18006975405029499</v>
      </c>
      <c r="AR10" s="16">
        <v>0.13923258765640301</v>
      </c>
      <c r="AS10" s="16">
        <v>0.22976227522661199</v>
      </c>
      <c r="AT10" s="16"/>
      <c r="AU10" s="16">
        <v>0.22130996708974399</v>
      </c>
      <c r="AV10" s="16">
        <v>0.10870848682444</v>
      </c>
      <c r="AW10" s="16"/>
      <c r="AX10" s="16">
        <v>0.18243457806347599</v>
      </c>
      <c r="AY10" s="16">
        <v>0.10623827518179201</v>
      </c>
      <c r="AZ10" s="16"/>
      <c r="BA10" s="16">
        <v>0.25622863858748701</v>
      </c>
      <c r="BB10" s="16">
        <v>0.347193212381463</v>
      </c>
    </row>
    <row r="11" spans="2:54" x14ac:dyDescent="0.35">
      <c r="B11" s="19" t="s">
        <v>133</v>
      </c>
      <c r="C11" s="16">
        <v>0.15125637836733799</v>
      </c>
      <c r="D11" s="16">
        <v>0.166299364811964</v>
      </c>
      <c r="E11" s="16">
        <v>0.125832874857423</v>
      </c>
      <c r="F11" s="16"/>
      <c r="G11" s="16">
        <v>0.20095181702391601</v>
      </c>
      <c r="H11" s="16">
        <v>0.15668787926014</v>
      </c>
      <c r="I11" s="16">
        <v>0.17903040222911901</v>
      </c>
      <c r="J11" s="16">
        <v>0.20817947362617201</v>
      </c>
      <c r="K11" s="16">
        <v>0.15536532936488701</v>
      </c>
      <c r="L11" s="16">
        <v>5.5025229390974602E-2</v>
      </c>
      <c r="M11" s="16"/>
      <c r="N11" s="16">
        <v>0.12953562039653799</v>
      </c>
      <c r="O11" s="16">
        <v>9.8605502175406895E-2</v>
      </c>
      <c r="P11" s="16">
        <v>0.15524666303519899</v>
      </c>
      <c r="Q11" s="16">
        <v>0.20691992370185899</v>
      </c>
      <c r="R11" s="16"/>
      <c r="S11" s="16">
        <v>0.15212779620824801</v>
      </c>
      <c r="T11" s="16">
        <v>0.149485983852885</v>
      </c>
      <c r="U11" s="16"/>
      <c r="V11" s="16">
        <v>0.149246174179855</v>
      </c>
      <c r="W11" s="16">
        <v>0.13433689345263999</v>
      </c>
      <c r="X11" s="16">
        <v>0.17323254619509301</v>
      </c>
      <c r="Y11" s="16">
        <v>0.137150536224771</v>
      </c>
      <c r="Z11" s="16"/>
      <c r="AA11" s="16">
        <v>0.164988968397628</v>
      </c>
      <c r="AB11" s="16">
        <v>0.13200904186801099</v>
      </c>
      <c r="AC11" s="16">
        <v>8.4869223899628296E-2</v>
      </c>
      <c r="AD11" s="16">
        <v>0.165221282635551</v>
      </c>
      <c r="AE11" s="16">
        <v>0.106756894766774</v>
      </c>
      <c r="AF11" s="16">
        <v>0.30433750707319202</v>
      </c>
      <c r="AG11" s="16"/>
      <c r="AH11" s="16">
        <v>0.119322312804282</v>
      </c>
      <c r="AI11" s="16">
        <v>0.226699565328143</v>
      </c>
      <c r="AJ11" s="16"/>
      <c r="AK11" s="16">
        <v>0.12912821995475399</v>
      </c>
      <c r="AL11" s="16">
        <v>0.24725912649210399</v>
      </c>
      <c r="AM11" s="16"/>
      <c r="AN11" s="16">
        <v>0.120578839044595</v>
      </c>
      <c r="AO11" s="16">
        <v>0.20407706790623401</v>
      </c>
      <c r="AP11" s="16"/>
      <c r="AQ11" s="16">
        <v>0.104651460615964</v>
      </c>
      <c r="AR11" s="16">
        <v>0.113142586523513</v>
      </c>
      <c r="AS11" s="16">
        <v>0.21101552354174899</v>
      </c>
      <c r="AT11" s="16"/>
      <c r="AU11" s="16">
        <v>0.164134787326945</v>
      </c>
      <c r="AV11" s="16">
        <v>0.132729986118792</v>
      </c>
      <c r="AW11" s="16"/>
      <c r="AX11" s="16">
        <v>0.16386630299962601</v>
      </c>
      <c r="AY11" s="16">
        <v>2.60236351348914E-2</v>
      </c>
      <c r="AZ11" s="16"/>
      <c r="BA11" s="16">
        <v>0.26006875706174698</v>
      </c>
      <c r="BB11" s="16">
        <v>8.1382478347473003E-2</v>
      </c>
    </row>
    <row r="12" spans="2:54" x14ac:dyDescent="0.35">
      <c r="B12" s="19" t="s">
        <v>134</v>
      </c>
      <c r="C12" s="16">
        <v>0.553830048520634</v>
      </c>
      <c r="D12" s="16">
        <v>0.55838461119421201</v>
      </c>
      <c r="E12" s="16">
        <v>0.54069320285715305</v>
      </c>
      <c r="F12" s="16"/>
      <c r="G12" s="16">
        <v>0.34372960987155599</v>
      </c>
      <c r="H12" s="16">
        <v>0.430925466356469</v>
      </c>
      <c r="I12" s="16">
        <v>0.52249783349077605</v>
      </c>
      <c r="J12" s="16">
        <v>0.50301893366329498</v>
      </c>
      <c r="K12" s="16">
        <v>0.61699403482392801</v>
      </c>
      <c r="L12" s="16">
        <v>0.74071017576085996</v>
      </c>
      <c r="M12" s="16"/>
      <c r="N12" s="16">
        <v>0.50801828567120899</v>
      </c>
      <c r="O12" s="16">
        <v>0.56340202457364497</v>
      </c>
      <c r="P12" s="16">
        <v>0.56637794923532403</v>
      </c>
      <c r="Q12" s="16">
        <v>0.56160049813675195</v>
      </c>
      <c r="R12" s="16"/>
      <c r="S12" s="16">
        <v>0.56075960422090798</v>
      </c>
      <c r="T12" s="16">
        <v>0.539751787985426</v>
      </c>
      <c r="U12" s="16"/>
      <c r="V12" s="16">
        <v>0.58245328590772005</v>
      </c>
      <c r="W12" s="16">
        <v>0.60554341878992302</v>
      </c>
      <c r="X12" s="16">
        <v>0.490821851939443</v>
      </c>
      <c r="Y12" s="16">
        <v>0.51981821156667296</v>
      </c>
      <c r="Z12" s="16"/>
      <c r="AA12" s="16">
        <v>0.55340325148416003</v>
      </c>
      <c r="AB12" s="16">
        <v>0.62645680106046397</v>
      </c>
      <c r="AC12" s="16">
        <v>0.59412760470931003</v>
      </c>
      <c r="AD12" s="16">
        <v>0.46053034200929299</v>
      </c>
      <c r="AE12" s="16">
        <v>0.607168480382279</v>
      </c>
      <c r="AF12" s="16">
        <v>0.64086472332307298</v>
      </c>
      <c r="AG12" s="16"/>
      <c r="AH12" s="16">
        <v>0.50619582548914099</v>
      </c>
      <c r="AI12" s="16">
        <v>0.56812867924284804</v>
      </c>
      <c r="AJ12" s="16"/>
      <c r="AK12" s="16">
        <v>0.43990102927500802</v>
      </c>
      <c r="AL12" s="16">
        <v>0.54731067419871604</v>
      </c>
      <c r="AM12" s="16"/>
      <c r="AN12" s="16">
        <v>0.49410414393604002</v>
      </c>
      <c r="AO12" s="16">
        <v>0.58350481630984996</v>
      </c>
      <c r="AP12" s="16"/>
      <c r="AQ12" s="16">
        <v>0.57162366622917005</v>
      </c>
      <c r="AR12" s="16">
        <v>0.63250428979752304</v>
      </c>
      <c r="AS12" s="16">
        <v>0.45583447069254701</v>
      </c>
      <c r="AT12" s="16"/>
      <c r="AU12" s="16">
        <v>0.52198904160068504</v>
      </c>
      <c r="AV12" s="16">
        <v>0.599635317295513</v>
      </c>
      <c r="AW12" s="16"/>
      <c r="AX12" s="16">
        <v>0.53470415509427704</v>
      </c>
      <c r="AY12" s="16">
        <v>0.73485983311776404</v>
      </c>
      <c r="AZ12" s="16"/>
      <c r="BA12" s="16">
        <v>0.30530701485019601</v>
      </c>
      <c r="BB12" s="16">
        <v>0.46181475948636302</v>
      </c>
    </row>
    <row r="13" spans="2:54" x14ac:dyDescent="0.35">
      <c r="B13" s="19" t="s">
        <v>110</v>
      </c>
      <c r="C13" s="20">
        <v>1.2771471143853999E-2</v>
      </c>
      <c r="D13" s="20">
        <v>0</v>
      </c>
      <c r="E13" s="20">
        <v>3.5917015581033898E-2</v>
      </c>
      <c r="F13" s="20"/>
      <c r="G13" s="20">
        <v>4.41974156244513E-2</v>
      </c>
      <c r="H13" s="20">
        <v>0</v>
      </c>
      <c r="I13" s="20">
        <v>3.8520611006424198E-2</v>
      </c>
      <c r="J13" s="20">
        <v>0</v>
      </c>
      <c r="K13" s="20">
        <v>0</v>
      </c>
      <c r="L13" s="20">
        <v>0</v>
      </c>
      <c r="M13" s="20"/>
      <c r="N13" s="20">
        <v>2.8015465103161701E-2</v>
      </c>
      <c r="O13" s="20">
        <v>3.9037058504124499E-2</v>
      </c>
      <c r="P13" s="20">
        <v>0</v>
      </c>
      <c r="Q13" s="20">
        <v>0</v>
      </c>
      <c r="R13" s="20"/>
      <c r="S13" s="20">
        <v>0</v>
      </c>
      <c r="T13" s="20">
        <v>3.87183147739497E-2</v>
      </c>
      <c r="U13" s="20"/>
      <c r="V13" s="20">
        <v>3.0970001001589201E-2</v>
      </c>
      <c r="W13" s="20">
        <v>1.90048562822401E-2</v>
      </c>
      <c r="X13" s="20">
        <v>0</v>
      </c>
      <c r="Y13" s="20">
        <v>0</v>
      </c>
      <c r="Z13" s="20"/>
      <c r="AA13" s="20">
        <v>3.3369482656384702E-2</v>
      </c>
      <c r="AB13" s="20">
        <v>0</v>
      </c>
      <c r="AC13" s="20">
        <v>6.3188928291179794E-2</v>
      </c>
      <c r="AD13" s="20">
        <v>0</v>
      </c>
      <c r="AE13" s="20">
        <v>0</v>
      </c>
      <c r="AF13" s="20">
        <v>0</v>
      </c>
      <c r="AG13" s="20"/>
      <c r="AH13" s="20">
        <v>1.55447511750074E-2</v>
      </c>
      <c r="AI13" s="20">
        <v>0</v>
      </c>
      <c r="AJ13" s="20"/>
      <c r="AK13" s="20">
        <v>3.2106994915648501E-2</v>
      </c>
      <c r="AL13" s="20">
        <v>0</v>
      </c>
      <c r="AM13" s="20"/>
      <c r="AN13" s="20">
        <v>1.5689588394320601E-2</v>
      </c>
      <c r="AO13" s="20">
        <v>0</v>
      </c>
      <c r="AP13" s="20"/>
      <c r="AQ13" s="20">
        <v>0</v>
      </c>
      <c r="AR13" s="20">
        <v>0</v>
      </c>
      <c r="AS13" s="20">
        <v>2.2532062061387598E-2</v>
      </c>
      <c r="AT13" s="20"/>
      <c r="AU13" s="20">
        <v>2.1649412741969701E-2</v>
      </c>
      <c r="AV13" s="20">
        <v>0</v>
      </c>
      <c r="AW13" s="20"/>
      <c r="AX13" s="20">
        <v>1.40469842442391E-2</v>
      </c>
      <c r="AY13" s="20">
        <v>0</v>
      </c>
      <c r="AZ13" s="20"/>
      <c r="BA13" s="20">
        <v>1.36945480940548E-2</v>
      </c>
      <c r="BB13" s="20">
        <v>0</v>
      </c>
    </row>
    <row r="14" spans="2:54" x14ac:dyDescent="0.35">
      <c r="B14" s="21" t="s">
        <v>15</v>
      </c>
    </row>
    <row r="15" spans="2:54" x14ac:dyDescent="0.35">
      <c r="B15" t="s">
        <v>525</v>
      </c>
    </row>
    <row r="16" spans="2:54" x14ac:dyDescent="0.35">
      <c r="B16" t="s">
        <v>526</v>
      </c>
    </row>
    <row r="18" spans="2:2" x14ac:dyDescent="0.35">
      <c r="B1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B18"/>
  <sheetViews>
    <sheetView showGridLines="0" topLeftCell="A2"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140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36</v>
      </c>
      <c r="D7" s="13">
        <v>29</v>
      </c>
      <c r="E7" s="13">
        <v>7</v>
      </c>
      <c r="F7" s="13"/>
      <c r="G7" s="13">
        <v>6</v>
      </c>
      <c r="H7" s="13">
        <v>7</v>
      </c>
      <c r="I7" s="13">
        <v>12</v>
      </c>
      <c r="J7" s="13">
        <v>9</v>
      </c>
      <c r="K7" s="13" t="s">
        <v>544</v>
      </c>
      <c r="L7" s="13">
        <v>2</v>
      </c>
      <c r="M7" s="13"/>
      <c r="N7" s="13">
        <v>7</v>
      </c>
      <c r="O7" s="13">
        <v>8</v>
      </c>
      <c r="P7" s="13">
        <v>16</v>
      </c>
      <c r="Q7" s="13">
        <v>5</v>
      </c>
      <c r="R7" s="13"/>
      <c r="S7" s="13">
        <v>27</v>
      </c>
      <c r="T7" s="13">
        <v>9</v>
      </c>
      <c r="U7" s="13"/>
      <c r="V7" s="13">
        <v>5</v>
      </c>
      <c r="W7" s="13">
        <v>7</v>
      </c>
      <c r="X7" s="13">
        <v>20</v>
      </c>
      <c r="Y7" s="13">
        <v>4</v>
      </c>
      <c r="Z7" s="13"/>
      <c r="AA7" s="13">
        <v>5</v>
      </c>
      <c r="AB7" s="13">
        <v>4</v>
      </c>
      <c r="AC7" s="13" t="s">
        <v>544</v>
      </c>
      <c r="AD7" s="13">
        <v>20</v>
      </c>
      <c r="AE7" s="13">
        <v>5</v>
      </c>
      <c r="AF7" s="13">
        <v>2</v>
      </c>
      <c r="AG7" s="13"/>
      <c r="AH7" s="13">
        <v>21</v>
      </c>
      <c r="AI7" s="13">
        <v>14</v>
      </c>
      <c r="AJ7" s="13"/>
      <c r="AK7" s="13">
        <v>17</v>
      </c>
      <c r="AL7" s="13">
        <v>10</v>
      </c>
      <c r="AM7" s="13"/>
      <c r="AN7" s="13">
        <v>20</v>
      </c>
      <c r="AO7" s="13">
        <v>13</v>
      </c>
      <c r="AP7" s="13"/>
      <c r="AQ7" s="13">
        <v>6</v>
      </c>
      <c r="AR7" s="13">
        <v>10</v>
      </c>
      <c r="AS7" s="13">
        <v>20</v>
      </c>
      <c r="AT7" s="13"/>
      <c r="AU7" s="13">
        <v>24</v>
      </c>
      <c r="AV7" s="13">
        <v>11</v>
      </c>
      <c r="AW7" s="13"/>
      <c r="AX7" s="13">
        <v>33</v>
      </c>
      <c r="AY7" s="13">
        <v>3</v>
      </c>
      <c r="AZ7" s="13"/>
      <c r="BA7" s="13">
        <v>29</v>
      </c>
      <c r="BB7" s="13">
        <v>6</v>
      </c>
    </row>
    <row r="8" spans="2:54" ht="30" customHeight="1" x14ac:dyDescent="0.35">
      <c r="B8" s="14" t="s">
        <v>84</v>
      </c>
      <c r="C8" s="14">
        <v>32</v>
      </c>
      <c r="D8" s="14">
        <v>26</v>
      </c>
      <c r="E8" s="14">
        <v>6</v>
      </c>
      <c r="F8" s="14"/>
      <c r="G8" s="14">
        <v>9</v>
      </c>
      <c r="H8" s="14">
        <v>5</v>
      </c>
      <c r="I8" s="14">
        <v>9</v>
      </c>
      <c r="J8" s="14">
        <v>8</v>
      </c>
      <c r="K8" s="14" t="s">
        <v>544</v>
      </c>
      <c r="L8" s="14">
        <v>2</v>
      </c>
      <c r="M8" s="14"/>
      <c r="N8" s="14">
        <v>5</v>
      </c>
      <c r="O8" s="14">
        <v>6</v>
      </c>
      <c r="P8" s="14">
        <v>16</v>
      </c>
      <c r="Q8" s="14">
        <v>6</v>
      </c>
      <c r="R8" s="14"/>
      <c r="S8" s="14">
        <v>19</v>
      </c>
      <c r="T8" s="14">
        <v>14</v>
      </c>
      <c r="U8" s="14"/>
      <c r="V8" s="14">
        <v>6</v>
      </c>
      <c r="W8" s="14">
        <v>7</v>
      </c>
      <c r="X8" s="14">
        <v>16</v>
      </c>
      <c r="Y8" s="14">
        <v>2</v>
      </c>
      <c r="Z8" s="14"/>
      <c r="AA8" s="14">
        <v>8</v>
      </c>
      <c r="AB8" s="14">
        <v>3</v>
      </c>
      <c r="AC8" s="14" t="s">
        <v>544</v>
      </c>
      <c r="AD8" s="14">
        <v>17</v>
      </c>
      <c r="AE8" s="14">
        <v>4</v>
      </c>
      <c r="AF8" s="14">
        <v>1</v>
      </c>
      <c r="AG8" s="14"/>
      <c r="AH8" s="14">
        <v>21</v>
      </c>
      <c r="AI8" s="14">
        <v>9</v>
      </c>
      <c r="AJ8" s="14"/>
      <c r="AK8" s="14">
        <v>15</v>
      </c>
      <c r="AL8" s="14">
        <v>7</v>
      </c>
      <c r="AM8" s="14"/>
      <c r="AN8" s="14">
        <v>18</v>
      </c>
      <c r="AO8" s="14">
        <v>9</v>
      </c>
      <c r="AP8" s="14"/>
      <c r="AQ8" s="14">
        <v>7</v>
      </c>
      <c r="AR8" s="14">
        <v>10</v>
      </c>
      <c r="AS8" s="14">
        <v>15</v>
      </c>
      <c r="AT8" s="14"/>
      <c r="AU8" s="14">
        <v>19</v>
      </c>
      <c r="AV8" s="14">
        <v>11</v>
      </c>
      <c r="AW8" s="14"/>
      <c r="AX8" s="14">
        <v>28</v>
      </c>
      <c r="AY8" s="14">
        <v>4</v>
      </c>
      <c r="AZ8" s="14"/>
      <c r="BA8" s="14">
        <v>24</v>
      </c>
      <c r="BB8" s="14">
        <v>7</v>
      </c>
    </row>
    <row r="9" spans="2:54" x14ac:dyDescent="0.35">
      <c r="B9" s="19" t="s">
        <v>131</v>
      </c>
      <c r="C9" s="16">
        <v>0.176787331874596</v>
      </c>
      <c r="D9" s="16">
        <v>0.199700122943437</v>
      </c>
      <c r="E9" s="16">
        <v>8.3239104288298699E-2</v>
      </c>
      <c r="F9" s="16"/>
      <c r="G9" s="16">
        <v>0.31490592518067601</v>
      </c>
      <c r="H9" s="16">
        <v>0.39308288260044799</v>
      </c>
      <c r="I9" s="16">
        <v>0</v>
      </c>
      <c r="J9" s="16">
        <v>0.12644870349910001</v>
      </c>
      <c r="K9" s="16" t="s">
        <v>141</v>
      </c>
      <c r="L9" s="16">
        <v>0</v>
      </c>
      <c r="M9" s="16"/>
      <c r="N9" s="16">
        <v>0.27797092045717497</v>
      </c>
      <c r="O9" s="16">
        <v>0</v>
      </c>
      <c r="P9" s="16">
        <v>0.14766542113874501</v>
      </c>
      <c r="Q9" s="16">
        <v>0.347358770898127</v>
      </c>
      <c r="R9" s="16"/>
      <c r="S9" s="16">
        <v>0.24940714427673299</v>
      </c>
      <c r="T9" s="16">
        <v>7.5976536902298206E-2</v>
      </c>
      <c r="U9" s="16"/>
      <c r="V9" s="16">
        <v>0.16160629805278601</v>
      </c>
      <c r="W9" s="16">
        <v>7.1688718444413504E-2</v>
      </c>
      <c r="X9" s="16">
        <v>0.25448939452105201</v>
      </c>
      <c r="Y9" s="16">
        <v>0</v>
      </c>
      <c r="Z9" s="16"/>
      <c r="AA9" s="16">
        <v>0</v>
      </c>
      <c r="AB9" s="16">
        <v>0.53167494470307197</v>
      </c>
      <c r="AC9" s="16" t="s">
        <v>141</v>
      </c>
      <c r="AD9" s="16">
        <v>0.19681158355251899</v>
      </c>
      <c r="AE9" s="16">
        <v>0.234657391988396</v>
      </c>
      <c r="AF9" s="16">
        <v>0</v>
      </c>
      <c r="AG9" s="16"/>
      <c r="AH9" s="16">
        <v>0.212139492553441</v>
      </c>
      <c r="AI9" s="16">
        <v>0.13876792077147199</v>
      </c>
      <c r="AJ9" s="16"/>
      <c r="AK9" s="16">
        <v>0.299952953030445</v>
      </c>
      <c r="AL9" s="16">
        <v>0.17474162121589301</v>
      </c>
      <c r="AM9" s="16"/>
      <c r="AN9" s="16">
        <v>0.229094165635362</v>
      </c>
      <c r="AO9" s="16">
        <v>0.17156578550062901</v>
      </c>
      <c r="AP9" s="16"/>
      <c r="AQ9" s="16">
        <v>0.14663106523262101</v>
      </c>
      <c r="AR9" s="16">
        <v>0</v>
      </c>
      <c r="AS9" s="16">
        <v>0.306689397635379</v>
      </c>
      <c r="AT9" s="16"/>
      <c r="AU9" s="16">
        <v>0.17766101607784299</v>
      </c>
      <c r="AV9" s="16">
        <v>0.211166422299673</v>
      </c>
      <c r="AW9" s="16"/>
      <c r="AX9" s="16">
        <v>0.20049592520354401</v>
      </c>
      <c r="AY9" s="16">
        <v>0</v>
      </c>
      <c r="AZ9" s="16"/>
      <c r="BA9" s="16">
        <v>0.23561015131919</v>
      </c>
      <c r="BB9" s="16">
        <v>0</v>
      </c>
    </row>
    <row r="10" spans="2:54" x14ac:dyDescent="0.35">
      <c r="B10" s="19" t="s">
        <v>132</v>
      </c>
      <c r="C10" s="16">
        <v>0.22942790595648499</v>
      </c>
      <c r="D10" s="16">
        <v>0.22400158719796101</v>
      </c>
      <c r="E10" s="16">
        <v>0.25158245276193902</v>
      </c>
      <c r="F10" s="16"/>
      <c r="G10" s="16">
        <v>0</v>
      </c>
      <c r="H10" s="16">
        <v>0.31402467725435002</v>
      </c>
      <c r="I10" s="16">
        <v>0.473828759582614</v>
      </c>
      <c r="J10" s="16">
        <v>0.213251099488416</v>
      </c>
      <c r="K10" s="16" t="s">
        <v>141</v>
      </c>
      <c r="L10" s="16">
        <v>0</v>
      </c>
      <c r="M10" s="16"/>
      <c r="N10" s="16">
        <v>0.23234133491182199</v>
      </c>
      <c r="O10" s="16">
        <v>0.47653052039671301</v>
      </c>
      <c r="P10" s="16">
        <v>0.11011170503024</v>
      </c>
      <c r="Q10" s="16">
        <v>0.29344155153998502</v>
      </c>
      <c r="R10" s="16"/>
      <c r="S10" s="16">
        <v>0.12586215441002399</v>
      </c>
      <c r="T10" s="16">
        <v>0.37319784145958401</v>
      </c>
      <c r="U10" s="16"/>
      <c r="V10" s="16">
        <v>0</v>
      </c>
      <c r="W10" s="16">
        <v>0.15398726084259801</v>
      </c>
      <c r="X10" s="16">
        <v>0.35166509577835797</v>
      </c>
      <c r="Y10" s="16">
        <v>0.23850562728621799</v>
      </c>
      <c r="Z10" s="16"/>
      <c r="AA10" s="16">
        <v>0</v>
      </c>
      <c r="AB10" s="16">
        <v>0</v>
      </c>
      <c r="AC10" s="16" t="s">
        <v>141</v>
      </c>
      <c r="AD10" s="16">
        <v>0.41220264326254402</v>
      </c>
      <c r="AE10" s="16">
        <v>0</v>
      </c>
      <c r="AF10" s="16">
        <v>0.48843275199786301</v>
      </c>
      <c r="AG10" s="16"/>
      <c r="AH10" s="16">
        <v>0.21629151401649299</v>
      </c>
      <c r="AI10" s="16">
        <v>0.31479325191054103</v>
      </c>
      <c r="AJ10" s="16"/>
      <c r="AK10" s="16">
        <v>0.116783096784724</v>
      </c>
      <c r="AL10" s="16">
        <v>0.45825760710714902</v>
      </c>
      <c r="AM10" s="16"/>
      <c r="AN10" s="16">
        <v>0.19354711792438301</v>
      </c>
      <c r="AO10" s="16">
        <v>0.41992923833578899</v>
      </c>
      <c r="AP10" s="16"/>
      <c r="AQ10" s="16">
        <v>8.7608671454966106E-2</v>
      </c>
      <c r="AR10" s="16">
        <v>0.34394963286260599</v>
      </c>
      <c r="AS10" s="16">
        <v>0.219336153780124</v>
      </c>
      <c r="AT10" s="16"/>
      <c r="AU10" s="16">
        <v>0.29573740451352598</v>
      </c>
      <c r="AV10" s="16">
        <v>0.159140332342909</v>
      </c>
      <c r="AW10" s="16"/>
      <c r="AX10" s="16">
        <v>0.22282975626038701</v>
      </c>
      <c r="AY10" s="16">
        <v>0.27862817962511599</v>
      </c>
      <c r="AZ10" s="16"/>
      <c r="BA10" s="16">
        <v>0.18758529686886999</v>
      </c>
      <c r="BB10" s="16">
        <v>0.39389436225954899</v>
      </c>
    </row>
    <row r="11" spans="2:54" x14ac:dyDescent="0.35">
      <c r="B11" s="19" t="s">
        <v>133</v>
      </c>
      <c r="C11" s="16">
        <v>0.19626936931942501</v>
      </c>
      <c r="D11" s="16">
        <v>0.16463361480209099</v>
      </c>
      <c r="E11" s="16">
        <v>0.32543166799182</v>
      </c>
      <c r="F11" s="16"/>
      <c r="G11" s="16">
        <v>0</v>
      </c>
      <c r="H11" s="16">
        <v>0.29289244014520199</v>
      </c>
      <c r="I11" s="16">
        <v>0.31802302972014501</v>
      </c>
      <c r="J11" s="16">
        <v>0.116161511185847</v>
      </c>
      <c r="K11" s="16" t="s">
        <v>141</v>
      </c>
      <c r="L11" s="16">
        <v>0.59550028004678002</v>
      </c>
      <c r="M11" s="16"/>
      <c r="N11" s="16">
        <v>0.25053613135188302</v>
      </c>
      <c r="O11" s="16">
        <v>0</v>
      </c>
      <c r="P11" s="16">
        <v>0.19219986701509201</v>
      </c>
      <c r="Q11" s="16">
        <v>0.35919967756188798</v>
      </c>
      <c r="R11" s="16"/>
      <c r="S11" s="16">
        <v>0.33765348184605298</v>
      </c>
      <c r="T11" s="16">
        <v>0</v>
      </c>
      <c r="U11" s="16"/>
      <c r="V11" s="16">
        <v>0.14845887130108501</v>
      </c>
      <c r="W11" s="16">
        <v>0.122147560597489</v>
      </c>
      <c r="X11" s="16">
        <v>0.239213486626625</v>
      </c>
      <c r="Y11" s="16">
        <v>0.26319794107999001</v>
      </c>
      <c r="Z11" s="16"/>
      <c r="AA11" s="16">
        <v>0.23397500907336</v>
      </c>
      <c r="AB11" s="16">
        <v>0</v>
      </c>
      <c r="AC11" s="16" t="s">
        <v>141</v>
      </c>
      <c r="AD11" s="16">
        <v>0.16603336267957799</v>
      </c>
      <c r="AE11" s="16">
        <v>0.46481307999279597</v>
      </c>
      <c r="AF11" s="16">
        <v>0</v>
      </c>
      <c r="AG11" s="16"/>
      <c r="AH11" s="16">
        <v>0.20194707178545801</v>
      </c>
      <c r="AI11" s="16">
        <v>0.23068639524579099</v>
      </c>
      <c r="AJ11" s="16"/>
      <c r="AK11" s="16">
        <v>0.22463021845877501</v>
      </c>
      <c r="AL11" s="16">
        <v>0.29048871290710399</v>
      </c>
      <c r="AM11" s="16"/>
      <c r="AN11" s="16">
        <v>0.23627797091448699</v>
      </c>
      <c r="AO11" s="16">
        <v>0.22481349467794301</v>
      </c>
      <c r="AP11" s="16"/>
      <c r="AQ11" s="16">
        <v>0.16649314015467401</v>
      </c>
      <c r="AR11" s="16">
        <v>0.24625801196650701</v>
      </c>
      <c r="AS11" s="16">
        <v>0.17711840921236699</v>
      </c>
      <c r="AT11" s="16"/>
      <c r="AU11" s="16">
        <v>0.28104658948994199</v>
      </c>
      <c r="AV11" s="16">
        <v>8.6686453387193094E-2</v>
      </c>
      <c r="AW11" s="16"/>
      <c r="AX11" s="16">
        <v>0.222590659486438</v>
      </c>
      <c r="AY11" s="16">
        <v>0</v>
      </c>
      <c r="AZ11" s="16"/>
      <c r="BA11" s="16">
        <v>0.261574487913387</v>
      </c>
      <c r="BB11" s="16">
        <v>0</v>
      </c>
    </row>
    <row r="12" spans="2:54" x14ac:dyDescent="0.35">
      <c r="B12" s="19" t="s">
        <v>134</v>
      </c>
      <c r="C12" s="16">
        <v>0.32901655741614699</v>
      </c>
      <c r="D12" s="16">
        <v>0.32638840251677698</v>
      </c>
      <c r="E12" s="16">
        <v>0.33974677495794198</v>
      </c>
      <c r="F12" s="16"/>
      <c r="G12" s="16">
        <v>0.425256086059428</v>
      </c>
      <c r="H12" s="16">
        <v>0</v>
      </c>
      <c r="I12" s="16">
        <v>0.20814821069724199</v>
      </c>
      <c r="J12" s="16">
        <v>0.54413868582663605</v>
      </c>
      <c r="K12" s="16" t="s">
        <v>141</v>
      </c>
      <c r="L12" s="16">
        <v>0.40449971995321998</v>
      </c>
      <c r="M12" s="16"/>
      <c r="N12" s="16">
        <v>0.23915161327911999</v>
      </c>
      <c r="O12" s="16">
        <v>0.52346947960328705</v>
      </c>
      <c r="P12" s="16">
        <v>0.40794343969480701</v>
      </c>
      <c r="Q12" s="16">
        <v>0</v>
      </c>
      <c r="R12" s="16"/>
      <c r="S12" s="16">
        <v>0.28707721946719</v>
      </c>
      <c r="T12" s="16">
        <v>0.38723672983732799</v>
      </c>
      <c r="U12" s="16"/>
      <c r="V12" s="16">
        <v>0.68993483064612904</v>
      </c>
      <c r="W12" s="16">
        <v>0.352322909381932</v>
      </c>
      <c r="X12" s="16">
        <v>0.15463202307396501</v>
      </c>
      <c r="Y12" s="16">
        <v>0.498296431633792</v>
      </c>
      <c r="Z12" s="16"/>
      <c r="AA12" s="16">
        <v>0.485482500110965</v>
      </c>
      <c r="AB12" s="16">
        <v>0.46832505529692797</v>
      </c>
      <c r="AC12" s="16" t="s">
        <v>141</v>
      </c>
      <c r="AD12" s="16">
        <v>0.22495241050536</v>
      </c>
      <c r="AE12" s="16">
        <v>0.300529528018808</v>
      </c>
      <c r="AF12" s="16">
        <v>0.51156724800213704</v>
      </c>
      <c r="AG12" s="16"/>
      <c r="AH12" s="16">
        <v>0.26386952049204399</v>
      </c>
      <c r="AI12" s="16">
        <v>0.315752432072196</v>
      </c>
      <c r="AJ12" s="16"/>
      <c r="AK12" s="16">
        <v>0.358633731726057</v>
      </c>
      <c r="AL12" s="16">
        <v>7.6512058769853994E-2</v>
      </c>
      <c r="AM12" s="16"/>
      <c r="AN12" s="16">
        <v>0.341080745525768</v>
      </c>
      <c r="AO12" s="16">
        <v>0.18369148148563799</v>
      </c>
      <c r="AP12" s="16"/>
      <c r="AQ12" s="16">
        <v>0.28354842310932798</v>
      </c>
      <c r="AR12" s="16">
        <v>0.40979235517088602</v>
      </c>
      <c r="AS12" s="16">
        <v>0.29685603937213001</v>
      </c>
      <c r="AT12" s="16"/>
      <c r="AU12" s="16">
        <v>0.24555498991868899</v>
      </c>
      <c r="AV12" s="16">
        <v>0.54300679197022494</v>
      </c>
      <c r="AW12" s="16"/>
      <c r="AX12" s="16">
        <v>0.27639858263637301</v>
      </c>
      <c r="AY12" s="16">
        <v>0.72137182037488401</v>
      </c>
      <c r="AZ12" s="16"/>
      <c r="BA12" s="16">
        <v>0.31523006389855401</v>
      </c>
      <c r="BB12" s="16">
        <v>0.30183539362373002</v>
      </c>
    </row>
    <row r="13" spans="2:54" x14ac:dyDescent="0.35">
      <c r="B13" s="19" t="s">
        <v>110</v>
      </c>
      <c r="C13" s="20">
        <v>6.8498835433346394E-2</v>
      </c>
      <c r="D13" s="20">
        <v>8.5276272539733994E-2</v>
      </c>
      <c r="E13" s="20">
        <v>0</v>
      </c>
      <c r="F13" s="20"/>
      <c r="G13" s="20">
        <v>0.259837988759896</v>
      </c>
      <c r="H13" s="20">
        <v>0</v>
      </c>
      <c r="I13" s="20">
        <v>0</v>
      </c>
      <c r="J13" s="20">
        <v>0</v>
      </c>
      <c r="K13" s="20" t="s">
        <v>141</v>
      </c>
      <c r="L13" s="20">
        <v>0</v>
      </c>
      <c r="M13" s="20"/>
      <c r="N13" s="20">
        <v>0</v>
      </c>
      <c r="O13" s="20">
        <v>0</v>
      </c>
      <c r="P13" s="20">
        <v>0.142079567121116</v>
      </c>
      <c r="Q13" s="20">
        <v>0</v>
      </c>
      <c r="R13" s="20"/>
      <c r="S13" s="20">
        <v>0</v>
      </c>
      <c r="T13" s="20">
        <v>0.163588891800789</v>
      </c>
      <c r="U13" s="20"/>
      <c r="V13" s="20">
        <v>0</v>
      </c>
      <c r="W13" s="20">
        <v>0.29985355073356801</v>
      </c>
      <c r="X13" s="20">
        <v>0</v>
      </c>
      <c r="Y13" s="20">
        <v>0</v>
      </c>
      <c r="Z13" s="20"/>
      <c r="AA13" s="20">
        <v>0.280542490815676</v>
      </c>
      <c r="AB13" s="20">
        <v>0</v>
      </c>
      <c r="AC13" s="20" t="s">
        <v>141</v>
      </c>
      <c r="AD13" s="20">
        <v>0</v>
      </c>
      <c r="AE13" s="20">
        <v>0</v>
      </c>
      <c r="AF13" s="20">
        <v>0</v>
      </c>
      <c r="AG13" s="20"/>
      <c r="AH13" s="20">
        <v>0.105752401152564</v>
      </c>
      <c r="AI13" s="20">
        <v>0</v>
      </c>
      <c r="AJ13" s="20"/>
      <c r="AK13" s="20">
        <v>0</v>
      </c>
      <c r="AL13" s="20">
        <v>0</v>
      </c>
      <c r="AM13" s="20"/>
      <c r="AN13" s="20">
        <v>0</v>
      </c>
      <c r="AO13" s="20">
        <v>0</v>
      </c>
      <c r="AP13" s="20"/>
      <c r="AQ13" s="20">
        <v>0.31571870004841102</v>
      </c>
      <c r="AR13" s="20">
        <v>0</v>
      </c>
      <c r="AS13" s="20">
        <v>0</v>
      </c>
      <c r="AT13" s="20"/>
      <c r="AU13" s="20">
        <v>0</v>
      </c>
      <c r="AV13" s="20">
        <v>0</v>
      </c>
      <c r="AW13" s="20"/>
      <c r="AX13" s="20">
        <v>7.7685076413258503E-2</v>
      </c>
      <c r="AY13" s="20">
        <v>0</v>
      </c>
      <c r="AZ13" s="20"/>
      <c r="BA13" s="20">
        <v>0</v>
      </c>
      <c r="BB13" s="20">
        <v>0.30427024411672099</v>
      </c>
    </row>
    <row r="14" spans="2:54" x14ac:dyDescent="0.35">
      <c r="B14" s="21" t="s">
        <v>15</v>
      </c>
    </row>
    <row r="15" spans="2:54" x14ac:dyDescent="0.35">
      <c r="B15" t="s">
        <v>525</v>
      </c>
    </row>
    <row r="16" spans="2:54" x14ac:dyDescent="0.35">
      <c r="B16" t="s">
        <v>526</v>
      </c>
    </row>
    <row r="18" spans="2:2" x14ac:dyDescent="0.35">
      <c r="B1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B18"/>
  <sheetViews>
    <sheetView showGridLines="0" topLeftCell="A2"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142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293</v>
      </c>
      <c r="D7" s="13">
        <v>183</v>
      </c>
      <c r="E7" s="13">
        <v>110</v>
      </c>
      <c r="F7" s="13"/>
      <c r="G7" s="13">
        <v>27</v>
      </c>
      <c r="H7" s="13">
        <v>48</v>
      </c>
      <c r="I7" s="13">
        <v>73</v>
      </c>
      <c r="J7" s="13">
        <v>59</v>
      </c>
      <c r="K7" s="13">
        <v>49</v>
      </c>
      <c r="L7" s="13">
        <v>37</v>
      </c>
      <c r="M7" s="13"/>
      <c r="N7" s="13">
        <v>54</v>
      </c>
      <c r="O7" s="13">
        <v>52</v>
      </c>
      <c r="P7" s="13">
        <v>136</v>
      </c>
      <c r="Q7" s="13">
        <v>51</v>
      </c>
      <c r="R7" s="13"/>
      <c r="S7" s="13">
        <v>223</v>
      </c>
      <c r="T7" s="13">
        <v>69</v>
      </c>
      <c r="U7" s="13"/>
      <c r="V7" s="13">
        <v>44</v>
      </c>
      <c r="W7" s="13">
        <v>104</v>
      </c>
      <c r="X7" s="13">
        <v>123</v>
      </c>
      <c r="Y7" s="13">
        <v>22</v>
      </c>
      <c r="Z7" s="13"/>
      <c r="AA7" s="13">
        <v>53</v>
      </c>
      <c r="AB7" s="13">
        <v>65</v>
      </c>
      <c r="AC7" s="13">
        <v>20</v>
      </c>
      <c r="AD7" s="13">
        <v>108</v>
      </c>
      <c r="AE7" s="13">
        <v>34</v>
      </c>
      <c r="AF7" s="13">
        <v>13</v>
      </c>
      <c r="AG7" s="13"/>
      <c r="AH7" s="13">
        <v>149</v>
      </c>
      <c r="AI7" s="13">
        <v>110</v>
      </c>
      <c r="AJ7" s="13"/>
      <c r="AK7" s="13">
        <v>120</v>
      </c>
      <c r="AL7" s="13">
        <v>95</v>
      </c>
      <c r="AM7" s="13"/>
      <c r="AN7" s="13">
        <v>138</v>
      </c>
      <c r="AO7" s="13">
        <v>115</v>
      </c>
      <c r="AP7" s="13"/>
      <c r="AQ7" s="13">
        <v>63</v>
      </c>
      <c r="AR7" s="13">
        <v>100</v>
      </c>
      <c r="AS7" s="13">
        <v>123</v>
      </c>
      <c r="AT7" s="13"/>
      <c r="AU7" s="13">
        <v>182</v>
      </c>
      <c r="AV7" s="13">
        <v>111</v>
      </c>
      <c r="AW7" s="13"/>
      <c r="AX7" s="13">
        <v>273</v>
      </c>
      <c r="AY7" s="13">
        <v>19</v>
      </c>
      <c r="AZ7" s="13"/>
      <c r="BA7" s="13">
        <v>165</v>
      </c>
      <c r="BB7" s="13">
        <v>40</v>
      </c>
    </row>
    <row r="8" spans="2:54" ht="30" customHeight="1" x14ac:dyDescent="0.35">
      <c r="B8" s="14" t="s">
        <v>84</v>
      </c>
      <c r="C8" s="14">
        <v>271</v>
      </c>
      <c r="D8" s="14">
        <v>169</v>
      </c>
      <c r="E8" s="14">
        <v>102</v>
      </c>
      <c r="F8" s="14"/>
      <c r="G8" s="14">
        <v>30</v>
      </c>
      <c r="H8" s="14">
        <v>42</v>
      </c>
      <c r="I8" s="14">
        <v>65</v>
      </c>
      <c r="J8" s="14">
        <v>58</v>
      </c>
      <c r="K8" s="14">
        <v>40</v>
      </c>
      <c r="L8" s="14">
        <v>36</v>
      </c>
      <c r="M8" s="14"/>
      <c r="N8" s="14">
        <v>43</v>
      </c>
      <c r="O8" s="14">
        <v>47</v>
      </c>
      <c r="P8" s="14">
        <v>112</v>
      </c>
      <c r="Q8" s="14">
        <v>70</v>
      </c>
      <c r="R8" s="14"/>
      <c r="S8" s="14">
        <v>165</v>
      </c>
      <c r="T8" s="14">
        <v>106</v>
      </c>
      <c r="U8" s="14"/>
      <c r="V8" s="14">
        <v>50</v>
      </c>
      <c r="W8" s="14">
        <v>105</v>
      </c>
      <c r="X8" s="14">
        <v>100</v>
      </c>
      <c r="Y8" s="14">
        <v>16</v>
      </c>
      <c r="Z8" s="14"/>
      <c r="AA8" s="14">
        <v>75</v>
      </c>
      <c r="AB8" s="14">
        <v>50</v>
      </c>
      <c r="AC8" s="14">
        <v>23</v>
      </c>
      <c r="AD8" s="14">
        <v>87</v>
      </c>
      <c r="AE8" s="14">
        <v>25</v>
      </c>
      <c r="AF8" s="14">
        <v>12</v>
      </c>
      <c r="AG8" s="14"/>
      <c r="AH8" s="14">
        <v>142</v>
      </c>
      <c r="AI8" s="14">
        <v>93</v>
      </c>
      <c r="AJ8" s="14"/>
      <c r="AK8" s="14">
        <v>119</v>
      </c>
      <c r="AL8" s="14">
        <v>82</v>
      </c>
      <c r="AM8" s="14"/>
      <c r="AN8" s="14">
        <v>133</v>
      </c>
      <c r="AO8" s="14">
        <v>97</v>
      </c>
      <c r="AP8" s="14"/>
      <c r="AQ8" s="14">
        <v>60</v>
      </c>
      <c r="AR8" s="14">
        <v>97</v>
      </c>
      <c r="AS8" s="14">
        <v>108</v>
      </c>
      <c r="AT8" s="14"/>
      <c r="AU8" s="14">
        <v>161</v>
      </c>
      <c r="AV8" s="14">
        <v>110</v>
      </c>
      <c r="AW8" s="14"/>
      <c r="AX8" s="14">
        <v>250</v>
      </c>
      <c r="AY8" s="14">
        <v>20</v>
      </c>
      <c r="AZ8" s="14"/>
      <c r="BA8" s="14">
        <v>148</v>
      </c>
      <c r="BB8" s="14">
        <v>37</v>
      </c>
    </row>
    <row r="9" spans="2:54" x14ac:dyDescent="0.35">
      <c r="B9" s="19" t="s">
        <v>131</v>
      </c>
      <c r="C9" s="16">
        <v>0.15649017760604</v>
      </c>
      <c r="D9" s="16">
        <v>0.17500899631717501</v>
      </c>
      <c r="E9" s="16">
        <v>0.12569158406780201</v>
      </c>
      <c r="F9" s="16"/>
      <c r="G9" s="16">
        <v>0.29991626636312502</v>
      </c>
      <c r="H9" s="16">
        <v>0.25802523322098198</v>
      </c>
      <c r="I9" s="16">
        <v>0.19100618144392201</v>
      </c>
      <c r="J9" s="16">
        <v>0.106096083368768</v>
      </c>
      <c r="K9" s="16">
        <v>6.7540047505032605E-2</v>
      </c>
      <c r="L9" s="16">
        <v>3.8359546162126799E-2</v>
      </c>
      <c r="M9" s="16"/>
      <c r="N9" s="16">
        <v>0.20087626330866401</v>
      </c>
      <c r="O9" s="16">
        <v>6.6793141352156193E-2</v>
      </c>
      <c r="P9" s="16">
        <v>0.18474975325849</v>
      </c>
      <c r="Q9" s="16">
        <v>0.143551348434064</v>
      </c>
      <c r="R9" s="16"/>
      <c r="S9" s="16">
        <v>0.14730560695675901</v>
      </c>
      <c r="T9" s="16">
        <v>0.17176468129773201</v>
      </c>
      <c r="U9" s="16"/>
      <c r="V9" s="16">
        <v>0.16214246245254399</v>
      </c>
      <c r="W9" s="16">
        <v>0.12150466541768699</v>
      </c>
      <c r="X9" s="16">
        <v>0.201278760409284</v>
      </c>
      <c r="Y9" s="16">
        <v>8.8583797950970503E-2</v>
      </c>
      <c r="Z9" s="16"/>
      <c r="AA9" s="16">
        <v>0.19721324923519501</v>
      </c>
      <c r="AB9" s="16">
        <v>0.125194843095528</v>
      </c>
      <c r="AC9" s="16">
        <v>5.1638877518571102E-2</v>
      </c>
      <c r="AD9" s="16">
        <v>0.183846179006278</v>
      </c>
      <c r="AE9" s="16">
        <v>9.1175502187134203E-2</v>
      </c>
      <c r="AF9" s="16">
        <v>0.17061869269293201</v>
      </c>
      <c r="AG9" s="16"/>
      <c r="AH9" s="16">
        <v>0.19794405520511099</v>
      </c>
      <c r="AI9" s="16">
        <v>0.11473939808077099</v>
      </c>
      <c r="AJ9" s="16"/>
      <c r="AK9" s="16">
        <v>0.193514142432132</v>
      </c>
      <c r="AL9" s="16">
        <v>0.114829685469238</v>
      </c>
      <c r="AM9" s="16"/>
      <c r="AN9" s="16">
        <v>0.20103010398190099</v>
      </c>
      <c r="AO9" s="16">
        <v>0.124859025482439</v>
      </c>
      <c r="AP9" s="16"/>
      <c r="AQ9" s="16">
        <v>0.15656917727212999</v>
      </c>
      <c r="AR9" s="16">
        <v>0.107846279235967</v>
      </c>
      <c r="AS9" s="16">
        <v>0.196103857841471</v>
      </c>
      <c r="AT9" s="16"/>
      <c r="AU9" s="16">
        <v>0.16398230996521701</v>
      </c>
      <c r="AV9" s="16">
        <v>0.145505386915844</v>
      </c>
      <c r="AW9" s="16"/>
      <c r="AX9" s="16">
        <v>0.153825698781898</v>
      </c>
      <c r="AY9" s="16">
        <v>0.19559976142138899</v>
      </c>
      <c r="AZ9" s="16"/>
      <c r="BA9" s="16">
        <v>0.24470226491469599</v>
      </c>
      <c r="BB9" s="16">
        <v>0.16661079268325699</v>
      </c>
    </row>
    <row r="10" spans="2:54" x14ac:dyDescent="0.35">
      <c r="B10" s="19" t="s">
        <v>132</v>
      </c>
      <c r="C10" s="16">
        <v>0.24797134160460499</v>
      </c>
      <c r="D10" s="16">
        <v>0.25145916077327901</v>
      </c>
      <c r="E10" s="16">
        <v>0.242170759689181</v>
      </c>
      <c r="F10" s="16"/>
      <c r="G10" s="16">
        <v>0.19994052552407399</v>
      </c>
      <c r="H10" s="16">
        <v>0.38083798154276399</v>
      </c>
      <c r="I10" s="16">
        <v>0.32492986407097701</v>
      </c>
      <c r="J10" s="16">
        <v>0.18651154838559</v>
      </c>
      <c r="K10" s="16">
        <v>0.15089835356283901</v>
      </c>
      <c r="L10" s="16">
        <v>0.201121530534417</v>
      </c>
      <c r="M10" s="16"/>
      <c r="N10" s="16">
        <v>0.24763781917279801</v>
      </c>
      <c r="O10" s="16">
        <v>0.36797786462964399</v>
      </c>
      <c r="P10" s="16">
        <v>0.24650025377691101</v>
      </c>
      <c r="Q10" s="16">
        <v>0.17043819684151101</v>
      </c>
      <c r="R10" s="16"/>
      <c r="S10" s="16">
        <v>0.26840405688001601</v>
      </c>
      <c r="T10" s="16">
        <v>0.217736880888971</v>
      </c>
      <c r="U10" s="16"/>
      <c r="V10" s="16">
        <v>0.13431473395646501</v>
      </c>
      <c r="W10" s="16">
        <v>0.242188000172952</v>
      </c>
      <c r="X10" s="16">
        <v>0.27147379857213599</v>
      </c>
      <c r="Y10" s="16">
        <v>0.48922046661303997</v>
      </c>
      <c r="Z10" s="16"/>
      <c r="AA10" s="16">
        <v>0.17508675832741299</v>
      </c>
      <c r="AB10" s="16">
        <v>0.22541344274983799</v>
      </c>
      <c r="AC10" s="16">
        <v>0.17274846791886</v>
      </c>
      <c r="AD10" s="16">
        <v>0.29316873169202901</v>
      </c>
      <c r="AE10" s="16">
        <v>0.48685537290548803</v>
      </c>
      <c r="AF10" s="16">
        <v>0.123669278666206</v>
      </c>
      <c r="AG10" s="16"/>
      <c r="AH10" s="16">
        <v>0.31603529584454798</v>
      </c>
      <c r="AI10" s="16">
        <v>0.20573582061022599</v>
      </c>
      <c r="AJ10" s="16"/>
      <c r="AK10" s="16">
        <v>0.316719800045972</v>
      </c>
      <c r="AL10" s="16">
        <v>0.25003181954280401</v>
      </c>
      <c r="AM10" s="16"/>
      <c r="AN10" s="16">
        <v>0.28565879929655302</v>
      </c>
      <c r="AO10" s="16">
        <v>0.236612398685039</v>
      </c>
      <c r="AP10" s="16"/>
      <c r="AQ10" s="16">
        <v>0.27719332837292798</v>
      </c>
      <c r="AR10" s="16">
        <v>0.17882852515918099</v>
      </c>
      <c r="AS10" s="16">
        <v>0.29482554490470497</v>
      </c>
      <c r="AT10" s="16"/>
      <c r="AU10" s="16">
        <v>0.27561706711341699</v>
      </c>
      <c r="AV10" s="16">
        <v>0.20743782008707801</v>
      </c>
      <c r="AW10" s="16"/>
      <c r="AX10" s="16">
        <v>0.26102759972218398</v>
      </c>
      <c r="AY10" s="16">
        <v>9.8882617209446202E-2</v>
      </c>
      <c r="AZ10" s="16"/>
      <c r="BA10" s="16">
        <v>0.35162712924895301</v>
      </c>
      <c r="BB10" s="16">
        <v>0.40729954790134998</v>
      </c>
    </row>
    <row r="11" spans="2:54" x14ac:dyDescent="0.35">
      <c r="B11" s="19" t="s">
        <v>133</v>
      </c>
      <c r="C11" s="16">
        <v>0.147128231000378</v>
      </c>
      <c r="D11" s="16">
        <v>0.13576793822730501</v>
      </c>
      <c r="E11" s="16">
        <v>0.16602150087092701</v>
      </c>
      <c r="F11" s="16"/>
      <c r="G11" s="16">
        <v>0.15967771667466699</v>
      </c>
      <c r="H11" s="16">
        <v>9.5422134826911295E-2</v>
      </c>
      <c r="I11" s="16">
        <v>0.11283829403731201</v>
      </c>
      <c r="J11" s="16">
        <v>0.26308934061098399</v>
      </c>
      <c r="K11" s="16">
        <v>0.16095163699232901</v>
      </c>
      <c r="L11" s="16">
        <v>5.5746484281399097E-2</v>
      </c>
      <c r="M11" s="16"/>
      <c r="N11" s="16">
        <v>0.11885435450455301</v>
      </c>
      <c r="O11" s="16">
        <v>8.6007942360651096E-2</v>
      </c>
      <c r="P11" s="16">
        <v>0.128418297930633</v>
      </c>
      <c r="Q11" s="16">
        <v>0.23543592612019701</v>
      </c>
      <c r="R11" s="16"/>
      <c r="S11" s="16">
        <v>0.10752487348801799</v>
      </c>
      <c r="T11" s="16">
        <v>0.209674914895909</v>
      </c>
      <c r="U11" s="16"/>
      <c r="V11" s="16">
        <v>0.11165336081150901</v>
      </c>
      <c r="W11" s="16">
        <v>0.140356304615042</v>
      </c>
      <c r="X11" s="16">
        <v>0.195499187108752</v>
      </c>
      <c r="Y11" s="16">
        <v>0</v>
      </c>
      <c r="Z11" s="16"/>
      <c r="AA11" s="16">
        <v>0.20437189401491501</v>
      </c>
      <c r="AB11" s="16">
        <v>8.9846331500661E-2</v>
      </c>
      <c r="AC11" s="16">
        <v>0.306835831997535</v>
      </c>
      <c r="AD11" s="16">
        <v>0.112465076511526</v>
      </c>
      <c r="AE11" s="16">
        <v>0.10499877782268199</v>
      </c>
      <c r="AF11" s="16">
        <v>4.8768003907293703E-2</v>
      </c>
      <c r="AG11" s="16"/>
      <c r="AH11" s="16">
        <v>0.109034771934417</v>
      </c>
      <c r="AI11" s="16">
        <v>0.183681457841642</v>
      </c>
      <c r="AJ11" s="16"/>
      <c r="AK11" s="16">
        <v>0.115174762262818</v>
      </c>
      <c r="AL11" s="16">
        <v>0.16007138534242399</v>
      </c>
      <c r="AM11" s="16"/>
      <c r="AN11" s="16">
        <v>8.3997473116446494E-2</v>
      </c>
      <c r="AO11" s="16">
        <v>0.202215601234565</v>
      </c>
      <c r="AP11" s="16"/>
      <c r="AQ11" s="16">
        <v>0.104614643062672</v>
      </c>
      <c r="AR11" s="16">
        <v>0.219439374530538</v>
      </c>
      <c r="AS11" s="16">
        <v>0.11504843992581</v>
      </c>
      <c r="AT11" s="16"/>
      <c r="AU11" s="16">
        <v>0.174127341932408</v>
      </c>
      <c r="AV11" s="16">
        <v>0.10754276077755</v>
      </c>
      <c r="AW11" s="16"/>
      <c r="AX11" s="16">
        <v>0.13928731301966801</v>
      </c>
      <c r="AY11" s="16">
        <v>0.249077274989907</v>
      </c>
      <c r="AZ11" s="16"/>
      <c r="BA11" s="16">
        <v>0.19500043304778999</v>
      </c>
      <c r="BB11" s="16">
        <v>0.18819813482595901</v>
      </c>
    </row>
    <row r="12" spans="2:54" x14ac:dyDescent="0.35">
      <c r="B12" s="19" t="s">
        <v>134</v>
      </c>
      <c r="C12" s="16">
        <v>0.42850714041759003</v>
      </c>
      <c r="D12" s="16">
        <v>0.43214860146622902</v>
      </c>
      <c r="E12" s="16">
        <v>0.422451037138448</v>
      </c>
      <c r="F12" s="16"/>
      <c r="G12" s="16">
        <v>0.34046549143813398</v>
      </c>
      <c r="H12" s="16">
        <v>0.265714650409343</v>
      </c>
      <c r="I12" s="16">
        <v>0.37122566044778899</v>
      </c>
      <c r="J12" s="16">
        <v>0.40029803221638399</v>
      </c>
      <c r="K12" s="16">
        <v>0.550017931337624</v>
      </c>
      <c r="L12" s="16">
        <v>0.704772439022057</v>
      </c>
      <c r="M12" s="16"/>
      <c r="N12" s="16">
        <v>0.43263156301398498</v>
      </c>
      <c r="O12" s="16">
        <v>0.46059173786919</v>
      </c>
      <c r="P12" s="16">
        <v>0.42276986635512798</v>
      </c>
      <c r="Q12" s="16">
        <v>0.41373067731473001</v>
      </c>
      <c r="R12" s="16"/>
      <c r="S12" s="16">
        <v>0.45958725656455701</v>
      </c>
      <c r="T12" s="16">
        <v>0.37655543362570998</v>
      </c>
      <c r="U12" s="16"/>
      <c r="V12" s="16">
        <v>0.52105377185669199</v>
      </c>
      <c r="W12" s="16">
        <v>0.48770017374760299</v>
      </c>
      <c r="X12" s="16">
        <v>0.321665691390707</v>
      </c>
      <c r="Y12" s="16">
        <v>0.42219573543598898</v>
      </c>
      <c r="Z12" s="16"/>
      <c r="AA12" s="16">
        <v>0.36318721071752302</v>
      </c>
      <c r="AB12" s="16">
        <v>0.55954538265397302</v>
      </c>
      <c r="AC12" s="16">
        <v>0.43151343550078097</v>
      </c>
      <c r="AD12" s="16">
        <v>0.41052001279016698</v>
      </c>
      <c r="AE12" s="16">
        <v>0.31697034708469601</v>
      </c>
      <c r="AF12" s="16">
        <v>0.65694402473356805</v>
      </c>
      <c r="AG12" s="16"/>
      <c r="AH12" s="16">
        <v>0.370869986409748</v>
      </c>
      <c r="AI12" s="16">
        <v>0.47476465592622202</v>
      </c>
      <c r="AJ12" s="16"/>
      <c r="AK12" s="16">
        <v>0.34566886527343998</v>
      </c>
      <c r="AL12" s="16">
        <v>0.45112089269683903</v>
      </c>
      <c r="AM12" s="16"/>
      <c r="AN12" s="16">
        <v>0.42278195468310797</v>
      </c>
      <c r="AO12" s="16">
        <v>0.415993585844675</v>
      </c>
      <c r="AP12" s="16"/>
      <c r="AQ12" s="16">
        <v>0.44719374119232103</v>
      </c>
      <c r="AR12" s="16">
        <v>0.46733844478766301</v>
      </c>
      <c r="AS12" s="16">
        <v>0.37579291972929602</v>
      </c>
      <c r="AT12" s="16"/>
      <c r="AU12" s="16">
        <v>0.36872657242548301</v>
      </c>
      <c r="AV12" s="16">
        <v>0.516156022638669</v>
      </c>
      <c r="AW12" s="16"/>
      <c r="AX12" s="16">
        <v>0.424258604207015</v>
      </c>
      <c r="AY12" s="16">
        <v>0.45644034637925801</v>
      </c>
      <c r="AZ12" s="16"/>
      <c r="BA12" s="16">
        <v>0.20867017278856101</v>
      </c>
      <c r="BB12" s="16">
        <v>0.21079399602791299</v>
      </c>
    </row>
    <row r="13" spans="2:54" x14ac:dyDescent="0.35">
      <c r="B13" s="19" t="s">
        <v>110</v>
      </c>
      <c r="C13" s="20">
        <v>1.9903109371386798E-2</v>
      </c>
      <c r="D13" s="20">
        <v>5.6153032160123897E-3</v>
      </c>
      <c r="E13" s="20">
        <v>4.3665118233642101E-2</v>
      </c>
      <c r="F13" s="20"/>
      <c r="G13" s="20">
        <v>0</v>
      </c>
      <c r="H13" s="20">
        <v>0</v>
      </c>
      <c r="I13" s="20">
        <v>0</v>
      </c>
      <c r="J13" s="20">
        <v>4.4004995418274503E-2</v>
      </c>
      <c r="K13" s="20">
        <v>7.0592030602175004E-2</v>
      </c>
      <c r="L13" s="20">
        <v>0</v>
      </c>
      <c r="M13" s="20"/>
      <c r="N13" s="20">
        <v>0</v>
      </c>
      <c r="O13" s="20">
        <v>1.8629313788358901E-2</v>
      </c>
      <c r="P13" s="20">
        <v>1.7561828678838699E-2</v>
      </c>
      <c r="Q13" s="20">
        <v>3.6843851289498103E-2</v>
      </c>
      <c r="R13" s="20"/>
      <c r="S13" s="20">
        <v>1.7178206110650199E-2</v>
      </c>
      <c r="T13" s="20">
        <v>2.4268089291678899E-2</v>
      </c>
      <c r="U13" s="20"/>
      <c r="V13" s="20">
        <v>7.0835670922790306E-2</v>
      </c>
      <c r="W13" s="20">
        <v>8.25085604671617E-3</v>
      </c>
      <c r="X13" s="20">
        <v>1.0082562519120399E-2</v>
      </c>
      <c r="Y13" s="20">
        <v>0</v>
      </c>
      <c r="Z13" s="20"/>
      <c r="AA13" s="20">
        <v>6.0140887704952899E-2</v>
      </c>
      <c r="AB13" s="20">
        <v>0</v>
      </c>
      <c r="AC13" s="20">
        <v>3.7263387064252702E-2</v>
      </c>
      <c r="AD13" s="20">
        <v>0</v>
      </c>
      <c r="AE13" s="20">
        <v>0</v>
      </c>
      <c r="AF13" s="20">
        <v>0</v>
      </c>
      <c r="AG13" s="20"/>
      <c r="AH13" s="20">
        <v>6.1158906061761697E-3</v>
      </c>
      <c r="AI13" s="20">
        <v>2.1078667541139701E-2</v>
      </c>
      <c r="AJ13" s="20"/>
      <c r="AK13" s="20">
        <v>2.8922429985638098E-2</v>
      </c>
      <c r="AL13" s="20">
        <v>2.3946216948695E-2</v>
      </c>
      <c r="AM13" s="20"/>
      <c r="AN13" s="20">
        <v>6.5316689219916801E-3</v>
      </c>
      <c r="AO13" s="20">
        <v>2.0319388753281899E-2</v>
      </c>
      <c r="AP13" s="20"/>
      <c r="AQ13" s="20">
        <v>1.44291100999483E-2</v>
      </c>
      <c r="AR13" s="20">
        <v>2.65473762866506E-2</v>
      </c>
      <c r="AS13" s="20">
        <v>1.82292375987173E-2</v>
      </c>
      <c r="AT13" s="20"/>
      <c r="AU13" s="20">
        <v>1.75467085634755E-2</v>
      </c>
      <c r="AV13" s="20">
        <v>2.33580095808586E-2</v>
      </c>
      <c r="AW13" s="20"/>
      <c r="AX13" s="20">
        <v>2.1600784269235299E-2</v>
      </c>
      <c r="AY13" s="20">
        <v>0</v>
      </c>
      <c r="AZ13" s="20"/>
      <c r="BA13" s="20">
        <v>0</v>
      </c>
      <c r="BB13" s="20">
        <v>2.70975285615217E-2</v>
      </c>
    </row>
    <row r="14" spans="2:54" x14ac:dyDescent="0.35">
      <c r="B14" s="21" t="s">
        <v>15</v>
      </c>
    </row>
    <row r="15" spans="2:54" x14ac:dyDescent="0.35">
      <c r="B15" t="s">
        <v>525</v>
      </c>
    </row>
    <row r="16" spans="2:54" x14ac:dyDescent="0.35">
      <c r="B16" t="s">
        <v>526</v>
      </c>
    </row>
    <row r="18" spans="2:2" x14ac:dyDescent="0.35">
      <c r="B1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BB18"/>
  <sheetViews>
    <sheetView showGridLines="0" topLeftCell="A6"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143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45</v>
      </c>
      <c r="D7" s="13">
        <v>36</v>
      </c>
      <c r="E7" s="13">
        <v>9</v>
      </c>
      <c r="F7" s="13"/>
      <c r="G7" s="13">
        <v>7</v>
      </c>
      <c r="H7" s="13">
        <v>13</v>
      </c>
      <c r="I7" s="13">
        <v>8</v>
      </c>
      <c r="J7" s="13">
        <v>6</v>
      </c>
      <c r="K7" s="13">
        <v>5</v>
      </c>
      <c r="L7" s="13">
        <v>6</v>
      </c>
      <c r="M7" s="13"/>
      <c r="N7" s="13">
        <v>7</v>
      </c>
      <c r="O7" s="13">
        <v>7</v>
      </c>
      <c r="P7" s="13">
        <v>25</v>
      </c>
      <c r="Q7" s="13">
        <v>6</v>
      </c>
      <c r="R7" s="13"/>
      <c r="S7" s="13">
        <v>35</v>
      </c>
      <c r="T7" s="13">
        <v>10</v>
      </c>
      <c r="U7" s="13"/>
      <c r="V7" s="13">
        <v>9</v>
      </c>
      <c r="W7" s="13">
        <v>12</v>
      </c>
      <c r="X7" s="13">
        <v>21</v>
      </c>
      <c r="Y7" s="13">
        <v>3</v>
      </c>
      <c r="Z7" s="13"/>
      <c r="AA7" s="13">
        <v>7</v>
      </c>
      <c r="AB7" s="13">
        <v>12</v>
      </c>
      <c r="AC7" s="13">
        <v>4</v>
      </c>
      <c r="AD7" s="13">
        <v>17</v>
      </c>
      <c r="AE7" s="13">
        <v>5</v>
      </c>
      <c r="AF7" s="13" t="s">
        <v>544</v>
      </c>
      <c r="AG7" s="13"/>
      <c r="AH7" s="13">
        <v>20</v>
      </c>
      <c r="AI7" s="13">
        <v>21</v>
      </c>
      <c r="AJ7" s="13"/>
      <c r="AK7" s="13">
        <v>16</v>
      </c>
      <c r="AL7" s="13">
        <v>17</v>
      </c>
      <c r="AM7" s="13"/>
      <c r="AN7" s="13">
        <v>19</v>
      </c>
      <c r="AO7" s="13">
        <v>22</v>
      </c>
      <c r="AP7" s="13"/>
      <c r="AQ7" s="13">
        <v>13</v>
      </c>
      <c r="AR7" s="13">
        <v>10</v>
      </c>
      <c r="AS7" s="13">
        <v>20</v>
      </c>
      <c r="AT7" s="13"/>
      <c r="AU7" s="13">
        <v>23</v>
      </c>
      <c r="AV7" s="13">
        <v>22</v>
      </c>
      <c r="AW7" s="13"/>
      <c r="AX7" s="13">
        <v>44</v>
      </c>
      <c r="AY7" s="13">
        <v>1</v>
      </c>
      <c r="AZ7" s="13"/>
      <c r="BA7" s="13">
        <v>26</v>
      </c>
      <c r="BB7" s="13">
        <v>7</v>
      </c>
    </row>
    <row r="8" spans="2:54" ht="30" customHeight="1" x14ac:dyDescent="0.35">
      <c r="B8" s="14" t="s">
        <v>84</v>
      </c>
      <c r="C8" s="14">
        <v>42</v>
      </c>
      <c r="D8" s="14">
        <v>34</v>
      </c>
      <c r="E8" s="14">
        <v>8</v>
      </c>
      <c r="F8" s="14"/>
      <c r="G8" s="14">
        <v>10</v>
      </c>
      <c r="H8" s="14">
        <v>10</v>
      </c>
      <c r="I8" s="14">
        <v>6</v>
      </c>
      <c r="J8" s="14">
        <v>5</v>
      </c>
      <c r="K8" s="14">
        <v>4</v>
      </c>
      <c r="L8" s="14">
        <v>7</v>
      </c>
      <c r="M8" s="14"/>
      <c r="N8" s="14">
        <v>5</v>
      </c>
      <c r="O8" s="14">
        <v>7</v>
      </c>
      <c r="P8" s="14">
        <v>23</v>
      </c>
      <c r="Q8" s="14">
        <v>7</v>
      </c>
      <c r="R8" s="14"/>
      <c r="S8" s="14">
        <v>26</v>
      </c>
      <c r="T8" s="14">
        <v>16</v>
      </c>
      <c r="U8" s="14"/>
      <c r="V8" s="14">
        <v>13</v>
      </c>
      <c r="W8" s="14">
        <v>11</v>
      </c>
      <c r="X8" s="14">
        <v>16</v>
      </c>
      <c r="Y8" s="14">
        <v>2</v>
      </c>
      <c r="Z8" s="14"/>
      <c r="AA8" s="14">
        <v>12</v>
      </c>
      <c r="AB8" s="14">
        <v>8</v>
      </c>
      <c r="AC8" s="14">
        <v>5</v>
      </c>
      <c r="AD8" s="14">
        <v>13</v>
      </c>
      <c r="AE8" s="14">
        <v>4</v>
      </c>
      <c r="AF8" s="14" t="s">
        <v>544</v>
      </c>
      <c r="AG8" s="14"/>
      <c r="AH8" s="14">
        <v>17</v>
      </c>
      <c r="AI8" s="14">
        <v>17</v>
      </c>
      <c r="AJ8" s="14"/>
      <c r="AK8" s="14">
        <v>16</v>
      </c>
      <c r="AL8" s="14">
        <v>13</v>
      </c>
      <c r="AM8" s="14"/>
      <c r="AN8" s="14">
        <v>16</v>
      </c>
      <c r="AO8" s="14">
        <v>20</v>
      </c>
      <c r="AP8" s="14"/>
      <c r="AQ8" s="14">
        <v>13</v>
      </c>
      <c r="AR8" s="14">
        <v>8</v>
      </c>
      <c r="AS8" s="14">
        <v>16</v>
      </c>
      <c r="AT8" s="14"/>
      <c r="AU8" s="14">
        <v>20</v>
      </c>
      <c r="AV8" s="14">
        <v>22</v>
      </c>
      <c r="AW8" s="14"/>
      <c r="AX8" s="14">
        <v>41</v>
      </c>
      <c r="AY8" s="14">
        <v>1</v>
      </c>
      <c r="AZ8" s="14"/>
      <c r="BA8" s="14">
        <v>20</v>
      </c>
      <c r="BB8" s="14">
        <v>5</v>
      </c>
    </row>
    <row r="9" spans="2:54" x14ac:dyDescent="0.35">
      <c r="B9" s="19" t="s">
        <v>131</v>
      </c>
      <c r="C9" s="16">
        <v>8.4240220380880595E-2</v>
      </c>
      <c r="D9" s="16">
        <v>8.7280203946340298E-2</v>
      </c>
      <c r="E9" s="16">
        <v>7.0330274819418601E-2</v>
      </c>
      <c r="F9" s="16"/>
      <c r="G9" s="16">
        <v>7.4083406857400599E-2</v>
      </c>
      <c r="H9" s="16">
        <v>0.169180414587596</v>
      </c>
      <c r="I9" s="16">
        <v>0.188835573887456</v>
      </c>
      <c r="J9" s="16">
        <v>0</v>
      </c>
      <c r="K9" s="16">
        <v>0</v>
      </c>
      <c r="L9" s="16">
        <v>0</v>
      </c>
      <c r="M9" s="16"/>
      <c r="N9" s="16">
        <v>0</v>
      </c>
      <c r="O9" s="16">
        <v>0</v>
      </c>
      <c r="P9" s="16">
        <v>0.152710070359904</v>
      </c>
      <c r="Q9" s="16">
        <v>0</v>
      </c>
      <c r="R9" s="16"/>
      <c r="S9" s="16">
        <v>9.3368626562731302E-2</v>
      </c>
      <c r="T9" s="16">
        <v>6.9167719087866994E-2</v>
      </c>
      <c r="U9" s="16"/>
      <c r="V9" s="16">
        <v>0</v>
      </c>
      <c r="W9" s="16">
        <v>4.76433639576056E-2</v>
      </c>
      <c r="X9" s="16">
        <v>0.12312355120257901</v>
      </c>
      <c r="Y9" s="16">
        <v>0.48054610739049702</v>
      </c>
      <c r="Z9" s="16"/>
      <c r="AA9" s="16">
        <v>0</v>
      </c>
      <c r="AB9" s="16">
        <v>0.13742736129490901</v>
      </c>
      <c r="AC9" s="16">
        <v>0</v>
      </c>
      <c r="AD9" s="16">
        <v>0.18211492305809299</v>
      </c>
      <c r="AE9" s="16">
        <v>0</v>
      </c>
      <c r="AF9" s="16" t="s">
        <v>141</v>
      </c>
      <c r="AG9" s="16"/>
      <c r="AH9" s="16">
        <v>6.4956538229339195E-2</v>
      </c>
      <c r="AI9" s="16">
        <v>0.14090015888983801</v>
      </c>
      <c r="AJ9" s="16"/>
      <c r="AK9" s="16">
        <v>0</v>
      </c>
      <c r="AL9" s="16">
        <v>0.18928955088676999</v>
      </c>
      <c r="AM9" s="16"/>
      <c r="AN9" s="16">
        <v>9.9284650778354896E-2</v>
      </c>
      <c r="AO9" s="16">
        <v>9.5158692376438994E-2</v>
      </c>
      <c r="AP9" s="16"/>
      <c r="AQ9" s="16">
        <v>0</v>
      </c>
      <c r="AR9" s="16">
        <v>7.1412322608499196E-2</v>
      </c>
      <c r="AS9" s="16">
        <v>0.182170837234853</v>
      </c>
      <c r="AT9" s="16"/>
      <c r="AU9" s="16">
        <v>5.8804261175390102E-2</v>
      </c>
      <c r="AV9" s="16">
        <v>0.10707867269056701</v>
      </c>
      <c r="AW9" s="16"/>
      <c r="AX9" s="16">
        <v>8.6869339169611606E-2</v>
      </c>
      <c r="AY9" s="16">
        <v>0</v>
      </c>
      <c r="AZ9" s="16"/>
      <c r="BA9" s="16">
        <v>0.17524227595355901</v>
      </c>
      <c r="BB9" s="16">
        <v>0</v>
      </c>
    </row>
    <row r="10" spans="2:54" x14ac:dyDescent="0.35">
      <c r="B10" s="19" t="s">
        <v>132</v>
      </c>
      <c r="C10" s="16">
        <v>0.103950765317013</v>
      </c>
      <c r="D10" s="16">
        <v>0.126668943241173</v>
      </c>
      <c r="E10" s="16">
        <v>0</v>
      </c>
      <c r="F10" s="16"/>
      <c r="G10" s="16">
        <v>0</v>
      </c>
      <c r="H10" s="16">
        <v>0.21641374282173201</v>
      </c>
      <c r="I10" s="16">
        <v>9.9374776398473794E-2</v>
      </c>
      <c r="J10" s="16">
        <v>0.32726462053101701</v>
      </c>
      <c r="K10" s="16">
        <v>0</v>
      </c>
      <c r="L10" s="16">
        <v>0</v>
      </c>
      <c r="M10" s="16"/>
      <c r="N10" s="16">
        <v>0.11415864372262401</v>
      </c>
      <c r="O10" s="16">
        <v>0.25387879421440002</v>
      </c>
      <c r="P10" s="16">
        <v>4.9448577308119301E-2</v>
      </c>
      <c r="Q10" s="16">
        <v>0.12742853439734</v>
      </c>
      <c r="R10" s="16"/>
      <c r="S10" s="16">
        <v>0.16690679300485101</v>
      </c>
      <c r="T10" s="16">
        <v>0</v>
      </c>
      <c r="U10" s="16"/>
      <c r="V10" s="16">
        <v>0.11049094547281101</v>
      </c>
      <c r="W10" s="16">
        <v>4.9899980060025002E-2</v>
      </c>
      <c r="X10" s="16">
        <v>0.114368059601212</v>
      </c>
      <c r="Y10" s="16">
        <v>0.25908898803459501</v>
      </c>
      <c r="Z10" s="16"/>
      <c r="AA10" s="16">
        <v>0</v>
      </c>
      <c r="AB10" s="16">
        <v>0.18040279863219699</v>
      </c>
      <c r="AC10" s="16">
        <v>0</v>
      </c>
      <c r="AD10" s="16">
        <v>0.13498032228811599</v>
      </c>
      <c r="AE10" s="16">
        <v>0.31288185757591203</v>
      </c>
      <c r="AF10" s="16" t="s">
        <v>141</v>
      </c>
      <c r="AG10" s="16"/>
      <c r="AH10" s="16">
        <v>0.15698352916306901</v>
      </c>
      <c r="AI10" s="16">
        <v>9.9098802047299997E-2</v>
      </c>
      <c r="AJ10" s="16"/>
      <c r="AK10" s="16">
        <v>0.128913446174935</v>
      </c>
      <c r="AL10" s="16">
        <v>8.9806853477485196E-2</v>
      </c>
      <c r="AM10" s="16"/>
      <c r="AN10" s="16">
        <v>0.12767715754869</v>
      </c>
      <c r="AO10" s="16">
        <v>0.113219018965329</v>
      </c>
      <c r="AP10" s="16"/>
      <c r="AQ10" s="16">
        <v>0.11513624841959801</v>
      </c>
      <c r="AR10" s="16">
        <v>6.5868750639751394E-2</v>
      </c>
      <c r="AS10" s="16">
        <v>0.14339373519362</v>
      </c>
      <c r="AT10" s="16"/>
      <c r="AU10" s="16">
        <v>0.16366584050173999</v>
      </c>
      <c r="AV10" s="16">
        <v>5.03337624842147E-2</v>
      </c>
      <c r="AW10" s="16"/>
      <c r="AX10" s="16">
        <v>0.107195045887057</v>
      </c>
      <c r="AY10" s="16">
        <v>0</v>
      </c>
      <c r="AZ10" s="16"/>
      <c r="BA10" s="16">
        <v>0.112059601625627</v>
      </c>
      <c r="BB10" s="16">
        <v>0.38633182874766198</v>
      </c>
    </row>
    <row r="11" spans="2:54" x14ac:dyDescent="0.35">
      <c r="B11" s="19" t="s">
        <v>133</v>
      </c>
      <c r="C11" s="16">
        <v>0.117891141046109</v>
      </c>
      <c r="D11" s="16">
        <v>9.4382104457317206E-2</v>
      </c>
      <c r="E11" s="16">
        <v>0.22546061045640101</v>
      </c>
      <c r="F11" s="16"/>
      <c r="G11" s="16">
        <v>0</v>
      </c>
      <c r="H11" s="16">
        <v>0.11784773362657799</v>
      </c>
      <c r="I11" s="16">
        <v>0.28952221871689698</v>
      </c>
      <c r="J11" s="16">
        <v>0</v>
      </c>
      <c r="K11" s="16">
        <v>0</v>
      </c>
      <c r="L11" s="16">
        <v>0.30282640552745999</v>
      </c>
      <c r="M11" s="16"/>
      <c r="N11" s="16">
        <v>0.29914742731332</v>
      </c>
      <c r="O11" s="16">
        <v>0</v>
      </c>
      <c r="P11" s="16">
        <v>0.100188489217891</v>
      </c>
      <c r="Q11" s="16">
        <v>0.16831040708797401</v>
      </c>
      <c r="R11" s="16"/>
      <c r="S11" s="16">
        <v>0.120803751043812</v>
      </c>
      <c r="T11" s="16">
        <v>0.113081942476076</v>
      </c>
      <c r="U11" s="16"/>
      <c r="V11" s="16">
        <v>0</v>
      </c>
      <c r="W11" s="16">
        <v>0</v>
      </c>
      <c r="X11" s="16">
        <v>0.31875657093632698</v>
      </c>
      <c r="Y11" s="16">
        <v>0</v>
      </c>
      <c r="Z11" s="16"/>
      <c r="AA11" s="16">
        <v>0.14508362995957</v>
      </c>
      <c r="AB11" s="16">
        <v>6.6389473826800702E-2</v>
      </c>
      <c r="AC11" s="16">
        <v>0</v>
      </c>
      <c r="AD11" s="16">
        <v>0.109028471115485</v>
      </c>
      <c r="AE11" s="16">
        <v>0.327383966009334</v>
      </c>
      <c r="AF11" s="16" t="s">
        <v>141</v>
      </c>
      <c r="AG11" s="16"/>
      <c r="AH11" s="16">
        <v>0.15591739900912199</v>
      </c>
      <c r="AI11" s="16">
        <v>0.13391415298445</v>
      </c>
      <c r="AJ11" s="16"/>
      <c r="AK11" s="16">
        <v>0.21970012672168801</v>
      </c>
      <c r="AL11" s="16">
        <v>4.10598780750909E-2</v>
      </c>
      <c r="AM11" s="16"/>
      <c r="AN11" s="16">
        <v>0.16064677048517501</v>
      </c>
      <c r="AO11" s="16">
        <v>0.11549281110323401</v>
      </c>
      <c r="AP11" s="16"/>
      <c r="AQ11" s="16">
        <v>0.293220996971016</v>
      </c>
      <c r="AR11" s="16">
        <v>0</v>
      </c>
      <c r="AS11" s="16">
        <v>7.0244952047633799E-2</v>
      </c>
      <c r="AT11" s="16"/>
      <c r="AU11" s="16">
        <v>0.15903196189296001</v>
      </c>
      <c r="AV11" s="16">
        <v>8.09515993798616E-2</v>
      </c>
      <c r="AW11" s="16"/>
      <c r="AX11" s="16">
        <v>0.121570497682972</v>
      </c>
      <c r="AY11" s="16">
        <v>0</v>
      </c>
      <c r="AZ11" s="16"/>
      <c r="BA11" s="16">
        <v>0.156514107395786</v>
      </c>
      <c r="BB11" s="16">
        <v>0</v>
      </c>
    </row>
    <row r="12" spans="2:54" x14ac:dyDescent="0.35">
      <c r="B12" s="19" t="s">
        <v>134</v>
      </c>
      <c r="C12" s="16">
        <v>0.65537605973660196</v>
      </c>
      <c r="D12" s="16">
        <v>0.69166874835516901</v>
      </c>
      <c r="E12" s="16">
        <v>0.489312884692095</v>
      </c>
      <c r="F12" s="16"/>
      <c r="G12" s="16">
        <v>0.925916593142599</v>
      </c>
      <c r="H12" s="16">
        <v>0.49655810896409502</v>
      </c>
      <c r="I12" s="16">
        <v>0.42226743099717301</v>
      </c>
      <c r="J12" s="16">
        <v>0.35582866856536899</v>
      </c>
      <c r="K12" s="16">
        <v>1</v>
      </c>
      <c r="L12" s="16">
        <v>0.69717359447254001</v>
      </c>
      <c r="M12" s="16"/>
      <c r="N12" s="16">
        <v>0.58669392896405603</v>
      </c>
      <c r="O12" s="16">
        <v>0.74612120578560004</v>
      </c>
      <c r="P12" s="16">
        <v>0.62778453860432304</v>
      </c>
      <c r="Q12" s="16">
        <v>0.70426105851468601</v>
      </c>
      <c r="R12" s="16"/>
      <c r="S12" s="16">
        <v>0.61892082938860504</v>
      </c>
      <c r="T12" s="16">
        <v>0.71556964617557495</v>
      </c>
      <c r="U12" s="16"/>
      <c r="V12" s="16">
        <v>0.765623075119507</v>
      </c>
      <c r="W12" s="16">
        <v>0.90245665598236902</v>
      </c>
      <c r="X12" s="16">
        <v>0.44375181825988202</v>
      </c>
      <c r="Y12" s="16">
        <v>0.26036490457490702</v>
      </c>
      <c r="Z12" s="16"/>
      <c r="AA12" s="16">
        <v>0.72381899569112795</v>
      </c>
      <c r="AB12" s="16">
        <v>0.615780366246094</v>
      </c>
      <c r="AC12" s="16">
        <v>1</v>
      </c>
      <c r="AD12" s="16">
        <v>0.573876283538306</v>
      </c>
      <c r="AE12" s="16">
        <v>0.35973417641475403</v>
      </c>
      <c r="AF12" s="16" t="s">
        <v>141</v>
      </c>
      <c r="AG12" s="16"/>
      <c r="AH12" s="16">
        <v>0.52618297138294101</v>
      </c>
      <c r="AI12" s="16">
        <v>0.62608688607841301</v>
      </c>
      <c r="AJ12" s="16"/>
      <c r="AK12" s="16">
        <v>0.55155881364420201</v>
      </c>
      <c r="AL12" s="16">
        <v>0.67984371756065398</v>
      </c>
      <c r="AM12" s="16"/>
      <c r="AN12" s="16">
        <v>0.51352116126128</v>
      </c>
      <c r="AO12" s="16">
        <v>0.67612947755499797</v>
      </c>
      <c r="AP12" s="16"/>
      <c r="AQ12" s="16">
        <v>0.59164275460938598</v>
      </c>
      <c r="AR12" s="16">
        <v>0.86271892675174899</v>
      </c>
      <c r="AS12" s="16">
        <v>0.50376878370274303</v>
      </c>
      <c r="AT12" s="16"/>
      <c r="AU12" s="16">
        <v>0.53703079753856797</v>
      </c>
      <c r="AV12" s="16">
        <v>0.76163596544535705</v>
      </c>
      <c r="AW12" s="16"/>
      <c r="AX12" s="16">
        <v>0.64462042220032301</v>
      </c>
      <c r="AY12" s="16">
        <v>1</v>
      </c>
      <c r="AZ12" s="16"/>
      <c r="BA12" s="16">
        <v>0.55618401502502801</v>
      </c>
      <c r="BB12" s="16">
        <v>0.31636257839200099</v>
      </c>
    </row>
    <row r="13" spans="2:54" x14ac:dyDescent="0.35">
      <c r="B13" s="19" t="s">
        <v>110</v>
      </c>
      <c r="C13" s="20">
        <v>3.8541813519395701E-2</v>
      </c>
      <c r="D13" s="20">
        <v>0</v>
      </c>
      <c r="E13" s="20">
        <v>0.21489623003208599</v>
      </c>
      <c r="F13" s="20"/>
      <c r="G13" s="20">
        <v>0</v>
      </c>
      <c r="H13" s="20">
        <v>0</v>
      </c>
      <c r="I13" s="20">
        <v>0</v>
      </c>
      <c r="J13" s="20">
        <v>0.316906710903615</v>
      </c>
      <c r="K13" s="20">
        <v>0</v>
      </c>
      <c r="L13" s="20">
        <v>0</v>
      </c>
      <c r="M13" s="20"/>
      <c r="N13" s="20">
        <v>0</v>
      </c>
      <c r="O13" s="20">
        <v>0</v>
      </c>
      <c r="P13" s="20">
        <v>6.9868324509762103E-2</v>
      </c>
      <c r="Q13" s="20">
        <v>0</v>
      </c>
      <c r="R13" s="20"/>
      <c r="S13" s="20">
        <v>0</v>
      </c>
      <c r="T13" s="20">
        <v>0.102180692260482</v>
      </c>
      <c r="U13" s="20"/>
      <c r="V13" s="20">
        <v>0.12388597940768201</v>
      </c>
      <c r="W13" s="20">
        <v>0</v>
      </c>
      <c r="X13" s="20">
        <v>0</v>
      </c>
      <c r="Y13" s="20">
        <v>0</v>
      </c>
      <c r="Z13" s="20"/>
      <c r="AA13" s="20">
        <v>0.13109737434930199</v>
      </c>
      <c r="AB13" s="20">
        <v>0</v>
      </c>
      <c r="AC13" s="20">
        <v>0</v>
      </c>
      <c r="AD13" s="20">
        <v>0</v>
      </c>
      <c r="AE13" s="20">
        <v>0</v>
      </c>
      <c r="AF13" s="20" t="s">
        <v>141</v>
      </c>
      <c r="AG13" s="20"/>
      <c r="AH13" s="20">
        <v>9.5959562215527996E-2</v>
      </c>
      <c r="AI13" s="20">
        <v>0</v>
      </c>
      <c r="AJ13" s="20"/>
      <c r="AK13" s="20">
        <v>9.9827613459174694E-2</v>
      </c>
      <c r="AL13" s="20">
        <v>0</v>
      </c>
      <c r="AM13" s="20"/>
      <c r="AN13" s="20">
        <v>9.8870259926500503E-2</v>
      </c>
      <c r="AO13" s="20">
        <v>0</v>
      </c>
      <c r="AP13" s="20"/>
      <c r="AQ13" s="20">
        <v>0</v>
      </c>
      <c r="AR13" s="20">
        <v>0</v>
      </c>
      <c r="AS13" s="20">
        <v>0.10042169182115</v>
      </c>
      <c r="AT13" s="20"/>
      <c r="AU13" s="20">
        <v>8.1467138891342106E-2</v>
      </c>
      <c r="AV13" s="20">
        <v>0</v>
      </c>
      <c r="AW13" s="20"/>
      <c r="AX13" s="20">
        <v>3.9744695060035799E-2</v>
      </c>
      <c r="AY13" s="20">
        <v>0</v>
      </c>
      <c r="AZ13" s="20"/>
      <c r="BA13" s="20">
        <v>0</v>
      </c>
      <c r="BB13" s="20">
        <v>0.29730559286033698</v>
      </c>
    </row>
    <row r="14" spans="2:54" x14ac:dyDescent="0.35">
      <c r="B14" s="21" t="s">
        <v>15</v>
      </c>
    </row>
    <row r="15" spans="2:54" x14ac:dyDescent="0.35">
      <c r="B15" t="s">
        <v>525</v>
      </c>
    </row>
    <row r="16" spans="2:54" x14ac:dyDescent="0.35">
      <c r="B16" t="s">
        <v>526</v>
      </c>
    </row>
    <row r="18" spans="2:2" x14ac:dyDescent="0.35">
      <c r="B1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B18"/>
  <sheetViews>
    <sheetView showGridLines="0" topLeftCell="A4"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144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35</v>
      </c>
      <c r="D7" s="13">
        <v>24</v>
      </c>
      <c r="E7" s="13">
        <v>10</v>
      </c>
      <c r="F7" s="13"/>
      <c r="G7" s="13">
        <v>6</v>
      </c>
      <c r="H7" s="13">
        <v>5</v>
      </c>
      <c r="I7" s="13">
        <v>10</v>
      </c>
      <c r="J7" s="13">
        <v>6</v>
      </c>
      <c r="K7" s="13">
        <v>4</v>
      </c>
      <c r="L7" s="13">
        <v>4</v>
      </c>
      <c r="M7" s="13"/>
      <c r="N7" s="13">
        <v>9</v>
      </c>
      <c r="O7" s="13">
        <v>3</v>
      </c>
      <c r="P7" s="13">
        <v>17</v>
      </c>
      <c r="Q7" s="13">
        <v>6</v>
      </c>
      <c r="R7" s="13"/>
      <c r="S7" s="13">
        <v>26</v>
      </c>
      <c r="T7" s="13">
        <v>9</v>
      </c>
      <c r="U7" s="13"/>
      <c r="V7" s="13">
        <v>6</v>
      </c>
      <c r="W7" s="13">
        <v>7</v>
      </c>
      <c r="X7" s="13">
        <v>21</v>
      </c>
      <c r="Y7" s="13">
        <v>1</v>
      </c>
      <c r="Z7" s="13"/>
      <c r="AA7" s="13">
        <v>4</v>
      </c>
      <c r="AB7" s="13">
        <v>4</v>
      </c>
      <c r="AC7" s="13" t="s">
        <v>544</v>
      </c>
      <c r="AD7" s="13">
        <v>18</v>
      </c>
      <c r="AE7" s="13">
        <v>8</v>
      </c>
      <c r="AF7" s="13">
        <v>1</v>
      </c>
      <c r="AG7" s="13"/>
      <c r="AH7" s="13">
        <v>19</v>
      </c>
      <c r="AI7" s="13">
        <v>13</v>
      </c>
      <c r="AJ7" s="13"/>
      <c r="AK7" s="13">
        <v>17</v>
      </c>
      <c r="AL7" s="13">
        <v>9</v>
      </c>
      <c r="AM7" s="13"/>
      <c r="AN7" s="13">
        <v>17</v>
      </c>
      <c r="AO7" s="13">
        <v>11</v>
      </c>
      <c r="AP7" s="13"/>
      <c r="AQ7" s="13">
        <v>10</v>
      </c>
      <c r="AR7" s="13">
        <v>9</v>
      </c>
      <c r="AS7" s="13">
        <v>16</v>
      </c>
      <c r="AT7" s="13"/>
      <c r="AU7" s="13">
        <v>20</v>
      </c>
      <c r="AV7" s="13">
        <v>15</v>
      </c>
      <c r="AW7" s="13"/>
      <c r="AX7" s="13">
        <v>34</v>
      </c>
      <c r="AY7" s="13">
        <v>1</v>
      </c>
      <c r="AZ7" s="13"/>
      <c r="BA7" s="13">
        <v>19</v>
      </c>
      <c r="BB7" s="13">
        <v>6</v>
      </c>
    </row>
    <row r="8" spans="2:54" ht="30" customHeight="1" x14ac:dyDescent="0.35">
      <c r="B8" s="14" t="s">
        <v>84</v>
      </c>
      <c r="C8" s="14">
        <v>31</v>
      </c>
      <c r="D8" s="14">
        <v>20</v>
      </c>
      <c r="E8" s="14">
        <v>10</v>
      </c>
      <c r="F8" s="14"/>
      <c r="G8" s="14">
        <v>6</v>
      </c>
      <c r="H8" s="14">
        <v>3</v>
      </c>
      <c r="I8" s="14">
        <v>8</v>
      </c>
      <c r="J8" s="14">
        <v>6</v>
      </c>
      <c r="K8" s="14">
        <v>3</v>
      </c>
      <c r="L8" s="14">
        <v>5</v>
      </c>
      <c r="M8" s="14"/>
      <c r="N8" s="14">
        <v>7</v>
      </c>
      <c r="O8" s="14">
        <v>3</v>
      </c>
      <c r="P8" s="14">
        <v>14</v>
      </c>
      <c r="Q8" s="14">
        <v>7</v>
      </c>
      <c r="R8" s="14"/>
      <c r="S8" s="14">
        <v>19</v>
      </c>
      <c r="T8" s="14">
        <v>12</v>
      </c>
      <c r="U8" s="14"/>
      <c r="V8" s="14">
        <v>6</v>
      </c>
      <c r="W8" s="14">
        <v>7</v>
      </c>
      <c r="X8" s="14">
        <v>17</v>
      </c>
      <c r="Y8" s="14">
        <v>1</v>
      </c>
      <c r="Z8" s="14"/>
      <c r="AA8" s="14">
        <v>6</v>
      </c>
      <c r="AB8" s="14">
        <v>3</v>
      </c>
      <c r="AC8" s="14" t="s">
        <v>544</v>
      </c>
      <c r="AD8" s="14">
        <v>15</v>
      </c>
      <c r="AE8" s="14">
        <v>6</v>
      </c>
      <c r="AF8" s="14">
        <v>1</v>
      </c>
      <c r="AG8" s="14"/>
      <c r="AH8" s="14">
        <v>19</v>
      </c>
      <c r="AI8" s="14">
        <v>9</v>
      </c>
      <c r="AJ8" s="14"/>
      <c r="AK8" s="14">
        <v>16</v>
      </c>
      <c r="AL8" s="14">
        <v>6</v>
      </c>
      <c r="AM8" s="14"/>
      <c r="AN8" s="14">
        <v>18</v>
      </c>
      <c r="AO8" s="14">
        <v>8</v>
      </c>
      <c r="AP8" s="14"/>
      <c r="AQ8" s="14">
        <v>10</v>
      </c>
      <c r="AR8" s="14">
        <v>9</v>
      </c>
      <c r="AS8" s="14">
        <v>12</v>
      </c>
      <c r="AT8" s="14"/>
      <c r="AU8" s="14">
        <v>18</v>
      </c>
      <c r="AV8" s="14">
        <v>13</v>
      </c>
      <c r="AW8" s="14"/>
      <c r="AX8" s="14">
        <v>30</v>
      </c>
      <c r="AY8" s="14">
        <v>1</v>
      </c>
      <c r="AZ8" s="14"/>
      <c r="BA8" s="14">
        <v>17</v>
      </c>
      <c r="BB8" s="14">
        <v>5</v>
      </c>
    </row>
    <row r="9" spans="2:54" x14ac:dyDescent="0.35">
      <c r="B9" s="19" t="s">
        <v>131</v>
      </c>
      <c r="C9" s="16">
        <v>0.18048015649692001</v>
      </c>
      <c r="D9" s="16">
        <v>0.22042418386906501</v>
      </c>
      <c r="E9" s="16">
        <v>0.115394878161921</v>
      </c>
      <c r="F9" s="16"/>
      <c r="G9" s="16">
        <v>0.441001064356774</v>
      </c>
      <c r="H9" s="16">
        <v>0.36327436592662499</v>
      </c>
      <c r="I9" s="16">
        <v>0.22372502045623099</v>
      </c>
      <c r="J9" s="16">
        <v>0</v>
      </c>
      <c r="K9" s="16">
        <v>0</v>
      </c>
      <c r="L9" s="16">
        <v>0</v>
      </c>
      <c r="M9" s="16"/>
      <c r="N9" s="16">
        <v>0.27427761662453798</v>
      </c>
      <c r="O9" s="16">
        <v>0.23790655772195701</v>
      </c>
      <c r="P9" s="16">
        <v>0.13608255068595801</v>
      </c>
      <c r="Q9" s="16">
        <v>0.158526636424316</v>
      </c>
      <c r="R9" s="16"/>
      <c r="S9" s="16">
        <v>0.23905091719775501</v>
      </c>
      <c r="T9" s="16">
        <v>9.1252261211045196E-2</v>
      </c>
      <c r="U9" s="16"/>
      <c r="V9" s="16">
        <v>0</v>
      </c>
      <c r="W9" s="16">
        <v>0</v>
      </c>
      <c r="X9" s="16">
        <v>0.32656800843734102</v>
      </c>
      <c r="Y9" s="16">
        <v>0</v>
      </c>
      <c r="Z9" s="16"/>
      <c r="AA9" s="16">
        <v>0</v>
      </c>
      <c r="AB9" s="16">
        <v>0</v>
      </c>
      <c r="AC9" s="16" t="s">
        <v>141</v>
      </c>
      <c r="AD9" s="16">
        <v>0.37428574186541602</v>
      </c>
      <c r="AE9" s="16">
        <v>0</v>
      </c>
      <c r="AF9" s="16">
        <v>0</v>
      </c>
      <c r="AG9" s="16"/>
      <c r="AH9" s="16">
        <v>0.21998254795621699</v>
      </c>
      <c r="AI9" s="16">
        <v>0.14782132708610399</v>
      </c>
      <c r="AJ9" s="16"/>
      <c r="AK9" s="16">
        <v>0.26074352671985901</v>
      </c>
      <c r="AL9" s="16">
        <v>0.13041872967019799</v>
      </c>
      <c r="AM9" s="16"/>
      <c r="AN9" s="16">
        <v>0.21142979367078699</v>
      </c>
      <c r="AO9" s="16">
        <v>0.23444850412882001</v>
      </c>
      <c r="AP9" s="16"/>
      <c r="AQ9" s="16">
        <v>6.0800999667772103E-2</v>
      </c>
      <c r="AR9" s="16">
        <v>0</v>
      </c>
      <c r="AS9" s="16">
        <v>0.41164020432901599</v>
      </c>
      <c r="AT9" s="16"/>
      <c r="AU9" s="16">
        <v>0.271763812188687</v>
      </c>
      <c r="AV9" s="16">
        <v>5.6501233144928199E-2</v>
      </c>
      <c r="AW9" s="16"/>
      <c r="AX9" s="16">
        <v>0.18642604763446499</v>
      </c>
      <c r="AY9" s="16">
        <v>0</v>
      </c>
      <c r="AZ9" s="16"/>
      <c r="BA9" s="16">
        <v>0.26116595874927401</v>
      </c>
      <c r="BB9" s="16">
        <v>0.22957626734110501</v>
      </c>
    </row>
    <row r="10" spans="2:54" x14ac:dyDescent="0.35">
      <c r="B10" s="19" t="s">
        <v>132</v>
      </c>
      <c r="C10" s="16">
        <v>0.20858942941929101</v>
      </c>
      <c r="D10" s="16">
        <v>0.245198342388004</v>
      </c>
      <c r="E10" s="16">
        <v>0.15333292701432699</v>
      </c>
      <c r="F10" s="16"/>
      <c r="G10" s="16">
        <v>0.24505452843004299</v>
      </c>
      <c r="H10" s="16">
        <v>0</v>
      </c>
      <c r="I10" s="16">
        <v>0.346955828298113</v>
      </c>
      <c r="J10" s="16">
        <v>0.36383160966103301</v>
      </c>
      <c r="K10" s="16">
        <v>0</v>
      </c>
      <c r="L10" s="16">
        <v>0</v>
      </c>
      <c r="M10" s="16"/>
      <c r="N10" s="16">
        <v>0.217485660136575</v>
      </c>
      <c r="O10" s="16">
        <v>0</v>
      </c>
      <c r="P10" s="16">
        <v>0.121206652652238</v>
      </c>
      <c r="Q10" s="16">
        <v>0.43844684306937498</v>
      </c>
      <c r="R10" s="16"/>
      <c r="S10" s="16">
        <v>0.17334778622189001</v>
      </c>
      <c r="T10" s="16">
        <v>0.262277269756236</v>
      </c>
      <c r="U10" s="16"/>
      <c r="V10" s="16">
        <v>0.240039244450546</v>
      </c>
      <c r="W10" s="16">
        <v>0.29377860052740701</v>
      </c>
      <c r="X10" s="16">
        <v>0.16872503576359199</v>
      </c>
      <c r="Y10" s="16">
        <v>0</v>
      </c>
      <c r="Z10" s="16"/>
      <c r="AA10" s="16">
        <v>0.54140884947144596</v>
      </c>
      <c r="AB10" s="16">
        <v>0.16010869247408799</v>
      </c>
      <c r="AC10" s="16" t="s">
        <v>141</v>
      </c>
      <c r="AD10" s="16">
        <v>0.15606919883147799</v>
      </c>
      <c r="AE10" s="16">
        <v>8.5954470750601197E-2</v>
      </c>
      <c r="AF10" s="16">
        <v>0</v>
      </c>
      <c r="AG10" s="16"/>
      <c r="AH10" s="16">
        <v>0.168487146124255</v>
      </c>
      <c r="AI10" s="16">
        <v>0.355184009518757</v>
      </c>
      <c r="AJ10" s="16"/>
      <c r="AK10" s="16">
        <v>0.184848339436645</v>
      </c>
      <c r="AL10" s="16">
        <v>0.30061670568918097</v>
      </c>
      <c r="AM10" s="16"/>
      <c r="AN10" s="16">
        <v>0.18499644900588999</v>
      </c>
      <c r="AO10" s="16">
        <v>0.215362662753453</v>
      </c>
      <c r="AP10" s="16"/>
      <c r="AQ10" s="16">
        <v>0.29933597422097602</v>
      </c>
      <c r="AR10" s="16">
        <v>0.32787821291411201</v>
      </c>
      <c r="AS10" s="16">
        <v>4.6089487530671103E-2</v>
      </c>
      <c r="AT10" s="16"/>
      <c r="AU10" s="16">
        <v>6.4869209314060206E-2</v>
      </c>
      <c r="AV10" s="16">
        <v>0.40378623675053898</v>
      </c>
      <c r="AW10" s="16"/>
      <c r="AX10" s="16">
        <v>0.21546137625179901</v>
      </c>
      <c r="AY10" s="16">
        <v>0</v>
      </c>
      <c r="AZ10" s="16"/>
      <c r="BA10" s="16">
        <v>0.295974617128129</v>
      </c>
      <c r="BB10" s="16">
        <v>0</v>
      </c>
    </row>
    <row r="11" spans="2:54" x14ac:dyDescent="0.35">
      <c r="B11" s="19" t="s">
        <v>133</v>
      </c>
      <c r="C11" s="16">
        <v>0.14996506405629001</v>
      </c>
      <c r="D11" s="16">
        <v>7.6080950828444793E-2</v>
      </c>
      <c r="E11" s="16">
        <v>0.217816014003164</v>
      </c>
      <c r="F11" s="16"/>
      <c r="G11" s="16">
        <v>8.2289328220586294E-2</v>
      </c>
      <c r="H11" s="16">
        <v>0.30453476947341102</v>
      </c>
      <c r="I11" s="16">
        <v>7.7439257772640893E-2</v>
      </c>
      <c r="J11" s="16">
        <v>0.407304584450844</v>
      </c>
      <c r="K11" s="16">
        <v>0</v>
      </c>
      <c r="L11" s="16">
        <v>0</v>
      </c>
      <c r="M11" s="16"/>
      <c r="N11" s="16">
        <v>7.3031700270573194E-2</v>
      </c>
      <c r="O11" s="16">
        <v>0</v>
      </c>
      <c r="P11" s="16">
        <v>0.293712757949803</v>
      </c>
      <c r="Q11" s="16">
        <v>0</v>
      </c>
      <c r="R11" s="16"/>
      <c r="S11" s="16">
        <v>0.109237302281097</v>
      </c>
      <c r="T11" s="16">
        <v>0.212010569687791</v>
      </c>
      <c r="U11" s="16"/>
      <c r="V11" s="16">
        <v>0.49305990991804899</v>
      </c>
      <c r="W11" s="16">
        <v>0</v>
      </c>
      <c r="X11" s="16">
        <v>9.2759741480087005E-2</v>
      </c>
      <c r="Y11" s="16">
        <v>0</v>
      </c>
      <c r="Z11" s="16"/>
      <c r="AA11" s="16">
        <v>0.45859115052855398</v>
      </c>
      <c r="AB11" s="16">
        <v>0</v>
      </c>
      <c r="AC11" s="16" t="s">
        <v>141</v>
      </c>
      <c r="AD11" s="16">
        <v>7.3633073842775495E-2</v>
      </c>
      <c r="AE11" s="16">
        <v>0.152380861488327</v>
      </c>
      <c r="AF11" s="16">
        <v>0</v>
      </c>
      <c r="AG11" s="16"/>
      <c r="AH11" s="16">
        <v>0.109207112704392</v>
      </c>
      <c r="AI11" s="16">
        <v>0.17130910173796099</v>
      </c>
      <c r="AJ11" s="16"/>
      <c r="AK11" s="16">
        <v>0.16617509017618201</v>
      </c>
      <c r="AL11" s="16">
        <v>0.16570390274490299</v>
      </c>
      <c r="AM11" s="16"/>
      <c r="AN11" s="16">
        <v>0.119907829892254</v>
      </c>
      <c r="AO11" s="16">
        <v>0.19424601763517399</v>
      </c>
      <c r="AP11" s="16"/>
      <c r="AQ11" s="16">
        <v>0.14749310060061399</v>
      </c>
      <c r="AR11" s="16">
        <v>0</v>
      </c>
      <c r="AS11" s="16">
        <v>0.26114311075429902</v>
      </c>
      <c r="AT11" s="16"/>
      <c r="AU11" s="16">
        <v>0.17950981315056899</v>
      </c>
      <c r="AV11" s="16">
        <v>0.109838207220254</v>
      </c>
      <c r="AW11" s="16"/>
      <c r="AX11" s="16">
        <v>0.121960793169496</v>
      </c>
      <c r="AY11" s="16">
        <v>1</v>
      </c>
      <c r="AZ11" s="16"/>
      <c r="BA11" s="16">
        <v>9.1835980916054896E-2</v>
      </c>
      <c r="BB11" s="16">
        <v>0.40364922284313598</v>
      </c>
    </row>
    <row r="12" spans="2:54" x14ac:dyDescent="0.35">
      <c r="B12" s="19" t="s">
        <v>134</v>
      </c>
      <c r="C12" s="16">
        <v>0.460965350027499</v>
      </c>
      <c r="D12" s="16">
        <v>0.45829652291448603</v>
      </c>
      <c r="E12" s="16">
        <v>0.51345618082058897</v>
      </c>
      <c r="F12" s="16"/>
      <c r="G12" s="16">
        <v>0.23165507899259699</v>
      </c>
      <c r="H12" s="16">
        <v>0.332190864599963</v>
      </c>
      <c r="I12" s="16">
        <v>0.35187989347301601</v>
      </c>
      <c r="J12" s="16">
        <v>0.228863805888123</v>
      </c>
      <c r="K12" s="16">
        <v>1</v>
      </c>
      <c r="L12" s="16">
        <v>1</v>
      </c>
      <c r="M12" s="16"/>
      <c r="N12" s="16">
        <v>0.43520502296831398</v>
      </c>
      <c r="O12" s="16">
        <v>0.76209344227804299</v>
      </c>
      <c r="P12" s="16">
        <v>0.448998038712</v>
      </c>
      <c r="Q12" s="16">
        <v>0.40302652050630899</v>
      </c>
      <c r="R12" s="16"/>
      <c r="S12" s="16">
        <v>0.47836399429925702</v>
      </c>
      <c r="T12" s="16">
        <v>0.43445989934492801</v>
      </c>
      <c r="U12" s="16"/>
      <c r="V12" s="16">
        <v>0.26690084563140498</v>
      </c>
      <c r="W12" s="16">
        <v>0.70622139947259299</v>
      </c>
      <c r="X12" s="16">
        <v>0.41194721431898002</v>
      </c>
      <c r="Y12" s="16">
        <v>1</v>
      </c>
      <c r="Z12" s="16"/>
      <c r="AA12" s="16">
        <v>0</v>
      </c>
      <c r="AB12" s="16">
        <v>0.83989130752591201</v>
      </c>
      <c r="AC12" s="16" t="s">
        <v>141</v>
      </c>
      <c r="AD12" s="16">
        <v>0.39601198546033001</v>
      </c>
      <c r="AE12" s="16">
        <v>0.761664667761072</v>
      </c>
      <c r="AF12" s="16">
        <v>1</v>
      </c>
      <c r="AG12" s="16"/>
      <c r="AH12" s="16">
        <v>0.50232319321513497</v>
      </c>
      <c r="AI12" s="16">
        <v>0.32568556165717899</v>
      </c>
      <c r="AJ12" s="16"/>
      <c r="AK12" s="16">
        <v>0.38823304366731498</v>
      </c>
      <c r="AL12" s="16">
        <v>0.40326066189571802</v>
      </c>
      <c r="AM12" s="16"/>
      <c r="AN12" s="16">
        <v>0.48366592743106901</v>
      </c>
      <c r="AO12" s="16">
        <v>0.35594281548255202</v>
      </c>
      <c r="AP12" s="16"/>
      <c r="AQ12" s="16">
        <v>0.49236992551063702</v>
      </c>
      <c r="AR12" s="16">
        <v>0.67212178708588799</v>
      </c>
      <c r="AS12" s="16">
        <v>0.28112719738601399</v>
      </c>
      <c r="AT12" s="16"/>
      <c r="AU12" s="16">
        <v>0.48385716534668399</v>
      </c>
      <c r="AV12" s="16">
        <v>0.42987432288427802</v>
      </c>
      <c r="AW12" s="16"/>
      <c r="AX12" s="16">
        <v>0.47615178294424099</v>
      </c>
      <c r="AY12" s="16">
        <v>0</v>
      </c>
      <c r="AZ12" s="16"/>
      <c r="BA12" s="16">
        <v>0.351023443206542</v>
      </c>
      <c r="BB12" s="16">
        <v>0.36677450981575899</v>
      </c>
    </row>
    <row r="13" spans="2:54" x14ac:dyDescent="0.35">
      <c r="B13" s="19" t="s">
        <v>110</v>
      </c>
      <c r="C13" s="20">
        <v>0</v>
      </c>
      <c r="D13" s="20">
        <v>0</v>
      </c>
      <c r="E13" s="20">
        <v>0</v>
      </c>
      <c r="F13" s="20"/>
      <c r="G13" s="20">
        <v>0</v>
      </c>
      <c r="H13" s="20">
        <v>0</v>
      </c>
      <c r="I13" s="20">
        <v>0</v>
      </c>
      <c r="J13" s="20">
        <v>0</v>
      </c>
      <c r="K13" s="20">
        <v>0</v>
      </c>
      <c r="L13" s="20">
        <v>0</v>
      </c>
      <c r="M13" s="20"/>
      <c r="N13" s="20">
        <v>0</v>
      </c>
      <c r="O13" s="20">
        <v>0</v>
      </c>
      <c r="P13" s="20">
        <v>0</v>
      </c>
      <c r="Q13" s="20">
        <v>0</v>
      </c>
      <c r="R13" s="20"/>
      <c r="S13" s="20">
        <v>0</v>
      </c>
      <c r="T13" s="20">
        <v>0</v>
      </c>
      <c r="U13" s="20"/>
      <c r="V13" s="20">
        <v>0</v>
      </c>
      <c r="W13" s="20">
        <v>0</v>
      </c>
      <c r="X13" s="20">
        <v>0</v>
      </c>
      <c r="Y13" s="20">
        <v>0</v>
      </c>
      <c r="Z13" s="20"/>
      <c r="AA13" s="20">
        <v>0</v>
      </c>
      <c r="AB13" s="20">
        <v>0</v>
      </c>
      <c r="AC13" s="20" t="s">
        <v>141</v>
      </c>
      <c r="AD13" s="20">
        <v>0</v>
      </c>
      <c r="AE13" s="20">
        <v>0</v>
      </c>
      <c r="AF13" s="20">
        <v>0</v>
      </c>
      <c r="AG13" s="20"/>
      <c r="AH13" s="20">
        <v>0</v>
      </c>
      <c r="AI13" s="20">
        <v>0</v>
      </c>
      <c r="AJ13" s="20"/>
      <c r="AK13" s="20">
        <v>0</v>
      </c>
      <c r="AL13" s="20">
        <v>0</v>
      </c>
      <c r="AM13" s="20"/>
      <c r="AN13" s="20">
        <v>0</v>
      </c>
      <c r="AO13" s="20">
        <v>0</v>
      </c>
      <c r="AP13" s="20"/>
      <c r="AQ13" s="20">
        <v>0</v>
      </c>
      <c r="AR13" s="20">
        <v>0</v>
      </c>
      <c r="AS13" s="20">
        <v>0</v>
      </c>
      <c r="AT13" s="20"/>
      <c r="AU13" s="20">
        <v>0</v>
      </c>
      <c r="AV13" s="20">
        <v>0</v>
      </c>
      <c r="AW13" s="20"/>
      <c r="AX13" s="20">
        <v>0</v>
      </c>
      <c r="AY13" s="20">
        <v>0</v>
      </c>
      <c r="AZ13" s="20"/>
      <c r="BA13" s="20">
        <v>0</v>
      </c>
      <c r="BB13" s="20">
        <v>0</v>
      </c>
    </row>
    <row r="14" spans="2:54" x14ac:dyDescent="0.35">
      <c r="B14" s="21" t="s">
        <v>15</v>
      </c>
    </row>
    <row r="15" spans="2:54" x14ac:dyDescent="0.35">
      <c r="B15" t="s">
        <v>525</v>
      </c>
    </row>
    <row r="16" spans="2:54" x14ac:dyDescent="0.35">
      <c r="B16" t="s">
        <v>526</v>
      </c>
    </row>
    <row r="18" spans="2:2" x14ac:dyDescent="0.35">
      <c r="B1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B18"/>
  <sheetViews>
    <sheetView showGridLines="0" topLeftCell="A6"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145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31</v>
      </c>
      <c r="D7" s="13">
        <v>23</v>
      </c>
      <c r="E7" s="13">
        <v>7</v>
      </c>
      <c r="F7" s="13"/>
      <c r="G7" s="13">
        <v>5</v>
      </c>
      <c r="H7" s="13">
        <v>11</v>
      </c>
      <c r="I7" s="13">
        <v>9</v>
      </c>
      <c r="J7" s="13">
        <v>5</v>
      </c>
      <c r="K7" s="13" t="s">
        <v>544</v>
      </c>
      <c r="L7" s="13">
        <v>1</v>
      </c>
      <c r="M7" s="13"/>
      <c r="N7" s="13">
        <v>5</v>
      </c>
      <c r="O7" s="13">
        <v>6</v>
      </c>
      <c r="P7" s="13">
        <v>17</v>
      </c>
      <c r="Q7" s="13">
        <v>3</v>
      </c>
      <c r="R7" s="13"/>
      <c r="S7" s="13">
        <v>22</v>
      </c>
      <c r="T7" s="13">
        <v>7</v>
      </c>
      <c r="U7" s="13"/>
      <c r="V7" s="13">
        <v>9</v>
      </c>
      <c r="W7" s="13">
        <v>6</v>
      </c>
      <c r="X7" s="13">
        <v>14</v>
      </c>
      <c r="Y7" s="13">
        <v>2</v>
      </c>
      <c r="Z7" s="13"/>
      <c r="AA7" s="13">
        <v>9</v>
      </c>
      <c r="AB7" s="13">
        <v>6</v>
      </c>
      <c r="AC7" s="13">
        <v>1</v>
      </c>
      <c r="AD7" s="13">
        <v>13</v>
      </c>
      <c r="AE7" s="13">
        <v>2</v>
      </c>
      <c r="AF7" s="13" t="s">
        <v>544</v>
      </c>
      <c r="AG7" s="13"/>
      <c r="AH7" s="13">
        <v>16</v>
      </c>
      <c r="AI7" s="13">
        <v>12</v>
      </c>
      <c r="AJ7" s="13"/>
      <c r="AK7" s="13">
        <v>14</v>
      </c>
      <c r="AL7" s="13">
        <v>10</v>
      </c>
      <c r="AM7" s="13"/>
      <c r="AN7" s="13">
        <v>16</v>
      </c>
      <c r="AO7" s="13">
        <v>11</v>
      </c>
      <c r="AP7" s="13"/>
      <c r="AQ7" s="13">
        <v>8</v>
      </c>
      <c r="AR7" s="13">
        <v>8</v>
      </c>
      <c r="AS7" s="13">
        <v>14</v>
      </c>
      <c r="AT7" s="13"/>
      <c r="AU7" s="13">
        <v>18</v>
      </c>
      <c r="AV7" s="13">
        <v>13</v>
      </c>
      <c r="AW7" s="13"/>
      <c r="AX7" s="13">
        <v>31</v>
      </c>
      <c r="AY7" s="13" t="s">
        <v>544</v>
      </c>
      <c r="AZ7" s="13"/>
      <c r="BA7" s="13">
        <v>19</v>
      </c>
      <c r="BB7" s="13">
        <v>7</v>
      </c>
    </row>
    <row r="8" spans="2:54" ht="30" customHeight="1" x14ac:dyDescent="0.35">
      <c r="B8" s="14" t="s">
        <v>84</v>
      </c>
      <c r="C8" s="14">
        <v>27</v>
      </c>
      <c r="D8" s="14">
        <v>20</v>
      </c>
      <c r="E8" s="14">
        <v>7</v>
      </c>
      <c r="F8" s="14"/>
      <c r="G8" s="14">
        <v>5</v>
      </c>
      <c r="H8" s="14">
        <v>8</v>
      </c>
      <c r="I8" s="14">
        <v>8</v>
      </c>
      <c r="J8" s="14">
        <v>6</v>
      </c>
      <c r="K8" s="14" t="s">
        <v>544</v>
      </c>
      <c r="L8" s="14">
        <v>1</v>
      </c>
      <c r="M8" s="14"/>
      <c r="N8" s="14">
        <v>3</v>
      </c>
      <c r="O8" s="14">
        <v>5</v>
      </c>
      <c r="P8" s="14">
        <v>15</v>
      </c>
      <c r="Q8" s="14">
        <v>4</v>
      </c>
      <c r="R8" s="14"/>
      <c r="S8" s="14">
        <v>15</v>
      </c>
      <c r="T8" s="14">
        <v>10</v>
      </c>
      <c r="U8" s="14"/>
      <c r="V8" s="14">
        <v>10</v>
      </c>
      <c r="W8" s="14">
        <v>6</v>
      </c>
      <c r="X8" s="14">
        <v>11</v>
      </c>
      <c r="Y8" s="14">
        <v>1</v>
      </c>
      <c r="Z8" s="14"/>
      <c r="AA8" s="14">
        <v>11</v>
      </c>
      <c r="AB8" s="14">
        <v>4</v>
      </c>
      <c r="AC8" s="14">
        <v>1</v>
      </c>
      <c r="AD8" s="14">
        <v>10</v>
      </c>
      <c r="AE8" s="14">
        <v>1</v>
      </c>
      <c r="AF8" s="14" t="s">
        <v>544</v>
      </c>
      <c r="AG8" s="14"/>
      <c r="AH8" s="14">
        <v>16</v>
      </c>
      <c r="AI8" s="14">
        <v>10</v>
      </c>
      <c r="AJ8" s="14"/>
      <c r="AK8" s="14">
        <v>13</v>
      </c>
      <c r="AL8" s="14">
        <v>8</v>
      </c>
      <c r="AM8" s="14"/>
      <c r="AN8" s="14">
        <v>15</v>
      </c>
      <c r="AO8" s="14">
        <v>10</v>
      </c>
      <c r="AP8" s="14"/>
      <c r="AQ8" s="14">
        <v>8</v>
      </c>
      <c r="AR8" s="14">
        <v>6</v>
      </c>
      <c r="AS8" s="14">
        <v>13</v>
      </c>
      <c r="AT8" s="14"/>
      <c r="AU8" s="14">
        <v>16</v>
      </c>
      <c r="AV8" s="14">
        <v>11</v>
      </c>
      <c r="AW8" s="14"/>
      <c r="AX8" s="14">
        <v>27</v>
      </c>
      <c r="AY8" s="14" t="s">
        <v>544</v>
      </c>
      <c r="AZ8" s="14"/>
      <c r="BA8" s="14">
        <v>17</v>
      </c>
      <c r="BB8" s="14">
        <v>6</v>
      </c>
    </row>
    <row r="9" spans="2:54" x14ac:dyDescent="0.35">
      <c r="B9" s="19" t="s">
        <v>131</v>
      </c>
      <c r="C9" s="16">
        <v>0.244504198724215</v>
      </c>
      <c r="D9" s="16">
        <v>0.17817704050732899</v>
      </c>
      <c r="E9" s="16">
        <v>0.478576846025484</v>
      </c>
      <c r="F9" s="16"/>
      <c r="G9" s="16">
        <v>0.25269762810042001</v>
      </c>
      <c r="H9" s="16">
        <v>0.34741669852381202</v>
      </c>
      <c r="I9" s="16">
        <v>0.221521993729872</v>
      </c>
      <c r="J9" s="16">
        <v>0.160681865627441</v>
      </c>
      <c r="K9" s="16" t="s">
        <v>141</v>
      </c>
      <c r="L9" s="16">
        <v>0</v>
      </c>
      <c r="M9" s="16"/>
      <c r="N9" s="16">
        <v>0</v>
      </c>
      <c r="O9" s="16">
        <v>0.23508221749518299</v>
      </c>
      <c r="P9" s="16">
        <v>0.367587877756686</v>
      </c>
      <c r="Q9" s="16">
        <v>0</v>
      </c>
      <c r="R9" s="16"/>
      <c r="S9" s="16">
        <v>0.28382522933936899</v>
      </c>
      <c r="T9" s="16">
        <v>0.17022528984641899</v>
      </c>
      <c r="U9" s="16"/>
      <c r="V9" s="16">
        <v>0.40644046461342298</v>
      </c>
      <c r="W9" s="16">
        <v>0.15845953117220299</v>
      </c>
      <c r="X9" s="16">
        <v>0.12147135455623501</v>
      </c>
      <c r="Y9" s="16">
        <v>0.51231452922680498</v>
      </c>
      <c r="Z9" s="16"/>
      <c r="AA9" s="16">
        <v>0.39153793621336103</v>
      </c>
      <c r="AB9" s="16">
        <v>0</v>
      </c>
      <c r="AC9" s="16">
        <v>0</v>
      </c>
      <c r="AD9" s="16">
        <v>0.240178477097998</v>
      </c>
      <c r="AE9" s="16">
        <v>0</v>
      </c>
      <c r="AF9" s="16" t="s">
        <v>141</v>
      </c>
      <c r="AG9" s="16"/>
      <c r="AH9" s="16">
        <v>0.24093690428672199</v>
      </c>
      <c r="AI9" s="16">
        <v>0.17480973194015101</v>
      </c>
      <c r="AJ9" s="16"/>
      <c r="AK9" s="16">
        <v>0.151673008293157</v>
      </c>
      <c r="AL9" s="16">
        <v>0.213866615959377</v>
      </c>
      <c r="AM9" s="16"/>
      <c r="AN9" s="16">
        <v>0.13491694813612001</v>
      </c>
      <c r="AO9" s="16">
        <v>0.349509564808892</v>
      </c>
      <c r="AP9" s="16"/>
      <c r="AQ9" s="16">
        <v>0</v>
      </c>
      <c r="AR9" s="16">
        <v>0.24791581545383901</v>
      </c>
      <c r="AS9" s="16">
        <v>0.35646856487807999</v>
      </c>
      <c r="AT9" s="16"/>
      <c r="AU9" s="16">
        <v>0.21581824593384299</v>
      </c>
      <c r="AV9" s="16">
        <v>0.28475074901499098</v>
      </c>
      <c r="AW9" s="16"/>
      <c r="AX9" s="16">
        <v>0.244504198724215</v>
      </c>
      <c r="AY9" s="16" t="s">
        <v>141</v>
      </c>
      <c r="AZ9" s="16"/>
      <c r="BA9" s="16">
        <v>0.36343323206816303</v>
      </c>
      <c r="BB9" s="16">
        <v>0</v>
      </c>
    </row>
    <row r="10" spans="2:54" x14ac:dyDescent="0.35">
      <c r="B10" s="19" t="s">
        <v>132</v>
      </c>
      <c r="C10" s="16">
        <v>0.24897118858188599</v>
      </c>
      <c r="D10" s="16">
        <v>0.235748798678901</v>
      </c>
      <c r="E10" s="16">
        <v>0.32407027677344102</v>
      </c>
      <c r="F10" s="16"/>
      <c r="G10" s="16">
        <v>0</v>
      </c>
      <c r="H10" s="16">
        <v>0.25498462876392097</v>
      </c>
      <c r="I10" s="16">
        <v>0.33130599496808499</v>
      </c>
      <c r="J10" s="16">
        <v>0.36942412610694803</v>
      </c>
      <c r="K10" s="16" t="s">
        <v>141</v>
      </c>
      <c r="L10" s="16">
        <v>0</v>
      </c>
      <c r="M10" s="16"/>
      <c r="N10" s="16">
        <v>0.395570400840981</v>
      </c>
      <c r="O10" s="16">
        <v>0.130686294651435</v>
      </c>
      <c r="P10" s="16">
        <v>0.25564376077776901</v>
      </c>
      <c r="Q10" s="16">
        <v>0.23425035885794501</v>
      </c>
      <c r="R10" s="16"/>
      <c r="S10" s="16">
        <v>0.34591513053723</v>
      </c>
      <c r="T10" s="16">
        <v>0.15585576562148201</v>
      </c>
      <c r="U10" s="16"/>
      <c r="V10" s="16">
        <v>0.16948826874388301</v>
      </c>
      <c r="W10" s="16">
        <v>0.24243552414550101</v>
      </c>
      <c r="X10" s="16">
        <v>0.34660658325146998</v>
      </c>
      <c r="Y10" s="16">
        <v>0</v>
      </c>
      <c r="Z10" s="16"/>
      <c r="AA10" s="16">
        <v>0.148005574593602</v>
      </c>
      <c r="AB10" s="16">
        <v>0.243790828805901</v>
      </c>
      <c r="AC10" s="16">
        <v>1</v>
      </c>
      <c r="AD10" s="16">
        <v>0.27126392888661899</v>
      </c>
      <c r="AE10" s="16">
        <v>0.49877186737989199</v>
      </c>
      <c r="AF10" s="16" t="s">
        <v>141</v>
      </c>
      <c r="AG10" s="16"/>
      <c r="AH10" s="16">
        <v>0.21732595079942599</v>
      </c>
      <c r="AI10" s="16">
        <v>0.35709016137563798</v>
      </c>
      <c r="AJ10" s="16"/>
      <c r="AK10" s="16">
        <v>0.28364668265201598</v>
      </c>
      <c r="AL10" s="16">
        <v>0.21344795837421601</v>
      </c>
      <c r="AM10" s="16"/>
      <c r="AN10" s="16">
        <v>0.29297984964179002</v>
      </c>
      <c r="AO10" s="16">
        <v>0.253968784515194</v>
      </c>
      <c r="AP10" s="16"/>
      <c r="AQ10" s="16">
        <v>7.6967742605408299E-2</v>
      </c>
      <c r="AR10" s="16">
        <v>0.32625821353965101</v>
      </c>
      <c r="AS10" s="16">
        <v>0.33281673979627102</v>
      </c>
      <c r="AT10" s="16"/>
      <c r="AU10" s="16">
        <v>0.34040522634585801</v>
      </c>
      <c r="AV10" s="16">
        <v>0.120688728311243</v>
      </c>
      <c r="AW10" s="16"/>
      <c r="AX10" s="16">
        <v>0.24897118858188599</v>
      </c>
      <c r="AY10" s="16" t="s">
        <v>141</v>
      </c>
      <c r="AZ10" s="16"/>
      <c r="BA10" s="16">
        <v>0.184325627039129</v>
      </c>
      <c r="BB10" s="16">
        <v>0.44651677946053497</v>
      </c>
    </row>
    <row r="11" spans="2:54" x14ac:dyDescent="0.35">
      <c r="B11" s="19" t="s">
        <v>133</v>
      </c>
      <c r="C11" s="16">
        <v>8.7110301878788904E-2</v>
      </c>
      <c r="D11" s="16">
        <v>0.12020985043361899</v>
      </c>
      <c r="E11" s="16">
        <v>0</v>
      </c>
      <c r="F11" s="16"/>
      <c r="G11" s="16">
        <v>0</v>
      </c>
      <c r="H11" s="16">
        <v>7.5915389470274305E-2</v>
      </c>
      <c r="I11" s="16">
        <v>0.22446056998504099</v>
      </c>
      <c r="J11" s="16">
        <v>0</v>
      </c>
      <c r="K11" s="16" t="s">
        <v>141</v>
      </c>
      <c r="L11" s="16">
        <v>0</v>
      </c>
      <c r="M11" s="16"/>
      <c r="N11" s="16">
        <v>0</v>
      </c>
      <c r="O11" s="16">
        <v>0.128343342457239</v>
      </c>
      <c r="P11" s="16">
        <v>0.117232437036458</v>
      </c>
      <c r="Q11" s="16">
        <v>0</v>
      </c>
      <c r="R11" s="16"/>
      <c r="S11" s="16">
        <v>3.99605030619141E-2</v>
      </c>
      <c r="T11" s="16">
        <v>0.17248339517650199</v>
      </c>
      <c r="U11" s="16"/>
      <c r="V11" s="16">
        <v>0</v>
      </c>
      <c r="W11" s="16">
        <v>0</v>
      </c>
      <c r="X11" s="16">
        <v>0.21585221637805599</v>
      </c>
      <c r="Y11" s="16">
        <v>0</v>
      </c>
      <c r="Z11" s="16"/>
      <c r="AA11" s="16">
        <v>0.16379569860093099</v>
      </c>
      <c r="AB11" s="16">
        <v>0</v>
      </c>
      <c r="AC11" s="16">
        <v>0</v>
      </c>
      <c r="AD11" s="16">
        <v>5.9417377627324998E-2</v>
      </c>
      <c r="AE11" s="16">
        <v>0</v>
      </c>
      <c r="AF11" s="16" t="s">
        <v>141</v>
      </c>
      <c r="AG11" s="16"/>
      <c r="AH11" s="16">
        <v>0.114682460665031</v>
      </c>
      <c r="AI11" s="16">
        <v>6.2480324435088101E-2</v>
      </c>
      <c r="AJ11" s="16"/>
      <c r="AK11" s="16">
        <v>0.13615216724022899</v>
      </c>
      <c r="AL11" s="16">
        <v>7.6439997949033903E-2</v>
      </c>
      <c r="AM11" s="16"/>
      <c r="AN11" s="16">
        <v>0.12111077041912301</v>
      </c>
      <c r="AO11" s="16">
        <v>6.1043075934663397E-2</v>
      </c>
      <c r="AP11" s="16"/>
      <c r="AQ11" s="16">
        <v>0</v>
      </c>
      <c r="AR11" s="16">
        <v>0</v>
      </c>
      <c r="AS11" s="16">
        <v>0.187639026583725</v>
      </c>
      <c r="AT11" s="16"/>
      <c r="AU11" s="16">
        <v>0.149198654525069</v>
      </c>
      <c r="AV11" s="16">
        <v>0</v>
      </c>
      <c r="AW11" s="16"/>
      <c r="AX11" s="16">
        <v>8.7110301878788904E-2</v>
      </c>
      <c r="AY11" s="16" t="s">
        <v>141</v>
      </c>
      <c r="AZ11" s="16"/>
      <c r="BA11" s="16">
        <v>0</v>
      </c>
      <c r="BB11" s="16">
        <v>0.37723790713514799</v>
      </c>
    </row>
    <row r="12" spans="2:54" x14ac:dyDescent="0.35">
      <c r="B12" s="19" t="s">
        <v>134</v>
      </c>
      <c r="C12" s="16">
        <v>0.41941431081510999</v>
      </c>
      <c r="D12" s="16">
        <v>0.46586431038015103</v>
      </c>
      <c r="E12" s="16">
        <v>0.197352877201076</v>
      </c>
      <c r="F12" s="16"/>
      <c r="G12" s="16">
        <v>0.74730237189958004</v>
      </c>
      <c r="H12" s="16">
        <v>0.32168328324199202</v>
      </c>
      <c r="I12" s="16">
        <v>0.22271144131700199</v>
      </c>
      <c r="J12" s="16">
        <v>0.46989400826561101</v>
      </c>
      <c r="K12" s="16" t="s">
        <v>141</v>
      </c>
      <c r="L12" s="16">
        <v>1</v>
      </c>
      <c r="M12" s="16"/>
      <c r="N12" s="16">
        <v>0.60442959915901895</v>
      </c>
      <c r="O12" s="16">
        <v>0.50588814539614302</v>
      </c>
      <c r="P12" s="16">
        <v>0.25953592442908702</v>
      </c>
      <c r="Q12" s="16">
        <v>0.76574964114205502</v>
      </c>
      <c r="R12" s="16"/>
      <c r="S12" s="16">
        <v>0.330299137061487</v>
      </c>
      <c r="T12" s="16">
        <v>0.50143554935559698</v>
      </c>
      <c r="U12" s="16"/>
      <c r="V12" s="16">
        <v>0.42407126664269401</v>
      </c>
      <c r="W12" s="16">
        <v>0.59910494468229603</v>
      </c>
      <c r="X12" s="16">
        <v>0.31606984581423903</v>
      </c>
      <c r="Y12" s="16">
        <v>0.48768547077319502</v>
      </c>
      <c r="Z12" s="16"/>
      <c r="AA12" s="16">
        <v>0.29666079059210598</v>
      </c>
      <c r="AB12" s="16">
        <v>0.75620917119409903</v>
      </c>
      <c r="AC12" s="16">
        <v>0</v>
      </c>
      <c r="AD12" s="16">
        <v>0.42914021638805699</v>
      </c>
      <c r="AE12" s="16">
        <v>0.50122813262010801</v>
      </c>
      <c r="AF12" s="16" t="s">
        <v>141</v>
      </c>
      <c r="AG12" s="16"/>
      <c r="AH12" s="16">
        <v>0.42705468424882098</v>
      </c>
      <c r="AI12" s="16">
        <v>0.40561978224912298</v>
      </c>
      <c r="AJ12" s="16"/>
      <c r="AK12" s="16">
        <v>0.42852814181459697</v>
      </c>
      <c r="AL12" s="16">
        <v>0.49624542771737301</v>
      </c>
      <c r="AM12" s="16"/>
      <c r="AN12" s="16">
        <v>0.450992431802966</v>
      </c>
      <c r="AO12" s="16">
        <v>0.33547857474125098</v>
      </c>
      <c r="AP12" s="16"/>
      <c r="AQ12" s="16">
        <v>0.92303225739459205</v>
      </c>
      <c r="AR12" s="16">
        <v>0.42582597100650899</v>
      </c>
      <c r="AS12" s="16">
        <v>0.12307566874192501</v>
      </c>
      <c r="AT12" s="16"/>
      <c r="AU12" s="16">
        <v>0.29457787319522999</v>
      </c>
      <c r="AV12" s="16">
        <v>0.59456052267376602</v>
      </c>
      <c r="AW12" s="16"/>
      <c r="AX12" s="16">
        <v>0.41941431081510999</v>
      </c>
      <c r="AY12" s="16" t="s">
        <v>141</v>
      </c>
      <c r="AZ12" s="16"/>
      <c r="BA12" s="16">
        <v>0.452241140892708</v>
      </c>
      <c r="BB12" s="16">
        <v>0.17624531340431701</v>
      </c>
    </row>
    <row r="13" spans="2:54" x14ac:dyDescent="0.35">
      <c r="B13" s="19" t="s">
        <v>110</v>
      </c>
      <c r="C13" s="20">
        <v>0</v>
      </c>
      <c r="D13" s="20">
        <v>0</v>
      </c>
      <c r="E13" s="20">
        <v>0</v>
      </c>
      <c r="F13" s="20"/>
      <c r="G13" s="20">
        <v>0</v>
      </c>
      <c r="H13" s="20">
        <v>0</v>
      </c>
      <c r="I13" s="20">
        <v>0</v>
      </c>
      <c r="J13" s="20">
        <v>0</v>
      </c>
      <c r="K13" s="20" t="s">
        <v>141</v>
      </c>
      <c r="L13" s="20">
        <v>0</v>
      </c>
      <c r="M13" s="20"/>
      <c r="N13" s="20">
        <v>0</v>
      </c>
      <c r="O13" s="20">
        <v>0</v>
      </c>
      <c r="P13" s="20">
        <v>0</v>
      </c>
      <c r="Q13" s="20">
        <v>0</v>
      </c>
      <c r="R13" s="20"/>
      <c r="S13" s="20">
        <v>0</v>
      </c>
      <c r="T13" s="20">
        <v>0</v>
      </c>
      <c r="U13" s="20"/>
      <c r="V13" s="20">
        <v>0</v>
      </c>
      <c r="W13" s="20">
        <v>0</v>
      </c>
      <c r="X13" s="20">
        <v>0</v>
      </c>
      <c r="Y13" s="20">
        <v>0</v>
      </c>
      <c r="Z13" s="20"/>
      <c r="AA13" s="20">
        <v>0</v>
      </c>
      <c r="AB13" s="20">
        <v>0</v>
      </c>
      <c r="AC13" s="20">
        <v>0</v>
      </c>
      <c r="AD13" s="20">
        <v>0</v>
      </c>
      <c r="AE13" s="20">
        <v>0</v>
      </c>
      <c r="AF13" s="20" t="s">
        <v>141</v>
      </c>
      <c r="AG13" s="20"/>
      <c r="AH13" s="20">
        <v>0</v>
      </c>
      <c r="AI13" s="20">
        <v>0</v>
      </c>
      <c r="AJ13" s="20"/>
      <c r="AK13" s="20">
        <v>0</v>
      </c>
      <c r="AL13" s="20">
        <v>0</v>
      </c>
      <c r="AM13" s="20"/>
      <c r="AN13" s="20">
        <v>0</v>
      </c>
      <c r="AO13" s="20">
        <v>0</v>
      </c>
      <c r="AP13" s="20"/>
      <c r="AQ13" s="20">
        <v>0</v>
      </c>
      <c r="AR13" s="20">
        <v>0</v>
      </c>
      <c r="AS13" s="20">
        <v>0</v>
      </c>
      <c r="AT13" s="20"/>
      <c r="AU13" s="20">
        <v>0</v>
      </c>
      <c r="AV13" s="20">
        <v>0</v>
      </c>
      <c r="AW13" s="20"/>
      <c r="AX13" s="20">
        <v>0</v>
      </c>
      <c r="AY13" s="20" t="s">
        <v>141</v>
      </c>
      <c r="AZ13" s="20"/>
      <c r="BA13" s="20">
        <v>0</v>
      </c>
      <c r="BB13" s="20">
        <v>0</v>
      </c>
    </row>
    <row r="14" spans="2:54" x14ac:dyDescent="0.35">
      <c r="B14" s="21" t="s">
        <v>15</v>
      </c>
    </row>
    <row r="15" spans="2:54" x14ac:dyDescent="0.35">
      <c r="B15" t="s">
        <v>525</v>
      </c>
    </row>
    <row r="16" spans="2:54" x14ac:dyDescent="0.35">
      <c r="B16" t="s">
        <v>526</v>
      </c>
    </row>
    <row r="18" spans="2:2" x14ac:dyDescent="0.35">
      <c r="B1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B18"/>
  <sheetViews>
    <sheetView showGridLines="0" topLeftCell="A5"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146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53</v>
      </c>
      <c r="D7" s="13">
        <v>39</v>
      </c>
      <c r="E7" s="13">
        <v>12</v>
      </c>
      <c r="F7" s="13"/>
      <c r="G7" s="13">
        <v>11</v>
      </c>
      <c r="H7" s="13">
        <v>15</v>
      </c>
      <c r="I7" s="13">
        <v>17</v>
      </c>
      <c r="J7" s="13">
        <v>6</v>
      </c>
      <c r="K7" s="13">
        <v>3</v>
      </c>
      <c r="L7" s="13">
        <v>1</v>
      </c>
      <c r="M7" s="13"/>
      <c r="N7" s="13">
        <v>8</v>
      </c>
      <c r="O7" s="13">
        <v>11</v>
      </c>
      <c r="P7" s="13">
        <v>25</v>
      </c>
      <c r="Q7" s="13">
        <v>9</v>
      </c>
      <c r="R7" s="13"/>
      <c r="S7" s="13">
        <v>39</v>
      </c>
      <c r="T7" s="13">
        <v>13</v>
      </c>
      <c r="U7" s="13"/>
      <c r="V7" s="13">
        <v>9</v>
      </c>
      <c r="W7" s="13">
        <v>17</v>
      </c>
      <c r="X7" s="13">
        <v>22</v>
      </c>
      <c r="Y7" s="13">
        <v>5</v>
      </c>
      <c r="Z7" s="13"/>
      <c r="AA7" s="13">
        <v>13</v>
      </c>
      <c r="AB7" s="13">
        <v>7</v>
      </c>
      <c r="AC7" s="13">
        <v>4</v>
      </c>
      <c r="AD7" s="13">
        <v>25</v>
      </c>
      <c r="AE7" s="13">
        <v>3</v>
      </c>
      <c r="AF7" s="13">
        <v>1</v>
      </c>
      <c r="AG7" s="13"/>
      <c r="AH7" s="13">
        <v>32</v>
      </c>
      <c r="AI7" s="13">
        <v>15</v>
      </c>
      <c r="AJ7" s="13"/>
      <c r="AK7" s="13">
        <v>29</v>
      </c>
      <c r="AL7" s="13">
        <v>12</v>
      </c>
      <c r="AM7" s="13"/>
      <c r="AN7" s="13">
        <v>31</v>
      </c>
      <c r="AO7" s="13">
        <v>16</v>
      </c>
      <c r="AP7" s="13"/>
      <c r="AQ7" s="13">
        <v>14</v>
      </c>
      <c r="AR7" s="13">
        <v>17</v>
      </c>
      <c r="AS7" s="13">
        <v>21</v>
      </c>
      <c r="AT7" s="13"/>
      <c r="AU7" s="13">
        <v>33</v>
      </c>
      <c r="AV7" s="13">
        <v>19</v>
      </c>
      <c r="AW7" s="13"/>
      <c r="AX7" s="13">
        <v>53</v>
      </c>
      <c r="AY7" s="13" t="s">
        <v>544</v>
      </c>
      <c r="AZ7" s="13"/>
      <c r="BA7" s="13">
        <v>32</v>
      </c>
      <c r="BB7" s="13">
        <v>12</v>
      </c>
    </row>
    <row r="8" spans="2:54" ht="30" customHeight="1" x14ac:dyDescent="0.35">
      <c r="B8" s="14" t="s">
        <v>84</v>
      </c>
      <c r="C8" s="14">
        <v>49</v>
      </c>
      <c r="D8" s="14">
        <v>35</v>
      </c>
      <c r="E8" s="14">
        <v>12</v>
      </c>
      <c r="F8" s="14"/>
      <c r="G8" s="14">
        <v>12</v>
      </c>
      <c r="H8" s="14">
        <v>12</v>
      </c>
      <c r="I8" s="14">
        <v>13</v>
      </c>
      <c r="J8" s="14">
        <v>8</v>
      </c>
      <c r="K8" s="14">
        <v>4</v>
      </c>
      <c r="L8" s="14">
        <v>1</v>
      </c>
      <c r="M8" s="14"/>
      <c r="N8" s="14">
        <v>6</v>
      </c>
      <c r="O8" s="14">
        <v>10</v>
      </c>
      <c r="P8" s="14">
        <v>24</v>
      </c>
      <c r="Q8" s="14">
        <v>9</v>
      </c>
      <c r="R8" s="14"/>
      <c r="S8" s="14">
        <v>29</v>
      </c>
      <c r="T8" s="14">
        <v>19</v>
      </c>
      <c r="U8" s="14"/>
      <c r="V8" s="14">
        <v>9</v>
      </c>
      <c r="W8" s="14">
        <v>19</v>
      </c>
      <c r="X8" s="14">
        <v>18</v>
      </c>
      <c r="Y8" s="14">
        <v>3</v>
      </c>
      <c r="Z8" s="14"/>
      <c r="AA8" s="14">
        <v>16</v>
      </c>
      <c r="AB8" s="14">
        <v>6</v>
      </c>
      <c r="AC8" s="14">
        <v>4</v>
      </c>
      <c r="AD8" s="14">
        <v>20</v>
      </c>
      <c r="AE8" s="14">
        <v>2</v>
      </c>
      <c r="AF8" s="14">
        <v>1</v>
      </c>
      <c r="AG8" s="14"/>
      <c r="AH8" s="14">
        <v>32</v>
      </c>
      <c r="AI8" s="14">
        <v>12</v>
      </c>
      <c r="AJ8" s="14"/>
      <c r="AK8" s="14">
        <v>26</v>
      </c>
      <c r="AL8" s="14">
        <v>10</v>
      </c>
      <c r="AM8" s="14"/>
      <c r="AN8" s="14">
        <v>29</v>
      </c>
      <c r="AO8" s="14">
        <v>13</v>
      </c>
      <c r="AP8" s="14"/>
      <c r="AQ8" s="14">
        <v>12</v>
      </c>
      <c r="AR8" s="14">
        <v>17</v>
      </c>
      <c r="AS8" s="14">
        <v>19</v>
      </c>
      <c r="AT8" s="14"/>
      <c r="AU8" s="14">
        <v>30</v>
      </c>
      <c r="AV8" s="14">
        <v>17</v>
      </c>
      <c r="AW8" s="14"/>
      <c r="AX8" s="14">
        <v>49</v>
      </c>
      <c r="AY8" s="14" t="s">
        <v>544</v>
      </c>
      <c r="AZ8" s="14"/>
      <c r="BA8" s="14">
        <v>30</v>
      </c>
      <c r="BB8" s="14">
        <v>11</v>
      </c>
    </row>
    <row r="9" spans="2:54" x14ac:dyDescent="0.35">
      <c r="B9" s="19" t="s">
        <v>131</v>
      </c>
      <c r="C9" s="16">
        <v>0.122847743768638</v>
      </c>
      <c r="D9" s="16">
        <v>0.106463901139678</v>
      </c>
      <c r="E9" s="16">
        <v>0.190488404039694</v>
      </c>
      <c r="F9" s="16"/>
      <c r="G9" s="16">
        <v>0.205477350448355</v>
      </c>
      <c r="H9" s="16">
        <v>4.7742094682383697E-2</v>
      </c>
      <c r="I9" s="16">
        <v>0.23493476268542701</v>
      </c>
      <c r="J9" s="16">
        <v>0</v>
      </c>
      <c r="K9" s="16">
        <v>0</v>
      </c>
      <c r="L9" s="16">
        <v>0</v>
      </c>
      <c r="M9" s="16"/>
      <c r="N9" s="16">
        <v>0.19895902012974201</v>
      </c>
      <c r="O9" s="16">
        <v>0</v>
      </c>
      <c r="P9" s="16">
        <v>0.15669568982180601</v>
      </c>
      <c r="Q9" s="16">
        <v>0.12441202185351601</v>
      </c>
      <c r="R9" s="16"/>
      <c r="S9" s="16">
        <v>0.144300825513965</v>
      </c>
      <c r="T9" s="16">
        <v>9.3797593369803797E-2</v>
      </c>
      <c r="U9" s="16"/>
      <c r="V9" s="16">
        <v>5.3576825645924003E-2</v>
      </c>
      <c r="W9" s="16">
        <v>9.4391563380222698E-2</v>
      </c>
      <c r="X9" s="16">
        <v>0.175981903433342</v>
      </c>
      <c r="Y9" s="16">
        <v>0.20246265128139199</v>
      </c>
      <c r="Z9" s="16"/>
      <c r="AA9" s="16">
        <v>0.11155202001700899</v>
      </c>
      <c r="AB9" s="16">
        <v>0</v>
      </c>
      <c r="AC9" s="16">
        <v>0</v>
      </c>
      <c r="AD9" s="16">
        <v>0.20646456975611799</v>
      </c>
      <c r="AE9" s="16">
        <v>0</v>
      </c>
      <c r="AF9" s="16">
        <v>0</v>
      </c>
      <c r="AG9" s="16"/>
      <c r="AH9" s="16">
        <v>0.14644408096596601</v>
      </c>
      <c r="AI9" s="16">
        <v>0.11525461431935299</v>
      </c>
      <c r="AJ9" s="16"/>
      <c r="AK9" s="16">
        <v>0.20129832823046301</v>
      </c>
      <c r="AL9" s="16">
        <v>7.4224474487746897E-2</v>
      </c>
      <c r="AM9" s="16"/>
      <c r="AN9" s="16">
        <v>0.15935204349021601</v>
      </c>
      <c r="AO9" s="16">
        <v>0.100774171702415</v>
      </c>
      <c r="AP9" s="16"/>
      <c r="AQ9" s="16">
        <v>4.1209464543656801E-2</v>
      </c>
      <c r="AR9" s="16">
        <v>0.10284189323858101</v>
      </c>
      <c r="AS9" s="16">
        <v>0.19815387911928001</v>
      </c>
      <c r="AT9" s="16"/>
      <c r="AU9" s="16">
        <v>0.15916835048693201</v>
      </c>
      <c r="AV9" s="16">
        <v>7.4317329084559902E-2</v>
      </c>
      <c r="AW9" s="16"/>
      <c r="AX9" s="16">
        <v>0.122847743768638</v>
      </c>
      <c r="AY9" s="16" t="s">
        <v>141</v>
      </c>
      <c r="AZ9" s="16"/>
      <c r="BA9" s="16">
        <v>0.16434034531802699</v>
      </c>
      <c r="BB9" s="16">
        <v>4.4071239093955397E-2</v>
      </c>
    </row>
    <row r="10" spans="2:54" x14ac:dyDescent="0.35">
      <c r="B10" s="19" t="s">
        <v>132</v>
      </c>
      <c r="C10" s="16">
        <v>0.241645504566253</v>
      </c>
      <c r="D10" s="16">
        <v>0.26919414091705401</v>
      </c>
      <c r="E10" s="16">
        <v>0.19876651807074899</v>
      </c>
      <c r="F10" s="16"/>
      <c r="G10" s="16">
        <v>0.116810438357354</v>
      </c>
      <c r="H10" s="16">
        <v>0.31487827098673199</v>
      </c>
      <c r="I10" s="16">
        <v>0.303030956927962</v>
      </c>
      <c r="J10" s="16">
        <v>0.34973271735708999</v>
      </c>
      <c r="K10" s="16">
        <v>0</v>
      </c>
      <c r="L10" s="16">
        <v>0</v>
      </c>
      <c r="M10" s="16"/>
      <c r="N10" s="16">
        <v>0.20793226196895401</v>
      </c>
      <c r="O10" s="16">
        <v>0.17793589673500301</v>
      </c>
      <c r="P10" s="16">
        <v>0.225625297988963</v>
      </c>
      <c r="Q10" s="16">
        <v>0.36910080954881502</v>
      </c>
      <c r="R10" s="16"/>
      <c r="S10" s="16">
        <v>0.29618161171815099</v>
      </c>
      <c r="T10" s="16">
        <v>0.16529985118801499</v>
      </c>
      <c r="U10" s="16"/>
      <c r="V10" s="16">
        <v>0.195671067632924</v>
      </c>
      <c r="W10" s="16">
        <v>0.12731997867309899</v>
      </c>
      <c r="X10" s="16">
        <v>0.359923745016963</v>
      </c>
      <c r="Y10" s="16">
        <v>0.39922042983461797</v>
      </c>
      <c r="Z10" s="16"/>
      <c r="AA10" s="16">
        <v>0.173559411408264</v>
      </c>
      <c r="AB10" s="16">
        <v>0.246167052222</v>
      </c>
      <c r="AC10" s="16">
        <v>0</v>
      </c>
      <c r="AD10" s="16">
        <v>0.29944315901752799</v>
      </c>
      <c r="AE10" s="16">
        <v>0.72551009719473802</v>
      </c>
      <c r="AF10" s="16">
        <v>0</v>
      </c>
      <c r="AG10" s="16"/>
      <c r="AH10" s="16">
        <v>0.26648835274774102</v>
      </c>
      <c r="AI10" s="16">
        <v>0.233730653679071</v>
      </c>
      <c r="AJ10" s="16"/>
      <c r="AK10" s="16">
        <v>0.24556586614668299</v>
      </c>
      <c r="AL10" s="16">
        <v>0.21441622648592501</v>
      </c>
      <c r="AM10" s="16"/>
      <c r="AN10" s="16">
        <v>0.30980844985186701</v>
      </c>
      <c r="AO10" s="16">
        <v>0.160973184579731</v>
      </c>
      <c r="AP10" s="16"/>
      <c r="AQ10" s="16">
        <v>0.26669067008933101</v>
      </c>
      <c r="AR10" s="16">
        <v>0.32774019122836701</v>
      </c>
      <c r="AS10" s="16">
        <v>0.15544796863416199</v>
      </c>
      <c r="AT10" s="16"/>
      <c r="AU10" s="16">
        <v>0.17057270086764401</v>
      </c>
      <c r="AV10" s="16">
        <v>0.40036032574145403</v>
      </c>
      <c r="AW10" s="16"/>
      <c r="AX10" s="16">
        <v>0.241645504566253</v>
      </c>
      <c r="AY10" s="16" t="s">
        <v>141</v>
      </c>
      <c r="AZ10" s="16"/>
      <c r="BA10" s="16">
        <v>0.25807928323028101</v>
      </c>
      <c r="BB10" s="16">
        <v>0.36330099914571701</v>
      </c>
    </row>
    <row r="11" spans="2:54" x14ac:dyDescent="0.35">
      <c r="B11" s="19" t="s">
        <v>133</v>
      </c>
      <c r="C11" s="16">
        <v>0.14707709599041399</v>
      </c>
      <c r="D11" s="16">
        <v>0.16919053062305001</v>
      </c>
      <c r="E11" s="16">
        <v>0.105244770578619</v>
      </c>
      <c r="F11" s="16"/>
      <c r="G11" s="16">
        <v>0.10610840190304099</v>
      </c>
      <c r="H11" s="16">
        <v>0.15422292832449999</v>
      </c>
      <c r="I11" s="16">
        <v>0.171093095870574</v>
      </c>
      <c r="J11" s="16">
        <v>0.13722205022060999</v>
      </c>
      <c r="K11" s="16">
        <v>0.227624694778084</v>
      </c>
      <c r="L11" s="16">
        <v>0</v>
      </c>
      <c r="M11" s="16"/>
      <c r="N11" s="16">
        <v>0</v>
      </c>
      <c r="O11" s="16">
        <v>0.26087905398878503</v>
      </c>
      <c r="P11" s="16">
        <v>5.9234896363290102E-2</v>
      </c>
      <c r="Q11" s="16">
        <v>0.331256993886203</v>
      </c>
      <c r="R11" s="16"/>
      <c r="S11" s="16">
        <v>0.20905311502438301</v>
      </c>
      <c r="T11" s="16">
        <v>5.5808654016607298E-2</v>
      </c>
      <c r="U11" s="16"/>
      <c r="V11" s="16">
        <v>0</v>
      </c>
      <c r="W11" s="16">
        <v>0.123094842975895</v>
      </c>
      <c r="X11" s="16">
        <v>0.23963687563560901</v>
      </c>
      <c r="Y11" s="16">
        <v>0.206158677144365</v>
      </c>
      <c r="Z11" s="16"/>
      <c r="AA11" s="16">
        <v>0.14027583834843599</v>
      </c>
      <c r="AB11" s="16">
        <v>0.176863409584257</v>
      </c>
      <c r="AC11" s="16">
        <v>0.20008932651219</v>
      </c>
      <c r="AD11" s="16">
        <v>0.151733022894533</v>
      </c>
      <c r="AE11" s="16">
        <v>0</v>
      </c>
      <c r="AF11" s="16">
        <v>0</v>
      </c>
      <c r="AG11" s="16"/>
      <c r="AH11" s="16">
        <v>0.142522485421787</v>
      </c>
      <c r="AI11" s="16">
        <v>0.227315710754876</v>
      </c>
      <c r="AJ11" s="16"/>
      <c r="AK11" s="16">
        <v>0.13636963076954101</v>
      </c>
      <c r="AL11" s="16">
        <v>0.13968791060453201</v>
      </c>
      <c r="AM11" s="16"/>
      <c r="AN11" s="16">
        <v>0.12295158963957201</v>
      </c>
      <c r="AO11" s="16">
        <v>0.17518046939458601</v>
      </c>
      <c r="AP11" s="16"/>
      <c r="AQ11" s="16">
        <v>7.9732999438502802E-2</v>
      </c>
      <c r="AR11" s="16">
        <v>5.5609639650132603E-2</v>
      </c>
      <c r="AS11" s="16">
        <v>0.27923303654954501</v>
      </c>
      <c r="AT11" s="16"/>
      <c r="AU11" s="16">
        <v>0.166051085676999</v>
      </c>
      <c r="AV11" s="16">
        <v>0.132688399096202</v>
      </c>
      <c r="AW11" s="16"/>
      <c r="AX11" s="16">
        <v>0.14707709599041399</v>
      </c>
      <c r="AY11" s="16" t="s">
        <v>141</v>
      </c>
      <c r="AZ11" s="16"/>
      <c r="BA11" s="16">
        <v>0.22140025140365199</v>
      </c>
      <c r="BB11" s="16">
        <v>5.2906191857040902E-2</v>
      </c>
    </row>
    <row r="12" spans="2:54" x14ac:dyDescent="0.35">
      <c r="B12" s="19" t="s">
        <v>134</v>
      </c>
      <c r="C12" s="16">
        <v>0.42757600387775502</v>
      </c>
      <c r="D12" s="16">
        <v>0.391946210868235</v>
      </c>
      <c r="E12" s="16">
        <v>0.44194754379003198</v>
      </c>
      <c r="F12" s="16"/>
      <c r="G12" s="16">
        <v>0.38405480610423198</v>
      </c>
      <c r="H12" s="16">
        <v>0.42197891524932601</v>
      </c>
      <c r="I12" s="16">
        <v>0.29094118451603801</v>
      </c>
      <c r="J12" s="16">
        <v>0.51304523242230005</v>
      </c>
      <c r="K12" s="16">
        <v>0.772375305221916</v>
      </c>
      <c r="L12" s="16">
        <v>1</v>
      </c>
      <c r="M12" s="16"/>
      <c r="N12" s="16">
        <v>0.59310871790130304</v>
      </c>
      <c r="O12" s="16">
        <v>0.56118504927621105</v>
      </c>
      <c r="P12" s="16">
        <v>0.43269028868410397</v>
      </c>
      <c r="Q12" s="16">
        <v>0.17523017471146499</v>
      </c>
      <c r="R12" s="16"/>
      <c r="S12" s="16">
        <v>0.32466102400584401</v>
      </c>
      <c r="T12" s="16">
        <v>0.567533141940195</v>
      </c>
      <c r="U12" s="16"/>
      <c r="V12" s="16">
        <v>0.750752106721152</v>
      </c>
      <c r="W12" s="16">
        <v>0.53688840604882704</v>
      </c>
      <c r="X12" s="16">
        <v>0.18205218485694499</v>
      </c>
      <c r="Y12" s="16">
        <v>0.19215824173962601</v>
      </c>
      <c r="Z12" s="16"/>
      <c r="AA12" s="16">
        <v>0.43479954606894999</v>
      </c>
      <c r="AB12" s="16">
        <v>0.57696953819374297</v>
      </c>
      <c r="AC12" s="16">
        <v>0.61028234995419395</v>
      </c>
      <c r="AD12" s="16">
        <v>0.34235924833182102</v>
      </c>
      <c r="AE12" s="16">
        <v>0.27448990280526198</v>
      </c>
      <c r="AF12" s="16">
        <v>1</v>
      </c>
      <c r="AG12" s="16"/>
      <c r="AH12" s="16">
        <v>0.35103647838080598</v>
      </c>
      <c r="AI12" s="16">
        <v>0.4236990212467</v>
      </c>
      <c r="AJ12" s="16"/>
      <c r="AK12" s="16">
        <v>0.38778071064570302</v>
      </c>
      <c r="AL12" s="16">
        <v>0.57167138842179699</v>
      </c>
      <c r="AM12" s="16"/>
      <c r="AN12" s="16">
        <v>0.381977747414664</v>
      </c>
      <c r="AO12" s="16">
        <v>0.56307217432326695</v>
      </c>
      <c r="AP12" s="16"/>
      <c r="AQ12" s="16">
        <v>0.367882575373572</v>
      </c>
      <c r="AR12" s="16">
        <v>0.51380827588292</v>
      </c>
      <c r="AS12" s="16">
        <v>0.36716511569701299</v>
      </c>
      <c r="AT12" s="16"/>
      <c r="AU12" s="16">
        <v>0.478874165924358</v>
      </c>
      <c r="AV12" s="16">
        <v>0.39263394607778301</v>
      </c>
      <c r="AW12" s="16"/>
      <c r="AX12" s="16">
        <v>0.42757600387775502</v>
      </c>
      <c r="AY12" s="16" t="s">
        <v>141</v>
      </c>
      <c r="AZ12" s="16"/>
      <c r="BA12" s="16">
        <v>0.33072206290978501</v>
      </c>
      <c r="BB12" s="16">
        <v>0.344838911332016</v>
      </c>
    </row>
    <row r="13" spans="2:54" x14ac:dyDescent="0.35">
      <c r="B13" s="19" t="s">
        <v>110</v>
      </c>
      <c r="C13" s="20">
        <v>6.08536517969386E-2</v>
      </c>
      <c r="D13" s="20">
        <v>6.3205216451983195E-2</v>
      </c>
      <c r="E13" s="20">
        <v>6.3552763520905498E-2</v>
      </c>
      <c r="F13" s="20"/>
      <c r="G13" s="20">
        <v>0.187549003187019</v>
      </c>
      <c r="H13" s="20">
        <v>6.1177790757057801E-2</v>
      </c>
      <c r="I13" s="20">
        <v>0</v>
      </c>
      <c r="J13" s="20">
        <v>0</v>
      </c>
      <c r="K13" s="20">
        <v>0</v>
      </c>
      <c r="L13" s="20">
        <v>0</v>
      </c>
      <c r="M13" s="20"/>
      <c r="N13" s="20">
        <v>0</v>
      </c>
      <c r="O13" s="20">
        <v>0</v>
      </c>
      <c r="P13" s="20">
        <v>0.125753827141837</v>
      </c>
      <c r="Q13" s="20">
        <v>0</v>
      </c>
      <c r="R13" s="20"/>
      <c r="S13" s="20">
        <v>2.5803423737656199E-2</v>
      </c>
      <c r="T13" s="20">
        <v>0.117560759485379</v>
      </c>
      <c r="U13" s="20"/>
      <c r="V13" s="20">
        <v>0</v>
      </c>
      <c r="W13" s="20">
        <v>0.11830520892195601</v>
      </c>
      <c r="X13" s="20">
        <v>4.2405291057140401E-2</v>
      </c>
      <c r="Y13" s="20">
        <v>0</v>
      </c>
      <c r="Z13" s="20"/>
      <c r="AA13" s="20">
        <v>0.13981318415734101</v>
      </c>
      <c r="AB13" s="20">
        <v>0</v>
      </c>
      <c r="AC13" s="20">
        <v>0.189628323533616</v>
      </c>
      <c r="AD13" s="20">
        <v>0</v>
      </c>
      <c r="AE13" s="20">
        <v>0</v>
      </c>
      <c r="AF13" s="20">
        <v>0</v>
      </c>
      <c r="AG13" s="20"/>
      <c r="AH13" s="20">
        <v>9.3508602483700201E-2</v>
      </c>
      <c r="AI13" s="20">
        <v>0</v>
      </c>
      <c r="AJ13" s="20"/>
      <c r="AK13" s="20">
        <v>2.8985464207611299E-2</v>
      </c>
      <c r="AL13" s="20">
        <v>0</v>
      </c>
      <c r="AM13" s="20"/>
      <c r="AN13" s="20">
        <v>2.5910169603681601E-2</v>
      </c>
      <c r="AO13" s="20">
        <v>0</v>
      </c>
      <c r="AP13" s="20"/>
      <c r="AQ13" s="20">
        <v>0.24448429055493701</v>
      </c>
      <c r="AR13" s="20">
        <v>0</v>
      </c>
      <c r="AS13" s="20">
        <v>0</v>
      </c>
      <c r="AT13" s="20"/>
      <c r="AU13" s="20">
        <v>2.53336970440677E-2</v>
      </c>
      <c r="AV13" s="20">
        <v>0</v>
      </c>
      <c r="AW13" s="20"/>
      <c r="AX13" s="20">
        <v>6.08536517969386E-2</v>
      </c>
      <c r="AY13" s="20" t="s">
        <v>141</v>
      </c>
      <c r="AZ13" s="20"/>
      <c r="BA13" s="20">
        <v>2.5458057138255E-2</v>
      </c>
      <c r="BB13" s="20">
        <v>0.19488265857127099</v>
      </c>
    </row>
    <row r="14" spans="2:54" x14ac:dyDescent="0.35">
      <c r="B14" s="21" t="s">
        <v>15</v>
      </c>
    </row>
    <row r="15" spans="2:54" x14ac:dyDescent="0.35">
      <c r="B15" t="s">
        <v>525</v>
      </c>
    </row>
    <row r="16" spans="2:54" x14ac:dyDescent="0.35">
      <c r="B16" t="s">
        <v>526</v>
      </c>
    </row>
    <row r="18" spans="2:2" x14ac:dyDescent="0.35">
      <c r="B1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B18"/>
  <sheetViews>
    <sheetView showGridLines="0" topLeftCell="A5"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147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425</v>
      </c>
      <c r="D7" s="13">
        <v>182</v>
      </c>
      <c r="E7" s="13">
        <v>239</v>
      </c>
      <c r="F7" s="13"/>
      <c r="G7" s="13">
        <v>70</v>
      </c>
      <c r="H7" s="13">
        <v>88</v>
      </c>
      <c r="I7" s="13">
        <v>73</v>
      </c>
      <c r="J7" s="13">
        <v>76</v>
      </c>
      <c r="K7" s="13">
        <v>65</v>
      </c>
      <c r="L7" s="13">
        <v>53</v>
      </c>
      <c r="M7" s="13"/>
      <c r="N7" s="13">
        <v>81</v>
      </c>
      <c r="O7" s="13">
        <v>86</v>
      </c>
      <c r="P7" s="13">
        <v>183</v>
      </c>
      <c r="Q7" s="13">
        <v>75</v>
      </c>
      <c r="R7" s="13"/>
      <c r="S7" s="13">
        <v>299</v>
      </c>
      <c r="T7" s="13">
        <v>125</v>
      </c>
      <c r="U7" s="13"/>
      <c r="V7" s="13">
        <v>79</v>
      </c>
      <c r="W7" s="13">
        <v>176</v>
      </c>
      <c r="X7" s="13">
        <v>148</v>
      </c>
      <c r="Y7" s="13">
        <v>22</v>
      </c>
      <c r="Z7" s="13"/>
      <c r="AA7" s="13">
        <v>96</v>
      </c>
      <c r="AB7" s="13">
        <v>95</v>
      </c>
      <c r="AC7" s="13">
        <v>34</v>
      </c>
      <c r="AD7" s="13">
        <v>129</v>
      </c>
      <c r="AE7" s="13">
        <v>54</v>
      </c>
      <c r="AF7" s="13">
        <v>17</v>
      </c>
      <c r="AG7" s="13"/>
      <c r="AH7" s="13">
        <v>207</v>
      </c>
      <c r="AI7" s="13">
        <v>146</v>
      </c>
      <c r="AJ7" s="13"/>
      <c r="AK7" s="13">
        <v>167</v>
      </c>
      <c r="AL7" s="13">
        <v>126</v>
      </c>
      <c r="AM7" s="13"/>
      <c r="AN7" s="13">
        <v>176</v>
      </c>
      <c r="AO7" s="13">
        <v>156</v>
      </c>
      <c r="AP7" s="13"/>
      <c r="AQ7" s="13">
        <v>96</v>
      </c>
      <c r="AR7" s="13">
        <v>159</v>
      </c>
      <c r="AS7" s="13">
        <v>147</v>
      </c>
      <c r="AT7" s="13"/>
      <c r="AU7" s="13">
        <v>234</v>
      </c>
      <c r="AV7" s="13">
        <v>188</v>
      </c>
      <c r="AW7" s="13"/>
      <c r="AX7" s="13">
        <v>386</v>
      </c>
      <c r="AY7" s="13">
        <v>37</v>
      </c>
      <c r="AZ7" s="13"/>
      <c r="BA7" s="13">
        <v>179</v>
      </c>
      <c r="BB7" s="13">
        <v>41</v>
      </c>
    </row>
    <row r="8" spans="2:54" ht="30" customHeight="1" x14ac:dyDescent="0.35">
      <c r="B8" s="14" t="s">
        <v>84</v>
      </c>
      <c r="C8" s="14">
        <v>412</v>
      </c>
      <c r="D8" s="14">
        <v>184</v>
      </c>
      <c r="E8" s="14">
        <v>224</v>
      </c>
      <c r="F8" s="14"/>
      <c r="G8" s="14">
        <v>75</v>
      </c>
      <c r="H8" s="14">
        <v>87</v>
      </c>
      <c r="I8" s="14">
        <v>69</v>
      </c>
      <c r="J8" s="14">
        <v>70</v>
      </c>
      <c r="K8" s="14">
        <v>60</v>
      </c>
      <c r="L8" s="14">
        <v>51</v>
      </c>
      <c r="M8" s="14"/>
      <c r="N8" s="14">
        <v>67</v>
      </c>
      <c r="O8" s="14">
        <v>80</v>
      </c>
      <c r="P8" s="14">
        <v>154</v>
      </c>
      <c r="Q8" s="14">
        <v>111</v>
      </c>
      <c r="R8" s="14"/>
      <c r="S8" s="14">
        <v>225</v>
      </c>
      <c r="T8" s="14">
        <v>186</v>
      </c>
      <c r="U8" s="14"/>
      <c r="V8" s="14">
        <v>97</v>
      </c>
      <c r="W8" s="14">
        <v>174</v>
      </c>
      <c r="X8" s="14">
        <v>125</v>
      </c>
      <c r="Y8" s="14">
        <v>17</v>
      </c>
      <c r="Z8" s="14"/>
      <c r="AA8" s="14">
        <v>131</v>
      </c>
      <c r="AB8" s="14">
        <v>78</v>
      </c>
      <c r="AC8" s="14">
        <v>39</v>
      </c>
      <c r="AD8" s="14">
        <v>109</v>
      </c>
      <c r="AE8" s="14">
        <v>41</v>
      </c>
      <c r="AF8" s="14">
        <v>14</v>
      </c>
      <c r="AG8" s="14"/>
      <c r="AH8" s="14">
        <v>204</v>
      </c>
      <c r="AI8" s="14">
        <v>127</v>
      </c>
      <c r="AJ8" s="14"/>
      <c r="AK8" s="14">
        <v>161</v>
      </c>
      <c r="AL8" s="14">
        <v>115</v>
      </c>
      <c r="AM8" s="14"/>
      <c r="AN8" s="14">
        <v>168</v>
      </c>
      <c r="AO8" s="14">
        <v>144</v>
      </c>
      <c r="AP8" s="14"/>
      <c r="AQ8" s="14">
        <v>89</v>
      </c>
      <c r="AR8" s="14">
        <v>158</v>
      </c>
      <c r="AS8" s="14">
        <v>135</v>
      </c>
      <c r="AT8" s="14"/>
      <c r="AU8" s="14">
        <v>213</v>
      </c>
      <c r="AV8" s="14">
        <v>195</v>
      </c>
      <c r="AW8" s="14"/>
      <c r="AX8" s="14">
        <v>372</v>
      </c>
      <c r="AY8" s="14">
        <v>38</v>
      </c>
      <c r="AZ8" s="14"/>
      <c r="BA8" s="14">
        <v>167</v>
      </c>
      <c r="BB8" s="14">
        <v>40</v>
      </c>
    </row>
    <row r="9" spans="2:54" x14ac:dyDescent="0.35">
      <c r="B9" s="19" t="s">
        <v>131</v>
      </c>
      <c r="C9" s="16">
        <v>0.123314499370151</v>
      </c>
      <c r="D9" s="16">
        <v>0.11422352279181</v>
      </c>
      <c r="E9" s="16">
        <v>0.128433469406456</v>
      </c>
      <c r="F9" s="16"/>
      <c r="G9" s="16">
        <v>0.26350525354112098</v>
      </c>
      <c r="H9" s="16">
        <v>0.13449464011842499</v>
      </c>
      <c r="I9" s="16">
        <v>0.108982166776061</v>
      </c>
      <c r="J9" s="16">
        <v>0.106674734289016</v>
      </c>
      <c r="K9" s="16">
        <v>1.3634293047419E-2</v>
      </c>
      <c r="L9" s="16">
        <v>6.7981616550466598E-2</v>
      </c>
      <c r="M9" s="16"/>
      <c r="N9" s="16">
        <v>0.13611649260268699</v>
      </c>
      <c r="O9" s="16">
        <v>7.7382881016459307E-2</v>
      </c>
      <c r="P9" s="16">
        <v>0.13988119222800899</v>
      </c>
      <c r="Q9" s="16">
        <v>0.12564646832273099</v>
      </c>
      <c r="R9" s="16"/>
      <c r="S9" s="16">
        <v>8.6844953207178305E-2</v>
      </c>
      <c r="T9" s="16">
        <v>0.16839616319935299</v>
      </c>
      <c r="U9" s="16"/>
      <c r="V9" s="16">
        <v>0.15860169764777701</v>
      </c>
      <c r="W9" s="16">
        <v>0.129071013259971</v>
      </c>
      <c r="X9" s="16">
        <v>9.0707984804344499E-2</v>
      </c>
      <c r="Y9" s="16">
        <v>0.102629368720838</v>
      </c>
      <c r="Z9" s="16"/>
      <c r="AA9" s="16">
        <v>0.112866584587484</v>
      </c>
      <c r="AB9" s="16">
        <v>0.17512438110513101</v>
      </c>
      <c r="AC9" s="16">
        <v>0.14107160917436501</v>
      </c>
      <c r="AD9" s="16">
        <v>0.10637008857355799</v>
      </c>
      <c r="AE9" s="16">
        <v>0.10605947798901599</v>
      </c>
      <c r="AF9" s="16">
        <v>6.3139128651221399E-2</v>
      </c>
      <c r="AG9" s="16"/>
      <c r="AH9" s="16">
        <v>0.148959420041547</v>
      </c>
      <c r="AI9" s="16">
        <v>7.0473941017235794E-2</v>
      </c>
      <c r="AJ9" s="16"/>
      <c r="AK9" s="16">
        <v>0.14616118656163299</v>
      </c>
      <c r="AL9" s="16">
        <v>7.4325499743782802E-2</v>
      </c>
      <c r="AM9" s="16"/>
      <c r="AN9" s="16">
        <v>0.15521281965504499</v>
      </c>
      <c r="AO9" s="16">
        <v>8.0003717977919803E-2</v>
      </c>
      <c r="AP9" s="16"/>
      <c r="AQ9" s="16">
        <v>0.12300887286100599</v>
      </c>
      <c r="AR9" s="16">
        <v>0.13823125307843501</v>
      </c>
      <c r="AS9" s="16">
        <v>0.117643162258453</v>
      </c>
      <c r="AT9" s="16"/>
      <c r="AU9" s="16">
        <v>0.12679270941986401</v>
      </c>
      <c r="AV9" s="16">
        <v>0.12225165833601701</v>
      </c>
      <c r="AW9" s="16"/>
      <c r="AX9" s="16">
        <v>0.122176625861302</v>
      </c>
      <c r="AY9" s="16">
        <v>0.14151352655684099</v>
      </c>
      <c r="AZ9" s="16"/>
      <c r="BA9" s="16">
        <v>0.15673278960537601</v>
      </c>
      <c r="BB9" s="16">
        <v>0.254564844968385</v>
      </c>
    </row>
    <row r="10" spans="2:54" x14ac:dyDescent="0.35">
      <c r="B10" s="19" t="s">
        <v>132</v>
      </c>
      <c r="C10" s="16">
        <v>0.262879020732813</v>
      </c>
      <c r="D10" s="16">
        <v>0.25711196202912701</v>
      </c>
      <c r="E10" s="16">
        <v>0.26737375801739399</v>
      </c>
      <c r="F10" s="16"/>
      <c r="G10" s="16">
        <v>0.224289035967047</v>
      </c>
      <c r="H10" s="16">
        <v>0.31728707792869998</v>
      </c>
      <c r="I10" s="16">
        <v>0.25749520741274401</v>
      </c>
      <c r="J10" s="16">
        <v>0.21308121627333701</v>
      </c>
      <c r="K10" s="16">
        <v>0.30633177217653901</v>
      </c>
      <c r="L10" s="16">
        <v>0.25151067310985997</v>
      </c>
      <c r="M10" s="16"/>
      <c r="N10" s="16">
        <v>0.27487721444733199</v>
      </c>
      <c r="O10" s="16">
        <v>0.18966756998381901</v>
      </c>
      <c r="P10" s="16">
        <v>0.26867401450052902</v>
      </c>
      <c r="Q10" s="16">
        <v>0.30010030464177501</v>
      </c>
      <c r="R10" s="16"/>
      <c r="S10" s="16">
        <v>0.25533114552888603</v>
      </c>
      <c r="T10" s="16">
        <v>0.26673866309247901</v>
      </c>
      <c r="U10" s="16"/>
      <c r="V10" s="16">
        <v>0.242964697078939</v>
      </c>
      <c r="W10" s="16">
        <v>0.23673467266109899</v>
      </c>
      <c r="X10" s="16">
        <v>0.31815405227335403</v>
      </c>
      <c r="Y10" s="16">
        <v>0.23661104206416</v>
      </c>
      <c r="Z10" s="16"/>
      <c r="AA10" s="16">
        <v>0.17840795731407399</v>
      </c>
      <c r="AB10" s="16">
        <v>0.30009942856555299</v>
      </c>
      <c r="AC10" s="16">
        <v>0.199840871961387</v>
      </c>
      <c r="AD10" s="16">
        <v>0.30957061974178901</v>
      </c>
      <c r="AE10" s="16">
        <v>0.41437604871655598</v>
      </c>
      <c r="AF10" s="16">
        <v>0.217570359571302</v>
      </c>
      <c r="AG10" s="16"/>
      <c r="AH10" s="16">
        <v>0.28474816222320898</v>
      </c>
      <c r="AI10" s="16">
        <v>0.255041854609109</v>
      </c>
      <c r="AJ10" s="16"/>
      <c r="AK10" s="16">
        <v>0.30704919005456999</v>
      </c>
      <c r="AL10" s="16">
        <v>0.28269800413202101</v>
      </c>
      <c r="AM10" s="16"/>
      <c r="AN10" s="16">
        <v>0.27644319930980299</v>
      </c>
      <c r="AO10" s="16">
        <v>0.24027752829017901</v>
      </c>
      <c r="AP10" s="16"/>
      <c r="AQ10" s="16">
        <v>0.26500514841342399</v>
      </c>
      <c r="AR10" s="16">
        <v>0.187894849002673</v>
      </c>
      <c r="AS10" s="16">
        <v>0.36062211500521102</v>
      </c>
      <c r="AT10" s="16"/>
      <c r="AU10" s="16">
        <v>0.27785023013037302</v>
      </c>
      <c r="AV10" s="16">
        <v>0.24795989535988899</v>
      </c>
      <c r="AW10" s="16"/>
      <c r="AX10" s="16">
        <v>0.28431789727654899</v>
      </c>
      <c r="AY10" s="16">
        <v>6.5221715136277794E-2</v>
      </c>
      <c r="AZ10" s="16"/>
      <c r="BA10" s="16">
        <v>0.34430400392219801</v>
      </c>
      <c r="BB10" s="16">
        <v>0.18233731372646</v>
      </c>
    </row>
    <row r="11" spans="2:54" x14ac:dyDescent="0.35">
      <c r="B11" s="19" t="s">
        <v>133</v>
      </c>
      <c r="C11" s="16">
        <v>0.155365428803974</v>
      </c>
      <c r="D11" s="16">
        <v>0.17504717705488501</v>
      </c>
      <c r="E11" s="16">
        <v>0.13896386229708499</v>
      </c>
      <c r="F11" s="16"/>
      <c r="G11" s="16">
        <v>0.25323125191397799</v>
      </c>
      <c r="H11" s="16">
        <v>0.134187636244995</v>
      </c>
      <c r="I11" s="16">
        <v>0.19258423636309999</v>
      </c>
      <c r="J11" s="16">
        <v>0.14860565683652299</v>
      </c>
      <c r="K11" s="16">
        <v>9.5753043525817705E-2</v>
      </c>
      <c r="L11" s="16">
        <v>7.61978987553356E-2</v>
      </c>
      <c r="M11" s="16"/>
      <c r="N11" s="16">
        <v>0.18336706511817999</v>
      </c>
      <c r="O11" s="16">
        <v>0.17342118604915399</v>
      </c>
      <c r="P11" s="16">
        <v>0.16149734223735199</v>
      </c>
      <c r="Q11" s="16">
        <v>0.117248384783619</v>
      </c>
      <c r="R11" s="16"/>
      <c r="S11" s="16">
        <v>0.16071263801755301</v>
      </c>
      <c r="T11" s="16">
        <v>0.14999967230691899</v>
      </c>
      <c r="U11" s="16"/>
      <c r="V11" s="16">
        <v>0.15165252347404801</v>
      </c>
      <c r="W11" s="16">
        <v>0.14750276054953099</v>
      </c>
      <c r="X11" s="16">
        <v>0.152067844264966</v>
      </c>
      <c r="Y11" s="16">
        <v>0.28419849062811697</v>
      </c>
      <c r="Z11" s="16"/>
      <c r="AA11" s="16">
        <v>0.22446734168052099</v>
      </c>
      <c r="AB11" s="16">
        <v>0.13345113275509801</v>
      </c>
      <c r="AC11" s="16">
        <v>0.117267429563944</v>
      </c>
      <c r="AD11" s="16">
        <v>0.12653630251530201</v>
      </c>
      <c r="AE11" s="16">
        <v>0.108167294377482</v>
      </c>
      <c r="AF11" s="16">
        <v>9.8378085859597994E-2</v>
      </c>
      <c r="AG11" s="16"/>
      <c r="AH11" s="16">
        <v>0.121026918752244</v>
      </c>
      <c r="AI11" s="16">
        <v>0.17437010711499701</v>
      </c>
      <c r="AJ11" s="16"/>
      <c r="AK11" s="16">
        <v>0.15342212138939401</v>
      </c>
      <c r="AL11" s="16">
        <v>0.17296517043489901</v>
      </c>
      <c r="AM11" s="16"/>
      <c r="AN11" s="16">
        <v>0.11788151856699799</v>
      </c>
      <c r="AO11" s="16">
        <v>0.17525192626459901</v>
      </c>
      <c r="AP11" s="16"/>
      <c r="AQ11" s="16">
        <v>0.15153656790641801</v>
      </c>
      <c r="AR11" s="16">
        <v>0.17551657223470199</v>
      </c>
      <c r="AS11" s="16">
        <v>0.10440824308805199</v>
      </c>
      <c r="AT11" s="16"/>
      <c r="AU11" s="16">
        <v>0.13421901782944301</v>
      </c>
      <c r="AV11" s="16">
        <v>0.17054814696471499</v>
      </c>
      <c r="AW11" s="16"/>
      <c r="AX11" s="16">
        <v>0.159310936448985</v>
      </c>
      <c r="AY11" s="16">
        <v>0.124997429137329</v>
      </c>
      <c r="AZ11" s="16"/>
      <c r="BA11" s="16">
        <v>0.202387606837063</v>
      </c>
      <c r="BB11" s="16">
        <v>0.191282696174633</v>
      </c>
    </row>
    <row r="12" spans="2:54" x14ac:dyDescent="0.35">
      <c r="B12" s="19" t="s">
        <v>134</v>
      </c>
      <c r="C12" s="16">
        <v>0.451166636033978</v>
      </c>
      <c r="D12" s="16">
        <v>0.450411531084915</v>
      </c>
      <c r="E12" s="16">
        <v>0.45451038441792102</v>
      </c>
      <c r="F12" s="16"/>
      <c r="G12" s="16">
        <v>0.25897445857785301</v>
      </c>
      <c r="H12" s="16">
        <v>0.40725280011864201</v>
      </c>
      <c r="I12" s="16">
        <v>0.42712795534228998</v>
      </c>
      <c r="J12" s="16">
        <v>0.52429140248303296</v>
      </c>
      <c r="K12" s="16">
        <v>0.56847305175634599</v>
      </c>
      <c r="L12" s="16">
        <v>0.60430981158433705</v>
      </c>
      <c r="M12" s="16"/>
      <c r="N12" s="16">
        <v>0.40563922783180101</v>
      </c>
      <c r="O12" s="16">
        <v>0.55952836295056796</v>
      </c>
      <c r="P12" s="16">
        <v>0.416620830279883</v>
      </c>
      <c r="Q12" s="16">
        <v>0.448544531089351</v>
      </c>
      <c r="R12" s="16"/>
      <c r="S12" s="16">
        <v>0.483791255691497</v>
      </c>
      <c r="T12" s="16">
        <v>0.41486550140125</v>
      </c>
      <c r="U12" s="16"/>
      <c r="V12" s="16">
        <v>0.42720293550134902</v>
      </c>
      <c r="W12" s="16">
        <v>0.483746095625263</v>
      </c>
      <c r="X12" s="16">
        <v>0.43434648347331001</v>
      </c>
      <c r="Y12" s="16">
        <v>0.37656109858688402</v>
      </c>
      <c r="Z12" s="16"/>
      <c r="AA12" s="16">
        <v>0.47699730812913599</v>
      </c>
      <c r="AB12" s="16">
        <v>0.37272381463682402</v>
      </c>
      <c r="AC12" s="16">
        <v>0.54182008930030501</v>
      </c>
      <c r="AD12" s="16">
        <v>0.45209549665587401</v>
      </c>
      <c r="AE12" s="16">
        <v>0.37139717891694601</v>
      </c>
      <c r="AF12" s="16">
        <v>0.62091242591787899</v>
      </c>
      <c r="AG12" s="16"/>
      <c r="AH12" s="16">
        <v>0.43986940520888002</v>
      </c>
      <c r="AI12" s="16">
        <v>0.48514602529426998</v>
      </c>
      <c r="AJ12" s="16"/>
      <c r="AK12" s="16">
        <v>0.38063687796512602</v>
      </c>
      <c r="AL12" s="16">
        <v>0.47001132568929799</v>
      </c>
      <c r="AM12" s="16"/>
      <c r="AN12" s="16">
        <v>0.44392531441932398</v>
      </c>
      <c r="AO12" s="16">
        <v>0.49130515939819402</v>
      </c>
      <c r="AP12" s="16"/>
      <c r="AQ12" s="16">
        <v>0.45382176165375498</v>
      </c>
      <c r="AR12" s="16">
        <v>0.48911071929796801</v>
      </c>
      <c r="AS12" s="16">
        <v>0.41035094711713099</v>
      </c>
      <c r="AT12" s="16"/>
      <c r="AU12" s="16">
        <v>0.45152834812840698</v>
      </c>
      <c r="AV12" s="16">
        <v>0.45435478290867498</v>
      </c>
      <c r="AW12" s="16"/>
      <c r="AX12" s="16">
        <v>0.42870178542102999</v>
      </c>
      <c r="AY12" s="16">
        <v>0.64293147069206902</v>
      </c>
      <c r="AZ12" s="16"/>
      <c r="BA12" s="16">
        <v>0.293038684575882</v>
      </c>
      <c r="BB12" s="16">
        <v>0.371815145130521</v>
      </c>
    </row>
    <row r="13" spans="2:54" x14ac:dyDescent="0.35">
      <c r="B13" s="19" t="s">
        <v>110</v>
      </c>
      <c r="C13" s="20">
        <v>7.2744150590835404E-3</v>
      </c>
      <c r="D13" s="20">
        <v>3.2058070392633501E-3</v>
      </c>
      <c r="E13" s="20">
        <v>1.0718525861143699E-2</v>
      </c>
      <c r="F13" s="20"/>
      <c r="G13" s="20">
        <v>0</v>
      </c>
      <c r="H13" s="20">
        <v>6.77784558923758E-3</v>
      </c>
      <c r="I13" s="20">
        <v>1.3810434105805E-2</v>
      </c>
      <c r="J13" s="20">
        <v>7.3469901180915204E-3</v>
      </c>
      <c r="K13" s="20">
        <v>1.5807839493878401E-2</v>
      </c>
      <c r="L13" s="20">
        <v>0</v>
      </c>
      <c r="M13" s="20"/>
      <c r="N13" s="20">
        <v>0</v>
      </c>
      <c r="O13" s="20">
        <v>0</v>
      </c>
      <c r="P13" s="20">
        <v>1.3326620754227299E-2</v>
      </c>
      <c r="Q13" s="20">
        <v>8.4603111625242595E-3</v>
      </c>
      <c r="R13" s="20"/>
      <c r="S13" s="20">
        <v>1.3320007554885299E-2</v>
      </c>
      <c r="T13" s="20">
        <v>0</v>
      </c>
      <c r="U13" s="20"/>
      <c r="V13" s="20">
        <v>1.95781462978874E-2</v>
      </c>
      <c r="W13" s="20">
        <v>2.9454579041355202E-3</v>
      </c>
      <c r="X13" s="20">
        <v>4.7236351840250403E-3</v>
      </c>
      <c r="Y13" s="20">
        <v>0</v>
      </c>
      <c r="Z13" s="20"/>
      <c r="AA13" s="20">
        <v>7.2608082887847701E-3</v>
      </c>
      <c r="AB13" s="20">
        <v>1.86012429373935E-2</v>
      </c>
      <c r="AC13" s="20">
        <v>0</v>
      </c>
      <c r="AD13" s="20">
        <v>5.42749251347735E-3</v>
      </c>
      <c r="AE13" s="20">
        <v>0</v>
      </c>
      <c r="AF13" s="20">
        <v>0</v>
      </c>
      <c r="AG13" s="20"/>
      <c r="AH13" s="20">
        <v>5.3960937741202499E-3</v>
      </c>
      <c r="AI13" s="20">
        <v>1.49680719643875E-2</v>
      </c>
      <c r="AJ13" s="20"/>
      <c r="AK13" s="20">
        <v>1.27306240292763E-2</v>
      </c>
      <c r="AL13" s="20">
        <v>0</v>
      </c>
      <c r="AM13" s="20"/>
      <c r="AN13" s="20">
        <v>6.5371480488309597E-3</v>
      </c>
      <c r="AO13" s="20">
        <v>1.31616680691077E-2</v>
      </c>
      <c r="AP13" s="20"/>
      <c r="AQ13" s="20">
        <v>6.62764916539738E-3</v>
      </c>
      <c r="AR13" s="20">
        <v>9.2466063862215505E-3</v>
      </c>
      <c r="AS13" s="20">
        <v>6.9755325311528296E-3</v>
      </c>
      <c r="AT13" s="20"/>
      <c r="AU13" s="20">
        <v>9.6096944919138207E-3</v>
      </c>
      <c r="AV13" s="20">
        <v>4.8855164307037699E-3</v>
      </c>
      <c r="AW13" s="20"/>
      <c r="AX13" s="20">
        <v>5.4927549921345298E-3</v>
      </c>
      <c r="AY13" s="20">
        <v>2.53358584774824E-2</v>
      </c>
      <c r="AZ13" s="20"/>
      <c r="BA13" s="20">
        <v>3.5369150594814899E-3</v>
      </c>
      <c r="BB13" s="20">
        <v>0</v>
      </c>
    </row>
    <row r="14" spans="2:54" x14ac:dyDescent="0.35">
      <c r="B14" s="21" t="s">
        <v>15</v>
      </c>
    </row>
    <row r="15" spans="2:54" x14ac:dyDescent="0.35">
      <c r="B15" t="s">
        <v>525</v>
      </c>
    </row>
    <row r="16" spans="2:54" x14ac:dyDescent="0.35">
      <c r="B16" t="s">
        <v>526</v>
      </c>
    </row>
    <row r="18" spans="2:2" x14ac:dyDescent="0.35">
      <c r="B1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B18"/>
  <sheetViews>
    <sheetView showGridLines="0" topLeftCell="A6" workbookViewId="0">
      <pane xSplit="2" topLeftCell="C1" activePane="topRight" state="frozen"/>
      <selection activeCell="E31" sqref="E31"/>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148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264</v>
      </c>
      <c r="D7" s="13">
        <v>139</v>
      </c>
      <c r="E7" s="13">
        <v>122</v>
      </c>
      <c r="F7" s="13"/>
      <c r="G7" s="13">
        <v>40</v>
      </c>
      <c r="H7" s="13">
        <v>57</v>
      </c>
      <c r="I7" s="13">
        <v>58</v>
      </c>
      <c r="J7" s="13">
        <v>43</v>
      </c>
      <c r="K7" s="13">
        <v>34</v>
      </c>
      <c r="L7" s="13">
        <v>32</v>
      </c>
      <c r="M7" s="13"/>
      <c r="N7" s="13">
        <v>53</v>
      </c>
      <c r="O7" s="13">
        <v>50</v>
      </c>
      <c r="P7" s="13">
        <v>120</v>
      </c>
      <c r="Q7" s="13">
        <v>41</v>
      </c>
      <c r="R7" s="13"/>
      <c r="S7" s="13">
        <v>180</v>
      </c>
      <c r="T7" s="13">
        <v>83</v>
      </c>
      <c r="U7" s="13"/>
      <c r="V7" s="13">
        <v>53</v>
      </c>
      <c r="W7" s="13">
        <v>103</v>
      </c>
      <c r="X7" s="13">
        <v>94</v>
      </c>
      <c r="Y7" s="13">
        <v>14</v>
      </c>
      <c r="Z7" s="13"/>
      <c r="AA7" s="13">
        <v>73</v>
      </c>
      <c r="AB7" s="13">
        <v>59</v>
      </c>
      <c r="AC7" s="13">
        <v>16</v>
      </c>
      <c r="AD7" s="13">
        <v>82</v>
      </c>
      <c r="AE7" s="13">
        <v>29</v>
      </c>
      <c r="AF7" s="13">
        <v>5</v>
      </c>
      <c r="AG7" s="13"/>
      <c r="AH7" s="13">
        <v>128</v>
      </c>
      <c r="AI7" s="13">
        <v>94</v>
      </c>
      <c r="AJ7" s="13"/>
      <c r="AK7" s="13">
        <v>105</v>
      </c>
      <c r="AL7" s="13">
        <v>81</v>
      </c>
      <c r="AM7" s="13"/>
      <c r="AN7" s="13">
        <v>108</v>
      </c>
      <c r="AO7" s="13">
        <v>106</v>
      </c>
      <c r="AP7" s="13"/>
      <c r="AQ7" s="13">
        <v>45</v>
      </c>
      <c r="AR7" s="13">
        <v>95</v>
      </c>
      <c r="AS7" s="13">
        <v>108</v>
      </c>
      <c r="AT7" s="13"/>
      <c r="AU7" s="13">
        <v>158</v>
      </c>
      <c r="AV7" s="13">
        <v>105</v>
      </c>
      <c r="AW7" s="13"/>
      <c r="AX7" s="13">
        <v>246</v>
      </c>
      <c r="AY7" s="13">
        <v>18</v>
      </c>
      <c r="AZ7" s="13"/>
      <c r="BA7" s="13">
        <v>128</v>
      </c>
      <c r="BB7" s="13">
        <v>29</v>
      </c>
    </row>
    <row r="8" spans="2:54" ht="30" customHeight="1" x14ac:dyDescent="0.35">
      <c r="B8" s="14" t="s">
        <v>84</v>
      </c>
      <c r="C8" s="14">
        <v>263</v>
      </c>
      <c r="D8" s="14">
        <v>136</v>
      </c>
      <c r="E8" s="14">
        <v>125</v>
      </c>
      <c r="F8" s="14"/>
      <c r="G8" s="14">
        <v>41</v>
      </c>
      <c r="H8" s="14">
        <v>57</v>
      </c>
      <c r="I8" s="14">
        <v>59</v>
      </c>
      <c r="J8" s="14">
        <v>43</v>
      </c>
      <c r="K8" s="14">
        <v>34</v>
      </c>
      <c r="L8" s="14">
        <v>29</v>
      </c>
      <c r="M8" s="14"/>
      <c r="N8" s="14">
        <v>45</v>
      </c>
      <c r="O8" s="14">
        <v>45</v>
      </c>
      <c r="P8" s="14">
        <v>110</v>
      </c>
      <c r="Q8" s="14">
        <v>63</v>
      </c>
      <c r="R8" s="14"/>
      <c r="S8" s="14">
        <v>138</v>
      </c>
      <c r="T8" s="14">
        <v>125</v>
      </c>
      <c r="U8" s="14"/>
      <c r="V8" s="14">
        <v>65</v>
      </c>
      <c r="W8" s="14">
        <v>111</v>
      </c>
      <c r="X8" s="14">
        <v>78</v>
      </c>
      <c r="Y8" s="14">
        <v>10</v>
      </c>
      <c r="Z8" s="14"/>
      <c r="AA8" s="14">
        <v>104</v>
      </c>
      <c r="AB8" s="14">
        <v>48</v>
      </c>
      <c r="AC8" s="14">
        <v>17</v>
      </c>
      <c r="AD8" s="14">
        <v>69</v>
      </c>
      <c r="AE8" s="14">
        <v>21</v>
      </c>
      <c r="AF8" s="14">
        <v>4</v>
      </c>
      <c r="AG8" s="14"/>
      <c r="AH8" s="14">
        <v>126</v>
      </c>
      <c r="AI8" s="14">
        <v>89</v>
      </c>
      <c r="AJ8" s="14"/>
      <c r="AK8" s="14">
        <v>107</v>
      </c>
      <c r="AL8" s="14">
        <v>78</v>
      </c>
      <c r="AM8" s="14"/>
      <c r="AN8" s="14">
        <v>107</v>
      </c>
      <c r="AO8" s="14">
        <v>102</v>
      </c>
      <c r="AP8" s="14"/>
      <c r="AQ8" s="14">
        <v>40</v>
      </c>
      <c r="AR8" s="14">
        <v>94</v>
      </c>
      <c r="AS8" s="14">
        <v>109</v>
      </c>
      <c r="AT8" s="14"/>
      <c r="AU8" s="14">
        <v>150</v>
      </c>
      <c r="AV8" s="14">
        <v>112</v>
      </c>
      <c r="AW8" s="14"/>
      <c r="AX8" s="14">
        <v>244</v>
      </c>
      <c r="AY8" s="14">
        <v>20</v>
      </c>
      <c r="AZ8" s="14"/>
      <c r="BA8" s="14">
        <v>128</v>
      </c>
      <c r="BB8" s="14">
        <v>27</v>
      </c>
    </row>
    <row r="9" spans="2:54" x14ac:dyDescent="0.35">
      <c r="B9" s="19" t="s">
        <v>131</v>
      </c>
      <c r="C9" s="16">
        <v>0.12380959472512</v>
      </c>
      <c r="D9" s="16">
        <v>9.7837617752520895E-2</v>
      </c>
      <c r="E9" s="16">
        <v>0.14992616914416801</v>
      </c>
      <c r="F9" s="16"/>
      <c r="G9" s="16">
        <v>0.19903499426262999</v>
      </c>
      <c r="H9" s="16">
        <v>0.22303478780210001</v>
      </c>
      <c r="I9" s="16">
        <v>0.14981121657560001</v>
      </c>
      <c r="J9" s="16">
        <v>4.5907287873870502E-2</v>
      </c>
      <c r="K9" s="16">
        <v>0</v>
      </c>
      <c r="L9" s="16">
        <v>2.8796348511796199E-2</v>
      </c>
      <c r="M9" s="16"/>
      <c r="N9" s="16">
        <v>0.150041070474937</v>
      </c>
      <c r="O9" s="16">
        <v>0.100664503726116</v>
      </c>
      <c r="P9" s="16">
        <v>0.130495735223815</v>
      </c>
      <c r="Q9" s="16">
        <v>0.10965946866303</v>
      </c>
      <c r="R9" s="16"/>
      <c r="S9" s="16">
        <v>0.12159176398144</v>
      </c>
      <c r="T9" s="16">
        <v>0.12691383451612101</v>
      </c>
      <c r="U9" s="16"/>
      <c r="V9" s="16">
        <v>0.13217307469589601</v>
      </c>
      <c r="W9" s="16">
        <v>0.13024459894701801</v>
      </c>
      <c r="X9" s="16">
        <v>0.10637630715367299</v>
      </c>
      <c r="Y9" s="16">
        <v>0.13369127920594301</v>
      </c>
      <c r="Z9" s="16"/>
      <c r="AA9" s="16">
        <v>0.15471957400097699</v>
      </c>
      <c r="AB9" s="16">
        <v>3.9216968238476903E-2</v>
      </c>
      <c r="AC9" s="16">
        <v>0.15608093007902399</v>
      </c>
      <c r="AD9" s="16">
        <v>0.134348996578981</v>
      </c>
      <c r="AE9" s="16">
        <v>0.128765159050195</v>
      </c>
      <c r="AF9" s="16">
        <v>0</v>
      </c>
      <c r="AG9" s="16"/>
      <c r="AH9" s="16">
        <v>0.16215517902396201</v>
      </c>
      <c r="AI9" s="16">
        <v>0.12888446453608601</v>
      </c>
      <c r="AJ9" s="16"/>
      <c r="AK9" s="16">
        <v>0.12755892285627099</v>
      </c>
      <c r="AL9" s="16">
        <v>0.15165848241895</v>
      </c>
      <c r="AM9" s="16"/>
      <c r="AN9" s="16">
        <v>0.13093941863245001</v>
      </c>
      <c r="AO9" s="16">
        <v>0.13915884620948701</v>
      </c>
      <c r="AP9" s="16"/>
      <c r="AQ9" s="16">
        <v>0.141994862722922</v>
      </c>
      <c r="AR9" s="16">
        <v>7.9000149563342295E-2</v>
      </c>
      <c r="AS9" s="16">
        <v>0.17914993137776</v>
      </c>
      <c r="AT9" s="16"/>
      <c r="AU9" s="16">
        <v>0.143341664498389</v>
      </c>
      <c r="AV9" s="16">
        <v>8.0244810887526205E-2</v>
      </c>
      <c r="AW9" s="16"/>
      <c r="AX9" s="16">
        <v>0.126313290140836</v>
      </c>
      <c r="AY9" s="16">
        <v>9.2618023271830094E-2</v>
      </c>
      <c r="AZ9" s="16"/>
      <c r="BA9" s="16">
        <v>0.15994634202351601</v>
      </c>
      <c r="BB9" s="16">
        <v>0.21751150894392299</v>
      </c>
    </row>
    <row r="10" spans="2:54" x14ac:dyDescent="0.35">
      <c r="B10" s="19" t="s">
        <v>132</v>
      </c>
      <c r="C10" s="16">
        <v>0.181843935663002</v>
      </c>
      <c r="D10" s="16">
        <v>0.22013292399977399</v>
      </c>
      <c r="E10" s="16">
        <v>0.143624160113452</v>
      </c>
      <c r="F10" s="16"/>
      <c r="G10" s="16">
        <v>0.222599968932119</v>
      </c>
      <c r="H10" s="16">
        <v>0.213872764355026</v>
      </c>
      <c r="I10" s="16">
        <v>0.209967140320374</v>
      </c>
      <c r="J10" s="16">
        <v>0.18693921569578201</v>
      </c>
      <c r="K10" s="16">
        <v>0.115767047277357</v>
      </c>
      <c r="L10" s="16">
        <v>7.4439219716583002E-2</v>
      </c>
      <c r="M10" s="16"/>
      <c r="N10" s="16">
        <v>0.10196175545146501</v>
      </c>
      <c r="O10" s="16">
        <v>0.173993449141393</v>
      </c>
      <c r="P10" s="16">
        <v>0.16766341557001199</v>
      </c>
      <c r="Q10" s="16">
        <v>0.26944983419178198</v>
      </c>
      <c r="R10" s="16"/>
      <c r="S10" s="16">
        <v>0.16637644666674201</v>
      </c>
      <c r="T10" s="16">
        <v>0.19986641783939499</v>
      </c>
      <c r="U10" s="16"/>
      <c r="V10" s="16">
        <v>0.15446318996927999</v>
      </c>
      <c r="W10" s="16">
        <v>0.17557605060347001</v>
      </c>
      <c r="X10" s="16">
        <v>0.214949521456271</v>
      </c>
      <c r="Y10" s="16">
        <v>0.171271062607145</v>
      </c>
      <c r="Z10" s="16"/>
      <c r="AA10" s="16">
        <v>0.20589018096164899</v>
      </c>
      <c r="AB10" s="16">
        <v>0.187824686143648</v>
      </c>
      <c r="AC10" s="16">
        <v>4.6448525600332503E-2</v>
      </c>
      <c r="AD10" s="16">
        <v>0.19053689885313199</v>
      </c>
      <c r="AE10" s="16">
        <v>0.16742655396884201</v>
      </c>
      <c r="AF10" s="16">
        <v>0</v>
      </c>
      <c r="AG10" s="16"/>
      <c r="AH10" s="16">
        <v>0.183944476514768</v>
      </c>
      <c r="AI10" s="16">
        <v>0.227561539894823</v>
      </c>
      <c r="AJ10" s="16"/>
      <c r="AK10" s="16">
        <v>0.20787052283801399</v>
      </c>
      <c r="AL10" s="16">
        <v>0.20515340216472</v>
      </c>
      <c r="AM10" s="16"/>
      <c r="AN10" s="16">
        <v>0.17686862529022301</v>
      </c>
      <c r="AO10" s="16">
        <v>0.19386255335375599</v>
      </c>
      <c r="AP10" s="16"/>
      <c r="AQ10" s="16">
        <v>0.233846143705008</v>
      </c>
      <c r="AR10" s="16">
        <v>0.108430837569055</v>
      </c>
      <c r="AS10" s="16">
        <v>0.23459161232183301</v>
      </c>
      <c r="AT10" s="16"/>
      <c r="AU10" s="16">
        <v>0.14042935146721899</v>
      </c>
      <c r="AV10" s="16">
        <v>0.24099250122760099</v>
      </c>
      <c r="AW10" s="16"/>
      <c r="AX10" s="16">
        <v>0.18737007842207201</v>
      </c>
      <c r="AY10" s="16">
        <v>0.112998070607449</v>
      </c>
      <c r="AZ10" s="16"/>
      <c r="BA10" s="16">
        <v>0.30349009906753999</v>
      </c>
      <c r="BB10" s="16">
        <v>0.111982756513026</v>
      </c>
    </row>
    <row r="11" spans="2:54" x14ac:dyDescent="0.35">
      <c r="B11" s="19" t="s">
        <v>133</v>
      </c>
      <c r="C11" s="16">
        <v>0.15952923299319899</v>
      </c>
      <c r="D11" s="16">
        <v>0.196076024512365</v>
      </c>
      <c r="E11" s="16">
        <v>0.12277105178381199</v>
      </c>
      <c r="F11" s="16"/>
      <c r="G11" s="16">
        <v>0.21479945087622701</v>
      </c>
      <c r="H11" s="16">
        <v>0.11358320655846001</v>
      </c>
      <c r="I11" s="16">
        <v>0.232767790938706</v>
      </c>
      <c r="J11" s="16">
        <v>0.17029352868898501</v>
      </c>
      <c r="K11" s="16">
        <v>0.101417239870237</v>
      </c>
      <c r="L11" s="16">
        <v>7.5833599649759997E-2</v>
      </c>
      <c r="M11" s="16"/>
      <c r="N11" s="16">
        <v>0.19404638841674801</v>
      </c>
      <c r="O11" s="16">
        <v>0.142023876922027</v>
      </c>
      <c r="P11" s="16">
        <v>0.16032986918585199</v>
      </c>
      <c r="Q11" s="16">
        <v>0.14575655702843701</v>
      </c>
      <c r="R11" s="16"/>
      <c r="S11" s="16">
        <v>0.120979109462339</v>
      </c>
      <c r="T11" s="16">
        <v>0.20288452573268401</v>
      </c>
      <c r="U11" s="16"/>
      <c r="V11" s="16">
        <v>0.12371799119652301</v>
      </c>
      <c r="W11" s="16">
        <v>0.13949914666786101</v>
      </c>
      <c r="X11" s="16">
        <v>0.22515073093983401</v>
      </c>
      <c r="Y11" s="16">
        <v>0.10480166021675</v>
      </c>
      <c r="Z11" s="16"/>
      <c r="AA11" s="16">
        <v>0.123257695421766</v>
      </c>
      <c r="AB11" s="16">
        <v>0.181342762528656</v>
      </c>
      <c r="AC11" s="16">
        <v>0.282920288053711</v>
      </c>
      <c r="AD11" s="16">
        <v>0.16722130401635801</v>
      </c>
      <c r="AE11" s="16">
        <v>0.15201828266252901</v>
      </c>
      <c r="AF11" s="16">
        <v>0.2136065112295</v>
      </c>
      <c r="AG11" s="16"/>
      <c r="AH11" s="16">
        <v>0.17429046692199099</v>
      </c>
      <c r="AI11" s="16">
        <v>0.19200816785436001</v>
      </c>
      <c r="AJ11" s="16"/>
      <c r="AK11" s="16">
        <v>0.16309837837327701</v>
      </c>
      <c r="AL11" s="16">
        <v>0.234917148837956</v>
      </c>
      <c r="AM11" s="16"/>
      <c r="AN11" s="16">
        <v>0.15650558121513999</v>
      </c>
      <c r="AO11" s="16">
        <v>0.19307107052744499</v>
      </c>
      <c r="AP11" s="16"/>
      <c r="AQ11" s="16">
        <v>8.5891522630537301E-2</v>
      </c>
      <c r="AR11" s="16">
        <v>0.14287366484620601</v>
      </c>
      <c r="AS11" s="16">
        <v>0.20320321996386201</v>
      </c>
      <c r="AT11" s="16"/>
      <c r="AU11" s="16">
        <v>0.23799973745656799</v>
      </c>
      <c r="AV11" s="16">
        <v>5.7449718328507801E-2</v>
      </c>
      <c r="AW11" s="16"/>
      <c r="AX11" s="16">
        <v>0.17233437844462199</v>
      </c>
      <c r="AY11" s="16">
        <v>0</v>
      </c>
      <c r="AZ11" s="16"/>
      <c r="BA11" s="16">
        <v>0.20948505315521199</v>
      </c>
      <c r="BB11" s="16">
        <v>0.203844662242954</v>
      </c>
    </row>
    <row r="12" spans="2:54" x14ac:dyDescent="0.35">
      <c r="B12" s="19" t="s">
        <v>134</v>
      </c>
      <c r="C12" s="16">
        <v>0.49144138183422698</v>
      </c>
      <c r="D12" s="16">
        <v>0.46681637257883402</v>
      </c>
      <c r="E12" s="16">
        <v>0.51297585638140897</v>
      </c>
      <c r="F12" s="16"/>
      <c r="G12" s="16">
        <v>0.35216994281603597</v>
      </c>
      <c r="H12" s="16">
        <v>0.43532730230759697</v>
      </c>
      <c r="I12" s="16">
        <v>0.34249345493489303</v>
      </c>
      <c r="J12" s="16">
        <v>0.53661043326622004</v>
      </c>
      <c r="K12" s="16">
        <v>0.73465948340373299</v>
      </c>
      <c r="L12" s="16">
        <v>0.74877660163673898</v>
      </c>
      <c r="M12" s="16"/>
      <c r="N12" s="16">
        <v>0.54353249986495999</v>
      </c>
      <c r="O12" s="16">
        <v>0.44088644824227202</v>
      </c>
      <c r="P12" s="16">
        <v>0.53213523141195196</v>
      </c>
      <c r="Q12" s="16">
        <v>0.41861080500075198</v>
      </c>
      <c r="R12" s="16"/>
      <c r="S12" s="16">
        <v>0.54737036992349597</v>
      </c>
      <c r="T12" s="16">
        <v>0.42706646743372501</v>
      </c>
      <c r="U12" s="16"/>
      <c r="V12" s="16">
        <v>0.51264948328945703</v>
      </c>
      <c r="W12" s="16">
        <v>0.50368347585393503</v>
      </c>
      <c r="X12" s="16">
        <v>0.443108645490917</v>
      </c>
      <c r="Y12" s="16">
        <v>0.59023599797016302</v>
      </c>
      <c r="Z12" s="16"/>
      <c r="AA12" s="16">
        <v>0.45210098998409198</v>
      </c>
      <c r="AB12" s="16">
        <v>0.54359537392512502</v>
      </c>
      <c r="AC12" s="16">
        <v>0.46730568357126001</v>
      </c>
      <c r="AD12" s="16">
        <v>0.484026011564062</v>
      </c>
      <c r="AE12" s="16">
        <v>0.55179000431843395</v>
      </c>
      <c r="AF12" s="16">
        <v>0.78639348877049997</v>
      </c>
      <c r="AG12" s="16"/>
      <c r="AH12" s="16">
        <v>0.450885819969426</v>
      </c>
      <c r="AI12" s="16">
        <v>0.40493645296768799</v>
      </c>
      <c r="AJ12" s="16"/>
      <c r="AK12" s="16">
        <v>0.43480934650248998</v>
      </c>
      <c r="AL12" s="16">
        <v>0.385119820856337</v>
      </c>
      <c r="AM12" s="16"/>
      <c r="AN12" s="16">
        <v>0.49471177163041102</v>
      </c>
      <c r="AO12" s="16">
        <v>0.43972952889044598</v>
      </c>
      <c r="AP12" s="16"/>
      <c r="AQ12" s="16">
        <v>0.47389797691921798</v>
      </c>
      <c r="AR12" s="16">
        <v>0.631490809344184</v>
      </c>
      <c r="AS12" s="16">
        <v>0.34073866583967899</v>
      </c>
      <c r="AT12" s="16"/>
      <c r="AU12" s="16">
        <v>0.42217939497809798</v>
      </c>
      <c r="AV12" s="16">
        <v>0.59407518450413899</v>
      </c>
      <c r="AW12" s="16"/>
      <c r="AX12" s="16">
        <v>0.46976369026606302</v>
      </c>
      <c r="AY12" s="16">
        <v>0.76150668660185805</v>
      </c>
      <c r="AZ12" s="16"/>
      <c r="BA12" s="16">
        <v>0.28217444421707499</v>
      </c>
      <c r="BB12" s="16">
        <v>0.46666107230009801</v>
      </c>
    </row>
    <row r="13" spans="2:54" x14ac:dyDescent="0.35">
      <c r="B13" s="19" t="s">
        <v>110</v>
      </c>
      <c r="C13" s="20">
        <v>4.3375854784452501E-2</v>
      </c>
      <c r="D13" s="20">
        <v>1.91370611565055E-2</v>
      </c>
      <c r="E13" s="20">
        <v>7.0702762577158601E-2</v>
      </c>
      <c r="F13" s="20"/>
      <c r="G13" s="20">
        <v>1.1395643112988499E-2</v>
      </c>
      <c r="H13" s="20">
        <v>1.41819389768172E-2</v>
      </c>
      <c r="I13" s="20">
        <v>6.4960397230427194E-2</v>
      </c>
      <c r="J13" s="20">
        <v>6.0249534475141503E-2</v>
      </c>
      <c r="K13" s="20">
        <v>4.8156229448672698E-2</v>
      </c>
      <c r="L13" s="20">
        <v>7.2154230485122206E-2</v>
      </c>
      <c r="M13" s="20"/>
      <c r="N13" s="20">
        <v>1.0418285791889101E-2</v>
      </c>
      <c r="O13" s="20">
        <v>0.14243172196819201</v>
      </c>
      <c r="P13" s="20">
        <v>9.3757486083685497E-3</v>
      </c>
      <c r="Q13" s="20">
        <v>5.6523335115999898E-2</v>
      </c>
      <c r="R13" s="20"/>
      <c r="S13" s="20">
        <v>4.36823099659834E-2</v>
      </c>
      <c r="T13" s="20">
        <v>4.3268754478075502E-2</v>
      </c>
      <c r="U13" s="20"/>
      <c r="V13" s="20">
        <v>7.6996260848843201E-2</v>
      </c>
      <c r="W13" s="20">
        <v>5.0996727927715597E-2</v>
      </c>
      <c r="X13" s="20">
        <v>1.04147949593062E-2</v>
      </c>
      <c r="Y13" s="20">
        <v>0</v>
      </c>
      <c r="Z13" s="20"/>
      <c r="AA13" s="20">
        <v>6.4031559631515994E-2</v>
      </c>
      <c r="AB13" s="20">
        <v>4.8020209164093601E-2</v>
      </c>
      <c r="AC13" s="20">
        <v>4.7244572695672601E-2</v>
      </c>
      <c r="AD13" s="20">
        <v>2.3866788987467101E-2</v>
      </c>
      <c r="AE13" s="20">
        <v>0</v>
      </c>
      <c r="AF13" s="20">
        <v>0</v>
      </c>
      <c r="AG13" s="20"/>
      <c r="AH13" s="20">
        <v>2.8724057569852302E-2</v>
      </c>
      <c r="AI13" s="20">
        <v>4.6609374747043603E-2</v>
      </c>
      <c r="AJ13" s="20"/>
      <c r="AK13" s="20">
        <v>6.6662829429949097E-2</v>
      </c>
      <c r="AL13" s="20">
        <v>2.31511457220363E-2</v>
      </c>
      <c r="AM13" s="20"/>
      <c r="AN13" s="20">
        <v>4.0974603231776201E-2</v>
      </c>
      <c r="AO13" s="20">
        <v>3.41780010188662E-2</v>
      </c>
      <c r="AP13" s="20"/>
      <c r="AQ13" s="20">
        <v>6.4369494022315205E-2</v>
      </c>
      <c r="AR13" s="20">
        <v>3.8204538677212602E-2</v>
      </c>
      <c r="AS13" s="20">
        <v>4.23165704968659E-2</v>
      </c>
      <c r="AT13" s="20"/>
      <c r="AU13" s="20">
        <v>5.6049851599725801E-2</v>
      </c>
      <c r="AV13" s="20">
        <v>2.7237785052225801E-2</v>
      </c>
      <c r="AW13" s="20"/>
      <c r="AX13" s="20">
        <v>4.4218562726407201E-2</v>
      </c>
      <c r="AY13" s="20">
        <v>3.2877219518862702E-2</v>
      </c>
      <c r="AZ13" s="20"/>
      <c r="BA13" s="20">
        <v>4.4904061536657297E-2</v>
      </c>
      <c r="BB13" s="20">
        <v>0</v>
      </c>
    </row>
    <row r="14" spans="2:54" x14ac:dyDescent="0.35">
      <c r="B14" s="21" t="s">
        <v>15</v>
      </c>
    </row>
    <row r="15" spans="2:54" x14ac:dyDescent="0.35">
      <c r="B15" t="s">
        <v>525</v>
      </c>
    </row>
    <row r="16" spans="2:54" x14ac:dyDescent="0.35">
      <c r="B16" t="s">
        <v>526</v>
      </c>
    </row>
    <row r="18" spans="2:2" x14ac:dyDescent="0.35">
      <c r="B1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B18"/>
  <sheetViews>
    <sheetView showGridLines="0" topLeftCell="A6"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149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59</v>
      </c>
      <c r="D7" s="13">
        <v>36</v>
      </c>
      <c r="E7" s="13">
        <v>22</v>
      </c>
      <c r="F7" s="13"/>
      <c r="G7" s="13">
        <v>17</v>
      </c>
      <c r="H7" s="13">
        <v>14</v>
      </c>
      <c r="I7" s="13">
        <v>20</v>
      </c>
      <c r="J7" s="13">
        <v>2</v>
      </c>
      <c r="K7" s="13">
        <v>3</v>
      </c>
      <c r="L7" s="13">
        <v>3</v>
      </c>
      <c r="M7" s="13"/>
      <c r="N7" s="13">
        <v>14</v>
      </c>
      <c r="O7" s="13">
        <v>10</v>
      </c>
      <c r="P7" s="13">
        <v>27</v>
      </c>
      <c r="Q7" s="13">
        <v>8</v>
      </c>
      <c r="R7" s="13"/>
      <c r="S7" s="13">
        <v>43</v>
      </c>
      <c r="T7" s="13">
        <v>16</v>
      </c>
      <c r="U7" s="13"/>
      <c r="V7" s="13">
        <v>9</v>
      </c>
      <c r="W7" s="13">
        <v>12</v>
      </c>
      <c r="X7" s="13">
        <v>35</v>
      </c>
      <c r="Y7" s="13">
        <v>3</v>
      </c>
      <c r="Z7" s="13"/>
      <c r="AA7" s="13">
        <v>9</v>
      </c>
      <c r="AB7" s="13">
        <v>8</v>
      </c>
      <c r="AC7" s="13">
        <v>4</v>
      </c>
      <c r="AD7" s="13">
        <v>25</v>
      </c>
      <c r="AE7" s="13">
        <v>10</v>
      </c>
      <c r="AF7" s="13">
        <v>3</v>
      </c>
      <c r="AG7" s="13"/>
      <c r="AH7" s="13">
        <v>30</v>
      </c>
      <c r="AI7" s="13">
        <v>22</v>
      </c>
      <c r="AJ7" s="13"/>
      <c r="AK7" s="13">
        <v>29</v>
      </c>
      <c r="AL7" s="13">
        <v>19</v>
      </c>
      <c r="AM7" s="13"/>
      <c r="AN7" s="13">
        <v>26</v>
      </c>
      <c r="AO7" s="13">
        <v>19</v>
      </c>
      <c r="AP7" s="13"/>
      <c r="AQ7" s="13">
        <v>15</v>
      </c>
      <c r="AR7" s="13">
        <v>10</v>
      </c>
      <c r="AS7" s="13">
        <v>31</v>
      </c>
      <c r="AT7" s="13"/>
      <c r="AU7" s="13">
        <v>40</v>
      </c>
      <c r="AV7" s="13">
        <v>19</v>
      </c>
      <c r="AW7" s="13"/>
      <c r="AX7" s="13">
        <v>57</v>
      </c>
      <c r="AY7" s="13">
        <v>2</v>
      </c>
      <c r="AZ7" s="13"/>
      <c r="BA7" s="13">
        <v>33</v>
      </c>
      <c r="BB7" s="13">
        <v>14</v>
      </c>
    </row>
    <row r="8" spans="2:54" ht="30" customHeight="1" x14ac:dyDescent="0.35">
      <c r="B8" s="14" t="s">
        <v>84</v>
      </c>
      <c r="C8" s="14">
        <v>52</v>
      </c>
      <c r="D8" s="14">
        <v>31</v>
      </c>
      <c r="E8" s="14">
        <v>20</v>
      </c>
      <c r="F8" s="14"/>
      <c r="G8" s="14">
        <v>17</v>
      </c>
      <c r="H8" s="14">
        <v>10</v>
      </c>
      <c r="I8" s="14">
        <v>17</v>
      </c>
      <c r="J8" s="14">
        <v>3</v>
      </c>
      <c r="K8" s="14">
        <v>2</v>
      </c>
      <c r="L8" s="14">
        <v>3</v>
      </c>
      <c r="M8" s="14"/>
      <c r="N8" s="14">
        <v>11</v>
      </c>
      <c r="O8" s="14">
        <v>8</v>
      </c>
      <c r="P8" s="14">
        <v>24</v>
      </c>
      <c r="Q8" s="14">
        <v>10</v>
      </c>
      <c r="R8" s="14"/>
      <c r="S8" s="14">
        <v>30</v>
      </c>
      <c r="T8" s="14">
        <v>22</v>
      </c>
      <c r="U8" s="14"/>
      <c r="V8" s="14">
        <v>10</v>
      </c>
      <c r="W8" s="14">
        <v>13</v>
      </c>
      <c r="X8" s="14">
        <v>27</v>
      </c>
      <c r="Y8" s="14">
        <v>3</v>
      </c>
      <c r="Z8" s="14"/>
      <c r="AA8" s="14">
        <v>12</v>
      </c>
      <c r="AB8" s="14">
        <v>8</v>
      </c>
      <c r="AC8" s="14">
        <v>3</v>
      </c>
      <c r="AD8" s="14">
        <v>20</v>
      </c>
      <c r="AE8" s="14">
        <v>7</v>
      </c>
      <c r="AF8" s="14">
        <v>2</v>
      </c>
      <c r="AG8" s="14"/>
      <c r="AH8" s="14">
        <v>29</v>
      </c>
      <c r="AI8" s="14">
        <v>18</v>
      </c>
      <c r="AJ8" s="14"/>
      <c r="AK8" s="14">
        <v>27</v>
      </c>
      <c r="AL8" s="14">
        <v>16</v>
      </c>
      <c r="AM8" s="14"/>
      <c r="AN8" s="14">
        <v>23</v>
      </c>
      <c r="AO8" s="14">
        <v>16</v>
      </c>
      <c r="AP8" s="14"/>
      <c r="AQ8" s="14">
        <v>13</v>
      </c>
      <c r="AR8" s="14">
        <v>10</v>
      </c>
      <c r="AS8" s="14">
        <v>26</v>
      </c>
      <c r="AT8" s="14"/>
      <c r="AU8" s="14">
        <v>34</v>
      </c>
      <c r="AV8" s="14">
        <v>18</v>
      </c>
      <c r="AW8" s="14"/>
      <c r="AX8" s="14">
        <v>50</v>
      </c>
      <c r="AY8" s="14">
        <v>2</v>
      </c>
      <c r="AZ8" s="14"/>
      <c r="BA8" s="14">
        <v>28</v>
      </c>
      <c r="BB8" s="14">
        <v>12</v>
      </c>
    </row>
    <row r="9" spans="2:54" x14ac:dyDescent="0.35">
      <c r="B9" s="19" t="s">
        <v>131</v>
      </c>
      <c r="C9" s="16">
        <v>0.197815764485062</v>
      </c>
      <c r="D9" s="16">
        <v>0.18519320147690699</v>
      </c>
      <c r="E9" s="16">
        <v>0.226223920444097</v>
      </c>
      <c r="F9" s="16"/>
      <c r="G9" s="16">
        <v>0.176173821276952</v>
      </c>
      <c r="H9" s="16">
        <v>0.386018900488587</v>
      </c>
      <c r="I9" s="16">
        <v>0.100227477676909</v>
      </c>
      <c r="J9" s="16">
        <v>0.63129565618362204</v>
      </c>
      <c r="K9" s="16">
        <v>0</v>
      </c>
      <c r="L9" s="16">
        <v>0</v>
      </c>
      <c r="M9" s="16"/>
      <c r="N9" s="16">
        <v>0.243180881842291</v>
      </c>
      <c r="O9" s="16">
        <v>7.4859534701235395E-2</v>
      </c>
      <c r="P9" s="16">
        <v>0.22460686305251901</v>
      </c>
      <c r="Q9" s="16">
        <v>0.17782067726842901</v>
      </c>
      <c r="R9" s="16"/>
      <c r="S9" s="16">
        <v>0.22616277270987301</v>
      </c>
      <c r="T9" s="16">
        <v>0.16002856435198901</v>
      </c>
      <c r="U9" s="16"/>
      <c r="V9" s="16">
        <v>0.23366678414257799</v>
      </c>
      <c r="W9" s="16">
        <v>7.0427076315226295E-2</v>
      </c>
      <c r="X9" s="16">
        <v>0.24760446588388099</v>
      </c>
      <c r="Y9" s="16">
        <v>0.17614138962876599</v>
      </c>
      <c r="Z9" s="16"/>
      <c r="AA9" s="16">
        <v>0.13114320175701799</v>
      </c>
      <c r="AB9" s="16">
        <v>0</v>
      </c>
      <c r="AC9" s="16">
        <v>0.214550594103456</v>
      </c>
      <c r="AD9" s="16">
        <v>0.23439967750149401</v>
      </c>
      <c r="AE9" s="16">
        <v>0.27142099981093398</v>
      </c>
      <c r="AF9" s="16">
        <v>0.72292164649024404</v>
      </c>
      <c r="AG9" s="16"/>
      <c r="AH9" s="16">
        <v>0.18998959041309699</v>
      </c>
      <c r="AI9" s="16">
        <v>0.223143720012067</v>
      </c>
      <c r="AJ9" s="16"/>
      <c r="AK9" s="16">
        <v>0.226742000735668</v>
      </c>
      <c r="AL9" s="16">
        <v>0.17327467198952601</v>
      </c>
      <c r="AM9" s="16"/>
      <c r="AN9" s="16">
        <v>0.266240983483292</v>
      </c>
      <c r="AO9" s="16">
        <v>0.20755054264138101</v>
      </c>
      <c r="AP9" s="16"/>
      <c r="AQ9" s="16">
        <v>8.8971288237243998E-2</v>
      </c>
      <c r="AR9" s="16">
        <v>0.19471343052523901</v>
      </c>
      <c r="AS9" s="16">
        <v>0.24325525372805701</v>
      </c>
      <c r="AT9" s="16"/>
      <c r="AU9" s="16">
        <v>0.21228989618163899</v>
      </c>
      <c r="AV9" s="16">
        <v>0.17119265848165299</v>
      </c>
      <c r="AW9" s="16"/>
      <c r="AX9" s="16">
        <v>0.20593524960360099</v>
      </c>
      <c r="AY9" s="16">
        <v>0</v>
      </c>
      <c r="AZ9" s="16"/>
      <c r="BA9" s="16">
        <v>0.14415547923893701</v>
      </c>
      <c r="BB9" s="16">
        <v>0.31752214394914302</v>
      </c>
    </row>
    <row r="10" spans="2:54" x14ac:dyDescent="0.35">
      <c r="B10" s="19" t="s">
        <v>132</v>
      </c>
      <c r="C10" s="16">
        <v>0.25110420061581201</v>
      </c>
      <c r="D10" s="16">
        <v>0.23725345818954299</v>
      </c>
      <c r="E10" s="16">
        <v>0.28384875054451503</v>
      </c>
      <c r="F10" s="16"/>
      <c r="G10" s="16">
        <v>0.25116936926331901</v>
      </c>
      <c r="H10" s="16">
        <v>0.29991552360399598</v>
      </c>
      <c r="I10" s="16">
        <v>0.28481034752628698</v>
      </c>
      <c r="J10" s="16">
        <v>0.36870434381637801</v>
      </c>
      <c r="K10" s="16">
        <v>0</v>
      </c>
      <c r="L10" s="16">
        <v>0</v>
      </c>
      <c r="M10" s="16"/>
      <c r="N10" s="16">
        <v>0.35618969162944902</v>
      </c>
      <c r="O10" s="16">
        <v>0.20144452810056701</v>
      </c>
      <c r="P10" s="16">
        <v>0.32297443776894402</v>
      </c>
      <c r="Q10" s="16">
        <v>0</v>
      </c>
      <c r="R10" s="16"/>
      <c r="S10" s="16">
        <v>0.237929993829289</v>
      </c>
      <c r="T10" s="16">
        <v>0.26866571485000701</v>
      </c>
      <c r="U10" s="16"/>
      <c r="V10" s="16">
        <v>0.38073143453632502</v>
      </c>
      <c r="W10" s="16">
        <v>0.18433381608721899</v>
      </c>
      <c r="X10" s="16">
        <v>0.26535729065589297</v>
      </c>
      <c r="Y10" s="16">
        <v>0</v>
      </c>
      <c r="Z10" s="16"/>
      <c r="AA10" s="16">
        <v>0.348921598923365</v>
      </c>
      <c r="AB10" s="16">
        <v>0.29594758009559202</v>
      </c>
      <c r="AC10" s="16">
        <v>0</v>
      </c>
      <c r="AD10" s="16">
        <v>0.19314520855297199</v>
      </c>
      <c r="AE10" s="16">
        <v>0.29535320992571001</v>
      </c>
      <c r="AF10" s="16">
        <v>0.27707835350975601</v>
      </c>
      <c r="AG10" s="16"/>
      <c r="AH10" s="16">
        <v>0.21343586155428501</v>
      </c>
      <c r="AI10" s="16">
        <v>0.24841336242786699</v>
      </c>
      <c r="AJ10" s="16"/>
      <c r="AK10" s="16">
        <v>0.172864615866339</v>
      </c>
      <c r="AL10" s="16">
        <v>0.25595288801160798</v>
      </c>
      <c r="AM10" s="16"/>
      <c r="AN10" s="16">
        <v>0.12808805362424</v>
      </c>
      <c r="AO10" s="16">
        <v>0.34236215930032998</v>
      </c>
      <c r="AP10" s="16"/>
      <c r="AQ10" s="16">
        <v>0.130045113130099</v>
      </c>
      <c r="AR10" s="16">
        <v>7.7971750163838102E-2</v>
      </c>
      <c r="AS10" s="16">
        <v>0.40898300006525201</v>
      </c>
      <c r="AT10" s="16"/>
      <c r="AU10" s="16">
        <v>0.24153165908691401</v>
      </c>
      <c r="AV10" s="16">
        <v>0.26871152886101202</v>
      </c>
      <c r="AW10" s="16"/>
      <c r="AX10" s="16">
        <v>0.241520136942842</v>
      </c>
      <c r="AY10" s="16">
        <v>0.48460162744320701</v>
      </c>
      <c r="AZ10" s="16"/>
      <c r="BA10" s="16">
        <v>0.201769986213509</v>
      </c>
      <c r="BB10" s="16">
        <v>0.38430412521802598</v>
      </c>
    </row>
    <row r="11" spans="2:54" x14ac:dyDescent="0.35">
      <c r="B11" s="19" t="s">
        <v>133</v>
      </c>
      <c r="C11" s="16">
        <v>0.202526141972803</v>
      </c>
      <c r="D11" s="16">
        <v>0.17164459976814</v>
      </c>
      <c r="E11" s="16">
        <v>0.25902875587122598</v>
      </c>
      <c r="F11" s="16"/>
      <c r="G11" s="16">
        <v>0.31553904539306199</v>
      </c>
      <c r="H11" s="16">
        <v>0.15896864803556701</v>
      </c>
      <c r="I11" s="16">
        <v>0.21128191739513599</v>
      </c>
      <c r="J11" s="16">
        <v>0</v>
      </c>
      <c r="K11" s="16">
        <v>0</v>
      </c>
      <c r="L11" s="16">
        <v>0</v>
      </c>
      <c r="M11" s="16"/>
      <c r="N11" s="16">
        <v>0.13229367139773801</v>
      </c>
      <c r="O11" s="16">
        <v>0.31659076507110601</v>
      </c>
      <c r="P11" s="16">
        <v>0.284492029311738</v>
      </c>
      <c r="Q11" s="16">
        <v>0</v>
      </c>
      <c r="R11" s="16"/>
      <c r="S11" s="16">
        <v>0.13616234085022699</v>
      </c>
      <c r="T11" s="16">
        <v>0.29099058290153801</v>
      </c>
      <c r="U11" s="16"/>
      <c r="V11" s="16">
        <v>0.20035628054854601</v>
      </c>
      <c r="W11" s="16">
        <v>0.41271866354015901</v>
      </c>
      <c r="X11" s="16">
        <v>0.107120491670451</v>
      </c>
      <c r="Y11" s="16">
        <v>0.17532289601022699</v>
      </c>
      <c r="Z11" s="16"/>
      <c r="AA11" s="16">
        <v>0.44365424461988501</v>
      </c>
      <c r="AB11" s="16">
        <v>5.9505643955493299E-2</v>
      </c>
      <c r="AC11" s="16">
        <v>0</v>
      </c>
      <c r="AD11" s="16">
        <v>0.20669392534986999</v>
      </c>
      <c r="AE11" s="16">
        <v>7.6529168731548705E-2</v>
      </c>
      <c r="AF11" s="16">
        <v>0</v>
      </c>
      <c r="AG11" s="16"/>
      <c r="AH11" s="16">
        <v>0.24657509629587701</v>
      </c>
      <c r="AI11" s="16">
        <v>0.15955178889362101</v>
      </c>
      <c r="AJ11" s="16"/>
      <c r="AK11" s="16">
        <v>0.265749280279371</v>
      </c>
      <c r="AL11" s="16">
        <v>0.148137062078839</v>
      </c>
      <c r="AM11" s="16"/>
      <c r="AN11" s="16">
        <v>0.14898365380409301</v>
      </c>
      <c r="AO11" s="16">
        <v>0.14815684124476799</v>
      </c>
      <c r="AP11" s="16"/>
      <c r="AQ11" s="16">
        <v>0.192061504012109</v>
      </c>
      <c r="AR11" s="16">
        <v>0.57660922996803599</v>
      </c>
      <c r="AS11" s="16">
        <v>8.5013904542887E-2</v>
      </c>
      <c r="AT11" s="16"/>
      <c r="AU11" s="16">
        <v>0.189871911502493</v>
      </c>
      <c r="AV11" s="16">
        <v>0.22580179859006799</v>
      </c>
      <c r="AW11" s="16"/>
      <c r="AX11" s="16">
        <v>0.18968408448136001</v>
      </c>
      <c r="AY11" s="16">
        <v>0.51539837255679299</v>
      </c>
      <c r="AZ11" s="16"/>
      <c r="BA11" s="16">
        <v>0.209464280401017</v>
      </c>
      <c r="BB11" s="16">
        <v>3.7163951947697997E-2</v>
      </c>
    </row>
    <row r="12" spans="2:54" x14ac:dyDescent="0.35">
      <c r="B12" s="19" t="s">
        <v>134</v>
      </c>
      <c r="C12" s="16">
        <v>0.34855389292632299</v>
      </c>
      <c r="D12" s="16">
        <v>0.40590874056540999</v>
      </c>
      <c r="E12" s="16">
        <v>0.23089857314016299</v>
      </c>
      <c r="F12" s="16"/>
      <c r="G12" s="16">
        <v>0.25711776406666798</v>
      </c>
      <c r="H12" s="16">
        <v>0.15509692787185</v>
      </c>
      <c r="I12" s="16">
        <v>0.40368025740166802</v>
      </c>
      <c r="J12" s="16">
        <v>0</v>
      </c>
      <c r="K12" s="16">
        <v>1</v>
      </c>
      <c r="L12" s="16">
        <v>1</v>
      </c>
      <c r="M12" s="16"/>
      <c r="N12" s="16">
        <v>0.26833575513052199</v>
      </c>
      <c r="O12" s="16">
        <v>0.40710517212709102</v>
      </c>
      <c r="P12" s="16">
        <v>0.16792666986679899</v>
      </c>
      <c r="Q12" s="16">
        <v>0.82217932273157102</v>
      </c>
      <c r="R12" s="16"/>
      <c r="S12" s="16">
        <v>0.39974489261061202</v>
      </c>
      <c r="T12" s="16">
        <v>0.280315137896466</v>
      </c>
      <c r="U12" s="16"/>
      <c r="V12" s="16">
        <v>0.185245500772551</v>
      </c>
      <c r="W12" s="16">
        <v>0.332520444057396</v>
      </c>
      <c r="X12" s="16">
        <v>0.37991775178977499</v>
      </c>
      <c r="Y12" s="16">
        <v>0.64853571436100699</v>
      </c>
      <c r="Z12" s="16"/>
      <c r="AA12" s="16">
        <v>7.6280954699732895E-2</v>
      </c>
      <c r="AB12" s="16">
        <v>0.64454677594891396</v>
      </c>
      <c r="AC12" s="16">
        <v>0.785449405896544</v>
      </c>
      <c r="AD12" s="16">
        <v>0.36576118859566398</v>
      </c>
      <c r="AE12" s="16">
        <v>0.35669662153180798</v>
      </c>
      <c r="AF12" s="16">
        <v>0</v>
      </c>
      <c r="AG12" s="16"/>
      <c r="AH12" s="16">
        <v>0.34999945173674102</v>
      </c>
      <c r="AI12" s="16">
        <v>0.36889112866644602</v>
      </c>
      <c r="AJ12" s="16"/>
      <c r="AK12" s="16">
        <v>0.33464410311862203</v>
      </c>
      <c r="AL12" s="16">
        <v>0.42263537792002598</v>
      </c>
      <c r="AM12" s="16"/>
      <c r="AN12" s="16">
        <v>0.45668730908837601</v>
      </c>
      <c r="AO12" s="16">
        <v>0.30193045681352099</v>
      </c>
      <c r="AP12" s="16"/>
      <c r="AQ12" s="16">
        <v>0.58892209462054801</v>
      </c>
      <c r="AR12" s="16">
        <v>0.150705589342887</v>
      </c>
      <c r="AS12" s="16">
        <v>0.26274784166380399</v>
      </c>
      <c r="AT12" s="16"/>
      <c r="AU12" s="16">
        <v>0.356306533228953</v>
      </c>
      <c r="AV12" s="16">
        <v>0.334294014067268</v>
      </c>
      <c r="AW12" s="16"/>
      <c r="AX12" s="16">
        <v>0.362860528972198</v>
      </c>
      <c r="AY12" s="16">
        <v>0</v>
      </c>
      <c r="AZ12" s="16"/>
      <c r="BA12" s="16">
        <v>0.44461025414653699</v>
      </c>
      <c r="BB12" s="16">
        <v>0.26100977888513299</v>
      </c>
    </row>
    <row r="13" spans="2:54" x14ac:dyDescent="0.35">
      <c r="B13" s="19" t="s">
        <v>110</v>
      </c>
      <c r="C13" s="20">
        <v>0</v>
      </c>
      <c r="D13" s="20">
        <v>0</v>
      </c>
      <c r="E13" s="20">
        <v>0</v>
      </c>
      <c r="F13" s="20"/>
      <c r="G13" s="20">
        <v>0</v>
      </c>
      <c r="H13" s="20">
        <v>0</v>
      </c>
      <c r="I13" s="20">
        <v>0</v>
      </c>
      <c r="J13" s="20">
        <v>0</v>
      </c>
      <c r="K13" s="20">
        <v>0</v>
      </c>
      <c r="L13" s="20">
        <v>0</v>
      </c>
      <c r="M13" s="20"/>
      <c r="N13" s="20">
        <v>0</v>
      </c>
      <c r="O13" s="20">
        <v>0</v>
      </c>
      <c r="P13" s="20">
        <v>0</v>
      </c>
      <c r="Q13" s="20">
        <v>0</v>
      </c>
      <c r="R13" s="20"/>
      <c r="S13" s="20">
        <v>0</v>
      </c>
      <c r="T13" s="20">
        <v>0</v>
      </c>
      <c r="U13" s="20"/>
      <c r="V13" s="20">
        <v>0</v>
      </c>
      <c r="W13" s="20">
        <v>0</v>
      </c>
      <c r="X13" s="20">
        <v>0</v>
      </c>
      <c r="Y13" s="20">
        <v>0</v>
      </c>
      <c r="Z13" s="20"/>
      <c r="AA13" s="20">
        <v>0</v>
      </c>
      <c r="AB13" s="20">
        <v>0</v>
      </c>
      <c r="AC13" s="20">
        <v>0</v>
      </c>
      <c r="AD13" s="20">
        <v>0</v>
      </c>
      <c r="AE13" s="20">
        <v>0</v>
      </c>
      <c r="AF13" s="20">
        <v>0</v>
      </c>
      <c r="AG13" s="20"/>
      <c r="AH13" s="20">
        <v>0</v>
      </c>
      <c r="AI13" s="20">
        <v>0</v>
      </c>
      <c r="AJ13" s="20"/>
      <c r="AK13" s="20">
        <v>0</v>
      </c>
      <c r="AL13" s="20">
        <v>0</v>
      </c>
      <c r="AM13" s="20"/>
      <c r="AN13" s="20">
        <v>0</v>
      </c>
      <c r="AO13" s="20">
        <v>0</v>
      </c>
      <c r="AP13" s="20"/>
      <c r="AQ13" s="20">
        <v>0</v>
      </c>
      <c r="AR13" s="20">
        <v>0</v>
      </c>
      <c r="AS13" s="20">
        <v>0</v>
      </c>
      <c r="AT13" s="20"/>
      <c r="AU13" s="20">
        <v>0</v>
      </c>
      <c r="AV13" s="20">
        <v>0</v>
      </c>
      <c r="AW13" s="20"/>
      <c r="AX13" s="20">
        <v>0</v>
      </c>
      <c r="AY13" s="20">
        <v>0</v>
      </c>
      <c r="AZ13" s="20"/>
      <c r="BA13" s="20">
        <v>0</v>
      </c>
      <c r="BB13" s="20">
        <v>0</v>
      </c>
    </row>
    <row r="14" spans="2:54" x14ac:dyDescent="0.35">
      <c r="B14" s="21" t="s">
        <v>15</v>
      </c>
    </row>
    <row r="15" spans="2:54" x14ac:dyDescent="0.35">
      <c r="B15" t="s">
        <v>525</v>
      </c>
    </row>
    <row r="16" spans="2:54" x14ac:dyDescent="0.35">
      <c r="B16" t="s">
        <v>526</v>
      </c>
    </row>
    <row r="18" spans="2:2" x14ac:dyDescent="0.35">
      <c r="B1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B18"/>
  <sheetViews>
    <sheetView showGridLines="0" topLeftCell="A7"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151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308</v>
      </c>
      <c r="D7" s="13">
        <v>131</v>
      </c>
      <c r="E7" s="13">
        <v>174</v>
      </c>
      <c r="F7" s="13"/>
      <c r="G7" s="13">
        <v>57</v>
      </c>
      <c r="H7" s="13">
        <v>82</v>
      </c>
      <c r="I7" s="13">
        <v>56</v>
      </c>
      <c r="J7" s="13">
        <v>62</v>
      </c>
      <c r="K7" s="13">
        <v>28</v>
      </c>
      <c r="L7" s="13">
        <v>23</v>
      </c>
      <c r="M7" s="13"/>
      <c r="N7" s="13">
        <v>62</v>
      </c>
      <c r="O7" s="13">
        <v>59</v>
      </c>
      <c r="P7" s="13">
        <v>137</v>
      </c>
      <c r="Q7" s="13">
        <v>50</v>
      </c>
      <c r="R7" s="13"/>
      <c r="S7" s="13">
        <v>207</v>
      </c>
      <c r="T7" s="13">
        <v>101</v>
      </c>
      <c r="U7" s="13"/>
      <c r="V7" s="13">
        <v>61</v>
      </c>
      <c r="W7" s="13">
        <v>109</v>
      </c>
      <c r="X7" s="13">
        <v>120</v>
      </c>
      <c r="Y7" s="13">
        <v>18</v>
      </c>
      <c r="Z7" s="13"/>
      <c r="AA7" s="13">
        <v>69</v>
      </c>
      <c r="AB7" s="13">
        <v>66</v>
      </c>
      <c r="AC7" s="13">
        <v>27</v>
      </c>
      <c r="AD7" s="13">
        <v>90</v>
      </c>
      <c r="AE7" s="13">
        <v>46</v>
      </c>
      <c r="AF7" s="13">
        <v>10</v>
      </c>
      <c r="AG7" s="13"/>
      <c r="AH7" s="13">
        <v>152</v>
      </c>
      <c r="AI7" s="13">
        <v>105</v>
      </c>
      <c r="AJ7" s="13"/>
      <c r="AK7" s="13">
        <v>126</v>
      </c>
      <c r="AL7" s="13">
        <v>92</v>
      </c>
      <c r="AM7" s="13"/>
      <c r="AN7" s="13">
        <v>136</v>
      </c>
      <c r="AO7" s="13">
        <v>111</v>
      </c>
      <c r="AP7" s="13"/>
      <c r="AQ7" s="13">
        <v>70</v>
      </c>
      <c r="AR7" s="13">
        <v>119</v>
      </c>
      <c r="AS7" s="13">
        <v>105</v>
      </c>
      <c r="AT7" s="13"/>
      <c r="AU7" s="13">
        <v>171</v>
      </c>
      <c r="AV7" s="13">
        <v>136</v>
      </c>
      <c r="AW7" s="13"/>
      <c r="AX7" s="13">
        <v>287</v>
      </c>
      <c r="AY7" s="13">
        <v>20</v>
      </c>
      <c r="AZ7" s="13"/>
      <c r="BA7" s="13">
        <v>136</v>
      </c>
      <c r="BB7" s="13">
        <v>39</v>
      </c>
    </row>
    <row r="8" spans="2:54" ht="30" customHeight="1" x14ac:dyDescent="0.35">
      <c r="B8" s="14" t="s">
        <v>84</v>
      </c>
      <c r="C8" s="14">
        <v>296</v>
      </c>
      <c r="D8" s="14">
        <v>133</v>
      </c>
      <c r="E8" s="14">
        <v>160</v>
      </c>
      <c r="F8" s="14"/>
      <c r="G8" s="14">
        <v>59</v>
      </c>
      <c r="H8" s="14">
        <v>82</v>
      </c>
      <c r="I8" s="14">
        <v>53</v>
      </c>
      <c r="J8" s="14">
        <v>56</v>
      </c>
      <c r="K8" s="14">
        <v>24</v>
      </c>
      <c r="L8" s="14">
        <v>22</v>
      </c>
      <c r="M8" s="14"/>
      <c r="N8" s="14">
        <v>53</v>
      </c>
      <c r="O8" s="14">
        <v>55</v>
      </c>
      <c r="P8" s="14">
        <v>116</v>
      </c>
      <c r="Q8" s="14">
        <v>71</v>
      </c>
      <c r="R8" s="14"/>
      <c r="S8" s="14">
        <v>151</v>
      </c>
      <c r="T8" s="14">
        <v>145</v>
      </c>
      <c r="U8" s="14"/>
      <c r="V8" s="14">
        <v>75</v>
      </c>
      <c r="W8" s="14">
        <v>106</v>
      </c>
      <c r="X8" s="14">
        <v>101</v>
      </c>
      <c r="Y8" s="14">
        <v>14</v>
      </c>
      <c r="Z8" s="14"/>
      <c r="AA8" s="14">
        <v>97</v>
      </c>
      <c r="AB8" s="14">
        <v>55</v>
      </c>
      <c r="AC8" s="14">
        <v>27</v>
      </c>
      <c r="AD8" s="14">
        <v>75</v>
      </c>
      <c r="AE8" s="14">
        <v>34</v>
      </c>
      <c r="AF8" s="14">
        <v>7</v>
      </c>
      <c r="AG8" s="14"/>
      <c r="AH8" s="14">
        <v>151</v>
      </c>
      <c r="AI8" s="14">
        <v>90</v>
      </c>
      <c r="AJ8" s="14"/>
      <c r="AK8" s="14">
        <v>118</v>
      </c>
      <c r="AL8" s="14">
        <v>83</v>
      </c>
      <c r="AM8" s="14"/>
      <c r="AN8" s="14">
        <v>131</v>
      </c>
      <c r="AO8" s="14">
        <v>100</v>
      </c>
      <c r="AP8" s="14"/>
      <c r="AQ8" s="14">
        <v>64</v>
      </c>
      <c r="AR8" s="14">
        <v>121</v>
      </c>
      <c r="AS8" s="14">
        <v>93</v>
      </c>
      <c r="AT8" s="14"/>
      <c r="AU8" s="14">
        <v>155</v>
      </c>
      <c r="AV8" s="14">
        <v>140</v>
      </c>
      <c r="AW8" s="14"/>
      <c r="AX8" s="14">
        <v>271</v>
      </c>
      <c r="AY8" s="14">
        <v>23</v>
      </c>
      <c r="AZ8" s="14"/>
      <c r="BA8" s="14">
        <v>122</v>
      </c>
      <c r="BB8" s="14">
        <v>36</v>
      </c>
    </row>
    <row r="9" spans="2:54" x14ac:dyDescent="0.35">
      <c r="B9" s="19" t="s">
        <v>131</v>
      </c>
      <c r="C9" s="16">
        <v>0.175013364927146</v>
      </c>
      <c r="D9" s="16">
        <v>0.182146349220702</v>
      </c>
      <c r="E9" s="16">
        <v>0.17178905483579099</v>
      </c>
      <c r="F9" s="16"/>
      <c r="G9" s="16">
        <v>0.21310188323600299</v>
      </c>
      <c r="H9" s="16">
        <v>0.23976492364768701</v>
      </c>
      <c r="I9" s="16">
        <v>0.28636757494813198</v>
      </c>
      <c r="J9" s="16">
        <v>5.44205145323663E-2</v>
      </c>
      <c r="K9" s="16">
        <v>0</v>
      </c>
      <c r="L9" s="16">
        <v>6.1191892715619499E-2</v>
      </c>
      <c r="M9" s="16"/>
      <c r="N9" s="16">
        <v>0.21094945636771101</v>
      </c>
      <c r="O9" s="16">
        <v>0.151571210096765</v>
      </c>
      <c r="P9" s="16">
        <v>0.188370697409107</v>
      </c>
      <c r="Q9" s="16">
        <v>0.144442816958055</v>
      </c>
      <c r="R9" s="16"/>
      <c r="S9" s="16">
        <v>0.17836807382726499</v>
      </c>
      <c r="T9" s="16">
        <v>0.171511708580741</v>
      </c>
      <c r="U9" s="16"/>
      <c r="V9" s="16">
        <v>9.4759191720257097E-2</v>
      </c>
      <c r="W9" s="16">
        <v>0.18238060666783301</v>
      </c>
      <c r="X9" s="16">
        <v>0.22175718705223399</v>
      </c>
      <c r="Y9" s="16">
        <v>0.209753258869742</v>
      </c>
      <c r="Z9" s="16"/>
      <c r="AA9" s="16">
        <v>0.15460614665938699</v>
      </c>
      <c r="AB9" s="16">
        <v>9.5506710264604805E-2</v>
      </c>
      <c r="AC9" s="16">
        <v>0.16078866155465499</v>
      </c>
      <c r="AD9" s="16">
        <v>0.24041443723849701</v>
      </c>
      <c r="AE9" s="16">
        <v>0.195857440057433</v>
      </c>
      <c r="AF9" s="16">
        <v>0.34593822607851699</v>
      </c>
      <c r="AG9" s="16"/>
      <c r="AH9" s="16">
        <v>0.18430175597794901</v>
      </c>
      <c r="AI9" s="16">
        <v>0.17554069560222299</v>
      </c>
      <c r="AJ9" s="16"/>
      <c r="AK9" s="16">
        <v>0.18488406187172901</v>
      </c>
      <c r="AL9" s="16">
        <v>0.21050742496608499</v>
      </c>
      <c r="AM9" s="16"/>
      <c r="AN9" s="16">
        <v>0.206422293863358</v>
      </c>
      <c r="AO9" s="16">
        <v>0.15870091810613299</v>
      </c>
      <c r="AP9" s="16"/>
      <c r="AQ9" s="16">
        <v>0.20415799610666499</v>
      </c>
      <c r="AR9" s="16">
        <v>0.13366572262823501</v>
      </c>
      <c r="AS9" s="16">
        <v>0.20254629389641299</v>
      </c>
      <c r="AT9" s="16"/>
      <c r="AU9" s="16">
        <v>0.16860852933208501</v>
      </c>
      <c r="AV9" s="16">
        <v>0.183149298714544</v>
      </c>
      <c r="AW9" s="16"/>
      <c r="AX9" s="16">
        <v>0.182588403892813</v>
      </c>
      <c r="AY9" s="16">
        <v>9.5635023746177106E-2</v>
      </c>
      <c r="AZ9" s="16"/>
      <c r="BA9" s="16">
        <v>0.28019714640966997</v>
      </c>
      <c r="BB9" s="16">
        <v>0.14358303167247299</v>
      </c>
    </row>
    <row r="10" spans="2:54" x14ac:dyDescent="0.35">
      <c r="B10" s="19" t="s">
        <v>132</v>
      </c>
      <c r="C10" s="16">
        <v>0.23514681714180599</v>
      </c>
      <c r="D10" s="16">
        <v>0.19456116353790801</v>
      </c>
      <c r="E10" s="16">
        <v>0.26656202977953303</v>
      </c>
      <c r="F10" s="16"/>
      <c r="G10" s="16">
        <v>0.334079791031897</v>
      </c>
      <c r="H10" s="16">
        <v>0.19849525187858799</v>
      </c>
      <c r="I10" s="16">
        <v>0.29111346241116098</v>
      </c>
      <c r="J10" s="16">
        <v>0.17081959411297701</v>
      </c>
      <c r="K10" s="16">
        <v>0.18295225699305501</v>
      </c>
      <c r="L10" s="16">
        <v>0.191763629690924</v>
      </c>
      <c r="M10" s="16"/>
      <c r="N10" s="16">
        <v>0.34200420344765398</v>
      </c>
      <c r="O10" s="16">
        <v>0.26083523510210699</v>
      </c>
      <c r="P10" s="16">
        <v>0.21882907866780599</v>
      </c>
      <c r="Q10" s="16">
        <v>0.16250712617525501</v>
      </c>
      <c r="R10" s="16"/>
      <c r="S10" s="16">
        <v>0.23763156799232299</v>
      </c>
      <c r="T10" s="16">
        <v>0.23255322591109201</v>
      </c>
      <c r="U10" s="16"/>
      <c r="V10" s="16">
        <v>0.236101899106996</v>
      </c>
      <c r="W10" s="16">
        <v>0.25220283749250499</v>
      </c>
      <c r="X10" s="16">
        <v>0.21746445042533699</v>
      </c>
      <c r="Y10" s="16">
        <v>0.228750477085262</v>
      </c>
      <c r="Z10" s="16"/>
      <c r="AA10" s="16">
        <v>0.18917562928185599</v>
      </c>
      <c r="AB10" s="16">
        <v>0.22683876373244199</v>
      </c>
      <c r="AC10" s="16">
        <v>0.323626027608509</v>
      </c>
      <c r="AD10" s="16">
        <v>0.28806506024308698</v>
      </c>
      <c r="AE10" s="16">
        <v>0.23749141879480701</v>
      </c>
      <c r="AF10" s="16">
        <v>0</v>
      </c>
      <c r="AG10" s="16"/>
      <c r="AH10" s="16">
        <v>0.24471677977318201</v>
      </c>
      <c r="AI10" s="16">
        <v>0.21328356773485299</v>
      </c>
      <c r="AJ10" s="16"/>
      <c r="AK10" s="16">
        <v>0.222703120773008</v>
      </c>
      <c r="AL10" s="16">
        <v>0.26576841573169602</v>
      </c>
      <c r="AM10" s="16"/>
      <c r="AN10" s="16">
        <v>0.20421815657636899</v>
      </c>
      <c r="AO10" s="16">
        <v>0.237326054439813</v>
      </c>
      <c r="AP10" s="16"/>
      <c r="AQ10" s="16">
        <v>0.17251693305420601</v>
      </c>
      <c r="AR10" s="16">
        <v>0.23914548457705501</v>
      </c>
      <c r="AS10" s="16">
        <v>0.30859109998149098</v>
      </c>
      <c r="AT10" s="16"/>
      <c r="AU10" s="16">
        <v>0.25227782665210302</v>
      </c>
      <c r="AV10" s="16">
        <v>0.211570915284435</v>
      </c>
      <c r="AW10" s="16"/>
      <c r="AX10" s="16">
        <v>0.23654107467798299</v>
      </c>
      <c r="AY10" s="16">
        <v>0.231516593184595</v>
      </c>
      <c r="AZ10" s="16"/>
      <c r="BA10" s="16">
        <v>0.30769877315345601</v>
      </c>
      <c r="BB10" s="16">
        <v>0.22329678687841301</v>
      </c>
    </row>
    <row r="11" spans="2:54" x14ac:dyDescent="0.35">
      <c r="B11" s="19" t="s">
        <v>133</v>
      </c>
      <c r="C11" s="16">
        <v>0.19792864751880701</v>
      </c>
      <c r="D11" s="16">
        <v>0.17830012190525801</v>
      </c>
      <c r="E11" s="16">
        <v>0.21360093841205499</v>
      </c>
      <c r="F11" s="16"/>
      <c r="G11" s="16">
        <v>0.22148131477039801</v>
      </c>
      <c r="H11" s="16">
        <v>0.21578382213344599</v>
      </c>
      <c r="I11" s="16">
        <v>0.18062752174980701</v>
      </c>
      <c r="J11" s="16">
        <v>0.165107223685695</v>
      </c>
      <c r="K11" s="16">
        <v>0.251979955387236</v>
      </c>
      <c r="L11" s="16">
        <v>0.13291986972797201</v>
      </c>
      <c r="M11" s="16"/>
      <c r="N11" s="16">
        <v>0.15540071149007101</v>
      </c>
      <c r="O11" s="16">
        <v>0.19171201487751599</v>
      </c>
      <c r="P11" s="16">
        <v>0.16749010169304701</v>
      </c>
      <c r="Q11" s="16">
        <v>0.28394524249749598</v>
      </c>
      <c r="R11" s="16"/>
      <c r="S11" s="16">
        <v>0.17957176767798</v>
      </c>
      <c r="T11" s="16">
        <v>0.21708961996340101</v>
      </c>
      <c r="U11" s="16"/>
      <c r="V11" s="16">
        <v>0.186891433158793</v>
      </c>
      <c r="W11" s="16">
        <v>0.179323434308549</v>
      </c>
      <c r="X11" s="16">
        <v>0.234102242876078</v>
      </c>
      <c r="Y11" s="16">
        <v>0.134662343666867</v>
      </c>
      <c r="Z11" s="16"/>
      <c r="AA11" s="16">
        <v>0.18993511973892599</v>
      </c>
      <c r="AB11" s="16">
        <v>0.222857819004949</v>
      </c>
      <c r="AC11" s="16">
        <v>0.29576724308506103</v>
      </c>
      <c r="AD11" s="16">
        <v>0.13676208649477301</v>
      </c>
      <c r="AE11" s="16">
        <v>0.204562407660491</v>
      </c>
      <c r="AF11" s="16">
        <v>0.36813709060973199</v>
      </c>
      <c r="AG11" s="16"/>
      <c r="AH11" s="16">
        <v>0.16743321415627499</v>
      </c>
      <c r="AI11" s="16">
        <v>0.26209220888360402</v>
      </c>
      <c r="AJ11" s="16"/>
      <c r="AK11" s="16">
        <v>0.18652578166217099</v>
      </c>
      <c r="AL11" s="16">
        <v>0.215474824171727</v>
      </c>
      <c r="AM11" s="16"/>
      <c r="AN11" s="16">
        <v>0.19011831727571099</v>
      </c>
      <c r="AO11" s="16">
        <v>0.22170261522856399</v>
      </c>
      <c r="AP11" s="16"/>
      <c r="AQ11" s="16">
        <v>0.21384744792108001</v>
      </c>
      <c r="AR11" s="16">
        <v>0.20440104706593601</v>
      </c>
      <c r="AS11" s="16">
        <v>0.17689021000918101</v>
      </c>
      <c r="AT11" s="16"/>
      <c r="AU11" s="16">
        <v>0.20867858156344599</v>
      </c>
      <c r="AV11" s="16">
        <v>0.18728001495360699</v>
      </c>
      <c r="AW11" s="16"/>
      <c r="AX11" s="16">
        <v>0.19452736981020999</v>
      </c>
      <c r="AY11" s="16">
        <v>0.248531579031083</v>
      </c>
      <c r="AZ11" s="16"/>
      <c r="BA11" s="16">
        <v>0.176659032719686</v>
      </c>
      <c r="BB11" s="16">
        <v>0.29898146047489299</v>
      </c>
    </row>
    <row r="12" spans="2:54" x14ac:dyDescent="0.35">
      <c r="B12" s="19" t="s">
        <v>134</v>
      </c>
      <c r="C12" s="16">
        <v>0.38999730046659398</v>
      </c>
      <c r="D12" s="16">
        <v>0.44073553871329901</v>
      </c>
      <c r="E12" s="16">
        <v>0.34804797697262202</v>
      </c>
      <c r="F12" s="16"/>
      <c r="G12" s="16">
        <v>0.23133701096170101</v>
      </c>
      <c r="H12" s="16">
        <v>0.34595600234027901</v>
      </c>
      <c r="I12" s="16">
        <v>0.23115511540151601</v>
      </c>
      <c r="J12" s="16">
        <v>0.60965266766896098</v>
      </c>
      <c r="K12" s="16">
        <v>0.56506778761970899</v>
      </c>
      <c r="L12" s="16">
        <v>0.61412460786548395</v>
      </c>
      <c r="M12" s="16"/>
      <c r="N12" s="16">
        <v>0.29164562869456501</v>
      </c>
      <c r="O12" s="16">
        <v>0.39588153992361202</v>
      </c>
      <c r="P12" s="16">
        <v>0.420447681308799</v>
      </c>
      <c r="Q12" s="16">
        <v>0.40910481436919299</v>
      </c>
      <c r="R12" s="16"/>
      <c r="S12" s="16">
        <v>0.40068116640264001</v>
      </c>
      <c r="T12" s="16">
        <v>0.37884544554476601</v>
      </c>
      <c r="U12" s="16"/>
      <c r="V12" s="16">
        <v>0.47466905689650302</v>
      </c>
      <c r="W12" s="16">
        <v>0.38609312153111303</v>
      </c>
      <c r="X12" s="16">
        <v>0.32667611964635102</v>
      </c>
      <c r="Y12" s="16">
        <v>0.42683392037812901</v>
      </c>
      <c r="Z12" s="16"/>
      <c r="AA12" s="16">
        <v>0.466283104319831</v>
      </c>
      <c r="AB12" s="16">
        <v>0.44458369987183999</v>
      </c>
      <c r="AC12" s="16">
        <v>0.21981806775177501</v>
      </c>
      <c r="AD12" s="16">
        <v>0.33475841602364398</v>
      </c>
      <c r="AE12" s="16">
        <v>0.362088733487268</v>
      </c>
      <c r="AF12" s="16">
        <v>0.28592468331175103</v>
      </c>
      <c r="AG12" s="16"/>
      <c r="AH12" s="16">
        <v>0.40354825009259498</v>
      </c>
      <c r="AI12" s="16">
        <v>0.34908352777932</v>
      </c>
      <c r="AJ12" s="16"/>
      <c r="AK12" s="16">
        <v>0.40588703569309198</v>
      </c>
      <c r="AL12" s="16">
        <v>0.30824933513049102</v>
      </c>
      <c r="AM12" s="16"/>
      <c r="AN12" s="16">
        <v>0.39924123228456199</v>
      </c>
      <c r="AO12" s="16">
        <v>0.37661157102005199</v>
      </c>
      <c r="AP12" s="16"/>
      <c r="AQ12" s="16">
        <v>0.40947762291804901</v>
      </c>
      <c r="AR12" s="16">
        <v>0.42278774572877398</v>
      </c>
      <c r="AS12" s="16">
        <v>0.311972396112914</v>
      </c>
      <c r="AT12" s="16"/>
      <c r="AU12" s="16">
        <v>0.36677570780833801</v>
      </c>
      <c r="AV12" s="16">
        <v>0.41799977104741398</v>
      </c>
      <c r="AW12" s="16"/>
      <c r="AX12" s="16">
        <v>0.38425727890133299</v>
      </c>
      <c r="AY12" s="16">
        <v>0.42431680403814498</v>
      </c>
      <c r="AZ12" s="16"/>
      <c r="BA12" s="16">
        <v>0.23544504771718799</v>
      </c>
      <c r="BB12" s="16">
        <v>0.33413872097422098</v>
      </c>
    </row>
    <row r="13" spans="2:54" x14ac:dyDescent="0.35">
      <c r="B13" s="19" t="s">
        <v>110</v>
      </c>
      <c r="C13" s="20">
        <v>1.91386994564753E-3</v>
      </c>
      <c r="D13" s="20">
        <v>4.2568266228324601E-3</v>
      </c>
      <c r="E13" s="20">
        <v>0</v>
      </c>
      <c r="F13" s="20"/>
      <c r="G13" s="20">
        <v>0</v>
      </c>
      <c r="H13" s="20">
        <v>0</v>
      </c>
      <c r="I13" s="20">
        <v>1.07363254893845E-2</v>
      </c>
      <c r="J13" s="20">
        <v>0</v>
      </c>
      <c r="K13" s="20">
        <v>0</v>
      </c>
      <c r="L13" s="20">
        <v>0</v>
      </c>
      <c r="M13" s="20"/>
      <c r="N13" s="20">
        <v>0</v>
      </c>
      <c r="O13" s="20">
        <v>0</v>
      </c>
      <c r="P13" s="20">
        <v>4.8624409212406402E-3</v>
      </c>
      <c r="Q13" s="20">
        <v>0</v>
      </c>
      <c r="R13" s="20"/>
      <c r="S13" s="20">
        <v>3.74742409979141E-3</v>
      </c>
      <c r="T13" s="20">
        <v>0</v>
      </c>
      <c r="U13" s="20"/>
      <c r="V13" s="20">
        <v>7.5784191174512001E-3</v>
      </c>
      <c r="W13" s="20">
        <v>0</v>
      </c>
      <c r="X13" s="20">
        <v>0</v>
      </c>
      <c r="Y13" s="20">
        <v>0</v>
      </c>
      <c r="Z13" s="20"/>
      <c r="AA13" s="20">
        <v>0</v>
      </c>
      <c r="AB13" s="20">
        <v>1.02130071261639E-2</v>
      </c>
      <c r="AC13" s="20">
        <v>0</v>
      </c>
      <c r="AD13" s="20">
        <v>0</v>
      </c>
      <c r="AE13" s="20">
        <v>0</v>
      </c>
      <c r="AF13" s="20">
        <v>0</v>
      </c>
      <c r="AG13" s="20"/>
      <c r="AH13" s="20">
        <v>0</v>
      </c>
      <c r="AI13" s="20">
        <v>0</v>
      </c>
      <c r="AJ13" s="20"/>
      <c r="AK13" s="20">
        <v>0</v>
      </c>
      <c r="AL13" s="20">
        <v>0</v>
      </c>
      <c r="AM13" s="20"/>
      <c r="AN13" s="20">
        <v>0</v>
      </c>
      <c r="AO13" s="20">
        <v>5.6588412054371503E-3</v>
      </c>
      <c r="AP13" s="20"/>
      <c r="AQ13" s="20">
        <v>0</v>
      </c>
      <c r="AR13" s="20">
        <v>0</v>
      </c>
      <c r="AS13" s="20">
        <v>0</v>
      </c>
      <c r="AT13" s="20"/>
      <c r="AU13" s="20">
        <v>3.65935464402743E-3</v>
      </c>
      <c r="AV13" s="20">
        <v>0</v>
      </c>
      <c r="AW13" s="20"/>
      <c r="AX13" s="20">
        <v>2.0858727176613799E-3</v>
      </c>
      <c r="AY13" s="20">
        <v>0</v>
      </c>
      <c r="AZ13" s="20"/>
      <c r="BA13" s="20">
        <v>0</v>
      </c>
      <c r="BB13" s="20">
        <v>0</v>
      </c>
    </row>
    <row r="14" spans="2:54" x14ac:dyDescent="0.35">
      <c r="B14" s="21" t="s">
        <v>15</v>
      </c>
    </row>
    <row r="15" spans="2:54" x14ac:dyDescent="0.35">
      <c r="B15" t="s">
        <v>525</v>
      </c>
    </row>
    <row r="16" spans="2:54" x14ac:dyDescent="0.35">
      <c r="B16" t="s">
        <v>526</v>
      </c>
    </row>
    <row r="18" spans="2:2" x14ac:dyDescent="0.35">
      <c r="B1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BB20"/>
  <sheetViews>
    <sheetView showGridLines="0" topLeftCell="A6"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152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327</v>
      </c>
      <c r="D7" s="13">
        <v>179</v>
      </c>
      <c r="E7" s="13">
        <v>144</v>
      </c>
      <c r="F7" s="13"/>
      <c r="G7" s="13">
        <v>51</v>
      </c>
      <c r="H7" s="13">
        <v>75</v>
      </c>
      <c r="I7" s="13">
        <v>66</v>
      </c>
      <c r="J7" s="13">
        <v>59</v>
      </c>
      <c r="K7" s="13">
        <v>41</v>
      </c>
      <c r="L7" s="13">
        <v>35</v>
      </c>
      <c r="M7" s="13"/>
      <c r="N7" s="13">
        <v>60</v>
      </c>
      <c r="O7" s="13">
        <v>63</v>
      </c>
      <c r="P7" s="13">
        <v>149</v>
      </c>
      <c r="Q7" s="13">
        <v>55</v>
      </c>
      <c r="R7" s="13"/>
      <c r="S7" s="13">
        <v>228</v>
      </c>
      <c r="T7" s="13">
        <v>99</v>
      </c>
      <c r="U7" s="13"/>
      <c r="V7" s="13">
        <v>46</v>
      </c>
      <c r="W7" s="13">
        <v>112</v>
      </c>
      <c r="X7" s="13">
        <v>143</v>
      </c>
      <c r="Y7" s="13">
        <v>26</v>
      </c>
      <c r="Z7" s="13"/>
      <c r="AA7" s="13">
        <v>64</v>
      </c>
      <c r="AB7" s="13">
        <v>72</v>
      </c>
      <c r="AC7" s="13">
        <v>17</v>
      </c>
      <c r="AD7" s="13">
        <v>114</v>
      </c>
      <c r="AE7" s="13">
        <v>45</v>
      </c>
      <c r="AF7" s="13">
        <v>15</v>
      </c>
      <c r="AG7" s="13"/>
      <c r="AH7" s="13">
        <v>180</v>
      </c>
      <c r="AI7" s="13">
        <v>116</v>
      </c>
      <c r="AJ7" s="13"/>
      <c r="AK7" s="13">
        <v>144</v>
      </c>
      <c r="AL7" s="13">
        <v>107</v>
      </c>
      <c r="AM7" s="13"/>
      <c r="AN7" s="13">
        <v>159</v>
      </c>
      <c r="AO7" s="13">
        <v>122</v>
      </c>
      <c r="AP7" s="13"/>
      <c r="AQ7" s="13">
        <v>75</v>
      </c>
      <c r="AR7" s="13">
        <v>111</v>
      </c>
      <c r="AS7" s="13">
        <v>135</v>
      </c>
      <c r="AT7" s="13"/>
      <c r="AU7" s="13">
        <v>198</v>
      </c>
      <c r="AV7" s="13">
        <v>126</v>
      </c>
      <c r="AW7" s="13"/>
      <c r="AX7" s="13">
        <v>314</v>
      </c>
      <c r="AY7" s="13">
        <v>13</v>
      </c>
      <c r="AZ7" s="13"/>
      <c r="BA7" s="13">
        <v>254</v>
      </c>
      <c r="BB7" s="13">
        <v>65</v>
      </c>
    </row>
    <row r="8" spans="2:54" ht="30" customHeight="1" x14ac:dyDescent="0.35">
      <c r="B8" s="14" t="s">
        <v>84</v>
      </c>
      <c r="C8" s="14">
        <v>312</v>
      </c>
      <c r="D8" s="14">
        <v>172</v>
      </c>
      <c r="E8" s="14">
        <v>135</v>
      </c>
      <c r="F8" s="14"/>
      <c r="G8" s="14">
        <v>54</v>
      </c>
      <c r="H8" s="14">
        <v>69</v>
      </c>
      <c r="I8" s="14">
        <v>65</v>
      </c>
      <c r="J8" s="14">
        <v>53</v>
      </c>
      <c r="K8" s="14">
        <v>36</v>
      </c>
      <c r="L8" s="14">
        <v>34</v>
      </c>
      <c r="M8" s="14"/>
      <c r="N8" s="14">
        <v>48</v>
      </c>
      <c r="O8" s="14">
        <v>56</v>
      </c>
      <c r="P8" s="14">
        <v>132</v>
      </c>
      <c r="Q8" s="14">
        <v>76</v>
      </c>
      <c r="R8" s="14"/>
      <c r="S8" s="14">
        <v>166</v>
      </c>
      <c r="T8" s="14">
        <v>146</v>
      </c>
      <c r="U8" s="14"/>
      <c r="V8" s="14">
        <v>55</v>
      </c>
      <c r="W8" s="14">
        <v>110</v>
      </c>
      <c r="X8" s="14">
        <v>126</v>
      </c>
      <c r="Y8" s="14">
        <v>20</v>
      </c>
      <c r="Z8" s="14"/>
      <c r="AA8" s="14">
        <v>94</v>
      </c>
      <c r="AB8" s="14">
        <v>58</v>
      </c>
      <c r="AC8" s="14">
        <v>20</v>
      </c>
      <c r="AD8" s="14">
        <v>92</v>
      </c>
      <c r="AE8" s="14">
        <v>36</v>
      </c>
      <c r="AF8" s="14">
        <v>12</v>
      </c>
      <c r="AG8" s="14"/>
      <c r="AH8" s="14">
        <v>173</v>
      </c>
      <c r="AI8" s="14">
        <v>107</v>
      </c>
      <c r="AJ8" s="14"/>
      <c r="AK8" s="14">
        <v>137</v>
      </c>
      <c r="AL8" s="14">
        <v>103</v>
      </c>
      <c r="AM8" s="14"/>
      <c r="AN8" s="14">
        <v>149</v>
      </c>
      <c r="AO8" s="14">
        <v>113</v>
      </c>
      <c r="AP8" s="14"/>
      <c r="AQ8" s="14">
        <v>66</v>
      </c>
      <c r="AR8" s="14">
        <v>112</v>
      </c>
      <c r="AS8" s="14">
        <v>125</v>
      </c>
      <c r="AT8" s="14"/>
      <c r="AU8" s="14">
        <v>182</v>
      </c>
      <c r="AV8" s="14">
        <v>125</v>
      </c>
      <c r="AW8" s="14"/>
      <c r="AX8" s="14">
        <v>299</v>
      </c>
      <c r="AY8" s="14">
        <v>13</v>
      </c>
      <c r="AZ8" s="14"/>
      <c r="BA8" s="14">
        <v>244</v>
      </c>
      <c r="BB8" s="14">
        <v>61</v>
      </c>
    </row>
    <row r="9" spans="2:54" x14ac:dyDescent="0.35">
      <c r="B9" s="19" t="s">
        <v>153</v>
      </c>
      <c r="C9" s="16">
        <v>0.15244894136989301</v>
      </c>
      <c r="D9" s="16">
        <v>0.15769627753103599</v>
      </c>
      <c r="E9" s="16">
        <v>0.150520951442176</v>
      </c>
      <c r="F9" s="16"/>
      <c r="G9" s="16">
        <v>0.24975949144250101</v>
      </c>
      <c r="H9" s="16">
        <v>0.23660632552439501</v>
      </c>
      <c r="I9" s="16">
        <v>8.9521802400846798E-2</v>
      </c>
      <c r="J9" s="16">
        <v>8.9698365986830397E-2</v>
      </c>
      <c r="K9" s="16">
        <v>3.3320634832409102E-2</v>
      </c>
      <c r="L9" s="16">
        <v>0.169082422318273</v>
      </c>
      <c r="M9" s="16"/>
      <c r="N9" s="16">
        <v>0.25046589031441902</v>
      </c>
      <c r="O9" s="16">
        <v>0.12688221598548799</v>
      </c>
      <c r="P9" s="16">
        <v>0.12550464455195501</v>
      </c>
      <c r="Q9" s="16">
        <v>0.155878495313273</v>
      </c>
      <c r="R9" s="16"/>
      <c r="S9" s="16">
        <v>0.166714581403964</v>
      </c>
      <c r="T9" s="16">
        <v>0.13624283170797699</v>
      </c>
      <c r="U9" s="16"/>
      <c r="V9" s="16">
        <v>0.17355237275791</v>
      </c>
      <c r="W9" s="16">
        <v>0.121013891928866</v>
      </c>
      <c r="X9" s="16">
        <v>0.169256226109779</v>
      </c>
      <c r="Y9" s="16">
        <v>0.16160949296499499</v>
      </c>
      <c r="Z9" s="16"/>
      <c r="AA9" s="16">
        <v>0.11497082527042</v>
      </c>
      <c r="AB9" s="16">
        <v>0.18609789909746199</v>
      </c>
      <c r="AC9" s="16">
        <v>0.14831759686044299</v>
      </c>
      <c r="AD9" s="16">
        <v>0.14737144123193599</v>
      </c>
      <c r="AE9" s="16">
        <v>0.18185065209825399</v>
      </c>
      <c r="AF9" s="16">
        <v>0.24334950784562501</v>
      </c>
      <c r="AG9" s="16"/>
      <c r="AH9" s="16">
        <v>0.16345374763582601</v>
      </c>
      <c r="AI9" s="16">
        <v>0.140884350454795</v>
      </c>
      <c r="AJ9" s="16"/>
      <c r="AK9" s="16">
        <v>0.168357827185385</v>
      </c>
      <c r="AL9" s="16">
        <v>0.14475984138655901</v>
      </c>
      <c r="AM9" s="16"/>
      <c r="AN9" s="16">
        <v>0.151909931407783</v>
      </c>
      <c r="AO9" s="16">
        <v>0.152560173051214</v>
      </c>
      <c r="AP9" s="16"/>
      <c r="AQ9" s="16">
        <v>0.118375787631091</v>
      </c>
      <c r="AR9" s="16">
        <v>6.8209022220256793E-2</v>
      </c>
      <c r="AS9" s="16">
        <v>0.25594694780280303</v>
      </c>
      <c r="AT9" s="16"/>
      <c r="AU9" s="16">
        <v>0.16042321375958801</v>
      </c>
      <c r="AV9" s="16">
        <v>0.146686758070214</v>
      </c>
      <c r="AW9" s="16"/>
      <c r="AX9" s="16">
        <v>0.14986741946971399</v>
      </c>
      <c r="AY9" s="16">
        <v>0.21122316307428199</v>
      </c>
      <c r="AZ9" s="16"/>
      <c r="BA9" s="16">
        <v>0.195045097875337</v>
      </c>
      <c r="BB9" s="16">
        <v>0</v>
      </c>
    </row>
    <row r="10" spans="2:54" x14ac:dyDescent="0.35">
      <c r="B10" s="19" t="s">
        <v>154</v>
      </c>
      <c r="C10" s="16">
        <v>0.25150544055526802</v>
      </c>
      <c r="D10" s="16">
        <v>0.24562701121307201</v>
      </c>
      <c r="E10" s="16">
        <v>0.266843557991715</v>
      </c>
      <c r="F10" s="16"/>
      <c r="G10" s="16">
        <v>0.249758350304155</v>
      </c>
      <c r="H10" s="16">
        <v>0.26661751436134001</v>
      </c>
      <c r="I10" s="16">
        <v>0.205919977541483</v>
      </c>
      <c r="J10" s="16">
        <v>0.20174922707034701</v>
      </c>
      <c r="K10" s="16">
        <v>0.32685834089135302</v>
      </c>
      <c r="L10" s="16">
        <v>0.31038222046372399</v>
      </c>
      <c r="M10" s="16"/>
      <c r="N10" s="16">
        <v>0.28113527538645</v>
      </c>
      <c r="O10" s="16">
        <v>0.24192046460794001</v>
      </c>
      <c r="P10" s="16">
        <v>0.25843204016537102</v>
      </c>
      <c r="Q10" s="16">
        <v>0.227736571135085</v>
      </c>
      <c r="R10" s="16"/>
      <c r="S10" s="16">
        <v>0.20759026409622</v>
      </c>
      <c r="T10" s="16">
        <v>0.30139413561682399</v>
      </c>
      <c r="U10" s="16"/>
      <c r="V10" s="16">
        <v>0.26859346569407899</v>
      </c>
      <c r="W10" s="16">
        <v>0.32610725092079901</v>
      </c>
      <c r="X10" s="16">
        <v>0.15682928892467099</v>
      </c>
      <c r="Y10" s="16">
        <v>0.387893510660614</v>
      </c>
      <c r="Z10" s="16"/>
      <c r="AA10" s="16">
        <v>0.24970108144547701</v>
      </c>
      <c r="AB10" s="16">
        <v>0.26465061560956699</v>
      </c>
      <c r="AC10" s="16">
        <v>0.36835575080247801</v>
      </c>
      <c r="AD10" s="16">
        <v>0.20020215625635901</v>
      </c>
      <c r="AE10" s="16">
        <v>0.340360915438217</v>
      </c>
      <c r="AF10" s="16">
        <v>0.130727042565978</v>
      </c>
      <c r="AG10" s="16"/>
      <c r="AH10" s="16">
        <v>0.220524160108236</v>
      </c>
      <c r="AI10" s="16">
        <v>0.26555024123203202</v>
      </c>
      <c r="AJ10" s="16"/>
      <c r="AK10" s="16">
        <v>0.22442958697002799</v>
      </c>
      <c r="AL10" s="16">
        <v>0.31241258335289801</v>
      </c>
      <c r="AM10" s="16"/>
      <c r="AN10" s="16">
        <v>0.24207002352138199</v>
      </c>
      <c r="AO10" s="16">
        <v>0.25214714423883899</v>
      </c>
      <c r="AP10" s="16"/>
      <c r="AQ10" s="16">
        <v>0.121380885317735</v>
      </c>
      <c r="AR10" s="16">
        <v>0.33988647783586801</v>
      </c>
      <c r="AS10" s="16">
        <v>0.22995914956681199</v>
      </c>
      <c r="AT10" s="16"/>
      <c r="AU10" s="16">
        <v>0.237490669456836</v>
      </c>
      <c r="AV10" s="16">
        <v>0.28135713785098498</v>
      </c>
      <c r="AW10" s="16"/>
      <c r="AX10" s="16">
        <v>0.24438639487619401</v>
      </c>
      <c r="AY10" s="16">
        <v>0.41358671867128399</v>
      </c>
      <c r="AZ10" s="16"/>
      <c r="BA10" s="16">
        <v>0.32177923197418701</v>
      </c>
      <c r="BB10" s="16">
        <v>0</v>
      </c>
    </row>
    <row r="11" spans="2:54" x14ac:dyDescent="0.35">
      <c r="B11" s="19" t="s">
        <v>155</v>
      </c>
      <c r="C11" s="16">
        <v>0.31396318143445101</v>
      </c>
      <c r="D11" s="16">
        <v>0.27382643649528499</v>
      </c>
      <c r="E11" s="16">
        <v>0.36361882317507399</v>
      </c>
      <c r="F11" s="16"/>
      <c r="G11" s="16">
        <v>0.23720496827755799</v>
      </c>
      <c r="H11" s="16">
        <v>0.21151873552869699</v>
      </c>
      <c r="I11" s="16">
        <v>0.42102350961094598</v>
      </c>
      <c r="J11" s="16">
        <v>0.37544449357797999</v>
      </c>
      <c r="K11" s="16">
        <v>0.33304329169671598</v>
      </c>
      <c r="L11" s="16">
        <v>0.32409887252104003</v>
      </c>
      <c r="M11" s="16"/>
      <c r="N11" s="16">
        <v>0.33631877105247099</v>
      </c>
      <c r="O11" s="16">
        <v>0.30979728962546399</v>
      </c>
      <c r="P11" s="16">
        <v>0.27650205635233199</v>
      </c>
      <c r="Q11" s="16">
        <v>0.36789981255550502</v>
      </c>
      <c r="R11" s="16"/>
      <c r="S11" s="16">
        <v>0.34083742616035401</v>
      </c>
      <c r="T11" s="16">
        <v>0.28343339405239498</v>
      </c>
      <c r="U11" s="16"/>
      <c r="V11" s="16">
        <v>0.30674955947918198</v>
      </c>
      <c r="W11" s="16">
        <v>0.30626103122179599</v>
      </c>
      <c r="X11" s="16">
        <v>0.35622060947238499</v>
      </c>
      <c r="Y11" s="16">
        <v>0.11244458045417099</v>
      </c>
      <c r="Z11" s="16"/>
      <c r="AA11" s="16">
        <v>0.38461163465249798</v>
      </c>
      <c r="AB11" s="16">
        <v>0.23060357207867799</v>
      </c>
      <c r="AC11" s="16">
        <v>0.26743845703269198</v>
      </c>
      <c r="AD11" s="16">
        <v>0.31709479718390199</v>
      </c>
      <c r="AE11" s="16">
        <v>0.28018841250654303</v>
      </c>
      <c r="AF11" s="16">
        <v>0.31546111355835998</v>
      </c>
      <c r="AG11" s="16"/>
      <c r="AH11" s="16">
        <v>0.30662031988485799</v>
      </c>
      <c r="AI11" s="16">
        <v>0.34666350552137598</v>
      </c>
      <c r="AJ11" s="16"/>
      <c r="AK11" s="16">
        <v>0.31549707567624502</v>
      </c>
      <c r="AL11" s="16">
        <v>0.29789668513951501</v>
      </c>
      <c r="AM11" s="16"/>
      <c r="AN11" s="16">
        <v>0.32252437008575702</v>
      </c>
      <c r="AO11" s="16">
        <v>0.33320159247340803</v>
      </c>
      <c r="AP11" s="16"/>
      <c r="AQ11" s="16">
        <v>0.42133324562964702</v>
      </c>
      <c r="AR11" s="16">
        <v>0.264690898074109</v>
      </c>
      <c r="AS11" s="16">
        <v>0.28915208377045998</v>
      </c>
      <c r="AT11" s="16"/>
      <c r="AU11" s="16">
        <v>0.32001487485716701</v>
      </c>
      <c r="AV11" s="16">
        <v>0.31711920285587097</v>
      </c>
      <c r="AW11" s="16"/>
      <c r="AX11" s="16">
        <v>0.32001741526894101</v>
      </c>
      <c r="AY11" s="16">
        <v>0.176124768514615</v>
      </c>
      <c r="AZ11" s="16"/>
      <c r="BA11" s="16">
        <v>0.401688453208428</v>
      </c>
      <c r="BB11" s="16">
        <v>0</v>
      </c>
    </row>
    <row r="12" spans="2:54" x14ac:dyDescent="0.35">
      <c r="B12" s="19" t="s">
        <v>156</v>
      </c>
      <c r="C12" s="16">
        <v>0.21767973449160699</v>
      </c>
      <c r="D12" s="16">
        <v>0.272042146703456</v>
      </c>
      <c r="E12" s="16">
        <v>0.135283880096604</v>
      </c>
      <c r="F12" s="16"/>
      <c r="G12" s="16">
        <v>0.209391576854217</v>
      </c>
      <c r="H12" s="16">
        <v>0.27438594911033998</v>
      </c>
      <c r="I12" s="16">
        <v>0.17155364955272101</v>
      </c>
      <c r="J12" s="16">
        <v>0.275904714812444</v>
      </c>
      <c r="K12" s="16">
        <v>0.23432466693554499</v>
      </c>
      <c r="L12" s="16">
        <v>9.4144608845589103E-2</v>
      </c>
      <c r="M12" s="16"/>
      <c r="N12" s="16">
        <v>0.107703989991192</v>
      </c>
      <c r="O12" s="16">
        <v>0.253754701967152</v>
      </c>
      <c r="P12" s="16">
        <v>0.23154749061171001</v>
      </c>
      <c r="Q12" s="16">
        <v>0.236807945580152</v>
      </c>
      <c r="R12" s="16"/>
      <c r="S12" s="16">
        <v>0.20570552818045701</v>
      </c>
      <c r="T12" s="16">
        <v>0.23128272041649001</v>
      </c>
      <c r="U12" s="16"/>
      <c r="V12" s="16">
        <v>0.17728354651425399</v>
      </c>
      <c r="W12" s="16">
        <v>0.18498087814227701</v>
      </c>
      <c r="X12" s="16">
        <v>0.27369404821048499</v>
      </c>
      <c r="Y12" s="16">
        <v>0.157182835780802</v>
      </c>
      <c r="Z12" s="16"/>
      <c r="AA12" s="16">
        <v>0.168317170180595</v>
      </c>
      <c r="AB12" s="16">
        <v>0.27647504357678498</v>
      </c>
      <c r="AC12" s="16">
        <v>0.13751415123038799</v>
      </c>
      <c r="AD12" s="16">
        <v>0.287861859663745</v>
      </c>
      <c r="AE12" s="16">
        <v>0.105029908147632</v>
      </c>
      <c r="AF12" s="16">
        <v>0.259428207870391</v>
      </c>
      <c r="AG12" s="16"/>
      <c r="AH12" s="16">
        <v>0.222068341313236</v>
      </c>
      <c r="AI12" s="16">
        <v>0.21376479140117799</v>
      </c>
      <c r="AJ12" s="16"/>
      <c r="AK12" s="16">
        <v>0.217546920785812</v>
      </c>
      <c r="AL12" s="16">
        <v>0.215257198980224</v>
      </c>
      <c r="AM12" s="16"/>
      <c r="AN12" s="16">
        <v>0.19677947332243401</v>
      </c>
      <c r="AO12" s="16">
        <v>0.233272519886254</v>
      </c>
      <c r="AP12" s="16"/>
      <c r="AQ12" s="16">
        <v>0.28357910387239399</v>
      </c>
      <c r="AR12" s="16">
        <v>0.23268225311242799</v>
      </c>
      <c r="AS12" s="16">
        <v>0.17809994396869999</v>
      </c>
      <c r="AT12" s="16"/>
      <c r="AU12" s="16">
        <v>0.19685486003639699</v>
      </c>
      <c r="AV12" s="16">
        <v>0.21813840164857401</v>
      </c>
      <c r="AW12" s="16"/>
      <c r="AX12" s="16">
        <v>0.22284031755360301</v>
      </c>
      <c r="AY12" s="16">
        <v>0.100187315392414</v>
      </c>
      <c r="AZ12" s="16"/>
      <c r="BA12" s="16">
        <v>5.7807025175426803E-2</v>
      </c>
      <c r="BB12" s="16">
        <v>0.88438651312028504</v>
      </c>
    </row>
    <row r="13" spans="2:54" ht="29" customHeight="1" x14ac:dyDescent="0.35">
      <c r="B13" s="19" t="s">
        <v>157</v>
      </c>
      <c r="C13" s="16">
        <v>3.60769865473149E-2</v>
      </c>
      <c r="D13" s="16">
        <v>2.6668259655856001E-2</v>
      </c>
      <c r="E13" s="16">
        <v>4.9190103446138E-2</v>
      </c>
      <c r="F13" s="16"/>
      <c r="G13" s="16">
        <v>1.31692804270761E-2</v>
      </c>
      <c r="H13" s="16">
        <v>0</v>
      </c>
      <c r="I13" s="16">
        <v>0.10345107598762</v>
      </c>
      <c r="J13" s="16">
        <v>3.0388561425458201E-2</v>
      </c>
      <c r="K13" s="16">
        <v>0</v>
      </c>
      <c r="L13" s="16">
        <v>6.3821845585958006E-2</v>
      </c>
      <c r="M13" s="16"/>
      <c r="N13" s="16">
        <v>2.4376073255467E-2</v>
      </c>
      <c r="O13" s="16">
        <v>2.3784894843131201E-2</v>
      </c>
      <c r="P13" s="16">
        <v>5.96144334734812E-2</v>
      </c>
      <c r="Q13" s="16">
        <v>1.1677175415985201E-2</v>
      </c>
      <c r="R13" s="16"/>
      <c r="S13" s="16">
        <v>3.9233326632781403E-2</v>
      </c>
      <c r="T13" s="16">
        <v>3.2491308412075197E-2</v>
      </c>
      <c r="U13" s="16"/>
      <c r="V13" s="16">
        <v>3.9552252602993401E-2</v>
      </c>
      <c r="W13" s="16">
        <v>1.5997989007224399E-2</v>
      </c>
      <c r="X13" s="16">
        <v>3.8004006064912201E-2</v>
      </c>
      <c r="Y13" s="16">
        <v>0.124052177932567</v>
      </c>
      <c r="Z13" s="16"/>
      <c r="AA13" s="16">
        <v>3.58940529188089E-2</v>
      </c>
      <c r="AB13" s="16">
        <v>3.18887743414129E-2</v>
      </c>
      <c r="AC13" s="16">
        <v>0</v>
      </c>
      <c r="AD13" s="16">
        <v>3.4996354846528799E-2</v>
      </c>
      <c r="AE13" s="16">
        <v>7.7235525212848405E-2</v>
      </c>
      <c r="AF13" s="16">
        <v>0</v>
      </c>
      <c r="AG13" s="16"/>
      <c r="AH13" s="16">
        <v>5.2686877271864697E-2</v>
      </c>
      <c r="AI13" s="16">
        <v>1.9742856038316201E-2</v>
      </c>
      <c r="AJ13" s="16"/>
      <c r="AK13" s="16">
        <v>4.8179706733482E-2</v>
      </c>
      <c r="AL13" s="16">
        <v>5.84512449365734E-3</v>
      </c>
      <c r="AM13" s="16"/>
      <c r="AN13" s="16">
        <v>6.1257213520275598E-2</v>
      </c>
      <c r="AO13" s="16">
        <v>1.86347078158225E-2</v>
      </c>
      <c r="AP13" s="16"/>
      <c r="AQ13" s="16">
        <v>2.6327147027379299E-2</v>
      </c>
      <c r="AR13" s="16">
        <v>5.44805362141908E-2</v>
      </c>
      <c r="AS13" s="16">
        <v>2.7331326759417102E-2</v>
      </c>
      <c r="AT13" s="16"/>
      <c r="AU13" s="16">
        <v>5.4897862728549802E-2</v>
      </c>
      <c r="AV13" s="16">
        <v>1.0183849489071899E-2</v>
      </c>
      <c r="AW13" s="16"/>
      <c r="AX13" s="16">
        <v>3.76615848314538E-2</v>
      </c>
      <c r="AY13" s="16">
        <v>0</v>
      </c>
      <c r="AZ13" s="16"/>
      <c r="BA13" s="16">
        <v>1.73064610923362E-2</v>
      </c>
      <c r="BB13" s="16">
        <v>0.115613486879715</v>
      </c>
    </row>
    <row r="14" spans="2:54" ht="29" customHeight="1" x14ac:dyDescent="0.35">
      <c r="B14" s="19" t="s">
        <v>158</v>
      </c>
      <c r="C14" s="16">
        <v>1.5736461950359899E-2</v>
      </c>
      <c r="D14" s="16">
        <v>1.7465986786473001E-2</v>
      </c>
      <c r="E14" s="16">
        <v>1.40240279943772E-2</v>
      </c>
      <c r="F14" s="16"/>
      <c r="G14" s="16">
        <v>4.0716332694492902E-2</v>
      </c>
      <c r="H14" s="16">
        <v>0</v>
      </c>
      <c r="I14" s="16">
        <v>0</v>
      </c>
      <c r="J14" s="16">
        <v>0</v>
      </c>
      <c r="K14" s="16">
        <v>3.9193068686931502E-2</v>
      </c>
      <c r="L14" s="16">
        <v>3.8470030265414797E-2</v>
      </c>
      <c r="M14" s="16"/>
      <c r="N14" s="16">
        <v>0</v>
      </c>
      <c r="O14" s="16">
        <v>3.39361268058921E-2</v>
      </c>
      <c r="P14" s="16">
        <v>2.2831154758705501E-2</v>
      </c>
      <c r="Q14" s="16">
        <v>0</v>
      </c>
      <c r="R14" s="16"/>
      <c r="S14" s="16">
        <v>1.6247764659344702E-2</v>
      </c>
      <c r="T14" s="16">
        <v>1.51556097942385E-2</v>
      </c>
      <c r="U14" s="16"/>
      <c r="V14" s="16">
        <v>2.3512630002836401E-2</v>
      </c>
      <c r="W14" s="16">
        <v>3.2714095212166498E-2</v>
      </c>
      <c r="X14" s="16">
        <v>0</v>
      </c>
      <c r="Y14" s="16">
        <v>0</v>
      </c>
      <c r="Z14" s="16"/>
      <c r="AA14" s="16">
        <v>3.72554067328109E-2</v>
      </c>
      <c r="AB14" s="16">
        <v>0</v>
      </c>
      <c r="AC14" s="16">
        <v>4.0238900375592503E-2</v>
      </c>
      <c r="AD14" s="16">
        <v>0</v>
      </c>
      <c r="AE14" s="16">
        <v>0</v>
      </c>
      <c r="AF14" s="16">
        <v>5.10341281596466E-2</v>
      </c>
      <c r="AG14" s="16"/>
      <c r="AH14" s="16">
        <v>2.3680883521956901E-2</v>
      </c>
      <c r="AI14" s="16">
        <v>0</v>
      </c>
      <c r="AJ14" s="16"/>
      <c r="AK14" s="16">
        <v>2.0483295026217901E-2</v>
      </c>
      <c r="AL14" s="16">
        <v>1.26244826117426E-2</v>
      </c>
      <c r="AM14" s="16"/>
      <c r="AN14" s="16">
        <v>1.27095818473259E-2</v>
      </c>
      <c r="AO14" s="16">
        <v>0</v>
      </c>
      <c r="AP14" s="16"/>
      <c r="AQ14" s="16">
        <v>9.1051215172118401E-3</v>
      </c>
      <c r="AR14" s="16">
        <v>2.69471287327551E-2</v>
      </c>
      <c r="AS14" s="16">
        <v>1.03367768310592E-2</v>
      </c>
      <c r="AT14" s="16"/>
      <c r="AU14" s="16">
        <v>1.48331451628896E-2</v>
      </c>
      <c r="AV14" s="16">
        <v>1.7642533869098601E-2</v>
      </c>
      <c r="AW14" s="16"/>
      <c r="AX14" s="16">
        <v>1.2084660467767299E-2</v>
      </c>
      <c r="AY14" s="16">
        <v>9.8878034347404706E-2</v>
      </c>
      <c r="AZ14" s="16"/>
      <c r="BA14" s="16">
        <v>3.2724088268464699E-3</v>
      </c>
      <c r="BB14" s="16">
        <v>0</v>
      </c>
    </row>
    <row r="15" spans="2:54" x14ac:dyDescent="0.35">
      <c r="B15" s="19" t="s">
        <v>110</v>
      </c>
      <c r="C15" s="20">
        <v>1.2589253651105799E-2</v>
      </c>
      <c r="D15" s="20">
        <v>6.6738816148220704E-3</v>
      </c>
      <c r="E15" s="20">
        <v>2.0518655853916001E-2</v>
      </c>
      <c r="F15" s="20"/>
      <c r="G15" s="20">
        <v>0</v>
      </c>
      <c r="H15" s="20">
        <v>1.08714754752278E-2</v>
      </c>
      <c r="I15" s="20">
        <v>8.5299849063840104E-3</v>
      </c>
      <c r="J15" s="20">
        <v>2.68146371269402E-2</v>
      </c>
      <c r="K15" s="20">
        <v>3.3259996957045103E-2</v>
      </c>
      <c r="L15" s="20">
        <v>0</v>
      </c>
      <c r="M15" s="20"/>
      <c r="N15" s="20">
        <v>0</v>
      </c>
      <c r="O15" s="20">
        <v>9.9243061649336006E-3</v>
      </c>
      <c r="P15" s="20">
        <v>2.5568180086445E-2</v>
      </c>
      <c r="Q15" s="20">
        <v>0</v>
      </c>
      <c r="R15" s="20"/>
      <c r="S15" s="20">
        <v>2.3671108866879099E-2</v>
      </c>
      <c r="T15" s="20">
        <v>0</v>
      </c>
      <c r="U15" s="20"/>
      <c r="V15" s="20">
        <v>1.0756172948746199E-2</v>
      </c>
      <c r="W15" s="20">
        <v>1.29248635668707E-2</v>
      </c>
      <c r="X15" s="20">
        <v>5.9958212177685204E-3</v>
      </c>
      <c r="Y15" s="20">
        <v>5.6817402206851199E-2</v>
      </c>
      <c r="Z15" s="20"/>
      <c r="AA15" s="20">
        <v>9.2498287993900506E-3</v>
      </c>
      <c r="AB15" s="20">
        <v>1.02840952960954E-2</v>
      </c>
      <c r="AC15" s="20">
        <v>3.8135143698406801E-2</v>
      </c>
      <c r="AD15" s="20">
        <v>1.24733908175296E-2</v>
      </c>
      <c r="AE15" s="20">
        <v>1.53345865965058E-2</v>
      </c>
      <c r="AF15" s="20">
        <v>0</v>
      </c>
      <c r="AG15" s="20"/>
      <c r="AH15" s="20">
        <v>1.09656702640213E-2</v>
      </c>
      <c r="AI15" s="20">
        <v>1.3394255352302599E-2</v>
      </c>
      <c r="AJ15" s="20"/>
      <c r="AK15" s="20">
        <v>5.5055876228298399E-3</v>
      </c>
      <c r="AL15" s="20">
        <v>1.12040840354045E-2</v>
      </c>
      <c r="AM15" s="20"/>
      <c r="AN15" s="20">
        <v>1.2749406295043401E-2</v>
      </c>
      <c r="AO15" s="20">
        <v>1.01838625344632E-2</v>
      </c>
      <c r="AP15" s="20"/>
      <c r="AQ15" s="20">
        <v>1.98987090045421E-2</v>
      </c>
      <c r="AR15" s="20">
        <v>1.31036838103917E-2</v>
      </c>
      <c r="AS15" s="20">
        <v>9.1737713007490999E-3</v>
      </c>
      <c r="AT15" s="20"/>
      <c r="AU15" s="20">
        <v>1.5485373998572499E-2</v>
      </c>
      <c r="AV15" s="20">
        <v>8.8721162161854508E-3</v>
      </c>
      <c r="AW15" s="20"/>
      <c r="AX15" s="20">
        <v>1.3142207532327701E-2</v>
      </c>
      <c r="AY15" s="20">
        <v>0</v>
      </c>
      <c r="AZ15" s="20"/>
      <c r="BA15" s="20">
        <v>3.1013218474384699E-3</v>
      </c>
      <c r="BB15" s="20">
        <v>0</v>
      </c>
    </row>
    <row r="16" spans="2:54" x14ac:dyDescent="0.35">
      <c r="B16" s="21" t="s">
        <v>16</v>
      </c>
    </row>
    <row r="17" spans="2:2" x14ac:dyDescent="0.35">
      <c r="B17" t="s">
        <v>525</v>
      </c>
    </row>
    <row r="18" spans="2:2" x14ac:dyDescent="0.35">
      <c r="B18" t="s">
        <v>526</v>
      </c>
    </row>
    <row r="20" spans="2:2" x14ac:dyDescent="0.35">
      <c r="B20"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B20"/>
  <sheetViews>
    <sheetView showGridLines="0" topLeftCell="A8"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159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23</v>
      </c>
      <c r="D7" s="13">
        <v>18</v>
      </c>
      <c r="E7" s="13">
        <v>5</v>
      </c>
      <c r="F7" s="13"/>
      <c r="G7" s="13">
        <v>3</v>
      </c>
      <c r="H7" s="13">
        <v>7</v>
      </c>
      <c r="I7" s="13">
        <v>9</v>
      </c>
      <c r="J7" s="13">
        <v>3</v>
      </c>
      <c r="K7" s="13" t="s">
        <v>544</v>
      </c>
      <c r="L7" s="13">
        <v>1</v>
      </c>
      <c r="M7" s="13"/>
      <c r="N7" s="13">
        <v>5</v>
      </c>
      <c r="O7" s="13">
        <v>4</v>
      </c>
      <c r="P7" s="13">
        <v>9</v>
      </c>
      <c r="Q7" s="13">
        <v>5</v>
      </c>
      <c r="R7" s="13"/>
      <c r="S7" s="13">
        <v>18</v>
      </c>
      <c r="T7" s="13">
        <v>5</v>
      </c>
      <c r="U7" s="13"/>
      <c r="V7" s="13">
        <v>2</v>
      </c>
      <c r="W7" s="13">
        <v>3</v>
      </c>
      <c r="X7" s="13">
        <v>16</v>
      </c>
      <c r="Y7" s="13">
        <v>2</v>
      </c>
      <c r="Z7" s="13"/>
      <c r="AA7" s="13">
        <v>2</v>
      </c>
      <c r="AB7" s="13">
        <v>2</v>
      </c>
      <c r="AC7" s="13" t="s">
        <v>544</v>
      </c>
      <c r="AD7" s="13">
        <v>15</v>
      </c>
      <c r="AE7" s="13">
        <v>3</v>
      </c>
      <c r="AF7" s="13">
        <v>1</v>
      </c>
      <c r="AG7" s="13"/>
      <c r="AH7" s="13">
        <v>14</v>
      </c>
      <c r="AI7" s="13">
        <v>9</v>
      </c>
      <c r="AJ7" s="13"/>
      <c r="AK7" s="13">
        <v>11</v>
      </c>
      <c r="AL7" s="13">
        <v>9</v>
      </c>
      <c r="AM7" s="13"/>
      <c r="AN7" s="13">
        <v>13</v>
      </c>
      <c r="AO7" s="13">
        <v>10</v>
      </c>
      <c r="AP7" s="13"/>
      <c r="AQ7" s="13">
        <v>3</v>
      </c>
      <c r="AR7" s="13">
        <v>6</v>
      </c>
      <c r="AS7" s="13">
        <v>14</v>
      </c>
      <c r="AT7" s="13"/>
      <c r="AU7" s="13">
        <v>18</v>
      </c>
      <c r="AV7" s="13">
        <v>5</v>
      </c>
      <c r="AW7" s="13"/>
      <c r="AX7" s="13">
        <v>22</v>
      </c>
      <c r="AY7" s="13">
        <v>1</v>
      </c>
      <c r="AZ7" s="13"/>
      <c r="BA7" s="13">
        <v>20</v>
      </c>
      <c r="BB7" s="13">
        <v>3</v>
      </c>
    </row>
    <row r="8" spans="2:54" ht="30" customHeight="1" x14ac:dyDescent="0.35">
      <c r="B8" s="14" t="s">
        <v>84</v>
      </c>
      <c r="C8" s="14">
        <v>19</v>
      </c>
      <c r="D8" s="14">
        <v>15</v>
      </c>
      <c r="E8" s="14">
        <v>4</v>
      </c>
      <c r="F8" s="14"/>
      <c r="G8" s="14">
        <v>3</v>
      </c>
      <c r="H8" s="14">
        <v>5</v>
      </c>
      <c r="I8" s="14">
        <v>7</v>
      </c>
      <c r="J8" s="14">
        <v>4</v>
      </c>
      <c r="K8" s="14" t="s">
        <v>544</v>
      </c>
      <c r="L8" s="14">
        <v>1</v>
      </c>
      <c r="M8" s="14"/>
      <c r="N8" s="14">
        <v>4</v>
      </c>
      <c r="O8" s="14">
        <v>3</v>
      </c>
      <c r="P8" s="14">
        <v>7</v>
      </c>
      <c r="Q8" s="14">
        <v>6</v>
      </c>
      <c r="R8" s="14"/>
      <c r="S8" s="14">
        <v>13</v>
      </c>
      <c r="T8" s="14">
        <v>6</v>
      </c>
      <c r="U8" s="14"/>
      <c r="V8" s="14">
        <v>2</v>
      </c>
      <c r="W8" s="14">
        <v>3</v>
      </c>
      <c r="X8" s="14">
        <v>14</v>
      </c>
      <c r="Y8" s="14">
        <v>1</v>
      </c>
      <c r="Z8" s="14"/>
      <c r="AA8" s="14">
        <v>2</v>
      </c>
      <c r="AB8" s="14">
        <v>2</v>
      </c>
      <c r="AC8" s="14" t="s">
        <v>544</v>
      </c>
      <c r="AD8" s="14">
        <v>13</v>
      </c>
      <c r="AE8" s="14">
        <v>3</v>
      </c>
      <c r="AF8" s="14">
        <v>1</v>
      </c>
      <c r="AG8" s="14"/>
      <c r="AH8" s="14">
        <v>13</v>
      </c>
      <c r="AI8" s="14">
        <v>6</v>
      </c>
      <c r="AJ8" s="14"/>
      <c r="AK8" s="14">
        <v>9</v>
      </c>
      <c r="AL8" s="14">
        <v>7</v>
      </c>
      <c r="AM8" s="14"/>
      <c r="AN8" s="14">
        <v>12</v>
      </c>
      <c r="AO8" s="14">
        <v>8</v>
      </c>
      <c r="AP8" s="14"/>
      <c r="AQ8" s="14">
        <v>3</v>
      </c>
      <c r="AR8" s="14">
        <v>6</v>
      </c>
      <c r="AS8" s="14">
        <v>11</v>
      </c>
      <c r="AT8" s="14"/>
      <c r="AU8" s="14">
        <v>14</v>
      </c>
      <c r="AV8" s="14">
        <v>5</v>
      </c>
      <c r="AW8" s="14"/>
      <c r="AX8" s="14">
        <v>18</v>
      </c>
      <c r="AY8" s="14">
        <v>1</v>
      </c>
      <c r="AZ8" s="14"/>
      <c r="BA8" s="14">
        <v>17</v>
      </c>
      <c r="BB8" s="14">
        <v>3</v>
      </c>
    </row>
    <row r="9" spans="2:54" x14ac:dyDescent="0.35">
      <c r="B9" s="19" t="s">
        <v>153</v>
      </c>
      <c r="C9" s="16">
        <v>0.165257462361389</v>
      </c>
      <c r="D9" s="16">
        <v>0.17566347510833599</v>
      </c>
      <c r="E9" s="16">
        <v>0.12739958011608801</v>
      </c>
      <c r="F9" s="16"/>
      <c r="G9" s="16">
        <v>1</v>
      </c>
      <c r="H9" s="16">
        <v>0.10499339013791401</v>
      </c>
      <c r="I9" s="16">
        <v>0</v>
      </c>
      <c r="J9" s="16">
        <v>0</v>
      </c>
      <c r="K9" s="16" t="s">
        <v>141</v>
      </c>
      <c r="L9" s="16">
        <v>0</v>
      </c>
      <c r="M9" s="16"/>
      <c r="N9" s="16">
        <v>0.20365249020227</v>
      </c>
      <c r="O9" s="16">
        <v>0.189106649589902</v>
      </c>
      <c r="P9" s="16">
        <v>0.106028373785793</v>
      </c>
      <c r="Q9" s="16">
        <v>0.19992901958359599</v>
      </c>
      <c r="R9" s="16"/>
      <c r="S9" s="16">
        <v>0.24026098238284499</v>
      </c>
      <c r="T9" s="16">
        <v>0</v>
      </c>
      <c r="U9" s="16"/>
      <c r="V9" s="16">
        <v>0</v>
      </c>
      <c r="W9" s="16">
        <v>0</v>
      </c>
      <c r="X9" s="16">
        <v>0.19433595004961601</v>
      </c>
      <c r="Y9" s="16">
        <v>0.47539153062616002</v>
      </c>
      <c r="Z9" s="16"/>
      <c r="AA9" s="16">
        <v>0</v>
      </c>
      <c r="AB9" s="16">
        <v>0</v>
      </c>
      <c r="AC9" s="16" t="s">
        <v>141</v>
      </c>
      <c r="AD9" s="16">
        <v>0.20740129909487501</v>
      </c>
      <c r="AE9" s="16">
        <v>0</v>
      </c>
      <c r="AF9" s="16">
        <v>1</v>
      </c>
      <c r="AG9" s="16"/>
      <c r="AH9" s="16">
        <v>0.14698010400679901</v>
      </c>
      <c r="AI9" s="16">
        <v>0.20369216566418299</v>
      </c>
      <c r="AJ9" s="16"/>
      <c r="AK9" s="16">
        <v>0.20426085877706501</v>
      </c>
      <c r="AL9" s="16">
        <v>0.190048146693756</v>
      </c>
      <c r="AM9" s="16"/>
      <c r="AN9" s="16">
        <v>0.16451788824230201</v>
      </c>
      <c r="AO9" s="16">
        <v>0.16639246419418799</v>
      </c>
      <c r="AP9" s="16"/>
      <c r="AQ9" s="16">
        <v>0</v>
      </c>
      <c r="AR9" s="16">
        <v>0</v>
      </c>
      <c r="AS9" s="16">
        <v>0.29955140619354498</v>
      </c>
      <c r="AT9" s="16"/>
      <c r="AU9" s="16">
        <v>0.17074152118535599</v>
      </c>
      <c r="AV9" s="16">
        <v>0.14929618763159</v>
      </c>
      <c r="AW9" s="16"/>
      <c r="AX9" s="16">
        <v>0.17481760762401599</v>
      </c>
      <c r="AY9" s="16">
        <v>0</v>
      </c>
      <c r="AZ9" s="16"/>
      <c r="BA9" s="16">
        <v>0.19377832922900101</v>
      </c>
      <c r="BB9" s="16">
        <v>0</v>
      </c>
    </row>
    <row r="10" spans="2:54" x14ac:dyDescent="0.35">
      <c r="B10" s="19" t="s">
        <v>154</v>
      </c>
      <c r="C10" s="16">
        <v>0.51711082098758399</v>
      </c>
      <c r="D10" s="16">
        <v>0.48911531079121201</v>
      </c>
      <c r="E10" s="16">
        <v>0.61896066051640497</v>
      </c>
      <c r="F10" s="16"/>
      <c r="G10" s="16">
        <v>0</v>
      </c>
      <c r="H10" s="16">
        <v>0.68597532274564998</v>
      </c>
      <c r="I10" s="16">
        <v>0.40006445530790002</v>
      </c>
      <c r="J10" s="16">
        <v>0.72261584923389299</v>
      </c>
      <c r="K10" s="16" t="s">
        <v>141</v>
      </c>
      <c r="L10" s="16">
        <v>1</v>
      </c>
      <c r="M10" s="16"/>
      <c r="N10" s="16">
        <v>0.16169088872658599</v>
      </c>
      <c r="O10" s="16">
        <v>0.217200508879099</v>
      </c>
      <c r="P10" s="16">
        <v>0.58834003728718498</v>
      </c>
      <c r="Q10" s="16">
        <v>0.80007098041640401</v>
      </c>
      <c r="R10" s="16"/>
      <c r="S10" s="16">
        <v>0.622338148671161</v>
      </c>
      <c r="T10" s="16">
        <v>0.28526035398172001</v>
      </c>
      <c r="U10" s="16"/>
      <c r="V10" s="16">
        <v>0.47879892994898898</v>
      </c>
      <c r="W10" s="16">
        <v>0.557283383138095</v>
      </c>
      <c r="X10" s="16">
        <v>0.51450182566273295</v>
      </c>
      <c r="Y10" s="16">
        <v>0.52460846937383998</v>
      </c>
      <c r="Z10" s="16"/>
      <c r="AA10" s="16">
        <v>1</v>
      </c>
      <c r="AB10" s="16">
        <v>0.339835169128821</v>
      </c>
      <c r="AC10" s="16" t="s">
        <v>141</v>
      </c>
      <c r="AD10" s="16">
        <v>0.39397761435734702</v>
      </c>
      <c r="AE10" s="16">
        <v>1</v>
      </c>
      <c r="AF10" s="16">
        <v>0</v>
      </c>
      <c r="AG10" s="16"/>
      <c r="AH10" s="16">
        <v>0.51694172087392998</v>
      </c>
      <c r="AI10" s="16">
        <v>0.51746641464453702</v>
      </c>
      <c r="AJ10" s="16"/>
      <c r="AK10" s="16">
        <v>0.44082463313874098</v>
      </c>
      <c r="AL10" s="16">
        <v>0.391470088448165</v>
      </c>
      <c r="AM10" s="16"/>
      <c r="AN10" s="16">
        <v>0.54962320699173395</v>
      </c>
      <c r="AO10" s="16">
        <v>0.46721505428756899</v>
      </c>
      <c r="AP10" s="16"/>
      <c r="AQ10" s="16">
        <v>0.415471626552394</v>
      </c>
      <c r="AR10" s="16">
        <v>0.70814310210063303</v>
      </c>
      <c r="AS10" s="16">
        <v>0.43842795576453802</v>
      </c>
      <c r="AT10" s="16"/>
      <c r="AU10" s="16">
        <v>0.473439222548171</v>
      </c>
      <c r="AV10" s="16">
        <v>0.64421638330116304</v>
      </c>
      <c r="AW10" s="16"/>
      <c r="AX10" s="16">
        <v>0.54702568531429496</v>
      </c>
      <c r="AY10" s="16">
        <v>0</v>
      </c>
      <c r="AZ10" s="16"/>
      <c r="BA10" s="16">
        <v>0.60635610329099998</v>
      </c>
      <c r="BB10" s="16">
        <v>0</v>
      </c>
    </row>
    <row r="11" spans="2:54" x14ac:dyDescent="0.35">
      <c r="B11" s="19" t="s">
        <v>155</v>
      </c>
      <c r="C11" s="16">
        <v>0.107489923015087</v>
      </c>
      <c r="D11" s="16">
        <v>6.7317653203660302E-2</v>
      </c>
      <c r="E11" s="16">
        <v>0.25363975936750699</v>
      </c>
      <c r="F11" s="16"/>
      <c r="G11" s="16">
        <v>0</v>
      </c>
      <c r="H11" s="16">
        <v>0.20903128711643601</v>
      </c>
      <c r="I11" s="16">
        <v>0</v>
      </c>
      <c r="J11" s="16">
        <v>0.27738415076610701</v>
      </c>
      <c r="K11" s="16" t="s">
        <v>141</v>
      </c>
      <c r="L11" s="16">
        <v>0</v>
      </c>
      <c r="M11" s="16"/>
      <c r="N11" s="16">
        <v>0</v>
      </c>
      <c r="O11" s="16">
        <v>0.37649233265189902</v>
      </c>
      <c r="P11" s="16">
        <v>0.14664491209403899</v>
      </c>
      <c r="Q11" s="16">
        <v>0</v>
      </c>
      <c r="R11" s="16"/>
      <c r="S11" s="16">
        <v>0</v>
      </c>
      <c r="T11" s="16">
        <v>0.344325632883275</v>
      </c>
      <c r="U11" s="16"/>
      <c r="V11" s="16">
        <v>0.52120107005101102</v>
      </c>
      <c r="W11" s="16">
        <v>0</v>
      </c>
      <c r="X11" s="16">
        <v>7.7128884051812605E-2</v>
      </c>
      <c r="Y11" s="16">
        <v>0</v>
      </c>
      <c r="Z11" s="16"/>
      <c r="AA11" s="16">
        <v>0</v>
      </c>
      <c r="AB11" s="16">
        <v>0.66016483087117905</v>
      </c>
      <c r="AC11" s="16" t="s">
        <v>141</v>
      </c>
      <c r="AD11" s="16">
        <v>8.2314315730053406E-2</v>
      </c>
      <c r="AE11" s="16">
        <v>0</v>
      </c>
      <c r="AF11" s="16">
        <v>0</v>
      </c>
      <c r="AG11" s="16"/>
      <c r="AH11" s="16">
        <v>0.15860601533864399</v>
      </c>
      <c r="AI11" s="16">
        <v>0</v>
      </c>
      <c r="AJ11" s="16"/>
      <c r="AK11" s="16">
        <v>0.10827829830076199</v>
      </c>
      <c r="AL11" s="16">
        <v>0.15831812596216399</v>
      </c>
      <c r="AM11" s="16"/>
      <c r="AN11" s="16">
        <v>8.7210624128207501E-2</v>
      </c>
      <c r="AO11" s="16">
        <v>0.138611944203273</v>
      </c>
      <c r="AP11" s="16"/>
      <c r="AQ11" s="16">
        <v>0.36590725070540903</v>
      </c>
      <c r="AR11" s="16">
        <v>0</v>
      </c>
      <c r="AS11" s="16">
        <v>9.9126461083136802E-2</v>
      </c>
      <c r="AT11" s="16"/>
      <c r="AU11" s="16">
        <v>7.3475838563399107E-2</v>
      </c>
      <c r="AV11" s="16">
        <v>0.20648742906724801</v>
      </c>
      <c r="AW11" s="16"/>
      <c r="AX11" s="16">
        <v>5.5858209309628898E-2</v>
      </c>
      <c r="AY11" s="16">
        <v>1</v>
      </c>
      <c r="AZ11" s="16"/>
      <c r="BA11" s="16">
        <v>0.12604101136000501</v>
      </c>
      <c r="BB11" s="16">
        <v>0</v>
      </c>
    </row>
    <row r="12" spans="2:54" x14ac:dyDescent="0.35">
      <c r="B12" s="19" t="s">
        <v>156</v>
      </c>
      <c r="C12" s="16">
        <v>8.8726936086306898E-2</v>
      </c>
      <c r="D12" s="16">
        <v>0.113115348040497</v>
      </c>
      <c r="E12" s="16">
        <v>0</v>
      </c>
      <c r="F12" s="16"/>
      <c r="G12" s="16">
        <v>0</v>
      </c>
      <c r="H12" s="16">
        <v>0</v>
      </c>
      <c r="I12" s="16">
        <v>0.25330726367558698</v>
      </c>
      <c r="J12" s="16">
        <v>0</v>
      </c>
      <c r="K12" s="16" t="s">
        <v>141</v>
      </c>
      <c r="L12" s="16">
        <v>0</v>
      </c>
      <c r="M12" s="16"/>
      <c r="N12" s="16">
        <v>0.16464261193458599</v>
      </c>
      <c r="O12" s="16">
        <v>0</v>
      </c>
      <c r="P12" s="16">
        <v>0.15898667683298301</v>
      </c>
      <c r="Q12" s="16">
        <v>0</v>
      </c>
      <c r="R12" s="16"/>
      <c r="S12" s="16">
        <v>4.5766625318576802E-2</v>
      </c>
      <c r="T12" s="16">
        <v>0.183382652747349</v>
      </c>
      <c r="U12" s="16"/>
      <c r="V12" s="16">
        <v>0</v>
      </c>
      <c r="W12" s="16">
        <v>0</v>
      </c>
      <c r="X12" s="16">
        <v>0.12513915378871901</v>
      </c>
      <c r="Y12" s="16">
        <v>0</v>
      </c>
      <c r="Z12" s="16"/>
      <c r="AA12" s="16">
        <v>0</v>
      </c>
      <c r="AB12" s="16">
        <v>0</v>
      </c>
      <c r="AC12" s="16" t="s">
        <v>141</v>
      </c>
      <c r="AD12" s="16">
        <v>0.1335523512597</v>
      </c>
      <c r="AE12" s="16">
        <v>0</v>
      </c>
      <c r="AF12" s="16">
        <v>0</v>
      </c>
      <c r="AG12" s="16"/>
      <c r="AH12" s="16">
        <v>8.44711780268394E-2</v>
      </c>
      <c r="AI12" s="16">
        <v>9.7676194243354594E-2</v>
      </c>
      <c r="AJ12" s="16"/>
      <c r="AK12" s="16">
        <v>0.11739109508913199</v>
      </c>
      <c r="AL12" s="16">
        <v>9.1133498588517298E-2</v>
      </c>
      <c r="AM12" s="16"/>
      <c r="AN12" s="16">
        <v>9.4550346934523605E-2</v>
      </c>
      <c r="AO12" s="16">
        <v>7.9789925156261002E-2</v>
      </c>
      <c r="AP12" s="16"/>
      <c r="AQ12" s="16">
        <v>0</v>
      </c>
      <c r="AR12" s="16">
        <v>0.29185689789936697</v>
      </c>
      <c r="AS12" s="16">
        <v>0</v>
      </c>
      <c r="AT12" s="16"/>
      <c r="AU12" s="16">
        <v>0.119212204024158</v>
      </c>
      <c r="AV12" s="16">
        <v>0</v>
      </c>
      <c r="AW12" s="16"/>
      <c r="AX12" s="16">
        <v>9.3859789910710395E-2</v>
      </c>
      <c r="AY12" s="16">
        <v>0</v>
      </c>
      <c r="AZ12" s="16"/>
      <c r="BA12" s="16">
        <v>3.6912278059996598E-2</v>
      </c>
      <c r="BB12" s="16">
        <v>0.38895479866488297</v>
      </c>
    </row>
    <row r="13" spans="2:54" ht="29" customHeight="1" x14ac:dyDescent="0.35">
      <c r="B13" s="19" t="s">
        <v>157</v>
      </c>
      <c r="C13" s="16">
        <v>6.3028305374786597E-2</v>
      </c>
      <c r="D13" s="16">
        <v>8.0352923400135404E-2</v>
      </c>
      <c r="E13" s="16">
        <v>0</v>
      </c>
      <c r="F13" s="16"/>
      <c r="G13" s="16">
        <v>0</v>
      </c>
      <c r="H13" s="16">
        <v>0</v>
      </c>
      <c r="I13" s="16">
        <v>0.17994003030901901</v>
      </c>
      <c r="J13" s="16">
        <v>0</v>
      </c>
      <c r="K13" s="16" t="s">
        <v>141</v>
      </c>
      <c r="L13" s="16">
        <v>0</v>
      </c>
      <c r="M13" s="16"/>
      <c r="N13" s="16">
        <v>0.16464261193458599</v>
      </c>
      <c r="O13" s="16">
        <v>0.217200508879099</v>
      </c>
      <c r="P13" s="16">
        <v>0</v>
      </c>
      <c r="Q13" s="16">
        <v>0</v>
      </c>
      <c r="R13" s="16"/>
      <c r="S13" s="16">
        <v>9.1634243627416706E-2</v>
      </c>
      <c r="T13" s="16">
        <v>0</v>
      </c>
      <c r="U13" s="16"/>
      <c r="V13" s="16">
        <v>0</v>
      </c>
      <c r="W13" s="16">
        <v>0</v>
      </c>
      <c r="X13" s="16">
        <v>8.8894186447119203E-2</v>
      </c>
      <c r="Y13" s="16">
        <v>0</v>
      </c>
      <c r="Z13" s="16"/>
      <c r="AA13" s="16">
        <v>0</v>
      </c>
      <c r="AB13" s="16">
        <v>0</v>
      </c>
      <c r="AC13" s="16" t="s">
        <v>141</v>
      </c>
      <c r="AD13" s="16">
        <v>9.4870608070238699E-2</v>
      </c>
      <c r="AE13" s="16">
        <v>0</v>
      </c>
      <c r="AF13" s="16">
        <v>0</v>
      </c>
      <c r="AG13" s="16"/>
      <c r="AH13" s="16">
        <v>9.3000981753787598E-2</v>
      </c>
      <c r="AI13" s="16">
        <v>0</v>
      </c>
      <c r="AJ13" s="16"/>
      <c r="AK13" s="16">
        <v>0.1292451146943</v>
      </c>
      <c r="AL13" s="16">
        <v>0</v>
      </c>
      <c r="AM13" s="16"/>
      <c r="AN13" s="16">
        <v>0.104097933703233</v>
      </c>
      <c r="AO13" s="16">
        <v>0</v>
      </c>
      <c r="AP13" s="16"/>
      <c r="AQ13" s="16">
        <v>0.218621122742198</v>
      </c>
      <c r="AR13" s="16">
        <v>0</v>
      </c>
      <c r="AS13" s="16">
        <v>5.70606880690573E-2</v>
      </c>
      <c r="AT13" s="16"/>
      <c r="AU13" s="16">
        <v>8.4683902443415796E-2</v>
      </c>
      <c r="AV13" s="16">
        <v>0</v>
      </c>
      <c r="AW13" s="16"/>
      <c r="AX13" s="16">
        <v>6.6674493246911007E-2</v>
      </c>
      <c r="AY13" s="16">
        <v>0</v>
      </c>
      <c r="AZ13" s="16"/>
      <c r="BA13" s="16">
        <v>3.6912278059996598E-2</v>
      </c>
      <c r="BB13" s="16">
        <v>0.21435148994124201</v>
      </c>
    </row>
    <row r="14" spans="2:54" ht="29" customHeight="1" x14ac:dyDescent="0.35">
      <c r="B14" s="19" t="s">
        <v>158</v>
      </c>
      <c r="C14" s="16">
        <v>5.8386552174845903E-2</v>
      </c>
      <c r="D14" s="16">
        <v>7.4435289456158696E-2</v>
      </c>
      <c r="E14" s="16">
        <v>0</v>
      </c>
      <c r="F14" s="16"/>
      <c r="G14" s="16">
        <v>0</v>
      </c>
      <c r="H14" s="16">
        <v>0</v>
      </c>
      <c r="I14" s="16">
        <v>0.16668825070749399</v>
      </c>
      <c r="J14" s="16">
        <v>0</v>
      </c>
      <c r="K14" s="16" t="s">
        <v>141</v>
      </c>
      <c r="L14" s="16">
        <v>0</v>
      </c>
      <c r="M14" s="16"/>
      <c r="N14" s="16">
        <v>0.30537139720197198</v>
      </c>
      <c r="O14" s="16">
        <v>0</v>
      </c>
      <c r="P14" s="16">
        <v>0</v>
      </c>
      <c r="Q14" s="16">
        <v>0</v>
      </c>
      <c r="R14" s="16"/>
      <c r="S14" s="16">
        <v>0</v>
      </c>
      <c r="T14" s="16">
        <v>0.187031360387656</v>
      </c>
      <c r="U14" s="16"/>
      <c r="V14" s="16">
        <v>0</v>
      </c>
      <c r="W14" s="16">
        <v>0.442716616861905</v>
      </c>
      <c r="X14" s="16">
        <v>0</v>
      </c>
      <c r="Y14" s="16">
        <v>0</v>
      </c>
      <c r="Z14" s="16"/>
      <c r="AA14" s="16">
        <v>0</v>
      </c>
      <c r="AB14" s="16">
        <v>0</v>
      </c>
      <c r="AC14" s="16" t="s">
        <v>141</v>
      </c>
      <c r="AD14" s="16">
        <v>8.7883811487785804E-2</v>
      </c>
      <c r="AE14" s="16">
        <v>0</v>
      </c>
      <c r="AF14" s="16">
        <v>0</v>
      </c>
      <c r="AG14" s="16"/>
      <c r="AH14" s="16">
        <v>0</v>
      </c>
      <c r="AI14" s="16">
        <v>0.18116522544792499</v>
      </c>
      <c r="AJ14" s="16"/>
      <c r="AK14" s="16">
        <v>0</v>
      </c>
      <c r="AL14" s="16">
        <v>0.16903014030739799</v>
      </c>
      <c r="AM14" s="16"/>
      <c r="AN14" s="16">
        <v>0</v>
      </c>
      <c r="AO14" s="16">
        <v>0.14799061215871001</v>
      </c>
      <c r="AP14" s="16"/>
      <c r="AQ14" s="16">
        <v>0</v>
      </c>
      <c r="AR14" s="16">
        <v>0</v>
      </c>
      <c r="AS14" s="16">
        <v>0.10583348888972299</v>
      </c>
      <c r="AT14" s="16"/>
      <c r="AU14" s="16">
        <v>7.84473112355005E-2</v>
      </c>
      <c r="AV14" s="16">
        <v>0</v>
      </c>
      <c r="AW14" s="16"/>
      <c r="AX14" s="16">
        <v>6.1764214594439398E-2</v>
      </c>
      <c r="AY14" s="16">
        <v>0</v>
      </c>
      <c r="AZ14" s="16"/>
      <c r="BA14" s="16">
        <v>0</v>
      </c>
      <c r="BB14" s="16">
        <v>0.39669371139387499</v>
      </c>
    </row>
    <row r="15" spans="2:54" x14ac:dyDescent="0.35">
      <c r="B15" s="19" t="s">
        <v>110</v>
      </c>
      <c r="C15" s="20">
        <v>0</v>
      </c>
      <c r="D15" s="20">
        <v>0</v>
      </c>
      <c r="E15" s="20">
        <v>0</v>
      </c>
      <c r="F15" s="20"/>
      <c r="G15" s="20">
        <v>0</v>
      </c>
      <c r="H15" s="20">
        <v>0</v>
      </c>
      <c r="I15" s="20">
        <v>0</v>
      </c>
      <c r="J15" s="20">
        <v>0</v>
      </c>
      <c r="K15" s="20" t="s">
        <v>141</v>
      </c>
      <c r="L15" s="20">
        <v>0</v>
      </c>
      <c r="M15" s="20"/>
      <c r="N15" s="20">
        <v>0</v>
      </c>
      <c r="O15" s="20">
        <v>0</v>
      </c>
      <c r="P15" s="20">
        <v>0</v>
      </c>
      <c r="Q15" s="20">
        <v>0</v>
      </c>
      <c r="R15" s="20"/>
      <c r="S15" s="20">
        <v>0</v>
      </c>
      <c r="T15" s="20">
        <v>0</v>
      </c>
      <c r="U15" s="20"/>
      <c r="V15" s="20">
        <v>0</v>
      </c>
      <c r="W15" s="20">
        <v>0</v>
      </c>
      <c r="X15" s="20">
        <v>0</v>
      </c>
      <c r="Y15" s="20">
        <v>0</v>
      </c>
      <c r="Z15" s="20"/>
      <c r="AA15" s="20">
        <v>0</v>
      </c>
      <c r="AB15" s="20">
        <v>0</v>
      </c>
      <c r="AC15" s="20" t="s">
        <v>141</v>
      </c>
      <c r="AD15" s="20">
        <v>0</v>
      </c>
      <c r="AE15" s="20">
        <v>0</v>
      </c>
      <c r="AF15" s="20">
        <v>0</v>
      </c>
      <c r="AG15" s="20"/>
      <c r="AH15" s="20">
        <v>0</v>
      </c>
      <c r="AI15" s="20">
        <v>0</v>
      </c>
      <c r="AJ15" s="20"/>
      <c r="AK15" s="20">
        <v>0</v>
      </c>
      <c r="AL15" s="20">
        <v>0</v>
      </c>
      <c r="AM15" s="20"/>
      <c r="AN15" s="20">
        <v>0</v>
      </c>
      <c r="AO15" s="20">
        <v>0</v>
      </c>
      <c r="AP15" s="20"/>
      <c r="AQ15" s="20">
        <v>0</v>
      </c>
      <c r="AR15" s="20">
        <v>0</v>
      </c>
      <c r="AS15" s="20">
        <v>0</v>
      </c>
      <c r="AT15" s="20"/>
      <c r="AU15" s="20">
        <v>0</v>
      </c>
      <c r="AV15" s="20">
        <v>0</v>
      </c>
      <c r="AW15" s="20"/>
      <c r="AX15" s="20">
        <v>0</v>
      </c>
      <c r="AY15" s="20">
        <v>0</v>
      </c>
      <c r="AZ15" s="20"/>
      <c r="BA15" s="20">
        <v>0</v>
      </c>
      <c r="BB15" s="20">
        <v>0</v>
      </c>
    </row>
    <row r="16" spans="2:54" x14ac:dyDescent="0.35">
      <c r="B16" s="21" t="s">
        <v>17</v>
      </c>
    </row>
    <row r="17" spans="2:2" x14ac:dyDescent="0.35">
      <c r="B17" t="s">
        <v>525</v>
      </c>
    </row>
    <row r="18" spans="2:2" x14ac:dyDescent="0.35">
      <c r="B18" t="s">
        <v>526</v>
      </c>
    </row>
    <row r="20" spans="2:2" x14ac:dyDescent="0.35">
      <c r="B20"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B20"/>
  <sheetViews>
    <sheetView showGridLines="0" topLeftCell="A8"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160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160</v>
      </c>
      <c r="D7" s="13">
        <v>104</v>
      </c>
      <c r="E7" s="13">
        <v>56</v>
      </c>
      <c r="F7" s="13"/>
      <c r="G7" s="13">
        <v>17</v>
      </c>
      <c r="H7" s="13">
        <v>37</v>
      </c>
      <c r="I7" s="13">
        <v>45</v>
      </c>
      <c r="J7" s="13">
        <v>32</v>
      </c>
      <c r="K7" s="13">
        <v>18</v>
      </c>
      <c r="L7" s="13">
        <v>11</v>
      </c>
      <c r="M7" s="13"/>
      <c r="N7" s="13">
        <v>32</v>
      </c>
      <c r="O7" s="13">
        <v>28</v>
      </c>
      <c r="P7" s="13">
        <v>72</v>
      </c>
      <c r="Q7" s="13">
        <v>28</v>
      </c>
      <c r="R7" s="13"/>
      <c r="S7" s="13">
        <v>118</v>
      </c>
      <c r="T7" s="13">
        <v>42</v>
      </c>
      <c r="U7" s="13"/>
      <c r="V7" s="13">
        <v>18</v>
      </c>
      <c r="W7" s="13">
        <v>50</v>
      </c>
      <c r="X7" s="13">
        <v>79</v>
      </c>
      <c r="Y7" s="13">
        <v>13</v>
      </c>
      <c r="Z7" s="13"/>
      <c r="AA7" s="13">
        <v>30</v>
      </c>
      <c r="AB7" s="13">
        <v>28</v>
      </c>
      <c r="AC7" s="13">
        <v>10</v>
      </c>
      <c r="AD7" s="13">
        <v>64</v>
      </c>
      <c r="AE7" s="13">
        <v>23</v>
      </c>
      <c r="AF7" s="13">
        <v>5</v>
      </c>
      <c r="AG7" s="13"/>
      <c r="AH7" s="13">
        <v>95</v>
      </c>
      <c r="AI7" s="13">
        <v>52</v>
      </c>
      <c r="AJ7" s="13"/>
      <c r="AK7" s="13">
        <v>79</v>
      </c>
      <c r="AL7" s="13">
        <v>48</v>
      </c>
      <c r="AM7" s="13"/>
      <c r="AN7" s="13">
        <v>84</v>
      </c>
      <c r="AO7" s="13">
        <v>61</v>
      </c>
      <c r="AP7" s="13"/>
      <c r="AQ7" s="13">
        <v>35</v>
      </c>
      <c r="AR7" s="13">
        <v>49</v>
      </c>
      <c r="AS7" s="13">
        <v>73</v>
      </c>
      <c r="AT7" s="13"/>
      <c r="AU7" s="13">
        <v>110</v>
      </c>
      <c r="AV7" s="13">
        <v>50</v>
      </c>
      <c r="AW7" s="13"/>
      <c r="AX7" s="13">
        <v>152</v>
      </c>
      <c r="AY7" s="13">
        <v>8</v>
      </c>
      <c r="AZ7" s="13"/>
      <c r="BA7" s="13">
        <v>127</v>
      </c>
      <c r="BB7" s="13">
        <v>30</v>
      </c>
    </row>
    <row r="8" spans="2:54" ht="30" customHeight="1" x14ac:dyDescent="0.35">
      <c r="B8" s="14" t="s">
        <v>84</v>
      </c>
      <c r="C8" s="14">
        <v>150</v>
      </c>
      <c r="D8" s="14">
        <v>95</v>
      </c>
      <c r="E8" s="14">
        <v>54</v>
      </c>
      <c r="F8" s="14"/>
      <c r="G8" s="14">
        <v>20</v>
      </c>
      <c r="H8" s="14">
        <v>31</v>
      </c>
      <c r="I8" s="14">
        <v>41</v>
      </c>
      <c r="J8" s="14">
        <v>32</v>
      </c>
      <c r="K8" s="14">
        <v>15</v>
      </c>
      <c r="L8" s="14">
        <v>11</v>
      </c>
      <c r="M8" s="14"/>
      <c r="N8" s="14">
        <v>25</v>
      </c>
      <c r="O8" s="14">
        <v>24</v>
      </c>
      <c r="P8" s="14">
        <v>62</v>
      </c>
      <c r="Q8" s="14">
        <v>38</v>
      </c>
      <c r="R8" s="14"/>
      <c r="S8" s="14">
        <v>86</v>
      </c>
      <c r="T8" s="14">
        <v>63</v>
      </c>
      <c r="U8" s="14"/>
      <c r="V8" s="14">
        <v>20</v>
      </c>
      <c r="W8" s="14">
        <v>53</v>
      </c>
      <c r="X8" s="14">
        <v>67</v>
      </c>
      <c r="Y8" s="14">
        <v>9</v>
      </c>
      <c r="Z8" s="14"/>
      <c r="AA8" s="14">
        <v>43</v>
      </c>
      <c r="AB8" s="14">
        <v>22</v>
      </c>
      <c r="AC8" s="14">
        <v>12</v>
      </c>
      <c r="AD8" s="14">
        <v>51</v>
      </c>
      <c r="AE8" s="14">
        <v>17</v>
      </c>
      <c r="AF8" s="14">
        <v>4</v>
      </c>
      <c r="AG8" s="14"/>
      <c r="AH8" s="14">
        <v>88</v>
      </c>
      <c r="AI8" s="14">
        <v>47</v>
      </c>
      <c r="AJ8" s="14"/>
      <c r="AK8" s="14">
        <v>74</v>
      </c>
      <c r="AL8" s="14">
        <v>43</v>
      </c>
      <c r="AM8" s="14"/>
      <c r="AN8" s="14">
        <v>76</v>
      </c>
      <c r="AO8" s="14">
        <v>54</v>
      </c>
      <c r="AP8" s="14"/>
      <c r="AQ8" s="14">
        <v>32</v>
      </c>
      <c r="AR8" s="14">
        <v>49</v>
      </c>
      <c r="AS8" s="14">
        <v>65</v>
      </c>
      <c r="AT8" s="14"/>
      <c r="AU8" s="14">
        <v>99</v>
      </c>
      <c r="AV8" s="14">
        <v>51</v>
      </c>
      <c r="AW8" s="14"/>
      <c r="AX8" s="14">
        <v>138</v>
      </c>
      <c r="AY8" s="14">
        <v>11</v>
      </c>
      <c r="AZ8" s="14"/>
      <c r="BA8" s="14">
        <v>117</v>
      </c>
      <c r="BB8" s="14">
        <v>28</v>
      </c>
    </row>
    <row r="9" spans="2:54" x14ac:dyDescent="0.35">
      <c r="B9" s="19" t="s">
        <v>153</v>
      </c>
      <c r="C9" s="16">
        <v>0.174984902777055</v>
      </c>
      <c r="D9" s="16">
        <v>0.17854691118464</v>
      </c>
      <c r="E9" s="16">
        <v>0.16874634087530399</v>
      </c>
      <c r="F9" s="16"/>
      <c r="G9" s="16">
        <v>0.30418313524804902</v>
      </c>
      <c r="H9" s="16">
        <v>0.27049942080314898</v>
      </c>
      <c r="I9" s="16">
        <v>0.119116088023647</v>
      </c>
      <c r="J9" s="16">
        <v>0.155034461838715</v>
      </c>
      <c r="K9" s="16">
        <v>3.9731855225061501E-2</v>
      </c>
      <c r="L9" s="16">
        <v>0.12993213111628399</v>
      </c>
      <c r="M9" s="16"/>
      <c r="N9" s="16">
        <v>0.26007519651448202</v>
      </c>
      <c r="O9" s="16">
        <v>0.13536447801853099</v>
      </c>
      <c r="P9" s="16">
        <v>0.12997062799487299</v>
      </c>
      <c r="Q9" s="16">
        <v>0.21906729242949299</v>
      </c>
      <c r="R9" s="16"/>
      <c r="S9" s="16">
        <v>0.17803935038454999</v>
      </c>
      <c r="T9" s="16">
        <v>0.17083461435998701</v>
      </c>
      <c r="U9" s="16"/>
      <c r="V9" s="16">
        <v>0.15825049921623899</v>
      </c>
      <c r="W9" s="16">
        <v>0.121038481860511</v>
      </c>
      <c r="X9" s="16">
        <v>0.225215440367835</v>
      </c>
      <c r="Y9" s="16">
        <v>0.15673990739147201</v>
      </c>
      <c r="Z9" s="16"/>
      <c r="AA9" s="16">
        <v>5.3426842365933702E-2</v>
      </c>
      <c r="AB9" s="16">
        <v>0.199197501081054</v>
      </c>
      <c r="AC9" s="16">
        <v>0.16410779824143701</v>
      </c>
      <c r="AD9" s="16">
        <v>0.26402077426711201</v>
      </c>
      <c r="AE9" s="16">
        <v>6.7084070698210999E-2</v>
      </c>
      <c r="AF9" s="16">
        <v>0.71673586175179704</v>
      </c>
      <c r="AG9" s="16"/>
      <c r="AH9" s="16">
        <v>0.16768132672369701</v>
      </c>
      <c r="AI9" s="16">
        <v>0.2220305736289</v>
      </c>
      <c r="AJ9" s="16"/>
      <c r="AK9" s="16">
        <v>0.194093131445777</v>
      </c>
      <c r="AL9" s="16">
        <v>0.21997203606810001</v>
      </c>
      <c r="AM9" s="16"/>
      <c r="AN9" s="16">
        <v>0.17085507826606999</v>
      </c>
      <c r="AO9" s="16">
        <v>0.206780906491387</v>
      </c>
      <c r="AP9" s="16"/>
      <c r="AQ9" s="16">
        <v>0.24588140197195699</v>
      </c>
      <c r="AR9" s="16">
        <v>8.7637839973814496E-2</v>
      </c>
      <c r="AS9" s="16">
        <v>0.21358305443130199</v>
      </c>
      <c r="AT9" s="16"/>
      <c r="AU9" s="16">
        <v>0.18472069204823499</v>
      </c>
      <c r="AV9" s="16">
        <v>0.15596027622926401</v>
      </c>
      <c r="AW9" s="16"/>
      <c r="AX9" s="16">
        <v>0.18903637401929799</v>
      </c>
      <c r="AY9" s="16">
        <v>0</v>
      </c>
      <c r="AZ9" s="16"/>
      <c r="BA9" s="16">
        <v>0.22346350064704701</v>
      </c>
      <c r="BB9" s="16">
        <v>0</v>
      </c>
    </row>
    <row r="10" spans="2:54" x14ac:dyDescent="0.35">
      <c r="B10" s="19" t="s">
        <v>154</v>
      </c>
      <c r="C10" s="16">
        <v>0.24556905765881101</v>
      </c>
      <c r="D10" s="16">
        <v>0.28358376282578202</v>
      </c>
      <c r="E10" s="16">
        <v>0.178989458673049</v>
      </c>
      <c r="F10" s="16"/>
      <c r="G10" s="16">
        <v>0.41817627749030301</v>
      </c>
      <c r="H10" s="16">
        <v>0.232234180499793</v>
      </c>
      <c r="I10" s="16">
        <v>0.152118919432011</v>
      </c>
      <c r="J10" s="16">
        <v>0.16404140430514599</v>
      </c>
      <c r="K10" s="16">
        <v>0.54332197037139496</v>
      </c>
      <c r="L10" s="16">
        <v>0.14964865937851601</v>
      </c>
      <c r="M10" s="16"/>
      <c r="N10" s="16">
        <v>0.23892529892185099</v>
      </c>
      <c r="O10" s="16">
        <v>0.23189358509924499</v>
      </c>
      <c r="P10" s="16">
        <v>0.20810237090790301</v>
      </c>
      <c r="Q10" s="16">
        <v>0.31964019993468801</v>
      </c>
      <c r="R10" s="16"/>
      <c r="S10" s="16">
        <v>0.24201431117632699</v>
      </c>
      <c r="T10" s="16">
        <v>0.25039913662813501</v>
      </c>
      <c r="U10" s="16"/>
      <c r="V10" s="16">
        <v>0.161388219202796</v>
      </c>
      <c r="W10" s="16">
        <v>0.372834304179744</v>
      </c>
      <c r="X10" s="16">
        <v>0.15870310619130701</v>
      </c>
      <c r="Y10" s="16">
        <v>0.33011754534141002</v>
      </c>
      <c r="Z10" s="16"/>
      <c r="AA10" s="16">
        <v>0.342590911257935</v>
      </c>
      <c r="AB10" s="16">
        <v>0.13892059379564201</v>
      </c>
      <c r="AC10" s="16">
        <v>0.16839651620658899</v>
      </c>
      <c r="AD10" s="16">
        <v>0.220828243464923</v>
      </c>
      <c r="AE10" s="16">
        <v>0.29008524310524503</v>
      </c>
      <c r="AF10" s="16">
        <v>0.14215757026070899</v>
      </c>
      <c r="AG10" s="16"/>
      <c r="AH10" s="16">
        <v>0.21905113076244601</v>
      </c>
      <c r="AI10" s="16">
        <v>0.24672234493685499</v>
      </c>
      <c r="AJ10" s="16"/>
      <c r="AK10" s="16">
        <v>0.21920641721703299</v>
      </c>
      <c r="AL10" s="16">
        <v>0.27726873169767702</v>
      </c>
      <c r="AM10" s="16"/>
      <c r="AN10" s="16">
        <v>0.20443547616868299</v>
      </c>
      <c r="AO10" s="16">
        <v>0.25395261590120399</v>
      </c>
      <c r="AP10" s="16"/>
      <c r="AQ10" s="16">
        <v>0.26308719273599201</v>
      </c>
      <c r="AR10" s="16">
        <v>0.227799081989535</v>
      </c>
      <c r="AS10" s="16">
        <v>0.24922862868356799</v>
      </c>
      <c r="AT10" s="16"/>
      <c r="AU10" s="16">
        <v>0.210901982034677</v>
      </c>
      <c r="AV10" s="16">
        <v>0.31331170788292101</v>
      </c>
      <c r="AW10" s="16"/>
      <c r="AX10" s="16">
        <v>0.20957977944270201</v>
      </c>
      <c r="AY10" s="16">
        <v>0.69374848606838202</v>
      </c>
      <c r="AZ10" s="16"/>
      <c r="BA10" s="16">
        <v>0.31360260459126998</v>
      </c>
      <c r="BB10" s="16">
        <v>0</v>
      </c>
    </row>
    <row r="11" spans="2:54" x14ac:dyDescent="0.35">
      <c r="B11" s="19" t="s">
        <v>155</v>
      </c>
      <c r="C11" s="16">
        <v>0.26236424073112902</v>
      </c>
      <c r="D11" s="16">
        <v>0.25084818083751698</v>
      </c>
      <c r="E11" s="16">
        <v>0.28253366322815898</v>
      </c>
      <c r="F11" s="16"/>
      <c r="G11" s="16">
        <v>0.13647836056181201</v>
      </c>
      <c r="H11" s="16">
        <v>0.24363287033811001</v>
      </c>
      <c r="I11" s="16">
        <v>0.28831128389511301</v>
      </c>
      <c r="J11" s="16">
        <v>0.32419741523120799</v>
      </c>
      <c r="K11" s="16">
        <v>0.184993915733978</v>
      </c>
      <c r="L11" s="16">
        <v>0.37020760397272001</v>
      </c>
      <c r="M11" s="16"/>
      <c r="N11" s="16">
        <v>0.30811671011991498</v>
      </c>
      <c r="O11" s="16">
        <v>0.240476674500332</v>
      </c>
      <c r="P11" s="16">
        <v>0.28186897271537298</v>
      </c>
      <c r="Q11" s="16">
        <v>0.215079835285447</v>
      </c>
      <c r="R11" s="16"/>
      <c r="S11" s="16">
        <v>0.32380878917238098</v>
      </c>
      <c r="T11" s="16">
        <v>0.17887529920797901</v>
      </c>
      <c r="U11" s="16"/>
      <c r="V11" s="16">
        <v>0.309183289184569</v>
      </c>
      <c r="W11" s="16">
        <v>0.25150120303178403</v>
      </c>
      <c r="X11" s="16">
        <v>0.26767272797733499</v>
      </c>
      <c r="Y11" s="16">
        <v>0.18417778347712499</v>
      </c>
      <c r="Z11" s="16"/>
      <c r="AA11" s="16">
        <v>0.20241874687759301</v>
      </c>
      <c r="AB11" s="16">
        <v>0.45358174659887701</v>
      </c>
      <c r="AC11" s="16">
        <v>0.302242951473222</v>
      </c>
      <c r="AD11" s="16">
        <v>0.21942675103748899</v>
      </c>
      <c r="AE11" s="16">
        <v>0.29803630601820802</v>
      </c>
      <c r="AF11" s="16">
        <v>0.14110656798749399</v>
      </c>
      <c r="AG11" s="16"/>
      <c r="AH11" s="16">
        <v>0.28613117147261802</v>
      </c>
      <c r="AI11" s="16">
        <v>0.24041478408441799</v>
      </c>
      <c r="AJ11" s="16"/>
      <c r="AK11" s="16">
        <v>0.25321329117560998</v>
      </c>
      <c r="AL11" s="16">
        <v>0.26407232054044399</v>
      </c>
      <c r="AM11" s="16"/>
      <c r="AN11" s="16">
        <v>0.28604614110388299</v>
      </c>
      <c r="AO11" s="16">
        <v>0.21520242253233399</v>
      </c>
      <c r="AP11" s="16"/>
      <c r="AQ11" s="16">
        <v>0.23990226546742</v>
      </c>
      <c r="AR11" s="16">
        <v>0.30143334484829898</v>
      </c>
      <c r="AS11" s="16">
        <v>0.22216965438278599</v>
      </c>
      <c r="AT11" s="16"/>
      <c r="AU11" s="16">
        <v>0.25023554302500001</v>
      </c>
      <c r="AV11" s="16">
        <v>0.28606483016902801</v>
      </c>
      <c r="AW11" s="16"/>
      <c r="AX11" s="16">
        <v>0.27547737437419301</v>
      </c>
      <c r="AY11" s="16">
        <v>9.9064585052666299E-2</v>
      </c>
      <c r="AZ11" s="16"/>
      <c r="BA11" s="16">
        <v>0.33505080008576898</v>
      </c>
      <c r="BB11" s="16">
        <v>0</v>
      </c>
    </row>
    <row r="12" spans="2:54" x14ac:dyDescent="0.35">
      <c r="B12" s="19" t="s">
        <v>156</v>
      </c>
      <c r="C12" s="16">
        <v>0.22994874706029</v>
      </c>
      <c r="D12" s="16">
        <v>0.23612072700394199</v>
      </c>
      <c r="E12" s="16">
        <v>0.21913903677077001</v>
      </c>
      <c r="F12" s="16"/>
      <c r="G12" s="16">
        <v>0</v>
      </c>
      <c r="H12" s="16">
        <v>0.22439527392963801</v>
      </c>
      <c r="I12" s="16">
        <v>0.38239923540272802</v>
      </c>
      <c r="J12" s="16">
        <v>0.20737788206493399</v>
      </c>
      <c r="K12" s="16">
        <v>0.23195225866956601</v>
      </c>
      <c r="L12" s="16">
        <v>0.147804969644838</v>
      </c>
      <c r="M12" s="16"/>
      <c r="N12" s="16">
        <v>0.169982393497558</v>
      </c>
      <c r="O12" s="16">
        <v>0.36692916376212797</v>
      </c>
      <c r="P12" s="16">
        <v>0.259207560920588</v>
      </c>
      <c r="Q12" s="16">
        <v>0.13391045933568199</v>
      </c>
      <c r="R12" s="16"/>
      <c r="S12" s="16">
        <v>0.20262370705340299</v>
      </c>
      <c r="T12" s="16">
        <v>0.26707716162474798</v>
      </c>
      <c r="U12" s="16"/>
      <c r="V12" s="16">
        <v>0.28037431813178898</v>
      </c>
      <c r="W12" s="16">
        <v>0.16151402388139399</v>
      </c>
      <c r="X12" s="16">
        <v>0.27514700810250298</v>
      </c>
      <c r="Y12" s="16">
        <v>0.184136606052789</v>
      </c>
      <c r="Z12" s="16"/>
      <c r="AA12" s="16">
        <v>0.28806586139962298</v>
      </c>
      <c r="AB12" s="16">
        <v>0.14899770685318001</v>
      </c>
      <c r="AC12" s="16">
        <v>0.36525273407875197</v>
      </c>
      <c r="AD12" s="16">
        <v>0.20020725274729501</v>
      </c>
      <c r="AE12" s="16">
        <v>0.23042479979830599</v>
      </c>
      <c r="AF12" s="16">
        <v>0</v>
      </c>
      <c r="AG12" s="16"/>
      <c r="AH12" s="16">
        <v>0.24862934024695699</v>
      </c>
      <c r="AI12" s="16">
        <v>0.20769400485853601</v>
      </c>
      <c r="AJ12" s="16"/>
      <c r="AK12" s="16">
        <v>0.27500119885181601</v>
      </c>
      <c r="AL12" s="16">
        <v>0.19210459913515401</v>
      </c>
      <c r="AM12" s="16"/>
      <c r="AN12" s="16">
        <v>0.26642072481178902</v>
      </c>
      <c r="AO12" s="16">
        <v>0.23582690737367901</v>
      </c>
      <c r="AP12" s="16"/>
      <c r="AQ12" s="16">
        <v>0.15104476945884401</v>
      </c>
      <c r="AR12" s="16">
        <v>0.232930743871573</v>
      </c>
      <c r="AS12" s="16">
        <v>0.27758149231679002</v>
      </c>
      <c r="AT12" s="16"/>
      <c r="AU12" s="16">
        <v>0.28260293952483501</v>
      </c>
      <c r="AV12" s="16">
        <v>0.12705761826616099</v>
      </c>
      <c r="AW12" s="16"/>
      <c r="AX12" s="16">
        <v>0.231776544936109</v>
      </c>
      <c r="AY12" s="16">
        <v>0.20718692887895199</v>
      </c>
      <c r="AZ12" s="16"/>
      <c r="BA12" s="16">
        <v>0.11308860773554801</v>
      </c>
      <c r="BB12" s="16">
        <v>0.74371794779103395</v>
      </c>
    </row>
    <row r="13" spans="2:54" ht="29" customHeight="1" x14ac:dyDescent="0.35">
      <c r="B13" s="19" t="s">
        <v>157</v>
      </c>
      <c r="C13" s="16">
        <v>5.1627894405664398E-2</v>
      </c>
      <c r="D13" s="16">
        <v>3.7263250228153001E-2</v>
      </c>
      <c r="E13" s="16">
        <v>7.6786375701550405E-2</v>
      </c>
      <c r="F13" s="16"/>
      <c r="G13" s="16">
        <v>7.4735094167965199E-2</v>
      </c>
      <c r="H13" s="16">
        <v>0</v>
      </c>
      <c r="I13" s="16">
        <v>5.8054473246500801E-2</v>
      </c>
      <c r="J13" s="16">
        <v>5.3427198854331497E-2</v>
      </c>
      <c r="K13" s="16">
        <v>0</v>
      </c>
      <c r="L13" s="16">
        <v>0.20240663588764199</v>
      </c>
      <c r="M13" s="16"/>
      <c r="N13" s="16">
        <v>2.2900400946194301E-2</v>
      </c>
      <c r="O13" s="16">
        <v>2.5336098619764401E-2</v>
      </c>
      <c r="P13" s="16">
        <v>7.6991897109073199E-2</v>
      </c>
      <c r="Q13" s="16">
        <v>4.5243342962853601E-2</v>
      </c>
      <c r="R13" s="16"/>
      <c r="S13" s="16">
        <v>3.6755902330344002E-2</v>
      </c>
      <c r="T13" s="16">
        <v>7.1835494725102395E-2</v>
      </c>
      <c r="U13" s="16"/>
      <c r="V13" s="16">
        <v>0</v>
      </c>
      <c r="W13" s="16">
        <v>2.7588042851726401E-2</v>
      </c>
      <c r="X13" s="16">
        <v>7.3261717361019996E-2</v>
      </c>
      <c r="Y13" s="16">
        <v>0.14482815773720401</v>
      </c>
      <c r="Z13" s="16"/>
      <c r="AA13" s="16">
        <v>3.3628083802750799E-2</v>
      </c>
      <c r="AB13" s="16">
        <v>0</v>
      </c>
      <c r="AC13" s="16">
        <v>0</v>
      </c>
      <c r="AD13" s="16">
        <v>8.48968850815221E-2</v>
      </c>
      <c r="AE13" s="16">
        <v>0.11436958038003001</v>
      </c>
      <c r="AF13" s="16">
        <v>0</v>
      </c>
      <c r="AG13" s="16"/>
      <c r="AH13" s="16">
        <v>7.8507030794281396E-2</v>
      </c>
      <c r="AI13" s="16">
        <v>1.6843402725138099E-2</v>
      </c>
      <c r="AJ13" s="16"/>
      <c r="AK13" s="16">
        <v>2.3909226070192E-2</v>
      </c>
      <c r="AL13" s="16">
        <v>3.3964395297962802E-2</v>
      </c>
      <c r="AM13" s="16"/>
      <c r="AN13" s="16">
        <v>7.2242579649575103E-2</v>
      </c>
      <c r="AO13" s="16">
        <v>1.45219454932144E-2</v>
      </c>
      <c r="AP13" s="16"/>
      <c r="AQ13" s="16">
        <v>0.100084370365786</v>
      </c>
      <c r="AR13" s="16">
        <v>7.9340283838216993E-2</v>
      </c>
      <c r="AS13" s="16">
        <v>9.2085389122711706E-3</v>
      </c>
      <c r="AT13" s="16"/>
      <c r="AU13" s="16">
        <v>4.0095617754231802E-2</v>
      </c>
      <c r="AV13" s="16">
        <v>7.41630223165341E-2</v>
      </c>
      <c r="AW13" s="16"/>
      <c r="AX13" s="16">
        <v>5.5773668481174501E-2</v>
      </c>
      <c r="AY13" s="16">
        <v>0</v>
      </c>
      <c r="AZ13" s="16"/>
      <c r="BA13" s="16">
        <v>1.4794486940365399E-2</v>
      </c>
      <c r="BB13" s="16">
        <v>0.21062212321981699</v>
      </c>
    </row>
    <row r="14" spans="2:54" ht="29" customHeight="1" x14ac:dyDescent="0.35">
      <c r="B14" s="19" t="s">
        <v>158</v>
      </c>
      <c r="C14" s="16">
        <v>3.6282750066516799E-3</v>
      </c>
      <c r="D14" s="16">
        <v>0</v>
      </c>
      <c r="E14" s="16">
        <v>9.9828973532381394E-3</v>
      </c>
      <c r="F14" s="16"/>
      <c r="G14" s="16">
        <v>0</v>
      </c>
      <c r="H14" s="16">
        <v>0</v>
      </c>
      <c r="I14" s="16">
        <v>0</v>
      </c>
      <c r="J14" s="16">
        <v>1.6732803490920999E-2</v>
      </c>
      <c r="K14" s="16">
        <v>0</v>
      </c>
      <c r="L14" s="16">
        <v>0</v>
      </c>
      <c r="M14" s="16"/>
      <c r="N14" s="16">
        <v>0</v>
      </c>
      <c r="O14" s="16">
        <v>0</v>
      </c>
      <c r="P14" s="16">
        <v>8.6794772831752902E-3</v>
      </c>
      <c r="Q14" s="16">
        <v>0</v>
      </c>
      <c r="R14" s="16"/>
      <c r="S14" s="16">
        <v>6.2985414555630902E-3</v>
      </c>
      <c r="T14" s="16">
        <v>0</v>
      </c>
      <c r="U14" s="16"/>
      <c r="V14" s="16">
        <v>2.67657803344457E-2</v>
      </c>
      <c r="W14" s="16">
        <v>0</v>
      </c>
      <c r="X14" s="16">
        <v>0</v>
      </c>
      <c r="Y14" s="16">
        <v>0</v>
      </c>
      <c r="Z14" s="16"/>
      <c r="AA14" s="16">
        <v>0</v>
      </c>
      <c r="AB14" s="16">
        <v>0</v>
      </c>
      <c r="AC14" s="16">
        <v>0</v>
      </c>
      <c r="AD14" s="16">
        <v>1.06200934016598E-2</v>
      </c>
      <c r="AE14" s="16">
        <v>0</v>
      </c>
      <c r="AF14" s="16">
        <v>0</v>
      </c>
      <c r="AG14" s="16"/>
      <c r="AH14" s="16">
        <v>0</v>
      </c>
      <c r="AI14" s="16">
        <v>1.1564641612074799E-2</v>
      </c>
      <c r="AJ14" s="16"/>
      <c r="AK14" s="16">
        <v>0</v>
      </c>
      <c r="AL14" s="16">
        <v>1.2617917260662101E-2</v>
      </c>
      <c r="AM14" s="16"/>
      <c r="AN14" s="16">
        <v>0</v>
      </c>
      <c r="AO14" s="16">
        <v>9.9707344103613996E-3</v>
      </c>
      <c r="AP14" s="16"/>
      <c r="AQ14" s="16">
        <v>0</v>
      </c>
      <c r="AR14" s="16">
        <v>0</v>
      </c>
      <c r="AS14" s="16">
        <v>8.3208234680131991E-3</v>
      </c>
      <c r="AT14" s="16"/>
      <c r="AU14" s="16">
        <v>5.4850326567381898E-3</v>
      </c>
      <c r="AV14" s="16">
        <v>0</v>
      </c>
      <c r="AW14" s="16"/>
      <c r="AX14" s="16">
        <v>3.9196292955406596E-3</v>
      </c>
      <c r="AY14" s="16">
        <v>0</v>
      </c>
      <c r="AZ14" s="16"/>
      <c r="BA14" s="16">
        <v>0</v>
      </c>
      <c r="BB14" s="16">
        <v>0</v>
      </c>
    </row>
    <row r="15" spans="2:54" x14ac:dyDescent="0.35">
      <c r="B15" s="19" t="s">
        <v>110</v>
      </c>
      <c r="C15" s="20">
        <v>3.18768823603994E-2</v>
      </c>
      <c r="D15" s="20">
        <v>1.36371679199663E-2</v>
      </c>
      <c r="E15" s="20">
        <v>6.3822227397928699E-2</v>
      </c>
      <c r="F15" s="20"/>
      <c r="G15" s="20">
        <v>6.6427132531870603E-2</v>
      </c>
      <c r="H15" s="20">
        <v>2.9238254429309898E-2</v>
      </c>
      <c r="I15" s="20">
        <v>0</v>
      </c>
      <c r="J15" s="20">
        <v>7.9188834214744597E-2</v>
      </c>
      <c r="K15" s="20">
        <v>0</v>
      </c>
      <c r="L15" s="20">
        <v>0</v>
      </c>
      <c r="M15" s="20"/>
      <c r="N15" s="20">
        <v>0</v>
      </c>
      <c r="O15" s="20">
        <v>0</v>
      </c>
      <c r="P15" s="20">
        <v>3.5179093069014303E-2</v>
      </c>
      <c r="Q15" s="20">
        <v>6.7058870051836597E-2</v>
      </c>
      <c r="R15" s="20"/>
      <c r="S15" s="20">
        <v>1.0459398427431399E-2</v>
      </c>
      <c r="T15" s="20">
        <v>6.09782934540491E-2</v>
      </c>
      <c r="U15" s="20"/>
      <c r="V15" s="20">
        <v>6.4037893930162307E-2</v>
      </c>
      <c r="W15" s="20">
        <v>6.5523944194840894E-2</v>
      </c>
      <c r="X15" s="20">
        <v>0</v>
      </c>
      <c r="Y15" s="20">
        <v>0</v>
      </c>
      <c r="Z15" s="20"/>
      <c r="AA15" s="20">
        <v>7.9869554296164394E-2</v>
      </c>
      <c r="AB15" s="20">
        <v>5.9302451671245697E-2</v>
      </c>
      <c r="AC15" s="20">
        <v>0</v>
      </c>
      <c r="AD15" s="20">
        <v>0</v>
      </c>
      <c r="AE15" s="20">
        <v>0</v>
      </c>
      <c r="AF15" s="20">
        <v>0</v>
      </c>
      <c r="AG15" s="20"/>
      <c r="AH15" s="20">
        <v>0</v>
      </c>
      <c r="AI15" s="20">
        <v>5.47302481540781E-2</v>
      </c>
      <c r="AJ15" s="20"/>
      <c r="AK15" s="20">
        <v>3.4576735239571298E-2</v>
      </c>
      <c r="AL15" s="20">
        <v>0</v>
      </c>
      <c r="AM15" s="20"/>
      <c r="AN15" s="20">
        <v>0</v>
      </c>
      <c r="AO15" s="20">
        <v>6.3744467797820697E-2</v>
      </c>
      <c r="AP15" s="20"/>
      <c r="AQ15" s="20">
        <v>0</v>
      </c>
      <c r="AR15" s="20">
        <v>7.0858705478561906E-2</v>
      </c>
      <c r="AS15" s="20">
        <v>1.9907807805270499E-2</v>
      </c>
      <c r="AT15" s="20"/>
      <c r="AU15" s="20">
        <v>2.5958192956283498E-2</v>
      </c>
      <c r="AV15" s="20">
        <v>4.3442545136091797E-2</v>
      </c>
      <c r="AW15" s="20"/>
      <c r="AX15" s="20">
        <v>3.4436629450982401E-2</v>
      </c>
      <c r="AY15" s="20">
        <v>0</v>
      </c>
      <c r="AZ15" s="20"/>
      <c r="BA15" s="20">
        <v>0</v>
      </c>
      <c r="BB15" s="20">
        <v>4.5659928989149001E-2</v>
      </c>
    </row>
    <row r="16" spans="2:54" x14ac:dyDescent="0.35">
      <c r="B16" s="21" t="s">
        <v>18</v>
      </c>
    </row>
    <row r="17" spans="2:2" x14ac:dyDescent="0.35">
      <c r="B17" t="s">
        <v>525</v>
      </c>
    </row>
    <row r="18" spans="2:2" x14ac:dyDescent="0.35">
      <c r="B18" t="s">
        <v>526</v>
      </c>
    </row>
    <row r="20" spans="2:2" x14ac:dyDescent="0.35">
      <c r="B20"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B20"/>
  <sheetViews>
    <sheetView showGridLines="0" topLeftCell="A6"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161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116</v>
      </c>
      <c r="D7" s="13">
        <v>75</v>
      </c>
      <c r="E7" s="13">
        <v>41</v>
      </c>
      <c r="F7" s="13"/>
      <c r="G7" s="13">
        <v>15</v>
      </c>
      <c r="H7" s="13">
        <v>20</v>
      </c>
      <c r="I7" s="13">
        <v>25</v>
      </c>
      <c r="J7" s="13">
        <v>21</v>
      </c>
      <c r="K7" s="13">
        <v>21</v>
      </c>
      <c r="L7" s="13">
        <v>14</v>
      </c>
      <c r="M7" s="13"/>
      <c r="N7" s="13">
        <v>27</v>
      </c>
      <c r="O7" s="13">
        <v>22</v>
      </c>
      <c r="P7" s="13">
        <v>48</v>
      </c>
      <c r="Q7" s="13">
        <v>19</v>
      </c>
      <c r="R7" s="13"/>
      <c r="S7" s="13">
        <v>91</v>
      </c>
      <c r="T7" s="13">
        <v>25</v>
      </c>
      <c r="U7" s="13"/>
      <c r="V7" s="13">
        <v>16</v>
      </c>
      <c r="W7" s="13">
        <v>35</v>
      </c>
      <c r="X7" s="13">
        <v>54</v>
      </c>
      <c r="Y7" s="13">
        <v>11</v>
      </c>
      <c r="Z7" s="13"/>
      <c r="AA7" s="13">
        <v>18</v>
      </c>
      <c r="AB7" s="13">
        <v>26</v>
      </c>
      <c r="AC7" s="13">
        <v>7</v>
      </c>
      <c r="AD7" s="13">
        <v>49</v>
      </c>
      <c r="AE7" s="13">
        <v>12</v>
      </c>
      <c r="AF7" s="13">
        <v>4</v>
      </c>
      <c r="AG7" s="13"/>
      <c r="AH7" s="13">
        <v>62</v>
      </c>
      <c r="AI7" s="13">
        <v>45</v>
      </c>
      <c r="AJ7" s="13"/>
      <c r="AK7" s="13">
        <v>57</v>
      </c>
      <c r="AL7" s="13">
        <v>39</v>
      </c>
      <c r="AM7" s="13"/>
      <c r="AN7" s="13">
        <v>62</v>
      </c>
      <c r="AO7" s="13">
        <v>41</v>
      </c>
      <c r="AP7" s="13"/>
      <c r="AQ7" s="13">
        <v>29</v>
      </c>
      <c r="AR7" s="13">
        <v>37</v>
      </c>
      <c r="AS7" s="13">
        <v>48</v>
      </c>
      <c r="AT7" s="13"/>
      <c r="AU7" s="13">
        <v>75</v>
      </c>
      <c r="AV7" s="13">
        <v>41</v>
      </c>
      <c r="AW7" s="13"/>
      <c r="AX7" s="13">
        <v>111</v>
      </c>
      <c r="AY7" s="13">
        <v>5</v>
      </c>
      <c r="AZ7" s="13"/>
      <c r="BA7" s="13">
        <v>100</v>
      </c>
      <c r="BB7" s="13">
        <v>15</v>
      </c>
    </row>
    <row r="8" spans="2:54" ht="30" customHeight="1" x14ac:dyDescent="0.35">
      <c r="B8" s="14" t="s">
        <v>84</v>
      </c>
      <c r="C8" s="14">
        <v>104</v>
      </c>
      <c r="D8" s="14">
        <v>68</v>
      </c>
      <c r="E8" s="14">
        <v>36</v>
      </c>
      <c r="F8" s="14"/>
      <c r="G8" s="14">
        <v>17</v>
      </c>
      <c r="H8" s="14">
        <v>16</v>
      </c>
      <c r="I8" s="14">
        <v>21</v>
      </c>
      <c r="J8" s="14">
        <v>19</v>
      </c>
      <c r="K8" s="14">
        <v>16</v>
      </c>
      <c r="L8" s="14">
        <v>14</v>
      </c>
      <c r="M8" s="14"/>
      <c r="N8" s="14">
        <v>21</v>
      </c>
      <c r="O8" s="14">
        <v>18</v>
      </c>
      <c r="P8" s="14">
        <v>41</v>
      </c>
      <c r="Q8" s="14">
        <v>24</v>
      </c>
      <c r="R8" s="14"/>
      <c r="S8" s="14">
        <v>70</v>
      </c>
      <c r="T8" s="14">
        <v>33</v>
      </c>
      <c r="U8" s="14"/>
      <c r="V8" s="14">
        <v>16</v>
      </c>
      <c r="W8" s="14">
        <v>36</v>
      </c>
      <c r="X8" s="14">
        <v>44</v>
      </c>
      <c r="Y8" s="14">
        <v>8</v>
      </c>
      <c r="Z8" s="14"/>
      <c r="AA8" s="14">
        <v>22</v>
      </c>
      <c r="AB8" s="14">
        <v>22</v>
      </c>
      <c r="AC8" s="14">
        <v>7</v>
      </c>
      <c r="AD8" s="14">
        <v>41</v>
      </c>
      <c r="AE8" s="14">
        <v>8</v>
      </c>
      <c r="AF8" s="14">
        <v>4</v>
      </c>
      <c r="AG8" s="14"/>
      <c r="AH8" s="14">
        <v>55</v>
      </c>
      <c r="AI8" s="14">
        <v>39</v>
      </c>
      <c r="AJ8" s="14"/>
      <c r="AK8" s="14">
        <v>50</v>
      </c>
      <c r="AL8" s="14">
        <v>35</v>
      </c>
      <c r="AM8" s="14"/>
      <c r="AN8" s="14">
        <v>56</v>
      </c>
      <c r="AO8" s="14">
        <v>35</v>
      </c>
      <c r="AP8" s="14"/>
      <c r="AQ8" s="14">
        <v>25</v>
      </c>
      <c r="AR8" s="14">
        <v>35</v>
      </c>
      <c r="AS8" s="14">
        <v>42</v>
      </c>
      <c r="AT8" s="14"/>
      <c r="AU8" s="14">
        <v>64</v>
      </c>
      <c r="AV8" s="14">
        <v>39</v>
      </c>
      <c r="AW8" s="14"/>
      <c r="AX8" s="14">
        <v>98</v>
      </c>
      <c r="AY8" s="14">
        <v>6</v>
      </c>
      <c r="AZ8" s="14"/>
      <c r="BA8" s="14">
        <v>90</v>
      </c>
      <c r="BB8" s="14">
        <v>13</v>
      </c>
    </row>
    <row r="9" spans="2:54" x14ac:dyDescent="0.35">
      <c r="B9" s="19" t="s">
        <v>153</v>
      </c>
      <c r="C9" s="16">
        <v>0.16356634032959</v>
      </c>
      <c r="D9" s="16">
        <v>0.19740528577187499</v>
      </c>
      <c r="E9" s="16">
        <v>9.99908882678021E-2</v>
      </c>
      <c r="F9" s="16"/>
      <c r="G9" s="16">
        <v>0.290277914873104</v>
      </c>
      <c r="H9" s="16">
        <v>0.104771933101451</v>
      </c>
      <c r="I9" s="16">
        <v>0</v>
      </c>
      <c r="J9" s="16">
        <v>0.21588481748736699</v>
      </c>
      <c r="K9" s="16">
        <v>0.27720731505804902</v>
      </c>
      <c r="L9" s="16">
        <v>0.110555092300697</v>
      </c>
      <c r="M9" s="16"/>
      <c r="N9" s="16">
        <v>0.210910280808915</v>
      </c>
      <c r="O9" s="16">
        <v>0.191630468342778</v>
      </c>
      <c r="P9" s="16">
        <v>0.19363219272000801</v>
      </c>
      <c r="Q9" s="16">
        <v>4.95128948333129E-2</v>
      </c>
      <c r="R9" s="16"/>
      <c r="S9" s="16">
        <v>0.175799332971597</v>
      </c>
      <c r="T9" s="16">
        <v>0.137669295167689</v>
      </c>
      <c r="U9" s="16"/>
      <c r="V9" s="16">
        <v>0.17450109047624801</v>
      </c>
      <c r="W9" s="16">
        <v>0.16749233702512001</v>
      </c>
      <c r="X9" s="16">
        <v>0.134909921247685</v>
      </c>
      <c r="Y9" s="16">
        <v>0.28546062262640998</v>
      </c>
      <c r="Z9" s="16"/>
      <c r="AA9" s="16">
        <v>0.178284472684476</v>
      </c>
      <c r="AB9" s="16">
        <v>0.164643614286686</v>
      </c>
      <c r="AC9" s="16">
        <v>0.12762813310426999</v>
      </c>
      <c r="AD9" s="16">
        <v>0.17945662794100201</v>
      </c>
      <c r="AE9" s="16">
        <v>0</v>
      </c>
      <c r="AF9" s="16">
        <v>0.316028772535495</v>
      </c>
      <c r="AG9" s="16"/>
      <c r="AH9" s="16">
        <v>0.18510912320634701</v>
      </c>
      <c r="AI9" s="16">
        <v>0.171022281829557</v>
      </c>
      <c r="AJ9" s="16"/>
      <c r="AK9" s="16">
        <v>0.17103694648067999</v>
      </c>
      <c r="AL9" s="16">
        <v>0.174675700754932</v>
      </c>
      <c r="AM9" s="16"/>
      <c r="AN9" s="16">
        <v>0.17160909535212701</v>
      </c>
      <c r="AO9" s="16">
        <v>0.190736117337511</v>
      </c>
      <c r="AP9" s="16"/>
      <c r="AQ9" s="16">
        <v>0.18207685144709301</v>
      </c>
      <c r="AR9" s="16">
        <v>0.10995243453423</v>
      </c>
      <c r="AS9" s="16">
        <v>0.207303469390275</v>
      </c>
      <c r="AT9" s="16"/>
      <c r="AU9" s="16">
        <v>0.163882392619289</v>
      </c>
      <c r="AV9" s="16">
        <v>0.163048088473808</v>
      </c>
      <c r="AW9" s="16"/>
      <c r="AX9" s="16">
        <v>0.172785530769201</v>
      </c>
      <c r="AY9" s="16">
        <v>0</v>
      </c>
      <c r="AZ9" s="16"/>
      <c r="BA9" s="16">
        <v>0.18892253737210901</v>
      </c>
      <c r="BB9" s="16">
        <v>0</v>
      </c>
    </row>
    <row r="10" spans="2:54" x14ac:dyDescent="0.35">
      <c r="B10" s="19" t="s">
        <v>154</v>
      </c>
      <c r="C10" s="16">
        <v>0.28236454186271698</v>
      </c>
      <c r="D10" s="16">
        <v>0.27607923330614198</v>
      </c>
      <c r="E10" s="16">
        <v>0.294173164371762</v>
      </c>
      <c r="F10" s="16"/>
      <c r="G10" s="16">
        <v>0.36004539795736101</v>
      </c>
      <c r="H10" s="16">
        <v>0.155065688359184</v>
      </c>
      <c r="I10" s="16">
        <v>0.19352924610293301</v>
      </c>
      <c r="J10" s="16">
        <v>0.35753965357714901</v>
      </c>
      <c r="K10" s="16">
        <v>0.32513960958376398</v>
      </c>
      <c r="L10" s="16">
        <v>0.31121816788300199</v>
      </c>
      <c r="M10" s="16"/>
      <c r="N10" s="16">
        <v>0.32465817633181399</v>
      </c>
      <c r="O10" s="16">
        <v>0.34658916039623899</v>
      </c>
      <c r="P10" s="16">
        <v>0.252774910660715</v>
      </c>
      <c r="Q10" s="16">
        <v>0.24669481527935699</v>
      </c>
      <c r="R10" s="16"/>
      <c r="S10" s="16">
        <v>0.31704072538688199</v>
      </c>
      <c r="T10" s="16">
        <v>0.20895562901142001</v>
      </c>
      <c r="U10" s="16"/>
      <c r="V10" s="16">
        <v>0.34901747344131301</v>
      </c>
      <c r="W10" s="16">
        <v>0.34169870014258202</v>
      </c>
      <c r="X10" s="16">
        <v>0.22448268007814201</v>
      </c>
      <c r="Y10" s="16">
        <v>0.20904137079808899</v>
      </c>
      <c r="Z10" s="16"/>
      <c r="AA10" s="16">
        <v>0.197785805709038</v>
      </c>
      <c r="AB10" s="16">
        <v>0.49315538044581703</v>
      </c>
      <c r="AC10" s="16">
        <v>0.52311059052592002</v>
      </c>
      <c r="AD10" s="16">
        <v>0.21513498793574701</v>
      </c>
      <c r="AE10" s="16">
        <v>0.20554642809422299</v>
      </c>
      <c r="AF10" s="16">
        <v>0</v>
      </c>
      <c r="AG10" s="16"/>
      <c r="AH10" s="16">
        <v>0.21550561844077601</v>
      </c>
      <c r="AI10" s="16">
        <v>0.38328099542211203</v>
      </c>
      <c r="AJ10" s="16"/>
      <c r="AK10" s="16">
        <v>0.26164746598402799</v>
      </c>
      <c r="AL10" s="16">
        <v>0.33979367908834901</v>
      </c>
      <c r="AM10" s="16"/>
      <c r="AN10" s="16">
        <v>0.20435161054673801</v>
      </c>
      <c r="AO10" s="16">
        <v>0.40078303819195998</v>
      </c>
      <c r="AP10" s="16"/>
      <c r="AQ10" s="16">
        <v>0.23842717886782699</v>
      </c>
      <c r="AR10" s="16">
        <v>0.37277572480203802</v>
      </c>
      <c r="AS10" s="16">
        <v>0.25062713314379698</v>
      </c>
      <c r="AT10" s="16"/>
      <c r="AU10" s="16">
        <v>0.25746677888790898</v>
      </c>
      <c r="AV10" s="16">
        <v>0.32319105154810701</v>
      </c>
      <c r="AW10" s="16"/>
      <c r="AX10" s="16">
        <v>0.29827962854607998</v>
      </c>
      <c r="AY10" s="16">
        <v>0</v>
      </c>
      <c r="AZ10" s="16"/>
      <c r="BA10" s="16">
        <v>0.32613693994208198</v>
      </c>
      <c r="BB10" s="16">
        <v>0</v>
      </c>
    </row>
    <row r="11" spans="2:54" x14ac:dyDescent="0.35">
      <c r="B11" s="19" t="s">
        <v>155</v>
      </c>
      <c r="C11" s="16">
        <v>0.351258570546302</v>
      </c>
      <c r="D11" s="16">
        <v>0.302977417358894</v>
      </c>
      <c r="E11" s="16">
        <v>0.441967548022834</v>
      </c>
      <c r="F11" s="16"/>
      <c r="G11" s="16">
        <v>4.1351613120850103E-2</v>
      </c>
      <c r="H11" s="16">
        <v>0.54910587581922798</v>
      </c>
      <c r="I11" s="16">
        <v>0.55196729379923704</v>
      </c>
      <c r="J11" s="16">
        <v>0.34176987128201403</v>
      </c>
      <c r="K11" s="16">
        <v>0.17552799682796699</v>
      </c>
      <c r="L11" s="16">
        <v>0.42999373366697902</v>
      </c>
      <c r="M11" s="16"/>
      <c r="N11" s="16">
        <v>0.11046380340989601</v>
      </c>
      <c r="O11" s="16">
        <v>0.33456747399763098</v>
      </c>
      <c r="P11" s="16">
        <v>0.33681458710498002</v>
      </c>
      <c r="Q11" s="16">
        <v>0.59775870907405804</v>
      </c>
      <c r="R11" s="16"/>
      <c r="S11" s="16">
        <v>0.35560894730780601</v>
      </c>
      <c r="T11" s="16">
        <v>0.34204889416040501</v>
      </c>
      <c r="U11" s="16"/>
      <c r="V11" s="16">
        <v>5.9060892766074798E-2</v>
      </c>
      <c r="W11" s="16">
        <v>0.30859600425133399</v>
      </c>
      <c r="X11" s="16">
        <v>0.52428893925232001</v>
      </c>
      <c r="Y11" s="16">
        <v>0.14667366661534501</v>
      </c>
      <c r="Z11" s="16"/>
      <c r="AA11" s="16">
        <v>0.39464501973905702</v>
      </c>
      <c r="AB11" s="16">
        <v>0.10873599930566601</v>
      </c>
      <c r="AC11" s="16">
        <v>0.229228719442163</v>
      </c>
      <c r="AD11" s="16">
        <v>0.42957655942210499</v>
      </c>
      <c r="AE11" s="16">
        <v>0.45040190830698801</v>
      </c>
      <c r="AF11" s="16">
        <v>0.683971227464505</v>
      </c>
      <c r="AG11" s="16"/>
      <c r="AH11" s="16">
        <v>0.40999523936198201</v>
      </c>
      <c r="AI11" s="16">
        <v>0.314068641676509</v>
      </c>
      <c r="AJ11" s="16"/>
      <c r="AK11" s="16">
        <v>0.35822946890218799</v>
      </c>
      <c r="AL11" s="16">
        <v>0.35484933906205801</v>
      </c>
      <c r="AM11" s="16"/>
      <c r="AN11" s="16">
        <v>0.416312921845367</v>
      </c>
      <c r="AO11" s="16">
        <v>0.28063796034438898</v>
      </c>
      <c r="AP11" s="16"/>
      <c r="AQ11" s="16">
        <v>0.32611403659700899</v>
      </c>
      <c r="AR11" s="16">
        <v>0.362654131040757</v>
      </c>
      <c r="AS11" s="16">
        <v>0.335945631651549</v>
      </c>
      <c r="AT11" s="16"/>
      <c r="AU11" s="16">
        <v>0.38316037327789398</v>
      </c>
      <c r="AV11" s="16">
        <v>0.29894707334390103</v>
      </c>
      <c r="AW11" s="16"/>
      <c r="AX11" s="16">
        <v>0.35043907229383198</v>
      </c>
      <c r="AY11" s="16">
        <v>0.36579806085632199</v>
      </c>
      <c r="AZ11" s="16"/>
      <c r="BA11" s="16">
        <v>0.405710981168797</v>
      </c>
      <c r="BB11" s="16">
        <v>0</v>
      </c>
    </row>
    <row r="12" spans="2:54" x14ac:dyDescent="0.35">
      <c r="B12" s="19" t="s">
        <v>156</v>
      </c>
      <c r="C12" s="16">
        <v>0.121088203773025</v>
      </c>
      <c r="D12" s="16">
        <v>0.106619825465245</v>
      </c>
      <c r="E12" s="16">
        <v>0.14827089754481801</v>
      </c>
      <c r="F12" s="16"/>
      <c r="G12" s="16">
        <v>2.89121993878797E-2</v>
      </c>
      <c r="H12" s="16">
        <v>0.19105650272013699</v>
      </c>
      <c r="I12" s="16">
        <v>0.19733851546555101</v>
      </c>
      <c r="J12" s="16">
        <v>8.4805657653469493E-2</v>
      </c>
      <c r="K12" s="16">
        <v>7.2763025917715204E-2</v>
      </c>
      <c r="L12" s="16">
        <v>0.148233006149322</v>
      </c>
      <c r="M12" s="16"/>
      <c r="N12" s="16">
        <v>0.223534502012077</v>
      </c>
      <c r="O12" s="16">
        <v>9.3802826424867994E-2</v>
      </c>
      <c r="P12" s="16">
        <v>0.13055354561990101</v>
      </c>
      <c r="Q12" s="16">
        <v>3.7043606908508199E-2</v>
      </c>
      <c r="R12" s="16"/>
      <c r="S12" s="16">
        <v>0.123294532837691</v>
      </c>
      <c r="T12" s="16">
        <v>0.116417441262022</v>
      </c>
      <c r="U12" s="16"/>
      <c r="V12" s="16">
        <v>0.192327957727187</v>
      </c>
      <c r="W12" s="16">
        <v>0.122240411849887</v>
      </c>
      <c r="X12" s="16">
        <v>6.5531845284274304E-2</v>
      </c>
      <c r="Y12" s="16">
        <v>0.28783680352948199</v>
      </c>
      <c r="Z12" s="16"/>
      <c r="AA12" s="16">
        <v>0.13026589024171101</v>
      </c>
      <c r="AB12" s="16">
        <v>4.0034289513803799E-2</v>
      </c>
      <c r="AC12" s="16">
        <v>0</v>
      </c>
      <c r="AD12" s="16">
        <v>0.16076087829062199</v>
      </c>
      <c r="AE12" s="16">
        <v>0.27425096100663499</v>
      </c>
      <c r="AF12" s="16">
        <v>0</v>
      </c>
      <c r="AG12" s="16"/>
      <c r="AH12" s="16">
        <v>0.153563118718331</v>
      </c>
      <c r="AI12" s="16">
        <v>8.9478713313350805E-2</v>
      </c>
      <c r="AJ12" s="16"/>
      <c r="AK12" s="16">
        <v>0.16948389718353701</v>
      </c>
      <c r="AL12" s="16">
        <v>8.33821014106505E-2</v>
      </c>
      <c r="AM12" s="16"/>
      <c r="AN12" s="16">
        <v>0.17244693195215399</v>
      </c>
      <c r="AO12" s="16">
        <v>8.0817463844427007E-2</v>
      </c>
      <c r="AP12" s="16"/>
      <c r="AQ12" s="16">
        <v>0.20558874030059901</v>
      </c>
      <c r="AR12" s="16">
        <v>5.2648967508536003E-2</v>
      </c>
      <c r="AS12" s="16">
        <v>0.13565444516089101</v>
      </c>
      <c r="AT12" s="16"/>
      <c r="AU12" s="16">
        <v>0.160398665849703</v>
      </c>
      <c r="AV12" s="16">
        <v>5.6628237536921103E-2</v>
      </c>
      <c r="AW12" s="16"/>
      <c r="AX12" s="16">
        <v>0.114719119708385</v>
      </c>
      <c r="AY12" s="16">
        <v>0.234088122641015</v>
      </c>
      <c r="AZ12" s="16"/>
      <c r="BA12" s="16">
        <v>2.7170619934823E-2</v>
      </c>
      <c r="BB12" s="16">
        <v>0.803421748352946</v>
      </c>
    </row>
    <row r="13" spans="2:54" ht="29" customHeight="1" x14ac:dyDescent="0.35">
      <c r="B13" s="19" t="s">
        <v>157</v>
      </c>
      <c r="C13" s="16">
        <v>4.5220245115174203E-2</v>
      </c>
      <c r="D13" s="16">
        <v>6.0987374763941497E-2</v>
      </c>
      <c r="E13" s="16">
        <v>1.55975017927838E-2</v>
      </c>
      <c r="F13" s="16"/>
      <c r="G13" s="16">
        <v>0.20288471576846301</v>
      </c>
      <c r="H13" s="16">
        <v>0</v>
      </c>
      <c r="I13" s="16">
        <v>5.71649446322798E-2</v>
      </c>
      <c r="J13" s="16">
        <v>0</v>
      </c>
      <c r="K13" s="16">
        <v>0</v>
      </c>
      <c r="L13" s="16">
        <v>0</v>
      </c>
      <c r="M13" s="16"/>
      <c r="N13" s="16">
        <v>2.7132923678625701E-2</v>
      </c>
      <c r="O13" s="16">
        <v>3.3410070838483602E-2</v>
      </c>
      <c r="P13" s="16">
        <v>8.6224763894396705E-2</v>
      </c>
      <c r="Q13" s="16">
        <v>0</v>
      </c>
      <c r="R13" s="16"/>
      <c r="S13" s="16">
        <v>1.66998154612585E-2</v>
      </c>
      <c r="T13" s="16">
        <v>0.105597527796438</v>
      </c>
      <c r="U13" s="16"/>
      <c r="V13" s="16">
        <v>0.225092585589176</v>
      </c>
      <c r="W13" s="16">
        <v>0</v>
      </c>
      <c r="X13" s="16">
        <v>1.3802032114896201E-2</v>
      </c>
      <c r="Y13" s="16">
        <v>7.0987536430673806E-2</v>
      </c>
      <c r="Z13" s="16"/>
      <c r="AA13" s="16">
        <v>9.9018811625717795E-2</v>
      </c>
      <c r="AB13" s="16">
        <v>5.8849989256328998E-2</v>
      </c>
      <c r="AC13" s="16">
        <v>0</v>
      </c>
      <c r="AD13" s="16">
        <v>1.50709464105242E-2</v>
      </c>
      <c r="AE13" s="16">
        <v>6.9800702592153693E-2</v>
      </c>
      <c r="AF13" s="16">
        <v>0</v>
      </c>
      <c r="AG13" s="16"/>
      <c r="AH13" s="16">
        <v>2.1174010878357599E-2</v>
      </c>
      <c r="AI13" s="16">
        <v>0</v>
      </c>
      <c r="AJ13" s="16"/>
      <c r="AK13" s="16">
        <v>2.3405258657623201E-2</v>
      </c>
      <c r="AL13" s="16">
        <v>0</v>
      </c>
      <c r="AM13" s="16"/>
      <c r="AN13" s="16">
        <v>2.0850457256643199E-2</v>
      </c>
      <c r="AO13" s="16">
        <v>0</v>
      </c>
      <c r="AP13" s="16"/>
      <c r="AQ13" s="16">
        <v>4.7793192787472301E-2</v>
      </c>
      <c r="AR13" s="16">
        <v>6.3787074925711201E-2</v>
      </c>
      <c r="AS13" s="16">
        <v>3.1085561465879399E-2</v>
      </c>
      <c r="AT13" s="16"/>
      <c r="AU13" s="16">
        <v>9.5367256119039193E-3</v>
      </c>
      <c r="AV13" s="16">
        <v>0.103732873582362</v>
      </c>
      <c r="AW13" s="16"/>
      <c r="AX13" s="16">
        <v>2.52171600438683E-2</v>
      </c>
      <c r="AY13" s="16">
        <v>0.40011381650266298</v>
      </c>
      <c r="AZ13" s="16"/>
      <c r="BA13" s="16">
        <v>2.4658053829255702E-2</v>
      </c>
      <c r="BB13" s="16">
        <v>0.196578251647054</v>
      </c>
    </row>
    <row r="14" spans="2:54" ht="29" customHeight="1" x14ac:dyDescent="0.35">
      <c r="B14" s="19" t="s">
        <v>158</v>
      </c>
      <c r="C14" s="16">
        <v>0</v>
      </c>
      <c r="D14" s="16">
        <v>0</v>
      </c>
      <c r="E14" s="16">
        <v>0</v>
      </c>
      <c r="F14" s="16"/>
      <c r="G14" s="16">
        <v>0</v>
      </c>
      <c r="H14" s="16">
        <v>0</v>
      </c>
      <c r="I14" s="16">
        <v>0</v>
      </c>
      <c r="J14" s="16">
        <v>0</v>
      </c>
      <c r="K14" s="16">
        <v>0</v>
      </c>
      <c r="L14" s="16">
        <v>0</v>
      </c>
      <c r="M14" s="16"/>
      <c r="N14" s="16">
        <v>0</v>
      </c>
      <c r="O14" s="16">
        <v>0</v>
      </c>
      <c r="P14" s="16">
        <v>0</v>
      </c>
      <c r="Q14" s="16">
        <v>0</v>
      </c>
      <c r="R14" s="16"/>
      <c r="S14" s="16">
        <v>0</v>
      </c>
      <c r="T14" s="16">
        <v>0</v>
      </c>
      <c r="U14" s="16"/>
      <c r="V14" s="16">
        <v>0</v>
      </c>
      <c r="W14" s="16">
        <v>0</v>
      </c>
      <c r="X14" s="16">
        <v>0</v>
      </c>
      <c r="Y14" s="16">
        <v>0</v>
      </c>
      <c r="Z14" s="16"/>
      <c r="AA14" s="16">
        <v>0</v>
      </c>
      <c r="AB14" s="16">
        <v>0</v>
      </c>
      <c r="AC14" s="16">
        <v>0</v>
      </c>
      <c r="AD14" s="16">
        <v>0</v>
      </c>
      <c r="AE14" s="16">
        <v>0</v>
      </c>
      <c r="AF14" s="16">
        <v>0</v>
      </c>
      <c r="AG14" s="16"/>
      <c r="AH14" s="16">
        <v>0</v>
      </c>
      <c r="AI14" s="16">
        <v>0</v>
      </c>
      <c r="AJ14" s="16"/>
      <c r="AK14" s="16">
        <v>0</v>
      </c>
      <c r="AL14" s="16">
        <v>0</v>
      </c>
      <c r="AM14" s="16"/>
      <c r="AN14" s="16">
        <v>0</v>
      </c>
      <c r="AO14" s="16">
        <v>0</v>
      </c>
      <c r="AP14" s="16"/>
      <c r="AQ14" s="16">
        <v>0</v>
      </c>
      <c r="AR14" s="16">
        <v>0</v>
      </c>
      <c r="AS14" s="16">
        <v>0</v>
      </c>
      <c r="AT14" s="16"/>
      <c r="AU14" s="16">
        <v>0</v>
      </c>
      <c r="AV14" s="16">
        <v>0</v>
      </c>
      <c r="AW14" s="16"/>
      <c r="AX14" s="16">
        <v>0</v>
      </c>
      <c r="AY14" s="16">
        <v>0</v>
      </c>
      <c r="AZ14" s="16"/>
      <c r="BA14" s="16">
        <v>0</v>
      </c>
      <c r="BB14" s="16">
        <v>0</v>
      </c>
    </row>
    <row r="15" spans="2:54" x14ac:dyDescent="0.35">
      <c r="B15" s="19" t="s">
        <v>110</v>
      </c>
      <c r="C15" s="20">
        <v>3.6502098373192099E-2</v>
      </c>
      <c r="D15" s="20">
        <v>5.5930863333902403E-2</v>
      </c>
      <c r="E15" s="20">
        <v>0</v>
      </c>
      <c r="F15" s="20"/>
      <c r="G15" s="20">
        <v>7.6528158892342296E-2</v>
      </c>
      <c r="H15" s="20">
        <v>0</v>
      </c>
      <c r="I15" s="20">
        <v>0</v>
      </c>
      <c r="J15" s="20">
        <v>0</v>
      </c>
      <c r="K15" s="20">
        <v>0.14936205261250399</v>
      </c>
      <c r="L15" s="20">
        <v>0</v>
      </c>
      <c r="M15" s="20"/>
      <c r="N15" s="20">
        <v>0.103300313758672</v>
      </c>
      <c r="O15" s="20">
        <v>0</v>
      </c>
      <c r="P15" s="20">
        <v>0</v>
      </c>
      <c r="Q15" s="20">
        <v>6.8989973904764093E-2</v>
      </c>
      <c r="R15" s="20"/>
      <c r="S15" s="20">
        <v>1.15566460347669E-2</v>
      </c>
      <c r="T15" s="20">
        <v>8.9311212602026901E-2</v>
      </c>
      <c r="U15" s="20"/>
      <c r="V15" s="20">
        <v>0</v>
      </c>
      <c r="W15" s="20">
        <v>5.9972546731077297E-2</v>
      </c>
      <c r="X15" s="20">
        <v>3.69845820226824E-2</v>
      </c>
      <c r="Y15" s="20">
        <v>0</v>
      </c>
      <c r="Z15" s="20"/>
      <c r="AA15" s="20">
        <v>0</v>
      </c>
      <c r="AB15" s="20">
        <v>0.134580727191698</v>
      </c>
      <c r="AC15" s="20">
        <v>0.120032556927647</v>
      </c>
      <c r="AD15" s="20">
        <v>0</v>
      </c>
      <c r="AE15" s="20">
        <v>0</v>
      </c>
      <c r="AF15" s="20">
        <v>0</v>
      </c>
      <c r="AG15" s="20"/>
      <c r="AH15" s="20">
        <v>1.46528893942066E-2</v>
      </c>
      <c r="AI15" s="20">
        <v>4.2149367758471598E-2</v>
      </c>
      <c r="AJ15" s="20"/>
      <c r="AK15" s="20">
        <v>1.6196962791942798E-2</v>
      </c>
      <c r="AL15" s="20">
        <v>4.7299179684009797E-2</v>
      </c>
      <c r="AM15" s="20"/>
      <c r="AN15" s="20">
        <v>1.4428983046972099E-2</v>
      </c>
      <c r="AO15" s="20">
        <v>4.7025420281712998E-2</v>
      </c>
      <c r="AP15" s="20"/>
      <c r="AQ15" s="20">
        <v>0</v>
      </c>
      <c r="AR15" s="20">
        <v>3.8181667188728598E-2</v>
      </c>
      <c r="AS15" s="20">
        <v>3.9383759187608801E-2</v>
      </c>
      <c r="AT15" s="20"/>
      <c r="AU15" s="20">
        <v>2.5555063753300699E-2</v>
      </c>
      <c r="AV15" s="20">
        <v>5.4452675514901398E-2</v>
      </c>
      <c r="AW15" s="20"/>
      <c r="AX15" s="20">
        <v>3.8559488638632899E-2</v>
      </c>
      <c r="AY15" s="20">
        <v>0</v>
      </c>
      <c r="AZ15" s="20"/>
      <c r="BA15" s="20">
        <v>2.7400867752933902E-2</v>
      </c>
      <c r="BB15" s="20">
        <v>0</v>
      </c>
    </row>
    <row r="16" spans="2:54" x14ac:dyDescent="0.35">
      <c r="B16" s="21" t="s">
        <v>19</v>
      </c>
    </row>
    <row r="17" spans="2:2" x14ac:dyDescent="0.35">
      <c r="B17" t="s">
        <v>525</v>
      </c>
    </row>
    <row r="18" spans="2:2" x14ac:dyDescent="0.35">
      <c r="B18" t="s">
        <v>526</v>
      </c>
    </row>
    <row r="20" spans="2:2" x14ac:dyDescent="0.35">
      <c r="B20"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BB19"/>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162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317</v>
      </c>
      <c r="D7" s="13">
        <v>175</v>
      </c>
      <c r="E7" s="13">
        <v>138</v>
      </c>
      <c r="F7" s="13"/>
      <c r="G7" s="13">
        <v>50</v>
      </c>
      <c r="H7" s="13">
        <v>74</v>
      </c>
      <c r="I7" s="13">
        <v>65</v>
      </c>
      <c r="J7" s="13">
        <v>57</v>
      </c>
      <c r="K7" s="13">
        <v>37</v>
      </c>
      <c r="L7" s="13">
        <v>34</v>
      </c>
      <c r="M7" s="13"/>
      <c r="N7" s="13">
        <v>60</v>
      </c>
      <c r="O7" s="13">
        <v>60</v>
      </c>
      <c r="P7" s="13">
        <v>142</v>
      </c>
      <c r="Q7" s="13">
        <v>55</v>
      </c>
      <c r="R7" s="13"/>
      <c r="S7" s="13">
        <v>219</v>
      </c>
      <c r="T7" s="13">
        <v>98</v>
      </c>
      <c r="U7" s="13"/>
      <c r="V7" s="13">
        <v>44</v>
      </c>
      <c r="W7" s="13">
        <v>107</v>
      </c>
      <c r="X7" s="13">
        <v>142</v>
      </c>
      <c r="Y7" s="13">
        <v>24</v>
      </c>
      <c r="Z7" s="13"/>
      <c r="AA7" s="13">
        <v>61</v>
      </c>
      <c r="AB7" s="13">
        <v>71</v>
      </c>
      <c r="AC7" s="13">
        <v>15</v>
      </c>
      <c r="AD7" s="13">
        <v>112</v>
      </c>
      <c r="AE7" s="13">
        <v>44</v>
      </c>
      <c r="AF7" s="13">
        <v>14</v>
      </c>
      <c r="AG7" s="13"/>
      <c r="AH7" s="13">
        <v>174</v>
      </c>
      <c r="AI7" s="13">
        <v>114</v>
      </c>
      <c r="AJ7" s="13"/>
      <c r="AK7" s="13">
        <v>141</v>
      </c>
      <c r="AL7" s="13">
        <v>104</v>
      </c>
      <c r="AM7" s="13"/>
      <c r="AN7" s="13">
        <v>154</v>
      </c>
      <c r="AO7" s="13">
        <v>120</v>
      </c>
      <c r="AP7" s="13"/>
      <c r="AQ7" s="13">
        <v>72</v>
      </c>
      <c r="AR7" s="13">
        <v>107</v>
      </c>
      <c r="AS7" s="13">
        <v>132</v>
      </c>
      <c r="AT7" s="13"/>
      <c r="AU7" s="13">
        <v>191</v>
      </c>
      <c r="AV7" s="13">
        <v>123</v>
      </c>
      <c r="AW7" s="13"/>
      <c r="AX7" s="13">
        <v>305</v>
      </c>
      <c r="AY7" s="13">
        <v>12</v>
      </c>
      <c r="AZ7" s="13"/>
      <c r="BA7" s="13">
        <v>252</v>
      </c>
      <c r="BB7" s="13">
        <v>65</v>
      </c>
    </row>
    <row r="8" spans="2:54" ht="30" customHeight="1" x14ac:dyDescent="0.35">
      <c r="B8" s="14" t="s">
        <v>84</v>
      </c>
      <c r="C8" s="14">
        <v>303</v>
      </c>
      <c r="D8" s="14">
        <v>168</v>
      </c>
      <c r="E8" s="14">
        <v>131</v>
      </c>
      <c r="F8" s="14"/>
      <c r="G8" s="14">
        <v>52</v>
      </c>
      <c r="H8" s="14">
        <v>69</v>
      </c>
      <c r="I8" s="14">
        <v>65</v>
      </c>
      <c r="J8" s="14">
        <v>52</v>
      </c>
      <c r="K8" s="14">
        <v>33</v>
      </c>
      <c r="L8" s="14">
        <v>32</v>
      </c>
      <c r="M8" s="14"/>
      <c r="N8" s="14">
        <v>48</v>
      </c>
      <c r="O8" s="14">
        <v>53</v>
      </c>
      <c r="P8" s="14">
        <v>125</v>
      </c>
      <c r="Q8" s="14">
        <v>76</v>
      </c>
      <c r="R8" s="14"/>
      <c r="S8" s="14">
        <v>159</v>
      </c>
      <c r="T8" s="14">
        <v>144</v>
      </c>
      <c r="U8" s="14"/>
      <c r="V8" s="14">
        <v>53</v>
      </c>
      <c r="W8" s="14">
        <v>105</v>
      </c>
      <c r="X8" s="14">
        <v>125</v>
      </c>
      <c r="Y8" s="14">
        <v>19</v>
      </c>
      <c r="Z8" s="14"/>
      <c r="AA8" s="14">
        <v>90</v>
      </c>
      <c r="AB8" s="14">
        <v>57</v>
      </c>
      <c r="AC8" s="14">
        <v>18</v>
      </c>
      <c r="AD8" s="14">
        <v>91</v>
      </c>
      <c r="AE8" s="14">
        <v>36</v>
      </c>
      <c r="AF8" s="14">
        <v>11</v>
      </c>
      <c r="AG8" s="14"/>
      <c r="AH8" s="14">
        <v>167</v>
      </c>
      <c r="AI8" s="14">
        <v>105</v>
      </c>
      <c r="AJ8" s="14"/>
      <c r="AK8" s="14">
        <v>134</v>
      </c>
      <c r="AL8" s="14">
        <v>100</v>
      </c>
      <c r="AM8" s="14"/>
      <c r="AN8" s="14">
        <v>145</v>
      </c>
      <c r="AO8" s="14">
        <v>112</v>
      </c>
      <c r="AP8" s="14"/>
      <c r="AQ8" s="14">
        <v>64</v>
      </c>
      <c r="AR8" s="14">
        <v>107</v>
      </c>
      <c r="AS8" s="14">
        <v>123</v>
      </c>
      <c r="AT8" s="14"/>
      <c r="AU8" s="14">
        <v>176</v>
      </c>
      <c r="AV8" s="14">
        <v>122</v>
      </c>
      <c r="AW8" s="14"/>
      <c r="AX8" s="14">
        <v>291</v>
      </c>
      <c r="AY8" s="14">
        <v>12</v>
      </c>
      <c r="AZ8" s="14"/>
      <c r="BA8" s="14">
        <v>242</v>
      </c>
      <c r="BB8" s="14">
        <v>61</v>
      </c>
    </row>
    <row r="9" spans="2:54" x14ac:dyDescent="0.35">
      <c r="B9" s="19" t="s">
        <v>163</v>
      </c>
      <c r="C9" s="16">
        <v>0.42037195670585897</v>
      </c>
      <c r="D9" s="16">
        <v>0.40837585148209299</v>
      </c>
      <c r="E9" s="16">
        <v>0.44220946674603401</v>
      </c>
      <c r="F9" s="16"/>
      <c r="G9" s="16">
        <v>0.42687842509594898</v>
      </c>
      <c r="H9" s="16">
        <v>0.55195201652364201</v>
      </c>
      <c r="I9" s="16">
        <v>0.45953806680982401</v>
      </c>
      <c r="J9" s="16">
        <v>0.42842041438502199</v>
      </c>
      <c r="K9" s="16">
        <v>0.222815029828939</v>
      </c>
      <c r="L9" s="16">
        <v>0.24113803643589399</v>
      </c>
      <c r="M9" s="16"/>
      <c r="N9" s="16">
        <v>0.42074255519005099</v>
      </c>
      <c r="O9" s="16">
        <v>0.43242987885215001</v>
      </c>
      <c r="P9" s="16">
        <v>0.43904582469980902</v>
      </c>
      <c r="Q9" s="16">
        <v>0.38079014365390301</v>
      </c>
      <c r="R9" s="16"/>
      <c r="S9" s="16">
        <v>0.41908920164632502</v>
      </c>
      <c r="T9" s="16">
        <v>0.42179255590411302</v>
      </c>
      <c r="U9" s="16"/>
      <c r="V9" s="16">
        <v>0.45807075956766002</v>
      </c>
      <c r="W9" s="16">
        <v>0.40539318904057098</v>
      </c>
      <c r="X9" s="16">
        <v>0.45394201914781501</v>
      </c>
      <c r="Y9" s="16">
        <v>0.17745428502899299</v>
      </c>
      <c r="Z9" s="16"/>
      <c r="AA9" s="16">
        <v>0.38467523908131102</v>
      </c>
      <c r="AB9" s="16">
        <v>0.41377865985757301</v>
      </c>
      <c r="AC9" s="16">
        <v>0.41773855459713299</v>
      </c>
      <c r="AD9" s="16">
        <v>0.43328606255591001</v>
      </c>
      <c r="AE9" s="16">
        <v>0.46928244022161297</v>
      </c>
      <c r="AF9" s="16">
        <v>0.48371590210550802</v>
      </c>
      <c r="AG9" s="16"/>
      <c r="AH9" s="16">
        <v>0.448438879115932</v>
      </c>
      <c r="AI9" s="16">
        <v>0.41684349164846402</v>
      </c>
      <c r="AJ9" s="16"/>
      <c r="AK9" s="16">
        <v>0.47209749076355501</v>
      </c>
      <c r="AL9" s="16">
        <v>0.42697720484615798</v>
      </c>
      <c r="AM9" s="16"/>
      <c r="AN9" s="16">
        <v>0.43548697165316402</v>
      </c>
      <c r="AO9" s="16">
        <v>0.43940114649491402</v>
      </c>
      <c r="AP9" s="16"/>
      <c r="AQ9" s="16">
        <v>0.30013394749963002</v>
      </c>
      <c r="AR9" s="16">
        <v>0.36936322144085099</v>
      </c>
      <c r="AS9" s="16">
        <v>0.53154429317275798</v>
      </c>
      <c r="AT9" s="16"/>
      <c r="AU9" s="16">
        <v>0.48207209945938201</v>
      </c>
      <c r="AV9" s="16">
        <v>0.34071944859887598</v>
      </c>
      <c r="AW9" s="16"/>
      <c r="AX9" s="16">
        <v>0.42991039856121899</v>
      </c>
      <c r="AY9" s="16">
        <v>0.185458181797414</v>
      </c>
      <c r="AZ9" s="16"/>
      <c r="BA9" s="16">
        <v>0.40748776925695801</v>
      </c>
      <c r="BB9" s="16">
        <v>0.47167337572193402</v>
      </c>
    </row>
    <row r="10" spans="2:54" x14ac:dyDescent="0.35">
      <c r="B10" s="19" t="s">
        <v>164</v>
      </c>
      <c r="C10" s="16">
        <v>0.441375518046146</v>
      </c>
      <c r="D10" s="16">
        <v>0.420435575663832</v>
      </c>
      <c r="E10" s="16">
        <v>0.45748385761334598</v>
      </c>
      <c r="F10" s="16"/>
      <c r="G10" s="16">
        <v>0.444551526924167</v>
      </c>
      <c r="H10" s="16">
        <v>0.33359483770190401</v>
      </c>
      <c r="I10" s="16">
        <v>0.43928690496727402</v>
      </c>
      <c r="J10" s="16">
        <v>0.54141341487299899</v>
      </c>
      <c r="K10" s="16">
        <v>0.43846963001693601</v>
      </c>
      <c r="L10" s="16">
        <v>0.51231983112995605</v>
      </c>
      <c r="M10" s="16"/>
      <c r="N10" s="16">
        <v>0.43308986992735699</v>
      </c>
      <c r="O10" s="16">
        <v>0.47600387211964501</v>
      </c>
      <c r="P10" s="16">
        <v>0.44559109645350198</v>
      </c>
      <c r="Q10" s="16">
        <v>0.41528837632061799</v>
      </c>
      <c r="R10" s="16"/>
      <c r="S10" s="16">
        <v>0.40723134425371899</v>
      </c>
      <c r="T10" s="16">
        <v>0.47918880559006599</v>
      </c>
      <c r="U10" s="16"/>
      <c r="V10" s="16">
        <v>0.46575019323017902</v>
      </c>
      <c r="W10" s="16">
        <v>0.420635701994718</v>
      </c>
      <c r="X10" s="16">
        <v>0.411495356680327</v>
      </c>
      <c r="Y10" s="16">
        <v>0.68385165073363696</v>
      </c>
      <c r="Z10" s="16"/>
      <c r="AA10" s="16">
        <v>0.47710871081622502</v>
      </c>
      <c r="AB10" s="16">
        <v>0.396412088630264</v>
      </c>
      <c r="AC10" s="16">
        <v>0.46771992116578198</v>
      </c>
      <c r="AD10" s="16">
        <v>0.43151130655243802</v>
      </c>
      <c r="AE10" s="16">
        <v>0.45032646490244999</v>
      </c>
      <c r="AF10" s="16">
        <v>0.39224363002572099</v>
      </c>
      <c r="AG10" s="16"/>
      <c r="AH10" s="16">
        <v>0.45731513086875503</v>
      </c>
      <c r="AI10" s="16">
        <v>0.38844707189861799</v>
      </c>
      <c r="AJ10" s="16"/>
      <c r="AK10" s="16">
        <v>0.42672467511201201</v>
      </c>
      <c r="AL10" s="16">
        <v>0.41350838188404698</v>
      </c>
      <c r="AM10" s="16"/>
      <c r="AN10" s="16">
        <v>0.45951747751121103</v>
      </c>
      <c r="AO10" s="16">
        <v>0.378230779195457</v>
      </c>
      <c r="AP10" s="16"/>
      <c r="AQ10" s="16">
        <v>0.54653427873139804</v>
      </c>
      <c r="AR10" s="16">
        <v>0.50175384919590105</v>
      </c>
      <c r="AS10" s="16">
        <v>0.33442363389916102</v>
      </c>
      <c r="AT10" s="16"/>
      <c r="AU10" s="16">
        <v>0.39561924905458501</v>
      </c>
      <c r="AV10" s="16">
        <v>0.49262976440231498</v>
      </c>
      <c r="AW10" s="16"/>
      <c r="AX10" s="16">
        <v>0.44026119487561199</v>
      </c>
      <c r="AY10" s="16">
        <v>0.46881918929011601</v>
      </c>
      <c r="AZ10" s="16"/>
      <c r="BA10" s="16">
        <v>0.44197369026702998</v>
      </c>
      <c r="BB10" s="16">
        <v>0.43899375482909903</v>
      </c>
    </row>
    <row r="11" spans="2:54" x14ac:dyDescent="0.35">
      <c r="B11" s="19" t="s">
        <v>165</v>
      </c>
      <c r="C11" s="16">
        <v>9.0498480733419304E-2</v>
      </c>
      <c r="D11" s="16">
        <v>9.9079553746583005E-2</v>
      </c>
      <c r="E11" s="16">
        <v>8.2373087936613895E-2</v>
      </c>
      <c r="F11" s="16"/>
      <c r="G11" s="16">
        <v>5.2700712530606202E-2</v>
      </c>
      <c r="H11" s="16">
        <v>8.9656583780178295E-2</v>
      </c>
      <c r="I11" s="16">
        <v>5.0946346715378101E-2</v>
      </c>
      <c r="J11" s="16">
        <v>3.01661707419788E-2</v>
      </c>
      <c r="K11" s="16">
        <v>0.32057980061237501</v>
      </c>
      <c r="L11" s="16">
        <v>9.3805759143623296E-2</v>
      </c>
      <c r="M11" s="16"/>
      <c r="N11" s="16">
        <v>8.3521072308256505E-2</v>
      </c>
      <c r="O11" s="16">
        <v>8.0345616996356395E-2</v>
      </c>
      <c r="P11" s="16">
        <v>7.8775088679188296E-2</v>
      </c>
      <c r="Q11" s="16">
        <v>0.12144514811016199</v>
      </c>
      <c r="R11" s="16"/>
      <c r="S11" s="16">
        <v>0.10669269870522299</v>
      </c>
      <c r="T11" s="16">
        <v>7.2564041187761899E-2</v>
      </c>
      <c r="U11" s="16"/>
      <c r="V11" s="16">
        <v>1.7774669453255901E-2</v>
      </c>
      <c r="W11" s="16">
        <v>0.114653229689561</v>
      </c>
      <c r="X11" s="16">
        <v>0.108486242391722</v>
      </c>
      <c r="Y11" s="16">
        <v>4.2167542202859502E-2</v>
      </c>
      <c r="Z11" s="16"/>
      <c r="AA11" s="16">
        <v>8.2589049657375596E-2</v>
      </c>
      <c r="AB11" s="16">
        <v>0.164327767192815</v>
      </c>
      <c r="AC11" s="16">
        <v>6.93852935496303E-2</v>
      </c>
      <c r="AD11" s="16">
        <v>9.0939431267973603E-2</v>
      </c>
      <c r="AE11" s="16">
        <v>3.0442426519383101E-2</v>
      </c>
      <c r="AF11" s="16">
        <v>0</v>
      </c>
      <c r="AG11" s="16"/>
      <c r="AH11" s="16">
        <v>6.6421868032287001E-2</v>
      </c>
      <c r="AI11" s="16">
        <v>0.137674420113542</v>
      </c>
      <c r="AJ11" s="16"/>
      <c r="AK11" s="16">
        <v>6.3706970567336998E-2</v>
      </c>
      <c r="AL11" s="16">
        <v>0.13530210342507701</v>
      </c>
      <c r="AM11" s="16"/>
      <c r="AN11" s="16">
        <v>6.5834185428328404E-2</v>
      </c>
      <c r="AO11" s="16">
        <v>0.14687181566805299</v>
      </c>
      <c r="AP11" s="16"/>
      <c r="AQ11" s="16">
        <v>8.3674617086075098E-2</v>
      </c>
      <c r="AR11" s="16">
        <v>8.3796076744088496E-2</v>
      </c>
      <c r="AS11" s="16">
        <v>9.1938945377696493E-2</v>
      </c>
      <c r="AT11" s="16"/>
      <c r="AU11" s="16">
        <v>9.4714960088787895E-2</v>
      </c>
      <c r="AV11" s="16">
        <v>8.7944671217855194E-2</v>
      </c>
      <c r="AW11" s="16"/>
      <c r="AX11" s="16">
        <v>8.7733929770297106E-2</v>
      </c>
      <c r="AY11" s="16">
        <v>0.15858414006035401</v>
      </c>
      <c r="AZ11" s="16"/>
      <c r="BA11" s="16">
        <v>0.102298305158014</v>
      </c>
      <c r="BB11" s="16">
        <v>4.3514707831708598E-2</v>
      </c>
    </row>
    <row r="12" spans="2:54" x14ac:dyDescent="0.35">
      <c r="B12" s="19" t="s">
        <v>166</v>
      </c>
      <c r="C12" s="16">
        <v>3.5161564186793899E-2</v>
      </c>
      <c r="D12" s="16">
        <v>5.2988005886082302E-2</v>
      </c>
      <c r="E12" s="16">
        <v>1.33414380902778E-2</v>
      </c>
      <c r="F12" s="16"/>
      <c r="G12" s="16">
        <v>7.5869335449277805E-2</v>
      </c>
      <c r="H12" s="16">
        <v>8.0824414891834204E-3</v>
      </c>
      <c r="I12" s="16">
        <v>3.7507196251262601E-2</v>
      </c>
      <c r="J12" s="16">
        <v>0</v>
      </c>
      <c r="K12" s="16">
        <v>0</v>
      </c>
      <c r="L12" s="16">
        <v>0.114451321566766</v>
      </c>
      <c r="M12" s="16"/>
      <c r="N12" s="16">
        <v>3.3030355985416503E-2</v>
      </c>
      <c r="O12" s="16">
        <v>0</v>
      </c>
      <c r="P12" s="16">
        <v>3.2221134719676602E-2</v>
      </c>
      <c r="Q12" s="16">
        <v>6.6125582380558906E-2</v>
      </c>
      <c r="R12" s="16"/>
      <c r="S12" s="16">
        <v>4.3023673230491499E-2</v>
      </c>
      <c r="T12" s="16">
        <v>2.6454597318058999E-2</v>
      </c>
      <c r="U12" s="16"/>
      <c r="V12" s="16">
        <v>5.8404377748905403E-2</v>
      </c>
      <c r="W12" s="16">
        <v>5.1484677740997603E-2</v>
      </c>
      <c r="X12" s="16">
        <v>1.6918591084493301E-2</v>
      </c>
      <c r="Y12" s="16">
        <v>0</v>
      </c>
      <c r="Z12" s="16"/>
      <c r="AA12" s="16">
        <v>5.5627000445088497E-2</v>
      </c>
      <c r="AB12" s="16">
        <v>2.5481484319348099E-2</v>
      </c>
      <c r="AC12" s="16">
        <v>0</v>
      </c>
      <c r="AD12" s="16">
        <v>3.7638549393025897E-2</v>
      </c>
      <c r="AE12" s="16">
        <v>0</v>
      </c>
      <c r="AF12" s="16">
        <v>7.0261791865728895E-2</v>
      </c>
      <c r="AG12" s="16"/>
      <c r="AH12" s="16">
        <v>1.7143588432103202E-2</v>
      </c>
      <c r="AI12" s="16">
        <v>3.7788861311720497E-2</v>
      </c>
      <c r="AJ12" s="16"/>
      <c r="AK12" s="16">
        <v>3.33739111548991E-2</v>
      </c>
      <c r="AL12" s="16">
        <v>1.82148526908214E-2</v>
      </c>
      <c r="AM12" s="16"/>
      <c r="AN12" s="16">
        <v>2.6860548384755999E-2</v>
      </c>
      <c r="AO12" s="16">
        <v>1.7389292128977E-2</v>
      </c>
      <c r="AP12" s="16"/>
      <c r="AQ12" s="16">
        <v>6.1090773744835299E-2</v>
      </c>
      <c r="AR12" s="16">
        <v>2.5817123042549701E-2</v>
      </c>
      <c r="AS12" s="16">
        <v>3.2330506548206898E-2</v>
      </c>
      <c r="AT12" s="16"/>
      <c r="AU12" s="16">
        <v>1.71419201781353E-2</v>
      </c>
      <c r="AV12" s="16">
        <v>6.2533611230608993E-2</v>
      </c>
      <c r="AW12" s="16"/>
      <c r="AX12" s="16">
        <v>2.8990691236318301E-2</v>
      </c>
      <c r="AY12" s="16">
        <v>0.18713848885211601</v>
      </c>
      <c r="AZ12" s="16"/>
      <c r="BA12" s="16">
        <v>3.4747466352789497E-2</v>
      </c>
      <c r="BB12" s="16">
        <v>3.6810391990654799E-2</v>
      </c>
    </row>
    <row r="13" spans="2:54" x14ac:dyDescent="0.35">
      <c r="B13" s="19" t="s">
        <v>167</v>
      </c>
      <c r="C13" s="16">
        <v>1.2592480327781101E-2</v>
      </c>
      <c r="D13" s="16">
        <v>1.9121013221409699E-2</v>
      </c>
      <c r="E13" s="16">
        <v>4.5921496137280304E-3</v>
      </c>
      <c r="F13" s="16"/>
      <c r="G13" s="16">
        <v>0</v>
      </c>
      <c r="H13" s="16">
        <v>1.6714120505092099E-2</v>
      </c>
      <c r="I13" s="16">
        <v>1.27214852562613E-2</v>
      </c>
      <c r="J13" s="16">
        <v>0</v>
      </c>
      <c r="K13" s="16">
        <v>1.8135539541750401E-2</v>
      </c>
      <c r="L13" s="16">
        <v>3.8285051723760399E-2</v>
      </c>
      <c r="M13" s="16"/>
      <c r="N13" s="16">
        <v>2.9616146588918701E-2</v>
      </c>
      <c r="O13" s="16">
        <v>1.1220632031848801E-2</v>
      </c>
      <c r="P13" s="16">
        <v>4.3668554478236404E-3</v>
      </c>
      <c r="Q13" s="16">
        <v>1.6350749534757202E-2</v>
      </c>
      <c r="R13" s="16"/>
      <c r="S13" s="16">
        <v>2.39630821642411E-2</v>
      </c>
      <c r="T13" s="16">
        <v>0</v>
      </c>
      <c r="U13" s="16"/>
      <c r="V13" s="16">
        <v>0</v>
      </c>
      <c r="W13" s="16">
        <v>7.8332015341520105E-3</v>
      </c>
      <c r="X13" s="16">
        <v>9.1577906956427299E-3</v>
      </c>
      <c r="Y13" s="16">
        <v>9.65265220345108E-2</v>
      </c>
      <c r="Z13" s="16"/>
      <c r="AA13" s="16">
        <v>0</v>
      </c>
      <c r="AB13" s="16">
        <v>0</v>
      </c>
      <c r="AC13" s="16">
        <v>4.5156230687454599E-2</v>
      </c>
      <c r="AD13" s="16">
        <v>6.6246502306528399E-3</v>
      </c>
      <c r="AE13" s="16">
        <v>4.9948668356553698E-2</v>
      </c>
      <c r="AF13" s="16">
        <v>5.3778676003042002E-2</v>
      </c>
      <c r="AG13" s="16"/>
      <c r="AH13" s="16">
        <v>1.0680533550923301E-2</v>
      </c>
      <c r="AI13" s="16">
        <v>1.9246155027655299E-2</v>
      </c>
      <c r="AJ13" s="16"/>
      <c r="AK13" s="16">
        <v>4.0969524021973302E-3</v>
      </c>
      <c r="AL13" s="16">
        <v>5.9974571538962797E-3</v>
      </c>
      <c r="AM13" s="16"/>
      <c r="AN13" s="16">
        <v>1.2300817022540199E-2</v>
      </c>
      <c r="AO13" s="16">
        <v>1.8106966512598601E-2</v>
      </c>
      <c r="AP13" s="16"/>
      <c r="AQ13" s="16">
        <v>8.5663829380617992E-3</v>
      </c>
      <c r="AR13" s="16">
        <v>1.92697295766097E-2</v>
      </c>
      <c r="AS13" s="16">
        <v>9.7626210021773407E-3</v>
      </c>
      <c r="AT13" s="16"/>
      <c r="AU13" s="16">
        <v>1.0451771219109601E-2</v>
      </c>
      <c r="AV13" s="16">
        <v>1.6172504550344899E-2</v>
      </c>
      <c r="AW13" s="16"/>
      <c r="AX13" s="16">
        <v>1.31037855565533E-2</v>
      </c>
      <c r="AY13" s="16">
        <v>0</v>
      </c>
      <c r="AZ13" s="16"/>
      <c r="BA13" s="16">
        <v>1.34927689652081E-2</v>
      </c>
      <c r="BB13" s="16">
        <v>9.00776962660353E-3</v>
      </c>
    </row>
    <row r="14" spans="2:54" x14ac:dyDescent="0.35">
      <c r="B14" s="19" t="s">
        <v>110</v>
      </c>
      <c r="C14" s="20">
        <v>0</v>
      </c>
      <c r="D14" s="20">
        <v>0</v>
      </c>
      <c r="E14" s="20">
        <v>0</v>
      </c>
      <c r="F14" s="20"/>
      <c r="G14" s="20">
        <v>0</v>
      </c>
      <c r="H14" s="20">
        <v>0</v>
      </c>
      <c r="I14" s="20">
        <v>0</v>
      </c>
      <c r="J14" s="20">
        <v>0</v>
      </c>
      <c r="K14" s="20">
        <v>0</v>
      </c>
      <c r="L14" s="20">
        <v>0</v>
      </c>
      <c r="M14" s="20"/>
      <c r="N14" s="20">
        <v>0</v>
      </c>
      <c r="O14" s="20">
        <v>0</v>
      </c>
      <c r="P14" s="20">
        <v>0</v>
      </c>
      <c r="Q14" s="20">
        <v>0</v>
      </c>
      <c r="R14" s="20"/>
      <c r="S14" s="20">
        <v>0</v>
      </c>
      <c r="T14" s="20">
        <v>0</v>
      </c>
      <c r="U14" s="20"/>
      <c r="V14" s="20">
        <v>0</v>
      </c>
      <c r="W14" s="20">
        <v>0</v>
      </c>
      <c r="X14" s="20">
        <v>0</v>
      </c>
      <c r="Y14" s="20">
        <v>0</v>
      </c>
      <c r="Z14" s="20"/>
      <c r="AA14" s="20">
        <v>0</v>
      </c>
      <c r="AB14" s="20">
        <v>0</v>
      </c>
      <c r="AC14" s="20">
        <v>0</v>
      </c>
      <c r="AD14" s="20">
        <v>0</v>
      </c>
      <c r="AE14" s="20">
        <v>0</v>
      </c>
      <c r="AF14" s="20">
        <v>0</v>
      </c>
      <c r="AG14" s="20"/>
      <c r="AH14" s="20">
        <v>0</v>
      </c>
      <c r="AI14" s="20">
        <v>0</v>
      </c>
      <c r="AJ14" s="20"/>
      <c r="AK14" s="20">
        <v>0</v>
      </c>
      <c r="AL14" s="20">
        <v>0</v>
      </c>
      <c r="AM14" s="20"/>
      <c r="AN14" s="20">
        <v>0</v>
      </c>
      <c r="AO14" s="20">
        <v>0</v>
      </c>
      <c r="AP14" s="20"/>
      <c r="AQ14" s="20">
        <v>0</v>
      </c>
      <c r="AR14" s="20">
        <v>0</v>
      </c>
      <c r="AS14" s="20">
        <v>0</v>
      </c>
      <c r="AT14" s="20"/>
      <c r="AU14" s="20">
        <v>0</v>
      </c>
      <c r="AV14" s="20">
        <v>0</v>
      </c>
      <c r="AW14" s="20"/>
      <c r="AX14" s="20">
        <v>0</v>
      </c>
      <c r="AY14" s="20">
        <v>0</v>
      </c>
      <c r="AZ14" s="20"/>
      <c r="BA14" s="20">
        <v>0</v>
      </c>
      <c r="BB14" s="20">
        <v>0</v>
      </c>
    </row>
    <row r="15" spans="2:54" x14ac:dyDescent="0.35">
      <c r="B15" s="21" t="s">
        <v>16</v>
      </c>
    </row>
    <row r="16" spans="2:54" x14ac:dyDescent="0.35">
      <c r="B16" t="s">
        <v>525</v>
      </c>
    </row>
    <row r="17" spans="2:2" x14ac:dyDescent="0.35">
      <c r="B17" t="s">
        <v>526</v>
      </c>
    </row>
    <row r="19" spans="2:2" x14ac:dyDescent="0.35">
      <c r="B19"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B19"/>
  <sheetViews>
    <sheetView showGridLines="0" topLeftCell="A4"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168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22</v>
      </c>
      <c r="D7" s="13">
        <v>17</v>
      </c>
      <c r="E7" s="13">
        <v>5</v>
      </c>
      <c r="F7" s="13"/>
      <c r="G7" s="13">
        <v>3</v>
      </c>
      <c r="H7" s="13">
        <v>7</v>
      </c>
      <c r="I7" s="13">
        <v>8</v>
      </c>
      <c r="J7" s="13">
        <v>3</v>
      </c>
      <c r="K7" s="13" t="s">
        <v>544</v>
      </c>
      <c r="L7" s="13">
        <v>1</v>
      </c>
      <c r="M7" s="13"/>
      <c r="N7" s="13">
        <v>4</v>
      </c>
      <c r="O7" s="13">
        <v>4</v>
      </c>
      <c r="P7" s="13">
        <v>9</v>
      </c>
      <c r="Q7" s="13">
        <v>5</v>
      </c>
      <c r="R7" s="13"/>
      <c r="S7" s="13">
        <v>18</v>
      </c>
      <c r="T7" s="13">
        <v>4</v>
      </c>
      <c r="U7" s="13"/>
      <c r="V7" s="13">
        <v>2</v>
      </c>
      <c r="W7" s="13">
        <v>2</v>
      </c>
      <c r="X7" s="13">
        <v>16</v>
      </c>
      <c r="Y7" s="13">
        <v>2</v>
      </c>
      <c r="Z7" s="13"/>
      <c r="AA7" s="13">
        <v>2</v>
      </c>
      <c r="AB7" s="13">
        <v>2</v>
      </c>
      <c r="AC7" s="13" t="s">
        <v>544</v>
      </c>
      <c r="AD7" s="13">
        <v>14</v>
      </c>
      <c r="AE7" s="13">
        <v>3</v>
      </c>
      <c r="AF7" s="13">
        <v>1</v>
      </c>
      <c r="AG7" s="13"/>
      <c r="AH7" s="13">
        <v>14</v>
      </c>
      <c r="AI7" s="13">
        <v>8</v>
      </c>
      <c r="AJ7" s="13"/>
      <c r="AK7" s="13">
        <v>11</v>
      </c>
      <c r="AL7" s="13">
        <v>8</v>
      </c>
      <c r="AM7" s="13"/>
      <c r="AN7" s="13">
        <v>13</v>
      </c>
      <c r="AO7" s="13">
        <v>9</v>
      </c>
      <c r="AP7" s="13"/>
      <c r="AQ7" s="13">
        <v>3</v>
      </c>
      <c r="AR7" s="13">
        <v>6</v>
      </c>
      <c r="AS7" s="13">
        <v>13</v>
      </c>
      <c r="AT7" s="13"/>
      <c r="AU7" s="13">
        <v>17</v>
      </c>
      <c r="AV7" s="13">
        <v>5</v>
      </c>
      <c r="AW7" s="13"/>
      <c r="AX7" s="13">
        <v>21</v>
      </c>
      <c r="AY7" s="13">
        <v>1</v>
      </c>
      <c r="AZ7" s="13"/>
      <c r="BA7" s="13">
        <v>20</v>
      </c>
      <c r="BB7" s="13">
        <v>2</v>
      </c>
    </row>
    <row r="8" spans="2:54" ht="30" customHeight="1" x14ac:dyDescent="0.35">
      <c r="B8" s="14" t="s">
        <v>84</v>
      </c>
      <c r="C8" s="14">
        <v>18</v>
      </c>
      <c r="D8" s="14">
        <v>14</v>
      </c>
      <c r="E8" s="14">
        <v>4</v>
      </c>
      <c r="F8" s="14"/>
      <c r="G8" s="14">
        <v>3</v>
      </c>
      <c r="H8" s="14">
        <v>5</v>
      </c>
      <c r="I8" s="14">
        <v>6</v>
      </c>
      <c r="J8" s="14">
        <v>4</v>
      </c>
      <c r="K8" s="14" t="s">
        <v>544</v>
      </c>
      <c r="L8" s="14">
        <v>1</v>
      </c>
      <c r="M8" s="14"/>
      <c r="N8" s="14">
        <v>3</v>
      </c>
      <c r="O8" s="14">
        <v>3</v>
      </c>
      <c r="P8" s="14">
        <v>7</v>
      </c>
      <c r="Q8" s="14">
        <v>6</v>
      </c>
      <c r="R8" s="14"/>
      <c r="S8" s="14">
        <v>13</v>
      </c>
      <c r="T8" s="14">
        <v>5</v>
      </c>
      <c r="U8" s="14"/>
      <c r="V8" s="14">
        <v>2</v>
      </c>
      <c r="W8" s="14">
        <v>1</v>
      </c>
      <c r="X8" s="14">
        <v>14</v>
      </c>
      <c r="Y8" s="14">
        <v>1</v>
      </c>
      <c r="Z8" s="14"/>
      <c r="AA8" s="14">
        <v>2</v>
      </c>
      <c r="AB8" s="14">
        <v>2</v>
      </c>
      <c r="AC8" s="14" t="s">
        <v>544</v>
      </c>
      <c r="AD8" s="14">
        <v>12</v>
      </c>
      <c r="AE8" s="14">
        <v>3</v>
      </c>
      <c r="AF8" s="14">
        <v>1</v>
      </c>
      <c r="AG8" s="14"/>
      <c r="AH8" s="14">
        <v>13</v>
      </c>
      <c r="AI8" s="14">
        <v>5</v>
      </c>
      <c r="AJ8" s="14"/>
      <c r="AK8" s="14">
        <v>9</v>
      </c>
      <c r="AL8" s="14">
        <v>6</v>
      </c>
      <c r="AM8" s="14"/>
      <c r="AN8" s="14">
        <v>12</v>
      </c>
      <c r="AO8" s="14">
        <v>7</v>
      </c>
      <c r="AP8" s="14"/>
      <c r="AQ8" s="14">
        <v>3</v>
      </c>
      <c r="AR8" s="14">
        <v>6</v>
      </c>
      <c r="AS8" s="14">
        <v>10</v>
      </c>
      <c r="AT8" s="14"/>
      <c r="AU8" s="14">
        <v>13</v>
      </c>
      <c r="AV8" s="14">
        <v>5</v>
      </c>
      <c r="AW8" s="14"/>
      <c r="AX8" s="14">
        <v>17</v>
      </c>
      <c r="AY8" s="14">
        <v>1</v>
      </c>
      <c r="AZ8" s="14"/>
      <c r="BA8" s="14">
        <v>17</v>
      </c>
      <c r="BB8" s="14">
        <v>2</v>
      </c>
    </row>
    <row r="9" spans="2:54" x14ac:dyDescent="0.35">
      <c r="B9" s="19" t="s">
        <v>163</v>
      </c>
      <c r="C9" s="16">
        <v>0.50542163385064198</v>
      </c>
      <c r="D9" s="16">
        <v>0.617685084502127</v>
      </c>
      <c r="E9" s="16">
        <v>0.12739958011608801</v>
      </c>
      <c r="F9" s="16"/>
      <c r="G9" s="16">
        <v>0.44033035110584001</v>
      </c>
      <c r="H9" s="16">
        <v>0.51004068083507803</v>
      </c>
      <c r="I9" s="16">
        <v>0.61836113586248098</v>
      </c>
      <c r="J9" s="16">
        <v>0.53220180599199296</v>
      </c>
      <c r="K9" s="16" t="s">
        <v>141</v>
      </c>
      <c r="L9" s="16">
        <v>0</v>
      </c>
      <c r="M9" s="16"/>
      <c r="N9" s="16">
        <v>0.46979565676776103</v>
      </c>
      <c r="O9" s="16">
        <v>0.62350766734810104</v>
      </c>
      <c r="P9" s="16">
        <v>0.60414175064938902</v>
      </c>
      <c r="Q9" s="16">
        <v>0.347358770898127</v>
      </c>
      <c r="R9" s="16"/>
      <c r="S9" s="16">
        <v>0.53190982007796095</v>
      </c>
      <c r="T9" s="16">
        <v>0.43363264078651198</v>
      </c>
      <c r="U9" s="16"/>
      <c r="V9" s="16">
        <v>1</v>
      </c>
      <c r="W9" s="16">
        <v>0</v>
      </c>
      <c r="X9" s="16">
        <v>0.44683884175063499</v>
      </c>
      <c r="Y9" s="16">
        <v>1</v>
      </c>
      <c r="Z9" s="16"/>
      <c r="AA9" s="16">
        <v>0.51156724800213704</v>
      </c>
      <c r="AB9" s="16">
        <v>0.66016483087117905</v>
      </c>
      <c r="AC9" s="16" t="s">
        <v>141</v>
      </c>
      <c r="AD9" s="16">
        <v>0.45170986613007802</v>
      </c>
      <c r="AE9" s="16">
        <v>0.55043262408051596</v>
      </c>
      <c r="AF9" s="16">
        <v>1</v>
      </c>
      <c r="AG9" s="16"/>
      <c r="AH9" s="16">
        <v>0.45482212736856598</v>
      </c>
      <c r="AI9" s="16">
        <v>0.63536679404029595</v>
      </c>
      <c r="AJ9" s="16"/>
      <c r="AK9" s="16">
        <v>0.632074381460621</v>
      </c>
      <c r="AL9" s="16">
        <v>0.47423735297651198</v>
      </c>
      <c r="AM9" s="16"/>
      <c r="AN9" s="16">
        <v>0.43519776069239702</v>
      </c>
      <c r="AO9" s="16">
        <v>0.63191136134028603</v>
      </c>
      <c r="AP9" s="16"/>
      <c r="AQ9" s="16">
        <v>0.584528373447606</v>
      </c>
      <c r="AR9" s="16">
        <v>0.29185689789936697</v>
      </c>
      <c r="AS9" s="16">
        <v>0.61389529963857303</v>
      </c>
      <c r="AT9" s="16"/>
      <c r="AU9" s="16">
        <v>0.54615195983563403</v>
      </c>
      <c r="AV9" s="16">
        <v>0.39617614186217598</v>
      </c>
      <c r="AW9" s="16"/>
      <c r="AX9" s="16">
        <v>0.53658506337477496</v>
      </c>
      <c r="AY9" s="16">
        <v>0</v>
      </c>
      <c r="AZ9" s="16"/>
      <c r="BA9" s="16">
        <v>0.45392550182428698</v>
      </c>
      <c r="BB9" s="16">
        <v>1</v>
      </c>
    </row>
    <row r="10" spans="2:54" x14ac:dyDescent="0.35">
      <c r="B10" s="19" t="s">
        <v>164</v>
      </c>
      <c r="C10" s="16">
        <v>0.43090458820960198</v>
      </c>
      <c r="D10" s="16">
        <v>0.382314915497873</v>
      </c>
      <c r="E10" s="16">
        <v>0.59451944025793202</v>
      </c>
      <c r="F10" s="16"/>
      <c r="G10" s="16">
        <v>0.55966964889416004</v>
      </c>
      <c r="H10" s="16">
        <v>0.48995931916492202</v>
      </c>
      <c r="I10" s="16">
        <v>0.38163886413751902</v>
      </c>
      <c r="J10" s="16">
        <v>0.46779819400800698</v>
      </c>
      <c r="K10" s="16" t="s">
        <v>141</v>
      </c>
      <c r="L10" s="16">
        <v>0</v>
      </c>
      <c r="M10" s="16"/>
      <c r="N10" s="16">
        <v>0.53020434323223897</v>
      </c>
      <c r="O10" s="16">
        <v>0.37649233265189902</v>
      </c>
      <c r="P10" s="16">
        <v>0.39585824935061098</v>
      </c>
      <c r="Q10" s="16">
        <v>0.45507392810984998</v>
      </c>
      <c r="R10" s="16"/>
      <c r="S10" s="16">
        <v>0.380922509452566</v>
      </c>
      <c r="T10" s="16">
        <v>0.56636735921348802</v>
      </c>
      <c r="U10" s="16"/>
      <c r="V10" s="16">
        <v>0</v>
      </c>
      <c r="W10" s="16">
        <v>1</v>
      </c>
      <c r="X10" s="16">
        <v>0.46859998500085298</v>
      </c>
      <c r="Y10" s="16">
        <v>0</v>
      </c>
      <c r="Z10" s="16"/>
      <c r="AA10" s="16">
        <v>0.48843275199786301</v>
      </c>
      <c r="AB10" s="16">
        <v>0.339835169128821</v>
      </c>
      <c r="AC10" s="16" t="s">
        <v>141</v>
      </c>
      <c r="AD10" s="16">
        <v>0.54829013386992198</v>
      </c>
      <c r="AE10" s="16">
        <v>0</v>
      </c>
      <c r="AF10" s="16">
        <v>0</v>
      </c>
      <c r="AG10" s="16"/>
      <c r="AH10" s="16">
        <v>0.45671008362655902</v>
      </c>
      <c r="AI10" s="16">
        <v>0.364633205959704</v>
      </c>
      <c r="AJ10" s="16"/>
      <c r="AK10" s="16">
        <v>0.244980362252119</v>
      </c>
      <c r="AL10" s="16">
        <v>0.52576264702348796</v>
      </c>
      <c r="AM10" s="16"/>
      <c r="AN10" s="16">
        <v>0.46577840255841801</v>
      </c>
      <c r="AO10" s="16">
        <v>0.36808863865971397</v>
      </c>
      <c r="AP10" s="16"/>
      <c r="AQ10" s="16">
        <v>0</v>
      </c>
      <c r="AR10" s="16">
        <v>0.70814310210063303</v>
      </c>
      <c r="AS10" s="16">
        <v>0.38610470036142702</v>
      </c>
      <c r="AT10" s="16"/>
      <c r="AU10" s="16">
        <v>0.36643457571694099</v>
      </c>
      <c r="AV10" s="16">
        <v>0.60382385813782402</v>
      </c>
      <c r="AW10" s="16"/>
      <c r="AX10" s="16">
        <v>0.39581514294244902</v>
      </c>
      <c r="AY10" s="16">
        <v>1</v>
      </c>
      <c r="AZ10" s="16"/>
      <c r="BA10" s="16">
        <v>0.47577092504104901</v>
      </c>
      <c r="BB10" s="16">
        <v>0</v>
      </c>
    </row>
    <row r="11" spans="2:54" x14ac:dyDescent="0.35">
      <c r="B11" s="19" t="s">
        <v>165</v>
      </c>
      <c r="C11" s="16">
        <v>0</v>
      </c>
      <c r="D11" s="16">
        <v>0</v>
      </c>
      <c r="E11" s="16">
        <v>0</v>
      </c>
      <c r="F11" s="16"/>
      <c r="G11" s="16">
        <v>0</v>
      </c>
      <c r="H11" s="16">
        <v>0</v>
      </c>
      <c r="I11" s="16">
        <v>0</v>
      </c>
      <c r="J11" s="16">
        <v>0</v>
      </c>
      <c r="K11" s="16" t="s">
        <v>141</v>
      </c>
      <c r="L11" s="16">
        <v>0</v>
      </c>
      <c r="M11" s="16"/>
      <c r="N11" s="16">
        <v>0</v>
      </c>
      <c r="O11" s="16">
        <v>0</v>
      </c>
      <c r="P11" s="16">
        <v>0</v>
      </c>
      <c r="Q11" s="16">
        <v>0</v>
      </c>
      <c r="R11" s="16"/>
      <c r="S11" s="16">
        <v>0</v>
      </c>
      <c r="T11" s="16">
        <v>0</v>
      </c>
      <c r="U11" s="16"/>
      <c r="V11" s="16">
        <v>0</v>
      </c>
      <c r="W11" s="16">
        <v>0</v>
      </c>
      <c r="X11" s="16">
        <v>0</v>
      </c>
      <c r="Y11" s="16">
        <v>0</v>
      </c>
      <c r="Z11" s="16"/>
      <c r="AA11" s="16">
        <v>0</v>
      </c>
      <c r="AB11" s="16">
        <v>0</v>
      </c>
      <c r="AC11" s="16" t="s">
        <v>141</v>
      </c>
      <c r="AD11" s="16">
        <v>0</v>
      </c>
      <c r="AE11" s="16">
        <v>0</v>
      </c>
      <c r="AF11" s="16">
        <v>0</v>
      </c>
      <c r="AG11" s="16"/>
      <c r="AH11" s="16">
        <v>0</v>
      </c>
      <c r="AI11" s="16">
        <v>0</v>
      </c>
      <c r="AJ11" s="16"/>
      <c r="AK11" s="16">
        <v>0</v>
      </c>
      <c r="AL11" s="16">
        <v>0</v>
      </c>
      <c r="AM11" s="16"/>
      <c r="AN11" s="16">
        <v>0</v>
      </c>
      <c r="AO11" s="16">
        <v>0</v>
      </c>
      <c r="AP11" s="16"/>
      <c r="AQ11" s="16">
        <v>0</v>
      </c>
      <c r="AR11" s="16">
        <v>0</v>
      </c>
      <c r="AS11" s="16">
        <v>0</v>
      </c>
      <c r="AT11" s="16"/>
      <c r="AU11" s="16">
        <v>0</v>
      </c>
      <c r="AV11" s="16">
        <v>0</v>
      </c>
      <c r="AW11" s="16"/>
      <c r="AX11" s="16">
        <v>0</v>
      </c>
      <c r="AY11" s="16">
        <v>0</v>
      </c>
      <c r="AZ11" s="16"/>
      <c r="BA11" s="16">
        <v>0</v>
      </c>
      <c r="BB11" s="16">
        <v>0</v>
      </c>
    </row>
    <row r="12" spans="2:54" x14ac:dyDescent="0.35">
      <c r="B12" s="19" t="s">
        <v>166</v>
      </c>
      <c r="C12" s="16">
        <v>0</v>
      </c>
      <c r="D12" s="16">
        <v>0</v>
      </c>
      <c r="E12" s="16">
        <v>0</v>
      </c>
      <c r="F12" s="16"/>
      <c r="G12" s="16">
        <v>0</v>
      </c>
      <c r="H12" s="16">
        <v>0</v>
      </c>
      <c r="I12" s="16">
        <v>0</v>
      </c>
      <c r="J12" s="16">
        <v>0</v>
      </c>
      <c r="K12" s="16" t="s">
        <v>141</v>
      </c>
      <c r="L12" s="16">
        <v>0</v>
      </c>
      <c r="M12" s="16"/>
      <c r="N12" s="16">
        <v>0</v>
      </c>
      <c r="O12" s="16">
        <v>0</v>
      </c>
      <c r="P12" s="16">
        <v>0</v>
      </c>
      <c r="Q12" s="16">
        <v>0</v>
      </c>
      <c r="R12" s="16"/>
      <c r="S12" s="16">
        <v>0</v>
      </c>
      <c r="T12" s="16">
        <v>0</v>
      </c>
      <c r="U12" s="16"/>
      <c r="V12" s="16">
        <v>0</v>
      </c>
      <c r="W12" s="16">
        <v>0</v>
      </c>
      <c r="X12" s="16">
        <v>0</v>
      </c>
      <c r="Y12" s="16">
        <v>0</v>
      </c>
      <c r="Z12" s="16"/>
      <c r="AA12" s="16">
        <v>0</v>
      </c>
      <c r="AB12" s="16">
        <v>0</v>
      </c>
      <c r="AC12" s="16" t="s">
        <v>141</v>
      </c>
      <c r="AD12" s="16">
        <v>0</v>
      </c>
      <c r="AE12" s="16">
        <v>0</v>
      </c>
      <c r="AF12" s="16">
        <v>0</v>
      </c>
      <c r="AG12" s="16"/>
      <c r="AH12" s="16">
        <v>0</v>
      </c>
      <c r="AI12" s="16">
        <v>0</v>
      </c>
      <c r="AJ12" s="16"/>
      <c r="AK12" s="16">
        <v>0</v>
      </c>
      <c r="AL12" s="16">
        <v>0</v>
      </c>
      <c r="AM12" s="16"/>
      <c r="AN12" s="16">
        <v>0</v>
      </c>
      <c r="AO12" s="16">
        <v>0</v>
      </c>
      <c r="AP12" s="16"/>
      <c r="AQ12" s="16">
        <v>0</v>
      </c>
      <c r="AR12" s="16">
        <v>0</v>
      </c>
      <c r="AS12" s="16">
        <v>0</v>
      </c>
      <c r="AT12" s="16"/>
      <c r="AU12" s="16">
        <v>0</v>
      </c>
      <c r="AV12" s="16">
        <v>0</v>
      </c>
      <c r="AW12" s="16"/>
      <c r="AX12" s="16">
        <v>0</v>
      </c>
      <c r="AY12" s="16">
        <v>0</v>
      </c>
      <c r="AZ12" s="16"/>
      <c r="BA12" s="16">
        <v>0</v>
      </c>
      <c r="BB12" s="16">
        <v>0</v>
      </c>
    </row>
    <row r="13" spans="2:54" x14ac:dyDescent="0.35">
      <c r="B13" s="19" t="s">
        <v>167</v>
      </c>
      <c r="C13" s="16">
        <v>6.3673777939755899E-2</v>
      </c>
      <c r="D13" s="16">
        <v>0</v>
      </c>
      <c r="E13" s="16">
        <v>0.27808097962598</v>
      </c>
      <c r="F13" s="16"/>
      <c r="G13" s="16">
        <v>0</v>
      </c>
      <c r="H13" s="16">
        <v>0</v>
      </c>
      <c r="I13" s="16">
        <v>0</v>
      </c>
      <c r="J13" s="16">
        <v>0</v>
      </c>
      <c r="K13" s="16" t="s">
        <v>141</v>
      </c>
      <c r="L13" s="16">
        <v>1</v>
      </c>
      <c r="M13" s="16"/>
      <c r="N13" s="16">
        <v>0</v>
      </c>
      <c r="O13" s="16">
        <v>0</v>
      </c>
      <c r="P13" s="16">
        <v>0</v>
      </c>
      <c r="Q13" s="16">
        <v>0.19756730099202199</v>
      </c>
      <c r="R13" s="16"/>
      <c r="S13" s="16">
        <v>8.7167670469472797E-2</v>
      </c>
      <c r="T13" s="16">
        <v>0</v>
      </c>
      <c r="U13" s="16"/>
      <c r="V13" s="16">
        <v>0</v>
      </c>
      <c r="W13" s="16">
        <v>0</v>
      </c>
      <c r="X13" s="16">
        <v>8.45611732485122E-2</v>
      </c>
      <c r="Y13" s="16">
        <v>0</v>
      </c>
      <c r="Z13" s="16"/>
      <c r="AA13" s="16">
        <v>0</v>
      </c>
      <c r="AB13" s="16">
        <v>0</v>
      </c>
      <c r="AC13" s="16" t="s">
        <v>141</v>
      </c>
      <c r="AD13" s="16">
        <v>0</v>
      </c>
      <c r="AE13" s="16">
        <v>0.44956737591948398</v>
      </c>
      <c r="AF13" s="16">
        <v>0</v>
      </c>
      <c r="AG13" s="16"/>
      <c r="AH13" s="16">
        <v>8.8467789004874897E-2</v>
      </c>
      <c r="AI13" s="16">
        <v>0</v>
      </c>
      <c r="AJ13" s="16"/>
      <c r="AK13" s="16">
        <v>0.12294525628726</v>
      </c>
      <c r="AL13" s="16">
        <v>0</v>
      </c>
      <c r="AM13" s="16"/>
      <c r="AN13" s="16">
        <v>9.9023836749185801E-2</v>
      </c>
      <c r="AO13" s="16">
        <v>0</v>
      </c>
      <c r="AP13" s="16"/>
      <c r="AQ13" s="16">
        <v>0.415471626552394</v>
      </c>
      <c r="AR13" s="16">
        <v>0</v>
      </c>
      <c r="AS13" s="16">
        <v>0</v>
      </c>
      <c r="AT13" s="16"/>
      <c r="AU13" s="16">
        <v>8.7413464447425399E-2</v>
      </c>
      <c r="AV13" s="16">
        <v>0</v>
      </c>
      <c r="AW13" s="16"/>
      <c r="AX13" s="16">
        <v>6.7599793682776702E-2</v>
      </c>
      <c r="AY13" s="16">
        <v>0</v>
      </c>
      <c r="AZ13" s="16"/>
      <c r="BA13" s="16">
        <v>7.0303573134663996E-2</v>
      </c>
      <c r="BB13" s="16">
        <v>0</v>
      </c>
    </row>
    <row r="14" spans="2:54" x14ac:dyDescent="0.35">
      <c r="B14" s="19" t="s">
        <v>110</v>
      </c>
      <c r="C14" s="20">
        <v>0</v>
      </c>
      <c r="D14" s="20">
        <v>0</v>
      </c>
      <c r="E14" s="20">
        <v>0</v>
      </c>
      <c r="F14" s="20"/>
      <c r="G14" s="20">
        <v>0</v>
      </c>
      <c r="H14" s="20">
        <v>0</v>
      </c>
      <c r="I14" s="20">
        <v>0</v>
      </c>
      <c r="J14" s="20">
        <v>0</v>
      </c>
      <c r="K14" s="20" t="s">
        <v>141</v>
      </c>
      <c r="L14" s="20">
        <v>0</v>
      </c>
      <c r="M14" s="20"/>
      <c r="N14" s="20">
        <v>0</v>
      </c>
      <c r="O14" s="20">
        <v>0</v>
      </c>
      <c r="P14" s="20">
        <v>0</v>
      </c>
      <c r="Q14" s="20">
        <v>0</v>
      </c>
      <c r="R14" s="20"/>
      <c r="S14" s="20">
        <v>0</v>
      </c>
      <c r="T14" s="20">
        <v>0</v>
      </c>
      <c r="U14" s="20"/>
      <c r="V14" s="20">
        <v>0</v>
      </c>
      <c r="W14" s="20">
        <v>0</v>
      </c>
      <c r="X14" s="20">
        <v>0</v>
      </c>
      <c r="Y14" s="20">
        <v>0</v>
      </c>
      <c r="Z14" s="20"/>
      <c r="AA14" s="20">
        <v>0</v>
      </c>
      <c r="AB14" s="20">
        <v>0</v>
      </c>
      <c r="AC14" s="20" t="s">
        <v>141</v>
      </c>
      <c r="AD14" s="20">
        <v>0</v>
      </c>
      <c r="AE14" s="20">
        <v>0</v>
      </c>
      <c r="AF14" s="20">
        <v>0</v>
      </c>
      <c r="AG14" s="20"/>
      <c r="AH14" s="20">
        <v>0</v>
      </c>
      <c r="AI14" s="20">
        <v>0</v>
      </c>
      <c r="AJ14" s="20"/>
      <c r="AK14" s="20">
        <v>0</v>
      </c>
      <c r="AL14" s="20">
        <v>0</v>
      </c>
      <c r="AM14" s="20"/>
      <c r="AN14" s="20">
        <v>0</v>
      </c>
      <c r="AO14" s="20">
        <v>0</v>
      </c>
      <c r="AP14" s="20"/>
      <c r="AQ14" s="20">
        <v>0</v>
      </c>
      <c r="AR14" s="20">
        <v>0</v>
      </c>
      <c r="AS14" s="20">
        <v>0</v>
      </c>
      <c r="AT14" s="20"/>
      <c r="AU14" s="20">
        <v>0</v>
      </c>
      <c r="AV14" s="20">
        <v>0</v>
      </c>
      <c r="AW14" s="20"/>
      <c r="AX14" s="20">
        <v>0</v>
      </c>
      <c r="AY14" s="20">
        <v>0</v>
      </c>
      <c r="AZ14" s="20"/>
      <c r="BA14" s="20">
        <v>0</v>
      </c>
      <c r="BB14" s="20">
        <v>0</v>
      </c>
    </row>
    <row r="15" spans="2:54" x14ac:dyDescent="0.35">
      <c r="B15" s="21" t="s">
        <v>19</v>
      </c>
    </row>
    <row r="16" spans="2:54" x14ac:dyDescent="0.35">
      <c r="B16" t="s">
        <v>525</v>
      </c>
    </row>
    <row r="17" spans="2:2" x14ac:dyDescent="0.35">
      <c r="B17" t="s">
        <v>526</v>
      </c>
    </row>
    <row r="19" spans="2:2" x14ac:dyDescent="0.35">
      <c r="B19"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B19"/>
  <sheetViews>
    <sheetView showGridLines="0" topLeftCell="A7"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169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156</v>
      </c>
      <c r="D7" s="13">
        <v>103</v>
      </c>
      <c r="E7" s="13">
        <v>53</v>
      </c>
      <c r="F7" s="13"/>
      <c r="G7" s="13">
        <v>16</v>
      </c>
      <c r="H7" s="13">
        <v>36</v>
      </c>
      <c r="I7" s="13">
        <v>45</v>
      </c>
      <c r="J7" s="13">
        <v>30</v>
      </c>
      <c r="K7" s="13">
        <v>18</v>
      </c>
      <c r="L7" s="13">
        <v>11</v>
      </c>
      <c r="M7" s="13"/>
      <c r="N7" s="13">
        <v>32</v>
      </c>
      <c r="O7" s="13">
        <v>28</v>
      </c>
      <c r="P7" s="13">
        <v>69</v>
      </c>
      <c r="Q7" s="13">
        <v>27</v>
      </c>
      <c r="R7" s="13"/>
      <c r="S7" s="13">
        <v>116</v>
      </c>
      <c r="T7" s="13">
        <v>40</v>
      </c>
      <c r="U7" s="13"/>
      <c r="V7" s="13">
        <v>16</v>
      </c>
      <c r="W7" s="13">
        <v>48</v>
      </c>
      <c r="X7" s="13">
        <v>79</v>
      </c>
      <c r="Y7" s="13">
        <v>13</v>
      </c>
      <c r="Z7" s="13"/>
      <c r="AA7" s="13">
        <v>28</v>
      </c>
      <c r="AB7" s="13">
        <v>27</v>
      </c>
      <c r="AC7" s="13">
        <v>10</v>
      </c>
      <c r="AD7" s="13">
        <v>63</v>
      </c>
      <c r="AE7" s="13">
        <v>23</v>
      </c>
      <c r="AF7" s="13">
        <v>5</v>
      </c>
      <c r="AG7" s="13"/>
      <c r="AH7" s="13">
        <v>95</v>
      </c>
      <c r="AI7" s="13">
        <v>50</v>
      </c>
      <c r="AJ7" s="13"/>
      <c r="AK7" s="13">
        <v>78</v>
      </c>
      <c r="AL7" s="13">
        <v>47</v>
      </c>
      <c r="AM7" s="13"/>
      <c r="AN7" s="13">
        <v>84</v>
      </c>
      <c r="AO7" s="13">
        <v>58</v>
      </c>
      <c r="AP7" s="13"/>
      <c r="AQ7" s="13">
        <v>35</v>
      </c>
      <c r="AR7" s="13">
        <v>47</v>
      </c>
      <c r="AS7" s="13">
        <v>71</v>
      </c>
      <c r="AT7" s="13"/>
      <c r="AU7" s="13">
        <v>108</v>
      </c>
      <c r="AV7" s="13">
        <v>48</v>
      </c>
      <c r="AW7" s="13"/>
      <c r="AX7" s="13">
        <v>148</v>
      </c>
      <c r="AY7" s="13">
        <v>8</v>
      </c>
      <c r="AZ7" s="13"/>
      <c r="BA7" s="13">
        <v>127</v>
      </c>
      <c r="BB7" s="13">
        <v>29</v>
      </c>
    </row>
    <row r="8" spans="2:54" ht="30" customHeight="1" x14ac:dyDescent="0.35">
      <c r="B8" s="14" t="s">
        <v>84</v>
      </c>
      <c r="C8" s="14">
        <v>144</v>
      </c>
      <c r="D8" s="14">
        <v>94</v>
      </c>
      <c r="E8" s="14">
        <v>50</v>
      </c>
      <c r="F8" s="14"/>
      <c r="G8" s="14">
        <v>18</v>
      </c>
      <c r="H8" s="14">
        <v>30</v>
      </c>
      <c r="I8" s="14">
        <v>41</v>
      </c>
      <c r="J8" s="14">
        <v>29</v>
      </c>
      <c r="K8" s="14">
        <v>15</v>
      </c>
      <c r="L8" s="14">
        <v>11</v>
      </c>
      <c r="M8" s="14"/>
      <c r="N8" s="14">
        <v>25</v>
      </c>
      <c r="O8" s="14">
        <v>24</v>
      </c>
      <c r="P8" s="14">
        <v>60</v>
      </c>
      <c r="Q8" s="14">
        <v>36</v>
      </c>
      <c r="R8" s="14"/>
      <c r="S8" s="14">
        <v>85</v>
      </c>
      <c r="T8" s="14">
        <v>60</v>
      </c>
      <c r="U8" s="14"/>
      <c r="V8" s="14">
        <v>18</v>
      </c>
      <c r="W8" s="14">
        <v>49</v>
      </c>
      <c r="X8" s="14">
        <v>67</v>
      </c>
      <c r="Y8" s="14">
        <v>9</v>
      </c>
      <c r="Z8" s="14"/>
      <c r="AA8" s="14">
        <v>40</v>
      </c>
      <c r="AB8" s="14">
        <v>21</v>
      </c>
      <c r="AC8" s="14">
        <v>12</v>
      </c>
      <c r="AD8" s="14">
        <v>51</v>
      </c>
      <c r="AE8" s="14">
        <v>17</v>
      </c>
      <c r="AF8" s="14">
        <v>4</v>
      </c>
      <c r="AG8" s="14"/>
      <c r="AH8" s="14">
        <v>88</v>
      </c>
      <c r="AI8" s="14">
        <v>44</v>
      </c>
      <c r="AJ8" s="14"/>
      <c r="AK8" s="14">
        <v>72</v>
      </c>
      <c r="AL8" s="14">
        <v>42</v>
      </c>
      <c r="AM8" s="14"/>
      <c r="AN8" s="14">
        <v>76</v>
      </c>
      <c r="AO8" s="14">
        <v>50</v>
      </c>
      <c r="AP8" s="14"/>
      <c r="AQ8" s="14">
        <v>32</v>
      </c>
      <c r="AR8" s="14">
        <v>45</v>
      </c>
      <c r="AS8" s="14">
        <v>63</v>
      </c>
      <c r="AT8" s="14"/>
      <c r="AU8" s="14">
        <v>96</v>
      </c>
      <c r="AV8" s="14">
        <v>48</v>
      </c>
      <c r="AW8" s="14"/>
      <c r="AX8" s="14">
        <v>133</v>
      </c>
      <c r="AY8" s="14">
        <v>11</v>
      </c>
      <c r="AZ8" s="14"/>
      <c r="BA8" s="14">
        <v>117</v>
      </c>
      <c r="BB8" s="14">
        <v>27</v>
      </c>
    </row>
    <row r="9" spans="2:54" x14ac:dyDescent="0.35">
      <c r="B9" s="19" t="s">
        <v>163</v>
      </c>
      <c r="C9" s="16">
        <v>0.40835053659197901</v>
      </c>
      <c r="D9" s="16">
        <v>0.41440291731955298</v>
      </c>
      <c r="E9" s="16">
        <v>0.39706167590849101</v>
      </c>
      <c r="F9" s="16"/>
      <c r="G9" s="16">
        <v>0.51988517251936395</v>
      </c>
      <c r="H9" s="16">
        <v>0.46639543369173497</v>
      </c>
      <c r="I9" s="16">
        <v>0.47319865681788198</v>
      </c>
      <c r="J9" s="16">
        <v>0.33868100856699901</v>
      </c>
      <c r="K9" s="16">
        <v>0.13219001620279</v>
      </c>
      <c r="L9" s="16">
        <v>0.39090932087052399</v>
      </c>
      <c r="M9" s="16"/>
      <c r="N9" s="16">
        <v>0.43785485633378701</v>
      </c>
      <c r="O9" s="16">
        <v>0.50409037952754998</v>
      </c>
      <c r="P9" s="16">
        <v>0.40098933165860801</v>
      </c>
      <c r="Q9" s="16">
        <v>0.335498982258363</v>
      </c>
      <c r="R9" s="16"/>
      <c r="S9" s="16">
        <v>0.45573103653856101</v>
      </c>
      <c r="T9" s="16">
        <v>0.34093964773730601</v>
      </c>
      <c r="U9" s="16"/>
      <c r="V9" s="16">
        <v>0.54088892407186195</v>
      </c>
      <c r="W9" s="16">
        <v>0.29335368615066298</v>
      </c>
      <c r="X9" s="16">
        <v>0.47453326777654697</v>
      </c>
      <c r="Y9" s="16">
        <v>0.28105434557597803</v>
      </c>
      <c r="Z9" s="16"/>
      <c r="AA9" s="16">
        <v>0.37366721205391301</v>
      </c>
      <c r="AB9" s="16">
        <v>0.48373386994091999</v>
      </c>
      <c r="AC9" s="16">
        <v>0.13272678055287701</v>
      </c>
      <c r="AD9" s="16">
        <v>0.437025481705826</v>
      </c>
      <c r="AE9" s="16">
        <v>0.40873148320053498</v>
      </c>
      <c r="AF9" s="16">
        <v>0.85784242973929103</v>
      </c>
      <c r="AG9" s="16"/>
      <c r="AH9" s="16">
        <v>0.41829646273839999</v>
      </c>
      <c r="AI9" s="16">
        <v>0.37759527962554601</v>
      </c>
      <c r="AJ9" s="16"/>
      <c r="AK9" s="16">
        <v>0.43720390962160899</v>
      </c>
      <c r="AL9" s="16">
        <v>0.447256701408695</v>
      </c>
      <c r="AM9" s="16"/>
      <c r="AN9" s="16">
        <v>0.42210210283073302</v>
      </c>
      <c r="AO9" s="16">
        <v>0.39248795916892198</v>
      </c>
      <c r="AP9" s="16"/>
      <c r="AQ9" s="16">
        <v>0.28558724260441498</v>
      </c>
      <c r="AR9" s="16">
        <v>0.22362592794019401</v>
      </c>
      <c r="AS9" s="16">
        <v>0.58688592076806101</v>
      </c>
      <c r="AT9" s="16"/>
      <c r="AU9" s="16">
        <v>0.47604994513439602</v>
      </c>
      <c r="AV9" s="16">
        <v>0.274400180623321</v>
      </c>
      <c r="AW9" s="16"/>
      <c r="AX9" s="16">
        <v>0.42583359399583498</v>
      </c>
      <c r="AY9" s="16">
        <v>0.19898250277888499</v>
      </c>
      <c r="AZ9" s="16"/>
      <c r="BA9" s="16">
        <v>0.427905814365106</v>
      </c>
      <c r="BB9" s="16">
        <v>0.32395242760324899</v>
      </c>
    </row>
    <row r="10" spans="2:54" x14ac:dyDescent="0.35">
      <c r="B10" s="19" t="s">
        <v>164</v>
      </c>
      <c r="C10" s="16">
        <v>0.36497874868341601</v>
      </c>
      <c r="D10" s="16">
        <v>0.329975216403739</v>
      </c>
      <c r="E10" s="16">
        <v>0.43026710662411399</v>
      </c>
      <c r="F10" s="16"/>
      <c r="G10" s="16">
        <v>0.37760237739574998</v>
      </c>
      <c r="H10" s="16">
        <v>0.26507084715534501</v>
      </c>
      <c r="I10" s="16">
        <v>0.30341847953798901</v>
      </c>
      <c r="J10" s="16">
        <v>0.47879292494756098</v>
      </c>
      <c r="K10" s="16">
        <v>0.45404279613403897</v>
      </c>
      <c r="L10" s="16">
        <v>0.42026520464891398</v>
      </c>
      <c r="M10" s="16"/>
      <c r="N10" s="16">
        <v>0.37672763108541801</v>
      </c>
      <c r="O10" s="16">
        <v>0.29247055843759301</v>
      </c>
      <c r="P10" s="16">
        <v>0.41041664102131398</v>
      </c>
      <c r="Q10" s="16">
        <v>0.33006154751395</v>
      </c>
      <c r="R10" s="16"/>
      <c r="S10" s="16">
        <v>0.36509905175874302</v>
      </c>
      <c r="T10" s="16">
        <v>0.36480758676556202</v>
      </c>
      <c r="U10" s="16"/>
      <c r="V10" s="16">
        <v>0.15070939450924001</v>
      </c>
      <c r="W10" s="16">
        <v>0.42601553344896798</v>
      </c>
      <c r="X10" s="16">
        <v>0.35088856008806202</v>
      </c>
      <c r="Y10" s="16">
        <v>0.56574489823930596</v>
      </c>
      <c r="Z10" s="16"/>
      <c r="AA10" s="16">
        <v>0.313258549656662</v>
      </c>
      <c r="AB10" s="16">
        <v>0.28813334669641999</v>
      </c>
      <c r="AC10" s="16">
        <v>0.58607535000551203</v>
      </c>
      <c r="AD10" s="16">
        <v>0.402844447841395</v>
      </c>
      <c r="AE10" s="16">
        <v>0.358295811588281</v>
      </c>
      <c r="AF10" s="16">
        <v>0.14215757026070899</v>
      </c>
      <c r="AG10" s="16"/>
      <c r="AH10" s="16">
        <v>0.37447123926053</v>
      </c>
      <c r="AI10" s="16">
        <v>0.37958594123392603</v>
      </c>
      <c r="AJ10" s="16"/>
      <c r="AK10" s="16">
        <v>0.38251971536450502</v>
      </c>
      <c r="AL10" s="16">
        <v>0.34059393457491499</v>
      </c>
      <c r="AM10" s="16"/>
      <c r="AN10" s="16">
        <v>0.357839742292483</v>
      </c>
      <c r="AO10" s="16">
        <v>0.36483661697728298</v>
      </c>
      <c r="AP10" s="16"/>
      <c r="AQ10" s="16">
        <v>0.44958665119914998</v>
      </c>
      <c r="AR10" s="16">
        <v>0.49949319056519598</v>
      </c>
      <c r="AS10" s="16">
        <v>0.23105257261251799</v>
      </c>
      <c r="AT10" s="16"/>
      <c r="AU10" s="16">
        <v>0.33763349374537299</v>
      </c>
      <c r="AV10" s="16">
        <v>0.41908419379538597</v>
      </c>
      <c r="AW10" s="16"/>
      <c r="AX10" s="16">
        <v>0.35930176171700901</v>
      </c>
      <c r="AY10" s="16">
        <v>0.43296340215009799</v>
      </c>
      <c r="AZ10" s="16"/>
      <c r="BA10" s="16">
        <v>0.34751367177032899</v>
      </c>
      <c r="BB10" s="16">
        <v>0.44035581475776697</v>
      </c>
    </row>
    <row r="11" spans="2:54" x14ac:dyDescent="0.35">
      <c r="B11" s="19" t="s">
        <v>165</v>
      </c>
      <c r="C11" s="16">
        <v>0.166398062525629</v>
      </c>
      <c r="D11" s="16">
        <v>0.19658081210401601</v>
      </c>
      <c r="E11" s="16">
        <v>0.11010139673878</v>
      </c>
      <c r="F11" s="16"/>
      <c r="G11" s="16">
        <v>2.53312297827059E-2</v>
      </c>
      <c r="H11" s="16">
        <v>0.197538539988944</v>
      </c>
      <c r="I11" s="16">
        <v>0.18958986045491499</v>
      </c>
      <c r="J11" s="16">
        <v>0.16533605729098799</v>
      </c>
      <c r="K11" s="16">
        <v>0.33040192597235701</v>
      </c>
      <c r="L11" s="16">
        <v>0</v>
      </c>
      <c r="M11" s="16"/>
      <c r="N11" s="16">
        <v>0.102704573433146</v>
      </c>
      <c r="O11" s="16">
        <v>0.107295308182192</v>
      </c>
      <c r="P11" s="16">
        <v>0.15675341498741899</v>
      </c>
      <c r="Q11" s="16">
        <v>0.26631847297039601</v>
      </c>
      <c r="R11" s="16"/>
      <c r="S11" s="16">
        <v>9.3158542697218003E-2</v>
      </c>
      <c r="T11" s="16">
        <v>0.27060002612856798</v>
      </c>
      <c r="U11" s="16"/>
      <c r="V11" s="16">
        <v>0.22813387641371299</v>
      </c>
      <c r="W11" s="16">
        <v>0.235497763887415</v>
      </c>
      <c r="X11" s="16">
        <v>0.10920845116068501</v>
      </c>
      <c r="Y11" s="16">
        <v>8.8755060027179603E-2</v>
      </c>
      <c r="Z11" s="16"/>
      <c r="AA11" s="16">
        <v>0.29002817741416298</v>
      </c>
      <c r="AB11" s="16">
        <v>0.20101427238714201</v>
      </c>
      <c r="AC11" s="16">
        <v>0.111874842688038</v>
      </c>
      <c r="AD11" s="16">
        <v>9.1842359172743707E-2</v>
      </c>
      <c r="AE11" s="16">
        <v>0.13361266861785401</v>
      </c>
      <c r="AF11" s="16">
        <v>0</v>
      </c>
      <c r="AG11" s="16"/>
      <c r="AH11" s="16">
        <v>0.156021683871848</v>
      </c>
      <c r="AI11" s="16">
        <v>0.16031600793534001</v>
      </c>
      <c r="AJ11" s="16"/>
      <c r="AK11" s="16">
        <v>0.12894987494868301</v>
      </c>
      <c r="AL11" s="16">
        <v>0.17629289320546901</v>
      </c>
      <c r="AM11" s="16"/>
      <c r="AN11" s="16">
        <v>0.168294659630086</v>
      </c>
      <c r="AO11" s="16">
        <v>0.15904203216023199</v>
      </c>
      <c r="AP11" s="16"/>
      <c r="AQ11" s="16">
        <v>0.16961664850975999</v>
      </c>
      <c r="AR11" s="16">
        <v>0.20013031240998799</v>
      </c>
      <c r="AS11" s="16">
        <v>0.14854498073149</v>
      </c>
      <c r="AT11" s="16"/>
      <c r="AU11" s="16">
        <v>0.139198574857339</v>
      </c>
      <c r="AV11" s="16">
        <v>0.22021509185831301</v>
      </c>
      <c r="AW11" s="16"/>
      <c r="AX11" s="16">
        <v>0.156477472326852</v>
      </c>
      <c r="AY11" s="16">
        <v>0.28520190879826901</v>
      </c>
      <c r="AZ11" s="16"/>
      <c r="BA11" s="16">
        <v>0.15034251966922499</v>
      </c>
      <c r="BB11" s="16">
        <v>0.23569175763898401</v>
      </c>
    </row>
    <row r="12" spans="2:54" x14ac:dyDescent="0.35">
      <c r="B12" s="19" t="s">
        <v>166</v>
      </c>
      <c r="C12" s="16">
        <v>4.6513560613400097E-2</v>
      </c>
      <c r="D12" s="16">
        <v>4.38526471545998E-2</v>
      </c>
      <c r="E12" s="16">
        <v>5.1476678876988598E-2</v>
      </c>
      <c r="F12" s="16"/>
      <c r="G12" s="16">
        <v>7.7181220302180498E-2</v>
      </c>
      <c r="H12" s="16">
        <v>5.0890554268145899E-2</v>
      </c>
      <c r="I12" s="16">
        <v>0</v>
      </c>
      <c r="J12" s="16">
        <v>1.7190009194451902E-2</v>
      </c>
      <c r="K12" s="16">
        <v>8.33652616908135E-2</v>
      </c>
      <c r="L12" s="16">
        <v>0.188825474480562</v>
      </c>
      <c r="M12" s="16"/>
      <c r="N12" s="16">
        <v>2.4535568404948398E-2</v>
      </c>
      <c r="O12" s="16">
        <v>9.6143753852665395E-2</v>
      </c>
      <c r="P12" s="16">
        <v>2.2497925989645399E-2</v>
      </c>
      <c r="Q12" s="16">
        <v>6.8120997257291593E-2</v>
      </c>
      <c r="R12" s="16"/>
      <c r="S12" s="16">
        <v>6.2581545447494794E-2</v>
      </c>
      <c r="T12" s="16">
        <v>2.3652739368564501E-2</v>
      </c>
      <c r="U12" s="16"/>
      <c r="V12" s="16">
        <v>4.9969204283521501E-2</v>
      </c>
      <c r="W12" s="16">
        <v>2.8463479567357401E-2</v>
      </c>
      <c r="X12" s="16">
        <v>6.5369720974706294E-2</v>
      </c>
      <c r="Y12" s="16">
        <v>0</v>
      </c>
      <c r="Z12" s="16"/>
      <c r="AA12" s="16">
        <v>2.3046060875261998E-2</v>
      </c>
      <c r="AB12" s="16">
        <v>0</v>
      </c>
      <c r="AC12" s="16">
        <v>0.102570032957574</v>
      </c>
      <c r="AD12" s="16">
        <v>5.6389295181651602E-2</v>
      </c>
      <c r="AE12" s="16">
        <v>9.93600365933303E-2</v>
      </c>
      <c r="AF12" s="16">
        <v>0</v>
      </c>
      <c r="AG12" s="16"/>
      <c r="AH12" s="16">
        <v>5.1210614129222697E-2</v>
      </c>
      <c r="AI12" s="16">
        <v>4.9948774783562397E-2</v>
      </c>
      <c r="AJ12" s="16"/>
      <c r="AK12" s="16">
        <v>5.1326500065203701E-2</v>
      </c>
      <c r="AL12" s="16">
        <v>2.1691152588143098E-2</v>
      </c>
      <c r="AM12" s="16"/>
      <c r="AN12" s="16">
        <v>5.1763495246698203E-2</v>
      </c>
      <c r="AO12" s="16">
        <v>5.5341337566082997E-2</v>
      </c>
      <c r="AP12" s="16"/>
      <c r="AQ12" s="16">
        <v>9.5209457686674798E-2</v>
      </c>
      <c r="AR12" s="16">
        <v>4.6343228453040397E-2</v>
      </c>
      <c r="AS12" s="16">
        <v>2.4025216918460001E-2</v>
      </c>
      <c r="AT12" s="16"/>
      <c r="AU12" s="16">
        <v>4.1289517555794103E-2</v>
      </c>
      <c r="AV12" s="16">
        <v>5.6849875837239799E-2</v>
      </c>
      <c r="AW12" s="16"/>
      <c r="AX12" s="16">
        <v>4.3479141906737601E-2</v>
      </c>
      <c r="AY12" s="16">
        <v>8.2852186272748499E-2</v>
      </c>
      <c r="AZ12" s="16"/>
      <c r="BA12" s="16">
        <v>5.7290882628206002E-2</v>
      </c>
      <c r="BB12" s="16">
        <v>0</v>
      </c>
    </row>
    <row r="13" spans="2:54" x14ac:dyDescent="0.35">
      <c r="B13" s="19" t="s">
        <v>167</v>
      </c>
      <c r="C13" s="16">
        <v>1.3759091585575299E-2</v>
      </c>
      <c r="D13" s="16">
        <v>1.51884070180919E-2</v>
      </c>
      <c r="E13" s="16">
        <v>1.10931418516257E-2</v>
      </c>
      <c r="F13" s="16"/>
      <c r="G13" s="16">
        <v>0</v>
      </c>
      <c r="H13" s="16">
        <v>2.0104624895829998E-2</v>
      </c>
      <c r="I13" s="16">
        <v>3.37930031892145E-2</v>
      </c>
      <c r="J13" s="16">
        <v>0</v>
      </c>
      <c r="K13" s="16">
        <v>0</v>
      </c>
      <c r="L13" s="16">
        <v>0</v>
      </c>
      <c r="M13" s="16"/>
      <c r="N13" s="16">
        <v>5.8177370742701198E-2</v>
      </c>
      <c r="O13" s="16">
        <v>0</v>
      </c>
      <c r="P13" s="16">
        <v>9.3426863430135006E-3</v>
      </c>
      <c r="Q13" s="16">
        <v>0</v>
      </c>
      <c r="R13" s="16"/>
      <c r="S13" s="16">
        <v>2.34298235579837E-2</v>
      </c>
      <c r="T13" s="16">
        <v>0</v>
      </c>
      <c r="U13" s="16"/>
      <c r="V13" s="16">
        <v>3.02986007216633E-2</v>
      </c>
      <c r="W13" s="16">
        <v>1.66695369455966E-2</v>
      </c>
      <c r="X13" s="16">
        <v>0</v>
      </c>
      <c r="Y13" s="16">
        <v>6.4445696157536606E-2</v>
      </c>
      <c r="Z13" s="16"/>
      <c r="AA13" s="16">
        <v>0</v>
      </c>
      <c r="AB13" s="16">
        <v>2.7118510975518401E-2</v>
      </c>
      <c r="AC13" s="16">
        <v>6.6752993795998805E-2</v>
      </c>
      <c r="AD13" s="16">
        <v>1.18984160983844E-2</v>
      </c>
      <c r="AE13" s="16">
        <v>0</v>
      </c>
      <c r="AF13" s="16">
        <v>0</v>
      </c>
      <c r="AG13" s="16"/>
      <c r="AH13" s="16">
        <v>0</v>
      </c>
      <c r="AI13" s="16">
        <v>3.2553996421625403E-2</v>
      </c>
      <c r="AJ13" s="16"/>
      <c r="AK13" s="16">
        <v>0</v>
      </c>
      <c r="AL13" s="16">
        <v>1.4165318222778301E-2</v>
      </c>
      <c r="AM13" s="16"/>
      <c r="AN13" s="16">
        <v>0</v>
      </c>
      <c r="AO13" s="16">
        <v>2.82920541274795E-2</v>
      </c>
      <c r="AP13" s="16"/>
      <c r="AQ13" s="16">
        <v>0</v>
      </c>
      <c r="AR13" s="16">
        <v>3.04073406315809E-2</v>
      </c>
      <c r="AS13" s="16">
        <v>9.4913089694707003E-3</v>
      </c>
      <c r="AT13" s="16"/>
      <c r="AU13" s="16">
        <v>5.8284687070975297E-3</v>
      </c>
      <c r="AV13" s="16">
        <v>2.9450657885740202E-2</v>
      </c>
      <c r="AW13" s="16"/>
      <c r="AX13" s="16">
        <v>1.4908030053566401E-2</v>
      </c>
      <c r="AY13" s="16">
        <v>0</v>
      </c>
      <c r="AZ13" s="16"/>
      <c r="BA13" s="16">
        <v>1.6947111567133799E-2</v>
      </c>
      <c r="BB13" s="16">
        <v>0</v>
      </c>
    </row>
    <row r="14" spans="2:54" x14ac:dyDescent="0.35">
      <c r="B14" s="19" t="s">
        <v>110</v>
      </c>
      <c r="C14" s="20">
        <v>0</v>
      </c>
      <c r="D14" s="20">
        <v>0</v>
      </c>
      <c r="E14" s="20">
        <v>0</v>
      </c>
      <c r="F14" s="20"/>
      <c r="G14" s="20">
        <v>0</v>
      </c>
      <c r="H14" s="20">
        <v>0</v>
      </c>
      <c r="I14" s="20">
        <v>0</v>
      </c>
      <c r="J14" s="20">
        <v>0</v>
      </c>
      <c r="K14" s="20">
        <v>0</v>
      </c>
      <c r="L14" s="20">
        <v>0</v>
      </c>
      <c r="M14" s="20"/>
      <c r="N14" s="20">
        <v>0</v>
      </c>
      <c r="O14" s="20">
        <v>0</v>
      </c>
      <c r="P14" s="20">
        <v>0</v>
      </c>
      <c r="Q14" s="20">
        <v>0</v>
      </c>
      <c r="R14" s="20"/>
      <c r="S14" s="20">
        <v>0</v>
      </c>
      <c r="T14" s="20">
        <v>0</v>
      </c>
      <c r="U14" s="20"/>
      <c r="V14" s="20">
        <v>0</v>
      </c>
      <c r="W14" s="20">
        <v>0</v>
      </c>
      <c r="X14" s="20">
        <v>0</v>
      </c>
      <c r="Y14" s="20">
        <v>0</v>
      </c>
      <c r="Z14" s="20"/>
      <c r="AA14" s="20">
        <v>0</v>
      </c>
      <c r="AB14" s="20">
        <v>0</v>
      </c>
      <c r="AC14" s="20">
        <v>0</v>
      </c>
      <c r="AD14" s="20">
        <v>0</v>
      </c>
      <c r="AE14" s="20">
        <v>0</v>
      </c>
      <c r="AF14" s="20">
        <v>0</v>
      </c>
      <c r="AG14" s="20"/>
      <c r="AH14" s="20">
        <v>0</v>
      </c>
      <c r="AI14" s="20">
        <v>0</v>
      </c>
      <c r="AJ14" s="20"/>
      <c r="AK14" s="20">
        <v>0</v>
      </c>
      <c r="AL14" s="20">
        <v>0</v>
      </c>
      <c r="AM14" s="20"/>
      <c r="AN14" s="20">
        <v>0</v>
      </c>
      <c r="AO14" s="20">
        <v>0</v>
      </c>
      <c r="AP14" s="20"/>
      <c r="AQ14" s="20">
        <v>0</v>
      </c>
      <c r="AR14" s="20">
        <v>0</v>
      </c>
      <c r="AS14" s="20">
        <v>0</v>
      </c>
      <c r="AT14" s="20"/>
      <c r="AU14" s="20">
        <v>0</v>
      </c>
      <c r="AV14" s="20">
        <v>0</v>
      </c>
      <c r="AW14" s="20"/>
      <c r="AX14" s="20">
        <v>0</v>
      </c>
      <c r="AY14" s="20">
        <v>0</v>
      </c>
      <c r="AZ14" s="20"/>
      <c r="BA14" s="20">
        <v>0</v>
      </c>
      <c r="BB14" s="20">
        <v>0</v>
      </c>
    </row>
    <row r="15" spans="2:54" x14ac:dyDescent="0.35">
      <c r="B15" s="21" t="s">
        <v>21</v>
      </c>
    </row>
    <row r="16" spans="2:54" x14ac:dyDescent="0.35">
      <c r="B16" t="s">
        <v>525</v>
      </c>
    </row>
    <row r="17" spans="2:2" x14ac:dyDescent="0.35">
      <c r="B17" t="s">
        <v>526</v>
      </c>
    </row>
    <row r="19" spans="2:2" x14ac:dyDescent="0.35">
      <c r="B19"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B19"/>
  <sheetViews>
    <sheetView showGridLines="0" topLeftCell="A5"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170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113</v>
      </c>
      <c r="D7" s="13">
        <v>72</v>
      </c>
      <c r="E7" s="13">
        <v>41</v>
      </c>
      <c r="F7" s="13"/>
      <c r="G7" s="13">
        <v>14</v>
      </c>
      <c r="H7" s="13">
        <v>20</v>
      </c>
      <c r="I7" s="13">
        <v>25</v>
      </c>
      <c r="J7" s="13">
        <v>21</v>
      </c>
      <c r="K7" s="13">
        <v>19</v>
      </c>
      <c r="L7" s="13">
        <v>14</v>
      </c>
      <c r="M7" s="13"/>
      <c r="N7" s="13">
        <v>25</v>
      </c>
      <c r="O7" s="13">
        <v>22</v>
      </c>
      <c r="P7" s="13">
        <v>48</v>
      </c>
      <c r="Q7" s="13">
        <v>18</v>
      </c>
      <c r="R7" s="13"/>
      <c r="S7" s="13">
        <v>90</v>
      </c>
      <c r="T7" s="13">
        <v>23</v>
      </c>
      <c r="U7" s="13"/>
      <c r="V7" s="13">
        <v>16</v>
      </c>
      <c r="W7" s="13">
        <v>33</v>
      </c>
      <c r="X7" s="13">
        <v>53</v>
      </c>
      <c r="Y7" s="13">
        <v>11</v>
      </c>
      <c r="Z7" s="13"/>
      <c r="AA7" s="13">
        <v>18</v>
      </c>
      <c r="AB7" s="13">
        <v>24</v>
      </c>
      <c r="AC7" s="13">
        <v>6</v>
      </c>
      <c r="AD7" s="13">
        <v>49</v>
      </c>
      <c r="AE7" s="13">
        <v>12</v>
      </c>
      <c r="AF7" s="13">
        <v>4</v>
      </c>
      <c r="AG7" s="13"/>
      <c r="AH7" s="13">
        <v>61</v>
      </c>
      <c r="AI7" s="13">
        <v>44</v>
      </c>
      <c r="AJ7" s="13"/>
      <c r="AK7" s="13">
        <v>56</v>
      </c>
      <c r="AL7" s="13">
        <v>38</v>
      </c>
      <c r="AM7" s="13"/>
      <c r="AN7" s="13">
        <v>61</v>
      </c>
      <c r="AO7" s="13">
        <v>40</v>
      </c>
      <c r="AP7" s="13"/>
      <c r="AQ7" s="13">
        <v>29</v>
      </c>
      <c r="AR7" s="13">
        <v>36</v>
      </c>
      <c r="AS7" s="13">
        <v>47</v>
      </c>
      <c r="AT7" s="13"/>
      <c r="AU7" s="13">
        <v>74</v>
      </c>
      <c r="AV7" s="13">
        <v>39</v>
      </c>
      <c r="AW7" s="13"/>
      <c r="AX7" s="13">
        <v>108</v>
      </c>
      <c r="AY7" s="13">
        <v>5</v>
      </c>
      <c r="AZ7" s="13"/>
      <c r="BA7" s="13">
        <v>98</v>
      </c>
      <c r="BB7" s="13">
        <v>15</v>
      </c>
    </row>
    <row r="8" spans="2:54" ht="30" customHeight="1" x14ac:dyDescent="0.35">
      <c r="B8" s="14" t="s">
        <v>84</v>
      </c>
      <c r="C8" s="14">
        <v>100</v>
      </c>
      <c r="D8" s="14">
        <v>64</v>
      </c>
      <c r="E8" s="14">
        <v>36</v>
      </c>
      <c r="F8" s="14"/>
      <c r="G8" s="14">
        <v>16</v>
      </c>
      <c r="H8" s="14">
        <v>16</v>
      </c>
      <c r="I8" s="14">
        <v>21</v>
      </c>
      <c r="J8" s="14">
        <v>19</v>
      </c>
      <c r="K8" s="14">
        <v>14</v>
      </c>
      <c r="L8" s="14">
        <v>14</v>
      </c>
      <c r="M8" s="14"/>
      <c r="N8" s="14">
        <v>19</v>
      </c>
      <c r="O8" s="14">
        <v>18</v>
      </c>
      <c r="P8" s="14">
        <v>41</v>
      </c>
      <c r="Q8" s="14">
        <v>22</v>
      </c>
      <c r="R8" s="14"/>
      <c r="S8" s="14">
        <v>70</v>
      </c>
      <c r="T8" s="14">
        <v>30</v>
      </c>
      <c r="U8" s="14"/>
      <c r="V8" s="14">
        <v>16</v>
      </c>
      <c r="W8" s="14">
        <v>33</v>
      </c>
      <c r="X8" s="14">
        <v>43</v>
      </c>
      <c r="Y8" s="14">
        <v>8</v>
      </c>
      <c r="Z8" s="14"/>
      <c r="AA8" s="14">
        <v>22</v>
      </c>
      <c r="AB8" s="14">
        <v>19</v>
      </c>
      <c r="AC8" s="14">
        <v>6</v>
      </c>
      <c r="AD8" s="14">
        <v>41</v>
      </c>
      <c r="AE8" s="14">
        <v>8</v>
      </c>
      <c r="AF8" s="14">
        <v>4</v>
      </c>
      <c r="AG8" s="14"/>
      <c r="AH8" s="14">
        <v>55</v>
      </c>
      <c r="AI8" s="14">
        <v>37</v>
      </c>
      <c r="AJ8" s="14"/>
      <c r="AK8" s="14">
        <v>49</v>
      </c>
      <c r="AL8" s="14">
        <v>33</v>
      </c>
      <c r="AM8" s="14"/>
      <c r="AN8" s="14">
        <v>56</v>
      </c>
      <c r="AO8" s="14">
        <v>33</v>
      </c>
      <c r="AP8" s="14"/>
      <c r="AQ8" s="14">
        <v>25</v>
      </c>
      <c r="AR8" s="14">
        <v>33</v>
      </c>
      <c r="AS8" s="14">
        <v>40</v>
      </c>
      <c r="AT8" s="14"/>
      <c r="AU8" s="14">
        <v>63</v>
      </c>
      <c r="AV8" s="14">
        <v>37</v>
      </c>
      <c r="AW8" s="14"/>
      <c r="AX8" s="14">
        <v>94</v>
      </c>
      <c r="AY8" s="14">
        <v>6</v>
      </c>
      <c r="AZ8" s="14"/>
      <c r="BA8" s="14">
        <v>87</v>
      </c>
      <c r="BB8" s="14">
        <v>13</v>
      </c>
    </row>
    <row r="9" spans="2:54" x14ac:dyDescent="0.35">
      <c r="B9" s="19" t="s">
        <v>163</v>
      </c>
      <c r="C9" s="16">
        <v>0.21978635899799401</v>
      </c>
      <c r="D9" s="16">
        <v>0.24473329781558401</v>
      </c>
      <c r="E9" s="16">
        <v>0.17553835357585801</v>
      </c>
      <c r="F9" s="16"/>
      <c r="G9" s="16">
        <v>0.46531762701613699</v>
      </c>
      <c r="H9" s="16">
        <v>0.123023000972785</v>
      </c>
      <c r="I9" s="16">
        <v>0.19043172982627801</v>
      </c>
      <c r="J9" s="16">
        <v>0.208402566748281</v>
      </c>
      <c r="K9" s="16">
        <v>8.5539360360288599E-2</v>
      </c>
      <c r="L9" s="16">
        <v>0.24413775658127801</v>
      </c>
      <c r="M9" s="16"/>
      <c r="N9" s="16">
        <v>3.0110369586300499E-2</v>
      </c>
      <c r="O9" s="16">
        <v>0.39052302463347299</v>
      </c>
      <c r="P9" s="16">
        <v>0.29070015805456301</v>
      </c>
      <c r="Q9" s="16">
        <v>0.10694669189589601</v>
      </c>
      <c r="R9" s="16"/>
      <c r="S9" s="16">
        <v>0.178995707327887</v>
      </c>
      <c r="T9" s="16">
        <v>0.31351232807326102</v>
      </c>
      <c r="U9" s="16"/>
      <c r="V9" s="16">
        <v>0.31098563942784602</v>
      </c>
      <c r="W9" s="16">
        <v>0.182386795985298</v>
      </c>
      <c r="X9" s="16">
        <v>0.24239650491242701</v>
      </c>
      <c r="Y9" s="16">
        <v>7.5933891801134995E-2</v>
      </c>
      <c r="Z9" s="16"/>
      <c r="AA9" s="16">
        <v>0.25875355061473698</v>
      </c>
      <c r="AB9" s="16">
        <v>0.14710280964353201</v>
      </c>
      <c r="AC9" s="16">
        <v>0.19411527376538901</v>
      </c>
      <c r="AD9" s="16">
        <v>0.272029029277705</v>
      </c>
      <c r="AE9" s="16">
        <v>0.13880550804141201</v>
      </c>
      <c r="AF9" s="16">
        <v>0</v>
      </c>
      <c r="AG9" s="16"/>
      <c r="AH9" s="16">
        <v>0.21075052659586099</v>
      </c>
      <c r="AI9" s="16">
        <v>0.19411248523555599</v>
      </c>
      <c r="AJ9" s="16"/>
      <c r="AK9" s="16">
        <v>0.25225763748222702</v>
      </c>
      <c r="AL9" s="16">
        <v>0.20113205276613499</v>
      </c>
      <c r="AM9" s="16"/>
      <c r="AN9" s="16">
        <v>0.21814316017723301</v>
      </c>
      <c r="AO9" s="16">
        <v>0.19991049107328401</v>
      </c>
      <c r="AP9" s="16"/>
      <c r="AQ9" s="16">
        <v>0.17659654012208501</v>
      </c>
      <c r="AR9" s="16">
        <v>0.16954268497500899</v>
      </c>
      <c r="AS9" s="16">
        <v>0.29772714188356803</v>
      </c>
      <c r="AT9" s="16"/>
      <c r="AU9" s="16">
        <v>0.20144221243758101</v>
      </c>
      <c r="AV9" s="16">
        <v>0.25078577194669799</v>
      </c>
      <c r="AW9" s="16"/>
      <c r="AX9" s="16">
        <v>0.20921481817349999</v>
      </c>
      <c r="AY9" s="16">
        <v>0.40011381650266298</v>
      </c>
      <c r="AZ9" s="16"/>
      <c r="BA9" s="16">
        <v>0.22383987072557199</v>
      </c>
      <c r="BB9" s="16">
        <v>0.191678471500902</v>
      </c>
    </row>
    <row r="10" spans="2:54" x14ac:dyDescent="0.35">
      <c r="B10" s="19" t="s">
        <v>164</v>
      </c>
      <c r="C10" s="16">
        <v>0.56181879692211301</v>
      </c>
      <c r="D10" s="16">
        <v>0.52732596629600503</v>
      </c>
      <c r="E10" s="16">
        <v>0.62299820525467697</v>
      </c>
      <c r="F10" s="16"/>
      <c r="G10" s="16">
        <v>0.277857177636752</v>
      </c>
      <c r="H10" s="16">
        <v>0.60716493281438699</v>
      </c>
      <c r="I10" s="16">
        <v>0.69630376032480301</v>
      </c>
      <c r="J10" s="16">
        <v>0.74496426746534705</v>
      </c>
      <c r="K10" s="16">
        <v>0.59935636469960596</v>
      </c>
      <c r="L10" s="16">
        <v>0.35013806473289799</v>
      </c>
      <c r="M10" s="16"/>
      <c r="N10" s="16">
        <v>0.67860110504676396</v>
      </c>
      <c r="O10" s="16">
        <v>0.403458342788303</v>
      </c>
      <c r="P10" s="16">
        <v>0.54346714249804395</v>
      </c>
      <c r="Q10" s="16">
        <v>0.62893927188821996</v>
      </c>
      <c r="R10" s="16"/>
      <c r="S10" s="16">
        <v>0.58146809588482395</v>
      </c>
      <c r="T10" s="16">
        <v>0.51666998189890601</v>
      </c>
      <c r="U10" s="16"/>
      <c r="V10" s="16">
        <v>0.49898785474797502</v>
      </c>
      <c r="W10" s="16">
        <v>0.57056505082286502</v>
      </c>
      <c r="X10" s="16">
        <v>0.52500904133625004</v>
      </c>
      <c r="Y10" s="16">
        <v>0.84800981730309299</v>
      </c>
      <c r="Z10" s="16"/>
      <c r="AA10" s="16">
        <v>0.65890971143606403</v>
      </c>
      <c r="AB10" s="16">
        <v>0.54978307049350705</v>
      </c>
      <c r="AC10" s="16">
        <v>0.26049681865709101</v>
      </c>
      <c r="AD10" s="16">
        <v>0.55488225276029401</v>
      </c>
      <c r="AE10" s="16">
        <v>0.58060116862629596</v>
      </c>
      <c r="AF10" s="16">
        <v>0.55876568202767996</v>
      </c>
      <c r="AG10" s="16"/>
      <c r="AH10" s="16">
        <v>0.63490022755098796</v>
      </c>
      <c r="AI10" s="16">
        <v>0.51870634441653096</v>
      </c>
      <c r="AJ10" s="16"/>
      <c r="AK10" s="16">
        <v>0.61998746456754195</v>
      </c>
      <c r="AL10" s="16">
        <v>0.51610024655734699</v>
      </c>
      <c r="AM10" s="16"/>
      <c r="AN10" s="16">
        <v>0.65078171066639401</v>
      </c>
      <c r="AO10" s="16">
        <v>0.49109747118406399</v>
      </c>
      <c r="AP10" s="16"/>
      <c r="AQ10" s="16">
        <v>0.65492963221963096</v>
      </c>
      <c r="AR10" s="16">
        <v>0.55186791809500002</v>
      </c>
      <c r="AS10" s="16">
        <v>0.53781011415197599</v>
      </c>
      <c r="AT10" s="16"/>
      <c r="AU10" s="16">
        <v>0.56944462773776705</v>
      </c>
      <c r="AV10" s="16">
        <v>0.54893205521663702</v>
      </c>
      <c r="AW10" s="16"/>
      <c r="AX10" s="16">
        <v>0.565511009271493</v>
      </c>
      <c r="AY10" s="16">
        <v>0.49883769732795202</v>
      </c>
      <c r="AZ10" s="16"/>
      <c r="BA10" s="16">
        <v>0.54688291506514397</v>
      </c>
      <c r="BB10" s="16">
        <v>0.66538728644918099</v>
      </c>
    </row>
    <row r="11" spans="2:54" x14ac:dyDescent="0.35">
      <c r="B11" s="19" t="s">
        <v>165</v>
      </c>
      <c r="C11" s="16">
        <v>0.14774340137548</v>
      </c>
      <c r="D11" s="16">
        <v>0.14447650462263301</v>
      </c>
      <c r="E11" s="16">
        <v>0.153537846388976</v>
      </c>
      <c r="F11" s="16"/>
      <c r="G11" s="16">
        <v>0.25682519534711001</v>
      </c>
      <c r="H11" s="16">
        <v>0.132490886719346</v>
      </c>
      <c r="I11" s="16">
        <v>0</v>
      </c>
      <c r="J11" s="16">
        <v>4.6633165786371798E-2</v>
      </c>
      <c r="K11" s="16">
        <v>0.31510427494010601</v>
      </c>
      <c r="L11" s="16">
        <v>0.227742560277509</v>
      </c>
      <c r="M11" s="16"/>
      <c r="N11" s="16">
        <v>0.226450077720872</v>
      </c>
      <c r="O11" s="16">
        <v>0.206018632578224</v>
      </c>
      <c r="P11" s="16">
        <v>0.127083518985525</v>
      </c>
      <c r="Q11" s="16">
        <v>7.1612756834884994E-2</v>
      </c>
      <c r="R11" s="16"/>
      <c r="S11" s="16">
        <v>0.17823286948160999</v>
      </c>
      <c r="T11" s="16">
        <v>7.7686787228994206E-2</v>
      </c>
      <c r="U11" s="16"/>
      <c r="V11" s="16">
        <v>0.15421520096467001</v>
      </c>
      <c r="W11" s="16">
        <v>0.24704815319183801</v>
      </c>
      <c r="X11" s="16">
        <v>9.4988976946985396E-2</v>
      </c>
      <c r="Y11" s="16">
        <v>0</v>
      </c>
      <c r="Z11" s="16"/>
      <c r="AA11" s="16">
        <v>8.2336737949199296E-2</v>
      </c>
      <c r="AB11" s="16">
        <v>0.273861617122102</v>
      </c>
      <c r="AC11" s="16">
        <v>0.54538790757751998</v>
      </c>
      <c r="AD11" s="16">
        <v>6.7282692625547397E-2</v>
      </c>
      <c r="AE11" s="16">
        <v>0.13555723431986899</v>
      </c>
      <c r="AF11" s="16">
        <v>0.16344624120975601</v>
      </c>
      <c r="AG11" s="16"/>
      <c r="AH11" s="16">
        <v>6.08108931567546E-2</v>
      </c>
      <c r="AI11" s="16">
        <v>0.23533932215593001</v>
      </c>
      <c r="AJ11" s="16"/>
      <c r="AK11" s="16">
        <v>7.1335306820130298E-2</v>
      </c>
      <c r="AL11" s="16">
        <v>0.153992392279309</v>
      </c>
      <c r="AM11" s="16"/>
      <c r="AN11" s="16">
        <v>5.9868056211283598E-2</v>
      </c>
      <c r="AO11" s="16">
        <v>0.25614712542256501</v>
      </c>
      <c r="AP11" s="16"/>
      <c r="AQ11" s="16">
        <v>7.9592814651492594E-2</v>
      </c>
      <c r="AR11" s="16">
        <v>0.26184579622410697</v>
      </c>
      <c r="AS11" s="16">
        <v>0.101169378658314</v>
      </c>
      <c r="AT11" s="16"/>
      <c r="AU11" s="16">
        <v>0.15139557654730099</v>
      </c>
      <c r="AV11" s="16">
        <v>0.14157166229024001</v>
      </c>
      <c r="AW11" s="16"/>
      <c r="AX11" s="16">
        <v>0.15048085028774499</v>
      </c>
      <c r="AY11" s="16">
        <v>0.101048486169385</v>
      </c>
      <c r="AZ11" s="16"/>
      <c r="BA11" s="16">
        <v>0.148436942778333</v>
      </c>
      <c r="BB11" s="16">
        <v>0.142934242049916</v>
      </c>
    </row>
    <row r="12" spans="2:54" x14ac:dyDescent="0.35">
      <c r="B12" s="19" t="s">
        <v>166</v>
      </c>
      <c r="C12" s="16">
        <v>3.6709541128131802E-2</v>
      </c>
      <c r="D12" s="16">
        <v>4.8658322580457103E-2</v>
      </c>
      <c r="E12" s="16">
        <v>1.55161694541042E-2</v>
      </c>
      <c r="F12" s="16"/>
      <c r="G12" s="16">
        <v>0</v>
      </c>
      <c r="H12" s="16">
        <v>0</v>
      </c>
      <c r="I12" s="16">
        <v>0.113264509848919</v>
      </c>
      <c r="J12" s="16">
        <v>0</v>
      </c>
      <c r="K12" s="16">
        <v>0</v>
      </c>
      <c r="L12" s="16">
        <v>9.5027683745554398E-2</v>
      </c>
      <c r="M12" s="16"/>
      <c r="N12" s="16">
        <v>0</v>
      </c>
      <c r="O12" s="16">
        <v>0</v>
      </c>
      <c r="P12" s="16">
        <v>1.3718005407326501E-2</v>
      </c>
      <c r="Q12" s="16">
        <v>0.139947592241564</v>
      </c>
      <c r="R12" s="16"/>
      <c r="S12" s="16">
        <v>2.72393754562083E-2</v>
      </c>
      <c r="T12" s="16">
        <v>5.8469439991302698E-2</v>
      </c>
      <c r="U12" s="16"/>
      <c r="V12" s="16">
        <v>3.5811304859509001E-2</v>
      </c>
      <c r="W12" s="16">
        <v>0</v>
      </c>
      <c r="X12" s="16">
        <v>7.2530602130186E-2</v>
      </c>
      <c r="Y12" s="16">
        <v>0</v>
      </c>
      <c r="Z12" s="16"/>
      <c r="AA12" s="16">
        <v>0</v>
      </c>
      <c r="AB12" s="16">
        <v>2.92525027408587E-2</v>
      </c>
      <c r="AC12" s="16">
        <v>0</v>
      </c>
      <c r="AD12" s="16">
        <v>7.6269695959962594E-2</v>
      </c>
      <c r="AE12" s="16">
        <v>0</v>
      </c>
      <c r="AF12" s="16">
        <v>0</v>
      </c>
      <c r="AG12" s="16"/>
      <c r="AH12" s="16">
        <v>4.2577283293515802E-2</v>
      </c>
      <c r="AI12" s="16">
        <v>3.5750160535708099E-2</v>
      </c>
      <c r="AJ12" s="16"/>
      <c r="AK12" s="16">
        <v>0</v>
      </c>
      <c r="AL12" s="16">
        <v>0.1106199264673</v>
      </c>
      <c r="AM12" s="16"/>
      <c r="AN12" s="16">
        <v>3.1863788601179603E-2</v>
      </c>
      <c r="AO12" s="16">
        <v>1.67546793878828E-2</v>
      </c>
      <c r="AP12" s="16"/>
      <c r="AQ12" s="16">
        <v>0</v>
      </c>
      <c r="AR12" s="16">
        <v>1.6743600705882999E-2</v>
      </c>
      <c r="AS12" s="16">
        <v>3.3308261410006798E-2</v>
      </c>
      <c r="AT12" s="16"/>
      <c r="AU12" s="16">
        <v>4.9528305959613397E-2</v>
      </c>
      <c r="AV12" s="16">
        <v>1.50473622311878E-2</v>
      </c>
      <c r="AW12" s="16"/>
      <c r="AX12" s="16">
        <v>3.88616061439346E-2</v>
      </c>
      <c r="AY12" s="16">
        <v>0</v>
      </c>
      <c r="AZ12" s="16"/>
      <c r="BA12" s="16">
        <v>4.2003519748627302E-2</v>
      </c>
      <c r="BB12" s="16">
        <v>0</v>
      </c>
    </row>
    <row r="13" spans="2:54" x14ac:dyDescent="0.35">
      <c r="B13" s="19" t="s">
        <v>167</v>
      </c>
      <c r="C13" s="16">
        <v>3.3941901576281498E-2</v>
      </c>
      <c r="D13" s="16">
        <v>3.48059086853219E-2</v>
      </c>
      <c r="E13" s="16">
        <v>3.2409425326384703E-2</v>
      </c>
      <c r="F13" s="16"/>
      <c r="G13" s="16">
        <v>0</v>
      </c>
      <c r="H13" s="16">
        <v>0.13732117949348199</v>
      </c>
      <c r="I13" s="16">
        <v>0</v>
      </c>
      <c r="J13" s="16">
        <v>0</v>
      </c>
      <c r="K13" s="16">
        <v>0</v>
      </c>
      <c r="L13" s="16">
        <v>8.2953934662760798E-2</v>
      </c>
      <c r="M13" s="16"/>
      <c r="N13" s="16">
        <v>6.4838447646063793E-2</v>
      </c>
      <c r="O13" s="16">
        <v>0</v>
      </c>
      <c r="P13" s="16">
        <v>2.50311750545416E-2</v>
      </c>
      <c r="Q13" s="16">
        <v>5.2553687139434702E-2</v>
      </c>
      <c r="R13" s="16"/>
      <c r="S13" s="16">
        <v>3.4063951849472002E-2</v>
      </c>
      <c r="T13" s="16">
        <v>3.3661462807536201E-2</v>
      </c>
      <c r="U13" s="16"/>
      <c r="V13" s="16">
        <v>0</v>
      </c>
      <c r="W13" s="16">
        <v>0</v>
      </c>
      <c r="X13" s="16">
        <v>6.5074874674151406E-2</v>
      </c>
      <c r="Y13" s="16">
        <v>7.6056290895771803E-2</v>
      </c>
      <c r="Z13" s="16"/>
      <c r="AA13" s="16">
        <v>0</v>
      </c>
      <c r="AB13" s="16">
        <v>0</v>
      </c>
      <c r="AC13" s="16">
        <v>0</v>
      </c>
      <c r="AD13" s="16">
        <v>2.9536329376490401E-2</v>
      </c>
      <c r="AE13" s="16">
        <v>0.14503608901242199</v>
      </c>
      <c r="AF13" s="16">
        <v>0.27778807676256401</v>
      </c>
      <c r="AG13" s="16"/>
      <c r="AH13" s="16">
        <v>5.0961069402880699E-2</v>
      </c>
      <c r="AI13" s="16">
        <v>1.6091687656274299E-2</v>
      </c>
      <c r="AJ13" s="16"/>
      <c r="AK13" s="16">
        <v>5.6419591130101199E-2</v>
      </c>
      <c r="AL13" s="16">
        <v>1.8155381929908999E-2</v>
      </c>
      <c r="AM13" s="16"/>
      <c r="AN13" s="16">
        <v>3.9343284343909497E-2</v>
      </c>
      <c r="AO13" s="16">
        <v>3.6090232932204598E-2</v>
      </c>
      <c r="AP13" s="16"/>
      <c r="AQ13" s="16">
        <v>8.8881013006792006E-2</v>
      </c>
      <c r="AR13" s="16">
        <v>0</v>
      </c>
      <c r="AS13" s="16">
        <v>2.9985103896135401E-2</v>
      </c>
      <c r="AT13" s="16"/>
      <c r="AU13" s="16">
        <v>2.81892773177378E-2</v>
      </c>
      <c r="AV13" s="16">
        <v>4.3663148315236502E-2</v>
      </c>
      <c r="AW13" s="16"/>
      <c r="AX13" s="16">
        <v>3.5931716123327503E-2</v>
      </c>
      <c r="AY13" s="16">
        <v>0</v>
      </c>
      <c r="AZ13" s="16"/>
      <c r="BA13" s="16">
        <v>3.88367516823237E-2</v>
      </c>
      <c r="BB13" s="16">
        <v>0</v>
      </c>
    </row>
    <row r="14" spans="2:54" x14ac:dyDescent="0.35">
      <c r="B14" s="19" t="s">
        <v>110</v>
      </c>
      <c r="C14" s="20">
        <v>0</v>
      </c>
      <c r="D14" s="20">
        <v>0</v>
      </c>
      <c r="E14" s="20">
        <v>0</v>
      </c>
      <c r="F14" s="20"/>
      <c r="G14" s="20">
        <v>0</v>
      </c>
      <c r="H14" s="20">
        <v>0</v>
      </c>
      <c r="I14" s="20">
        <v>0</v>
      </c>
      <c r="J14" s="20">
        <v>0</v>
      </c>
      <c r="K14" s="20">
        <v>0</v>
      </c>
      <c r="L14" s="20">
        <v>0</v>
      </c>
      <c r="M14" s="20"/>
      <c r="N14" s="20">
        <v>0</v>
      </c>
      <c r="O14" s="20">
        <v>0</v>
      </c>
      <c r="P14" s="20">
        <v>0</v>
      </c>
      <c r="Q14" s="20">
        <v>0</v>
      </c>
      <c r="R14" s="20"/>
      <c r="S14" s="20">
        <v>0</v>
      </c>
      <c r="T14" s="20">
        <v>0</v>
      </c>
      <c r="U14" s="20"/>
      <c r="V14" s="20">
        <v>0</v>
      </c>
      <c r="W14" s="20">
        <v>0</v>
      </c>
      <c r="X14" s="20">
        <v>0</v>
      </c>
      <c r="Y14" s="20">
        <v>0</v>
      </c>
      <c r="Z14" s="20"/>
      <c r="AA14" s="20">
        <v>0</v>
      </c>
      <c r="AB14" s="20">
        <v>0</v>
      </c>
      <c r="AC14" s="20">
        <v>0</v>
      </c>
      <c r="AD14" s="20">
        <v>0</v>
      </c>
      <c r="AE14" s="20">
        <v>0</v>
      </c>
      <c r="AF14" s="20">
        <v>0</v>
      </c>
      <c r="AG14" s="20"/>
      <c r="AH14" s="20">
        <v>0</v>
      </c>
      <c r="AI14" s="20">
        <v>0</v>
      </c>
      <c r="AJ14" s="20"/>
      <c r="AK14" s="20">
        <v>0</v>
      </c>
      <c r="AL14" s="20">
        <v>0</v>
      </c>
      <c r="AM14" s="20"/>
      <c r="AN14" s="20">
        <v>0</v>
      </c>
      <c r="AO14" s="20">
        <v>0</v>
      </c>
      <c r="AP14" s="20"/>
      <c r="AQ14" s="20">
        <v>0</v>
      </c>
      <c r="AR14" s="20">
        <v>0</v>
      </c>
      <c r="AS14" s="20">
        <v>0</v>
      </c>
      <c r="AT14" s="20"/>
      <c r="AU14" s="20">
        <v>0</v>
      </c>
      <c r="AV14" s="20">
        <v>0</v>
      </c>
      <c r="AW14" s="20"/>
      <c r="AX14" s="20">
        <v>0</v>
      </c>
      <c r="AY14" s="20">
        <v>0</v>
      </c>
      <c r="AZ14" s="20"/>
      <c r="BA14" s="20">
        <v>0</v>
      </c>
      <c r="BB14" s="20">
        <v>0</v>
      </c>
    </row>
    <row r="15" spans="2:54" x14ac:dyDescent="0.35">
      <c r="B15" s="21" t="s">
        <v>19</v>
      </c>
    </row>
    <row r="16" spans="2:54" x14ac:dyDescent="0.35">
      <c r="B16" t="s">
        <v>525</v>
      </c>
    </row>
    <row r="17" spans="2:2" x14ac:dyDescent="0.35">
      <c r="B17" t="s">
        <v>526</v>
      </c>
    </row>
    <row r="19" spans="2:2" x14ac:dyDescent="0.35">
      <c r="B19"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B18"/>
  <sheetViews>
    <sheetView showGridLines="0" topLeftCell="A8"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171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317</v>
      </c>
      <c r="D7" s="13">
        <v>175</v>
      </c>
      <c r="E7" s="13">
        <v>138</v>
      </c>
      <c r="F7" s="13"/>
      <c r="G7" s="13">
        <v>50</v>
      </c>
      <c r="H7" s="13">
        <v>74</v>
      </c>
      <c r="I7" s="13">
        <v>65</v>
      </c>
      <c r="J7" s="13">
        <v>57</v>
      </c>
      <c r="K7" s="13">
        <v>37</v>
      </c>
      <c r="L7" s="13">
        <v>34</v>
      </c>
      <c r="M7" s="13"/>
      <c r="N7" s="13">
        <v>60</v>
      </c>
      <c r="O7" s="13">
        <v>60</v>
      </c>
      <c r="P7" s="13">
        <v>142</v>
      </c>
      <c r="Q7" s="13">
        <v>55</v>
      </c>
      <c r="R7" s="13"/>
      <c r="S7" s="13">
        <v>219</v>
      </c>
      <c r="T7" s="13">
        <v>98</v>
      </c>
      <c r="U7" s="13"/>
      <c r="V7" s="13">
        <v>44</v>
      </c>
      <c r="W7" s="13">
        <v>107</v>
      </c>
      <c r="X7" s="13">
        <v>142</v>
      </c>
      <c r="Y7" s="13">
        <v>24</v>
      </c>
      <c r="Z7" s="13"/>
      <c r="AA7" s="13">
        <v>61</v>
      </c>
      <c r="AB7" s="13">
        <v>71</v>
      </c>
      <c r="AC7" s="13">
        <v>15</v>
      </c>
      <c r="AD7" s="13">
        <v>112</v>
      </c>
      <c r="AE7" s="13">
        <v>44</v>
      </c>
      <c r="AF7" s="13">
        <v>14</v>
      </c>
      <c r="AG7" s="13"/>
      <c r="AH7" s="13">
        <v>174</v>
      </c>
      <c r="AI7" s="13">
        <v>114</v>
      </c>
      <c r="AJ7" s="13"/>
      <c r="AK7" s="13">
        <v>141</v>
      </c>
      <c r="AL7" s="13">
        <v>104</v>
      </c>
      <c r="AM7" s="13"/>
      <c r="AN7" s="13">
        <v>154</v>
      </c>
      <c r="AO7" s="13">
        <v>120</v>
      </c>
      <c r="AP7" s="13"/>
      <c r="AQ7" s="13">
        <v>72</v>
      </c>
      <c r="AR7" s="13">
        <v>107</v>
      </c>
      <c r="AS7" s="13">
        <v>132</v>
      </c>
      <c r="AT7" s="13"/>
      <c r="AU7" s="13">
        <v>191</v>
      </c>
      <c r="AV7" s="13">
        <v>123</v>
      </c>
      <c r="AW7" s="13"/>
      <c r="AX7" s="13">
        <v>305</v>
      </c>
      <c r="AY7" s="13">
        <v>12</v>
      </c>
      <c r="AZ7" s="13"/>
      <c r="BA7" s="13">
        <v>252</v>
      </c>
      <c r="BB7" s="13">
        <v>65</v>
      </c>
    </row>
    <row r="8" spans="2:54" ht="30" customHeight="1" x14ac:dyDescent="0.35">
      <c r="B8" s="14" t="s">
        <v>84</v>
      </c>
      <c r="C8" s="14">
        <v>303</v>
      </c>
      <c r="D8" s="14">
        <v>168</v>
      </c>
      <c r="E8" s="14">
        <v>131</v>
      </c>
      <c r="F8" s="14"/>
      <c r="G8" s="14">
        <v>52</v>
      </c>
      <c r="H8" s="14">
        <v>69</v>
      </c>
      <c r="I8" s="14">
        <v>65</v>
      </c>
      <c r="J8" s="14">
        <v>52</v>
      </c>
      <c r="K8" s="14">
        <v>33</v>
      </c>
      <c r="L8" s="14">
        <v>32</v>
      </c>
      <c r="M8" s="14"/>
      <c r="N8" s="14">
        <v>48</v>
      </c>
      <c r="O8" s="14">
        <v>53</v>
      </c>
      <c r="P8" s="14">
        <v>125</v>
      </c>
      <c r="Q8" s="14">
        <v>76</v>
      </c>
      <c r="R8" s="14"/>
      <c r="S8" s="14">
        <v>159</v>
      </c>
      <c r="T8" s="14">
        <v>144</v>
      </c>
      <c r="U8" s="14"/>
      <c r="V8" s="14">
        <v>53</v>
      </c>
      <c r="W8" s="14">
        <v>105</v>
      </c>
      <c r="X8" s="14">
        <v>125</v>
      </c>
      <c r="Y8" s="14">
        <v>19</v>
      </c>
      <c r="Z8" s="14"/>
      <c r="AA8" s="14">
        <v>90</v>
      </c>
      <c r="AB8" s="14">
        <v>57</v>
      </c>
      <c r="AC8" s="14">
        <v>18</v>
      </c>
      <c r="AD8" s="14">
        <v>91</v>
      </c>
      <c r="AE8" s="14">
        <v>36</v>
      </c>
      <c r="AF8" s="14">
        <v>11</v>
      </c>
      <c r="AG8" s="14"/>
      <c r="AH8" s="14">
        <v>167</v>
      </c>
      <c r="AI8" s="14">
        <v>105</v>
      </c>
      <c r="AJ8" s="14"/>
      <c r="AK8" s="14">
        <v>134</v>
      </c>
      <c r="AL8" s="14">
        <v>100</v>
      </c>
      <c r="AM8" s="14"/>
      <c r="AN8" s="14">
        <v>145</v>
      </c>
      <c r="AO8" s="14">
        <v>112</v>
      </c>
      <c r="AP8" s="14"/>
      <c r="AQ8" s="14">
        <v>64</v>
      </c>
      <c r="AR8" s="14">
        <v>107</v>
      </c>
      <c r="AS8" s="14">
        <v>123</v>
      </c>
      <c r="AT8" s="14"/>
      <c r="AU8" s="14">
        <v>176</v>
      </c>
      <c r="AV8" s="14">
        <v>122</v>
      </c>
      <c r="AW8" s="14"/>
      <c r="AX8" s="14">
        <v>291</v>
      </c>
      <c r="AY8" s="14">
        <v>12</v>
      </c>
      <c r="AZ8" s="14"/>
      <c r="BA8" s="14">
        <v>242</v>
      </c>
      <c r="BB8" s="14">
        <v>61</v>
      </c>
    </row>
    <row r="9" spans="2:54" ht="29" customHeight="1" x14ac:dyDescent="0.35">
      <c r="B9" s="19" t="s">
        <v>172</v>
      </c>
      <c r="C9" s="16">
        <v>0.32948210916516601</v>
      </c>
      <c r="D9" s="16">
        <v>0.35813923256698099</v>
      </c>
      <c r="E9" s="16">
        <v>0.283071407979126</v>
      </c>
      <c r="F9" s="16"/>
      <c r="G9" s="16">
        <v>0.34458284830609098</v>
      </c>
      <c r="H9" s="16">
        <v>0.54441253862387196</v>
      </c>
      <c r="I9" s="16">
        <v>0.30343940864048002</v>
      </c>
      <c r="J9" s="16">
        <v>0.324545559286819</v>
      </c>
      <c r="K9" s="16">
        <v>0.115444183669336</v>
      </c>
      <c r="L9" s="16">
        <v>0.12758647982279001</v>
      </c>
      <c r="M9" s="16"/>
      <c r="N9" s="16">
        <v>0.25536406263336198</v>
      </c>
      <c r="O9" s="16">
        <v>0.266054885865254</v>
      </c>
      <c r="P9" s="16">
        <v>0.35742294769855198</v>
      </c>
      <c r="Q9" s="16">
        <v>0.37498374459805101</v>
      </c>
      <c r="R9" s="16"/>
      <c r="S9" s="16">
        <v>0.31621330832980099</v>
      </c>
      <c r="T9" s="16">
        <v>0.34417676789086499</v>
      </c>
      <c r="U9" s="16"/>
      <c r="V9" s="16">
        <v>0.41262498804335701</v>
      </c>
      <c r="W9" s="16">
        <v>0.28661160824013199</v>
      </c>
      <c r="X9" s="16">
        <v>0.33384854264700897</v>
      </c>
      <c r="Y9" s="16">
        <v>0.30524805191219001</v>
      </c>
      <c r="Z9" s="16"/>
      <c r="AA9" s="16">
        <v>0.32216576160332999</v>
      </c>
      <c r="AB9" s="16">
        <v>0.21996915127820499</v>
      </c>
      <c r="AC9" s="16">
        <v>0.32341044735602598</v>
      </c>
      <c r="AD9" s="16">
        <v>0.38086721285844399</v>
      </c>
      <c r="AE9" s="16">
        <v>0.36265036625119201</v>
      </c>
      <c r="AF9" s="16">
        <v>0.43423367191881002</v>
      </c>
      <c r="AG9" s="16"/>
      <c r="AH9" s="16">
        <v>0.388711383747602</v>
      </c>
      <c r="AI9" s="16">
        <v>0.264605815435904</v>
      </c>
      <c r="AJ9" s="16"/>
      <c r="AK9" s="16">
        <v>0.36255093303817798</v>
      </c>
      <c r="AL9" s="16">
        <v>0.318394582806653</v>
      </c>
      <c r="AM9" s="16"/>
      <c r="AN9" s="16">
        <v>0.350803228470349</v>
      </c>
      <c r="AO9" s="16">
        <v>0.30419219242208501</v>
      </c>
      <c r="AP9" s="16"/>
      <c r="AQ9" s="16">
        <v>0.262385231105491</v>
      </c>
      <c r="AR9" s="16">
        <v>0.24692413487804801</v>
      </c>
      <c r="AS9" s="16">
        <v>0.44763695739255799</v>
      </c>
      <c r="AT9" s="16"/>
      <c r="AU9" s="16">
        <v>0.34769503445195199</v>
      </c>
      <c r="AV9" s="16">
        <v>0.28407074499371998</v>
      </c>
      <c r="AW9" s="16"/>
      <c r="AX9" s="16">
        <v>0.33526183130520099</v>
      </c>
      <c r="AY9" s="16">
        <v>0.18713848885211601</v>
      </c>
      <c r="AZ9" s="16"/>
      <c r="BA9" s="16">
        <v>0.31079107803342199</v>
      </c>
      <c r="BB9" s="16">
        <v>0.40390484041888702</v>
      </c>
    </row>
    <row r="10" spans="2:54" ht="43.5" customHeight="1" x14ac:dyDescent="0.35">
      <c r="B10" s="19" t="s">
        <v>173</v>
      </c>
      <c r="C10" s="16">
        <v>0.45668779102865398</v>
      </c>
      <c r="D10" s="16">
        <v>0.42371769387547698</v>
      </c>
      <c r="E10" s="16">
        <v>0.50174100737596505</v>
      </c>
      <c r="F10" s="16"/>
      <c r="G10" s="16">
        <v>0.493050920312332</v>
      </c>
      <c r="H10" s="16">
        <v>0.29422857712020201</v>
      </c>
      <c r="I10" s="16">
        <v>0.515371044702847</v>
      </c>
      <c r="J10" s="16">
        <v>0.46293951490337198</v>
      </c>
      <c r="K10" s="16">
        <v>0.51070947238752695</v>
      </c>
      <c r="L10" s="16">
        <v>0.560376633546664</v>
      </c>
      <c r="M10" s="16"/>
      <c r="N10" s="16">
        <v>0.47785534699843002</v>
      </c>
      <c r="O10" s="16">
        <v>0.53554980050919698</v>
      </c>
      <c r="P10" s="16">
        <v>0.43599555336152401</v>
      </c>
      <c r="Q10" s="16">
        <v>0.42193512730691102</v>
      </c>
      <c r="R10" s="16"/>
      <c r="S10" s="16">
        <v>0.44839783793544902</v>
      </c>
      <c r="T10" s="16">
        <v>0.46586857782831798</v>
      </c>
      <c r="U10" s="16"/>
      <c r="V10" s="16">
        <v>0.414728844465929</v>
      </c>
      <c r="W10" s="16">
        <v>0.47537827600751698</v>
      </c>
      <c r="X10" s="16">
        <v>0.461980655196087</v>
      </c>
      <c r="Y10" s="16">
        <v>0.43595804576219899</v>
      </c>
      <c r="Z10" s="16"/>
      <c r="AA10" s="16">
        <v>0.46895257893368197</v>
      </c>
      <c r="AB10" s="16">
        <v>0.47272849854256999</v>
      </c>
      <c r="AC10" s="16">
        <v>0.45881174820758602</v>
      </c>
      <c r="AD10" s="16">
        <v>0.439572504668648</v>
      </c>
      <c r="AE10" s="16">
        <v>0.47250561540472502</v>
      </c>
      <c r="AF10" s="16">
        <v>0.36082930303996702</v>
      </c>
      <c r="AG10" s="16"/>
      <c r="AH10" s="16">
        <v>0.46219216539142999</v>
      </c>
      <c r="AI10" s="16">
        <v>0.45757228917571602</v>
      </c>
      <c r="AJ10" s="16"/>
      <c r="AK10" s="16">
        <v>0.47366708166404697</v>
      </c>
      <c r="AL10" s="16">
        <v>0.44216765601521102</v>
      </c>
      <c r="AM10" s="16"/>
      <c r="AN10" s="16">
        <v>0.50231842796722503</v>
      </c>
      <c r="AO10" s="16">
        <v>0.42321075684262799</v>
      </c>
      <c r="AP10" s="16"/>
      <c r="AQ10" s="16">
        <v>0.53606192676404996</v>
      </c>
      <c r="AR10" s="16">
        <v>0.50973821643420503</v>
      </c>
      <c r="AS10" s="16">
        <v>0.37983191341810801</v>
      </c>
      <c r="AT10" s="16"/>
      <c r="AU10" s="16">
        <v>0.448506960797393</v>
      </c>
      <c r="AV10" s="16">
        <v>0.47928287352341797</v>
      </c>
      <c r="AW10" s="16"/>
      <c r="AX10" s="16">
        <v>0.46041075954604499</v>
      </c>
      <c r="AY10" s="16">
        <v>0.36499812079239602</v>
      </c>
      <c r="AZ10" s="16"/>
      <c r="BA10" s="16">
        <v>0.45196281987734099</v>
      </c>
      <c r="BB10" s="16">
        <v>0.47550137363397799</v>
      </c>
    </row>
    <row r="11" spans="2:54" x14ac:dyDescent="0.35">
      <c r="B11" s="19" t="s">
        <v>174</v>
      </c>
      <c r="C11" s="16">
        <v>0.14759606901671199</v>
      </c>
      <c r="D11" s="16">
        <v>0.13220579778719299</v>
      </c>
      <c r="E11" s="16">
        <v>0.172186240865037</v>
      </c>
      <c r="F11" s="16"/>
      <c r="G11" s="16">
        <v>6.7521083789107705E-2</v>
      </c>
      <c r="H11" s="16">
        <v>0.101550059459753</v>
      </c>
      <c r="I11" s="16">
        <v>0.15985354067871299</v>
      </c>
      <c r="J11" s="16">
        <v>0.152634576293701</v>
      </c>
      <c r="K11" s="16">
        <v>0.285766533555247</v>
      </c>
      <c r="L11" s="16">
        <v>0.20052125150969199</v>
      </c>
      <c r="M11" s="16"/>
      <c r="N11" s="16">
        <v>0.21662432207649601</v>
      </c>
      <c r="O11" s="16">
        <v>0.147202863323106</v>
      </c>
      <c r="P11" s="16">
        <v>0.136987421794901</v>
      </c>
      <c r="Q11" s="16">
        <v>0.12161051773149301</v>
      </c>
      <c r="R11" s="16"/>
      <c r="S11" s="16">
        <v>0.16887331085896101</v>
      </c>
      <c r="T11" s="16">
        <v>0.12403238670845899</v>
      </c>
      <c r="U11" s="16"/>
      <c r="V11" s="16">
        <v>9.2717612643428496E-2</v>
      </c>
      <c r="W11" s="16">
        <v>0.14937981999158201</v>
      </c>
      <c r="X11" s="16">
        <v>0.16987923746036901</v>
      </c>
      <c r="Y11" s="16">
        <v>0.14465901881740101</v>
      </c>
      <c r="Z11" s="16"/>
      <c r="AA11" s="16">
        <v>0.15977264584904499</v>
      </c>
      <c r="AB11" s="16">
        <v>0.19132252224827201</v>
      </c>
      <c r="AC11" s="16">
        <v>0.103236280199304</v>
      </c>
      <c r="AD11" s="16">
        <v>0.13575451309995601</v>
      </c>
      <c r="AE11" s="16">
        <v>0.13018954733483301</v>
      </c>
      <c r="AF11" s="16">
        <v>5.0578127500735703E-2</v>
      </c>
      <c r="AG11" s="16"/>
      <c r="AH11" s="16">
        <v>0.11131133934951</v>
      </c>
      <c r="AI11" s="16">
        <v>0.19766501867196901</v>
      </c>
      <c r="AJ11" s="16"/>
      <c r="AK11" s="16">
        <v>0.12844263244742499</v>
      </c>
      <c r="AL11" s="16">
        <v>0.194038692963201</v>
      </c>
      <c r="AM11" s="16"/>
      <c r="AN11" s="16">
        <v>0.11294291236340299</v>
      </c>
      <c r="AO11" s="16">
        <v>0.19990721917614199</v>
      </c>
      <c r="AP11" s="16"/>
      <c r="AQ11" s="16">
        <v>0.143781383377102</v>
      </c>
      <c r="AR11" s="16">
        <v>0.144568891908642</v>
      </c>
      <c r="AS11" s="16">
        <v>0.12553575301404399</v>
      </c>
      <c r="AT11" s="16"/>
      <c r="AU11" s="16">
        <v>0.14268964017056601</v>
      </c>
      <c r="AV11" s="16">
        <v>0.16043291231616899</v>
      </c>
      <c r="AW11" s="16"/>
      <c r="AX11" s="16">
        <v>0.14645980489205901</v>
      </c>
      <c r="AY11" s="16">
        <v>0.175580104445441</v>
      </c>
      <c r="AZ11" s="16"/>
      <c r="BA11" s="16">
        <v>0.16847043147707499</v>
      </c>
      <c r="BB11" s="16">
        <v>6.4479891180920304E-2</v>
      </c>
    </row>
    <row r="12" spans="2:54" x14ac:dyDescent="0.35">
      <c r="B12" s="19" t="s">
        <v>175</v>
      </c>
      <c r="C12" s="16">
        <v>6.6234030789468407E-2</v>
      </c>
      <c r="D12" s="16">
        <v>8.5937275770348903E-2</v>
      </c>
      <c r="E12" s="16">
        <v>4.3001343779872303E-2</v>
      </c>
      <c r="F12" s="16"/>
      <c r="G12" s="16">
        <v>9.4845147592468607E-2</v>
      </c>
      <c r="H12" s="16">
        <v>5.9808824796172597E-2</v>
      </c>
      <c r="I12" s="16">
        <v>2.1336005977959999E-2</v>
      </c>
      <c r="J12" s="16">
        <v>5.9880349516108398E-2</v>
      </c>
      <c r="K12" s="16">
        <v>8.8079810387891005E-2</v>
      </c>
      <c r="L12" s="16">
        <v>0.111515635120854</v>
      </c>
      <c r="M12" s="16"/>
      <c r="N12" s="16">
        <v>5.0156268291711402E-2</v>
      </c>
      <c r="O12" s="16">
        <v>5.1192450302443002E-2</v>
      </c>
      <c r="P12" s="16">
        <v>6.9594077145023303E-2</v>
      </c>
      <c r="Q12" s="16">
        <v>8.1470610363545207E-2</v>
      </c>
      <c r="R12" s="16"/>
      <c r="S12" s="16">
        <v>6.65155428757883E-2</v>
      </c>
      <c r="T12" s="16">
        <v>6.5922267572358001E-2</v>
      </c>
      <c r="U12" s="16"/>
      <c r="V12" s="16">
        <v>7.9928554847285893E-2</v>
      </c>
      <c r="W12" s="16">
        <v>8.8630295760768099E-2</v>
      </c>
      <c r="X12" s="16">
        <v>3.4291564696535E-2</v>
      </c>
      <c r="Y12" s="16">
        <v>0.11413488350821099</v>
      </c>
      <c r="Z12" s="16"/>
      <c r="AA12" s="16">
        <v>4.9109013613942903E-2</v>
      </c>
      <c r="AB12" s="16">
        <v>0.115979827930953</v>
      </c>
      <c r="AC12" s="16">
        <v>0.114541524237085</v>
      </c>
      <c r="AD12" s="16">
        <v>4.38057693729514E-2</v>
      </c>
      <c r="AE12" s="16">
        <v>3.4654471009248997E-2</v>
      </c>
      <c r="AF12" s="16">
        <v>0.15435889754048701</v>
      </c>
      <c r="AG12" s="16"/>
      <c r="AH12" s="16">
        <v>3.7785111511458198E-2</v>
      </c>
      <c r="AI12" s="16">
        <v>8.0156876716410905E-2</v>
      </c>
      <c r="AJ12" s="16"/>
      <c r="AK12" s="16">
        <v>3.5339352850350399E-2</v>
      </c>
      <c r="AL12" s="16">
        <v>4.5399068214934897E-2</v>
      </c>
      <c r="AM12" s="16"/>
      <c r="AN12" s="16">
        <v>3.3935431199023203E-2</v>
      </c>
      <c r="AO12" s="16">
        <v>7.2689831559144394E-2</v>
      </c>
      <c r="AP12" s="16"/>
      <c r="AQ12" s="16">
        <v>5.7771458753357E-2</v>
      </c>
      <c r="AR12" s="16">
        <v>9.8768756779105099E-2</v>
      </c>
      <c r="AS12" s="16">
        <v>4.6995376175290503E-2</v>
      </c>
      <c r="AT12" s="16"/>
      <c r="AU12" s="16">
        <v>6.1108364580089197E-2</v>
      </c>
      <c r="AV12" s="16">
        <v>7.6213469166693401E-2</v>
      </c>
      <c r="AW12" s="16"/>
      <c r="AX12" s="16">
        <v>5.7867604256695203E-2</v>
      </c>
      <c r="AY12" s="16">
        <v>0.27228328591004702</v>
      </c>
      <c r="AZ12" s="16"/>
      <c r="BA12" s="16">
        <v>6.8775670612162498E-2</v>
      </c>
      <c r="BB12" s="16">
        <v>5.6113894766214902E-2</v>
      </c>
    </row>
    <row r="13" spans="2:54" x14ac:dyDescent="0.35">
      <c r="B13" s="19" t="s">
        <v>110</v>
      </c>
      <c r="C13" s="20">
        <v>0</v>
      </c>
      <c r="D13" s="20">
        <v>0</v>
      </c>
      <c r="E13" s="20">
        <v>0</v>
      </c>
      <c r="F13" s="20"/>
      <c r="G13" s="20">
        <v>0</v>
      </c>
      <c r="H13" s="20">
        <v>0</v>
      </c>
      <c r="I13" s="20">
        <v>0</v>
      </c>
      <c r="J13" s="20">
        <v>0</v>
      </c>
      <c r="K13" s="20">
        <v>0</v>
      </c>
      <c r="L13" s="20">
        <v>0</v>
      </c>
      <c r="M13" s="20"/>
      <c r="N13" s="20">
        <v>0</v>
      </c>
      <c r="O13" s="20">
        <v>0</v>
      </c>
      <c r="P13" s="20">
        <v>0</v>
      </c>
      <c r="Q13" s="20">
        <v>0</v>
      </c>
      <c r="R13" s="20"/>
      <c r="S13" s="20">
        <v>0</v>
      </c>
      <c r="T13" s="20">
        <v>0</v>
      </c>
      <c r="U13" s="20"/>
      <c r="V13" s="20">
        <v>0</v>
      </c>
      <c r="W13" s="20">
        <v>0</v>
      </c>
      <c r="X13" s="20">
        <v>0</v>
      </c>
      <c r="Y13" s="20">
        <v>0</v>
      </c>
      <c r="Z13" s="20"/>
      <c r="AA13" s="20">
        <v>0</v>
      </c>
      <c r="AB13" s="20">
        <v>0</v>
      </c>
      <c r="AC13" s="20">
        <v>0</v>
      </c>
      <c r="AD13" s="20">
        <v>0</v>
      </c>
      <c r="AE13" s="20">
        <v>0</v>
      </c>
      <c r="AF13" s="20">
        <v>0</v>
      </c>
      <c r="AG13" s="20"/>
      <c r="AH13" s="20">
        <v>0</v>
      </c>
      <c r="AI13" s="20">
        <v>0</v>
      </c>
      <c r="AJ13" s="20"/>
      <c r="AK13" s="20">
        <v>0</v>
      </c>
      <c r="AL13" s="20">
        <v>0</v>
      </c>
      <c r="AM13" s="20"/>
      <c r="AN13" s="20">
        <v>0</v>
      </c>
      <c r="AO13" s="20">
        <v>0</v>
      </c>
      <c r="AP13" s="20"/>
      <c r="AQ13" s="20">
        <v>0</v>
      </c>
      <c r="AR13" s="20">
        <v>0</v>
      </c>
      <c r="AS13" s="20">
        <v>0</v>
      </c>
      <c r="AT13" s="20"/>
      <c r="AU13" s="20">
        <v>0</v>
      </c>
      <c r="AV13" s="20">
        <v>0</v>
      </c>
      <c r="AW13" s="20"/>
      <c r="AX13" s="20">
        <v>0</v>
      </c>
      <c r="AY13" s="20">
        <v>0</v>
      </c>
      <c r="AZ13" s="20"/>
      <c r="BA13" s="20">
        <v>0</v>
      </c>
      <c r="BB13" s="20">
        <v>0</v>
      </c>
    </row>
    <row r="14" spans="2:54" x14ac:dyDescent="0.35">
      <c r="B14" s="21" t="s">
        <v>16</v>
      </c>
    </row>
    <row r="15" spans="2:54" x14ac:dyDescent="0.35">
      <c r="B15" t="s">
        <v>525</v>
      </c>
    </row>
    <row r="16" spans="2:54" x14ac:dyDescent="0.35">
      <c r="B16" t="s">
        <v>526</v>
      </c>
    </row>
    <row r="18" spans="2:2" x14ac:dyDescent="0.35">
      <c r="B1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B18"/>
  <sheetViews>
    <sheetView showGridLines="0" topLeftCell="A7"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176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22</v>
      </c>
      <c r="D7" s="13">
        <v>17</v>
      </c>
      <c r="E7" s="13">
        <v>5</v>
      </c>
      <c r="F7" s="13"/>
      <c r="G7" s="13">
        <v>3</v>
      </c>
      <c r="H7" s="13">
        <v>7</v>
      </c>
      <c r="I7" s="13">
        <v>8</v>
      </c>
      <c r="J7" s="13">
        <v>3</v>
      </c>
      <c r="K7" s="13" t="s">
        <v>544</v>
      </c>
      <c r="L7" s="13">
        <v>1</v>
      </c>
      <c r="M7" s="13"/>
      <c r="N7" s="13">
        <v>4</v>
      </c>
      <c r="O7" s="13">
        <v>4</v>
      </c>
      <c r="P7" s="13">
        <v>9</v>
      </c>
      <c r="Q7" s="13">
        <v>5</v>
      </c>
      <c r="R7" s="13"/>
      <c r="S7" s="13">
        <v>18</v>
      </c>
      <c r="T7" s="13">
        <v>4</v>
      </c>
      <c r="U7" s="13"/>
      <c r="V7" s="13">
        <v>2</v>
      </c>
      <c r="W7" s="13">
        <v>2</v>
      </c>
      <c r="X7" s="13">
        <v>16</v>
      </c>
      <c r="Y7" s="13">
        <v>2</v>
      </c>
      <c r="Z7" s="13"/>
      <c r="AA7" s="13">
        <v>2</v>
      </c>
      <c r="AB7" s="13">
        <v>2</v>
      </c>
      <c r="AC7" s="13" t="s">
        <v>544</v>
      </c>
      <c r="AD7" s="13">
        <v>14</v>
      </c>
      <c r="AE7" s="13">
        <v>3</v>
      </c>
      <c r="AF7" s="13">
        <v>1</v>
      </c>
      <c r="AG7" s="13"/>
      <c r="AH7" s="13">
        <v>14</v>
      </c>
      <c r="AI7" s="13">
        <v>8</v>
      </c>
      <c r="AJ7" s="13"/>
      <c r="AK7" s="13">
        <v>11</v>
      </c>
      <c r="AL7" s="13">
        <v>8</v>
      </c>
      <c r="AM7" s="13"/>
      <c r="AN7" s="13">
        <v>13</v>
      </c>
      <c r="AO7" s="13">
        <v>9</v>
      </c>
      <c r="AP7" s="13"/>
      <c r="AQ7" s="13">
        <v>3</v>
      </c>
      <c r="AR7" s="13">
        <v>6</v>
      </c>
      <c r="AS7" s="13">
        <v>13</v>
      </c>
      <c r="AT7" s="13"/>
      <c r="AU7" s="13">
        <v>17</v>
      </c>
      <c r="AV7" s="13">
        <v>5</v>
      </c>
      <c r="AW7" s="13"/>
      <c r="AX7" s="13">
        <v>21</v>
      </c>
      <c r="AY7" s="13">
        <v>1</v>
      </c>
      <c r="AZ7" s="13"/>
      <c r="BA7" s="13">
        <v>20</v>
      </c>
      <c r="BB7" s="13">
        <v>2</v>
      </c>
    </row>
    <row r="8" spans="2:54" ht="30" customHeight="1" x14ac:dyDescent="0.35">
      <c r="B8" s="14" t="s">
        <v>84</v>
      </c>
      <c r="C8" s="14">
        <v>18</v>
      </c>
      <c r="D8" s="14">
        <v>14</v>
      </c>
      <c r="E8" s="14">
        <v>4</v>
      </c>
      <c r="F8" s="14"/>
      <c r="G8" s="14">
        <v>3</v>
      </c>
      <c r="H8" s="14">
        <v>5</v>
      </c>
      <c r="I8" s="14">
        <v>6</v>
      </c>
      <c r="J8" s="14">
        <v>4</v>
      </c>
      <c r="K8" s="14" t="s">
        <v>544</v>
      </c>
      <c r="L8" s="14">
        <v>1</v>
      </c>
      <c r="M8" s="14"/>
      <c r="N8" s="14">
        <v>3</v>
      </c>
      <c r="O8" s="14">
        <v>3</v>
      </c>
      <c r="P8" s="14">
        <v>7</v>
      </c>
      <c r="Q8" s="14">
        <v>6</v>
      </c>
      <c r="R8" s="14"/>
      <c r="S8" s="14">
        <v>13</v>
      </c>
      <c r="T8" s="14">
        <v>5</v>
      </c>
      <c r="U8" s="14"/>
      <c r="V8" s="14">
        <v>2</v>
      </c>
      <c r="W8" s="14">
        <v>1</v>
      </c>
      <c r="X8" s="14">
        <v>14</v>
      </c>
      <c r="Y8" s="14">
        <v>1</v>
      </c>
      <c r="Z8" s="14"/>
      <c r="AA8" s="14">
        <v>2</v>
      </c>
      <c r="AB8" s="14">
        <v>2</v>
      </c>
      <c r="AC8" s="14" t="s">
        <v>544</v>
      </c>
      <c r="AD8" s="14">
        <v>12</v>
      </c>
      <c r="AE8" s="14">
        <v>3</v>
      </c>
      <c r="AF8" s="14">
        <v>1</v>
      </c>
      <c r="AG8" s="14"/>
      <c r="AH8" s="14">
        <v>13</v>
      </c>
      <c r="AI8" s="14">
        <v>5</v>
      </c>
      <c r="AJ8" s="14"/>
      <c r="AK8" s="14">
        <v>9</v>
      </c>
      <c r="AL8" s="14">
        <v>6</v>
      </c>
      <c r="AM8" s="14"/>
      <c r="AN8" s="14">
        <v>12</v>
      </c>
      <c r="AO8" s="14">
        <v>7</v>
      </c>
      <c r="AP8" s="14"/>
      <c r="AQ8" s="14">
        <v>3</v>
      </c>
      <c r="AR8" s="14">
        <v>6</v>
      </c>
      <c r="AS8" s="14">
        <v>10</v>
      </c>
      <c r="AT8" s="14"/>
      <c r="AU8" s="14">
        <v>13</v>
      </c>
      <c r="AV8" s="14">
        <v>5</v>
      </c>
      <c r="AW8" s="14"/>
      <c r="AX8" s="14">
        <v>17</v>
      </c>
      <c r="AY8" s="14">
        <v>1</v>
      </c>
      <c r="AZ8" s="14"/>
      <c r="BA8" s="14">
        <v>17</v>
      </c>
      <c r="BB8" s="14">
        <v>2</v>
      </c>
    </row>
    <row r="9" spans="2:54" ht="29" customHeight="1" x14ac:dyDescent="0.35">
      <c r="B9" s="19" t="s">
        <v>172</v>
      </c>
      <c r="C9" s="16">
        <v>0.486638197899672</v>
      </c>
      <c r="D9" s="16">
        <v>0.55588322392897904</v>
      </c>
      <c r="E9" s="16">
        <v>0.25347106470898201</v>
      </c>
      <c r="F9" s="16"/>
      <c r="G9" s="16">
        <v>1</v>
      </c>
      <c r="H9" s="16">
        <v>0.44292411562595302</v>
      </c>
      <c r="I9" s="16">
        <v>0.51991021889759703</v>
      </c>
      <c r="J9" s="16">
        <v>0.27738415076610701</v>
      </c>
      <c r="K9" s="16" t="s">
        <v>141</v>
      </c>
      <c r="L9" s="16">
        <v>0</v>
      </c>
      <c r="M9" s="16"/>
      <c r="N9" s="16">
        <v>1</v>
      </c>
      <c r="O9" s="16">
        <v>0.40630715846900201</v>
      </c>
      <c r="P9" s="16">
        <v>0.57133057978951796</v>
      </c>
      <c r="Q9" s="16">
        <v>0.19992901958359599</v>
      </c>
      <c r="R9" s="16"/>
      <c r="S9" s="16">
        <v>0.50619580705351597</v>
      </c>
      <c r="T9" s="16">
        <v>0.43363264078651198</v>
      </c>
      <c r="U9" s="16"/>
      <c r="V9" s="16">
        <v>0.52120107005101102</v>
      </c>
      <c r="W9" s="16">
        <v>0.36984159414717399</v>
      </c>
      <c r="X9" s="16">
        <v>0.45197142488802999</v>
      </c>
      <c r="Y9" s="16">
        <v>1</v>
      </c>
      <c r="Z9" s="16"/>
      <c r="AA9" s="16">
        <v>0</v>
      </c>
      <c r="AB9" s="16">
        <v>1</v>
      </c>
      <c r="AC9" s="16" t="s">
        <v>141</v>
      </c>
      <c r="AD9" s="16">
        <v>0.57885556731995502</v>
      </c>
      <c r="AE9" s="16">
        <v>0</v>
      </c>
      <c r="AF9" s="16">
        <v>1</v>
      </c>
      <c r="AG9" s="16"/>
      <c r="AH9" s="16">
        <v>0.49270922294842201</v>
      </c>
      <c r="AI9" s="16">
        <v>0.47104713037108498</v>
      </c>
      <c r="AJ9" s="16"/>
      <c r="AK9" s="16">
        <v>0.68472675051427401</v>
      </c>
      <c r="AL9" s="16">
        <v>0.43307656360490898</v>
      </c>
      <c r="AM9" s="16"/>
      <c r="AN9" s="16">
        <v>0.59639337667806802</v>
      </c>
      <c r="AO9" s="16">
        <v>0.28894328262531599</v>
      </c>
      <c r="AP9" s="16"/>
      <c r="AQ9" s="16">
        <v>0.584528373447606</v>
      </c>
      <c r="AR9" s="16">
        <v>0.29185689789936697</v>
      </c>
      <c r="AS9" s="16">
        <v>0.57804113789329803</v>
      </c>
      <c r="AT9" s="16"/>
      <c r="AU9" s="16">
        <v>0.49579512006881099</v>
      </c>
      <c r="AV9" s="16">
        <v>0.462077813388234</v>
      </c>
      <c r="AW9" s="16"/>
      <c r="AX9" s="16">
        <v>0.51664347303690406</v>
      </c>
      <c r="AY9" s="16">
        <v>0</v>
      </c>
      <c r="AZ9" s="16"/>
      <c r="BA9" s="16">
        <v>0.43318631049895601</v>
      </c>
      <c r="BB9" s="16">
        <v>1</v>
      </c>
    </row>
    <row r="10" spans="2:54" ht="43.5" customHeight="1" x14ac:dyDescent="0.35">
      <c r="B10" s="19" t="s">
        <v>173</v>
      </c>
      <c r="C10" s="16">
        <v>0.33727833270761198</v>
      </c>
      <c r="D10" s="16">
        <v>0.36211697573905999</v>
      </c>
      <c r="E10" s="16">
        <v>0.25363975936750699</v>
      </c>
      <c r="F10" s="16"/>
      <c r="G10" s="16">
        <v>0</v>
      </c>
      <c r="H10" s="16">
        <v>0.38004672353900099</v>
      </c>
      <c r="I10" s="16">
        <v>0.27613298329079999</v>
      </c>
      <c r="J10" s="16">
        <v>0.72261584923389299</v>
      </c>
      <c r="K10" s="16" t="s">
        <v>141</v>
      </c>
      <c r="L10" s="16">
        <v>0</v>
      </c>
      <c r="M10" s="16"/>
      <c r="N10" s="16">
        <v>0</v>
      </c>
      <c r="O10" s="16">
        <v>0.59369284153099799</v>
      </c>
      <c r="P10" s="16">
        <v>0.13471466393232301</v>
      </c>
      <c r="Q10" s="16">
        <v>0.60250367942438199</v>
      </c>
      <c r="R10" s="16"/>
      <c r="S10" s="16">
        <v>0.25275071172117097</v>
      </c>
      <c r="T10" s="16">
        <v>0.56636735921348802</v>
      </c>
      <c r="U10" s="16"/>
      <c r="V10" s="16">
        <v>0.47879892994898898</v>
      </c>
      <c r="W10" s="16">
        <v>0</v>
      </c>
      <c r="X10" s="16">
        <v>0.379503761387253</v>
      </c>
      <c r="Y10" s="16">
        <v>0</v>
      </c>
      <c r="Z10" s="16"/>
      <c r="AA10" s="16">
        <v>0.51156724800213704</v>
      </c>
      <c r="AB10" s="16">
        <v>0</v>
      </c>
      <c r="AC10" s="16" t="s">
        <v>141</v>
      </c>
      <c r="AD10" s="16">
        <v>0.37020941876161501</v>
      </c>
      <c r="AE10" s="16">
        <v>0.33547862474272599</v>
      </c>
      <c r="AF10" s="16">
        <v>0</v>
      </c>
      <c r="AG10" s="16"/>
      <c r="AH10" s="16">
        <v>0.35048459894821898</v>
      </c>
      <c r="AI10" s="16">
        <v>0.30336317223562398</v>
      </c>
      <c r="AJ10" s="16"/>
      <c r="AK10" s="16">
        <v>0.192327993198466</v>
      </c>
      <c r="AL10" s="16">
        <v>0.35951826474105097</v>
      </c>
      <c r="AM10" s="16"/>
      <c r="AN10" s="16">
        <v>0.228090205918135</v>
      </c>
      <c r="AO10" s="16">
        <v>0.53395185385594002</v>
      </c>
      <c r="AP10" s="16"/>
      <c r="AQ10" s="16">
        <v>0</v>
      </c>
      <c r="AR10" s="16">
        <v>0.45427060582139001</v>
      </c>
      <c r="AS10" s="16">
        <v>0.36384551425647199</v>
      </c>
      <c r="AT10" s="16"/>
      <c r="AU10" s="16">
        <v>0.26247168002427401</v>
      </c>
      <c r="AV10" s="16">
        <v>0.53792218661176605</v>
      </c>
      <c r="AW10" s="16"/>
      <c r="AX10" s="16">
        <v>0.29641605339551302</v>
      </c>
      <c r="AY10" s="16">
        <v>1</v>
      </c>
      <c r="AZ10" s="16"/>
      <c r="BA10" s="16">
        <v>0.372396184072535</v>
      </c>
      <c r="BB10" s="16">
        <v>0</v>
      </c>
    </row>
    <row r="11" spans="2:54" x14ac:dyDescent="0.35">
      <c r="B11" s="19" t="s">
        <v>174</v>
      </c>
      <c r="C11" s="16">
        <v>0.11240969145295999</v>
      </c>
      <c r="D11" s="16">
        <v>8.1999800331960901E-2</v>
      </c>
      <c r="E11" s="16">
        <v>0.21480819629753001</v>
      </c>
      <c r="F11" s="16"/>
      <c r="G11" s="16">
        <v>0</v>
      </c>
      <c r="H11" s="16">
        <v>0.177029160835046</v>
      </c>
      <c r="I11" s="16">
        <v>0.203956797811603</v>
      </c>
      <c r="J11" s="16">
        <v>0</v>
      </c>
      <c r="K11" s="16" t="s">
        <v>141</v>
      </c>
      <c r="L11" s="16">
        <v>0</v>
      </c>
      <c r="M11" s="16"/>
      <c r="N11" s="16">
        <v>0</v>
      </c>
      <c r="O11" s="16">
        <v>0</v>
      </c>
      <c r="P11" s="16">
        <v>0.29395475627815898</v>
      </c>
      <c r="Q11" s="16">
        <v>0</v>
      </c>
      <c r="R11" s="16"/>
      <c r="S11" s="16">
        <v>0.15388581075584101</v>
      </c>
      <c r="T11" s="16">
        <v>0</v>
      </c>
      <c r="U11" s="16"/>
      <c r="V11" s="16">
        <v>0</v>
      </c>
      <c r="W11" s="16">
        <v>0.63015840585282601</v>
      </c>
      <c r="X11" s="16">
        <v>8.3963640476205206E-2</v>
      </c>
      <c r="Y11" s="16">
        <v>0</v>
      </c>
      <c r="Z11" s="16"/>
      <c r="AA11" s="16">
        <v>0.48843275199786301</v>
      </c>
      <c r="AB11" s="16">
        <v>0</v>
      </c>
      <c r="AC11" s="16" t="s">
        <v>141</v>
      </c>
      <c r="AD11" s="16">
        <v>5.093501391843E-2</v>
      </c>
      <c r="AE11" s="16">
        <v>0.21495399933779</v>
      </c>
      <c r="AF11" s="16">
        <v>0</v>
      </c>
      <c r="AG11" s="16"/>
      <c r="AH11" s="16">
        <v>6.8338389098483304E-2</v>
      </c>
      <c r="AI11" s="16">
        <v>0.22558969739329099</v>
      </c>
      <c r="AJ11" s="16"/>
      <c r="AK11" s="16">
        <v>0</v>
      </c>
      <c r="AL11" s="16">
        <v>0.20740517165403999</v>
      </c>
      <c r="AM11" s="16"/>
      <c r="AN11" s="16">
        <v>7.6492580654611494E-2</v>
      </c>
      <c r="AO11" s="16">
        <v>0.17710486351874399</v>
      </c>
      <c r="AP11" s="16"/>
      <c r="AQ11" s="16">
        <v>0</v>
      </c>
      <c r="AR11" s="16">
        <v>0.25387249627924302</v>
      </c>
      <c r="AS11" s="16">
        <v>5.8113347850229702E-2</v>
      </c>
      <c r="AT11" s="16"/>
      <c r="AU11" s="16">
        <v>0.15431973545948899</v>
      </c>
      <c r="AV11" s="16">
        <v>0</v>
      </c>
      <c r="AW11" s="16"/>
      <c r="AX11" s="16">
        <v>0.119340679884807</v>
      </c>
      <c r="AY11" s="16">
        <v>0</v>
      </c>
      <c r="AZ11" s="16"/>
      <c r="BA11" s="16">
        <v>0.124113932293845</v>
      </c>
      <c r="BB11" s="16">
        <v>0</v>
      </c>
    </row>
    <row r="12" spans="2:54" x14ac:dyDescent="0.35">
      <c r="B12" s="19" t="s">
        <v>175</v>
      </c>
      <c r="C12" s="16">
        <v>6.3673777939755899E-2</v>
      </c>
      <c r="D12" s="16">
        <v>0</v>
      </c>
      <c r="E12" s="16">
        <v>0.27808097962598</v>
      </c>
      <c r="F12" s="16"/>
      <c r="G12" s="16">
        <v>0</v>
      </c>
      <c r="H12" s="16">
        <v>0</v>
      </c>
      <c r="I12" s="16">
        <v>0</v>
      </c>
      <c r="J12" s="16">
        <v>0</v>
      </c>
      <c r="K12" s="16" t="s">
        <v>141</v>
      </c>
      <c r="L12" s="16">
        <v>1</v>
      </c>
      <c r="M12" s="16"/>
      <c r="N12" s="16">
        <v>0</v>
      </c>
      <c r="O12" s="16">
        <v>0</v>
      </c>
      <c r="P12" s="16">
        <v>0</v>
      </c>
      <c r="Q12" s="16">
        <v>0.19756730099202199</v>
      </c>
      <c r="R12" s="16"/>
      <c r="S12" s="16">
        <v>8.7167670469472797E-2</v>
      </c>
      <c r="T12" s="16">
        <v>0</v>
      </c>
      <c r="U12" s="16"/>
      <c r="V12" s="16">
        <v>0</v>
      </c>
      <c r="W12" s="16">
        <v>0</v>
      </c>
      <c r="X12" s="16">
        <v>8.45611732485122E-2</v>
      </c>
      <c r="Y12" s="16">
        <v>0</v>
      </c>
      <c r="Z12" s="16"/>
      <c r="AA12" s="16">
        <v>0</v>
      </c>
      <c r="AB12" s="16">
        <v>0</v>
      </c>
      <c r="AC12" s="16" t="s">
        <v>141</v>
      </c>
      <c r="AD12" s="16">
        <v>0</v>
      </c>
      <c r="AE12" s="16">
        <v>0.44956737591948398</v>
      </c>
      <c r="AF12" s="16">
        <v>0</v>
      </c>
      <c r="AG12" s="16"/>
      <c r="AH12" s="16">
        <v>8.8467789004874897E-2</v>
      </c>
      <c r="AI12" s="16">
        <v>0</v>
      </c>
      <c r="AJ12" s="16"/>
      <c r="AK12" s="16">
        <v>0.12294525628726</v>
      </c>
      <c r="AL12" s="16">
        <v>0</v>
      </c>
      <c r="AM12" s="16"/>
      <c r="AN12" s="16">
        <v>9.9023836749185801E-2</v>
      </c>
      <c r="AO12" s="16">
        <v>0</v>
      </c>
      <c r="AP12" s="16"/>
      <c r="AQ12" s="16">
        <v>0.415471626552394</v>
      </c>
      <c r="AR12" s="16">
        <v>0</v>
      </c>
      <c r="AS12" s="16">
        <v>0</v>
      </c>
      <c r="AT12" s="16"/>
      <c r="AU12" s="16">
        <v>8.7413464447425399E-2</v>
      </c>
      <c r="AV12" s="16">
        <v>0</v>
      </c>
      <c r="AW12" s="16"/>
      <c r="AX12" s="16">
        <v>6.7599793682776702E-2</v>
      </c>
      <c r="AY12" s="16">
        <v>0</v>
      </c>
      <c r="AZ12" s="16"/>
      <c r="BA12" s="16">
        <v>7.0303573134663996E-2</v>
      </c>
      <c r="BB12" s="16">
        <v>0</v>
      </c>
    </row>
    <row r="13" spans="2:54" x14ac:dyDescent="0.35">
      <c r="B13" s="19" t="s">
        <v>110</v>
      </c>
      <c r="C13" s="20">
        <v>0</v>
      </c>
      <c r="D13" s="20">
        <v>0</v>
      </c>
      <c r="E13" s="20">
        <v>0</v>
      </c>
      <c r="F13" s="20"/>
      <c r="G13" s="20">
        <v>0</v>
      </c>
      <c r="H13" s="20">
        <v>0</v>
      </c>
      <c r="I13" s="20">
        <v>0</v>
      </c>
      <c r="J13" s="20">
        <v>0</v>
      </c>
      <c r="K13" s="20" t="s">
        <v>141</v>
      </c>
      <c r="L13" s="20">
        <v>0</v>
      </c>
      <c r="M13" s="20"/>
      <c r="N13" s="20">
        <v>0</v>
      </c>
      <c r="O13" s="20">
        <v>0</v>
      </c>
      <c r="P13" s="20">
        <v>0</v>
      </c>
      <c r="Q13" s="20">
        <v>0</v>
      </c>
      <c r="R13" s="20"/>
      <c r="S13" s="20">
        <v>0</v>
      </c>
      <c r="T13" s="20">
        <v>0</v>
      </c>
      <c r="U13" s="20"/>
      <c r="V13" s="20">
        <v>0</v>
      </c>
      <c r="W13" s="20">
        <v>0</v>
      </c>
      <c r="X13" s="20">
        <v>0</v>
      </c>
      <c r="Y13" s="20">
        <v>0</v>
      </c>
      <c r="Z13" s="20"/>
      <c r="AA13" s="20">
        <v>0</v>
      </c>
      <c r="AB13" s="20">
        <v>0</v>
      </c>
      <c r="AC13" s="20" t="s">
        <v>141</v>
      </c>
      <c r="AD13" s="20">
        <v>0</v>
      </c>
      <c r="AE13" s="20">
        <v>0</v>
      </c>
      <c r="AF13" s="20">
        <v>0</v>
      </c>
      <c r="AG13" s="20"/>
      <c r="AH13" s="20">
        <v>0</v>
      </c>
      <c r="AI13" s="20">
        <v>0</v>
      </c>
      <c r="AJ13" s="20"/>
      <c r="AK13" s="20">
        <v>0</v>
      </c>
      <c r="AL13" s="20">
        <v>0</v>
      </c>
      <c r="AM13" s="20"/>
      <c r="AN13" s="20">
        <v>0</v>
      </c>
      <c r="AO13" s="20">
        <v>0</v>
      </c>
      <c r="AP13" s="20"/>
      <c r="AQ13" s="20">
        <v>0</v>
      </c>
      <c r="AR13" s="20">
        <v>0</v>
      </c>
      <c r="AS13" s="20">
        <v>0</v>
      </c>
      <c r="AT13" s="20"/>
      <c r="AU13" s="20">
        <v>0</v>
      </c>
      <c r="AV13" s="20">
        <v>0</v>
      </c>
      <c r="AW13" s="20"/>
      <c r="AX13" s="20">
        <v>0</v>
      </c>
      <c r="AY13" s="20">
        <v>0</v>
      </c>
      <c r="AZ13" s="20"/>
      <c r="BA13" s="20">
        <v>0</v>
      </c>
      <c r="BB13" s="20">
        <v>0</v>
      </c>
    </row>
    <row r="14" spans="2:54" x14ac:dyDescent="0.35">
      <c r="B14" s="21" t="s">
        <v>20</v>
      </c>
    </row>
    <row r="15" spans="2:54" x14ac:dyDescent="0.35">
      <c r="B15" t="s">
        <v>525</v>
      </c>
    </row>
    <row r="16" spans="2:54" x14ac:dyDescent="0.35">
      <c r="B16" t="s">
        <v>526</v>
      </c>
    </row>
    <row r="18" spans="2:2" x14ac:dyDescent="0.35">
      <c r="B1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B18"/>
  <sheetViews>
    <sheetView showGridLines="0" topLeftCell="A6"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177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156</v>
      </c>
      <c r="D7" s="13">
        <v>103</v>
      </c>
      <c r="E7" s="13">
        <v>53</v>
      </c>
      <c r="F7" s="13"/>
      <c r="G7" s="13">
        <v>16</v>
      </c>
      <c r="H7" s="13">
        <v>36</v>
      </c>
      <c r="I7" s="13">
        <v>45</v>
      </c>
      <c r="J7" s="13">
        <v>30</v>
      </c>
      <c r="K7" s="13">
        <v>18</v>
      </c>
      <c r="L7" s="13">
        <v>11</v>
      </c>
      <c r="M7" s="13"/>
      <c r="N7" s="13">
        <v>32</v>
      </c>
      <c r="O7" s="13">
        <v>28</v>
      </c>
      <c r="P7" s="13">
        <v>69</v>
      </c>
      <c r="Q7" s="13">
        <v>27</v>
      </c>
      <c r="R7" s="13"/>
      <c r="S7" s="13">
        <v>116</v>
      </c>
      <c r="T7" s="13">
        <v>40</v>
      </c>
      <c r="U7" s="13"/>
      <c r="V7" s="13">
        <v>16</v>
      </c>
      <c r="W7" s="13">
        <v>48</v>
      </c>
      <c r="X7" s="13">
        <v>79</v>
      </c>
      <c r="Y7" s="13">
        <v>13</v>
      </c>
      <c r="Z7" s="13"/>
      <c r="AA7" s="13">
        <v>28</v>
      </c>
      <c r="AB7" s="13">
        <v>27</v>
      </c>
      <c r="AC7" s="13">
        <v>10</v>
      </c>
      <c r="AD7" s="13">
        <v>63</v>
      </c>
      <c r="AE7" s="13">
        <v>23</v>
      </c>
      <c r="AF7" s="13">
        <v>5</v>
      </c>
      <c r="AG7" s="13"/>
      <c r="AH7" s="13">
        <v>95</v>
      </c>
      <c r="AI7" s="13">
        <v>50</v>
      </c>
      <c r="AJ7" s="13"/>
      <c r="AK7" s="13">
        <v>78</v>
      </c>
      <c r="AL7" s="13">
        <v>47</v>
      </c>
      <c r="AM7" s="13"/>
      <c r="AN7" s="13">
        <v>84</v>
      </c>
      <c r="AO7" s="13">
        <v>58</v>
      </c>
      <c r="AP7" s="13"/>
      <c r="AQ7" s="13">
        <v>35</v>
      </c>
      <c r="AR7" s="13">
        <v>47</v>
      </c>
      <c r="AS7" s="13">
        <v>71</v>
      </c>
      <c r="AT7" s="13"/>
      <c r="AU7" s="13">
        <v>108</v>
      </c>
      <c r="AV7" s="13">
        <v>48</v>
      </c>
      <c r="AW7" s="13"/>
      <c r="AX7" s="13">
        <v>148</v>
      </c>
      <c r="AY7" s="13">
        <v>8</v>
      </c>
      <c r="AZ7" s="13"/>
      <c r="BA7" s="13">
        <v>127</v>
      </c>
      <c r="BB7" s="13">
        <v>29</v>
      </c>
    </row>
    <row r="8" spans="2:54" ht="30" customHeight="1" x14ac:dyDescent="0.35">
      <c r="B8" s="14" t="s">
        <v>84</v>
      </c>
      <c r="C8" s="14">
        <v>144</v>
      </c>
      <c r="D8" s="14">
        <v>94</v>
      </c>
      <c r="E8" s="14">
        <v>50</v>
      </c>
      <c r="F8" s="14"/>
      <c r="G8" s="14">
        <v>18</v>
      </c>
      <c r="H8" s="14">
        <v>30</v>
      </c>
      <c r="I8" s="14">
        <v>41</v>
      </c>
      <c r="J8" s="14">
        <v>29</v>
      </c>
      <c r="K8" s="14">
        <v>15</v>
      </c>
      <c r="L8" s="14">
        <v>11</v>
      </c>
      <c r="M8" s="14"/>
      <c r="N8" s="14">
        <v>25</v>
      </c>
      <c r="O8" s="14">
        <v>24</v>
      </c>
      <c r="P8" s="14">
        <v>60</v>
      </c>
      <c r="Q8" s="14">
        <v>36</v>
      </c>
      <c r="R8" s="14"/>
      <c r="S8" s="14">
        <v>85</v>
      </c>
      <c r="T8" s="14">
        <v>60</v>
      </c>
      <c r="U8" s="14"/>
      <c r="V8" s="14">
        <v>18</v>
      </c>
      <c r="W8" s="14">
        <v>49</v>
      </c>
      <c r="X8" s="14">
        <v>67</v>
      </c>
      <c r="Y8" s="14">
        <v>9</v>
      </c>
      <c r="Z8" s="14"/>
      <c r="AA8" s="14">
        <v>40</v>
      </c>
      <c r="AB8" s="14">
        <v>21</v>
      </c>
      <c r="AC8" s="14">
        <v>12</v>
      </c>
      <c r="AD8" s="14">
        <v>51</v>
      </c>
      <c r="AE8" s="14">
        <v>17</v>
      </c>
      <c r="AF8" s="14">
        <v>4</v>
      </c>
      <c r="AG8" s="14"/>
      <c r="AH8" s="14">
        <v>88</v>
      </c>
      <c r="AI8" s="14">
        <v>44</v>
      </c>
      <c r="AJ8" s="14"/>
      <c r="AK8" s="14">
        <v>72</v>
      </c>
      <c r="AL8" s="14">
        <v>42</v>
      </c>
      <c r="AM8" s="14"/>
      <c r="AN8" s="14">
        <v>76</v>
      </c>
      <c r="AO8" s="14">
        <v>50</v>
      </c>
      <c r="AP8" s="14"/>
      <c r="AQ8" s="14">
        <v>32</v>
      </c>
      <c r="AR8" s="14">
        <v>45</v>
      </c>
      <c r="AS8" s="14">
        <v>63</v>
      </c>
      <c r="AT8" s="14"/>
      <c r="AU8" s="14">
        <v>96</v>
      </c>
      <c r="AV8" s="14">
        <v>48</v>
      </c>
      <c r="AW8" s="14"/>
      <c r="AX8" s="14">
        <v>133</v>
      </c>
      <c r="AY8" s="14">
        <v>11</v>
      </c>
      <c r="AZ8" s="14"/>
      <c r="BA8" s="14">
        <v>117</v>
      </c>
      <c r="BB8" s="14">
        <v>27</v>
      </c>
    </row>
    <row r="9" spans="2:54" ht="29" customHeight="1" x14ac:dyDescent="0.35">
      <c r="B9" s="19" t="s">
        <v>172</v>
      </c>
      <c r="C9" s="16">
        <v>0.34840741620494903</v>
      </c>
      <c r="D9" s="16">
        <v>0.35222042676076298</v>
      </c>
      <c r="E9" s="16">
        <v>0.341295414021553</v>
      </c>
      <c r="F9" s="16"/>
      <c r="G9" s="16">
        <v>0.34606494839514801</v>
      </c>
      <c r="H9" s="16">
        <v>0.46617994444884597</v>
      </c>
      <c r="I9" s="16">
        <v>0.36967992824928703</v>
      </c>
      <c r="J9" s="16">
        <v>0.27965760404322798</v>
      </c>
      <c r="K9" s="16">
        <v>0.12812420726724699</v>
      </c>
      <c r="L9" s="16">
        <v>0.44366729737965099</v>
      </c>
      <c r="M9" s="16"/>
      <c r="N9" s="16">
        <v>0.30768537648392902</v>
      </c>
      <c r="O9" s="16">
        <v>0.40112048686835</v>
      </c>
      <c r="P9" s="16">
        <v>0.36683772061417502</v>
      </c>
      <c r="Q9" s="16">
        <v>0.30976749111510898</v>
      </c>
      <c r="R9" s="16"/>
      <c r="S9" s="16">
        <v>0.381825240180033</v>
      </c>
      <c r="T9" s="16">
        <v>0.30086200785575001</v>
      </c>
      <c r="U9" s="16"/>
      <c r="V9" s="16">
        <v>0.50803742852075295</v>
      </c>
      <c r="W9" s="16">
        <v>0.155102118418046</v>
      </c>
      <c r="X9" s="16">
        <v>0.45377670996164998</v>
      </c>
      <c r="Y9" s="16">
        <v>0.30138979388255699</v>
      </c>
      <c r="Z9" s="16"/>
      <c r="AA9" s="16">
        <v>0.17944494448309101</v>
      </c>
      <c r="AB9" s="16">
        <v>0.40138160204661899</v>
      </c>
      <c r="AC9" s="16">
        <v>0.16174980600456099</v>
      </c>
      <c r="AD9" s="16">
        <v>0.49974367103574202</v>
      </c>
      <c r="AE9" s="16">
        <v>0.24709807369454301</v>
      </c>
      <c r="AF9" s="16">
        <v>0.85784242973929103</v>
      </c>
      <c r="AG9" s="16"/>
      <c r="AH9" s="16">
        <v>0.38901057099486602</v>
      </c>
      <c r="AI9" s="16">
        <v>0.31272553580630902</v>
      </c>
      <c r="AJ9" s="16"/>
      <c r="AK9" s="16">
        <v>0.40114177132208301</v>
      </c>
      <c r="AL9" s="16">
        <v>0.308039716850388</v>
      </c>
      <c r="AM9" s="16"/>
      <c r="AN9" s="16">
        <v>0.41262941785302398</v>
      </c>
      <c r="AO9" s="16">
        <v>0.33325207333242102</v>
      </c>
      <c r="AP9" s="16"/>
      <c r="AQ9" s="16">
        <v>0.23549320327634099</v>
      </c>
      <c r="AR9" s="16">
        <v>0.29142348408160301</v>
      </c>
      <c r="AS9" s="16">
        <v>0.46368180562900502</v>
      </c>
      <c r="AT9" s="16"/>
      <c r="AU9" s="16">
        <v>0.38758262633789098</v>
      </c>
      <c r="AV9" s="16">
        <v>0.270895168233585</v>
      </c>
      <c r="AW9" s="16"/>
      <c r="AX9" s="16">
        <v>0.36088498640234701</v>
      </c>
      <c r="AY9" s="16">
        <v>0.19898250277888499</v>
      </c>
      <c r="AZ9" s="16"/>
      <c r="BA9" s="16">
        <v>0.33131697868224302</v>
      </c>
      <c r="BB9" s="16">
        <v>0.42216758598830101</v>
      </c>
    </row>
    <row r="10" spans="2:54" ht="43.5" customHeight="1" x14ac:dyDescent="0.35">
      <c r="B10" s="19" t="s">
        <v>173</v>
      </c>
      <c r="C10" s="16">
        <v>0.419120031130997</v>
      </c>
      <c r="D10" s="16">
        <v>0.45159101439905702</v>
      </c>
      <c r="E10" s="16">
        <v>0.35855536693217099</v>
      </c>
      <c r="F10" s="16"/>
      <c r="G10" s="16">
        <v>0.41127992228294902</v>
      </c>
      <c r="H10" s="16">
        <v>0.35236747648491701</v>
      </c>
      <c r="I10" s="16">
        <v>0.48428693309096399</v>
      </c>
      <c r="J10" s="16">
        <v>0.438706557283571</v>
      </c>
      <c r="K10" s="16">
        <v>0.382754467283628</v>
      </c>
      <c r="L10" s="16">
        <v>0.36750722813978698</v>
      </c>
      <c r="M10" s="16"/>
      <c r="N10" s="16">
        <v>0.45304920869625998</v>
      </c>
      <c r="O10" s="16">
        <v>0.303395231845486</v>
      </c>
      <c r="P10" s="16">
        <v>0.43592883461668003</v>
      </c>
      <c r="Q10" s="16">
        <v>0.44619002335679397</v>
      </c>
      <c r="R10" s="16"/>
      <c r="S10" s="16">
        <v>0.350096617867307</v>
      </c>
      <c r="T10" s="16">
        <v>0.51732350397604399</v>
      </c>
      <c r="U10" s="16"/>
      <c r="V10" s="16">
        <v>0.108018201683671</v>
      </c>
      <c r="W10" s="16">
        <v>0.53753282969701999</v>
      </c>
      <c r="X10" s="16">
        <v>0.40367610006483601</v>
      </c>
      <c r="Y10" s="16">
        <v>0.51669330841282302</v>
      </c>
      <c r="Z10" s="16"/>
      <c r="AA10" s="16">
        <v>0.49417605424312899</v>
      </c>
      <c r="AB10" s="16">
        <v>0.31754437187095402</v>
      </c>
      <c r="AC10" s="16">
        <v>0.49015202724996698</v>
      </c>
      <c r="AD10" s="16">
        <v>0.42141855612479001</v>
      </c>
      <c r="AE10" s="16">
        <v>0.40490093363556601</v>
      </c>
      <c r="AF10" s="16">
        <v>0</v>
      </c>
      <c r="AG10" s="16"/>
      <c r="AH10" s="16">
        <v>0.43736419633227103</v>
      </c>
      <c r="AI10" s="16">
        <v>0.360370317857586</v>
      </c>
      <c r="AJ10" s="16"/>
      <c r="AK10" s="16">
        <v>0.46774307371081097</v>
      </c>
      <c r="AL10" s="16">
        <v>0.34468287138290199</v>
      </c>
      <c r="AM10" s="16"/>
      <c r="AN10" s="16">
        <v>0.43022997673492303</v>
      </c>
      <c r="AO10" s="16">
        <v>0.341536700047744</v>
      </c>
      <c r="AP10" s="16"/>
      <c r="AQ10" s="16">
        <v>0.54035095694801905</v>
      </c>
      <c r="AR10" s="16">
        <v>0.33707962554324999</v>
      </c>
      <c r="AS10" s="16">
        <v>0.38821420970982401</v>
      </c>
      <c r="AT10" s="16"/>
      <c r="AU10" s="16">
        <v>0.42824673233717597</v>
      </c>
      <c r="AV10" s="16">
        <v>0.40106189884138899</v>
      </c>
      <c r="AW10" s="16"/>
      <c r="AX10" s="16">
        <v>0.41999337218354499</v>
      </c>
      <c r="AY10" s="16">
        <v>0.40866135134769099</v>
      </c>
      <c r="AZ10" s="16"/>
      <c r="BA10" s="16">
        <v>0.43878918468850098</v>
      </c>
      <c r="BB10" s="16">
        <v>0.33423044863969398</v>
      </c>
    </row>
    <row r="11" spans="2:54" x14ac:dyDescent="0.35">
      <c r="B11" s="19" t="s">
        <v>174</v>
      </c>
      <c r="C11" s="16">
        <v>0.16788095086158</v>
      </c>
      <c r="D11" s="16">
        <v>0.144886828632843</v>
      </c>
      <c r="E11" s="16">
        <v>0.210769436246626</v>
      </c>
      <c r="F11" s="16"/>
      <c r="G11" s="16">
        <v>0.242655129321903</v>
      </c>
      <c r="H11" s="16">
        <v>0.18145257906623699</v>
      </c>
      <c r="I11" s="16">
        <v>9.2046766368041794E-2</v>
      </c>
      <c r="J11" s="16">
        <v>0.186993667930416</v>
      </c>
      <c r="K11" s="16">
        <v>0.33616052870753999</v>
      </c>
      <c r="L11" s="16">
        <v>0</v>
      </c>
      <c r="M11" s="16"/>
      <c r="N11" s="16">
        <v>0.112995433018711</v>
      </c>
      <c r="O11" s="16">
        <v>0.217700494287763</v>
      </c>
      <c r="P11" s="16">
        <v>0.165392832436486</v>
      </c>
      <c r="Q11" s="16">
        <v>0.175921488270806</v>
      </c>
      <c r="R11" s="16"/>
      <c r="S11" s="16">
        <v>0.18689404804378201</v>
      </c>
      <c r="T11" s="16">
        <v>0.14082995346016799</v>
      </c>
      <c r="U11" s="16"/>
      <c r="V11" s="16">
        <v>0.17642058320852499</v>
      </c>
      <c r="W11" s="16">
        <v>0.27273553732720901</v>
      </c>
      <c r="X11" s="16">
        <v>8.6154235589817593E-2</v>
      </c>
      <c r="Y11" s="16">
        <v>0.18191689770462</v>
      </c>
      <c r="Z11" s="16"/>
      <c r="AA11" s="16">
        <v>0.30414560560119902</v>
      </c>
      <c r="AB11" s="16">
        <v>0.20258445290603999</v>
      </c>
      <c r="AC11" s="16">
        <v>0</v>
      </c>
      <c r="AD11" s="16">
        <v>6.2204047296127003E-2</v>
      </c>
      <c r="AE11" s="16">
        <v>0.248640956076561</v>
      </c>
      <c r="AF11" s="16">
        <v>0.14215757026070899</v>
      </c>
      <c r="AG11" s="16"/>
      <c r="AH11" s="16">
        <v>0.13319563526123299</v>
      </c>
      <c r="AI11" s="16">
        <v>0.240005648874972</v>
      </c>
      <c r="AJ11" s="16"/>
      <c r="AK11" s="16">
        <v>9.3062919977108902E-2</v>
      </c>
      <c r="AL11" s="16">
        <v>0.30688559282144701</v>
      </c>
      <c r="AM11" s="16"/>
      <c r="AN11" s="16">
        <v>0.110003353705608</v>
      </c>
      <c r="AO11" s="16">
        <v>0.24968940859402</v>
      </c>
      <c r="AP11" s="16"/>
      <c r="AQ11" s="16">
        <v>0.13977953224568701</v>
      </c>
      <c r="AR11" s="16">
        <v>0.24482719133188099</v>
      </c>
      <c r="AS11" s="16">
        <v>0.1350613135798</v>
      </c>
      <c r="AT11" s="16"/>
      <c r="AU11" s="16">
        <v>0.118202787881846</v>
      </c>
      <c r="AV11" s="16">
        <v>0.26617438884390798</v>
      </c>
      <c r="AW11" s="16"/>
      <c r="AX11" s="16">
        <v>0.159518827733372</v>
      </c>
      <c r="AY11" s="16">
        <v>0.26802140326722101</v>
      </c>
      <c r="AZ11" s="16"/>
      <c r="BA11" s="16">
        <v>0.16213870536555999</v>
      </c>
      <c r="BB11" s="16">
        <v>0.19266375716255299</v>
      </c>
    </row>
    <row r="12" spans="2:54" x14ac:dyDescent="0.35">
      <c r="B12" s="19" t="s">
        <v>175</v>
      </c>
      <c r="C12" s="16">
        <v>5.8861469880805699E-2</v>
      </c>
      <c r="D12" s="16">
        <v>4.2499460097279201E-2</v>
      </c>
      <c r="E12" s="16">
        <v>8.9379782799650295E-2</v>
      </c>
      <c r="F12" s="16"/>
      <c r="G12" s="16">
        <v>0</v>
      </c>
      <c r="H12" s="16">
        <v>0</v>
      </c>
      <c r="I12" s="16">
        <v>3.37930031892145E-2</v>
      </c>
      <c r="J12" s="16">
        <v>9.4642170742784901E-2</v>
      </c>
      <c r="K12" s="16">
        <v>0.152960796741586</v>
      </c>
      <c r="L12" s="16">
        <v>0.188825474480562</v>
      </c>
      <c r="M12" s="16"/>
      <c r="N12" s="16">
        <v>0.12626998180110099</v>
      </c>
      <c r="O12" s="16">
        <v>4.3667153270728502E-2</v>
      </c>
      <c r="P12" s="16">
        <v>3.1840612332658898E-2</v>
      </c>
      <c r="Q12" s="16">
        <v>6.8120997257291593E-2</v>
      </c>
      <c r="R12" s="16"/>
      <c r="S12" s="16">
        <v>7.1426474442967902E-2</v>
      </c>
      <c r="T12" s="16">
        <v>4.09845347080375E-2</v>
      </c>
      <c r="U12" s="16"/>
      <c r="V12" s="16">
        <v>0.16268162177114701</v>
      </c>
      <c r="W12" s="16">
        <v>3.4629514557724998E-2</v>
      </c>
      <c r="X12" s="16">
        <v>5.6392954383696597E-2</v>
      </c>
      <c r="Y12" s="16">
        <v>0</v>
      </c>
      <c r="Z12" s="16"/>
      <c r="AA12" s="16">
        <v>2.2233395672581001E-2</v>
      </c>
      <c r="AB12" s="16">
        <v>7.8489573176386704E-2</v>
      </c>
      <c r="AC12" s="16">
        <v>0.28119786944161101</v>
      </c>
      <c r="AD12" s="16">
        <v>1.6633725543340701E-2</v>
      </c>
      <c r="AE12" s="16">
        <v>9.93600365933303E-2</v>
      </c>
      <c r="AF12" s="16">
        <v>0</v>
      </c>
      <c r="AG12" s="16"/>
      <c r="AH12" s="16">
        <v>4.0429597411629797E-2</v>
      </c>
      <c r="AI12" s="16">
        <v>6.8032195726942302E-2</v>
      </c>
      <c r="AJ12" s="16"/>
      <c r="AK12" s="16">
        <v>3.8052234989997297E-2</v>
      </c>
      <c r="AL12" s="16">
        <v>2.0926265043593201E-2</v>
      </c>
      <c r="AM12" s="16"/>
      <c r="AN12" s="16">
        <v>4.7137251706445699E-2</v>
      </c>
      <c r="AO12" s="16">
        <v>5.9125476915003701E-2</v>
      </c>
      <c r="AP12" s="16"/>
      <c r="AQ12" s="16">
        <v>8.4376307529952399E-2</v>
      </c>
      <c r="AR12" s="16">
        <v>0.126669699043265</v>
      </c>
      <c r="AS12" s="16">
        <v>0</v>
      </c>
      <c r="AT12" s="16"/>
      <c r="AU12" s="16">
        <v>6.5967853443086893E-2</v>
      </c>
      <c r="AV12" s="16">
        <v>4.4800747219972299E-2</v>
      </c>
      <c r="AW12" s="16"/>
      <c r="AX12" s="16">
        <v>5.3394193121172502E-2</v>
      </c>
      <c r="AY12" s="16">
        <v>0.124334742606203</v>
      </c>
      <c r="AZ12" s="16"/>
      <c r="BA12" s="16">
        <v>6.06973117581774E-2</v>
      </c>
      <c r="BB12" s="16">
        <v>5.0938208209451899E-2</v>
      </c>
    </row>
    <row r="13" spans="2:54" x14ac:dyDescent="0.35">
      <c r="B13" s="19" t="s">
        <v>110</v>
      </c>
      <c r="C13" s="20">
        <v>5.7301319216680399E-3</v>
      </c>
      <c r="D13" s="20">
        <v>8.8022701100584095E-3</v>
      </c>
      <c r="E13" s="20">
        <v>0</v>
      </c>
      <c r="F13" s="20"/>
      <c r="G13" s="20">
        <v>0</v>
      </c>
      <c r="H13" s="20">
        <v>0</v>
      </c>
      <c r="I13" s="20">
        <v>2.0193369102492299E-2</v>
      </c>
      <c r="J13" s="20">
        <v>0</v>
      </c>
      <c r="K13" s="20">
        <v>0</v>
      </c>
      <c r="L13" s="20">
        <v>0</v>
      </c>
      <c r="M13" s="20"/>
      <c r="N13" s="20">
        <v>0</v>
      </c>
      <c r="O13" s="20">
        <v>3.4116633727672402E-2</v>
      </c>
      <c r="P13" s="20">
        <v>0</v>
      </c>
      <c r="Q13" s="20">
        <v>0</v>
      </c>
      <c r="R13" s="20"/>
      <c r="S13" s="20">
        <v>9.7576194659102795E-3</v>
      </c>
      <c r="T13" s="20">
        <v>0</v>
      </c>
      <c r="U13" s="20"/>
      <c r="V13" s="20">
        <v>4.4842164815904001E-2</v>
      </c>
      <c r="W13" s="20">
        <v>0</v>
      </c>
      <c r="X13" s="20">
        <v>0</v>
      </c>
      <c r="Y13" s="20">
        <v>0</v>
      </c>
      <c r="Z13" s="20"/>
      <c r="AA13" s="20">
        <v>0</v>
      </c>
      <c r="AB13" s="20">
        <v>0</v>
      </c>
      <c r="AC13" s="20">
        <v>6.69002973038616E-2</v>
      </c>
      <c r="AD13" s="20">
        <v>0</v>
      </c>
      <c r="AE13" s="20">
        <v>0</v>
      </c>
      <c r="AF13" s="20">
        <v>0</v>
      </c>
      <c r="AG13" s="20"/>
      <c r="AH13" s="20">
        <v>0</v>
      </c>
      <c r="AI13" s="20">
        <v>1.88663017341907E-2</v>
      </c>
      <c r="AJ13" s="20"/>
      <c r="AK13" s="20">
        <v>0</v>
      </c>
      <c r="AL13" s="20">
        <v>1.9465553901669801E-2</v>
      </c>
      <c r="AM13" s="20"/>
      <c r="AN13" s="20">
        <v>0</v>
      </c>
      <c r="AO13" s="20">
        <v>1.63963411108108E-2</v>
      </c>
      <c r="AP13" s="20"/>
      <c r="AQ13" s="20">
        <v>0</v>
      </c>
      <c r="AR13" s="20">
        <v>0</v>
      </c>
      <c r="AS13" s="20">
        <v>1.304267108137E-2</v>
      </c>
      <c r="AT13" s="20"/>
      <c r="AU13" s="20">
        <v>0</v>
      </c>
      <c r="AV13" s="20">
        <v>1.7067796861146699E-2</v>
      </c>
      <c r="AW13" s="20"/>
      <c r="AX13" s="20">
        <v>6.2086205595640199E-3</v>
      </c>
      <c r="AY13" s="20">
        <v>0</v>
      </c>
      <c r="AZ13" s="20"/>
      <c r="BA13" s="20">
        <v>7.0578195055195202E-3</v>
      </c>
      <c r="BB13" s="20">
        <v>0</v>
      </c>
    </row>
    <row r="14" spans="2:54" x14ac:dyDescent="0.35">
      <c r="B14" s="21" t="s">
        <v>21</v>
      </c>
    </row>
    <row r="15" spans="2:54" x14ac:dyDescent="0.35">
      <c r="B15" t="s">
        <v>525</v>
      </c>
    </row>
    <row r="16" spans="2:54" x14ac:dyDescent="0.35">
      <c r="B16" t="s">
        <v>526</v>
      </c>
    </row>
    <row r="18" spans="2:2" x14ac:dyDescent="0.35">
      <c r="B1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B18"/>
  <sheetViews>
    <sheetView showGridLines="0" topLeftCell="A3"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178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113</v>
      </c>
      <c r="D7" s="13">
        <v>72</v>
      </c>
      <c r="E7" s="13">
        <v>41</v>
      </c>
      <c r="F7" s="13"/>
      <c r="G7" s="13">
        <v>14</v>
      </c>
      <c r="H7" s="13">
        <v>20</v>
      </c>
      <c r="I7" s="13">
        <v>25</v>
      </c>
      <c r="J7" s="13">
        <v>21</v>
      </c>
      <c r="K7" s="13">
        <v>19</v>
      </c>
      <c r="L7" s="13">
        <v>14</v>
      </c>
      <c r="M7" s="13"/>
      <c r="N7" s="13">
        <v>25</v>
      </c>
      <c r="O7" s="13">
        <v>22</v>
      </c>
      <c r="P7" s="13">
        <v>48</v>
      </c>
      <c r="Q7" s="13">
        <v>18</v>
      </c>
      <c r="R7" s="13"/>
      <c r="S7" s="13">
        <v>90</v>
      </c>
      <c r="T7" s="13">
        <v>23</v>
      </c>
      <c r="U7" s="13"/>
      <c r="V7" s="13">
        <v>16</v>
      </c>
      <c r="W7" s="13">
        <v>33</v>
      </c>
      <c r="X7" s="13">
        <v>53</v>
      </c>
      <c r="Y7" s="13">
        <v>11</v>
      </c>
      <c r="Z7" s="13"/>
      <c r="AA7" s="13">
        <v>18</v>
      </c>
      <c r="AB7" s="13">
        <v>24</v>
      </c>
      <c r="AC7" s="13">
        <v>6</v>
      </c>
      <c r="AD7" s="13">
        <v>49</v>
      </c>
      <c r="AE7" s="13">
        <v>12</v>
      </c>
      <c r="AF7" s="13">
        <v>4</v>
      </c>
      <c r="AG7" s="13"/>
      <c r="AH7" s="13">
        <v>61</v>
      </c>
      <c r="AI7" s="13">
        <v>44</v>
      </c>
      <c r="AJ7" s="13"/>
      <c r="AK7" s="13">
        <v>56</v>
      </c>
      <c r="AL7" s="13">
        <v>38</v>
      </c>
      <c r="AM7" s="13"/>
      <c r="AN7" s="13">
        <v>61</v>
      </c>
      <c r="AO7" s="13">
        <v>40</v>
      </c>
      <c r="AP7" s="13"/>
      <c r="AQ7" s="13">
        <v>29</v>
      </c>
      <c r="AR7" s="13">
        <v>36</v>
      </c>
      <c r="AS7" s="13">
        <v>47</v>
      </c>
      <c r="AT7" s="13"/>
      <c r="AU7" s="13">
        <v>74</v>
      </c>
      <c r="AV7" s="13">
        <v>39</v>
      </c>
      <c r="AW7" s="13"/>
      <c r="AX7" s="13">
        <v>108</v>
      </c>
      <c r="AY7" s="13">
        <v>5</v>
      </c>
      <c r="AZ7" s="13"/>
      <c r="BA7" s="13">
        <v>98</v>
      </c>
      <c r="BB7" s="13">
        <v>15</v>
      </c>
    </row>
    <row r="8" spans="2:54" ht="30" customHeight="1" x14ac:dyDescent="0.35">
      <c r="B8" s="14" t="s">
        <v>84</v>
      </c>
      <c r="C8" s="14">
        <v>100</v>
      </c>
      <c r="D8" s="14">
        <v>64</v>
      </c>
      <c r="E8" s="14">
        <v>36</v>
      </c>
      <c r="F8" s="14"/>
      <c r="G8" s="14">
        <v>16</v>
      </c>
      <c r="H8" s="14">
        <v>16</v>
      </c>
      <c r="I8" s="14">
        <v>21</v>
      </c>
      <c r="J8" s="14">
        <v>19</v>
      </c>
      <c r="K8" s="14">
        <v>14</v>
      </c>
      <c r="L8" s="14">
        <v>14</v>
      </c>
      <c r="M8" s="14"/>
      <c r="N8" s="14">
        <v>19</v>
      </c>
      <c r="O8" s="14">
        <v>18</v>
      </c>
      <c r="P8" s="14">
        <v>41</v>
      </c>
      <c r="Q8" s="14">
        <v>22</v>
      </c>
      <c r="R8" s="14"/>
      <c r="S8" s="14">
        <v>70</v>
      </c>
      <c r="T8" s="14">
        <v>30</v>
      </c>
      <c r="U8" s="14"/>
      <c r="V8" s="14">
        <v>16</v>
      </c>
      <c r="W8" s="14">
        <v>33</v>
      </c>
      <c r="X8" s="14">
        <v>43</v>
      </c>
      <c r="Y8" s="14">
        <v>8</v>
      </c>
      <c r="Z8" s="14"/>
      <c r="AA8" s="14">
        <v>22</v>
      </c>
      <c r="AB8" s="14">
        <v>19</v>
      </c>
      <c r="AC8" s="14">
        <v>6</v>
      </c>
      <c r="AD8" s="14">
        <v>41</v>
      </c>
      <c r="AE8" s="14">
        <v>8</v>
      </c>
      <c r="AF8" s="14">
        <v>4</v>
      </c>
      <c r="AG8" s="14"/>
      <c r="AH8" s="14">
        <v>55</v>
      </c>
      <c r="AI8" s="14">
        <v>37</v>
      </c>
      <c r="AJ8" s="14"/>
      <c r="AK8" s="14">
        <v>49</v>
      </c>
      <c r="AL8" s="14">
        <v>33</v>
      </c>
      <c r="AM8" s="14"/>
      <c r="AN8" s="14">
        <v>56</v>
      </c>
      <c r="AO8" s="14">
        <v>33</v>
      </c>
      <c r="AP8" s="14"/>
      <c r="AQ8" s="14">
        <v>25</v>
      </c>
      <c r="AR8" s="14">
        <v>33</v>
      </c>
      <c r="AS8" s="14">
        <v>40</v>
      </c>
      <c r="AT8" s="14"/>
      <c r="AU8" s="14">
        <v>63</v>
      </c>
      <c r="AV8" s="14">
        <v>37</v>
      </c>
      <c r="AW8" s="14"/>
      <c r="AX8" s="14">
        <v>94</v>
      </c>
      <c r="AY8" s="14">
        <v>6</v>
      </c>
      <c r="AZ8" s="14"/>
      <c r="BA8" s="14">
        <v>87</v>
      </c>
      <c r="BB8" s="14">
        <v>13</v>
      </c>
    </row>
    <row r="9" spans="2:54" ht="29" customHeight="1" x14ac:dyDescent="0.35">
      <c r="B9" s="19" t="s">
        <v>172</v>
      </c>
      <c r="C9" s="16">
        <v>0.260566520703297</v>
      </c>
      <c r="D9" s="16">
        <v>0.27502712124852502</v>
      </c>
      <c r="E9" s="16">
        <v>0.234917973760879</v>
      </c>
      <c r="F9" s="16"/>
      <c r="G9" s="16">
        <v>0.46627112491453898</v>
      </c>
      <c r="H9" s="16">
        <v>0.31919918878853698</v>
      </c>
      <c r="I9" s="16">
        <v>0.186448630880934</v>
      </c>
      <c r="J9" s="16">
        <v>0.286866461822121</v>
      </c>
      <c r="K9" s="16">
        <v>3.9861380719559802E-2</v>
      </c>
      <c r="L9" s="16">
        <v>0.25180902966206697</v>
      </c>
      <c r="M9" s="16"/>
      <c r="N9" s="16">
        <v>0.26651651746858901</v>
      </c>
      <c r="O9" s="16">
        <v>0.226152536988733</v>
      </c>
      <c r="P9" s="16">
        <v>0.27910924040557</v>
      </c>
      <c r="Q9" s="16">
        <v>0.25006841309706102</v>
      </c>
      <c r="R9" s="16"/>
      <c r="S9" s="16">
        <v>0.21159309187783201</v>
      </c>
      <c r="T9" s="16">
        <v>0.37309431537368898</v>
      </c>
      <c r="U9" s="16"/>
      <c r="V9" s="16">
        <v>0.23450970102689001</v>
      </c>
      <c r="W9" s="16">
        <v>0.22396462579415399</v>
      </c>
      <c r="X9" s="16">
        <v>0.29512911338313602</v>
      </c>
      <c r="Y9" s="16">
        <v>0.27982717541867502</v>
      </c>
      <c r="Z9" s="16"/>
      <c r="AA9" s="16">
        <v>0.239532743671073</v>
      </c>
      <c r="AB9" s="16">
        <v>0.19741716675298601</v>
      </c>
      <c r="AC9" s="16">
        <v>0</v>
      </c>
      <c r="AD9" s="16">
        <v>0.326992813132709</v>
      </c>
      <c r="AE9" s="16">
        <v>0.44451338523010298</v>
      </c>
      <c r="AF9" s="16">
        <v>0</v>
      </c>
      <c r="AG9" s="16"/>
      <c r="AH9" s="16">
        <v>0.29291346779042499</v>
      </c>
      <c r="AI9" s="16">
        <v>0.14579513333017499</v>
      </c>
      <c r="AJ9" s="16"/>
      <c r="AK9" s="16">
        <v>0.272541706217381</v>
      </c>
      <c r="AL9" s="16">
        <v>0.18133637396869201</v>
      </c>
      <c r="AM9" s="16"/>
      <c r="AN9" s="16">
        <v>0.28837201765011899</v>
      </c>
      <c r="AO9" s="16">
        <v>0.186923805321418</v>
      </c>
      <c r="AP9" s="16"/>
      <c r="AQ9" s="16">
        <v>0.184887696623484</v>
      </c>
      <c r="AR9" s="16">
        <v>0.39636224123997499</v>
      </c>
      <c r="AS9" s="16">
        <v>0.20554893256562901</v>
      </c>
      <c r="AT9" s="16"/>
      <c r="AU9" s="16">
        <v>0.20850057380598699</v>
      </c>
      <c r="AV9" s="16">
        <v>0.34855174166299302</v>
      </c>
      <c r="AW9" s="16"/>
      <c r="AX9" s="16">
        <v>0.23866246829676299</v>
      </c>
      <c r="AY9" s="16">
        <v>0.63420193914367795</v>
      </c>
      <c r="AZ9" s="16"/>
      <c r="BA9" s="16">
        <v>0.263438488185886</v>
      </c>
      <c r="BB9" s="16">
        <v>0.24065170502712199</v>
      </c>
    </row>
    <row r="10" spans="2:54" ht="43.5" customHeight="1" x14ac:dyDescent="0.35">
      <c r="B10" s="19" t="s">
        <v>173</v>
      </c>
      <c r="C10" s="16">
        <v>0.51199171263835397</v>
      </c>
      <c r="D10" s="16">
        <v>0.51361430795988305</v>
      </c>
      <c r="E10" s="16">
        <v>0.50911374002977505</v>
      </c>
      <c r="F10" s="16"/>
      <c r="G10" s="16">
        <v>0.37783246041990598</v>
      </c>
      <c r="H10" s="16">
        <v>0.38834625074901302</v>
      </c>
      <c r="I10" s="16">
        <v>0.70887128777487396</v>
      </c>
      <c r="J10" s="16">
        <v>0.50590644047733402</v>
      </c>
      <c r="K10" s="16">
        <v>0.65987392162296898</v>
      </c>
      <c r="L10" s="16">
        <v>0.37989921752125699</v>
      </c>
      <c r="M10" s="16"/>
      <c r="N10" s="16">
        <v>0.46902330256362001</v>
      </c>
      <c r="O10" s="16">
        <v>0.54301746674252505</v>
      </c>
      <c r="P10" s="16">
        <v>0.45309623524596798</v>
      </c>
      <c r="Q10" s="16">
        <v>0.63024816276525197</v>
      </c>
      <c r="R10" s="16"/>
      <c r="S10" s="16">
        <v>0.56152147254946505</v>
      </c>
      <c r="T10" s="16">
        <v>0.39818561845584299</v>
      </c>
      <c r="U10" s="16"/>
      <c r="V10" s="16">
        <v>0.437655902023113</v>
      </c>
      <c r="W10" s="16">
        <v>0.55514934204664002</v>
      </c>
      <c r="X10" s="16">
        <v>0.49500460802700003</v>
      </c>
      <c r="Y10" s="16">
        <v>0.56774671725129799</v>
      </c>
      <c r="Z10" s="16"/>
      <c r="AA10" s="16">
        <v>0.58141876689898797</v>
      </c>
      <c r="AB10" s="16">
        <v>0.41822021062871101</v>
      </c>
      <c r="AC10" s="16">
        <v>0.85496266468829396</v>
      </c>
      <c r="AD10" s="16">
        <v>0.56054670741411705</v>
      </c>
      <c r="AE10" s="16">
        <v>0.20554642809422299</v>
      </c>
      <c r="AF10" s="16">
        <v>0.15258253132573901</v>
      </c>
      <c r="AG10" s="16"/>
      <c r="AH10" s="16">
        <v>0.54027704456685299</v>
      </c>
      <c r="AI10" s="16">
        <v>0.53975819765461397</v>
      </c>
      <c r="AJ10" s="16"/>
      <c r="AK10" s="16">
        <v>0.55007618851071405</v>
      </c>
      <c r="AL10" s="16">
        <v>0.50536525655817799</v>
      </c>
      <c r="AM10" s="16"/>
      <c r="AN10" s="16">
        <v>0.55745813627873597</v>
      </c>
      <c r="AO10" s="16">
        <v>0.48586271870005898</v>
      </c>
      <c r="AP10" s="16"/>
      <c r="AQ10" s="16">
        <v>0.56460546879996598</v>
      </c>
      <c r="AR10" s="16">
        <v>0.37081403659460499</v>
      </c>
      <c r="AS10" s="16">
        <v>0.57558599093373797</v>
      </c>
      <c r="AT10" s="16"/>
      <c r="AU10" s="16">
        <v>0.54372213935806402</v>
      </c>
      <c r="AV10" s="16">
        <v>0.45837108778761498</v>
      </c>
      <c r="AW10" s="16"/>
      <c r="AX10" s="16">
        <v>0.52648606857868996</v>
      </c>
      <c r="AY10" s="16">
        <v>0.26474957468693799</v>
      </c>
      <c r="AZ10" s="16"/>
      <c r="BA10" s="16">
        <v>0.49119936415092502</v>
      </c>
      <c r="BB10" s="16">
        <v>0.65617015132617396</v>
      </c>
    </row>
    <row r="11" spans="2:54" x14ac:dyDescent="0.35">
      <c r="B11" s="19" t="s">
        <v>174</v>
      </c>
      <c r="C11" s="16">
        <v>0.201187570342866</v>
      </c>
      <c r="D11" s="16">
        <v>0.17969434454899699</v>
      </c>
      <c r="E11" s="16">
        <v>0.23930977757719499</v>
      </c>
      <c r="F11" s="16"/>
      <c r="G11" s="16">
        <v>0.15589641466555501</v>
      </c>
      <c r="H11" s="16">
        <v>0.16752838960183</v>
      </c>
      <c r="I11" s="16">
        <v>0.104680081344192</v>
      </c>
      <c r="J11" s="16">
        <v>0.20722709770054501</v>
      </c>
      <c r="K11" s="16">
        <v>0.25743442625247098</v>
      </c>
      <c r="L11" s="16">
        <v>0.36829175281667598</v>
      </c>
      <c r="M11" s="16"/>
      <c r="N11" s="16">
        <v>0.26446017996778998</v>
      </c>
      <c r="O11" s="16">
        <v>8.81670640113352E-2</v>
      </c>
      <c r="P11" s="16">
        <v>0.26779452434846202</v>
      </c>
      <c r="Q11" s="16">
        <v>0.119683424137688</v>
      </c>
      <c r="R11" s="16"/>
      <c r="S11" s="16">
        <v>0.20435150562975499</v>
      </c>
      <c r="T11" s="16">
        <v>0.19391769627335001</v>
      </c>
      <c r="U11" s="16"/>
      <c r="V11" s="16">
        <v>0.327834396949997</v>
      </c>
      <c r="W11" s="16">
        <v>0.160547161231307</v>
      </c>
      <c r="X11" s="16">
        <v>0.19586641412838399</v>
      </c>
      <c r="Y11" s="16">
        <v>0.15242610733002701</v>
      </c>
      <c r="Z11" s="16"/>
      <c r="AA11" s="16">
        <v>0.13572325654948</v>
      </c>
      <c r="AB11" s="16">
        <v>0.32917659548800998</v>
      </c>
      <c r="AC11" s="16">
        <v>0.14503733531170601</v>
      </c>
      <c r="AD11" s="16">
        <v>0.112460479453174</v>
      </c>
      <c r="AE11" s="16">
        <v>0.349940186675674</v>
      </c>
      <c r="AF11" s="16">
        <v>0.683971227464505</v>
      </c>
      <c r="AG11" s="16"/>
      <c r="AH11" s="16">
        <v>0.16680948764272299</v>
      </c>
      <c r="AI11" s="16">
        <v>0.244325468524794</v>
      </c>
      <c r="AJ11" s="16"/>
      <c r="AK11" s="16">
        <v>0.17738210527190501</v>
      </c>
      <c r="AL11" s="16">
        <v>0.252282525259443</v>
      </c>
      <c r="AM11" s="16"/>
      <c r="AN11" s="16">
        <v>0.15416984607114501</v>
      </c>
      <c r="AO11" s="16">
        <v>0.24858000653635901</v>
      </c>
      <c r="AP11" s="16"/>
      <c r="AQ11" s="16">
        <v>0.25050683457654999</v>
      </c>
      <c r="AR11" s="16">
        <v>0.20123624361702699</v>
      </c>
      <c r="AS11" s="16">
        <v>0.17979488741632699</v>
      </c>
      <c r="AT11" s="16"/>
      <c r="AU11" s="16">
        <v>0.221418827403319</v>
      </c>
      <c r="AV11" s="16">
        <v>0.16699916642759199</v>
      </c>
      <c r="AW11" s="16"/>
      <c r="AX11" s="16">
        <v>0.20705813731650499</v>
      </c>
      <c r="AY11" s="16">
        <v>0.101048486169385</v>
      </c>
      <c r="AZ11" s="16"/>
      <c r="BA11" s="16">
        <v>0.215321765257628</v>
      </c>
      <c r="BB11" s="16">
        <v>0.103178143646704</v>
      </c>
    </row>
    <row r="12" spans="2:54" x14ac:dyDescent="0.35">
      <c r="B12" s="19" t="s">
        <v>175</v>
      </c>
      <c r="C12" s="16">
        <v>2.0248283597369101E-2</v>
      </c>
      <c r="D12" s="16">
        <v>3.16642262425956E-2</v>
      </c>
      <c r="E12" s="16">
        <v>0</v>
      </c>
      <c r="F12" s="16"/>
      <c r="G12" s="16">
        <v>0</v>
      </c>
      <c r="H12" s="16">
        <v>0.12492617086062099</v>
      </c>
      <c r="I12" s="16">
        <v>0</v>
      </c>
      <c r="J12" s="16">
        <v>0</v>
      </c>
      <c r="K12" s="16">
        <v>0</v>
      </c>
      <c r="L12" s="16">
        <v>0</v>
      </c>
      <c r="M12" s="16"/>
      <c r="N12" s="16">
        <v>0</v>
      </c>
      <c r="O12" s="16">
        <v>0.110027344827791</v>
      </c>
      <c r="P12" s="16">
        <v>0</v>
      </c>
      <c r="Q12" s="16">
        <v>0</v>
      </c>
      <c r="R12" s="16"/>
      <c r="S12" s="16">
        <v>1.39141728862493E-2</v>
      </c>
      <c r="T12" s="16">
        <v>3.48023698971179E-2</v>
      </c>
      <c r="U12" s="16"/>
      <c r="V12" s="16">
        <v>0</v>
      </c>
      <c r="W12" s="16">
        <v>6.0338870927899101E-2</v>
      </c>
      <c r="X12" s="16">
        <v>0</v>
      </c>
      <c r="Y12" s="16">
        <v>0</v>
      </c>
      <c r="Z12" s="16"/>
      <c r="AA12" s="16">
        <v>4.3325232880459398E-2</v>
      </c>
      <c r="AB12" s="16">
        <v>5.51860271302934E-2</v>
      </c>
      <c r="AC12" s="16">
        <v>0</v>
      </c>
      <c r="AD12" s="16">
        <v>0</v>
      </c>
      <c r="AE12" s="16">
        <v>0</v>
      </c>
      <c r="AF12" s="16">
        <v>0</v>
      </c>
      <c r="AG12" s="16"/>
      <c r="AH12" s="16">
        <v>0</v>
      </c>
      <c r="AI12" s="16">
        <v>5.40802672706681E-2</v>
      </c>
      <c r="AJ12" s="16"/>
      <c r="AK12" s="16">
        <v>0</v>
      </c>
      <c r="AL12" s="16">
        <v>6.10158442136867E-2</v>
      </c>
      <c r="AM12" s="16"/>
      <c r="AN12" s="16">
        <v>0</v>
      </c>
      <c r="AO12" s="16">
        <v>6.0645268679238799E-2</v>
      </c>
      <c r="AP12" s="16"/>
      <c r="AQ12" s="16">
        <v>0</v>
      </c>
      <c r="AR12" s="16">
        <v>3.1587478548392299E-2</v>
      </c>
      <c r="AS12" s="16">
        <v>2.41249248131091E-2</v>
      </c>
      <c r="AT12" s="16"/>
      <c r="AU12" s="16">
        <v>1.6798500600401799E-2</v>
      </c>
      <c r="AV12" s="16">
        <v>2.6078004121799999E-2</v>
      </c>
      <c r="AW12" s="16"/>
      <c r="AX12" s="16">
        <v>2.1435321664880099E-2</v>
      </c>
      <c r="AY12" s="16">
        <v>0</v>
      </c>
      <c r="AZ12" s="16"/>
      <c r="BA12" s="16">
        <v>2.3168341358157998E-2</v>
      </c>
      <c r="BB12" s="16">
        <v>0</v>
      </c>
    </row>
    <row r="13" spans="2:54" x14ac:dyDescent="0.35">
      <c r="B13" s="19" t="s">
        <v>110</v>
      </c>
      <c r="C13" s="20">
        <v>6.0059127181145196E-3</v>
      </c>
      <c r="D13" s="20">
        <v>0</v>
      </c>
      <c r="E13" s="20">
        <v>1.6658508632152201E-2</v>
      </c>
      <c r="F13" s="20"/>
      <c r="G13" s="20">
        <v>0</v>
      </c>
      <c r="H13" s="20">
        <v>0</v>
      </c>
      <c r="I13" s="20">
        <v>0</v>
      </c>
      <c r="J13" s="20">
        <v>0</v>
      </c>
      <c r="K13" s="20">
        <v>4.2830271405000002E-2</v>
      </c>
      <c r="L13" s="20">
        <v>0</v>
      </c>
      <c r="M13" s="20"/>
      <c r="N13" s="20">
        <v>0</v>
      </c>
      <c r="O13" s="20">
        <v>3.26355874296161E-2</v>
      </c>
      <c r="P13" s="20">
        <v>0</v>
      </c>
      <c r="Q13" s="20">
        <v>0</v>
      </c>
      <c r="R13" s="20"/>
      <c r="S13" s="20">
        <v>8.6197570566983895E-3</v>
      </c>
      <c r="T13" s="20">
        <v>0</v>
      </c>
      <c r="U13" s="20"/>
      <c r="V13" s="20">
        <v>0</v>
      </c>
      <c r="W13" s="20">
        <v>0</v>
      </c>
      <c r="X13" s="20">
        <v>1.3999864461479701E-2</v>
      </c>
      <c r="Y13" s="20">
        <v>0</v>
      </c>
      <c r="Z13" s="20"/>
      <c r="AA13" s="20">
        <v>0</v>
      </c>
      <c r="AB13" s="20">
        <v>0</v>
      </c>
      <c r="AC13" s="20">
        <v>0</v>
      </c>
      <c r="AD13" s="20">
        <v>0</v>
      </c>
      <c r="AE13" s="20">
        <v>0</v>
      </c>
      <c r="AF13" s="20">
        <v>0.16344624120975601</v>
      </c>
      <c r="AG13" s="20"/>
      <c r="AH13" s="20">
        <v>0</v>
      </c>
      <c r="AI13" s="20">
        <v>1.6040933219749101E-2</v>
      </c>
      <c r="AJ13" s="20"/>
      <c r="AK13" s="20">
        <v>0</v>
      </c>
      <c r="AL13" s="20">
        <v>0</v>
      </c>
      <c r="AM13" s="20"/>
      <c r="AN13" s="20">
        <v>0</v>
      </c>
      <c r="AO13" s="20">
        <v>1.7988200762924799E-2</v>
      </c>
      <c r="AP13" s="20"/>
      <c r="AQ13" s="20">
        <v>0</v>
      </c>
      <c r="AR13" s="20">
        <v>0</v>
      </c>
      <c r="AS13" s="20">
        <v>1.49452642711967E-2</v>
      </c>
      <c r="AT13" s="20"/>
      <c r="AU13" s="20">
        <v>9.5599588322280004E-3</v>
      </c>
      <c r="AV13" s="20">
        <v>0</v>
      </c>
      <c r="AW13" s="20"/>
      <c r="AX13" s="20">
        <v>6.3580041431613703E-3</v>
      </c>
      <c r="AY13" s="20">
        <v>0</v>
      </c>
      <c r="AZ13" s="20"/>
      <c r="BA13" s="20">
        <v>6.8720410474031298E-3</v>
      </c>
      <c r="BB13" s="20">
        <v>0</v>
      </c>
    </row>
    <row r="14" spans="2:54" x14ac:dyDescent="0.35">
      <c r="B14" s="21" t="s">
        <v>19</v>
      </c>
    </row>
    <row r="15" spans="2:54" x14ac:dyDescent="0.35">
      <c r="B15" t="s">
        <v>525</v>
      </c>
    </row>
    <row r="16" spans="2:54" x14ac:dyDescent="0.35">
      <c r="B16" t="s">
        <v>526</v>
      </c>
    </row>
    <row r="18" spans="2:2" x14ac:dyDescent="0.35">
      <c r="B1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B21"/>
  <sheetViews>
    <sheetView showGridLines="0" topLeftCell="A8"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179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180</v>
      </c>
      <c r="C9" s="16">
        <v>0.37711743234276002</v>
      </c>
      <c r="D9" s="16">
        <v>0.39789856486664399</v>
      </c>
      <c r="E9" s="16">
        <v>0.35622734506748399</v>
      </c>
      <c r="F9" s="16"/>
      <c r="G9" s="16">
        <v>0.44338997926832602</v>
      </c>
      <c r="H9" s="16">
        <v>0.470746387514001</v>
      </c>
      <c r="I9" s="16">
        <v>0.462814684005808</v>
      </c>
      <c r="J9" s="16">
        <v>0.45891956876830597</v>
      </c>
      <c r="K9" s="16">
        <v>0.268965828577299</v>
      </c>
      <c r="L9" s="16">
        <v>0.21489026331290501</v>
      </c>
      <c r="M9" s="16"/>
      <c r="N9" s="16">
        <v>0.36968554571327999</v>
      </c>
      <c r="O9" s="16">
        <v>0.278043956111234</v>
      </c>
      <c r="P9" s="16">
        <v>0.39515034975115298</v>
      </c>
      <c r="Q9" s="16">
        <v>0.44017640044142903</v>
      </c>
      <c r="R9" s="16"/>
      <c r="S9" s="16">
        <v>0.35423930263286302</v>
      </c>
      <c r="T9" s="16">
        <v>0.410170072330035</v>
      </c>
      <c r="U9" s="16"/>
      <c r="V9" s="16">
        <v>0.36084289501358702</v>
      </c>
      <c r="W9" s="16">
        <v>0.33850592234841098</v>
      </c>
      <c r="X9" s="16">
        <v>0.435819089206957</v>
      </c>
      <c r="Y9" s="16">
        <v>0.45266661732708602</v>
      </c>
      <c r="Z9" s="16"/>
      <c r="AA9" s="16">
        <v>0.35342193365491498</v>
      </c>
      <c r="AB9" s="16">
        <v>0.39642535349014102</v>
      </c>
      <c r="AC9" s="16">
        <v>0.27501834278798398</v>
      </c>
      <c r="AD9" s="16">
        <v>0.47094283816218901</v>
      </c>
      <c r="AE9" s="16">
        <v>0.37312325399174201</v>
      </c>
      <c r="AF9" s="16">
        <v>0.25397391073360998</v>
      </c>
      <c r="AG9" s="16"/>
      <c r="AH9" s="16">
        <v>0.39219144018297902</v>
      </c>
      <c r="AI9" s="16">
        <v>0.38167221355025099</v>
      </c>
      <c r="AJ9" s="16"/>
      <c r="AK9" s="16">
        <v>0.39102410536932702</v>
      </c>
      <c r="AL9" s="16">
        <v>0.38274031863722302</v>
      </c>
      <c r="AM9" s="16"/>
      <c r="AN9" s="16">
        <v>0.38263508920945399</v>
      </c>
      <c r="AO9" s="16">
        <v>0.38139788348870701</v>
      </c>
      <c r="AP9" s="16"/>
      <c r="AQ9" s="16">
        <v>0.38667363333794202</v>
      </c>
      <c r="AR9" s="16">
        <v>0.363502327428531</v>
      </c>
      <c r="AS9" s="16">
        <v>0.40785436622110699</v>
      </c>
      <c r="AT9" s="16"/>
      <c r="AU9" s="16">
        <v>0.38453741622582599</v>
      </c>
      <c r="AV9" s="16">
        <v>0.364256789842692</v>
      </c>
      <c r="AW9" s="16"/>
      <c r="AX9" s="16">
        <v>0.43024056863828303</v>
      </c>
      <c r="AY9" s="16">
        <v>0.12138527997970899</v>
      </c>
      <c r="AZ9" s="16"/>
      <c r="BA9" s="16">
        <v>0.64833414996775696</v>
      </c>
      <c r="BB9" s="16">
        <v>0.65623118803799396</v>
      </c>
    </row>
    <row r="10" spans="2:54" ht="29" customHeight="1" x14ac:dyDescent="0.35">
      <c r="B10" s="19" t="s">
        <v>181</v>
      </c>
      <c r="C10" s="16">
        <v>0.25054383848832201</v>
      </c>
      <c r="D10" s="16">
        <v>0.255684721258429</v>
      </c>
      <c r="E10" s="16">
        <v>0.24958082343579999</v>
      </c>
      <c r="F10" s="16"/>
      <c r="G10" s="16">
        <v>0.30035106702848702</v>
      </c>
      <c r="H10" s="16">
        <v>0.34927288514048499</v>
      </c>
      <c r="I10" s="16">
        <v>0.36881358305630901</v>
      </c>
      <c r="J10" s="16">
        <v>0.23648962828612</v>
      </c>
      <c r="K10" s="16">
        <v>0.16610308298221699</v>
      </c>
      <c r="L10" s="16">
        <v>0.121894683354431</v>
      </c>
      <c r="M10" s="16"/>
      <c r="N10" s="16">
        <v>0.24272743071907599</v>
      </c>
      <c r="O10" s="16">
        <v>0.17119859133371701</v>
      </c>
      <c r="P10" s="16">
        <v>0.28699879413051599</v>
      </c>
      <c r="Q10" s="16">
        <v>0.26708333080704999</v>
      </c>
      <c r="R10" s="16"/>
      <c r="S10" s="16">
        <v>0.22877652478598501</v>
      </c>
      <c r="T10" s="16">
        <v>0.28461185223309998</v>
      </c>
      <c r="U10" s="16"/>
      <c r="V10" s="16">
        <v>0.19858382933708599</v>
      </c>
      <c r="W10" s="16">
        <v>0.24727037296882101</v>
      </c>
      <c r="X10" s="16">
        <v>0.29460995678251101</v>
      </c>
      <c r="Y10" s="16">
        <v>0.30044195858709299</v>
      </c>
      <c r="Z10" s="16"/>
      <c r="AA10" s="16">
        <v>0.26208717743943499</v>
      </c>
      <c r="AB10" s="16">
        <v>0.17910400307374799</v>
      </c>
      <c r="AC10" s="16">
        <v>0.23680564382768701</v>
      </c>
      <c r="AD10" s="16">
        <v>0.33390383235600701</v>
      </c>
      <c r="AE10" s="16">
        <v>0.180056347801479</v>
      </c>
      <c r="AF10" s="16">
        <v>0.19475474451206401</v>
      </c>
      <c r="AG10" s="16"/>
      <c r="AH10" s="16">
        <v>0.291334260564864</v>
      </c>
      <c r="AI10" s="16">
        <v>0.25151331309569203</v>
      </c>
      <c r="AJ10" s="16"/>
      <c r="AK10" s="16">
        <v>0.286054173426948</v>
      </c>
      <c r="AL10" s="16">
        <v>0.26391656918591899</v>
      </c>
      <c r="AM10" s="16"/>
      <c r="AN10" s="16">
        <v>0.26574076514043599</v>
      </c>
      <c r="AO10" s="16">
        <v>0.25888101803088398</v>
      </c>
      <c r="AP10" s="16"/>
      <c r="AQ10" s="16">
        <v>0.210578261473751</v>
      </c>
      <c r="AR10" s="16">
        <v>0.20780033358253999</v>
      </c>
      <c r="AS10" s="16">
        <v>0.34369920387207098</v>
      </c>
      <c r="AT10" s="16"/>
      <c r="AU10" s="16">
        <v>0.271578425487078</v>
      </c>
      <c r="AV10" s="16">
        <v>0.22223596472833099</v>
      </c>
      <c r="AW10" s="16"/>
      <c r="AX10" s="16">
        <v>0.278650246018317</v>
      </c>
      <c r="AY10" s="16">
        <v>0.104894626404427</v>
      </c>
      <c r="AZ10" s="16"/>
      <c r="BA10" s="16">
        <v>0.44004897855374098</v>
      </c>
      <c r="BB10" s="16">
        <v>0.47448158448990702</v>
      </c>
    </row>
    <row r="11" spans="2:54" x14ac:dyDescent="0.35">
      <c r="B11" s="19" t="s">
        <v>182</v>
      </c>
      <c r="C11" s="16">
        <v>0.23040876502183499</v>
      </c>
      <c r="D11" s="16">
        <v>0.227263738364197</v>
      </c>
      <c r="E11" s="16">
        <v>0.230127629865096</v>
      </c>
      <c r="F11" s="16"/>
      <c r="G11" s="16">
        <v>0.43373873477048802</v>
      </c>
      <c r="H11" s="16">
        <v>0.40048372924114001</v>
      </c>
      <c r="I11" s="16">
        <v>0.25888419040324301</v>
      </c>
      <c r="J11" s="16">
        <v>0.20823106441026901</v>
      </c>
      <c r="K11" s="16">
        <v>0.105501616567562</v>
      </c>
      <c r="L11" s="16">
        <v>5.9641161801200201E-2</v>
      </c>
      <c r="M11" s="16"/>
      <c r="N11" s="16">
        <v>0.218904960265765</v>
      </c>
      <c r="O11" s="16">
        <v>0.194165087782286</v>
      </c>
      <c r="P11" s="16">
        <v>0.25668896870821201</v>
      </c>
      <c r="Q11" s="16">
        <v>0.228207662603993</v>
      </c>
      <c r="R11" s="16"/>
      <c r="S11" s="16">
        <v>0.20853032083484799</v>
      </c>
      <c r="T11" s="16">
        <v>0.26454407860625101</v>
      </c>
      <c r="U11" s="16"/>
      <c r="V11" s="16">
        <v>0.20345352477502399</v>
      </c>
      <c r="W11" s="16">
        <v>0.22517398260025601</v>
      </c>
      <c r="X11" s="16">
        <v>0.25296152188012699</v>
      </c>
      <c r="Y11" s="16">
        <v>0.29988264669064901</v>
      </c>
      <c r="Z11" s="16"/>
      <c r="AA11" s="16">
        <v>0.20790823972893699</v>
      </c>
      <c r="AB11" s="16">
        <v>0.242096755659336</v>
      </c>
      <c r="AC11" s="16">
        <v>0.148433736339389</v>
      </c>
      <c r="AD11" s="16">
        <v>0.29534025786554902</v>
      </c>
      <c r="AE11" s="16">
        <v>0.24289599622452501</v>
      </c>
      <c r="AF11" s="16">
        <v>0.22398996412483901</v>
      </c>
      <c r="AG11" s="16"/>
      <c r="AH11" s="16">
        <v>0.24392460368580399</v>
      </c>
      <c r="AI11" s="16">
        <v>0.24179244567387601</v>
      </c>
      <c r="AJ11" s="16"/>
      <c r="AK11" s="16">
        <v>0.22060667775083601</v>
      </c>
      <c r="AL11" s="16">
        <v>0.25576608214605701</v>
      </c>
      <c r="AM11" s="16"/>
      <c r="AN11" s="16">
        <v>0.21027567568890401</v>
      </c>
      <c r="AO11" s="16">
        <v>0.24473929403325401</v>
      </c>
      <c r="AP11" s="16"/>
      <c r="AQ11" s="16">
        <v>0.23321045866073201</v>
      </c>
      <c r="AR11" s="16">
        <v>0.200848302372999</v>
      </c>
      <c r="AS11" s="16">
        <v>0.27595959648477397</v>
      </c>
      <c r="AT11" s="16"/>
      <c r="AU11" s="16">
        <v>0.21623776874062201</v>
      </c>
      <c r="AV11" s="16">
        <v>0.24959852964857401</v>
      </c>
      <c r="AW11" s="16"/>
      <c r="AX11" s="16">
        <v>0.26668613836884197</v>
      </c>
      <c r="AY11" s="16">
        <v>5.4680030163128099E-2</v>
      </c>
      <c r="AZ11" s="16"/>
      <c r="BA11" s="16">
        <v>0.473645907005038</v>
      </c>
      <c r="BB11" s="16">
        <v>0.45477357714279998</v>
      </c>
    </row>
    <row r="12" spans="2:54" x14ac:dyDescent="0.35">
      <c r="B12" s="19" t="s">
        <v>183</v>
      </c>
      <c r="C12" s="16">
        <v>0.21417852328463899</v>
      </c>
      <c r="D12" s="16">
        <v>0.239097713144728</v>
      </c>
      <c r="E12" s="16">
        <v>0.190814606544602</v>
      </c>
      <c r="F12" s="16"/>
      <c r="G12" s="16">
        <v>0.27378466849869798</v>
      </c>
      <c r="H12" s="16">
        <v>0.35123359297048401</v>
      </c>
      <c r="I12" s="16">
        <v>0.31799528367333102</v>
      </c>
      <c r="J12" s="16">
        <v>0.210409286454002</v>
      </c>
      <c r="K12" s="16">
        <v>9.6804310251673603E-2</v>
      </c>
      <c r="L12" s="16">
        <v>7.6293866170555197E-2</v>
      </c>
      <c r="M12" s="16"/>
      <c r="N12" s="16">
        <v>0.220291878171121</v>
      </c>
      <c r="O12" s="16">
        <v>0.129518934647089</v>
      </c>
      <c r="P12" s="16">
        <v>0.21146807756017899</v>
      </c>
      <c r="Q12" s="16">
        <v>0.28819054033457298</v>
      </c>
      <c r="R12" s="16"/>
      <c r="S12" s="16">
        <v>0.197128170953765</v>
      </c>
      <c r="T12" s="16">
        <v>0.24095329069267901</v>
      </c>
      <c r="U12" s="16"/>
      <c r="V12" s="16">
        <v>0.13913004823324801</v>
      </c>
      <c r="W12" s="16">
        <v>0.21067800534734099</v>
      </c>
      <c r="X12" s="16">
        <v>0.26198942366841899</v>
      </c>
      <c r="Y12" s="16">
        <v>0.40461771932055501</v>
      </c>
      <c r="Z12" s="16"/>
      <c r="AA12" s="16">
        <v>0.17076147760580199</v>
      </c>
      <c r="AB12" s="16">
        <v>0.192380419916381</v>
      </c>
      <c r="AC12" s="16">
        <v>0.15190820370275299</v>
      </c>
      <c r="AD12" s="16">
        <v>0.32765591529812599</v>
      </c>
      <c r="AE12" s="16">
        <v>0.24939635293769999</v>
      </c>
      <c r="AF12" s="16">
        <v>0.203724771500882</v>
      </c>
      <c r="AG12" s="16"/>
      <c r="AH12" s="16">
        <v>0.26382338261147797</v>
      </c>
      <c r="AI12" s="16">
        <v>0.21152339631352801</v>
      </c>
      <c r="AJ12" s="16"/>
      <c r="AK12" s="16">
        <v>0.22603289607876201</v>
      </c>
      <c r="AL12" s="16">
        <v>0.23321701638301301</v>
      </c>
      <c r="AM12" s="16"/>
      <c r="AN12" s="16">
        <v>0.22437281235864001</v>
      </c>
      <c r="AO12" s="16">
        <v>0.21009128960895099</v>
      </c>
      <c r="AP12" s="16"/>
      <c r="AQ12" s="16">
        <v>0.21230787448560801</v>
      </c>
      <c r="AR12" s="16">
        <v>0.176108328002679</v>
      </c>
      <c r="AS12" s="16">
        <v>0.28183578438000001</v>
      </c>
      <c r="AT12" s="16"/>
      <c r="AU12" s="16">
        <v>0.22084861270810199</v>
      </c>
      <c r="AV12" s="16">
        <v>0.20023403393956199</v>
      </c>
      <c r="AW12" s="16"/>
      <c r="AX12" s="16">
        <v>0.24033760442603999</v>
      </c>
      <c r="AY12" s="16">
        <v>8.2924981261746897E-2</v>
      </c>
      <c r="AZ12" s="16"/>
      <c r="BA12" s="16">
        <v>0.39240429602326699</v>
      </c>
      <c r="BB12" s="16">
        <v>0.44010656097573903</v>
      </c>
    </row>
    <row r="13" spans="2:54" x14ac:dyDescent="0.35">
      <c r="B13" s="19" t="s">
        <v>184</v>
      </c>
      <c r="C13" s="16">
        <v>0.20777529623297</v>
      </c>
      <c r="D13" s="16">
        <v>0.22649356268284701</v>
      </c>
      <c r="E13" s="16">
        <v>0.19135516366571001</v>
      </c>
      <c r="F13" s="16"/>
      <c r="G13" s="16">
        <v>0.30507665727455702</v>
      </c>
      <c r="H13" s="16">
        <v>0.37454195295807202</v>
      </c>
      <c r="I13" s="16">
        <v>0.32604045261891401</v>
      </c>
      <c r="J13" s="16">
        <v>0.136471969244612</v>
      </c>
      <c r="K13" s="16">
        <v>0.10469190871907399</v>
      </c>
      <c r="L13" s="16">
        <v>5.1203180007440799E-2</v>
      </c>
      <c r="M13" s="16"/>
      <c r="N13" s="16">
        <v>0.195394727694607</v>
      </c>
      <c r="O13" s="16">
        <v>0.16958500695446099</v>
      </c>
      <c r="P13" s="16">
        <v>0.22273231075741801</v>
      </c>
      <c r="Q13" s="16">
        <v>0.22606182362096799</v>
      </c>
      <c r="R13" s="16"/>
      <c r="S13" s="16">
        <v>0.19066001181584299</v>
      </c>
      <c r="T13" s="16">
        <v>0.23295716591115101</v>
      </c>
      <c r="U13" s="16"/>
      <c r="V13" s="16">
        <v>0.228408098796852</v>
      </c>
      <c r="W13" s="16">
        <v>0.17451287548719699</v>
      </c>
      <c r="X13" s="16">
        <v>0.22891782682891201</v>
      </c>
      <c r="Y13" s="16">
        <v>0.26522175226230799</v>
      </c>
      <c r="Z13" s="16"/>
      <c r="AA13" s="16">
        <v>0.21285557083468801</v>
      </c>
      <c r="AB13" s="16">
        <v>0.227442629339179</v>
      </c>
      <c r="AC13" s="16">
        <v>0.13465417391450801</v>
      </c>
      <c r="AD13" s="16">
        <v>0.22104380847487101</v>
      </c>
      <c r="AE13" s="16">
        <v>0.22227592567139101</v>
      </c>
      <c r="AF13" s="16">
        <v>0.128524260884778</v>
      </c>
      <c r="AG13" s="16"/>
      <c r="AH13" s="16">
        <v>0.233082670283428</v>
      </c>
      <c r="AI13" s="16">
        <v>0.192532327720113</v>
      </c>
      <c r="AJ13" s="16"/>
      <c r="AK13" s="16">
        <v>0.229207796632977</v>
      </c>
      <c r="AL13" s="16">
        <v>0.19511698172457401</v>
      </c>
      <c r="AM13" s="16"/>
      <c r="AN13" s="16">
        <v>0.232074893691078</v>
      </c>
      <c r="AO13" s="16">
        <v>0.20865400676031901</v>
      </c>
      <c r="AP13" s="16"/>
      <c r="AQ13" s="16">
        <v>0.18823310293208501</v>
      </c>
      <c r="AR13" s="16">
        <v>0.164401086362541</v>
      </c>
      <c r="AS13" s="16">
        <v>0.27937564476258298</v>
      </c>
      <c r="AT13" s="16"/>
      <c r="AU13" s="16">
        <v>0.18982455318251701</v>
      </c>
      <c r="AV13" s="16">
        <v>0.233988451348737</v>
      </c>
      <c r="AW13" s="16"/>
      <c r="AX13" s="16">
        <v>0.23290023577143901</v>
      </c>
      <c r="AY13" s="16">
        <v>8.8008604781126196E-2</v>
      </c>
      <c r="AZ13" s="16"/>
      <c r="BA13" s="16">
        <v>0.39529101882259399</v>
      </c>
      <c r="BB13" s="16">
        <v>0.29590838537814701</v>
      </c>
    </row>
    <row r="14" spans="2:54" x14ac:dyDescent="0.35">
      <c r="B14" s="19" t="s">
        <v>185</v>
      </c>
      <c r="C14" s="16">
        <v>8.7677110334845307E-2</v>
      </c>
      <c r="D14" s="16">
        <v>0.112308428647269</v>
      </c>
      <c r="E14" s="16">
        <v>6.3753796362155196E-2</v>
      </c>
      <c r="F14" s="16"/>
      <c r="G14" s="16">
        <v>0.14271223972018299</v>
      </c>
      <c r="H14" s="16">
        <v>0.205168490870869</v>
      </c>
      <c r="I14" s="16">
        <v>0.156695506619112</v>
      </c>
      <c r="J14" s="16">
        <v>3.1976021498436903E-2</v>
      </c>
      <c r="K14" s="16">
        <v>1.0890373400371E-2</v>
      </c>
      <c r="L14" s="16">
        <v>3.6827083396297998E-3</v>
      </c>
      <c r="M14" s="16"/>
      <c r="N14" s="16">
        <v>8.1108651569582094E-2</v>
      </c>
      <c r="O14" s="16">
        <v>4.6432636825043401E-2</v>
      </c>
      <c r="P14" s="16">
        <v>9.6604072544334299E-2</v>
      </c>
      <c r="Q14" s="16">
        <v>0.11414086413878</v>
      </c>
      <c r="R14" s="16"/>
      <c r="S14" s="16">
        <v>7.5465290523243606E-2</v>
      </c>
      <c r="T14" s="16">
        <v>0.10652650197633901</v>
      </c>
      <c r="U14" s="16"/>
      <c r="V14" s="16">
        <v>3.8789269345074401E-2</v>
      </c>
      <c r="W14" s="16">
        <v>7.8503681775127496E-2</v>
      </c>
      <c r="X14" s="16">
        <v>0.13546330197352299</v>
      </c>
      <c r="Y14" s="16">
        <v>0.15232478259136001</v>
      </c>
      <c r="Z14" s="16"/>
      <c r="AA14" s="16">
        <v>8.4336432535045205E-2</v>
      </c>
      <c r="AB14" s="16">
        <v>6.4937050754464501E-2</v>
      </c>
      <c r="AC14" s="16">
        <v>4.3750562033882598E-2</v>
      </c>
      <c r="AD14" s="16">
        <v>0.115726851250641</v>
      </c>
      <c r="AE14" s="16">
        <v>8.9739194896009497E-2</v>
      </c>
      <c r="AF14" s="16">
        <v>0.203354290879385</v>
      </c>
      <c r="AG14" s="16"/>
      <c r="AH14" s="16">
        <v>0.108802404702145</v>
      </c>
      <c r="AI14" s="16">
        <v>8.9686340141246296E-2</v>
      </c>
      <c r="AJ14" s="16"/>
      <c r="AK14" s="16">
        <v>0.108179701090971</v>
      </c>
      <c r="AL14" s="16">
        <v>9.7475210270268495E-2</v>
      </c>
      <c r="AM14" s="16"/>
      <c r="AN14" s="16">
        <v>9.5497777807215301E-2</v>
      </c>
      <c r="AO14" s="16">
        <v>9.7533559457918903E-2</v>
      </c>
      <c r="AP14" s="16"/>
      <c r="AQ14" s="16">
        <v>6.3269211558375005E-2</v>
      </c>
      <c r="AR14" s="16">
        <v>6.0578741500944097E-2</v>
      </c>
      <c r="AS14" s="16">
        <v>0.152602479612023</v>
      </c>
      <c r="AT14" s="16"/>
      <c r="AU14" s="16">
        <v>9.3251437870455603E-2</v>
      </c>
      <c r="AV14" s="16">
        <v>7.8337297037117101E-2</v>
      </c>
      <c r="AW14" s="16"/>
      <c r="AX14" s="16">
        <v>0.10043163571604501</v>
      </c>
      <c r="AY14" s="16">
        <v>2.6162126159033901E-2</v>
      </c>
      <c r="AZ14" s="16"/>
      <c r="BA14" s="16">
        <v>0.15115793413568801</v>
      </c>
      <c r="BB14" s="16">
        <v>0.26865039865419899</v>
      </c>
    </row>
    <row r="15" spans="2:54" x14ac:dyDescent="0.35">
      <c r="B15" s="19" t="s">
        <v>102</v>
      </c>
      <c r="C15" s="16">
        <v>0.37289275849064002</v>
      </c>
      <c r="D15" s="16">
        <v>0.35988365506783399</v>
      </c>
      <c r="E15" s="16">
        <v>0.38558839821980101</v>
      </c>
      <c r="F15" s="16"/>
      <c r="G15" s="16">
        <v>0.22034396644190499</v>
      </c>
      <c r="H15" s="16">
        <v>0.19061390292695701</v>
      </c>
      <c r="I15" s="16">
        <v>0.26024438945223399</v>
      </c>
      <c r="J15" s="16">
        <v>0.32902844055977698</v>
      </c>
      <c r="K15" s="16">
        <v>0.50091735839339602</v>
      </c>
      <c r="L15" s="16">
        <v>0.63768172105154697</v>
      </c>
      <c r="M15" s="16"/>
      <c r="N15" s="16">
        <v>0.37114731532056799</v>
      </c>
      <c r="O15" s="16">
        <v>0.52617631825115196</v>
      </c>
      <c r="P15" s="16">
        <v>0.32841439505198899</v>
      </c>
      <c r="Q15" s="16">
        <v>0.31140055510449999</v>
      </c>
      <c r="R15" s="16"/>
      <c r="S15" s="16">
        <v>0.40001872999416299</v>
      </c>
      <c r="T15" s="16">
        <v>0.33384939337907399</v>
      </c>
      <c r="U15" s="16"/>
      <c r="V15" s="16">
        <v>0.391094347920453</v>
      </c>
      <c r="W15" s="16">
        <v>0.40617028282497702</v>
      </c>
      <c r="X15" s="16">
        <v>0.33169012869841802</v>
      </c>
      <c r="Y15" s="16">
        <v>0.198545133047657</v>
      </c>
      <c r="Z15" s="16"/>
      <c r="AA15" s="16">
        <v>0.36197668288302298</v>
      </c>
      <c r="AB15" s="16">
        <v>0.39285591833993599</v>
      </c>
      <c r="AC15" s="16">
        <v>0.51347802609055904</v>
      </c>
      <c r="AD15" s="16">
        <v>0.30410472994697801</v>
      </c>
      <c r="AE15" s="16">
        <v>0.33917804777218202</v>
      </c>
      <c r="AF15" s="16">
        <v>0.518144058041482</v>
      </c>
      <c r="AG15" s="16"/>
      <c r="AH15" s="16">
        <v>0.33977697868415602</v>
      </c>
      <c r="AI15" s="16">
        <v>0.38823026090005502</v>
      </c>
      <c r="AJ15" s="16"/>
      <c r="AK15" s="16">
        <v>0.337814430817579</v>
      </c>
      <c r="AL15" s="16">
        <v>0.36284596804345598</v>
      </c>
      <c r="AM15" s="16"/>
      <c r="AN15" s="16">
        <v>0.37457400317623801</v>
      </c>
      <c r="AO15" s="16">
        <v>0.36858815920037202</v>
      </c>
      <c r="AP15" s="16"/>
      <c r="AQ15" s="16">
        <v>0.37379114693711102</v>
      </c>
      <c r="AR15" s="16">
        <v>0.41447395801396703</v>
      </c>
      <c r="AS15" s="16">
        <v>0.30690358695346598</v>
      </c>
      <c r="AT15" s="16"/>
      <c r="AU15" s="16">
        <v>0.389323916546713</v>
      </c>
      <c r="AV15" s="16">
        <v>0.352726662961455</v>
      </c>
      <c r="AW15" s="16"/>
      <c r="AX15" s="16">
        <v>0.31193175972195802</v>
      </c>
      <c r="AY15" s="16">
        <v>0.67670680824296503</v>
      </c>
      <c r="AZ15" s="16"/>
      <c r="BA15" s="16">
        <v>5.4162441006351501E-2</v>
      </c>
      <c r="BB15" s="16">
        <v>6.4551337954240798E-2</v>
      </c>
    </row>
    <row r="16" spans="2:54" x14ac:dyDescent="0.35">
      <c r="B16" s="19" t="s">
        <v>103</v>
      </c>
      <c r="C16" s="20">
        <v>5.2419576160848698E-2</v>
      </c>
      <c r="D16" s="20">
        <v>4.1914915100870302E-2</v>
      </c>
      <c r="E16" s="20">
        <v>6.3189258547035304E-2</v>
      </c>
      <c r="F16" s="20"/>
      <c r="G16" s="20">
        <v>2.61051509613901E-2</v>
      </c>
      <c r="H16" s="20">
        <v>3.0612290683974999E-2</v>
      </c>
      <c r="I16" s="20">
        <v>2.6216727404055801E-2</v>
      </c>
      <c r="J16" s="20">
        <v>7.8427056669310394E-2</v>
      </c>
      <c r="K16" s="20">
        <v>8.3559911654328897E-2</v>
      </c>
      <c r="L16" s="20">
        <v>6.26739205633534E-2</v>
      </c>
      <c r="M16" s="20"/>
      <c r="N16" s="20">
        <v>4.8509684719098903E-2</v>
      </c>
      <c r="O16" s="20">
        <v>2.9801687742189401E-2</v>
      </c>
      <c r="P16" s="20">
        <v>3.8247678887656802E-2</v>
      </c>
      <c r="Q16" s="20">
        <v>9.7727393311961702E-2</v>
      </c>
      <c r="R16" s="20"/>
      <c r="S16" s="20">
        <v>7.2877451293354101E-2</v>
      </c>
      <c r="T16" s="20">
        <v>2.1834499805876199E-2</v>
      </c>
      <c r="U16" s="20"/>
      <c r="V16" s="20">
        <v>8.1798077210941594E-2</v>
      </c>
      <c r="W16" s="20">
        <v>4.8779355606549397E-2</v>
      </c>
      <c r="X16" s="20">
        <v>3.8000092721488E-2</v>
      </c>
      <c r="Y16" s="20">
        <v>0</v>
      </c>
      <c r="Z16" s="20"/>
      <c r="AA16" s="20">
        <v>7.9089129663806004E-2</v>
      </c>
      <c r="AB16" s="20">
        <v>3.4739117363283799E-2</v>
      </c>
      <c r="AC16" s="20">
        <v>5.0366314412902298E-2</v>
      </c>
      <c r="AD16" s="20">
        <v>2.6141177199964501E-2</v>
      </c>
      <c r="AE16" s="20">
        <v>4.1618196133168001E-2</v>
      </c>
      <c r="AF16" s="20">
        <v>3.77315943017228E-2</v>
      </c>
      <c r="AG16" s="20"/>
      <c r="AH16" s="20">
        <v>5.2781165887815E-2</v>
      </c>
      <c r="AI16" s="20">
        <v>4.1668479382694003E-2</v>
      </c>
      <c r="AJ16" s="20"/>
      <c r="AK16" s="20">
        <v>5.33653012056714E-2</v>
      </c>
      <c r="AL16" s="20">
        <v>5.5227063413227501E-2</v>
      </c>
      <c r="AM16" s="20"/>
      <c r="AN16" s="20">
        <v>5.5959483234227198E-2</v>
      </c>
      <c r="AO16" s="20">
        <v>3.8049058670056903E-2</v>
      </c>
      <c r="AP16" s="20"/>
      <c r="AQ16" s="20">
        <v>5.6491463232379802E-2</v>
      </c>
      <c r="AR16" s="20">
        <v>6.1546403565605E-2</v>
      </c>
      <c r="AS16" s="20">
        <v>4.0302950772897E-2</v>
      </c>
      <c r="AT16" s="20"/>
      <c r="AU16" s="20">
        <v>4.42324943362171E-2</v>
      </c>
      <c r="AV16" s="20">
        <v>6.4985726315482203E-2</v>
      </c>
      <c r="AW16" s="20"/>
      <c r="AX16" s="20">
        <v>4.1739237854840398E-2</v>
      </c>
      <c r="AY16" s="20">
        <v>0.103222490073718</v>
      </c>
      <c r="AZ16" s="20"/>
      <c r="BA16" s="20">
        <v>6.1840439662142503E-3</v>
      </c>
      <c r="BB16" s="20">
        <v>1.28810658060848E-2</v>
      </c>
    </row>
    <row r="17" spans="2:2" x14ac:dyDescent="0.35">
      <c r="B17" s="21"/>
    </row>
    <row r="18" spans="2:2" x14ac:dyDescent="0.35">
      <c r="B18" t="s">
        <v>525</v>
      </c>
    </row>
    <row r="19" spans="2:2" x14ac:dyDescent="0.35">
      <c r="B19" t="s">
        <v>526</v>
      </c>
    </row>
    <row r="21" spans="2:2" x14ac:dyDescent="0.35">
      <c r="B2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B18"/>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186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187</v>
      </c>
      <c r="C9" s="16">
        <v>9.7138908842084495E-2</v>
      </c>
      <c r="D9" s="16">
        <v>0.12735686144872399</v>
      </c>
      <c r="E9" s="16">
        <v>6.8070366110125902E-2</v>
      </c>
      <c r="F9" s="16"/>
      <c r="G9" s="16">
        <v>0.19687527960363899</v>
      </c>
      <c r="H9" s="16">
        <v>0.20868262892995501</v>
      </c>
      <c r="I9" s="16">
        <v>0.13412679773281999</v>
      </c>
      <c r="J9" s="16">
        <v>6.3006142563544101E-2</v>
      </c>
      <c r="K9" s="16">
        <v>9.8318744025092594E-3</v>
      </c>
      <c r="L9" s="16">
        <v>9.3075999588509099E-3</v>
      </c>
      <c r="M9" s="16"/>
      <c r="N9" s="16">
        <v>9.7598179812863797E-2</v>
      </c>
      <c r="O9" s="16">
        <v>9.6335689886766607E-2</v>
      </c>
      <c r="P9" s="16">
        <v>9.3467046723191505E-2</v>
      </c>
      <c r="Q9" s="16">
        <v>0.103400360203823</v>
      </c>
      <c r="R9" s="16"/>
      <c r="S9" s="16">
        <v>9.1729532456344604E-2</v>
      </c>
      <c r="T9" s="16">
        <v>0.10411986947556801</v>
      </c>
      <c r="U9" s="16"/>
      <c r="V9" s="16">
        <v>8.6656405575350898E-2</v>
      </c>
      <c r="W9" s="16">
        <v>7.0833427920932196E-2</v>
      </c>
      <c r="X9" s="16">
        <v>0.129472724579547</v>
      </c>
      <c r="Y9" s="16">
        <v>0.20830501071606999</v>
      </c>
      <c r="Z9" s="16"/>
      <c r="AA9" s="16">
        <v>7.2548704720976506E-2</v>
      </c>
      <c r="AB9" s="16">
        <v>9.2709031619048796E-2</v>
      </c>
      <c r="AC9" s="16">
        <v>6.9446289958879304E-2</v>
      </c>
      <c r="AD9" s="16">
        <v>0.12893879483367099</v>
      </c>
      <c r="AE9" s="16">
        <v>0.132043624059238</v>
      </c>
      <c r="AF9" s="16">
        <v>0.20153042789169201</v>
      </c>
      <c r="AG9" s="16"/>
      <c r="AH9" s="16">
        <v>0.108727248239639</v>
      </c>
      <c r="AI9" s="16">
        <v>0.104494924505404</v>
      </c>
      <c r="AJ9" s="16"/>
      <c r="AK9" s="16">
        <v>0.12633605386740801</v>
      </c>
      <c r="AL9" s="16">
        <v>9.3943152624574505E-2</v>
      </c>
      <c r="AM9" s="16"/>
      <c r="AN9" s="16">
        <v>0.105394559211918</v>
      </c>
      <c r="AO9" s="16">
        <v>0.111509848757419</v>
      </c>
      <c r="AP9" s="16"/>
      <c r="AQ9" s="16">
        <v>0.101268609104549</v>
      </c>
      <c r="AR9" s="16">
        <v>3.5483728644156103E-2</v>
      </c>
      <c r="AS9" s="16">
        <v>0.18160726520961601</v>
      </c>
      <c r="AT9" s="16"/>
      <c r="AU9" s="16">
        <v>0.109205177387782</v>
      </c>
      <c r="AV9" s="16">
        <v>8.1789871096821301E-2</v>
      </c>
      <c r="AW9" s="16"/>
      <c r="AX9" s="16">
        <v>0.11248445757523599</v>
      </c>
      <c r="AY9" s="16">
        <v>1.6863200574678602E-2</v>
      </c>
      <c r="AZ9" s="16"/>
      <c r="BA9" s="16">
        <v>0.207259133309424</v>
      </c>
      <c r="BB9" s="16">
        <v>0.198489808409304</v>
      </c>
    </row>
    <row r="10" spans="2:54" ht="29" customHeight="1" x14ac:dyDescent="0.35">
      <c r="B10" s="19" t="s">
        <v>188</v>
      </c>
      <c r="C10" s="16">
        <v>0.27181601821268903</v>
      </c>
      <c r="D10" s="16">
        <v>0.30600648872038599</v>
      </c>
      <c r="E10" s="16">
        <v>0.23693221426498101</v>
      </c>
      <c r="F10" s="16"/>
      <c r="G10" s="16">
        <v>0.38051949646887701</v>
      </c>
      <c r="H10" s="16">
        <v>0.32279892677476302</v>
      </c>
      <c r="I10" s="16">
        <v>0.37087376944113798</v>
      </c>
      <c r="J10" s="16">
        <v>0.236358846848645</v>
      </c>
      <c r="K10" s="16">
        <v>0.21523172741076299</v>
      </c>
      <c r="L10" s="16">
        <v>0.15936630607076499</v>
      </c>
      <c r="M10" s="16"/>
      <c r="N10" s="16">
        <v>0.26995594249127097</v>
      </c>
      <c r="O10" s="16">
        <v>0.23762466683219699</v>
      </c>
      <c r="P10" s="16">
        <v>0.30689395542919701</v>
      </c>
      <c r="Q10" s="16">
        <v>0.246804447469715</v>
      </c>
      <c r="R10" s="16"/>
      <c r="S10" s="16">
        <v>0.22918851667919801</v>
      </c>
      <c r="T10" s="16">
        <v>0.337442652487909</v>
      </c>
      <c r="U10" s="16"/>
      <c r="V10" s="16">
        <v>0.215086894574743</v>
      </c>
      <c r="W10" s="16">
        <v>0.25040320058604898</v>
      </c>
      <c r="X10" s="16">
        <v>0.3434278643468</v>
      </c>
      <c r="Y10" s="16">
        <v>0.33638453938941798</v>
      </c>
      <c r="Z10" s="16"/>
      <c r="AA10" s="16">
        <v>0.24096883310778999</v>
      </c>
      <c r="AB10" s="16">
        <v>0.25646174302803698</v>
      </c>
      <c r="AC10" s="16">
        <v>0.19301794016851301</v>
      </c>
      <c r="AD10" s="16">
        <v>0.36819600949767101</v>
      </c>
      <c r="AE10" s="16">
        <v>0.33008115022246398</v>
      </c>
      <c r="AF10" s="16">
        <v>0.16868860144011799</v>
      </c>
      <c r="AG10" s="16"/>
      <c r="AH10" s="16">
        <v>0.29547007599047698</v>
      </c>
      <c r="AI10" s="16">
        <v>0.25160984988047602</v>
      </c>
      <c r="AJ10" s="16"/>
      <c r="AK10" s="16">
        <v>0.267384262938336</v>
      </c>
      <c r="AL10" s="16">
        <v>0.25963323493888701</v>
      </c>
      <c r="AM10" s="16"/>
      <c r="AN10" s="16">
        <v>0.29517262129483102</v>
      </c>
      <c r="AO10" s="16">
        <v>0.24829459316996</v>
      </c>
      <c r="AP10" s="16"/>
      <c r="AQ10" s="16">
        <v>0.26529250484796402</v>
      </c>
      <c r="AR10" s="16">
        <v>0.26806737683092502</v>
      </c>
      <c r="AS10" s="16">
        <v>0.29445816176585698</v>
      </c>
      <c r="AT10" s="16"/>
      <c r="AU10" s="16">
        <v>0.239088692603702</v>
      </c>
      <c r="AV10" s="16">
        <v>0.32110715629548298</v>
      </c>
      <c r="AW10" s="16"/>
      <c r="AX10" s="16">
        <v>0.312284620284977</v>
      </c>
      <c r="AY10" s="16">
        <v>7.6379818154550694E-2</v>
      </c>
      <c r="AZ10" s="16"/>
      <c r="BA10" s="16">
        <v>0.43733607354616499</v>
      </c>
      <c r="BB10" s="16">
        <v>0.42448332341295802</v>
      </c>
    </row>
    <row r="11" spans="2:54" x14ac:dyDescent="0.35">
      <c r="B11" s="19" t="s">
        <v>189</v>
      </c>
      <c r="C11" s="16">
        <v>0.48812514341209501</v>
      </c>
      <c r="D11" s="16">
        <v>0.44947134526901</v>
      </c>
      <c r="E11" s="16">
        <v>0.52874543183901301</v>
      </c>
      <c r="F11" s="16"/>
      <c r="G11" s="16">
        <v>0.33455898266343198</v>
      </c>
      <c r="H11" s="16">
        <v>0.34336714898465698</v>
      </c>
      <c r="I11" s="16">
        <v>0.38925020631768698</v>
      </c>
      <c r="J11" s="16">
        <v>0.57006949972507204</v>
      </c>
      <c r="K11" s="16">
        <v>0.59527837575533404</v>
      </c>
      <c r="L11" s="16">
        <v>0.63202066968145099</v>
      </c>
      <c r="M11" s="16"/>
      <c r="N11" s="16">
        <v>0.527608329782431</v>
      </c>
      <c r="O11" s="16">
        <v>0.49724530029696401</v>
      </c>
      <c r="P11" s="16">
        <v>0.45595370049509998</v>
      </c>
      <c r="Q11" s="16">
        <v>0.503453369560935</v>
      </c>
      <c r="R11" s="16"/>
      <c r="S11" s="16">
        <v>0.53230273412491702</v>
      </c>
      <c r="T11" s="16">
        <v>0.42062486793741999</v>
      </c>
      <c r="U11" s="16"/>
      <c r="V11" s="16">
        <v>0.52450211260151602</v>
      </c>
      <c r="W11" s="16">
        <v>0.52032544044136197</v>
      </c>
      <c r="X11" s="16">
        <v>0.41937151798715999</v>
      </c>
      <c r="Y11" s="16">
        <v>0.42372441405557798</v>
      </c>
      <c r="Z11" s="16"/>
      <c r="AA11" s="16">
        <v>0.50590384995184001</v>
      </c>
      <c r="AB11" s="16">
        <v>0.51240895664785102</v>
      </c>
      <c r="AC11" s="16">
        <v>0.52397245697871597</v>
      </c>
      <c r="AD11" s="16">
        <v>0.41486470401374897</v>
      </c>
      <c r="AE11" s="16">
        <v>0.46212981843040002</v>
      </c>
      <c r="AF11" s="16">
        <v>0.58824792009763005</v>
      </c>
      <c r="AG11" s="16"/>
      <c r="AH11" s="16">
        <v>0.47008406862358898</v>
      </c>
      <c r="AI11" s="16">
        <v>0.48830093289242299</v>
      </c>
      <c r="AJ11" s="16"/>
      <c r="AK11" s="16">
        <v>0.46991810154539698</v>
      </c>
      <c r="AL11" s="16">
        <v>0.51234065165035003</v>
      </c>
      <c r="AM11" s="16"/>
      <c r="AN11" s="16">
        <v>0.47383428734574801</v>
      </c>
      <c r="AO11" s="16">
        <v>0.49610667212107101</v>
      </c>
      <c r="AP11" s="16"/>
      <c r="AQ11" s="16">
        <v>0.54295395345078601</v>
      </c>
      <c r="AR11" s="16">
        <v>0.50516732512045603</v>
      </c>
      <c r="AS11" s="16">
        <v>0.42478699201577402</v>
      </c>
      <c r="AT11" s="16"/>
      <c r="AU11" s="16">
        <v>0.50339569017269403</v>
      </c>
      <c r="AV11" s="16">
        <v>0.46332279468083798</v>
      </c>
      <c r="AW11" s="16"/>
      <c r="AX11" s="16">
        <v>0.48363950704256098</v>
      </c>
      <c r="AY11" s="16">
        <v>0.50973223491463704</v>
      </c>
      <c r="AZ11" s="16"/>
      <c r="BA11" s="16">
        <v>0.33784788217245698</v>
      </c>
      <c r="BB11" s="16">
        <v>0.28546428997196499</v>
      </c>
    </row>
    <row r="12" spans="2:54" x14ac:dyDescent="0.35">
      <c r="B12" s="19" t="s">
        <v>190</v>
      </c>
      <c r="C12" s="16">
        <v>0.13223013428871899</v>
      </c>
      <c r="D12" s="16">
        <v>0.111348576505131</v>
      </c>
      <c r="E12" s="16">
        <v>0.15077871589724001</v>
      </c>
      <c r="F12" s="16"/>
      <c r="G12" s="16">
        <v>8.8046241264052694E-2</v>
      </c>
      <c r="H12" s="16">
        <v>0.10445366445967499</v>
      </c>
      <c r="I12" s="16">
        <v>8.8747577807522099E-2</v>
      </c>
      <c r="J12" s="16">
        <v>0.10431352795120299</v>
      </c>
      <c r="K12" s="16">
        <v>0.17965802243139301</v>
      </c>
      <c r="L12" s="16">
        <v>0.199305424288933</v>
      </c>
      <c r="M12" s="16"/>
      <c r="N12" s="16">
        <v>0.104837547913434</v>
      </c>
      <c r="O12" s="16">
        <v>0.16093080491619799</v>
      </c>
      <c r="P12" s="16">
        <v>0.129721123945154</v>
      </c>
      <c r="Q12" s="16">
        <v>0.130773291441319</v>
      </c>
      <c r="R12" s="16"/>
      <c r="S12" s="16">
        <v>0.14060997287634799</v>
      </c>
      <c r="T12" s="16">
        <v>0.12025356212432201</v>
      </c>
      <c r="U12" s="16"/>
      <c r="V12" s="16">
        <v>0.15304681590338001</v>
      </c>
      <c r="W12" s="16">
        <v>0.147783009026279</v>
      </c>
      <c r="X12" s="16">
        <v>0.104484024669315</v>
      </c>
      <c r="Y12" s="16">
        <v>3.15860358389339E-2</v>
      </c>
      <c r="Z12" s="16"/>
      <c r="AA12" s="16">
        <v>0.15796552710693401</v>
      </c>
      <c r="AB12" s="16">
        <v>0.13842026870506399</v>
      </c>
      <c r="AC12" s="16">
        <v>0.21356331289389199</v>
      </c>
      <c r="AD12" s="16">
        <v>8.3636838620011006E-2</v>
      </c>
      <c r="AE12" s="16">
        <v>6.5006821759337904E-2</v>
      </c>
      <c r="AF12" s="16">
        <v>4.1533050570559199E-2</v>
      </c>
      <c r="AG12" s="16"/>
      <c r="AH12" s="16">
        <v>0.111312193159131</v>
      </c>
      <c r="AI12" s="16">
        <v>0.152805042051987</v>
      </c>
      <c r="AJ12" s="16"/>
      <c r="AK12" s="16">
        <v>0.11932657292549299</v>
      </c>
      <c r="AL12" s="16">
        <v>0.134082960786188</v>
      </c>
      <c r="AM12" s="16"/>
      <c r="AN12" s="16">
        <v>0.113299827438267</v>
      </c>
      <c r="AO12" s="16">
        <v>0.14163295465206599</v>
      </c>
      <c r="AP12" s="16"/>
      <c r="AQ12" s="16">
        <v>9.0484932596701595E-2</v>
      </c>
      <c r="AR12" s="16">
        <v>0.16883843582250199</v>
      </c>
      <c r="AS12" s="16">
        <v>9.9147581008752803E-2</v>
      </c>
      <c r="AT12" s="16"/>
      <c r="AU12" s="16">
        <v>0.139474704916769</v>
      </c>
      <c r="AV12" s="16">
        <v>0.120266110439993</v>
      </c>
      <c r="AW12" s="16"/>
      <c r="AX12" s="16">
        <v>8.4321614262436895E-2</v>
      </c>
      <c r="AY12" s="16">
        <v>0.37423573856353298</v>
      </c>
      <c r="AZ12" s="16"/>
      <c r="BA12" s="16">
        <v>1.7556910971954401E-2</v>
      </c>
      <c r="BB12" s="16">
        <v>9.1562578205772793E-2</v>
      </c>
    </row>
    <row r="13" spans="2:54" x14ac:dyDescent="0.35">
      <c r="B13" s="19" t="s">
        <v>89</v>
      </c>
      <c r="C13" s="20">
        <v>1.06897952444121E-2</v>
      </c>
      <c r="D13" s="20">
        <v>5.8167280567489304E-3</v>
      </c>
      <c r="E13" s="20">
        <v>1.54732718886393E-2</v>
      </c>
      <c r="F13" s="20"/>
      <c r="G13" s="20">
        <v>0</v>
      </c>
      <c r="H13" s="20">
        <v>2.0697630850949399E-2</v>
      </c>
      <c r="I13" s="20">
        <v>1.70016487008323E-2</v>
      </c>
      <c r="J13" s="20">
        <v>2.6251982911535399E-2</v>
      </c>
      <c r="K13" s="20">
        <v>0</v>
      </c>
      <c r="L13" s="20">
        <v>0</v>
      </c>
      <c r="M13" s="20"/>
      <c r="N13" s="20">
        <v>0</v>
      </c>
      <c r="O13" s="20">
        <v>7.8635380678743292E-3</v>
      </c>
      <c r="P13" s="20">
        <v>1.3964173407357601E-2</v>
      </c>
      <c r="Q13" s="20">
        <v>1.5568531324207199E-2</v>
      </c>
      <c r="R13" s="20"/>
      <c r="S13" s="20">
        <v>6.1692438631917703E-3</v>
      </c>
      <c r="T13" s="20">
        <v>1.7559047974780601E-2</v>
      </c>
      <c r="U13" s="20"/>
      <c r="V13" s="20">
        <v>2.0707771345010301E-2</v>
      </c>
      <c r="W13" s="20">
        <v>1.06549220253784E-2</v>
      </c>
      <c r="X13" s="20">
        <v>3.2438684171771101E-3</v>
      </c>
      <c r="Y13" s="20">
        <v>0</v>
      </c>
      <c r="Z13" s="20"/>
      <c r="AA13" s="20">
        <v>2.26130851124604E-2</v>
      </c>
      <c r="AB13" s="20">
        <v>0</v>
      </c>
      <c r="AC13" s="20">
        <v>0</v>
      </c>
      <c r="AD13" s="20">
        <v>4.3636530348979503E-3</v>
      </c>
      <c r="AE13" s="20">
        <v>1.07385855285595E-2</v>
      </c>
      <c r="AF13" s="20">
        <v>0</v>
      </c>
      <c r="AG13" s="20"/>
      <c r="AH13" s="20">
        <v>1.4406413987164799E-2</v>
      </c>
      <c r="AI13" s="20">
        <v>2.7892506697097799E-3</v>
      </c>
      <c r="AJ13" s="20"/>
      <c r="AK13" s="20">
        <v>1.70350087233654E-2</v>
      </c>
      <c r="AL13" s="20">
        <v>0</v>
      </c>
      <c r="AM13" s="20"/>
      <c r="AN13" s="20">
        <v>1.22987047092359E-2</v>
      </c>
      <c r="AO13" s="20">
        <v>2.4559312994836199E-3</v>
      </c>
      <c r="AP13" s="20"/>
      <c r="AQ13" s="20">
        <v>0</v>
      </c>
      <c r="AR13" s="20">
        <v>2.2443133581960401E-2</v>
      </c>
      <c r="AS13" s="20">
        <v>0</v>
      </c>
      <c r="AT13" s="20"/>
      <c r="AU13" s="20">
        <v>8.8357349190525594E-3</v>
      </c>
      <c r="AV13" s="20">
        <v>1.3514067486865001E-2</v>
      </c>
      <c r="AW13" s="20"/>
      <c r="AX13" s="20">
        <v>7.2698008347896904E-3</v>
      </c>
      <c r="AY13" s="20">
        <v>2.2789007792601498E-2</v>
      </c>
      <c r="AZ13" s="20"/>
      <c r="BA13" s="20">
        <v>0</v>
      </c>
      <c r="BB13" s="20">
        <v>0</v>
      </c>
    </row>
    <row r="14" spans="2:54" x14ac:dyDescent="0.35">
      <c r="B14" s="21"/>
    </row>
    <row r="15" spans="2:54" x14ac:dyDescent="0.35">
      <c r="B15" t="s">
        <v>525</v>
      </c>
    </row>
    <row r="16" spans="2:54" x14ac:dyDescent="0.35">
      <c r="B16" t="s">
        <v>526</v>
      </c>
    </row>
    <row r="18" spans="2:2" x14ac:dyDescent="0.35">
      <c r="B1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B17"/>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191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ht="43.5" customHeight="1" x14ac:dyDescent="0.35">
      <c r="B9" s="19" t="s">
        <v>192</v>
      </c>
      <c r="C9" s="16">
        <v>0.51323824075261304</v>
      </c>
      <c r="D9" s="16">
        <v>0.49814153557976698</v>
      </c>
      <c r="E9" s="16">
        <v>0.529276015416418</v>
      </c>
      <c r="F9" s="16"/>
      <c r="G9" s="16">
        <v>0.50121300915646705</v>
      </c>
      <c r="H9" s="16">
        <v>0.49387042328245101</v>
      </c>
      <c r="I9" s="16">
        <v>0.469736752665257</v>
      </c>
      <c r="J9" s="16">
        <v>0.46820433196838002</v>
      </c>
      <c r="K9" s="16">
        <v>0.54537820682437999</v>
      </c>
      <c r="L9" s="16">
        <v>0.57944344843944695</v>
      </c>
      <c r="M9" s="16"/>
      <c r="N9" s="16">
        <v>0.56322417520020795</v>
      </c>
      <c r="O9" s="16">
        <v>0.52626793866143096</v>
      </c>
      <c r="P9" s="16">
        <v>0.48570167833934103</v>
      </c>
      <c r="Q9" s="16">
        <v>0.51019154966259805</v>
      </c>
      <c r="R9" s="16"/>
      <c r="S9" s="16">
        <v>0.53319304961067404</v>
      </c>
      <c r="T9" s="16">
        <v>0.48238578326290998</v>
      </c>
      <c r="U9" s="16"/>
      <c r="V9" s="16">
        <v>0.49333762644968399</v>
      </c>
      <c r="W9" s="16">
        <v>0.51780127098223605</v>
      </c>
      <c r="X9" s="16">
        <v>0.52378052364120598</v>
      </c>
      <c r="Y9" s="16">
        <v>0.517938101573722</v>
      </c>
      <c r="Z9" s="16"/>
      <c r="AA9" s="16">
        <v>0.4727577148871</v>
      </c>
      <c r="AB9" s="16">
        <v>0.57382366081041902</v>
      </c>
      <c r="AC9" s="16">
        <v>0.50358773356095698</v>
      </c>
      <c r="AD9" s="16">
        <v>0.52746487471289305</v>
      </c>
      <c r="AE9" s="16">
        <v>0.54137049995491604</v>
      </c>
      <c r="AF9" s="16">
        <v>0.52231573511019802</v>
      </c>
      <c r="AG9" s="16"/>
      <c r="AH9" s="16">
        <v>0.52050635374072596</v>
      </c>
      <c r="AI9" s="16">
        <v>0.52108057880198999</v>
      </c>
      <c r="AJ9" s="16"/>
      <c r="AK9" s="16">
        <v>0.522461873779271</v>
      </c>
      <c r="AL9" s="16">
        <v>0.52542824913006103</v>
      </c>
      <c r="AM9" s="16"/>
      <c r="AN9" s="16">
        <v>0.52611053931895801</v>
      </c>
      <c r="AO9" s="16">
        <v>0.55711822264545996</v>
      </c>
      <c r="AP9" s="16"/>
      <c r="AQ9" s="16">
        <v>0.56296242883054803</v>
      </c>
      <c r="AR9" s="16">
        <v>0.448464098403144</v>
      </c>
      <c r="AS9" s="16">
        <v>0.568763984210645</v>
      </c>
      <c r="AT9" s="16"/>
      <c r="AU9" s="16">
        <v>0.50829265897785503</v>
      </c>
      <c r="AV9" s="16">
        <v>0.52246629730487604</v>
      </c>
      <c r="AW9" s="16"/>
      <c r="AX9" s="16">
        <v>0.50941028917191</v>
      </c>
      <c r="AY9" s="16">
        <v>0.54748117715932298</v>
      </c>
      <c r="AZ9" s="16"/>
      <c r="BA9" s="16">
        <v>0.47581260138984499</v>
      </c>
      <c r="BB9" s="16">
        <v>0.50022446162786005</v>
      </c>
    </row>
    <row r="10" spans="2:54" ht="43.5" customHeight="1" x14ac:dyDescent="0.35">
      <c r="B10" s="19" t="s">
        <v>193</v>
      </c>
      <c r="C10" s="16">
        <v>0.329004033130534</v>
      </c>
      <c r="D10" s="16">
        <v>0.35469874991836597</v>
      </c>
      <c r="E10" s="16">
        <v>0.30600131177180001</v>
      </c>
      <c r="F10" s="16"/>
      <c r="G10" s="16">
        <v>0.27011744713450397</v>
      </c>
      <c r="H10" s="16">
        <v>0.37873650418551902</v>
      </c>
      <c r="I10" s="16">
        <v>0.36445420760321001</v>
      </c>
      <c r="J10" s="16">
        <v>0.41525048142097798</v>
      </c>
      <c r="K10" s="16">
        <v>0.29934068338041703</v>
      </c>
      <c r="L10" s="16">
        <v>0.25093946115959398</v>
      </c>
      <c r="M10" s="16"/>
      <c r="N10" s="16">
        <v>0.33023196273580402</v>
      </c>
      <c r="O10" s="16">
        <v>0.30068554619983501</v>
      </c>
      <c r="P10" s="16">
        <v>0.34637151033228503</v>
      </c>
      <c r="Q10" s="16">
        <v>0.325043115121465</v>
      </c>
      <c r="R10" s="16"/>
      <c r="S10" s="16">
        <v>0.308354077464423</v>
      </c>
      <c r="T10" s="16">
        <v>0.36011908001746301</v>
      </c>
      <c r="U10" s="16"/>
      <c r="V10" s="16">
        <v>0.31320957793304199</v>
      </c>
      <c r="W10" s="16">
        <v>0.32113269538310202</v>
      </c>
      <c r="X10" s="16">
        <v>0.34759080145196702</v>
      </c>
      <c r="Y10" s="16">
        <v>0.38044240040117999</v>
      </c>
      <c r="Z10" s="16"/>
      <c r="AA10" s="16">
        <v>0.30374643195601497</v>
      </c>
      <c r="AB10" s="16">
        <v>0.29727807415642798</v>
      </c>
      <c r="AC10" s="16">
        <v>0.37510577131220801</v>
      </c>
      <c r="AD10" s="16">
        <v>0.37370068850765598</v>
      </c>
      <c r="AE10" s="16">
        <v>0.36169073292292298</v>
      </c>
      <c r="AF10" s="16">
        <v>0.282953030637634</v>
      </c>
      <c r="AG10" s="16"/>
      <c r="AH10" s="16">
        <v>0.34672620836634599</v>
      </c>
      <c r="AI10" s="16">
        <v>0.30723350381727699</v>
      </c>
      <c r="AJ10" s="16"/>
      <c r="AK10" s="16">
        <v>0.33717739818848602</v>
      </c>
      <c r="AL10" s="16">
        <v>0.33406033037414601</v>
      </c>
      <c r="AM10" s="16"/>
      <c r="AN10" s="16">
        <v>0.35031872997674102</v>
      </c>
      <c r="AO10" s="16">
        <v>0.28894883790475601</v>
      </c>
      <c r="AP10" s="16"/>
      <c r="AQ10" s="16">
        <v>0.31816510420263699</v>
      </c>
      <c r="AR10" s="16">
        <v>0.371334122075684</v>
      </c>
      <c r="AS10" s="16">
        <v>0.28108535271852098</v>
      </c>
      <c r="AT10" s="16"/>
      <c r="AU10" s="16">
        <v>0.32703668474888398</v>
      </c>
      <c r="AV10" s="16">
        <v>0.33413722656272199</v>
      </c>
      <c r="AW10" s="16"/>
      <c r="AX10" s="16">
        <v>0.356246452194598</v>
      </c>
      <c r="AY10" s="16">
        <v>0.19684596351274999</v>
      </c>
      <c r="AZ10" s="16"/>
      <c r="BA10" s="16">
        <v>0.42054184362914498</v>
      </c>
      <c r="BB10" s="16">
        <v>0.34654542757825801</v>
      </c>
    </row>
    <row r="11" spans="2:54" ht="43.5" customHeight="1" x14ac:dyDescent="0.35">
      <c r="B11" s="19" t="s">
        <v>194</v>
      </c>
      <c r="C11" s="16">
        <v>5.3704981661515001E-2</v>
      </c>
      <c r="D11" s="16">
        <v>7.3001218193442394E-2</v>
      </c>
      <c r="E11" s="16">
        <v>3.2502777987590603E-2</v>
      </c>
      <c r="F11" s="16"/>
      <c r="G11" s="16">
        <v>0.15395414281476699</v>
      </c>
      <c r="H11" s="16">
        <v>5.6812623036254797E-2</v>
      </c>
      <c r="I11" s="16">
        <v>6.3280781366584701E-2</v>
      </c>
      <c r="J11" s="16">
        <v>2.6470378114563299E-2</v>
      </c>
      <c r="K11" s="16">
        <v>4.2594461159479E-2</v>
      </c>
      <c r="L11" s="16">
        <v>1.49635822071738E-2</v>
      </c>
      <c r="M11" s="16"/>
      <c r="N11" s="16">
        <v>3.95955185301008E-2</v>
      </c>
      <c r="O11" s="16">
        <v>3.6818273239342197E-2</v>
      </c>
      <c r="P11" s="16">
        <v>5.70990737288323E-2</v>
      </c>
      <c r="Q11" s="16">
        <v>7.3138895473892698E-2</v>
      </c>
      <c r="R11" s="16"/>
      <c r="S11" s="16">
        <v>4.6489081726512102E-2</v>
      </c>
      <c r="T11" s="16">
        <v>6.4852433962158298E-2</v>
      </c>
      <c r="U11" s="16"/>
      <c r="V11" s="16">
        <v>7.3034559708554103E-2</v>
      </c>
      <c r="W11" s="16">
        <v>2.5570131951713499E-2</v>
      </c>
      <c r="X11" s="16">
        <v>7.4475148333615696E-2</v>
      </c>
      <c r="Y11" s="16">
        <v>6.4358639521342298E-2</v>
      </c>
      <c r="Z11" s="16"/>
      <c r="AA11" s="16">
        <v>5.5289212461010102E-2</v>
      </c>
      <c r="AB11" s="16">
        <v>7.0825261704169501E-2</v>
      </c>
      <c r="AC11" s="16">
        <v>1.2643410062551499E-2</v>
      </c>
      <c r="AD11" s="16">
        <v>4.9135791082182703E-2</v>
      </c>
      <c r="AE11" s="16">
        <v>5.4735106783789497E-2</v>
      </c>
      <c r="AF11" s="16">
        <v>9.3395367150135605E-2</v>
      </c>
      <c r="AG11" s="16"/>
      <c r="AH11" s="16">
        <v>5.2153036152048797E-2</v>
      </c>
      <c r="AI11" s="16">
        <v>4.4569218511902299E-2</v>
      </c>
      <c r="AJ11" s="16"/>
      <c r="AK11" s="16">
        <v>6.1412792101437901E-2</v>
      </c>
      <c r="AL11" s="16">
        <v>3.51851204028985E-2</v>
      </c>
      <c r="AM11" s="16"/>
      <c r="AN11" s="16">
        <v>5.0139731254857003E-2</v>
      </c>
      <c r="AO11" s="16">
        <v>4.6167817260111599E-2</v>
      </c>
      <c r="AP11" s="16"/>
      <c r="AQ11" s="16">
        <v>7.7303642906860107E-2</v>
      </c>
      <c r="AR11" s="16">
        <v>3.4176088593439999E-2</v>
      </c>
      <c r="AS11" s="16">
        <v>6.1470942106417903E-2</v>
      </c>
      <c r="AT11" s="16"/>
      <c r="AU11" s="16">
        <v>5.0242665531428601E-2</v>
      </c>
      <c r="AV11" s="16">
        <v>5.7519090529888503E-2</v>
      </c>
      <c r="AW11" s="16"/>
      <c r="AX11" s="16">
        <v>5.5489682424076398E-2</v>
      </c>
      <c r="AY11" s="16">
        <v>3.7554895061303599E-2</v>
      </c>
      <c r="AZ11" s="16"/>
      <c r="BA11" s="16">
        <v>7.6632617263216504E-2</v>
      </c>
      <c r="BB11" s="16">
        <v>7.8853632144248897E-2</v>
      </c>
    </row>
    <row r="12" spans="2:54" x14ac:dyDescent="0.35">
      <c r="B12" s="19" t="s">
        <v>89</v>
      </c>
      <c r="C12" s="20">
        <v>0.10405274445533701</v>
      </c>
      <c r="D12" s="20">
        <v>7.4158496308424499E-2</v>
      </c>
      <c r="E12" s="20">
        <v>0.132219894824192</v>
      </c>
      <c r="F12" s="20"/>
      <c r="G12" s="20">
        <v>7.4715400894261805E-2</v>
      </c>
      <c r="H12" s="20">
        <v>7.0580449495775202E-2</v>
      </c>
      <c r="I12" s="20">
        <v>0.102528258364948</v>
      </c>
      <c r="J12" s="20">
        <v>9.0074808496078698E-2</v>
      </c>
      <c r="K12" s="20">
        <v>0.112686648635724</v>
      </c>
      <c r="L12" s="20">
        <v>0.15465350819378501</v>
      </c>
      <c r="M12" s="20"/>
      <c r="N12" s="20">
        <v>6.6948343533886706E-2</v>
      </c>
      <c r="O12" s="20">
        <v>0.13622824189939101</v>
      </c>
      <c r="P12" s="20">
        <v>0.11082773759954199</v>
      </c>
      <c r="Q12" s="20">
        <v>9.1626439742044402E-2</v>
      </c>
      <c r="R12" s="20"/>
      <c r="S12" s="20">
        <v>0.11196379119839001</v>
      </c>
      <c r="T12" s="20">
        <v>9.2642702757468803E-2</v>
      </c>
      <c r="U12" s="20"/>
      <c r="V12" s="20">
        <v>0.120418235908721</v>
      </c>
      <c r="W12" s="20">
        <v>0.135495901682949</v>
      </c>
      <c r="X12" s="20">
        <v>5.4153526573211E-2</v>
      </c>
      <c r="Y12" s="20">
        <v>3.7260858503755802E-2</v>
      </c>
      <c r="Z12" s="20"/>
      <c r="AA12" s="20">
        <v>0.16820664069587499</v>
      </c>
      <c r="AB12" s="20">
        <v>5.8073003328983498E-2</v>
      </c>
      <c r="AC12" s="20">
        <v>0.108663085064283</v>
      </c>
      <c r="AD12" s="20">
        <v>4.9698645697268298E-2</v>
      </c>
      <c r="AE12" s="20">
        <v>4.2203660338370703E-2</v>
      </c>
      <c r="AF12" s="20">
        <v>0.101335867102032</v>
      </c>
      <c r="AG12" s="20"/>
      <c r="AH12" s="20">
        <v>8.0614401740879693E-2</v>
      </c>
      <c r="AI12" s="20">
        <v>0.12711669886883101</v>
      </c>
      <c r="AJ12" s="20"/>
      <c r="AK12" s="20">
        <v>7.8947935930805305E-2</v>
      </c>
      <c r="AL12" s="20">
        <v>0.105326300092894</v>
      </c>
      <c r="AM12" s="20"/>
      <c r="AN12" s="20">
        <v>7.3430999449443896E-2</v>
      </c>
      <c r="AO12" s="20">
        <v>0.10776512218967201</v>
      </c>
      <c r="AP12" s="20"/>
      <c r="AQ12" s="20">
        <v>4.1568824059954698E-2</v>
      </c>
      <c r="AR12" s="20">
        <v>0.14602569092773199</v>
      </c>
      <c r="AS12" s="20">
        <v>8.86797209644163E-2</v>
      </c>
      <c r="AT12" s="20"/>
      <c r="AU12" s="20">
        <v>0.11442799074183201</v>
      </c>
      <c r="AV12" s="20">
        <v>8.5877385602513095E-2</v>
      </c>
      <c r="AW12" s="20"/>
      <c r="AX12" s="20">
        <v>7.8853576209416507E-2</v>
      </c>
      <c r="AY12" s="20">
        <v>0.218117964266624</v>
      </c>
      <c r="AZ12" s="20"/>
      <c r="BA12" s="20">
        <v>2.7012937717793398E-2</v>
      </c>
      <c r="BB12" s="20">
        <v>7.4376478649632302E-2</v>
      </c>
    </row>
    <row r="13" spans="2:54" x14ac:dyDescent="0.35">
      <c r="B13" s="21"/>
    </row>
    <row r="14" spans="2:54" x14ac:dyDescent="0.35">
      <c r="B14" t="s">
        <v>525</v>
      </c>
    </row>
    <row r="15" spans="2:54" x14ac:dyDescent="0.35">
      <c r="B15" t="s">
        <v>526</v>
      </c>
    </row>
    <row r="17" spans="2:2" x14ac:dyDescent="0.35">
      <c r="B17"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B38"/>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195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196</v>
      </c>
      <c r="C9" s="16">
        <v>0.60355340166531002</v>
      </c>
      <c r="D9" s="16">
        <v>0.59190698350808302</v>
      </c>
      <c r="E9" s="16">
        <v>0.61729535160284099</v>
      </c>
      <c r="F9" s="16"/>
      <c r="G9" s="16">
        <v>0.58381270280157005</v>
      </c>
      <c r="H9" s="16">
        <v>0.56851541068884903</v>
      </c>
      <c r="I9" s="16">
        <v>0.54007400017627505</v>
      </c>
      <c r="J9" s="16">
        <v>0.639765834471553</v>
      </c>
      <c r="K9" s="16">
        <v>0.64766513531419001</v>
      </c>
      <c r="L9" s="16">
        <v>0.632490198988093</v>
      </c>
      <c r="M9" s="16"/>
      <c r="N9" s="16">
        <v>0.60857086072436295</v>
      </c>
      <c r="O9" s="16">
        <v>0.54317042113319203</v>
      </c>
      <c r="P9" s="16">
        <v>0.622703073258562</v>
      </c>
      <c r="Q9" s="16">
        <v>0.62206436849491797</v>
      </c>
      <c r="R9" s="16"/>
      <c r="S9" s="16">
        <v>0.63277112260379198</v>
      </c>
      <c r="T9" s="16">
        <v>0.56250468418838795</v>
      </c>
      <c r="U9" s="16"/>
      <c r="V9" s="16">
        <v>0.50761951551901296</v>
      </c>
      <c r="W9" s="16">
        <v>0.61852845899449604</v>
      </c>
      <c r="X9" s="16">
        <v>0.65424217762397496</v>
      </c>
      <c r="Y9" s="16">
        <v>0.70874556124285804</v>
      </c>
      <c r="Z9" s="16"/>
      <c r="AA9" s="16">
        <v>0.529211304526509</v>
      </c>
      <c r="AB9" s="16">
        <v>0.67141985997748899</v>
      </c>
      <c r="AC9" s="16">
        <v>0.63708246880528596</v>
      </c>
      <c r="AD9" s="16">
        <v>0.64810903436793699</v>
      </c>
      <c r="AE9" s="16">
        <v>0.62978714144383097</v>
      </c>
      <c r="AF9" s="16">
        <v>0.65655190162076404</v>
      </c>
      <c r="AG9" s="16"/>
      <c r="AH9" s="16">
        <v>0.59330351711170803</v>
      </c>
      <c r="AI9" s="16">
        <v>0.629201591609866</v>
      </c>
      <c r="AJ9" s="16"/>
      <c r="AK9" s="16">
        <v>0.57541017621854595</v>
      </c>
      <c r="AL9" s="16">
        <v>0.62433666795142295</v>
      </c>
      <c r="AM9" s="16"/>
      <c r="AN9" s="16">
        <v>0.59036728543394001</v>
      </c>
      <c r="AO9" s="16">
        <v>0.61991594376311598</v>
      </c>
      <c r="AP9" s="16"/>
      <c r="AQ9" s="16">
        <v>0.63799743843016499</v>
      </c>
      <c r="AR9" s="16">
        <v>0.62127798142672497</v>
      </c>
      <c r="AS9" s="16">
        <v>0.58341680551534003</v>
      </c>
      <c r="AT9" s="16"/>
      <c r="AU9" s="16">
        <v>0.62045810375345201</v>
      </c>
      <c r="AV9" s="16">
        <v>0.58312559112516305</v>
      </c>
      <c r="AW9" s="16"/>
      <c r="AX9" s="16">
        <v>0.63602995443849797</v>
      </c>
      <c r="AY9" s="16">
        <v>0.46222083467802899</v>
      </c>
      <c r="AZ9" s="16"/>
      <c r="BA9" s="16">
        <v>0.61578315002644901</v>
      </c>
      <c r="BB9" s="16">
        <v>0.73784810576915405</v>
      </c>
    </row>
    <row r="10" spans="2:54" x14ac:dyDescent="0.35">
      <c r="B10" s="19" t="s">
        <v>197</v>
      </c>
      <c r="C10" s="16">
        <v>0.52164356812277501</v>
      </c>
      <c r="D10" s="16">
        <v>0.46833125034008199</v>
      </c>
      <c r="E10" s="16">
        <v>0.57731494950142004</v>
      </c>
      <c r="F10" s="16"/>
      <c r="G10" s="16">
        <v>0.42563805682389799</v>
      </c>
      <c r="H10" s="16">
        <v>0.50427413828409096</v>
      </c>
      <c r="I10" s="16">
        <v>0.48246495163542003</v>
      </c>
      <c r="J10" s="16">
        <v>0.56820624926428398</v>
      </c>
      <c r="K10" s="16">
        <v>0.56138020278699896</v>
      </c>
      <c r="L10" s="16">
        <v>0.55618331467916704</v>
      </c>
      <c r="M10" s="16"/>
      <c r="N10" s="16">
        <v>0.56812738627517301</v>
      </c>
      <c r="O10" s="16">
        <v>0.49190574492614098</v>
      </c>
      <c r="P10" s="16">
        <v>0.52526445101746799</v>
      </c>
      <c r="Q10" s="16">
        <v>0.50854904096012299</v>
      </c>
      <c r="R10" s="16"/>
      <c r="S10" s="16">
        <v>0.54230393883574002</v>
      </c>
      <c r="T10" s="16">
        <v>0.49308963864709898</v>
      </c>
      <c r="U10" s="16"/>
      <c r="V10" s="16">
        <v>0.46848497761683899</v>
      </c>
      <c r="W10" s="16">
        <v>0.51826609568451298</v>
      </c>
      <c r="X10" s="16">
        <v>0.56482643021246803</v>
      </c>
      <c r="Y10" s="16">
        <v>0.58893088295178098</v>
      </c>
      <c r="Z10" s="16"/>
      <c r="AA10" s="16">
        <v>0.472622916496033</v>
      </c>
      <c r="AB10" s="16">
        <v>0.58248322196144398</v>
      </c>
      <c r="AC10" s="16">
        <v>0.497940416119383</v>
      </c>
      <c r="AD10" s="16">
        <v>0.55354949430838796</v>
      </c>
      <c r="AE10" s="16">
        <v>0.60739888122346197</v>
      </c>
      <c r="AF10" s="16">
        <v>0.39276885065296802</v>
      </c>
      <c r="AG10" s="16"/>
      <c r="AH10" s="16">
        <v>0.54424315891605801</v>
      </c>
      <c r="AI10" s="16">
        <v>0.52117108736670004</v>
      </c>
      <c r="AJ10" s="16"/>
      <c r="AK10" s="16">
        <v>0.52005135634715105</v>
      </c>
      <c r="AL10" s="16">
        <v>0.51314480069328805</v>
      </c>
      <c r="AM10" s="16"/>
      <c r="AN10" s="16">
        <v>0.52810339067140399</v>
      </c>
      <c r="AO10" s="16">
        <v>0.51339452227459803</v>
      </c>
      <c r="AP10" s="16"/>
      <c r="AQ10" s="16">
        <v>0.56404220789215898</v>
      </c>
      <c r="AR10" s="16">
        <v>0.55373262763012498</v>
      </c>
      <c r="AS10" s="16">
        <v>0.48016207159529301</v>
      </c>
      <c r="AT10" s="16"/>
      <c r="AU10" s="16">
        <v>0.53078470559162205</v>
      </c>
      <c r="AV10" s="16">
        <v>0.51608922023075499</v>
      </c>
      <c r="AW10" s="16"/>
      <c r="AX10" s="16">
        <v>0.55866516429188395</v>
      </c>
      <c r="AY10" s="16">
        <v>0.34861040924709003</v>
      </c>
      <c r="AZ10" s="16"/>
      <c r="BA10" s="16">
        <v>0.55741918938766699</v>
      </c>
      <c r="BB10" s="16">
        <v>0.62761778407064905</v>
      </c>
    </row>
    <row r="11" spans="2:54" x14ac:dyDescent="0.35">
      <c r="B11" s="19" t="s">
        <v>198</v>
      </c>
      <c r="C11" s="16">
        <v>0.50901498350082697</v>
      </c>
      <c r="D11" s="16">
        <v>0.50171254427503797</v>
      </c>
      <c r="E11" s="16">
        <v>0.51711294738717195</v>
      </c>
      <c r="F11" s="16"/>
      <c r="G11" s="16">
        <v>0.54442358931163504</v>
      </c>
      <c r="H11" s="16">
        <v>0.53258275336950001</v>
      </c>
      <c r="I11" s="16">
        <v>0.51320044148283595</v>
      </c>
      <c r="J11" s="16">
        <v>0.49436050280518701</v>
      </c>
      <c r="K11" s="16">
        <v>0.47553055211190598</v>
      </c>
      <c r="L11" s="16">
        <v>0.50239557796534695</v>
      </c>
      <c r="M11" s="16"/>
      <c r="N11" s="16">
        <v>0.55770252045649704</v>
      </c>
      <c r="O11" s="16">
        <v>0.43690756264862501</v>
      </c>
      <c r="P11" s="16">
        <v>0.522542282806714</v>
      </c>
      <c r="Q11" s="16">
        <v>0.51551393610362295</v>
      </c>
      <c r="R11" s="16"/>
      <c r="S11" s="16">
        <v>0.51888386708415801</v>
      </c>
      <c r="T11" s="16">
        <v>0.493348912607596</v>
      </c>
      <c r="U11" s="16"/>
      <c r="V11" s="16">
        <v>0.45341417424448999</v>
      </c>
      <c r="W11" s="16">
        <v>0.51322268235732404</v>
      </c>
      <c r="X11" s="16">
        <v>0.53441307004393601</v>
      </c>
      <c r="Y11" s="16">
        <v>0.65516301746335603</v>
      </c>
      <c r="Z11" s="16"/>
      <c r="AA11" s="16">
        <v>0.464437767065496</v>
      </c>
      <c r="AB11" s="16">
        <v>0.55087423952630399</v>
      </c>
      <c r="AC11" s="16">
        <v>0.36248267822397001</v>
      </c>
      <c r="AD11" s="16">
        <v>0.55902382691220098</v>
      </c>
      <c r="AE11" s="16">
        <v>0.634950926408412</v>
      </c>
      <c r="AF11" s="16">
        <v>0.58541222133083803</v>
      </c>
      <c r="AG11" s="16"/>
      <c r="AH11" s="16">
        <v>0.51913832384277703</v>
      </c>
      <c r="AI11" s="16">
        <v>0.49581251056115799</v>
      </c>
      <c r="AJ11" s="16"/>
      <c r="AK11" s="16">
        <v>0.48409727909002098</v>
      </c>
      <c r="AL11" s="16">
        <v>0.48897833392029999</v>
      </c>
      <c r="AM11" s="16"/>
      <c r="AN11" s="16">
        <v>0.497903517499106</v>
      </c>
      <c r="AO11" s="16">
        <v>0.50034008225118698</v>
      </c>
      <c r="AP11" s="16"/>
      <c r="AQ11" s="16">
        <v>0.54185226822240395</v>
      </c>
      <c r="AR11" s="16">
        <v>0.51259586793901701</v>
      </c>
      <c r="AS11" s="16">
        <v>0.51130923773106196</v>
      </c>
      <c r="AT11" s="16"/>
      <c r="AU11" s="16">
        <v>0.49914750233468502</v>
      </c>
      <c r="AV11" s="16">
        <v>0.52484309565648002</v>
      </c>
      <c r="AW11" s="16"/>
      <c r="AX11" s="16">
        <v>0.53890187904299602</v>
      </c>
      <c r="AY11" s="16">
        <v>0.36592937687610799</v>
      </c>
      <c r="AZ11" s="16"/>
      <c r="BA11" s="16">
        <v>0.605630354158741</v>
      </c>
      <c r="BB11" s="16">
        <v>0.61228172430206496</v>
      </c>
    </row>
    <row r="12" spans="2:54" x14ac:dyDescent="0.35">
      <c r="B12" s="19" t="s">
        <v>199</v>
      </c>
      <c r="C12" s="16">
        <v>0.48931114385536401</v>
      </c>
      <c r="D12" s="16">
        <v>0.48302496549705298</v>
      </c>
      <c r="E12" s="16">
        <v>0.49631637844868498</v>
      </c>
      <c r="F12" s="16"/>
      <c r="G12" s="16">
        <v>0.54510399602470605</v>
      </c>
      <c r="H12" s="16">
        <v>0.47197511055298502</v>
      </c>
      <c r="I12" s="16">
        <v>0.46027726966002702</v>
      </c>
      <c r="J12" s="16">
        <v>0.50096456837454795</v>
      </c>
      <c r="K12" s="16">
        <v>0.45389475022324</v>
      </c>
      <c r="L12" s="16">
        <v>0.51347621357804096</v>
      </c>
      <c r="M12" s="16"/>
      <c r="N12" s="16">
        <v>0.51328920803844502</v>
      </c>
      <c r="O12" s="16">
        <v>0.47621438144209899</v>
      </c>
      <c r="P12" s="16">
        <v>0.473793925025423</v>
      </c>
      <c r="Q12" s="16">
        <v>0.50847196197150502</v>
      </c>
      <c r="R12" s="16"/>
      <c r="S12" s="16">
        <v>0.51351899311732796</v>
      </c>
      <c r="T12" s="16">
        <v>0.45192686873293197</v>
      </c>
      <c r="U12" s="16"/>
      <c r="V12" s="16">
        <v>0.41527498963481102</v>
      </c>
      <c r="W12" s="16">
        <v>0.490547546270451</v>
      </c>
      <c r="X12" s="16">
        <v>0.53503602438348696</v>
      </c>
      <c r="Y12" s="16">
        <v>0.63486178193791798</v>
      </c>
      <c r="Z12" s="16"/>
      <c r="AA12" s="16">
        <v>0.41739037702186499</v>
      </c>
      <c r="AB12" s="16">
        <v>0.54341504488310599</v>
      </c>
      <c r="AC12" s="16">
        <v>0.42774261733525198</v>
      </c>
      <c r="AD12" s="16">
        <v>0.57440644480053904</v>
      </c>
      <c r="AE12" s="16">
        <v>0.57940747032515105</v>
      </c>
      <c r="AF12" s="16">
        <v>0.43048388106997798</v>
      </c>
      <c r="AG12" s="16"/>
      <c r="AH12" s="16">
        <v>0.48638080962471802</v>
      </c>
      <c r="AI12" s="16">
        <v>0.49561753193854602</v>
      </c>
      <c r="AJ12" s="16"/>
      <c r="AK12" s="16">
        <v>0.49036976674613503</v>
      </c>
      <c r="AL12" s="16">
        <v>0.46367583804012702</v>
      </c>
      <c r="AM12" s="16"/>
      <c r="AN12" s="16">
        <v>0.49754845562637601</v>
      </c>
      <c r="AO12" s="16">
        <v>0.49572145761497899</v>
      </c>
      <c r="AP12" s="16"/>
      <c r="AQ12" s="16">
        <v>0.58540810540336297</v>
      </c>
      <c r="AR12" s="16">
        <v>0.47951875561028601</v>
      </c>
      <c r="AS12" s="16">
        <v>0.46497399033314402</v>
      </c>
      <c r="AT12" s="16"/>
      <c r="AU12" s="16">
        <v>0.481825271825852</v>
      </c>
      <c r="AV12" s="16">
        <v>0.50140277272320399</v>
      </c>
      <c r="AW12" s="16"/>
      <c r="AX12" s="16">
        <v>0.52143046351691602</v>
      </c>
      <c r="AY12" s="16">
        <v>0.33997662237766502</v>
      </c>
      <c r="AZ12" s="16"/>
      <c r="BA12" s="16">
        <v>0.56908540483699699</v>
      </c>
      <c r="BB12" s="16">
        <v>0.64235726101253099</v>
      </c>
    </row>
    <row r="13" spans="2:54" x14ac:dyDescent="0.35">
      <c r="B13" s="19" t="s">
        <v>200</v>
      </c>
      <c r="C13" s="16">
        <v>0.483166002204652</v>
      </c>
      <c r="D13" s="16">
        <v>0.492474983892976</v>
      </c>
      <c r="E13" s="16">
        <v>0.47512311458631701</v>
      </c>
      <c r="F13" s="16"/>
      <c r="G13" s="16">
        <v>0.510400353453758</v>
      </c>
      <c r="H13" s="16">
        <v>0.46479654108088903</v>
      </c>
      <c r="I13" s="16">
        <v>0.53084396237022002</v>
      </c>
      <c r="J13" s="16">
        <v>0.50366722608841896</v>
      </c>
      <c r="K13" s="16">
        <v>0.43176379119990699</v>
      </c>
      <c r="L13" s="16">
        <v>0.470870160651501</v>
      </c>
      <c r="M13" s="16"/>
      <c r="N13" s="16">
        <v>0.50825895778434504</v>
      </c>
      <c r="O13" s="16">
        <v>0.41345366835298902</v>
      </c>
      <c r="P13" s="16">
        <v>0.48126444335017998</v>
      </c>
      <c r="Q13" s="16">
        <v>0.52921218871061604</v>
      </c>
      <c r="R13" s="16"/>
      <c r="S13" s="16">
        <v>0.48030089609697002</v>
      </c>
      <c r="T13" s="16">
        <v>0.48657134839303301</v>
      </c>
      <c r="U13" s="16"/>
      <c r="V13" s="16">
        <v>0.48182257227585901</v>
      </c>
      <c r="W13" s="16">
        <v>0.49790371376978798</v>
      </c>
      <c r="X13" s="16">
        <v>0.44592557392725801</v>
      </c>
      <c r="Y13" s="16">
        <v>0.63393626167068695</v>
      </c>
      <c r="Z13" s="16"/>
      <c r="AA13" s="16">
        <v>0.46695685619823402</v>
      </c>
      <c r="AB13" s="16">
        <v>0.53228845914547296</v>
      </c>
      <c r="AC13" s="16">
        <v>0.45175570989087899</v>
      </c>
      <c r="AD13" s="16">
        <v>0.46287738618670099</v>
      </c>
      <c r="AE13" s="16">
        <v>0.516202539104477</v>
      </c>
      <c r="AF13" s="16">
        <v>0.54577616266102802</v>
      </c>
      <c r="AG13" s="16"/>
      <c r="AH13" s="16">
        <v>0.46720723881694198</v>
      </c>
      <c r="AI13" s="16">
        <v>0.49074457704541402</v>
      </c>
      <c r="AJ13" s="16"/>
      <c r="AK13" s="16">
        <v>0.46206159611915298</v>
      </c>
      <c r="AL13" s="16">
        <v>0.45695737066061398</v>
      </c>
      <c r="AM13" s="16"/>
      <c r="AN13" s="16">
        <v>0.46494260057021902</v>
      </c>
      <c r="AO13" s="16">
        <v>0.49208313811471299</v>
      </c>
      <c r="AP13" s="16"/>
      <c r="AQ13" s="16">
        <v>0.56193764451507699</v>
      </c>
      <c r="AR13" s="16">
        <v>0.495255897959195</v>
      </c>
      <c r="AS13" s="16">
        <v>0.44325127523767799</v>
      </c>
      <c r="AT13" s="16"/>
      <c r="AU13" s="16">
        <v>0.46848258053560199</v>
      </c>
      <c r="AV13" s="16">
        <v>0.51070592078787802</v>
      </c>
      <c r="AW13" s="16"/>
      <c r="AX13" s="16">
        <v>0.50964700007143104</v>
      </c>
      <c r="AY13" s="16">
        <v>0.36233729175747997</v>
      </c>
      <c r="AZ13" s="16"/>
      <c r="BA13" s="16">
        <v>0.57684224343761004</v>
      </c>
      <c r="BB13" s="16">
        <v>0.47308291449815598</v>
      </c>
    </row>
    <row r="14" spans="2:54" x14ac:dyDescent="0.35">
      <c r="B14" s="19" t="s">
        <v>201</v>
      </c>
      <c r="C14" s="16">
        <v>0.48255912859147798</v>
      </c>
      <c r="D14" s="16">
        <v>0.484373291090122</v>
      </c>
      <c r="E14" s="16">
        <v>0.48836636124362298</v>
      </c>
      <c r="F14" s="16"/>
      <c r="G14" s="16">
        <v>0.36066298193378299</v>
      </c>
      <c r="H14" s="16">
        <v>0.45844949971832499</v>
      </c>
      <c r="I14" s="16">
        <v>0.41269093898336601</v>
      </c>
      <c r="J14" s="16">
        <v>0.487526951632477</v>
      </c>
      <c r="K14" s="16">
        <v>0.52345399867724496</v>
      </c>
      <c r="L14" s="16">
        <v>0.59218502565629105</v>
      </c>
      <c r="M14" s="16"/>
      <c r="N14" s="16">
        <v>0.55559532336277295</v>
      </c>
      <c r="O14" s="16">
        <v>0.44481078178802502</v>
      </c>
      <c r="P14" s="16">
        <v>0.48350100307100802</v>
      </c>
      <c r="Q14" s="16">
        <v>0.461746434647829</v>
      </c>
      <c r="R14" s="16"/>
      <c r="S14" s="16">
        <v>0.52342671676159502</v>
      </c>
      <c r="T14" s="16">
        <v>0.41836299572976099</v>
      </c>
      <c r="U14" s="16"/>
      <c r="V14" s="16">
        <v>0.41897587203909598</v>
      </c>
      <c r="W14" s="16">
        <v>0.47836896211129099</v>
      </c>
      <c r="X14" s="16">
        <v>0.54361483825039802</v>
      </c>
      <c r="Y14" s="16">
        <v>0.48603630234444101</v>
      </c>
      <c r="Z14" s="16"/>
      <c r="AA14" s="16">
        <v>0.43947842202479698</v>
      </c>
      <c r="AB14" s="16">
        <v>0.52060931699380997</v>
      </c>
      <c r="AC14" s="16">
        <v>0.47436111282958199</v>
      </c>
      <c r="AD14" s="16">
        <v>0.53717991034242496</v>
      </c>
      <c r="AE14" s="16">
        <v>0.48626208817227701</v>
      </c>
      <c r="AF14" s="16">
        <v>0.44352825042278199</v>
      </c>
      <c r="AG14" s="16"/>
      <c r="AH14" s="16">
        <v>0.492690962366022</v>
      </c>
      <c r="AI14" s="16">
        <v>0.47808518458558003</v>
      </c>
      <c r="AJ14" s="16"/>
      <c r="AK14" s="16">
        <v>0.481115654211277</v>
      </c>
      <c r="AL14" s="16">
        <v>0.45589160647299898</v>
      </c>
      <c r="AM14" s="16"/>
      <c r="AN14" s="16">
        <v>0.498397166568609</v>
      </c>
      <c r="AO14" s="16">
        <v>0.47617486843633799</v>
      </c>
      <c r="AP14" s="16"/>
      <c r="AQ14" s="16">
        <v>0.56574044311354099</v>
      </c>
      <c r="AR14" s="16">
        <v>0.46424021709269903</v>
      </c>
      <c r="AS14" s="16">
        <v>0.473673496094901</v>
      </c>
      <c r="AT14" s="16"/>
      <c r="AU14" s="16">
        <v>0.48258931354225498</v>
      </c>
      <c r="AV14" s="16">
        <v>0.48386683244427803</v>
      </c>
      <c r="AW14" s="16"/>
      <c r="AX14" s="16">
        <v>0.51139687300106196</v>
      </c>
      <c r="AY14" s="16">
        <v>0.34968758721960402</v>
      </c>
      <c r="AZ14" s="16"/>
      <c r="BA14" s="16">
        <v>0.50402304132683595</v>
      </c>
      <c r="BB14" s="16">
        <v>0.503761720998256</v>
      </c>
    </row>
    <row r="15" spans="2:54" x14ac:dyDescent="0.35">
      <c r="B15" s="19" t="s">
        <v>202</v>
      </c>
      <c r="C15" s="16">
        <v>0.459308019878989</v>
      </c>
      <c r="D15" s="16">
        <v>0.50598925609502698</v>
      </c>
      <c r="E15" s="16">
        <v>0.41484968223600299</v>
      </c>
      <c r="F15" s="16"/>
      <c r="G15" s="16">
        <v>0.423640408237699</v>
      </c>
      <c r="H15" s="16">
        <v>0.31857187947224203</v>
      </c>
      <c r="I15" s="16">
        <v>0.47274817599952201</v>
      </c>
      <c r="J15" s="16">
        <v>0.46736399704845</v>
      </c>
      <c r="K15" s="16">
        <v>0.54245936004454898</v>
      </c>
      <c r="L15" s="16">
        <v>0.51887071502808901</v>
      </c>
      <c r="M15" s="16"/>
      <c r="N15" s="16">
        <v>0.50377929840821101</v>
      </c>
      <c r="O15" s="16">
        <v>0.43580600288634302</v>
      </c>
      <c r="P15" s="16">
        <v>0.44556881964739198</v>
      </c>
      <c r="Q15" s="16">
        <v>0.47003852939395702</v>
      </c>
      <c r="R15" s="16"/>
      <c r="S15" s="16">
        <v>0.50434042580195204</v>
      </c>
      <c r="T15" s="16">
        <v>0.39369588381591503</v>
      </c>
      <c r="U15" s="16"/>
      <c r="V15" s="16">
        <v>0.44687364750414499</v>
      </c>
      <c r="W15" s="16">
        <v>0.43109956460922999</v>
      </c>
      <c r="X15" s="16">
        <v>0.50539174952923105</v>
      </c>
      <c r="Y15" s="16">
        <v>0.49171641713418501</v>
      </c>
      <c r="Z15" s="16"/>
      <c r="AA15" s="16">
        <v>0.42205173349972103</v>
      </c>
      <c r="AB15" s="16">
        <v>0.48949186764434099</v>
      </c>
      <c r="AC15" s="16">
        <v>0.45207291785384102</v>
      </c>
      <c r="AD15" s="16">
        <v>0.48731406993195198</v>
      </c>
      <c r="AE15" s="16">
        <v>0.52190579230114298</v>
      </c>
      <c r="AF15" s="16">
        <v>0.40222313879209298</v>
      </c>
      <c r="AG15" s="16"/>
      <c r="AH15" s="16">
        <v>0.45267211431320697</v>
      </c>
      <c r="AI15" s="16">
        <v>0.461597706091184</v>
      </c>
      <c r="AJ15" s="16"/>
      <c r="AK15" s="16">
        <v>0.42910059587579802</v>
      </c>
      <c r="AL15" s="16">
        <v>0.43670931258579898</v>
      </c>
      <c r="AM15" s="16"/>
      <c r="AN15" s="16">
        <v>0.45641760419513799</v>
      </c>
      <c r="AO15" s="16">
        <v>0.46376176976829903</v>
      </c>
      <c r="AP15" s="16"/>
      <c r="AQ15" s="16">
        <v>0.53848487189470295</v>
      </c>
      <c r="AR15" s="16">
        <v>0.45932615643484798</v>
      </c>
      <c r="AS15" s="16">
        <v>0.41802430060297902</v>
      </c>
      <c r="AT15" s="16"/>
      <c r="AU15" s="16">
        <v>0.45898062970563303</v>
      </c>
      <c r="AV15" s="16">
        <v>0.46070013226331202</v>
      </c>
      <c r="AW15" s="16"/>
      <c r="AX15" s="16">
        <v>0.47812018839305798</v>
      </c>
      <c r="AY15" s="16">
        <v>0.37662717099117499</v>
      </c>
      <c r="AZ15" s="16"/>
      <c r="BA15" s="16">
        <v>0.46806303523405901</v>
      </c>
      <c r="BB15" s="16">
        <v>0.49143356801166999</v>
      </c>
    </row>
    <row r="16" spans="2:54" ht="29" customHeight="1" x14ac:dyDescent="0.35">
      <c r="B16" s="19" t="s">
        <v>203</v>
      </c>
      <c r="C16" s="16">
        <v>0.44827957025912601</v>
      </c>
      <c r="D16" s="16">
        <v>0.44592529655919499</v>
      </c>
      <c r="E16" s="16">
        <v>0.45074239933940902</v>
      </c>
      <c r="F16" s="16"/>
      <c r="G16" s="16">
        <v>0.46794431665984199</v>
      </c>
      <c r="H16" s="16">
        <v>0.44040664230378801</v>
      </c>
      <c r="I16" s="16">
        <v>0.451129593891619</v>
      </c>
      <c r="J16" s="16">
        <v>0.43054391275974802</v>
      </c>
      <c r="K16" s="16">
        <v>0.44196678382576299</v>
      </c>
      <c r="L16" s="16">
        <v>0.45978418811571398</v>
      </c>
      <c r="M16" s="16"/>
      <c r="N16" s="16">
        <v>0.52811901160148</v>
      </c>
      <c r="O16" s="16">
        <v>0.38411473799700602</v>
      </c>
      <c r="P16" s="16">
        <v>0.449632211784534</v>
      </c>
      <c r="Q16" s="16">
        <v>0.44503921759096499</v>
      </c>
      <c r="R16" s="16"/>
      <c r="S16" s="16">
        <v>0.46856578864335002</v>
      </c>
      <c r="T16" s="16">
        <v>0.41660396116406601</v>
      </c>
      <c r="U16" s="16"/>
      <c r="V16" s="16">
        <v>0.43489153024614202</v>
      </c>
      <c r="W16" s="16">
        <v>0.42822548412093397</v>
      </c>
      <c r="X16" s="16">
        <v>0.47286251831938397</v>
      </c>
      <c r="Y16" s="16">
        <v>0.57315115167064901</v>
      </c>
      <c r="Z16" s="16"/>
      <c r="AA16" s="16">
        <v>0.42203857515854998</v>
      </c>
      <c r="AB16" s="16">
        <v>0.53703221901514897</v>
      </c>
      <c r="AC16" s="16">
        <v>0.40898899052179399</v>
      </c>
      <c r="AD16" s="16">
        <v>0.443704571868826</v>
      </c>
      <c r="AE16" s="16">
        <v>0.41603260991788799</v>
      </c>
      <c r="AF16" s="16">
        <v>0.51257905847903495</v>
      </c>
      <c r="AG16" s="16"/>
      <c r="AH16" s="16">
        <v>0.44354304789275101</v>
      </c>
      <c r="AI16" s="16">
        <v>0.45814403460332598</v>
      </c>
      <c r="AJ16" s="16"/>
      <c r="AK16" s="16">
        <v>0.435466616804078</v>
      </c>
      <c r="AL16" s="16">
        <v>0.46773645912870498</v>
      </c>
      <c r="AM16" s="16"/>
      <c r="AN16" s="16">
        <v>0.43589573871640602</v>
      </c>
      <c r="AO16" s="16">
        <v>0.452187386522581</v>
      </c>
      <c r="AP16" s="16"/>
      <c r="AQ16" s="16">
        <v>0.50133634944421102</v>
      </c>
      <c r="AR16" s="16">
        <v>0.40487084363105702</v>
      </c>
      <c r="AS16" s="16">
        <v>0.47873950859353498</v>
      </c>
      <c r="AT16" s="16"/>
      <c r="AU16" s="16">
        <v>0.45261946549724302</v>
      </c>
      <c r="AV16" s="16">
        <v>0.44285083451263202</v>
      </c>
      <c r="AW16" s="16"/>
      <c r="AX16" s="16">
        <v>0.48766631818189199</v>
      </c>
      <c r="AY16" s="16">
        <v>0.26023331272546202</v>
      </c>
      <c r="AZ16" s="16"/>
      <c r="BA16" s="16">
        <v>0.53600068336480999</v>
      </c>
      <c r="BB16" s="16">
        <v>0.57378918286768898</v>
      </c>
    </row>
    <row r="17" spans="2:54" x14ac:dyDescent="0.35">
      <c r="B17" s="19" t="s">
        <v>204</v>
      </c>
      <c r="C17" s="16">
        <v>0.41329393795646102</v>
      </c>
      <c r="D17" s="16">
        <v>0.43074689439453201</v>
      </c>
      <c r="E17" s="16">
        <v>0.39274129960221799</v>
      </c>
      <c r="F17" s="16"/>
      <c r="G17" s="16">
        <v>0.41074377036513898</v>
      </c>
      <c r="H17" s="16">
        <v>0.40727214980234</v>
      </c>
      <c r="I17" s="16">
        <v>0.43193996328936901</v>
      </c>
      <c r="J17" s="16">
        <v>0.43964375301444297</v>
      </c>
      <c r="K17" s="16">
        <v>0.383524025088394</v>
      </c>
      <c r="L17" s="16">
        <v>0.40884526902718699</v>
      </c>
      <c r="M17" s="16"/>
      <c r="N17" s="16">
        <v>0.41082432916303002</v>
      </c>
      <c r="O17" s="16">
        <v>0.375535140255913</v>
      </c>
      <c r="P17" s="16">
        <v>0.41857197023913301</v>
      </c>
      <c r="Q17" s="16">
        <v>0.43962409177560302</v>
      </c>
      <c r="R17" s="16"/>
      <c r="S17" s="16">
        <v>0.43710593985958601</v>
      </c>
      <c r="T17" s="16">
        <v>0.37944850425357202</v>
      </c>
      <c r="U17" s="16"/>
      <c r="V17" s="16">
        <v>0.433546204453855</v>
      </c>
      <c r="W17" s="16">
        <v>0.37720169432167699</v>
      </c>
      <c r="X17" s="16">
        <v>0.43223634101230801</v>
      </c>
      <c r="Y17" s="16">
        <v>0.52477087813809797</v>
      </c>
      <c r="Z17" s="16"/>
      <c r="AA17" s="16">
        <v>0.40739760853206503</v>
      </c>
      <c r="AB17" s="16">
        <v>0.44285040669210701</v>
      </c>
      <c r="AC17" s="16">
        <v>0.33886659795468799</v>
      </c>
      <c r="AD17" s="16">
        <v>0.41610307400284602</v>
      </c>
      <c r="AE17" s="16">
        <v>0.42891952958909002</v>
      </c>
      <c r="AF17" s="16">
        <v>0.48821292481207701</v>
      </c>
      <c r="AG17" s="16"/>
      <c r="AH17" s="16">
        <v>0.41761588937642902</v>
      </c>
      <c r="AI17" s="16">
        <v>0.41985872515823602</v>
      </c>
      <c r="AJ17" s="16"/>
      <c r="AK17" s="16">
        <v>0.42355231027960299</v>
      </c>
      <c r="AL17" s="16">
        <v>0.39595620015350602</v>
      </c>
      <c r="AM17" s="16"/>
      <c r="AN17" s="16">
        <v>0.42285461848588801</v>
      </c>
      <c r="AO17" s="16">
        <v>0.39814544760396903</v>
      </c>
      <c r="AP17" s="16"/>
      <c r="AQ17" s="16">
        <v>0.49100762010197402</v>
      </c>
      <c r="AR17" s="16">
        <v>0.413739765801931</v>
      </c>
      <c r="AS17" s="16">
        <v>0.391143652587709</v>
      </c>
      <c r="AT17" s="16"/>
      <c r="AU17" s="16">
        <v>0.41970199569829703</v>
      </c>
      <c r="AV17" s="16">
        <v>0.40964611668974199</v>
      </c>
      <c r="AW17" s="16"/>
      <c r="AX17" s="16">
        <v>0.43274039314507201</v>
      </c>
      <c r="AY17" s="16">
        <v>0.33075422539530502</v>
      </c>
      <c r="AZ17" s="16"/>
      <c r="BA17" s="16">
        <v>0.48890374615976201</v>
      </c>
      <c r="BB17" s="16">
        <v>0.58139580053404705</v>
      </c>
    </row>
    <row r="18" spans="2:54" ht="29" customHeight="1" x14ac:dyDescent="0.35">
      <c r="B18" s="19" t="s">
        <v>205</v>
      </c>
      <c r="C18" s="16">
        <v>0.378513925780256</v>
      </c>
      <c r="D18" s="16">
        <v>0.365963405505071</v>
      </c>
      <c r="E18" s="16">
        <v>0.39435268206964103</v>
      </c>
      <c r="F18" s="16"/>
      <c r="G18" s="16">
        <v>0.29694330554157</v>
      </c>
      <c r="H18" s="16">
        <v>0.34600217781742099</v>
      </c>
      <c r="I18" s="16">
        <v>0.359726459165433</v>
      </c>
      <c r="J18" s="16">
        <v>0.41743829325391302</v>
      </c>
      <c r="K18" s="16">
        <v>0.34833989397564502</v>
      </c>
      <c r="L18" s="16">
        <v>0.46234007224022999</v>
      </c>
      <c r="M18" s="16"/>
      <c r="N18" s="16">
        <v>0.40065417922945401</v>
      </c>
      <c r="O18" s="16">
        <v>0.363752629542832</v>
      </c>
      <c r="P18" s="16">
        <v>0.38250291646436502</v>
      </c>
      <c r="Q18" s="16">
        <v>0.36916832369331598</v>
      </c>
      <c r="R18" s="16"/>
      <c r="S18" s="16">
        <v>0.415103805332033</v>
      </c>
      <c r="T18" s="16">
        <v>0.32190849315495002</v>
      </c>
      <c r="U18" s="16"/>
      <c r="V18" s="16">
        <v>0.35622951705227202</v>
      </c>
      <c r="W18" s="16">
        <v>0.38172945068520697</v>
      </c>
      <c r="X18" s="16">
        <v>0.38910932216229399</v>
      </c>
      <c r="Y18" s="16">
        <v>0.41587216759814699</v>
      </c>
      <c r="Z18" s="16"/>
      <c r="AA18" s="16">
        <v>0.32359792867842302</v>
      </c>
      <c r="AB18" s="16">
        <v>0.44832388979851301</v>
      </c>
      <c r="AC18" s="16">
        <v>0.35012489657423002</v>
      </c>
      <c r="AD18" s="16">
        <v>0.43851600993485701</v>
      </c>
      <c r="AE18" s="16">
        <v>0.394549473821381</v>
      </c>
      <c r="AF18" s="16">
        <v>0.29523443981977199</v>
      </c>
      <c r="AG18" s="16"/>
      <c r="AH18" s="16">
        <v>0.38414993547528398</v>
      </c>
      <c r="AI18" s="16">
        <v>0.38911311201479298</v>
      </c>
      <c r="AJ18" s="16"/>
      <c r="AK18" s="16">
        <v>0.38022742398711901</v>
      </c>
      <c r="AL18" s="16">
        <v>0.38811746229650301</v>
      </c>
      <c r="AM18" s="16"/>
      <c r="AN18" s="16">
        <v>0.40613983901077</v>
      </c>
      <c r="AO18" s="16">
        <v>0.37258617543082401</v>
      </c>
      <c r="AP18" s="16"/>
      <c r="AQ18" s="16">
        <v>0.40950710714675098</v>
      </c>
      <c r="AR18" s="16">
        <v>0.37904952949889797</v>
      </c>
      <c r="AS18" s="16">
        <v>0.38023756930052099</v>
      </c>
      <c r="AT18" s="16"/>
      <c r="AU18" s="16">
        <v>0.388119586018566</v>
      </c>
      <c r="AV18" s="16">
        <v>0.36969803355376402</v>
      </c>
      <c r="AW18" s="16"/>
      <c r="AX18" s="16">
        <v>0.40464996387687402</v>
      </c>
      <c r="AY18" s="16">
        <v>0.25523365697575101</v>
      </c>
      <c r="AZ18" s="16"/>
      <c r="BA18" s="16">
        <v>0.40218236979421401</v>
      </c>
      <c r="BB18" s="16">
        <v>0.47984885292351298</v>
      </c>
    </row>
    <row r="19" spans="2:54" ht="29" customHeight="1" x14ac:dyDescent="0.35">
      <c r="B19" s="19" t="s">
        <v>206</v>
      </c>
      <c r="C19" s="16">
        <v>0.37690871314463598</v>
      </c>
      <c r="D19" s="16">
        <v>0.37865645310585</v>
      </c>
      <c r="E19" s="16">
        <v>0.37999037029034899</v>
      </c>
      <c r="F19" s="16"/>
      <c r="G19" s="16">
        <v>0.343046580899598</v>
      </c>
      <c r="H19" s="16">
        <v>0.38487890395286201</v>
      </c>
      <c r="I19" s="16">
        <v>0.414595333499922</v>
      </c>
      <c r="J19" s="16">
        <v>0.32000891561693101</v>
      </c>
      <c r="K19" s="16">
        <v>0.37186087928274197</v>
      </c>
      <c r="L19" s="16">
        <v>0.40721010054495499</v>
      </c>
      <c r="M19" s="16"/>
      <c r="N19" s="16">
        <v>0.41943136256352798</v>
      </c>
      <c r="O19" s="16">
        <v>0.340513364251742</v>
      </c>
      <c r="P19" s="16">
        <v>0.36344467287101001</v>
      </c>
      <c r="Q19" s="16">
        <v>0.39987060852920497</v>
      </c>
      <c r="R19" s="16"/>
      <c r="S19" s="16">
        <v>0.40477045608802598</v>
      </c>
      <c r="T19" s="16">
        <v>0.33179653185241698</v>
      </c>
      <c r="U19" s="16"/>
      <c r="V19" s="16">
        <v>0.35466782863282897</v>
      </c>
      <c r="W19" s="16">
        <v>0.40423037059264799</v>
      </c>
      <c r="X19" s="16">
        <v>0.34953153694456102</v>
      </c>
      <c r="Y19" s="16">
        <v>0.45235337303231099</v>
      </c>
      <c r="Z19" s="16"/>
      <c r="AA19" s="16">
        <v>0.33631793792588299</v>
      </c>
      <c r="AB19" s="16">
        <v>0.47605091966544899</v>
      </c>
      <c r="AC19" s="16">
        <v>0.30847746784178498</v>
      </c>
      <c r="AD19" s="16">
        <v>0.40547546937949702</v>
      </c>
      <c r="AE19" s="16">
        <v>0.38923015866278798</v>
      </c>
      <c r="AF19" s="16">
        <v>0.296886837646964</v>
      </c>
      <c r="AG19" s="16"/>
      <c r="AH19" s="16">
        <v>0.382640311532365</v>
      </c>
      <c r="AI19" s="16">
        <v>0.36252049462630598</v>
      </c>
      <c r="AJ19" s="16"/>
      <c r="AK19" s="16">
        <v>0.36977498893819399</v>
      </c>
      <c r="AL19" s="16">
        <v>0.34597721249792801</v>
      </c>
      <c r="AM19" s="16"/>
      <c r="AN19" s="16">
        <v>0.37819419823315897</v>
      </c>
      <c r="AO19" s="16">
        <v>0.35779176396553303</v>
      </c>
      <c r="AP19" s="16"/>
      <c r="AQ19" s="16">
        <v>0.39502719738074998</v>
      </c>
      <c r="AR19" s="16">
        <v>0.34934891823493303</v>
      </c>
      <c r="AS19" s="16">
        <v>0.38783145449476097</v>
      </c>
      <c r="AT19" s="16"/>
      <c r="AU19" s="16">
        <v>0.38321616156921801</v>
      </c>
      <c r="AV19" s="16">
        <v>0.36739130835863998</v>
      </c>
      <c r="AW19" s="16"/>
      <c r="AX19" s="16">
        <v>0.40380532017252302</v>
      </c>
      <c r="AY19" s="16">
        <v>0.249685277422449</v>
      </c>
      <c r="AZ19" s="16"/>
      <c r="BA19" s="16">
        <v>0.43289679739687498</v>
      </c>
      <c r="BB19" s="16">
        <v>0.34619356439877103</v>
      </c>
    </row>
    <row r="20" spans="2:54" x14ac:dyDescent="0.35">
      <c r="B20" s="19" t="s">
        <v>207</v>
      </c>
      <c r="C20" s="16">
        <v>0.36720335172982199</v>
      </c>
      <c r="D20" s="16">
        <v>0.38040048306426899</v>
      </c>
      <c r="E20" s="16">
        <v>0.35498643345618802</v>
      </c>
      <c r="F20" s="16"/>
      <c r="G20" s="16">
        <v>0.34451780535138399</v>
      </c>
      <c r="H20" s="16">
        <v>0.25606178223272902</v>
      </c>
      <c r="I20" s="16">
        <v>0.37136833219362198</v>
      </c>
      <c r="J20" s="16">
        <v>0.45204952512942798</v>
      </c>
      <c r="K20" s="16">
        <v>0.37006082680175001</v>
      </c>
      <c r="L20" s="16">
        <v>0.40603769552128299</v>
      </c>
      <c r="M20" s="16"/>
      <c r="N20" s="16">
        <v>0.41426187084184701</v>
      </c>
      <c r="O20" s="16">
        <v>0.27014161861335401</v>
      </c>
      <c r="P20" s="16">
        <v>0.37643092787381899</v>
      </c>
      <c r="Q20" s="16">
        <v>0.403589456793992</v>
      </c>
      <c r="R20" s="16"/>
      <c r="S20" s="16">
        <v>0.39435566735134198</v>
      </c>
      <c r="T20" s="16">
        <v>0.32809193533973902</v>
      </c>
      <c r="U20" s="16"/>
      <c r="V20" s="16">
        <v>0.35424527268245498</v>
      </c>
      <c r="W20" s="16">
        <v>0.33796932011470499</v>
      </c>
      <c r="X20" s="16">
        <v>0.393208125378878</v>
      </c>
      <c r="Y20" s="16">
        <v>0.58347780353854295</v>
      </c>
      <c r="Z20" s="16"/>
      <c r="AA20" s="16">
        <v>0.29242614886125001</v>
      </c>
      <c r="AB20" s="16">
        <v>0.47105210618884902</v>
      </c>
      <c r="AC20" s="16">
        <v>0.32928094519454398</v>
      </c>
      <c r="AD20" s="16">
        <v>0.38046339374063198</v>
      </c>
      <c r="AE20" s="16">
        <v>0.50782089119086005</v>
      </c>
      <c r="AF20" s="16">
        <v>0.32775592181312502</v>
      </c>
      <c r="AG20" s="16"/>
      <c r="AH20" s="16">
        <v>0.384755484343763</v>
      </c>
      <c r="AI20" s="16">
        <v>0.35317965452927003</v>
      </c>
      <c r="AJ20" s="16"/>
      <c r="AK20" s="16">
        <v>0.38302518141946401</v>
      </c>
      <c r="AL20" s="16">
        <v>0.34455027855213499</v>
      </c>
      <c r="AM20" s="16"/>
      <c r="AN20" s="16">
        <v>0.39016832508718702</v>
      </c>
      <c r="AO20" s="16">
        <v>0.33919347376567599</v>
      </c>
      <c r="AP20" s="16"/>
      <c r="AQ20" s="16">
        <v>0.466057362498906</v>
      </c>
      <c r="AR20" s="16">
        <v>0.37298463541621402</v>
      </c>
      <c r="AS20" s="16">
        <v>0.31404728727991599</v>
      </c>
      <c r="AT20" s="16"/>
      <c r="AU20" s="16">
        <v>0.378012152640543</v>
      </c>
      <c r="AV20" s="16">
        <v>0.35647519582678</v>
      </c>
      <c r="AW20" s="16"/>
      <c r="AX20" s="16">
        <v>0.38487439898575598</v>
      </c>
      <c r="AY20" s="16">
        <v>0.29186300212286898</v>
      </c>
      <c r="AZ20" s="16"/>
      <c r="BA20" s="16">
        <v>0.42446943047683</v>
      </c>
      <c r="BB20" s="16">
        <v>0.39813350273752901</v>
      </c>
    </row>
    <row r="21" spans="2:54" ht="29" customHeight="1" x14ac:dyDescent="0.35">
      <c r="B21" s="19" t="s">
        <v>208</v>
      </c>
      <c r="C21" s="16">
        <v>0.34615086639197101</v>
      </c>
      <c r="D21" s="16">
        <v>0.33003903042377503</v>
      </c>
      <c r="E21" s="16">
        <v>0.36302726597944002</v>
      </c>
      <c r="F21" s="16"/>
      <c r="G21" s="16">
        <v>0.335690340638437</v>
      </c>
      <c r="H21" s="16">
        <v>0.33701265717303602</v>
      </c>
      <c r="I21" s="16">
        <v>0.346267591142078</v>
      </c>
      <c r="J21" s="16">
        <v>0.35369051010469299</v>
      </c>
      <c r="K21" s="16">
        <v>0.29823385531614299</v>
      </c>
      <c r="L21" s="16">
        <v>0.39176116317684401</v>
      </c>
      <c r="M21" s="16"/>
      <c r="N21" s="16">
        <v>0.42073196694873599</v>
      </c>
      <c r="O21" s="16">
        <v>0.27163162423544801</v>
      </c>
      <c r="P21" s="16">
        <v>0.350679358207446</v>
      </c>
      <c r="Q21" s="16">
        <v>0.35064081131062202</v>
      </c>
      <c r="R21" s="16"/>
      <c r="S21" s="16">
        <v>0.37720275131692099</v>
      </c>
      <c r="T21" s="16">
        <v>0.301054905033318</v>
      </c>
      <c r="U21" s="16"/>
      <c r="V21" s="16">
        <v>0.32211453626061598</v>
      </c>
      <c r="W21" s="16">
        <v>0.31798309545346198</v>
      </c>
      <c r="X21" s="16">
        <v>0.38158035397247198</v>
      </c>
      <c r="Y21" s="16">
        <v>0.55235749744359897</v>
      </c>
      <c r="Z21" s="16"/>
      <c r="AA21" s="16">
        <v>0.28545314834287</v>
      </c>
      <c r="AB21" s="16">
        <v>0.447664453875875</v>
      </c>
      <c r="AC21" s="16">
        <v>0.30679676056174099</v>
      </c>
      <c r="AD21" s="16">
        <v>0.34966980635333</v>
      </c>
      <c r="AE21" s="16">
        <v>0.48502842500204302</v>
      </c>
      <c r="AF21" s="16">
        <v>0.219169227398955</v>
      </c>
      <c r="AG21" s="16"/>
      <c r="AH21" s="16">
        <v>0.32957854778913398</v>
      </c>
      <c r="AI21" s="16">
        <v>0.36380071685313697</v>
      </c>
      <c r="AJ21" s="16"/>
      <c r="AK21" s="16">
        <v>0.31663222984338402</v>
      </c>
      <c r="AL21" s="16">
        <v>0.34351570836337503</v>
      </c>
      <c r="AM21" s="16"/>
      <c r="AN21" s="16">
        <v>0.32107596359801799</v>
      </c>
      <c r="AO21" s="16">
        <v>0.32885001936505998</v>
      </c>
      <c r="AP21" s="16"/>
      <c r="AQ21" s="16">
        <v>0.37481464066074799</v>
      </c>
      <c r="AR21" s="16">
        <v>0.32120132430055198</v>
      </c>
      <c r="AS21" s="16">
        <v>0.35965595931088601</v>
      </c>
      <c r="AT21" s="16"/>
      <c r="AU21" s="16">
        <v>0.33679377505618702</v>
      </c>
      <c r="AV21" s="16">
        <v>0.36036709923724197</v>
      </c>
      <c r="AW21" s="16"/>
      <c r="AX21" s="16">
        <v>0.364116689206751</v>
      </c>
      <c r="AY21" s="16">
        <v>0.26846023272676101</v>
      </c>
      <c r="AZ21" s="16"/>
      <c r="BA21" s="16">
        <v>0.409952447762367</v>
      </c>
      <c r="BB21" s="16">
        <v>0.47175907142777102</v>
      </c>
    </row>
    <row r="22" spans="2:54" x14ac:dyDescent="0.35">
      <c r="B22" s="19" t="s">
        <v>209</v>
      </c>
      <c r="C22" s="16">
        <v>0.33406120644206799</v>
      </c>
      <c r="D22" s="16">
        <v>0.31398007822276802</v>
      </c>
      <c r="E22" s="16">
        <v>0.35462884488872798</v>
      </c>
      <c r="F22" s="16"/>
      <c r="G22" s="16">
        <v>0.31436301071352202</v>
      </c>
      <c r="H22" s="16">
        <v>0.29249058137572298</v>
      </c>
      <c r="I22" s="16">
        <v>0.356223514247057</v>
      </c>
      <c r="J22" s="16">
        <v>0.26412329253206501</v>
      </c>
      <c r="K22" s="16">
        <v>0.34373164164676301</v>
      </c>
      <c r="L22" s="16">
        <v>0.40903398048962403</v>
      </c>
      <c r="M22" s="16"/>
      <c r="N22" s="16">
        <v>0.34278706152379401</v>
      </c>
      <c r="O22" s="16">
        <v>0.28665695773227301</v>
      </c>
      <c r="P22" s="16">
        <v>0.34415504473768099</v>
      </c>
      <c r="Q22" s="16">
        <v>0.35308557015047198</v>
      </c>
      <c r="R22" s="16"/>
      <c r="S22" s="16">
        <v>0.34868736146430901</v>
      </c>
      <c r="T22" s="16">
        <v>0.31367152957623801</v>
      </c>
      <c r="U22" s="16"/>
      <c r="V22" s="16">
        <v>0.344308209178116</v>
      </c>
      <c r="W22" s="16">
        <v>0.31088215383798701</v>
      </c>
      <c r="X22" s="16">
        <v>0.35092125204111602</v>
      </c>
      <c r="Y22" s="16">
        <v>0.38656952961010599</v>
      </c>
      <c r="Z22" s="16"/>
      <c r="AA22" s="16">
        <v>0.29700438306091498</v>
      </c>
      <c r="AB22" s="16">
        <v>0.358609615578311</v>
      </c>
      <c r="AC22" s="16">
        <v>0.32813473303589602</v>
      </c>
      <c r="AD22" s="16">
        <v>0.35923178772432202</v>
      </c>
      <c r="AE22" s="16">
        <v>0.36928767503899002</v>
      </c>
      <c r="AF22" s="16">
        <v>0.40221756163039402</v>
      </c>
      <c r="AG22" s="16"/>
      <c r="AH22" s="16">
        <v>0.31119587840862201</v>
      </c>
      <c r="AI22" s="16">
        <v>0.33555656024867098</v>
      </c>
      <c r="AJ22" s="16"/>
      <c r="AK22" s="16">
        <v>0.32023677108779702</v>
      </c>
      <c r="AL22" s="16">
        <v>0.32414140410825998</v>
      </c>
      <c r="AM22" s="16"/>
      <c r="AN22" s="16">
        <v>0.315261417635399</v>
      </c>
      <c r="AO22" s="16">
        <v>0.32653334361949599</v>
      </c>
      <c r="AP22" s="16"/>
      <c r="AQ22" s="16">
        <v>0.390499778125731</v>
      </c>
      <c r="AR22" s="16">
        <v>0.328889874209571</v>
      </c>
      <c r="AS22" s="16">
        <v>0.306690904964527</v>
      </c>
      <c r="AT22" s="16"/>
      <c r="AU22" s="16">
        <v>0.33953842904412201</v>
      </c>
      <c r="AV22" s="16">
        <v>0.32872661018021498</v>
      </c>
      <c r="AW22" s="16"/>
      <c r="AX22" s="16">
        <v>0.34825710731336001</v>
      </c>
      <c r="AY22" s="16">
        <v>0.26988203209377898</v>
      </c>
      <c r="AZ22" s="16"/>
      <c r="BA22" s="16">
        <v>0.33504056382129499</v>
      </c>
      <c r="BB22" s="16">
        <v>0.34810466344707203</v>
      </c>
    </row>
    <row r="23" spans="2:54" x14ac:dyDescent="0.35">
      <c r="B23" s="19" t="s">
        <v>210</v>
      </c>
      <c r="C23" s="16">
        <v>0.30941784295579999</v>
      </c>
      <c r="D23" s="16">
        <v>0.32882707200908101</v>
      </c>
      <c r="E23" s="16">
        <v>0.29041434320859</v>
      </c>
      <c r="F23" s="16"/>
      <c r="G23" s="16">
        <v>0.197602494983561</v>
      </c>
      <c r="H23" s="16">
        <v>0.24941361306058701</v>
      </c>
      <c r="I23" s="16">
        <v>0.283136288096483</v>
      </c>
      <c r="J23" s="16">
        <v>0.300770035125347</v>
      </c>
      <c r="K23" s="16">
        <v>0.38536549857449698</v>
      </c>
      <c r="L23" s="16">
        <v>0.39290759937098901</v>
      </c>
      <c r="M23" s="16"/>
      <c r="N23" s="16">
        <v>0.33476091900386101</v>
      </c>
      <c r="O23" s="16">
        <v>0.270480660102489</v>
      </c>
      <c r="P23" s="16">
        <v>0.31383330717768498</v>
      </c>
      <c r="Q23" s="16">
        <v>0.31823880666037202</v>
      </c>
      <c r="R23" s="16"/>
      <c r="S23" s="16">
        <v>0.34469292692111098</v>
      </c>
      <c r="T23" s="16">
        <v>0.25777129216872802</v>
      </c>
      <c r="U23" s="16"/>
      <c r="V23" s="16">
        <v>0.24246814611491599</v>
      </c>
      <c r="W23" s="16">
        <v>0.28304791587731498</v>
      </c>
      <c r="X23" s="16">
        <v>0.37776095372217</v>
      </c>
      <c r="Y23" s="16">
        <v>0.533774163563704</v>
      </c>
      <c r="Z23" s="16"/>
      <c r="AA23" s="16">
        <v>0.24125056082426699</v>
      </c>
      <c r="AB23" s="16">
        <v>0.35914634913233501</v>
      </c>
      <c r="AC23" s="16">
        <v>0.22035237590918499</v>
      </c>
      <c r="AD23" s="16">
        <v>0.40561236089125702</v>
      </c>
      <c r="AE23" s="16">
        <v>0.375294314553415</v>
      </c>
      <c r="AF23" s="16">
        <v>0.31018193757677598</v>
      </c>
      <c r="AG23" s="16"/>
      <c r="AH23" s="16">
        <v>0.29084649447510902</v>
      </c>
      <c r="AI23" s="16">
        <v>0.32961064003408003</v>
      </c>
      <c r="AJ23" s="16"/>
      <c r="AK23" s="16">
        <v>0.27035575963398201</v>
      </c>
      <c r="AL23" s="16">
        <v>0.31607973309990001</v>
      </c>
      <c r="AM23" s="16"/>
      <c r="AN23" s="16">
        <v>0.289765110016454</v>
      </c>
      <c r="AO23" s="16">
        <v>0.30542485939644898</v>
      </c>
      <c r="AP23" s="16"/>
      <c r="AQ23" s="16">
        <v>0.38853194597754898</v>
      </c>
      <c r="AR23" s="16">
        <v>0.29045327507027602</v>
      </c>
      <c r="AS23" s="16">
        <v>0.28309400961875802</v>
      </c>
      <c r="AT23" s="16"/>
      <c r="AU23" s="16">
        <v>0.31418014021002799</v>
      </c>
      <c r="AV23" s="16">
        <v>0.3062155867404</v>
      </c>
      <c r="AW23" s="16"/>
      <c r="AX23" s="16">
        <v>0.326776182960901</v>
      </c>
      <c r="AY23" s="16">
        <v>0.23334715114652399</v>
      </c>
      <c r="AZ23" s="16"/>
      <c r="BA23" s="16">
        <v>0.33800691187259402</v>
      </c>
      <c r="BB23" s="16">
        <v>0.37329327714059102</v>
      </c>
    </row>
    <row r="24" spans="2:54" x14ac:dyDescent="0.35">
      <c r="B24" s="19" t="s">
        <v>211</v>
      </c>
      <c r="C24" s="16">
        <v>0.30866865258550902</v>
      </c>
      <c r="D24" s="16">
        <v>0.26734343943862798</v>
      </c>
      <c r="E24" s="16">
        <v>0.34719346730184403</v>
      </c>
      <c r="F24" s="16"/>
      <c r="G24" s="16">
        <v>0.44432943243943701</v>
      </c>
      <c r="H24" s="16">
        <v>0.33613534622727598</v>
      </c>
      <c r="I24" s="16">
        <v>0.36726099416083902</v>
      </c>
      <c r="J24" s="16">
        <v>0.22562532618077299</v>
      </c>
      <c r="K24" s="16">
        <v>0.26289927123296702</v>
      </c>
      <c r="L24" s="16">
        <v>0.259733374004123</v>
      </c>
      <c r="M24" s="16"/>
      <c r="N24" s="16">
        <v>0.32499127325892802</v>
      </c>
      <c r="O24" s="16">
        <v>0.25298986764882803</v>
      </c>
      <c r="P24" s="16">
        <v>0.32464332518008698</v>
      </c>
      <c r="Q24" s="16">
        <v>0.320058241490498</v>
      </c>
      <c r="R24" s="16"/>
      <c r="S24" s="16">
        <v>0.32235080679860501</v>
      </c>
      <c r="T24" s="16">
        <v>0.289575886455332</v>
      </c>
      <c r="U24" s="16"/>
      <c r="V24" s="16">
        <v>0.37168686673122098</v>
      </c>
      <c r="W24" s="16">
        <v>0.26041908092711602</v>
      </c>
      <c r="X24" s="16">
        <v>0.30869155555041</v>
      </c>
      <c r="Y24" s="16">
        <v>0.40603559249490001</v>
      </c>
      <c r="Z24" s="16"/>
      <c r="AA24" s="16">
        <v>0.33910703717106799</v>
      </c>
      <c r="AB24" s="16">
        <v>0.33001822923138802</v>
      </c>
      <c r="AC24" s="16">
        <v>0.297018449167541</v>
      </c>
      <c r="AD24" s="16">
        <v>0.25775631694763701</v>
      </c>
      <c r="AE24" s="16">
        <v>0.29984417403590002</v>
      </c>
      <c r="AF24" s="16">
        <v>0.213400681743739</v>
      </c>
      <c r="AG24" s="16"/>
      <c r="AH24" s="16">
        <v>0.273780216472372</v>
      </c>
      <c r="AI24" s="16">
        <v>0.31407526509448902</v>
      </c>
      <c r="AJ24" s="16"/>
      <c r="AK24" s="16">
        <v>0.28794344428341501</v>
      </c>
      <c r="AL24" s="16">
        <v>0.30231984543073498</v>
      </c>
      <c r="AM24" s="16"/>
      <c r="AN24" s="16">
        <v>0.27138250310211898</v>
      </c>
      <c r="AO24" s="16">
        <v>0.32381756992794403</v>
      </c>
      <c r="AP24" s="16"/>
      <c r="AQ24" s="16">
        <v>0.296215314539234</v>
      </c>
      <c r="AR24" s="16">
        <v>0.296767900348956</v>
      </c>
      <c r="AS24" s="16">
        <v>0.31184688964604301</v>
      </c>
      <c r="AT24" s="16"/>
      <c r="AU24" s="16">
        <v>0.29812501293048699</v>
      </c>
      <c r="AV24" s="16">
        <v>0.32181280183260003</v>
      </c>
      <c r="AW24" s="16"/>
      <c r="AX24" s="16">
        <v>0.3361619861556</v>
      </c>
      <c r="AY24" s="16">
        <v>0.17565650393309801</v>
      </c>
      <c r="AZ24" s="16"/>
      <c r="BA24" s="16">
        <v>0.35491382377164199</v>
      </c>
      <c r="BB24" s="16">
        <v>0.41876401582371803</v>
      </c>
    </row>
    <row r="25" spans="2:54" ht="29" customHeight="1" x14ac:dyDescent="0.35">
      <c r="B25" s="19" t="s">
        <v>212</v>
      </c>
      <c r="C25" s="16">
        <v>0.29964889885983997</v>
      </c>
      <c r="D25" s="16">
        <v>0.31909959677176902</v>
      </c>
      <c r="E25" s="16">
        <v>0.279501913763543</v>
      </c>
      <c r="F25" s="16"/>
      <c r="G25" s="16">
        <v>0.24973383310771899</v>
      </c>
      <c r="H25" s="16">
        <v>0.26019569812565901</v>
      </c>
      <c r="I25" s="16">
        <v>0.30395453874287298</v>
      </c>
      <c r="J25" s="16">
        <v>0.31271421626768697</v>
      </c>
      <c r="K25" s="16">
        <v>0.29463607608498898</v>
      </c>
      <c r="L25" s="16">
        <v>0.35299661179283598</v>
      </c>
      <c r="M25" s="16"/>
      <c r="N25" s="16">
        <v>0.34658129050429298</v>
      </c>
      <c r="O25" s="16">
        <v>0.22201137078876901</v>
      </c>
      <c r="P25" s="16">
        <v>0.317009869593324</v>
      </c>
      <c r="Q25" s="16">
        <v>0.30609445349088099</v>
      </c>
      <c r="R25" s="16"/>
      <c r="S25" s="16">
        <v>0.333987455433154</v>
      </c>
      <c r="T25" s="16">
        <v>0.24936578712787599</v>
      </c>
      <c r="U25" s="16"/>
      <c r="V25" s="16">
        <v>0.29295682227506697</v>
      </c>
      <c r="W25" s="16">
        <v>0.27515239897593502</v>
      </c>
      <c r="X25" s="16">
        <v>0.32245134627296601</v>
      </c>
      <c r="Y25" s="16">
        <v>0.44185962361467201</v>
      </c>
      <c r="Z25" s="16"/>
      <c r="AA25" s="16">
        <v>0.24440444627404301</v>
      </c>
      <c r="AB25" s="16">
        <v>0.36264915698953398</v>
      </c>
      <c r="AC25" s="16">
        <v>0.233867088892109</v>
      </c>
      <c r="AD25" s="16">
        <v>0.36283879828245702</v>
      </c>
      <c r="AE25" s="16">
        <v>0.32628099569625801</v>
      </c>
      <c r="AF25" s="16">
        <v>0.32692795328712498</v>
      </c>
      <c r="AG25" s="16"/>
      <c r="AH25" s="16">
        <v>0.30154140587322198</v>
      </c>
      <c r="AI25" s="16">
        <v>0.30501167548165797</v>
      </c>
      <c r="AJ25" s="16"/>
      <c r="AK25" s="16">
        <v>0.29474165421862702</v>
      </c>
      <c r="AL25" s="16">
        <v>0.269339294258097</v>
      </c>
      <c r="AM25" s="16"/>
      <c r="AN25" s="16">
        <v>0.30980965703123098</v>
      </c>
      <c r="AO25" s="16">
        <v>0.28109095299708797</v>
      </c>
      <c r="AP25" s="16"/>
      <c r="AQ25" s="16">
        <v>0.36305261358379898</v>
      </c>
      <c r="AR25" s="16">
        <v>0.27772800099754602</v>
      </c>
      <c r="AS25" s="16">
        <v>0.29151147508561798</v>
      </c>
      <c r="AT25" s="16"/>
      <c r="AU25" s="16">
        <v>0.30444366892651697</v>
      </c>
      <c r="AV25" s="16">
        <v>0.28885343377676898</v>
      </c>
      <c r="AW25" s="16"/>
      <c r="AX25" s="16">
        <v>0.318243228390379</v>
      </c>
      <c r="AY25" s="16">
        <v>0.216882125474714</v>
      </c>
      <c r="AZ25" s="16"/>
      <c r="BA25" s="16">
        <v>0.30629098993994103</v>
      </c>
      <c r="BB25" s="16">
        <v>0.46629277167649702</v>
      </c>
    </row>
    <row r="26" spans="2:54" x14ac:dyDescent="0.35">
      <c r="B26" s="19" t="s">
        <v>213</v>
      </c>
      <c r="C26" s="16">
        <v>0.27599175502080198</v>
      </c>
      <c r="D26" s="16">
        <v>0.33777117964004599</v>
      </c>
      <c r="E26" s="16">
        <v>0.21437035262322099</v>
      </c>
      <c r="F26" s="16"/>
      <c r="G26" s="16">
        <v>0.19781603963527999</v>
      </c>
      <c r="H26" s="16">
        <v>0.25458772887032</v>
      </c>
      <c r="I26" s="16">
        <v>0.25721417112785</v>
      </c>
      <c r="J26" s="16">
        <v>0.22500682243942999</v>
      </c>
      <c r="K26" s="16">
        <v>0.297016992702333</v>
      </c>
      <c r="L26" s="16">
        <v>0.376098586651744</v>
      </c>
      <c r="M26" s="16"/>
      <c r="N26" s="16">
        <v>0.30757980330788398</v>
      </c>
      <c r="O26" s="16">
        <v>0.244564380750322</v>
      </c>
      <c r="P26" s="16">
        <v>0.25327908963330698</v>
      </c>
      <c r="Q26" s="16">
        <v>0.31727173204327902</v>
      </c>
      <c r="R26" s="16"/>
      <c r="S26" s="16">
        <v>0.33573477734879797</v>
      </c>
      <c r="T26" s="16">
        <v>0.18728634878661801</v>
      </c>
      <c r="U26" s="16"/>
      <c r="V26" s="16">
        <v>0.234450165519176</v>
      </c>
      <c r="W26" s="16">
        <v>0.23111933229061801</v>
      </c>
      <c r="X26" s="16">
        <v>0.36647316127398599</v>
      </c>
      <c r="Y26" s="16">
        <v>0.34327552492271102</v>
      </c>
      <c r="Z26" s="16"/>
      <c r="AA26" s="16">
        <v>0.18551553537381399</v>
      </c>
      <c r="AB26" s="16">
        <v>0.32274639327916299</v>
      </c>
      <c r="AC26" s="16">
        <v>0.20526503733332899</v>
      </c>
      <c r="AD26" s="16">
        <v>0.36917151223550199</v>
      </c>
      <c r="AE26" s="16">
        <v>0.398885311196088</v>
      </c>
      <c r="AF26" s="16">
        <v>0.37293193334962199</v>
      </c>
      <c r="AG26" s="16"/>
      <c r="AH26" s="16">
        <v>0.27685326792930298</v>
      </c>
      <c r="AI26" s="16">
        <v>0.29925100603906901</v>
      </c>
      <c r="AJ26" s="16"/>
      <c r="AK26" s="16">
        <v>0.237383511753857</v>
      </c>
      <c r="AL26" s="16">
        <v>0.28143447015502199</v>
      </c>
      <c r="AM26" s="16"/>
      <c r="AN26" s="16">
        <v>0.28577737379277701</v>
      </c>
      <c r="AO26" s="16">
        <v>0.27999042299687898</v>
      </c>
      <c r="AP26" s="16"/>
      <c r="AQ26" s="16">
        <v>0.31720709018859899</v>
      </c>
      <c r="AR26" s="16">
        <v>0.244411671808555</v>
      </c>
      <c r="AS26" s="16">
        <v>0.29192831300365701</v>
      </c>
      <c r="AT26" s="16"/>
      <c r="AU26" s="16">
        <v>0.27916332397877602</v>
      </c>
      <c r="AV26" s="16">
        <v>0.27651162608742302</v>
      </c>
      <c r="AW26" s="16"/>
      <c r="AX26" s="16">
        <v>0.28985450623793402</v>
      </c>
      <c r="AY26" s="16">
        <v>0.211175061586068</v>
      </c>
      <c r="AZ26" s="16"/>
      <c r="BA26" s="16">
        <v>0.315538518333077</v>
      </c>
      <c r="BB26" s="16">
        <v>0.42050194657703199</v>
      </c>
    </row>
    <row r="27" spans="2:54" x14ac:dyDescent="0.35">
      <c r="B27" s="19" t="s">
        <v>214</v>
      </c>
      <c r="C27" s="16">
        <v>0.251995099037569</v>
      </c>
      <c r="D27" s="16">
        <v>0.29493724861140502</v>
      </c>
      <c r="E27" s="16">
        <v>0.21145511950204701</v>
      </c>
      <c r="F27" s="16"/>
      <c r="G27" s="16">
        <v>0.198793150054943</v>
      </c>
      <c r="H27" s="16">
        <v>0.21248828687360199</v>
      </c>
      <c r="I27" s="16">
        <v>0.19865346151402999</v>
      </c>
      <c r="J27" s="16">
        <v>0.26421620240951099</v>
      </c>
      <c r="K27" s="16">
        <v>0.270957825476004</v>
      </c>
      <c r="L27" s="16">
        <v>0.33399534803903203</v>
      </c>
      <c r="M27" s="16"/>
      <c r="N27" s="16">
        <v>0.28072820769671097</v>
      </c>
      <c r="O27" s="16">
        <v>0.20917658130668701</v>
      </c>
      <c r="P27" s="16">
        <v>0.24761784263200401</v>
      </c>
      <c r="Q27" s="16">
        <v>0.275881742820763</v>
      </c>
      <c r="R27" s="16"/>
      <c r="S27" s="16">
        <v>0.27543749608211199</v>
      </c>
      <c r="T27" s="16">
        <v>0.21790377445342299</v>
      </c>
      <c r="U27" s="16"/>
      <c r="V27" s="16">
        <v>0.200768403067415</v>
      </c>
      <c r="W27" s="16">
        <v>0.24045938048379401</v>
      </c>
      <c r="X27" s="16">
        <v>0.30040479042818502</v>
      </c>
      <c r="Y27" s="16">
        <v>0.35596407467549201</v>
      </c>
      <c r="Z27" s="16"/>
      <c r="AA27" s="16">
        <v>0.18622116326391699</v>
      </c>
      <c r="AB27" s="16">
        <v>0.28028549868167202</v>
      </c>
      <c r="AC27" s="16">
        <v>0.17700740466166201</v>
      </c>
      <c r="AD27" s="16">
        <v>0.32929049709286701</v>
      </c>
      <c r="AE27" s="16">
        <v>0.37013908251629302</v>
      </c>
      <c r="AF27" s="16">
        <v>0.28142827755321398</v>
      </c>
      <c r="AG27" s="16"/>
      <c r="AH27" s="16">
        <v>0.238301788800792</v>
      </c>
      <c r="AI27" s="16">
        <v>0.27448826719859198</v>
      </c>
      <c r="AJ27" s="16"/>
      <c r="AK27" s="16">
        <v>0.238520465155728</v>
      </c>
      <c r="AL27" s="16">
        <v>0.25603273559269202</v>
      </c>
      <c r="AM27" s="16"/>
      <c r="AN27" s="16">
        <v>0.25920771647776802</v>
      </c>
      <c r="AO27" s="16">
        <v>0.24735800910292699</v>
      </c>
      <c r="AP27" s="16"/>
      <c r="AQ27" s="16">
        <v>0.32167794294804702</v>
      </c>
      <c r="AR27" s="16">
        <v>0.22948317399374399</v>
      </c>
      <c r="AS27" s="16">
        <v>0.25761607202319398</v>
      </c>
      <c r="AT27" s="16"/>
      <c r="AU27" s="16">
        <v>0.247270782956965</v>
      </c>
      <c r="AV27" s="16">
        <v>0.26327853406269902</v>
      </c>
      <c r="AW27" s="16"/>
      <c r="AX27" s="16">
        <v>0.27046399091833201</v>
      </c>
      <c r="AY27" s="16">
        <v>0.16795063983047201</v>
      </c>
      <c r="AZ27" s="16"/>
      <c r="BA27" s="16">
        <v>0.253557040391164</v>
      </c>
      <c r="BB27" s="16">
        <v>0.31698462154002099</v>
      </c>
    </row>
    <row r="28" spans="2:54" ht="29" customHeight="1" x14ac:dyDescent="0.35">
      <c r="B28" s="19" t="s">
        <v>215</v>
      </c>
      <c r="C28" s="16">
        <v>0.17056724511099799</v>
      </c>
      <c r="D28" s="16">
        <v>0.19755849887417501</v>
      </c>
      <c r="E28" s="16">
        <v>0.147655808603843</v>
      </c>
      <c r="F28" s="16"/>
      <c r="G28" s="16">
        <v>0.216995801197125</v>
      </c>
      <c r="H28" s="16">
        <v>0.182100153496181</v>
      </c>
      <c r="I28" s="16">
        <v>0.18482781331887799</v>
      </c>
      <c r="J28" s="16">
        <v>0.17203176156904201</v>
      </c>
      <c r="K28" s="16">
        <v>0.110067025232395</v>
      </c>
      <c r="L28" s="16">
        <v>0.169049666883865</v>
      </c>
      <c r="M28" s="16"/>
      <c r="N28" s="16">
        <v>0.13812134527019601</v>
      </c>
      <c r="O28" s="16">
        <v>0.170938733019668</v>
      </c>
      <c r="P28" s="16">
        <v>0.167699302470045</v>
      </c>
      <c r="Q28" s="16">
        <v>0.19808303386704401</v>
      </c>
      <c r="R28" s="16"/>
      <c r="S28" s="16">
        <v>0.184433152417223</v>
      </c>
      <c r="T28" s="16">
        <v>0.15050975270650499</v>
      </c>
      <c r="U28" s="16"/>
      <c r="V28" s="16">
        <v>0.14096165900562599</v>
      </c>
      <c r="W28" s="16">
        <v>0.17047996492505599</v>
      </c>
      <c r="X28" s="16">
        <v>0.18375237161751701</v>
      </c>
      <c r="Y28" s="16">
        <v>0.27821582576495102</v>
      </c>
      <c r="Z28" s="16"/>
      <c r="AA28" s="16">
        <v>0.14610214088835199</v>
      </c>
      <c r="AB28" s="16">
        <v>0.203478555721777</v>
      </c>
      <c r="AC28" s="16">
        <v>0.19890534971545101</v>
      </c>
      <c r="AD28" s="16">
        <v>0.18844194518820601</v>
      </c>
      <c r="AE28" s="16">
        <v>0.140326010594648</v>
      </c>
      <c r="AF28" s="16">
        <v>0.161677779589528</v>
      </c>
      <c r="AG28" s="16"/>
      <c r="AH28" s="16">
        <v>0.16923105438861499</v>
      </c>
      <c r="AI28" s="16">
        <v>0.18677856358474401</v>
      </c>
      <c r="AJ28" s="16"/>
      <c r="AK28" s="16">
        <v>0.152421042321046</v>
      </c>
      <c r="AL28" s="16">
        <v>0.190986607510123</v>
      </c>
      <c r="AM28" s="16"/>
      <c r="AN28" s="16">
        <v>0.15946656968053399</v>
      </c>
      <c r="AO28" s="16">
        <v>0.16345730197790301</v>
      </c>
      <c r="AP28" s="16"/>
      <c r="AQ28" s="16">
        <v>0.18459168936752801</v>
      </c>
      <c r="AR28" s="16">
        <v>0.1470029601632</v>
      </c>
      <c r="AS28" s="16">
        <v>0.205019820187442</v>
      </c>
      <c r="AT28" s="16"/>
      <c r="AU28" s="16">
        <v>0.18438720566675401</v>
      </c>
      <c r="AV28" s="16">
        <v>0.14871521988963199</v>
      </c>
      <c r="AW28" s="16"/>
      <c r="AX28" s="16">
        <v>0.18802523415106501</v>
      </c>
      <c r="AY28" s="16">
        <v>8.8401689834335107E-2</v>
      </c>
      <c r="AZ28" s="16"/>
      <c r="BA28" s="16">
        <v>0.21794803564725701</v>
      </c>
      <c r="BB28" s="16">
        <v>0.29253628048825298</v>
      </c>
    </row>
    <row r="29" spans="2:54" ht="29" customHeight="1" x14ac:dyDescent="0.35">
      <c r="B29" s="19" t="s">
        <v>216</v>
      </c>
      <c r="C29" s="16">
        <v>0.141050012437241</v>
      </c>
      <c r="D29" s="16">
        <v>0.165291345975698</v>
      </c>
      <c r="E29" s="16">
        <v>0.116525038671957</v>
      </c>
      <c r="F29" s="16"/>
      <c r="G29" s="16">
        <v>0.12351540199038399</v>
      </c>
      <c r="H29" s="16">
        <v>0.165707874506826</v>
      </c>
      <c r="I29" s="16">
        <v>0.145619264268216</v>
      </c>
      <c r="J29" s="16">
        <v>0.13642406627679199</v>
      </c>
      <c r="K29" s="16">
        <v>0.128026276710311</v>
      </c>
      <c r="L29" s="16">
        <v>0.14017704513857501</v>
      </c>
      <c r="M29" s="16"/>
      <c r="N29" s="16">
        <v>0.167909947444633</v>
      </c>
      <c r="O29" s="16">
        <v>0.103645895260847</v>
      </c>
      <c r="P29" s="16">
        <v>0.13206676270465001</v>
      </c>
      <c r="Q29" s="16">
        <v>0.16892875536344901</v>
      </c>
      <c r="R29" s="16"/>
      <c r="S29" s="16">
        <v>0.14843963675101601</v>
      </c>
      <c r="T29" s="16">
        <v>0.13061038934505001</v>
      </c>
      <c r="U29" s="16"/>
      <c r="V29" s="16">
        <v>0.126195991151731</v>
      </c>
      <c r="W29" s="16">
        <v>0.12720458328134701</v>
      </c>
      <c r="X29" s="16">
        <v>0.15096422044802901</v>
      </c>
      <c r="Y29" s="16">
        <v>0.32749653235811998</v>
      </c>
      <c r="Z29" s="16"/>
      <c r="AA29" s="16">
        <v>0.101308413816033</v>
      </c>
      <c r="AB29" s="16">
        <v>0.15174721860408399</v>
      </c>
      <c r="AC29" s="16">
        <v>0.15393374657575701</v>
      </c>
      <c r="AD29" s="16">
        <v>0.16980629308961501</v>
      </c>
      <c r="AE29" s="16">
        <v>0.215218205832197</v>
      </c>
      <c r="AF29" s="16">
        <v>0.126148115612991</v>
      </c>
      <c r="AG29" s="16"/>
      <c r="AH29" s="16">
        <v>0.13151937812421199</v>
      </c>
      <c r="AI29" s="16">
        <v>0.15674134990338001</v>
      </c>
      <c r="AJ29" s="16"/>
      <c r="AK29" s="16">
        <v>0.123667859165235</v>
      </c>
      <c r="AL29" s="16">
        <v>0.15476111643013299</v>
      </c>
      <c r="AM29" s="16"/>
      <c r="AN29" s="16">
        <v>0.126876769090565</v>
      </c>
      <c r="AO29" s="16">
        <v>0.14779368435093301</v>
      </c>
      <c r="AP29" s="16"/>
      <c r="AQ29" s="16">
        <v>0.13706628868499901</v>
      </c>
      <c r="AR29" s="16">
        <v>0.127869410068321</v>
      </c>
      <c r="AS29" s="16">
        <v>0.165646738181322</v>
      </c>
      <c r="AT29" s="16"/>
      <c r="AU29" s="16">
        <v>0.14460019248089301</v>
      </c>
      <c r="AV29" s="16">
        <v>0.13857908777216499</v>
      </c>
      <c r="AW29" s="16"/>
      <c r="AX29" s="16">
        <v>0.14278890514790701</v>
      </c>
      <c r="AY29" s="16">
        <v>0.137857582689767</v>
      </c>
      <c r="AZ29" s="16"/>
      <c r="BA29" s="16">
        <v>0.168265690562548</v>
      </c>
      <c r="BB29" s="16">
        <v>0.18906588950682901</v>
      </c>
    </row>
    <row r="30" spans="2:54" ht="29" customHeight="1" x14ac:dyDescent="0.35">
      <c r="B30" s="19" t="s">
        <v>217</v>
      </c>
      <c r="C30" s="16">
        <v>0.100014538215318</v>
      </c>
      <c r="D30" s="16">
        <v>0.10889978363512801</v>
      </c>
      <c r="E30" s="16">
        <v>8.9493202410117795E-2</v>
      </c>
      <c r="F30" s="16"/>
      <c r="G30" s="16">
        <v>9.1579641474447998E-2</v>
      </c>
      <c r="H30" s="16">
        <v>0.1294727028106</v>
      </c>
      <c r="I30" s="16">
        <v>0.113884200828861</v>
      </c>
      <c r="J30" s="16">
        <v>8.0522079009010497E-2</v>
      </c>
      <c r="K30" s="16">
        <v>9.4490182452434804E-2</v>
      </c>
      <c r="L30" s="16">
        <v>8.7886681121073604E-2</v>
      </c>
      <c r="M30" s="16"/>
      <c r="N30" s="16">
        <v>0.10430620368975201</v>
      </c>
      <c r="O30" s="16">
        <v>8.9931178043147E-2</v>
      </c>
      <c r="P30" s="16">
        <v>0.108125598715793</v>
      </c>
      <c r="Q30" s="16">
        <v>9.2753101202026303E-2</v>
      </c>
      <c r="R30" s="16"/>
      <c r="S30" s="16">
        <v>0.11995219239267001</v>
      </c>
      <c r="T30" s="16">
        <v>7.0450839349858199E-2</v>
      </c>
      <c r="U30" s="16"/>
      <c r="V30" s="16">
        <v>7.6789825271263101E-2</v>
      </c>
      <c r="W30" s="16">
        <v>8.0574666645430199E-2</v>
      </c>
      <c r="X30" s="16">
        <v>0.126245456475433</v>
      </c>
      <c r="Y30" s="16">
        <v>0.276077788737702</v>
      </c>
      <c r="Z30" s="16"/>
      <c r="AA30" s="16">
        <v>8.6716740530530995E-2</v>
      </c>
      <c r="AB30" s="16">
        <v>9.01315907806646E-2</v>
      </c>
      <c r="AC30" s="16">
        <v>3.9883414794142397E-2</v>
      </c>
      <c r="AD30" s="16">
        <v>0.123537487306754</v>
      </c>
      <c r="AE30" s="16">
        <v>0.166219052410611</v>
      </c>
      <c r="AF30" s="16">
        <v>0.163311764462476</v>
      </c>
      <c r="AG30" s="16"/>
      <c r="AH30" s="16">
        <v>8.8916408330069197E-2</v>
      </c>
      <c r="AI30" s="16">
        <v>0.123872400298455</v>
      </c>
      <c r="AJ30" s="16"/>
      <c r="AK30" s="16">
        <v>8.4597420532743203E-2</v>
      </c>
      <c r="AL30" s="16">
        <v>0.130933770737865</v>
      </c>
      <c r="AM30" s="16"/>
      <c r="AN30" s="16">
        <v>9.0382397250969401E-2</v>
      </c>
      <c r="AO30" s="16">
        <v>0.11260000275234</v>
      </c>
      <c r="AP30" s="16"/>
      <c r="AQ30" s="16">
        <v>0.11567770460629</v>
      </c>
      <c r="AR30" s="16">
        <v>9.2302464482309998E-2</v>
      </c>
      <c r="AS30" s="16">
        <v>0.112399031393549</v>
      </c>
      <c r="AT30" s="16"/>
      <c r="AU30" s="16">
        <v>9.8835386913986106E-2</v>
      </c>
      <c r="AV30" s="16">
        <v>0.103505750209074</v>
      </c>
      <c r="AW30" s="16"/>
      <c r="AX30" s="16">
        <v>0.106797644644178</v>
      </c>
      <c r="AY30" s="16">
        <v>6.9447671783106693E-2</v>
      </c>
      <c r="AZ30" s="16"/>
      <c r="BA30" s="16">
        <v>0.117695681269063</v>
      </c>
      <c r="BB30" s="16">
        <v>0.144134096111038</v>
      </c>
    </row>
    <row r="31" spans="2:54" x14ac:dyDescent="0.35">
      <c r="B31" s="19" t="s">
        <v>89</v>
      </c>
      <c r="C31" s="16">
        <v>9.1539702309820406E-2</v>
      </c>
      <c r="D31" s="16">
        <v>7.1305585447898001E-2</v>
      </c>
      <c r="E31" s="16">
        <v>0.112137217445689</v>
      </c>
      <c r="F31" s="16"/>
      <c r="G31" s="16">
        <v>5.0989871618061497E-2</v>
      </c>
      <c r="H31" s="16">
        <v>7.0184280119927597E-2</v>
      </c>
      <c r="I31" s="16">
        <v>6.9483057361335698E-2</v>
      </c>
      <c r="J31" s="16">
        <v>9.6346076435791295E-2</v>
      </c>
      <c r="K31" s="16">
        <v>0.114340336723413</v>
      </c>
      <c r="L31" s="16">
        <v>0.128932406555923</v>
      </c>
      <c r="M31" s="16"/>
      <c r="N31" s="16">
        <v>7.7794607341176297E-2</v>
      </c>
      <c r="O31" s="16">
        <v>0.140926409707468</v>
      </c>
      <c r="P31" s="16">
        <v>6.7433643800563201E-2</v>
      </c>
      <c r="Q31" s="16">
        <v>9.6845828296918998E-2</v>
      </c>
      <c r="R31" s="16"/>
      <c r="S31" s="16">
        <v>0.101804409952681</v>
      </c>
      <c r="T31" s="16">
        <v>7.6518536088151401E-2</v>
      </c>
      <c r="U31" s="16"/>
      <c r="V31" s="16">
        <v>9.2762583770365295E-2</v>
      </c>
      <c r="W31" s="16">
        <v>0.112788199665861</v>
      </c>
      <c r="X31" s="16">
        <v>6.7332255521345197E-2</v>
      </c>
      <c r="Y31" s="16">
        <v>3.88568210766123E-2</v>
      </c>
      <c r="Z31" s="16"/>
      <c r="AA31" s="16">
        <v>0.107640667953005</v>
      </c>
      <c r="AB31" s="16">
        <v>9.1810675153769894E-2</v>
      </c>
      <c r="AC31" s="16">
        <v>0.14838464938857401</v>
      </c>
      <c r="AD31" s="16">
        <v>4.6681513481782899E-2</v>
      </c>
      <c r="AE31" s="16">
        <v>7.0423260729736203E-2</v>
      </c>
      <c r="AF31" s="16">
        <v>7.5793178881691001E-2</v>
      </c>
      <c r="AG31" s="16"/>
      <c r="AH31" s="16">
        <v>9.53475459680308E-2</v>
      </c>
      <c r="AI31" s="16">
        <v>7.8720131313597397E-2</v>
      </c>
      <c r="AJ31" s="16"/>
      <c r="AK31" s="16">
        <v>7.8677445316685898E-2</v>
      </c>
      <c r="AL31" s="16">
        <v>8.2799771072597797E-2</v>
      </c>
      <c r="AM31" s="16"/>
      <c r="AN31" s="16">
        <v>9.6688165253997996E-2</v>
      </c>
      <c r="AO31" s="16">
        <v>8.1365288213801901E-2</v>
      </c>
      <c r="AP31" s="16"/>
      <c r="AQ31" s="16">
        <v>6.3807574739447398E-2</v>
      </c>
      <c r="AR31" s="16">
        <v>9.9606905662881398E-2</v>
      </c>
      <c r="AS31" s="16">
        <v>8.6546166175939895E-2</v>
      </c>
      <c r="AT31" s="16"/>
      <c r="AU31" s="16">
        <v>0.101478785836455</v>
      </c>
      <c r="AV31" s="16">
        <v>7.6078939472948304E-2</v>
      </c>
      <c r="AW31" s="16"/>
      <c r="AX31" s="16">
        <v>6.4919941259582198E-2</v>
      </c>
      <c r="AY31" s="16">
        <v>0.216873624262927</v>
      </c>
      <c r="AZ31" s="16"/>
      <c r="BA31" s="16">
        <v>1.45919007791448E-2</v>
      </c>
      <c r="BB31" s="16">
        <v>3.9642858764035602E-2</v>
      </c>
    </row>
    <row r="32" spans="2:54" x14ac:dyDescent="0.35">
      <c r="B32" s="19" t="s">
        <v>218</v>
      </c>
      <c r="C32" s="16">
        <v>8.3733727525172094E-2</v>
      </c>
      <c r="D32" s="16">
        <v>8.56177940084311E-2</v>
      </c>
      <c r="E32" s="16">
        <v>7.9550264012487701E-2</v>
      </c>
      <c r="F32" s="16"/>
      <c r="G32" s="16">
        <v>0.111163484360147</v>
      </c>
      <c r="H32" s="16">
        <v>0.152180621161771</v>
      </c>
      <c r="I32" s="16">
        <v>9.8185300419597596E-2</v>
      </c>
      <c r="J32" s="16">
        <v>5.73186048867977E-2</v>
      </c>
      <c r="K32" s="16">
        <v>5.2629711731230398E-2</v>
      </c>
      <c r="L32" s="16">
        <v>4.2285269489736897E-2</v>
      </c>
      <c r="M32" s="16"/>
      <c r="N32" s="16">
        <v>6.1091648592807302E-2</v>
      </c>
      <c r="O32" s="16">
        <v>8.3215377117675904E-2</v>
      </c>
      <c r="P32" s="16">
        <v>7.3660096105351305E-2</v>
      </c>
      <c r="Q32" s="16">
        <v>0.11655955771083</v>
      </c>
      <c r="R32" s="16"/>
      <c r="S32" s="16">
        <v>8.9761463773169195E-2</v>
      </c>
      <c r="T32" s="16">
        <v>7.5062137780191399E-2</v>
      </c>
      <c r="U32" s="16"/>
      <c r="V32" s="16">
        <v>7.2617016317508304E-2</v>
      </c>
      <c r="W32" s="16">
        <v>8.26249780421036E-2</v>
      </c>
      <c r="X32" s="16">
        <v>9.6845043118485102E-2</v>
      </c>
      <c r="Y32" s="16">
        <v>6.8301585398342801E-2</v>
      </c>
      <c r="Z32" s="16"/>
      <c r="AA32" s="16">
        <v>7.8420177961559007E-2</v>
      </c>
      <c r="AB32" s="16">
        <v>9.9604674488180306E-2</v>
      </c>
      <c r="AC32" s="16">
        <v>8.6522059907409493E-2</v>
      </c>
      <c r="AD32" s="16">
        <v>8.7217429628008603E-2</v>
      </c>
      <c r="AE32" s="16">
        <v>5.6206265695726301E-2</v>
      </c>
      <c r="AF32" s="16">
        <v>0.105223548087542</v>
      </c>
      <c r="AG32" s="16"/>
      <c r="AH32" s="16">
        <v>8.6043930726166507E-2</v>
      </c>
      <c r="AI32" s="16">
        <v>7.5486324319091094E-2</v>
      </c>
      <c r="AJ32" s="16"/>
      <c r="AK32" s="16">
        <v>9.1254926617200596E-2</v>
      </c>
      <c r="AL32" s="16">
        <v>8.9021901868149803E-2</v>
      </c>
      <c r="AM32" s="16"/>
      <c r="AN32" s="16">
        <v>8.0697440371102602E-2</v>
      </c>
      <c r="AO32" s="16">
        <v>7.1261564220672396E-2</v>
      </c>
      <c r="AP32" s="16"/>
      <c r="AQ32" s="16">
        <v>9.0950267320345099E-2</v>
      </c>
      <c r="AR32" s="16">
        <v>5.0731425082744697E-2</v>
      </c>
      <c r="AS32" s="16">
        <v>0.112070460059514</v>
      </c>
      <c r="AT32" s="16"/>
      <c r="AU32" s="16">
        <v>8.9005095135162193E-2</v>
      </c>
      <c r="AV32" s="16">
        <v>7.77791566943975E-2</v>
      </c>
      <c r="AW32" s="16"/>
      <c r="AX32" s="16">
        <v>8.7880103619225797E-2</v>
      </c>
      <c r="AY32" s="16">
        <v>6.5958010206547499E-2</v>
      </c>
      <c r="AZ32" s="16"/>
      <c r="BA32" s="16">
        <v>0.14116788195263599</v>
      </c>
      <c r="BB32" s="16">
        <v>8.5475512739006304E-2</v>
      </c>
    </row>
    <row r="33" spans="2:54" x14ac:dyDescent="0.35">
      <c r="B33" s="19" t="s">
        <v>102</v>
      </c>
      <c r="C33" s="20">
        <v>2.9183147976516801E-2</v>
      </c>
      <c r="D33" s="20">
        <v>3.3281631640219002E-2</v>
      </c>
      <c r="E33" s="20">
        <v>2.5755371236152201E-2</v>
      </c>
      <c r="F33" s="20"/>
      <c r="G33" s="20">
        <v>9.9557065636065294E-3</v>
      </c>
      <c r="H33" s="20">
        <v>3.5850017047945403E-2</v>
      </c>
      <c r="I33" s="20">
        <v>5.5254073257202899E-2</v>
      </c>
      <c r="J33" s="20">
        <v>1.5200496955195601E-2</v>
      </c>
      <c r="K33" s="20">
        <v>2.9304797654465E-2</v>
      </c>
      <c r="L33" s="20">
        <v>2.4748369643083801E-2</v>
      </c>
      <c r="M33" s="20"/>
      <c r="N33" s="20">
        <v>2.83929827695482E-2</v>
      </c>
      <c r="O33" s="20">
        <v>3.5574973793322202E-2</v>
      </c>
      <c r="P33" s="20">
        <v>2.1868202272410299E-2</v>
      </c>
      <c r="Q33" s="20">
        <v>3.5888461260668698E-2</v>
      </c>
      <c r="R33" s="20"/>
      <c r="S33" s="20">
        <v>3.6011951599346503E-2</v>
      </c>
      <c r="T33" s="20">
        <v>1.9032089474858599E-2</v>
      </c>
      <c r="U33" s="20"/>
      <c r="V33" s="20">
        <v>3.6174987284793902E-2</v>
      </c>
      <c r="W33" s="20">
        <v>3.0704392608452102E-2</v>
      </c>
      <c r="X33" s="20">
        <v>2.24218498376321E-2</v>
      </c>
      <c r="Y33" s="20">
        <v>1.6899181967498102E-2</v>
      </c>
      <c r="Z33" s="20"/>
      <c r="AA33" s="20">
        <v>2.9976682498372501E-2</v>
      </c>
      <c r="AB33" s="20">
        <v>1.71277453057887E-2</v>
      </c>
      <c r="AC33" s="20">
        <v>5.5872842410716599E-2</v>
      </c>
      <c r="AD33" s="20">
        <v>3.3494371190562498E-2</v>
      </c>
      <c r="AE33" s="20">
        <v>1.1490472606163499E-2</v>
      </c>
      <c r="AF33" s="20">
        <v>2.5906425956341302E-2</v>
      </c>
      <c r="AG33" s="20"/>
      <c r="AH33" s="20">
        <v>2.95507697083656E-2</v>
      </c>
      <c r="AI33" s="20">
        <v>2.70101590485754E-2</v>
      </c>
      <c r="AJ33" s="20"/>
      <c r="AK33" s="20">
        <v>3.2453059821885198E-2</v>
      </c>
      <c r="AL33" s="20">
        <v>2.3084813775126101E-2</v>
      </c>
      <c r="AM33" s="20"/>
      <c r="AN33" s="20">
        <v>2.5354107196914801E-2</v>
      </c>
      <c r="AO33" s="20">
        <v>2.5268753134767001E-2</v>
      </c>
      <c r="AP33" s="20"/>
      <c r="AQ33" s="20">
        <v>4.70165331978184E-2</v>
      </c>
      <c r="AR33" s="20">
        <v>2.5618885075972101E-2</v>
      </c>
      <c r="AS33" s="20">
        <v>2.5948245568772899E-2</v>
      </c>
      <c r="AT33" s="20"/>
      <c r="AU33" s="20">
        <v>2.5530316262245199E-2</v>
      </c>
      <c r="AV33" s="20">
        <v>3.4895166300930897E-2</v>
      </c>
      <c r="AW33" s="20"/>
      <c r="AX33" s="20">
        <v>2.37464940587142E-2</v>
      </c>
      <c r="AY33" s="20">
        <v>4.3100857269769997E-2</v>
      </c>
      <c r="AZ33" s="20"/>
      <c r="BA33" s="20">
        <v>4.7806946579549304E-3</v>
      </c>
      <c r="BB33" s="20">
        <v>2.07262772627742E-2</v>
      </c>
    </row>
    <row r="34" spans="2:54" x14ac:dyDescent="0.35">
      <c r="B34" s="21"/>
    </row>
    <row r="35" spans="2:54" x14ac:dyDescent="0.35">
      <c r="B35" t="s">
        <v>525</v>
      </c>
    </row>
    <row r="36" spans="2:54" x14ac:dyDescent="0.35">
      <c r="B36" t="s">
        <v>526</v>
      </c>
    </row>
    <row r="38" spans="2:54" x14ac:dyDescent="0.35">
      <c r="B3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B38"/>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219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214</v>
      </c>
      <c r="C9" s="16">
        <v>0.26542697102726298</v>
      </c>
      <c r="D9" s="16">
        <v>0.23316446433398799</v>
      </c>
      <c r="E9" s="16">
        <v>0.29721381973383598</v>
      </c>
      <c r="F9" s="16"/>
      <c r="G9" s="16">
        <v>0.22346218229619899</v>
      </c>
      <c r="H9" s="16">
        <v>0.243514804499771</v>
      </c>
      <c r="I9" s="16">
        <v>0.268272616671488</v>
      </c>
      <c r="J9" s="16">
        <v>0.28410078415420698</v>
      </c>
      <c r="K9" s="16">
        <v>0.27582594493579898</v>
      </c>
      <c r="L9" s="16">
        <v>0.28398626658165099</v>
      </c>
      <c r="M9" s="16"/>
      <c r="N9" s="16">
        <v>0.30313109440959501</v>
      </c>
      <c r="O9" s="16">
        <v>0.21648049536299099</v>
      </c>
      <c r="P9" s="16">
        <v>0.27988668476262302</v>
      </c>
      <c r="Q9" s="16">
        <v>0.258041480087215</v>
      </c>
      <c r="R9" s="16"/>
      <c r="S9" s="16">
        <v>0.283630437895454</v>
      </c>
      <c r="T9" s="16">
        <v>0.23930171456992499</v>
      </c>
      <c r="U9" s="16"/>
      <c r="V9" s="16">
        <v>0.24519998407617</v>
      </c>
      <c r="W9" s="16">
        <v>0.28251199510594599</v>
      </c>
      <c r="X9" s="16">
        <v>0.26256055128758599</v>
      </c>
      <c r="Y9" s="16">
        <v>0.239579666714445</v>
      </c>
      <c r="Z9" s="16"/>
      <c r="AA9" s="16">
        <v>0.24442700918530999</v>
      </c>
      <c r="AB9" s="16">
        <v>0.30887996162096698</v>
      </c>
      <c r="AC9" s="16">
        <v>0.27806108132340601</v>
      </c>
      <c r="AD9" s="16">
        <v>0.27917787907892599</v>
      </c>
      <c r="AE9" s="16">
        <v>0.250703857756917</v>
      </c>
      <c r="AF9" s="16">
        <v>0.184736735431871</v>
      </c>
      <c r="AG9" s="16"/>
      <c r="AH9" s="16">
        <v>0.27591378114145099</v>
      </c>
      <c r="AI9" s="16">
        <v>0.27739607967376001</v>
      </c>
      <c r="AJ9" s="16"/>
      <c r="AK9" s="16">
        <v>0.27531547843429799</v>
      </c>
      <c r="AL9" s="16">
        <v>0.29187694252151503</v>
      </c>
      <c r="AM9" s="16"/>
      <c r="AN9" s="16">
        <v>0.26668893995534698</v>
      </c>
      <c r="AO9" s="16">
        <v>0.28265887438233001</v>
      </c>
      <c r="AP9" s="16"/>
      <c r="AQ9" s="16">
        <v>0.26334756417063898</v>
      </c>
      <c r="AR9" s="16">
        <v>0.28696369729674798</v>
      </c>
      <c r="AS9" s="16">
        <v>0.2408926728887</v>
      </c>
      <c r="AT9" s="16"/>
      <c r="AU9" s="16">
        <v>0.273599627123082</v>
      </c>
      <c r="AV9" s="16">
        <v>0.25563372944158902</v>
      </c>
      <c r="AW9" s="16"/>
      <c r="AX9" s="16">
        <v>0.27302256382103501</v>
      </c>
      <c r="AY9" s="16">
        <v>0.216464562500334</v>
      </c>
      <c r="AZ9" s="16"/>
      <c r="BA9" s="16">
        <v>0.31758331460518602</v>
      </c>
      <c r="BB9" s="16">
        <v>0.30078596754741599</v>
      </c>
    </row>
    <row r="10" spans="2:54" ht="29" customHeight="1" x14ac:dyDescent="0.35">
      <c r="B10" s="19" t="s">
        <v>208</v>
      </c>
      <c r="C10" s="16">
        <v>0.24172410053905999</v>
      </c>
      <c r="D10" s="16">
        <v>0.25920822955315598</v>
      </c>
      <c r="E10" s="16">
        <v>0.222343871261306</v>
      </c>
      <c r="F10" s="16"/>
      <c r="G10" s="16">
        <v>0.15846882156332801</v>
      </c>
      <c r="H10" s="16">
        <v>0.20523900208281901</v>
      </c>
      <c r="I10" s="16">
        <v>0.233417350027673</v>
      </c>
      <c r="J10" s="16">
        <v>0.26392328521382902</v>
      </c>
      <c r="K10" s="16">
        <v>0.378782273144672</v>
      </c>
      <c r="L10" s="16">
        <v>0.20345166895920699</v>
      </c>
      <c r="M10" s="16"/>
      <c r="N10" s="16">
        <v>0.230071274324814</v>
      </c>
      <c r="O10" s="16">
        <v>0.25086858586779298</v>
      </c>
      <c r="P10" s="16">
        <v>0.194835010528184</v>
      </c>
      <c r="Q10" s="16">
        <v>0.31726129880174397</v>
      </c>
      <c r="R10" s="16"/>
      <c r="S10" s="16">
        <v>0.24363778450036</v>
      </c>
      <c r="T10" s="16">
        <v>0.23672181195206499</v>
      </c>
      <c r="U10" s="16"/>
      <c r="V10" s="16">
        <v>0.20833228547414101</v>
      </c>
      <c r="W10" s="16">
        <v>0.26637506597427402</v>
      </c>
      <c r="X10" s="16">
        <v>0.241355527261995</v>
      </c>
      <c r="Y10" s="16">
        <v>0.20373129399384499</v>
      </c>
      <c r="Z10" s="16"/>
      <c r="AA10" s="16">
        <v>0.25207638437903201</v>
      </c>
      <c r="AB10" s="16">
        <v>0.23575737708082201</v>
      </c>
      <c r="AC10" s="16">
        <v>0.22279287755192201</v>
      </c>
      <c r="AD10" s="16">
        <v>0.25733583737219501</v>
      </c>
      <c r="AE10" s="16">
        <v>0.16909070120452699</v>
      </c>
      <c r="AF10" s="16">
        <v>0.30921335906216102</v>
      </c>
      <c r="AG10" s="16"/>
      <c r="AH10" s="16">
        <v>0.28296204354948401</v>
      </c>
      <c r="AI10" s="16">
        <v>0.19824498569516499</v>
      </c>
      <c r="AJ10" s="16"/>
      <c r="AK10" s="16">
        <v>0.26745803381387701</v>
      </c>
      <c r="AL10" s="16">
        <v>0.22345674098059801</v>
      </c>
      <c r="AM10" s="16"/>
      <c r="AN10" s="16">
        <v>0.27720905611302799</v>
      </c>
      <c r="AO10" s="16">
        <v>0.21506415325546899</v>
      </c>
      <c r="AP10" s="16"/>
      <c r="AQ10" s="16">
        <v>0.25237266667936498</v>
      </c>
      <c r="AR10" s="16">
        <v>0.266197253080452</v>
      </c>
      <c r="AS10" s="16">
        <v>0.214982888402138</v>
      </c>
      <c r="AT10" s="16"/>
      <c r="AU10" s="16">
        <v>0.24858827086495899</v>
      </c>
      <c r="AV10" s="16">
        <v>0.23335587151361001</v>
      </c>
      <c r="AW10" s="16"/>
      <c r="AX10" s="16">
        <v>0.248843226732994</v>
      </c>
      <c r="AY10" s="16">
        <v>0.20991828059783599</v>
      </c>
      <c r="AZ10" s="16"/>
      <c r="BA10" s="16">
        <v>0.26584424948941299</v>
      </c>
      <c r="BB10" s="16">
        <v>0.200039022827566</v>
      </c>
    </row>
    <row r="11" spans="2:54" ht="29" customHeight="1" x14ac:dyDescent="0.35">
      <c r="B11" s="19" t="s">
        <v>216</v>
      </c>
      <c r="C11" s="16">
        <v>0.23222482180547699</v>
      </c>
      <c r="D11" s="16">
        <v>0.23129948043763601</v>
      </c>
      <c r="E11" s="16">
        <v>0.23299077157640599</v>
      </c>
      <c r="F11" s="16"/>
      <c r="G11" s="16">
        <v>0.201714816238872</v>
      </c>
      <c r="H11" s="16">
        <v>0.23316265889815899</v>
      </c>
      <c r="I11" s="16">
        <v>0.240315074522929</v>
      </c>
      <c r="J11" s="16">
        <v>0.25350374546395399</v>
      </c>
      <c r="K11" s="16">
        <v>0.20627455720988699</v>
      </c>
      <c r="L11" s="16">
        <v>0.24700350983979699</v>
      </c>
      <c r="M11" s="16"/>
      <c r="N11" s="16">
        <v>0.25731703814928403</v>
      </c>
      <c r="O11" s="16">
        <v>0.214330609438837</v>
      </c>
      <c r="P11" s="16">
        <v>0.22465275446828301</v>
      </c>
      <c r="Q11" s="16">
        <v>0.24204322238348699</v>
      </c>
      <c r="R11" s="16"/>
      <c r="S11" s="16">
        <v>0.25600711110047603</v>
      </c>
      <c r="T11" s="16">
        <v>0.19752256781313399</v>
      </c>
      <c r="U11" s="16"/>
      <c r="V11" s="16">
        <v>0.18881732090094</v>
      </c>
      <c r="W11" s="16">
        <v>0.207394487180591</v>
      </c>
      <c r="X11" s="16">
        <v>0.30409447024047798</v>
      </c>
      <c r="Y11" s="16">
        <v>0.23660498122134599</v>
      </c>
      <c r="Z11" s="16"/>
      <c r="AA11" s="16">
        <v>0.17957850198647701</v>
      </c>
      <c r="AB11" s="16">
        <v>0.25144485969739</v>
      </c>
      <c r="AC11" s="16">
        <v>0.23047228486402599</v>
      </c>
      <c r="AD11" s="16">
        <v>0.2693768319125</v>
      </c>
      <c r="AE11" s="16">
        <v>0.284068690636188</v>
      </c>
      <c r="AF11" s="16">
        <v>0.38433944471349901</v>
      </c>
      <c r="AG11" s="16"/>
      <c r="AH11" s="16">
        <v>0.249417359810471</v>
      </c>
      <c r="AI11" s="16">
        <v>0.21435617596509099</v>
      </c>
      <c r="AJ11" s="16"/>
      <c r="AK11" s="16">
        <v>0.22320608719756499</v>
      </c>
      <c r="AL11" s="16">
        <v>0.25057918184258898</v>
      </c>
      <c r="AM11" s="16"/>
      <c r="AN11" s="16">
        <v>0.24359818172820699</v>
      </c>
      <c r="AO11" s="16">
        <v>0.23347333905286999</v>
      </c>
      <c r="AP11" s="16"/>
      <c r="AQ11" s="16">
        <v>0.222319450778069</v>
      </c>
      <c r="AR11" s="16">
        <v>0.227626855051003</v>
      </c>
      <c r="AS11" s="16">
        <v>0.23500464724613501</v>
      </c>
      <c r="AT11" s="16"/>
      <c r="AU11" s="16">
        <v>0.24233213836463399</v>
      </c>
      <c r="AV11" s="16">
        <v>0.222110835200685</v>
      </c>
      <c r="AW11" s="16"/>
      <c r="AX11" s="16">
        <v>0.25706830713224199</v>
      </c>
      <c r="AY11" s="16">
        <v>0.114877162093157</v>
      </c>
      <c r="AZ11" s="16"/>
      <c r="BA11" s="16">
        <v>0.29857198144126501</v>
      </c>
      <c r="BB11" s="16">
        <v>0.297385810462719</v>
      </c>
    </row>
    <row r="12" spans="2:54" ht="29" customHeight="1" x14ac:dyDescent="0.35">
      <c r="B12" s="19" t="s">
        <v>212</v>
      </c>
      <c r="C12" s="16">
        <v>0.22052821091803501</v>
      </c>
      <c r="D12" s="16">
        <v>0.215388440864442</v>
      </c>
      <c r="E12" s="16">
        <v>0.22339618933323299</v>
      </c>
      <c r="F12" s="16"/>
      <c r="G12" s="16">
        <v>0.24442434100012</v>
      </c>
      <c r="H12" s="16">
        <v>0.19755713678087999</v>
      </c>
      <c r="I12" s="16">
        <v>0.224490207416807</v>
      </c>
      <c r="J12" s="16">
        <v>0.25767095977419602</v>
      </c>
      <c r="K12" s="16">
        <v>0.20525774787390999</v>
      </c>
      <c r="L12" s="16">
        <v>0.20725902705145899</v>
      </c>
      <c r="M12" s="16"/>
      <c r="N12" s="16">
        <v>0.26427905138416202</v>
      </c>
      <c r="O12" s="16">
        <v>0.18286971235768901</v>
      </c>
      <c r="P12" s="16">
        <v>0.238161041418497</v>
      </c>
      <c r="Q12" s="16">
        <v>0.19385043325168799</v>
      </c>
      <c r="R12" s="16"/>
      <c r="S12" s="16">
        <v>0.23705426080603401</v>
      </c>
      <c r="T12" s="16">
        <v>0.19504965301404001</v>
      </c>
      <c r="U12" s="16"/>
      <c r="V12" s="16">
        <v>0.180829526110485</v>
      </c>
      <c r="W12" s="16">
        <v>0.23228970473139901</v>
      </c>
      <c r="X12" s="16">
        <v>0.24786013491291101</v>
      </c>
      <c r="Y12" s="16">
        <v>0.14629995495575601</v>
      </c>
      <c r="Z12" s="16"/>
      <c r="AA12" s="16">
        <v>0.20251714711079999</v>
      </c>
      <c r="AB12" s="16">
        <v>0.22177636377495999</v>
      </c>
      <c r="AC12" s="16">
        <v>0.25766118416632799</v>
      </c>
      <c r="AD12" s="16">
        <v>0.247603029954057</v>
      </c>
      <c r="AE12" s="16">
        <v>0.194675994499523</v>
      </c>
      <c r="AF12" s="16">
        <v>0.21055870116670899</v>
      </c>
      <c r="AG12" s="16"/>
      <c r="AH12" s="16">
        <v>0.22009028528386801</v>
      </c>
      <c r="AI12" s="16">
        <v>0.23212062970967101</v>
      </c>
      <c r="AJ12" s="16"/>
      <c r="AK12" s="16">
        <v>0.20441321811532301</v>
      </c>
      <c r="AL12" s="16">
        <v>0.25416391089497897</v>
      </c>
      <c r="AM12" s="16"/>
      <c r="AN12" s="16">
        <v>0.20212780884970799</v>
      </c>
      <c r="AO12" s="16">
        <v>0.22943807363816701</v>
      </c>
      <c r="AP12" s="16"/>
      <c r="AQ12" s="16">
        <v>0.20772713205356499</v>
      </c>
      <c r="AR12" s="16">
        <v>0.23644309220975401</v>
      </c>
      <c r="AS12" s="16">
        <v>0.20866641401939701</v>
      </c>
      <c r="AT12" s="16"/>
      <c r="AU12" s="16">
        <v>0.22042759024504999</v>
      </c>
      <c r="AV12" s="16">
        <v>0.21958019145600699</v>
      </c>
      <c r="AW12" s="16"/>
      <c r="AX12" s="16">
        <v>0.23061061852598499</v>
      </c>
      <c r="AY12" s="16">
        <v>0.16354838122625001</v>
      </c>
      <c r="AZ12" s="16"/>
      <c r="BA12" s="16">
        <v>0.292656082705816</v>
      </c>
      <c r="BB12" s="16">
        <v>0.13969328319129901</v>
      </c>
    </row>
    <row r="13" spans="2:54" x14ac:dyDescent="0.35">
      <c r="B13" s="19" t="s">
        <v>209</v>
      </c>
      <c r="C13" s="16">
        <v>0.21687454420913399</v>
      </c>
      <c r="D13" s="16">
        <v>0.24259327250104201</v>
      </c>
      <c r="E13" s="16">
        <v>0.192158417380904</v>
      </c>
      <c r="F13" s="16"/>
      <c r="G13" s="16">
        <v>0.22509508115406299</v>
      </c>
      <c r="H13" s="16">
        <v>0.25204726460544702</v>
      </c>
      <c r="I13" s="16">
        <v>0.20489266822868099</v>
      </c>
      <c r="J13" s="16">
        <v>0.28276390520869898</v>
      </c>
      <c r="K13" s="16">
        <v>0.19004947790591201</v>
      </c>
      <c r="L13" s="16">
        <v>0.16258057274548701</v>
      </c>
      <c r="M13" s="16"/>
      <c r="N13" s="16">
        <v>0.26698608940872398</v>
      </c>
      <c r="O13" s="16">
        <v>0.20469447387874501</v>
      </c>
      <c r="P13" s="16">
        <v>0.22088126641358399</v>
      </c>
      <c r="Q13" s="16">
        <v>0.18520632548899901</v>
      </c>
      <c r="R13" s="16"/>
      <c r="S13" s="16">
        <v>0.211824502954019</v>
      </c>
      <c r="T13" s="16">
        <v>0.223909919315088</v>
      </c>
      <c r="U13" s="16"/>
      <c r="V13" s="16">
        <v>0.16154526751239801</v>
      </c>
      <c r="W13" s="16">
        <v>0.23141761653044499</v>
      </c>
      <c r="X13" s="16">
        <v>0.249388569995355</v>
      </c>
      <c r="Y13" s="16">
        <v>0.18158558067243699</v>
      </c>
      <c r="Z13" s="16"/>
      <c r="AA13" s="16">
        <v>0.21676919833076699</v>
      </c>
      <c r="AB13" s="16">
        <v>0.25357103790150198</v>
      </c>
      <c r="AC13" s="16">
        <v>0.137015733395876</v>
      </c>
      <c r="AD13" s="16">
        <v>0.22924928812731199</v>
      </c>
      <c r="AE13" s="16">
        <v>0.24536569116517401</v>
      </c>
      <c r="AF13" s="16">
        <v>9.0837578789153106E-2</v>
      </c>
      <c r="AG13" s="16"/>
      <c r="AH13" s="16">
        <v>0.21932540704687301</v>
      </c>
      <c r="AI13" s="16">
        <v>0.24032523498167199</v>
      </c>
      <c r="AJ13" s="16"/>
      <c r="AK13" s="16">
        <v>0.22372036621579799</v>
      </c>
      <c r="AL13" s="16">
        <v>0.25322060403455399</v>
      </c>
      <c r="AM13" s="16"/>
      <c r="AN13" s="16">
        <v>0.228354886260377</v>
      </c>
      <c r="AO13" s="16">
        <v>0.228402487823782</v>
      </c>
      <c r="AP13" s="16"/>
      <c r="AQ13" s="16">
        <v>0.18864935476557701</v>
      </c>
      <c r="AR13" s="16">
        <v>0.21985084569629201</v>
      </c>
      <c r="AS13" s="16">
        <v>0.22129138149605099</v>
      </c>
      <c r="AT13" s="16"/>
      <c r="AU13" s="16">
        <v>0.21779460872826301</v>
      </c>
      <c r="AV13" s="16">
        <v>0.21441229671296799</v>
      </c>
      <c r="AW13" s="16"/>
      <c r="AX13" s="16">
        <v>0.218996330833574</v>
      </c>
      <c r="AY13" s="16">
        <v>0.20557063817209001</v>
      </c>
      <c r="AZ13" s="16"/>
      <c r="BA13" s="16">
        <v>0.24019655809040599</v>
      </c>
      <c r="BB13" s="16">
        <v>0.26962326588098101</v>
      </c>
    </row>
    <row r="14" spans="2:54" x14ac:dyDescent="0.35">
      <c r="B14" s="19" t="s">
        <v>210</v>
      </c>
      <c r="C14" s="16">
        <v>0.212064269508206</v>
      </c>
      <c r="D14" s="16">
        <v>0.188798491858226</v>
      </c>
      <c r="E14" s="16">
        <v>0.23627290241788801</v>
      </c>
      <c r="F14" s="16"/>
      <c r="G14" s="16">
        <v>0.18104938373114701</v>
      </c>
      <c r="H14" s="16">
        <v>0.183553405225754</v>
      </c>
      <c r="I14" s="16">
        <v>0.25074343451440601</v>
      </c>
      <c r="J14" s="16">
        <v>0.260029318981158</v>
      </c>
      <c r="K14" s="16">
        <v>0.22710698400427601</v>
      </c>
      <c r="L14" s="16">
        <v>0.176337223225533</v>
      </c>
      <c r="M14" s="16"/>
      <c r="N14" s="16">
        <v>0.29026298907012699</v>
      </c>
      <c r="O14" s="16">
        <v>0.18736132326911101</v>
      </c>
      <c r="P14" s="16">
        <v>0.202545933614242</v>
      </c>
      <c r="Q14" s="16">
        <v>0.19291698695425599</v>
      </c>
      <c r="R14" s="16"/>
      <c r="S14" s="16">
        <v>0.21268127702599099</v>
      </c>
      <c r="T14" s="16">
        <v>0.212189912928782</v>
      </c>
      <c r="U14" s="16"/>
      <c r="V14" s="16">
        <v>0.18451196388553001</v>
      </c>
      <c r="W14" s="16">
        <v>0.250956474341335</v>
      </c>
      <c r="X14" s="16">
        <v>0.19789781430596301</v>
      </c>
      <c r="Y14" s="16">
        <v>8.1641801433145797E-2</v>
      </c>
      <c r="Z14" s="16"/>
      <c r="AA14" s="16">
        <v>0.17489573122996099</v>
      </c>
      <c r="AB14" s="16">
        <v>0.25414173302763998</v>
      </c>
      <c r="AC14" s="16">
        <v>0.29674973972574098</v>
      </c>
      <c r="AD14" s="16">
        <v>0.193779247433292</v>
      </c>
      <c r="AE14" s="16">
        <v>0.234316308209848</v>
      </c>
      <c r="AF14" s="16">
        <v>0.22756413394054001</v>
      </c>
      <c r="AG14" s="16"/>
      <c r="AH14" s="16">
        <v>0.22922904599886601</v>
      </c>
      <c r="AI14" s="16">
        <v>0.21253249413857001</v>
      </c>
      <c r="AJ14" s="16"/>
      <c r="AK14" s="16">
        <v>0.22504432106119701</v>
      </c>
      <c r="AL14" s="16">
        <v>0.23612356087372799</v>
      </c>
      <c r="AM14" s="16"/>
      <c r="AN14" s="16">
        <v>0.229669640677304</v>
      </c>
      <c r="AO14" s="16">
        <v>0.217060412864961</v>
      </c>
      <c r="AP14" s="16"/>
      <c r="AQ14" s="16">
        <v>0.18748679304858801</v>
      </c>
      <c r="AR14" s="16">
        <v>0.23045434434332801</v>
      </c>
      <c r="AS14" s="16">
        <v>0.21299879645508801</v>
      </c>
      <c r="AT14" s="16"/>
      <c r="AU14" s="16">
        <v>0.23441495226952</v>
      </c>
      <c r="AV14" s="16">
        <v>0.18118987513325299</v>
      </c>
      <c r="AW14" s="16"/>
      <c r="AX14" s="16">
        <v>0.22121437751732301</v>
      </c>
      <c r="AY14" s="16">
        <v>0.164725346437749</v>
      </c>
      <c r="AZ14" s="16"/>
      <c r="BA14" s="16">
        <v>0.27194075257679701</v>
      </c>
      <c r="BB14" s="16">
        <v>0.155548619491745</v>
      </c>
    </row>
    <row r="15" spans="2:54" x14ac:dyDescent="0.35">
      <c r="B15" s="19" t="s">
        <v>213</v>
      </c>
      <c r="C15" s="16">
        <v>0.210974371649854</v>
      </c>
      <c r="D15" s="16">
        <v>0.196698595002856</v>
      </c>
      <c r="E15" s="16">
        <v>0.22778963585407</v>
      </c>
      <c r="F15" s="16"/>
      <c r="G15" s="16">
        <v>0.22801506772221899</v>
      </c>
      <c r="H15" s="16">
        <v>0.183179050838329</v>
      </c>
      <c r="I15" s="16">
        <v>0.27194334471276299</v>
      </c>
      <c r="J15" s="16">
        <v>0.25015536086581902</v>
      </c>
      <c r="K15" s="16">
        <v>0.20332930895151299</v>
      </c>
      <c r="L15" s="16">
        <v>0.15394189123684099</v>
      </c>
      <c r="M15" s="16"/>
      <c r="N15" s="16">
        <v>0.22786454112773999</v>
      </c>
      <c r="O15" s="16">
        <v>0.15321746377946999</v>
      </c>
      <c r="P15" s="16">
        <v>0.22676312206462501</v>
      </c>
      <c r="Q15" s="16">
        <v>0.224073107490876</v>
      </c>
      <c r="R15" s="16"/>
      <c r="S15" s="16">
        <v>0.19541476661511201</v>
      </c>
      <c r="T15" s="16">
        <v>0.23216494593362599</v>
      </c>
      <c r="U15" s="16"/>
      <c r="V15" s="16">
        <v>0.14264423035438301</v>
      </c>
      <c r="W15" s="16">
        <v>0.230475925411363</v>
      </c>
      <c r="X15" s="16">
        <v>0.232226681026062</v>
      </c>
      <c r="Y15" s="16">
        <v>0.30779379419321201</v>
      </c>
      <c r="Z15" s="16"/>
      <c r="AA15" s="16">
        <v>0.20895737940526299</v>
      </c>
      <c r="AB15" s="16">
        <v>0.21603204645633101</v>
      </c>
      <c r="AC15" s="16">
        <v>0.20963336346495801</v>
      </c>
      <c r="AD15" s="16">
        <v>0.19786915776268199</v>
      </c>
      <c r="AE15" s="16">
        <v>0.233899702851672</v>
      </c>
      <c r="AF15" s="16">
        <v>0.23514268113059</v>
      </c>
      <c r="AG15" s="16"/>
      <c r="AH15" s="16">
        <v>0.20071487865415699</v>
      </c>
      <c r="AI15" s="16">
        <v>0.23021738135393099</v>
      </c>
      <c r="AJ15" s="16"/>
      <c r="AK15" s="16">
        <v>0.20246034454985801</v>
      </c>
      <c r="AL15" s="16">
        <v>0.24625424891886899</v>
      </c>
      <c r="AM15" s="16"/>
      <c r="AN15" s="16">
        <v>0.195504265531073</v>
      </c>
      <c r="AO15" s="16">
        <v>0.21435096031305101</v>
      </c>
      <c r="AP15" s="16"/>
      <c r="AQ15" s="16">
        <v>0.220589546632737</v>
      </c>
      <c r="AR15" s="16">
        <v>0.21280417525812101</v>
      </c>
      <c r="AS15" s="16">
        <v>0.205039080220525</v>
      </c>
      <c r="AT15" s="16"/>
      <c r="AU15" s="16">
        <v>0.22612743695320101</v>
      </c>
      <c r="AV15" s="16">
        <v>0.19331683085423501</v>
      </c>
      <c r="AW15" s="16"/>
      <c r="AX15" s="16">
        <v>0.22825856714996401</v>
      </c>
      <c r="AY15" s="16">
        <v>0.13132088296136099</v>
      </c>
      <c r="AZ15" s="16"/>
      <c r="BA15" s="16">
        <v>0.26411031509168997</v>
      </c>
      <c r="BB15" s="16">
        <v>0.16160415169196399</v>
      </c>
    </row>
    <row r="16" spans="2:54" x14ac:dyDescent="0.35">
      <c r="B16" s="19" t="s">
        <v>207</v>
      </c>
      <c r="C16" s="16">
        <v>0.210752739430244</v>
      </c>
      <c r="D16" s="16">
        <v>0.18651423058722699</v>
      </c>
      <c r="E16" s="16">
        <v>0.231980705025183</v>
      </c>
      <c r="F16" s="16"/>
      <c r="G16" s="16">
        <v>0.13353869452310699</v>
      </c>
      <c r="H16" s="16">
        <v>0.26104231397775601</v>
      </c>
      <c r="I16" s="16">
        <v>0.20382123773873301</v>
      </c>
      <c r="J16" s="16">
        <v>0.21919829047436901</v>
      </c>
      <c r="K16" s="16">
        <v>0.19294821085227301</v>
      </c>
      <c r="L16" s="16">
        <v>0.22519635635681101</v>
      </c>
      <c r="M16" s="16"/>
      <c r="N16" s="16">
        <v>0.26286975192023099</v>
      </c>
      <c r="O16" s="16">
        <v>0.22876430792987401</v>
      </c>
      <c r="P16" s="16">
        <v>0.20687385075630799</v>
      </c>
      <c r="Q16" s="16">
        <v>0.16388654872230199</v>
      </c>
      <c r="R16" s="16"/>
      <c r="S16" s="16">
        <v>0.211411634993352</v>
      </c>
      <c r="T16" s="16">
        <v>0.21080869397738999</v>
      </c>
      <c r="U16" s="16"/>
      <c r="V16" s="16">
        <v>0.15856578391107801</v>
      </c>
      <c r="W16" s="16">
        <v>0.242745155514065</v>
      </c>
      <c r="X16" s="16">
        <v>0.225669828572409</v>
      </c>
      <c r="Y16" s="16">
        <v>9.7414643774617699E-2</v>
      </c>
      <c r="Z16" s="16"/>
      <c r="AA16" s="16">
        <v>0.17572246756149901</v>
      </c>
      <c r="AB16" s="16">
        <v>0.237934322255307</v>
      </c>
      <c r="AC16" s="16">
        <v>0.245873494770426</v>
      </c>
      <c r="AD16" s="16">
        <v>0.24358028742992999</v>
      </c>
      <c r="AE16" s="16">
        <v>0.20957962711774</v>
      </c>
      <c r="AF16" s="16">
        <v>0.159640808421422</v>
      </c>
      <c r="AG16" s="16"/>
      <c r="AH16" s="16">
        <v>0.23793735710328001</v>
      </c>
      <c r="AI16" s="16">
        <v>0.20049178909263099</v>
      </c>
      <c r="AJ16" s="16"/>
      <c r="AK16" s="16">
        <v>0.220771643975569</v>
      </c>
      <c r="AL16" s="16">
        <v>0.197836150384019</v>
      </c>
      <c r="AM16" s="16"/>
      <c r="AN16" s="16">
        <v>0.22105150219974901</v>
      </c>
      <c r="AO16" s="16">
        <v>0.22003220933721601</v>
      </c>
      <c r="AP16" s="16"/>
      <c r="AQ16" s="16">
        <v>0.19011775702174799</v>
      </c>
      <c r="AR16" s="16">
        <v>0.23396099151316399</v>
      </c>
      <c r="AS16" s="16">
        <v>0.21389368356872601</v>
      </c>
      <c r="AT16" s="16"/>
      <c r="AU16" s="16">
        <v>0.23891283569604399</v>
      </c>
      <c r="AV16" s="16">
        <v>0.171614136461885</v>
      </c>
      <c r="AW16" s="16"/>
      <c r="AX16" s="16">
        <v>0.21654225154182299</v>
      </c>
      <c r="AY16" s="16">
        <v>0.18049866797570699</v>
      </c>
      <c r="AZ16" s="16"/>
      <c r="BA16" s="16">
        <v>0.22980659931864</v>
      </c>
      <c r="BB16" s="16">
        <v>0.18378365176098899</v>
      </c>
    </row>
    <row r="17" spans="2:54" ht="29" customHeight="1" x14ac:dyDescent="0.35">
      <c r="B17" s="19" t="s">
        <v>215</v>
      </c>
      <c r="C17" s="16">
        <v>0.19448382943885301</v>
      </c>
      <c r="D17" s="16">
        <v>0.19968569793978</v>
      </c>
      <c r="E17" s="16">
        <v>0.18189605658292099</v>
      </c>
      <c r="F17" s="16"/>
      <c r="G17" s="16">
        <v>0.21789177370617199</v>
      </c>
      <c r="H17" s="16">
        <v>0.21352693413090101</v>
      </c>
      <c r="I17" s="16">
        <v>0.19980341752220901</v>
      </c>
      <c r="J17" s="16">
        <v>0.211292502228206</v>
      </c>
      <c r="K17" s="16">
        <v>0.185672912052221</v>
      </c>
      <c r="L17" s="16">
        <v>0.15472259008119399</v>
      </c>
      <c r="M17" s="16"/>
      <c r="N17" s="16">
        <v>0.220658483512886</v>
      </c>
      <c r="O17" s="16">
        <v>0.164434470113209</v>
      </c>
      <c r="P17" s="16">
        <v>0.20258410091544099</v>
      </c>
      <c r="Q17" s="16">
        <v>0.18902696295387</v>
      </c>
      <c r="R17" s="16"/>
      <c r="S17" s="16">
        <v>0.22027853233544301</v>
      </c>
      <c r="T17" s="16">
        <v>0.156559358040369</v>
      </c>
      <c r="U17" s="16"/>
      <c r="V17" s="16">
        <v>0.18780238359933901</v>
      </c>
      <c r="W17" s="16">
        <v>0.19373579027561499</v>
      </c>
      <c r="X17" s="16">
        <v>0.205294321660555</v>
      </c>
      <c r="Y17" s="16">
        <v>0.161619013858566</v>
      </c>
      <c r="Z17" s="16"/>
      <c r="AA17" s="16">
        <v>0.202602446805807</v>
      </c>
      <c r="AB17" s="16">
        <v>0.211637758368308</v>
      </c>
      <c r="AC17" s="16">
        <v>0.139687266848525</v>
      </c>
      <c r="AD17" s="16">
        <v>0.20302420794777701</v>
      </c>
      <c r="AE17" s="16">
        <v>0.19370467218553</v>
      </c>
      <c r="AF17" s="16">
        <v>0.109967174737371</v>
      </c>
      <c r="AG17" s="16"/>
      <c r="AH17" s="16">
        <v>0.182939277176521</v>
      </c>
      <c r="AI17" s="16">
        <v>0.21491533059747001</v>
      </c>
      <c r="AJ17" s="16"/>
      <c r="AK17" s="16">
        <v>0.19121173343464101</v>
      </c>
      <c r="AL17" s="16">
        <v>0.22068495200091801</v>
      </c>
      <c r="AM17" s="16"/>
      <c r="AN17" s="16">
        <v>0.17741816291286899</v>
      </c>
      <c r="AO17" s="16">
        <v>0.21303254403531599</v>
      </c>
      <c r="AP17" s="16"/>
      <c r="AQ17" s="16">
        <v>0.20577822189950101</v>
      </c>
      <c r="AR17" s="16">
        <v>0.201189358422347</v>
      </c>
      <c r="AS17" s="16">
        <v>0.192182978037305</v>
      </c>
      <c r="AT17" s="16"/>
      <c r="AU17" s="16">
        <v>0.19744552829909601</v>
      </c>
      <c r="AV17" s="16">
        <v>0.18765327941651899</v>
      </c>
      <c r="AW17" s="16"/>
      <c r="AX17" s="16">
        <v>0.20364597508403501</v>
      </c>
      <c r="AY17" s="16">
        <v>0.155585866842985</v>
      </c>
      <c r="AZ17" s="16"/>
      <c r="BA17" s="16">
        <v>0.25359339676081799</v>
      </c>
      <c r="BB17" s="16">
        <v>0.214531677969787</v>
      </c>
    </row>
    <row r="18" spans="2:54" x14ac:dyDescent="0.35">
      <c r="B18" s="19" t="s">
        <v>204</v>
      </c>
      <c r="C18" s="16">
        <v>0.19167406395216699</v>
      </c>
      <c r="D18" s="16">
        <v>0.185076032866133</v>
      </c>
      <c r="E18" s="16">
        <v>0.20091440126644999</v>
      </c>
      <c r="F18" s="16"/>
      <c r="G18" s="16">
        <v>0.14664789889725</v>
      </c>
      <c r="H18" s="16">
        <v>0.161534019732442</v>
      </c>
      <c r="I18" s="16">
        <v>0.17221784764402701</v>
      </c>
      <c r="J18" s="16">
        <v>0.224511583645601</v>
      </c>
      <c r="K18" s="16">
        <v>0.212998814715644</v>
      </c>
      <c r="L18" s="16">
        <v>0.21715642513299999</v>
      </c>
      <c r="M18" s="16"/>
      <c r="N18" s="16">
        <v>0.23226155296419501</v>
      </c>
      <c r="O18" s="16">
        <v>0.19444458907897799</v>
      </c>
      <c r="P18" s="16">
        <v>0.17717045910158399</v>
      </c>
      <c r="Q18" s="16">
        <v>0.183433908937536</v>
      </c>
      <c r="R18" s="16"/>
      <c r="S18" s="16">
        <v>0.21040685709927601</v>
      </c>
      <c r="T18" s="16">
        <v>0.16106293901726801</v>
      </c>
      <c r="U18" s="16"/>
      <c r="V18" s="16">
        <v>0.102839553428243</v>
      </c>
      <c r="W18" s="16">
        <v>0.21077262821943801</v>
      </c>
      <c r="X18" s="16">
        <v>0.24494547334574299</v>
      </c>
      <c r="Y18" s="16">
        <v>0.17537292843230801</v>
      </c>
      <c r="Z18" s="16"/>
      <c r="AA18" s="16">
        <v>0.141923700937925</v>
      </c>
      <c r="AB18" s="16">
        <v>0.20362025385673599</v>
      </c>
      <c r="AC18" s="16">
        <v>0.18359731814333499</v>
      </c>
      <c r="AD18" s="16">
        <v>0.26679128904579302</v>
      </c>
      <c r="AE18" s="16">
        <v>0.199863644342514</v>
      </c>
      <c r="AF18" s="16">
        <v>0.234491204557424</v>
      </c>
      <c r="AG18" s="16"/>
      <c r="AH18" s="16">
        <v>0.21052876895893799</v>
      </c>
      <c r="AI18" s="16">
        <v>0.19954181426189699</v>
      </c>
      <c r="AJ18" s="16"/>
      <c r="AK18" s="16">
        <v>0.19012440985767801</v>
      </c>
      <c r="AL18" s="16">
        <v>0.22082681380881</v>
      </c>
      <c r="AM18" s="16"/>
      <c r="AN18" s="16">
        <v>0.195588771805143</v>
      </c>
      <c r="AO18" s="16">
        <v>0.206591444306165</v>
      </c>
      <c r="AP18" s="16"/>
      <c r="AQ18" s="16">
        <v>0.204967517072046</v>
      </c>
      <c r="AR18" s="16">
        <v>0.196026152177361</v>
      </c>
      <c r="AS18" s="16">
        <v>0.175066700608872</v>
      </c>
      <c r="AT18" s="16"/>
      <c r="AU18" s="16">
        <v>0.19621081471839399</v>
      </c>
      <c r="AV18" s="16">
        <v>0.182057123979671</v>
      </c>
      <c r="AW18" s="16"/>
      <c r="AX18" s="16">
        <v>0.19177825624691899</v>
      </c>
      <c r="AY18" s="16">
        <v>0.189645089004225</v>
      </c>
      <c r="AZ18" s="16"/>
      <c r="BA18" s="16">
        <v>0.21340241728095899</v>
      </c>
      <c r="BB18" s="16">
        <v>9.0348315003931298E-2</v>
      </c>
    </row>
    <row r="19" spans="2:54" ht="29" customHeight="1" x14ac:dyDescent="0.35">
      <c r="B19" s="19" t="s">
        <v>217</v>
      </c>
      <c r="C19" s="16">
        <v>0.17583700745192399</v>
      </c>
      <c r="D19" s="16">
        <v>0.197957121684076</v>
      </c>
      <c r="E19" s="16">
        <v>0.155845134598119</v>
      </c>
      <c r="F19" s="16"/>
      <c r="G19" s="16">
        <v>0.150363342810588</v>
      </c>
      <c r="H19" s="16">
        <v>0.18458214927185601</v>
      </c>
      <c r="I19" s="16">
        <v>0.189291141316665</v>
      </c>
      <c r="J19" s="16">
        <v>0.20708142102819899</v>
      </c>
      <c r="K19" s="16">
        <v>0.12866083889827701</v>
      </c>
      <c r="L19" s="16">
        <v>0.18594305048425999</v>
      </c>
      <c r="M19" s="16"/>
      <c r="N19" s="16">
        <v>0.24093124365577401</v>
      </c>
      <c r="O19" s="16">
        <v>0.166113106523814</v>
      </c>
      <c r="P19" s="16">
        <v>0.16621968959936601</v>
      </c>
      <c r="Q19" s="16">
        <v>0.15313457990676599</v>
      </c>
      <c r="R19" s="16"/>
      <c r="S19" s="16">
        <v>0.18171546192566099</v>
      </c>
      <c r="T19" s="16">
        <v>0.16784912426992499</v>
      </c>
      <c r="U19" s="16"/>
      <c r="V19" s="16">
        <v>0.143547390183071</v>
      </c>
      <c r="W19" s="16">
        <v>0.188016837528239</v>
      </c>
      <c r="X19" s="16">
        <v>0.195903223550737</v>
      </c>
      <c r="Y19" s="16">
        <v>0.103280281583991</v>
      </c>
      <c r="Z19" s="16"/>
      <c r="AA19" s="16">
        <v>0.137016462859962</v>
      </c>
      <c r="AB19" s="16">
        <v>0.25780618257547</v>
      </c>
      <c r="AC19" s="16">
        <v>0.156049615919993</v>
      </c>
      <c r="AD19" s="16">
        <v>0.19375694151838599</v>
      </c>
      <c r="AE19" s="16">
        <v>0.15872692998294699</v>
      </c>
      <c r="AF19" s="16">
        <v>0.17729589862398501</v>
      </c>
      <c r="AG19" s="16"/>
      <c r="AH19" s="16">
        <v>0.170129580295066</v>
      </c>
      <c r="AI19" s="16">
        <v>0.18503313933819901</v>
      </c>
      <c r="AJ19" s="16"/>
      <c r="AK19" s="16">
        <v>0.17914520286169699</v>
      </c>
      <c r="AL19" s="16">
        <v>0.18029062384423</v>
      </c>
      <c r="AM19" s="16"/>
      <c r="AN19" s="16">
        <v>0.15086427188746601</v>
      </c>
      <c r="AO19" s="16">
        <v>0.20231307073266</v>
      </c>
      <c r="AP19" s="16"/>
      <c r="AQ19" s="16">
        <v>0.18237822965747699</v>
      </c>
      <c r="AR19" s="16">
        <v>0.16871328695955201</v>
      </c>
      <c r="AS19" s="16">
        <v>0.18166550375335999</v>
      </c>
      <c r="AT19" s="16"/>
      <c r="AU19" s="16">
        <v>0.18639183342011201</v>
      </c>
      <c r="AV19" s="16">
        <v>0.161035691204505</v>
      </c>
      <c r="AW19" s="16"/>
      <c r="AX19" s="16">
        <v>0.19648253039706401</v>
      </c>
      <c r="AY19" s="16">
        <v>7.7628404376921006E-2</v>
      </c>
      <c r="AZ19" s="16"/>
      <c r="BA19" s="16">
        <v>0.20731591152951401</v>
      </c>
      <c r="BB19" s="16">
        <v>0.145033840936071</v>
      </c>
    </row>
    <row r="20" spans="2:54" ht="29" customHeight="1" x14ac:dyDescent="0.35">
      <c r="B20" s="19" t="s">
        <v>205</v>
      </c>
      <c r="C20" s="16">
        <v>0.17304764629161301</v>
      </c>
      <c r="D20" s="16">
        <v>0.19633823615820001</v>
      </c>
      <c r="E20" s="16">
        <v>0.14824010830920401</v>
      </c>
      <c r="F20" s="16"/>
      <c r="G20" s="16">
        <v>0.14099896895486499</v>
      </c>
      <c r="H20" s="16">
        <v>0.17329695010545801</v>
      </c>
      <c r="I20" s="16">
        <v>0.20605032728299999</v>
      </c>
      <c r="J20" s="16">
        <v>0.18443093782733</v>
      </c>
      <c r="K20" s="16">
        <v>0.18007834338993201</v>
      </c>
      <c r="L20" s="16">
        <v>0.15156878008806801</v>
      </c>
      <c r="M20" s="16"/>
      <c r="N20" s="16">
        <v>0.21176280872108</v>
      </c>
      <c r="O20" s="16">
        <v>0.152363725462832</v>
      </c>
      <c r="P20" s="16">
        <v>0.16065455828518499</v>
      </c>
      <c r="Q20" s="16">
        <v>0.18327812962080101</v>
      </c>
      <c r="R20" s="16"/>
      <c r="S20" s="16">
        <v>0.18342551663779599</v>
      </c>
      <c r="T20" s="16">
        <v>0.15826171784049101</v>
      </c>
      <c r="U20" s="16"/>
      <c r="V20" s="16">
        <v>0.115789975764685</v>
      </c>
      <c r="W20" s="16">
        <v>0.196140911877449</v>
      </c>
      <c r="X20" s="16">
        <v>0.19442315273878599</v>
      </c>
      <c r="Y20" s="16">
        <v>0.146007980624314</v>
      </c>
      <c r="Z20" s="16"/>
      <c r="AA20" s="16">
        <v>0.154818918614785</v>
      </c>
      <c r="AB20" s="16">
        <v>0.19150450102654201</v>
      </c>
      <c r="AC20" s="16">
        <v>0.21573830917770301</v>
      </c>
      <c r="AD20" s="16">
        <v>0.16710260835457399</v>
      </c>
      <c r="AE20" s="16">
        <v>0.17726164167073599</v>
      </c>
      <c r="AF20" s="16">
        <v>0.18825969309731599</v>
      </c>
      <c r="AG20" s="16"/>
      <c r="AH20" s="16">
        <v>0.18274412263863599</v>
      </c>
      <c r="AI20" s="16">
        <v>0.17439250532065301</v>
      </c>
      <c r="AJ20" s="16"/>
      <c r="AK20" s="16">
        <v>0.168144398464287</v>
      </c>
      <c r="AL20" s="16">
        <v>0.17298778875964499</v>
      </c>
      <c r="AM20" s="16"/>
      <c r="AN20" s="16">
        <v>0.16047439722389401</v>
      </c>
      <c r="AO20" s="16">
        <v>0.175442850274001</v>
      </c>
      <c r="AP20" s="16"/>
      <c r="AQ20" s="16">
        <v>0.15306051392912101</v>
      </c>
      <c r="AR20" s="16">
        <v>0.18412942569695101</v>
      </c>
      <c r="AS20" s="16">
        <v>0.16723628881042699</v>
      </c>
      <c r="AT20" s="16"/>
      <c r="AU20" s="16">
        <v>0.184934830647287</v>
      </c>
      <c r="AV20" s="16">
        <v>0.15630572567374501</v>
      </c>
      <c r="AW20" s="16"/>
      <c r="AX20" s="16">
        <v>0.17733797447099001</v>
      </c>
      <c r="AY20" s="16">
        <v>0.148921704740996</v>
      </c>
      <c r="AZ20" s="16"/>
      <c r="BA20" s="16">
        <v>0.24277713293566699</v>
      </c>
      <c r="BB20" s="16">
        <v>7.14140012902785E-2</v>
      </c>
    </row>
    <row r="21" spans="2:54" x14ac:dyDescent="0.35">
      <c r="B21" s="19" t="s">
        <v>200</v>
      </c>
      <c r="C21" s="16">
        <v>0.161521279684501</v>
      </c>
      <c r="D21" s="16">
        <v>0.16098097929587499</v>
      </c>
      <c r="E21" s="16">
        <v>0.16277468628201799</v>
      </c>
      <c r="F21" s="16"/>
      <c r="G21" s="16">
        <v>0.12261243986638699</v>
      </c>
      <c r="H21" s="16">
        <v>0.184176911297009</v>
      </c>
      <c r="I21" s="16">
        <v>0.11519184437971899</v>
      </c>
      <c r="J21" s="16">
        <v>0.18252632066683699</v>
      </c>
      <c r="K21" s="16">
        <v>0.16691222947093701</v>
      </c>
      <c r="L21" s="16">
        <v>0.18053695117094501</v>
      </c>
      <c r="M21" s="16"/>
      <c r="N21" s="16">
        <v>0.18591444501177801</v>
      </c>
      <c r="O21" s="16">
        <v>0.15893192298807601</v>
      </c>
      <c r="P21" s="16">
        <v>0.16050030137847801</v>
      </c>
      <c r="Q21" s="16">
        <v>0.14794966194175599</v>
      </c>
      <c r="R21" s="16"/>
      <c r="S21" s="16">
        <v>0.181901248118533</v>
      </c>
      <c r="T21" s="16">
        <v>0.131596933977421</v>
      </c>
      <c r="U21" s="16"/>
      <c r="V21" s="16">
        <v>0.12947678407763</v>
      </c>
      <c r="W21" s="16">
        <v>0.182693005701039</v>
      </c>
      <c r="X21" s="16">
        <v>0.168037922181244</v>
      </c>
      <c r="Y21" s="16">
        <v>9.6346176426649804E-2</v>
      </c>
      <c r="Z21" s="16"/>
      <c r="AA21" s="16">
        <v>0.12604279846859501</v>
      </c>
      <c r="AB21" s="16">
        <v>0.20871546028185201</v>
      </c>
      <c r="AC21" s="16">
        <v>0.14349703460715299</v>
      </c>
      <c r="AD21" s="16">
        <v>0.18739180443212</v>
      </c>
      <c r="AE21" s="16">
        <v>0.19680654610787099</v>
      </c>
      <c r="AF21" s="16">
        <v>0.111129406687018</v>
      </c>
      <c r="AG21" s="16"/>
      <c r="AH21" s="16">
        <v>0.16206448817802899</v>
      </c>
      <c r="AI21" s="16">
        <v>0.165851361719175</v>
      </c>
      <c r="AJ21" s="16"/>
      <c r="AK21" s="16">
        <v>0.16478928944845</v>
      </c>
      <c r="AL21" s="16">
        <v>0.17950717333549099</v>
      </c>
      <c r="AM21" s="16"/>
      <c r="AN21" s="16">
        <v>0.166888015625241</v>
      </c>
      <c r="AO21" s="16">
        <v>0.15585850915107899</v>
      </c>
      <c r="AP21" s="16"/>
      <c r="AQ21" s="16">
        <v>0.108232439358617</v>
      </c>
      <c r="AR21" s="16">
        <v>0.16209012462008701</v>
      </c>
      <c r="AS21" s="16">
        <v>0.18396507223854999</v>
      </c>
      <c r="AT21" s="16"/>
      <c r="AU21" s="16">
        <v>0.18268155257507601</v>
      </c>
      <c r="AV21" s="16">
        <v>0.1314163575334</v>
      </c>
      <c r="AW21" s="16"/>
      <c r="AX21" s="16">
        <v>0.16031033010585799</v>
      </c>
      <c r="AY21" s="16">
        <v>0.174195468805872</v>
      </c>
      <c r="AZ21" s="16"/>
      <c r="BA21" s="16">
        <v>0.16958378290739401</v>
      </c>
      <c r="BB21" s="16">
        <v>0.123167095558017</v>
      </c>
    </row>
    <row r="22" spans="2:54" x14ac:dyDescent="0.35">
      <c r="B22" s="19" t="s">
        <v>201</v>
      </c>
      <c r="C22" s="16">
        <v>0.15462827915750799</v>
      </c>
      <c r="D22" s="16">
        <v>0.15084393033937099</v>
      </c>
      <c r="E22" s="16">
        <v>0.15208863417329699</v>
      </c>
      <c r="F22" s="16"/>
      <c r="G22" s="16">
        <v>0.173891814311709</v>
      </c>
      <c r="H22" s="16">
        <v>0.129104734898846</v>
      </c>
      <c r="I22" s="16">
        <v>0.167405820410198</v>
      </c>
      <c r="J22" s="16">
        <v>0.19394155538816801</v>
      </c>
      <c r="K22" s="16">
        <v>0.145365624953992</v>
      </c>
      <c r="L22" s="16">
        <v>0.13302123468179</v>
      </c>
      <c r="M22" s="16"/>
      <c r="N22" s="16">
        <v>0.17255077711099701</v>
      </c>
      <c r="O22" s="16">
        <v>0.146100899631878</v>
      </c>
      <c r="P22" s="16">
        <v>0.1650994562874</v>
      </c>
      <c r="Q22" s="16">
        <v>0.132457307105529</v>
      </c>
      <c r="R22" s="16"/>
      <c r="S22" s="16">
        <v>0.147121036620627</v>
      </c>
      <c r="T22" s="16">
        <v>0.166717553973391</v>
      </c>
      <c r="U22" s="16"/>
      <c r="V22" s="16">
        <v>9.4597675769730993E-2</v>
      </c>
      <c r="W22" s="16">
        <v>0.196572255825434</v>
      </c>
      <c r="X22" s="16">
        <v>0.14905735329994199</v>
      </c>
      <c r="Y22" s="16">
        <v>0.15494219709227</v>
      </c>
      <c r="Z22" s="16"/>
      <c r="AA22" s="16">
        <v>0.15997731446809699</v>
      </c>
      <c r="AB22" s="16">
        <v>0.15563740852691199</v>
      </c>
      <c r="AC22" s="16">
        <v>0.13929276075869801</v>
      </c>
      <c r="AD22" s="16">
        <v>0.135203918474498</v>
      </c>
      <c r="AE22" s="16">
        <v>0.16406635793104499</v>
      </c>
      <c r="AF22" s="16">
        <v>0.236761445622516</v>
      </c>
      <c r="AG22" s="16"/>
      <c r="AH22" s="16">
        <v>0.14211254228017201</v>
      </c>
      <c r="AI22" s="16">
        <v>0.17359320342711801</v>
      </c>
      <c r="AJ22" s="16"/>
      <c r="AK22" s="16">
        <v>0.12865065709951901</v>
      </c>
      <c r="AL22" s="16">
        <v>0.17542304089979499</v>
      </c>
      <c r="AM22" s="16"/>
      <c r="AN22" s="16">
        <v>0.13433746427132601</v>
      </c>
      <c r="AO22" s="16">
        <v>0.165649708430886</v>
      </c>
      <c r="AP22" s="16"/>
      <c r="AQ22" s="16">
        <v>0.123164420171316</v>
      </c>
      <c r="AR22" s="16">
        <v>0.16247172562460699</v>
      </c>
      <c r="AS22" s="16">
        <v>0.159394174773311</v>
      </c>
      <c r="AT22" s="16"/>
      <c r="AU22" s="16">
        <v>0.16751279590506399</v>
      </c>
      <c r="AV22" s="16">
        <v>0.136136758583595</v>
      </c>
      <c r="AW22" s="16"/>
      <c r="AX22" s="16">
        <v>0.14634123179726699</v>
      </c>
      <c r="AY22" s="16">
        <v>0.197181943685346</v>
      </c>
      <c r="AZ22" s="16"/>
      <c r="BA22" s="16">
        <v>0.213542732833674</v>
      </c>
      <c r="BB22" s="16">
        <v>0.13080910591110101</v>
      </c>
    </row>
    <row r="23" spans="2:54" x14ac:dyDescent="0.35">
      <c r="B23" s="19" t="s">
        <v>218</v>
      </c>
      <c r="C23" s="16">
        <v>0.14835022632207301</v>
      </c>
      <c r="D23" s="16">
        <v>0.15686560455748599</v>
      </c>
      <c r="E23" s="16">
        <v>0.14064145979833201</v>
      </c>
      <c r="F23" s="16"/>
      <c r="G23" s="16">
        <v>0.159212044683187</v>
      </c>
      <c r="H23" s="16">
        <v>0.156589893824576</v>
      </c>
      <c r="I23" s="16">
        <v>0.19368430457524499</v>
      </c>
      <c r="J23" s="16">
        <v>0.180486705951314</v>
      </c>
      <c r="K23" s="16">
        <v>8.4807472908739703E-2</v>
      </c>
      <c r="L23" s="16">
        <v>0.12525147383190699</v>
      </c>
      <c r="M23" s="16"/>
      <c r="N23" s="16">
        <v>0.16915997331844601</v>
      </c>
      <c r="O23" s="16">
        <v>0.15371177170689401</v>
      </c>
      <c r="P23" s="16">
        <v>0.16723028769607601</v>
      </c>
      <c r="Q23" s="16">
        <v>9.8479648240790404E-2</v>
      </c>
      <c r="R23" s="16"/>
      <c r="S23" s="16">
        <v>0.151398232829423</v>
      </c>
      <c r="T23" s="16">
        <v>0.141172673745253</v>
      </c>
      <c r="U23" s="16"/>
      <c r="V23" s="16">
        <v>0.121599046267153</v>
      </c>
      <c r="W23" s="16">
        <v>0.15767774331213799</v>
      </c>
      <c r="X23" s="16">
        <v>0.156374697709497</v>
      </c>
      <c r="Y23" s="16">
        <v>0.16910155183107001</v>
      </c>
      <c r="Z23" s="16"/>
      <c r="AA23" s="16">
        <v>0.133839917658891</v>
      </c>
      <c r="AB23" s="16">
        <v>0.18855221321551699</v>
      </c>
      <c r="AC23" s="16">
        <v>0.105874078246881</v>
      </c>
      <c r="AD23" s="16">
        <v>0.162179017641677</v>
      </c>
      <c r="AE23" s="16">
        <v>0.143750666641772</v>
      </c>
      <c r="AF23" s="16">
        <v>0.15064761524238399</v>
      </c>
      <c r="AG23" s="16"/>
      <c r="AH23" s="16">
        <v>0.15503192069071201</v>
      </c>
      <c r="AI23" s="16">
        <v>0.156212934550362</v>
      </c>
      <c r="AJ23" s="16"/>
      <c r="AK23" s="16">
        <v>0.15398551280873399</v>
      </c>
      <c r="AL23" s="16">
        <v>0.16807679641904</v>
      </c>
      <c r="AM23" s="16"/>
      <c r="AN23" s="16">
        <v>0.16195371431744901</v>
      </c>
      <c r="AO23" s="16">
        <v>0.15487536687057199</v>
      </c>
      <c r="AP23" s="16"/>
      <c r="AQ23" s="16">
        <v>0.13896587762115301</v>
      </c>
      <c r="AR23" s="16">
        <v>0.144254065592991</v>
      </c>
      <c r="AS23" s="16">
        <v>0.16566960269141801</v>
      </c>
      <c r="AT23" s="16"/>
      <c r="AU23" s="16">
        <v>0.16843608852095801</v>
      </c>
      <c r="AV23" s="16">
        <v>0.122557016423034</v>
      </c>
      <c r="AW23" s="16"/>
      <c r="AX23" s="16">
        <v>0.163061667359574</v>
      </c>
      <c r="AY23" s="16">
        <v>7.9296998826099099E-2</v>
      </c>
      <c r="AZ23" s="16"/>
      <c r="BA23" s="16">
        <v>0.18563828829474199</v>
      </c>
      <c r="BB23" s="16">
        <v>0.20014125088089299</v>
      </c>
    </row>
    <row r="24" spans="2:54" ht="29" customHeight="1" x14ac:dyDescent="0.35">
      <c r="B24" s="19" t="s">
        <v>206</v>
      </c>
      <c r="C24" s="16">
        <v>0.14825383862625</v>
      </c>
      <c r="D24" s="16">
        <v>0.16015453902704799</v>
      </c>
      <c r="E24" s="16">
        <v>0.13568205889757601</v>
      </c>
      <c r="F24" s="16"/>
      <c r="G24" s="16">
        <v>0.101527613631509</v>
      </c>
      <c r="H24" s="16">
        <v>0.13585213790049</v>
      </c>
      <c r="I24" s="16">
        <v>0.16178474306559201</v>
      </c>
      <c r="J24" s="16">
        <v>0.17920200377675199</v>
      </c>
      <c r="K24" s="16">
        <v>0.185306095576939</v>
      </c>
      <c r="L24" s="16">
        <v>0.122965406143246</v>
      </c>
      <c r="M24" s="16"/>
      <c r="N24" s="16">
        <v>0.15477530361254599</v>
      </c>
      <c r="O24" s="16">
        <v>0.159905351511967</v>
      </c>
      <c r="P24" s="16">
        <v>0.14402279028547099</v>
      </c>
      <c r="Q24" s="16">
        <v>0.14017629792407199</v>
      </c>
      <c r="R24" s="16"/>
      <c r="S24" s="16">
        <v>0.163572935653859</v>
      </c>
      <c r="T24" s="16">
        <v>0.125894139247512</v>
      </c>
      <c r="U24" s="16"/>
      <c r="V24" s="16">
        <v>0.10551932624626099</v>
      </c>
      <c r="W24" s="16">
        <v>0.129908797037911</v>
      </c>
      <c r="X24" s="16">
        <v>0.21608530365447401</v>
      </c>
      <c r="Y24" s="16">
        <v>0.10630370084063</v>
      </c>
      <c r="Z24" s="16"/>
      <c r="AA24" s="16">
        <v>0.14005491473894499</v>
      </c>
      <c r="AB24" s="16">
        <v>0.13119154926573801</v>
      </c>
      <c r="AC24" s="16">
        <v>0.18237046343570401</v>
      </c>
      <c r="AD24" s="16">
        <v>0.15742191020222299</v>
      </c>
      <c r="AE24" s="16">
        <v>0.15682059053463401</v>
      </c>
      <c r="AF24" s="16">
        <v>0.15443873194649799</v>
      </c>
      <c r="AG24" s="16"/>
      <c r="AH24" s="16">
        <v>0.149328237488319</v>
      </c>
      <c r="AI24" s="16">
        <v>0.174214675293687</v>
      </c>
      <c r="AJ24" s="16"/>
      <c r="AK24" s="16">
        <v>0.140075485943747</v>
      </c>
      <c r="AL24" s="16">
        <v>0.188449360540758</v>
      </c>
      <c r="AM24" s="16"/>
      <c r="AN24" s="16">
        <v>0.148554726782434</v>
      </c>
      <c r="AO24" s="16">
        <v>0.164798483477608</v>
      </c>
      <c r="AP24" s="16"/>
      <c r="AQ24" s="16">
        <v>0.140875443830831</v>
      </c>
      <c r="AR24" s="16">
        <v>0.17505472180817599</v>
      </c>
      <c r="AS24" s="16">
        <v>0.13582280401778099</v>
      </c>
      <c r="AT24" s="16"/>
      <c r="AU24" s="16">
        <v>0.16401045856711499</v>
      </c>
      <c r="AV24" s="16">
        <v>0.12557247295062501</v>
      </c>
      <c r="AW24" s="16"/>
      <c r="AX24" s="16">
        <v>0.151479754088097</v>
      </c>
      <c r="AY24" s="16">
        <v>0.131297267844278</v>
      </c>
      <c r="AZ24" s="16"/>
      <c r="BA24" s="16">
        <v>0.18588394346231099</v>
      </c>
      <c r="BB24" s="16">
        <v>0.15397626235877901</v>
      </c>
    </row>
    <row r="25" spans="2:54" x14ac:dyDescent="0.35">
      <c r="B25" s="19" t="s">
        <v>198</v>
      </c>
      <c r="C25" s="16">
        <v>0.148245303931966</v>
      </c>
      <c r="D25" s="16">
        <v>0.14010880568915901</v>
      </c>
      <c r="E25" s="16">
        <v>0.15648832025576501</v>
      </c>
      <c r="F25" s="16"/>
      <c r="G25" s="16">
        <v>8.6018692089271501E-2</v>
      </c>
      <c r="H25" s="16">
        <v>0.14606036121083801</v>
      </c>
      <c r="I25" s="16">
        <v>0.169195912554469</v>
      </c>
      <c r="J25" s="16">
        <v>0.16177127506184499</v>
      </c>
      <c r="K25" s="16">
        <v>0.172496153027629</v>
      </c>
      <c r="L25" s="16">
        <v>0.14055195029811199</v>
      </c>
      <c r="M25" s="16"/>
      <c r="N25" s="16">
        <v>0.198867638398876</v>
      </c>
      <c r="O25" s="16">
        <v>0.134666096267584</v>
      </c>
      <c r="P25" s="16">
        <v>0.14933701900976701</v>
      </c>
      <c r="Q25" s="16">
        <v>0.122109197149895</v>
      </c>
      <c r="R25" s="16"/>
      <c r="S25" s="16">
        <v>0.16524574796150901</v>
      </c>
      <c r="T25" s="16">
        <v>0.12335045073911</v>
      </c>
      <c r="U25" s="16"/>
      <c r="V25" s="16">
        <v>0.12030865483132901</v>
      </c>
      <c r="W25" s="16">
        <v>0.15511781096115901</v>
      </c>
      <c r="X25" s="16">
        <v>0.16112631303836999</v>
      </c>
      <c r="Y25" s="16">
        <v>0.16549183249885699</v>
      </c>
      <c r="Z25" s="16"/>
      <c r="AA25" s="16">
        <v>0.136319344552574</v>
      </c>
      <c r="AB25" s="16">
        <v>0.15944369117241999</v>
      </c>
      <c r="AC25" s="16">
        <v>0.17040893778452401</v>
      </c>
      <c r="AD25" s="16">
        <v>0.16420874298263399</v>
      </c>
      <c r="AE25" s="16">
        <v>0.107517832807836</v>
      </c>
      <c r="AF25" s="16">
        <v>0.170928035516629</v>
      </c>
      <c r="AG25" s="16"/>
      <c r="AH25" s="16">
        <v>0.14719651477779</v>
      </c>
      <c r="AI25" s="16">
        <v>0.16553180165909101</v>
      </c>
      <c r="AJ25" s="16"/>
      <c r="AK25" s="16">
        <v>0.1682235440831</v>
      </c>
      <c r="AL25" s="16">
        <v>0.15983548040676299</v>
      </c>
      <c r="AM25" s="16"/>
      <c r="AN25" s="16">
        <v>0.16281088234830399</v>
      </c>
      <c r="AO25" s="16">
        <v>0.146235468377058</v>
      </c>
      <c r="AP25" s="16"/>
      <c r="AQ25" s="16">
        <v>0.14455294732297899</v>
      </c>
      <c r="AR25" s="16">
        <v>0.153959673214528</v>
      </c>
      <c r="AS25" s="16">
        <v>0.14280236492496701</v>
      </c>
      <c r="AT25" s="16"/>
      <c r="AU25" s="16">
        <v>0.16281808401284001</v>
      </c>
      <c r="AV25" s="16">
        <v>0.12724300018148199</v>
      </c>
      <c r="AW25" s="16"/>
      <c r="AX25" s="16">
        <v>0.15590271219642601</v>
      </c>
      <c r="AY25" s="16">
        <v>0.115160446275478</v>
      </c>
      <c r="AZ25" s="16"/>
      <c r="BA25" s="16">
        <v>0.160727223039662</v>
      </c>
      <c r="BB25" s="16">
        <v>0.160003753218246</v>
      </c>
    </row>
    <row r="26" spans="2:54" x14ac:dyDescent="0.35">
      <c r="B26" s="19" t="s">
        <v>199</v>
      </c>
      <c r="C26" s="16">
        <v>0.14481032098993801</v>
      </c>
      <c r="D26" s="16">
        <v>0.14441406994141601</v>
      </c>
      <c r="E26" s="16">
        <v>0.14548925143128799</v>
      </c>
      <c r="F26" s="16"/>
      <c r="G26" s="16">
        <v>0.120614215710127</v>
      </c>
      <c r="H26" s="16">
        <v>0.15988670017404499</v>
      </c>
      <c r="I26" s="16">
        <v>0.141168440371611</v>
      </c>
      <c r="J26" s="16">
        <v>0.19698827883276701</v>
      </c>
      <c r="K26" s="16">
        <v>0.15863543121343901</v>
      </c>
      <c r="L26" s="16">
        <v>9.8487290062405197E-2</v>
      </c>
      <c r="M26" s="16"/>
      <c r="N26" s="16">
        <v>0.160803110179044</v>
      </c>
      <c r="O26" s="16">
        <v>0.118784133967498</v>
      </c>
      <c r="P26" s="16">
        <v>0.15846619316817601</v>
      </c>
      <c r="Q26" s="16">
        <v>0.13421970219846699</v>
      </c>
      <c r="R26" s="16"/>
      <c r="S26" s="16">
        <v>0.15235414540388301</v>
      </c>
      <c r="T26" s="16">
        <v>0.134156921343592</v>
      </c>
      <c r="U26" s="16"/>
      <c r="V26" s="16">
        <v>0.120959556981034</v>
      </c>
      <c r="W26" s="16">
        <v>0.152447870597886</v>
      </c>
      <c r="X26" s="16">
        <v>0.152472434114404</v>
      </c>
      <c r="Y26" s="16">
        <v>0.166931201971487</v>
      </c>
      <c r="Z26" s="16"/>
      <c r="AA26" s="16">
        <v>0.14009137599535099</v>
      </c>
      <c r="AB26" s="16">
        <v>0.141204905457081</v>
      </c>
      <c r="AC26" s="16">
        <v>0.152003326939989</v>
      </c>
      <c r="AD26" s="16">
        <v>0.15616939729798099</v>
      </c>
      <c r="AE26" s="16">
        <v>0.109562626213927</v>
      </c>
      <c r="AF26" s="16">
        <v>0.22647965196380301</v>
      </c>
      <c r="AG26" s="16"/>
      <c r="AH26" s="16">
        <v>0.153738181111477</v>
      </c>
      <c r="AI26" s="16">
        <v>0.14985543321782099</v>
      </c>
      <c r="AJ26" s="16"/>
      <c r="AK26" s="16">
        <v>0.14980323415448901</v>
      </c>
      <c r="AL26" s="16">
        <v>0.13995034254976299</v>
      </c>
      <c r="AM26" s="16"/>
      <c r="AN26" s="16">
        <v>0.13795645168562001</v>
      </c>
      <c r="AO26" s="16">
        <v>0.13308197351902501</v>
      </c>
      <c r="AP26" s="16"/>
      <c r="AQ26" s="16">
        <v>0.148695613071535</v>
      </c>
      <c r="AR26" s="16">
        <v>0.15332333297454601</v>
      </c>
      <c r="AS26" s="16">
        <v>0.13555399667906801</v>
      </c>
      <c r="AT26" s="16"/>
      <c r="AU26" s="16">
        <v>0.15020755228912899</v>
      </c>
      <c r="AV26" s="16">
        <v>0.136760609216071</v>
      </c>
      <c r="AW26" s="16"/>
      <c r="AX26" s="16">
        <v>0.152983732580034</v>
      </c>
      <c r="AY26" s="16">
        <v>0.102485056073624</v>
      </c>
      <c r="AZ26" s="16"/>
      <c r="BA26" s="16">
        <v>0.147985170344337</v>
      </c>
      <c r="BB26" s="16">
        <v>0.127491555898294</v>
      </c>
    </row>
    <row r="27" spans="2:54" x14ac:dyDescent="0.35">
      <c r="B27" s="19" t="s">
        <v>202</v>
      </c>
      <c r="C27" s="16">
        <v>0.14407795194707201</v>
      </c>
      <c r="D27" s="16">
        <v>0.12955334470793101</v>
      </c>
      <c r="E27" s="16">
        <v>0.16008564472947701</v>
      </c>
      <c r="F27" s="16"/>
      <c r="G27" s="16">
        <v>9.41190783975384E-2</v>
      </c>
      <c r="H27" s="16">
        <v>0.13271727524049301</v>
      </c>
      <c r="I27" s="16">
        <v>0.14975987688659001</v>
      </c>
      <c r="J27" s="16">
        <v>0.16364176017483401</v>
      </c>
      <c r="K27" s="16">
        <v>0.17212245125592299</v>
      </c>
      <c r="L27" s="16">
        <v>0.141515270506054</v>
      </c>
      <c r="M27" s="16"/>
      <c r="N27" s="16">
        <v>0.13326334757247801</v>
      </c>
      <c r="O27" s="16">
        <v>0.135628701392464</v>
      </c>
      <c r="P27" s="16">
        <v>0.137385792147483</v>
      </c>
      <c r="Q27" s="16">
        <v>0.169945679898443</v>
      </c>
      <c r="R27" s="16"/>
      <c r="S27" s="16">
        <v>0.135258696646855</v>
      </c>
      <c r="T27" s="16">
        <v>0.15809292652909199</v>
      </c>
      <c r="U27" s="16"/>
      <c r="V27" s="16">
        <v>8.5531025212430695E-2</v>
      </c>
      <c r="W27" s="16">
        <v>0.18432199299010099</v>
      </c>
      <c r="X27" s="16">
        <v>0.12949556248673799</v>
      </c>
      <c r="Y27" s="16">
        <v>0.228687439010613</v>
      </c>
      <c r="Z27" s="16"/>
      <c r="AA27" s="16">
        <v>0.114773217744362</v>
      </c>
      <c r="AB27" s="16">
        <v>0.150734667977934</v>
      </c>
      <c r="AC27" s="16">
        <v>0.14248417678790601</v>
      </c>
      <c r="AD27" s="16">
        <v>0.16808913664884001</v>
      </c>
      <c r="AE27" s="16">
        <v>0.16586765234542</v>
      </c>
      <c r="AF27" s="16">
        <v>0.25184915790206103</v>
      </c>
      <c r="AG27" s="16"/>
      <c r="AH27" s="16">
        <v>0.14524664764581099</v>
      </c>
      <c r="AI27" s="16">
        <v>0.16207014150146901</v>
      </c>
      <c r="AJ27" s="16"/>
      <c r="AK27" s="16">
        <v>0.148988200221017</v>
      </c>
      <c r="AL27" s="16">
        <v>0.156687993092128</v>
      </c>
      <c r="AM27" s="16"/>
      <c r="AN27" s="16">
        <v>0.145474093869736</v>
      </c>
      <c r="AO27" s="16">
        <v>0.15114010105477299</v>
      </c>
      <c r="AP27" s="16"/>
      <c r="AQ27" s="16">
        <v>0.135022609983528</v>
      </c>
      <c r="AR27" s="16">
        <v>0.161358907571723</v>
      </c>
      <c r="AS27" s="16">
        <v>0.132162758586683</v>
      </c>
      <c r="AT27" s="16"/>
      <c r="AU27" s="16">
        <v>0.15726443471020099</v>
      </c>
      <c r="AV27" s="16">
        <v>0.127993477488555</v>
      </c>
      <c r="AW27" s="16"/>
      <c r="AX27" s="16">
        <v>0.143373470227592</v>
      </c>
      <c r="AY27" s="16">
        <v>0.14425782950162699</v>
      </c>
      <c r="AZ27" s="16"/>
      <c r="BA27" s="16">
        <v>0.17572677372024501</v>
      </c>
      <c r="BB27" s="16">
        <v>9.9759868260385506E-2</v>
      </c>
    </row>
    <row r="28" spans="2:54" ht="29" customHeight="1" x14ac:dyDescent="0.35">
      <c r="B28" s="19" t="s">
        <v>203</v>
      </c>
      <c r="C28" s="16">
        <v>0.13661928380257701</v>
      </c>
      <c r="D28" s="16">
        <v>0.13287299782133899</v>
      </c>
      <c r="E28" s="16">
        <v>0.14052168040433499</v>
      </c>
      <c r="F28" s="16"/>
      <c r="G28" s="16">
        <v>0.100067733490573</v>
      </c>
      <c r="H28" s="16">
        <v>0.15097216385405099</v>
      </c>
      <c r="I28" s="16">
        <v>0.16347974263102499</v>
      </c>
      <c r="J28" s="16">
        <v>0.12595163990417799</v>
      </c>
      <c r="K28" s="16">
        <v>0.12832579171654099</v>
      </c>
      <c r="L28" s="16">
        <v>0.139073468438074</v>
      </c>
      <c r="M28" s="16"/>
      <c r="N28" s="16">
        <v>0.111293312420065</v>
      </c>
      <c r="O28" s="16">
        <v>0.15167170368587399</v>
      </c>
      <c r="P28" s="16">
        <v>0.14879028598018301</v>
      </c>
      <c r="Q28" s="16">
        <v>0.122079300066375</v>
      </c>
      <c r="R28" s="16"/>
      <c r="S28" s="16">
        <v>0.14016046028983201</v>
      </c>
      <c r="T28" s="16">
        <v>0.13030131660987501</v>
      </c>
      <c r="U28" s="16"/>
      <c r="V28" s="16">
        <v>6.2587000571712695E-2</v>
      </c>
      <c r="W28" s="16">
        <v>0.168770729740053</v>
      </c>
      <c r="X28" s="16">
        <v>0.16098817452706499</v>
      </c>
      <c r="Y28" s="16">
        <v>0.102442938816597</v>
      </c>
      <c r="Z28" s="16"/>
      <c r="AA28" s="16">
        <v>0.12812855609703999</v>
      </c>
      <c r="AB28" s="16">
        <v>0.10871389849205799</v>
      </c>
      <c r="AC28" s="16">
        <v>0.10460619224455001</v>
      </c>
      <c r="AD28" s="16">
        <v>0.18323636974711199</v>
      </c>
      <c r="AE28" s="16">
        <v>0.15136674232084199</v>
      </c>
      <c r="AF28" s="16">
        <v>0.144529232423385</v>
      </c>
      <c r="AG28" s="16"/>
      <c r="AH28" s="16">
        <v>0.13997312457771099</v>
      </c>
      <c r="AI28" s="16">
        <v>0.13026464579974401</v>
      </c>
      <c r="AJ28" s="16"/>
      <c r="AK28" s="16">
        <v>0.15183767735776299</v>
      </c>
      <c r="AL28" s="16">
        <v>0.13174696840121899</v>
      </c>
      <c r="AM28" s="16"/>
      <c r="AN28" s="16">
        <v>0.14796467202129099</v>
      </c>
      <c r="AO28" s="16">
        <v>0.141720903534718</v>
      </c>
      <c r="AP28" s="16"/>
      <c r="AQ28" s="16">
        <v>0.168235251602502</v>
      </c>
      <c r="AR28" s="16">
        <v>0.152077981202283</v>
      </c>
      <c r="AS28" s="16">
        <v>0.103006053314012</v>
      </c>
      <c r="AT28" s="16"/>
      <c r="AU28" s="16">
        <v>0.15516835539791701</v>
      </c>
      <c r="AV28" s="16">
        <v>0.109765405795947</v>
      </c>
      <c r="AW28" s="16"/>
      <c r="AX28" s="16">
        <v>0.14602269880973401</v>
      </c>
      <c r="AY28" s="16">
        <v>9.4162751900331298E-2</v>
      </c>
      <c r="AZ28" s="16"/>
      <c r="BA28" s="16">
        <v>0.13896755603292599</v>
      </c>
      <c r="BB28" s="16">
        <v>0.113888825164648</v>
      </c>
    </row>
    <row r="29" spans="2:54" x14ac:dyDescent="0.35">
      <c r="B29" s="19" t="s">
        <v>211</v>
      </c>
      <c r="C29" s="16">
        <v>0.13615496656016501</v>
      </c>
      <c r="D29" s="16">
        <v>0.16371494081243201</v>
      </c>
      <c r="E29" s="16">
        <v>0.110213093875456</v>
      </c>
      <c r="F29" s="16"/>
      <c r="G29" s="16">
        <v>7.5169151010416199E-2</v>
      </c>
      <c r="H29" s="16">
        <v>0.127194983331787</v>
      </c>
      <c r="I29" s="16">
        <v>0.106259371286063</v>
      </c>
      <c r="J29" s="16">
        <v>0.20755441056058099</v>
      </c>
      <c r="K29" s="16">
        <v>0.15071742171237401</v>
      </c>
      <c r="L29" s="16">
        <v>0.137012513219362</v>
      </c>
      <c r="M29" s="16"/>
      <c r="N29" s="16">
        <v>0.112724676907186</v>
      </c>
      <c r="O29" s="16">
        <v>0.13273486013369501</v>
      </c>
      <c r="P29" s="16">
        <v>0.120526587409456</v>
      </c>
      <c r="Q29" s="16">
        <v>0.180990531249866</v>
      </c>
      <c r="R29" s="16"/>
      <c r="S29" s="16">
        <v>0.145660957930037</v>
      </c>
      <c r="T29" s="16">
        <v>0.122499940518133</v>
      </c>
      <c r="U29" s="16"/>
      <c r="V29" s="16">
        <v>7.5520914288694896E-2</v>
      </c>
      <c r="W29" s="16">
        <v>0.14080552001834201</v>
      </c>
      <c r="X29" s="16">
        <v>0.178269398357704</v>
      </c>
      <c r="Y29" s="16">
        <v>0.17409083462209601</v>
      </c>
      <c r="Z29" s="16"/>
      <c r="AA29" s="16">
        <v>9.2419507555608599E-2</v>
      </c>
      <c r="AB29" s="16">
        <v>0.14328008888944299</v>
      </c>
      <c r="AC29" s="16">
        <v>0.13638820486377901</v>
      </c>
      <c r="AD29" s="16">
        <v>0.18802128814368399</v>
      </c>
      <c r="AE29" s="16">
        <v>0.13612252312143</v>
      </c>
      <c r="AF29" s="16">
        <v>0.28889978226153101</v>
      </c>
      <c r="AG29" s="16"/>
      <c r="AH29" s="16">
        <v>0.15476277864910301</v>
      </c>
      <c r="AI29" s="16">
        <v>0.143642540164861</v>
      </c>
      <c r="AJ29" s="16"/>
      <c r="AK29" s="16">
        <v>0.14494879537598401</v>
      </c>
      <c r="AL29" s="16">
        <v>0.147062471403649</v>
      </c>
      <c r="AM29" s="16"/>
      <c r="AN29" s="16">
        <v>0.15611809662419299</v>
      </c>
      <c r="AO29" s="16">
        <v>0.14053319423598901</v>
      </c>
      <c r="AP29" s="16"/>
      <c r="AQ29" s="16">
        <v>0.13896076379976199</v>
      </c>
      <c r="AR29" s="16">
        <v>0.14956356312511601</v>
      </c>
      <c r="AS29" s="16">
        <v>0.136081047672374</v>
      </c>
      <c r="AT29" s="16"/>
      <c r="AU29" s="16">
        <v>0.13601432654894799</v>
      </c>
      <c r="AV29" s="16">
        <v>0.13580305854222</v>
      </c>
      <c r="AW29" s="16"/>
      <c r="AX29" s="16">
        <v>0.14737681635884201</v>
      </c>
      <c r="AY29" s="16">
        <v>8.4406502378130105E-2</v>
      </c>
      <c r="AZ29" s="16"/>
      <c r="BA29" s="16">
        <v>0.19826360386105901</v>
      </c>
      <c r="BB29" s="16">
        <v>0.12583770708317199</v>
      </c>
    </row>
    <row r="30" spans="2:54" x14ac:dyDescent="0.35">
      <c r="B30" s="19" t="s">
        <v>197</v>
      </c>
      <c r="C30" s="16">
        <v>0.12828828162247299</v>
      </c>
      <c r="D30" s="16">
        <v>0.137440545922622</v>
      </c>
      <c r="E30" s="16">
        <v>0.116054060732213</v>
      </c>
      <c r="F30" s="16"/>
      <c r="G30" s="16">
        <v>0.112575338887709</v>
      </c>
      <c r="H30" s="16">
        <v>0.102030167042458</v>
      </c>
      <c r="I30" s="16">
        <v>0.138595853891301</v>
      </c>
      <c r="J30" s="16">
        <v>0.12544522575540901</v>
      </c>
      <c r="K30" s="16">
        <v>0.135721053356192</v>
      </c>
      <c r="L30" s="16">
        <v>0.148171825944209</v>
      </c>
      <c r="M30" s="16"/>
      <c r="N30" s="16">
        <v>0.12279194931590801</v>
      </c>
      <c r="O30" s="16">
        <v>0.124936999187803</v>
      </c>
      <c r="P30" s="16">
        <v>0.12607811949695499</v>
      </c>
      <c r="Q30" s="16">
        <v>0.13870060337003401</v>
      </c>
      <c r="R30" s="16"/>
      <c r="S30" s="16">
        <v>0.14684668745888299</v>
      </c>
      <c r="T30" s="16">
        <v>0.100944981025542</v>
      </c>
      <c r="U30" s="16"/>
      <c r="V30" s="16">
        <v>8.7415225250890696E-2</v>
      </c>
      <c r="W30" s="16">
        <v>0.14348629548254799</v>
      </c>
      <c r="X30" s="16">
        <v>0.13554425107892901</v>
      </c>
      <c r="Y30" s="16">
        <v>0.190923685532146</v>
      </c>
      <c r="Z30" s="16"/>
      <c r="AA30" s="16">
        <v>8.5967953103399303E-2</v>
      </c>
      <c r="AB30" s="16">
        <v>0.15224052517612099</v>
      </c>
      <c r="AC30" s="16">
        <v>0.12991064076699799</v>
      </c>
      <c r="AD30" s="16">
        <v>0.18480786116627301</v>
      </c>
      <c r="AE30" s="16">
        <v>0.128859529679796</v>
      </c>
      <c r="AF30" s="16">
        <v>0.126578500765267</v>
      </c>
      <c r="AG30" s="16"/>
      <c r="AH30" s="16">
        <v>0.12674205888226101</v>
      </c>
      <c r="AI30" s="16">
        <v>0.14869615458816399</v>
      </c>
      <c r="AJ30" s="16"/>
      <c r="AK30" s="16">
        <v>0.114963326483994</v>
      </c>
      <c r="AL30" s="16">
        <v>0.14367702691293399</v>
      </c>
      <c r="AM30" s="16"/>
      <c r="AN30" s="16">
        <v>0.122363670716509</v>
      </c>
      <c r="AO30" s="16">
        <v>0.14043510333416201</v>
      </c>
      <c r="AP30" s="16"/>
      <c r="AQ30" s="16">
        <v>0.106571442131782</v>
      </c>
      <c r="AR30" s="16">
        <v>0.121676933223563</v>
      </c>
      <c r="AS30" s="16">
        <v>0.14892174262011301</v>
      </c>
      <c r="AT30" s="16"/>
      <c r="AU30" s="16">
        <v>0.13853588544491599</v>
      </c>
      <c r="AV30" s="16">
        <v>0.113058127494069</v>
      </c>
      <c r="AW30" s="16"/>
      <c r="AX30" s="16">
        <v>0.13209194582612699</v>
      </c>
      <c r="AY30" s="16">
        <v>0.11405291621269199</v>
      </c>
      <c r="AZ30" s="16"/>
      <c r="BA30" s="16">
        <v>0.15684990591711101</v>
      </c>
      <c r="BB30" s="16">
        <v>9.9814863188418299E-2</v>
      </c>
    </row>
    <row r="31" spans="2:54" x14ac:dyDescent="0.35">
      <c r="B31" s="19" t="s">
        <v>196</v>
      </c>
      <c r="C31" s="16">
        <v>0.111161250869784</v>
      </c>
      <c r="D31" s="16">
        <v>0.120221263579736</v>
      </c>
      <c r="E31" s="16">
        <v>0.1024798087962</v>
      </c>
      <c r="F31" s="16"/>
      <c r="G31" s="16">
        <v>3.8541208294286401E-2</v>
      </c>
      <c r="H31" s="16">
        <v>7.3058164610833295E-2</v>
      </c>
      <c r="I31" s="16">
        <v>0.135822198216354</v>
      </c>
      <c r="J31" s="16">
        <v>0.13174058908987099</v>
      </c>
      <c r="K31" s="16">
        <v>0.137195030397159</v>
      </c>
      <c r="L31" s="16">
        <v>0.130645596422343</v>
      </c>
      <c r="M31" s="16"/>
      <c r="N31" s="16">
        <v>0.17051103852202501</v>
      </c>
      <c r="O31" s="16">
        <v>0.11298061637159799</v>
      </c>
      <c r="P31" s="16">
        <v>7.8029548613670299E-2</v>
      </c>
      <c r="Q31" s="16">
        <v>0.120183706719728</v>
      </c>
      <c r="R31" s="16"/>
      <c r="S31" s="16">
        <v>0.109979052478387</v>
      </c>
      <c r="T31" s="16">
        <v>0.110176761819807</v>
      </c>
      <c r="U31" s="16"/>
      <c r="V31" s="16">
        <v>0.110894453475143</v>
      </c>
      <c r="W31" s="16">
        <v>0.119616079252977</v>
      </c>
      <c r="X31" s="16">
        <v>9.5331892377967201E-2</v>
      </c>
      <c r="Y31" s="16">
        <v>0.14761424671838999</v>
      </c>
      <c r="Z31" s="16"/>
      <c r="AA31" s="16">
        <v>0.119196875523208</v>
      </c>
      <c r="AB31" s="16">
        <v>0.111572346944481</v>
      </c>
      <c r="AC31" s="16">
        <v>8.3776532708518495E-2</v>
      </c>
      <c r="AD31" s="16">
        <v>0.100496989698533</v>
      </c>
      <c r="AE31" s="16">
        <v>0.134880284579424</v>
      </c>
      <c r="AF31" s="16">
        <v>9.9359725098290094E-2</v>
      </c>
      <c r="AG31" s="16"/>
      <c r="AH31" s="16">
        <v>0.11256039078194301</v>
      </c>
      <c r="AI31" s="16">
        <v>0.10679525896423001</v>
      </c>
      <c r="AJ31" s="16"/>
      <c r="AK31" s="16">
        <v>0.11366531232159501</v>
      </c>
      <c r="AL31" s="16">
        <v>0.112093714501452</v>
      </c>
      <c r="AM31" s="16"/>
      <c r="AN31" s="16">
        <v>0.12391040224851101</v>
      </c>
      <c r="AO31" s="16">
        <v>0.11053071356296799</v>
      </c>
      <c r="AP31" s="16"/>
      <c r="AQ31" s="16">
        <v>9.9446972257358102E-2</v>
      </c>
      <c r="AR31" s="16">
        <v>0.132371508380773</v>
      </c>
      <c r="AS31" s="16">
        <v>9.8944890922995604E-2</v>
      </c>
      <c r="AT31" s="16"/>
      <c r="AU31" s="16">
        <v>0.109663699026155</v>
      </c>
      <c r="AV31" s="16">
        <v>0.1122795728548</v>
      </c>
      <c r="AW31" s="16"/>
      <c r="AX31" s="16">
        <v>0.107778817601433</v>
      </c>
      <c r="AY31" s="16">
        <v>0.11844601712982</v>
      </c>
      <c r="AZ31" s="16"/>
      <c r="BA31" s="16">
        <v>0.129968325940716</v>
      </c>
      <c r="BB31" s="16">
        <v>6.8067439460203397E-2</v>
      </c>
    </row>
    <row r="32" spans="2:54" x14ac:dyDescent="0.35">
      <c r="B32" s="19" t="s">
        <v>102</v>
      </c>
      <c r="C32" s="16">
        <v>2.6996903064545798E-2</v>
      </c>
      <c r="D32" s="16">
        <v>3.0627650161758498E-2</v>
      </c>
      <c r="E32" s="16">
        <v>2.3978164795603E-2</v>
      </c>
      <c r="F32" s="16"/>
      <c r="G32" s="16">
        <v>4.6486365051900999E-2</v>
      </c>
      <c r="H32" s="16">
        <v>4.4779322720419998E-2</v>
      </c>
      <c r="I32" s="16">
        <v>2.8723611404173201E-2</v>
      </c>
      <c r="J32" s="16">
        <v>1.5809713486554602E-2</v>
      </c>
      <c r="K32" s="16">
        <v>3.22231990827756E-2</v>
      </c>
      <c r="L32" s="16">
        <v>3.5117723099036902E-3</v>
      </c>
      <c r="M32" s="16"/>
      <c r="N32" s="16">
        <v>0</v>
      </c>
      <c r="O32" s="16">
        <v>4.7879840670490698E-2</v>
      </c>
      <c r="P32" s="16">
        <v>3.4884168704105899E-2</v>
      </c>
      <c r="Q32" s="16">
        <v>1.5423455627085299E-2</v>
      </c>
      <c r="R32" s="16"/>
      <c r="S32" s="16">
        <v>2.94185807867627E-2</v>
      </c>
      <c r="T32" s="16">
        <v>2.3479960643175601E-2</v>
      </c>
      <c r="U32" s="16"/>
      <c r="V32" s="16">
        <v>5.9209997099341299E-2</v>
      </c>
      <c r="W32" s="16">
        <v>1.73287645825193E-2</v>
      </c>
      <c r="X32" s="16">
        <v>1.34211497358676E-2</v>
      </c>
      <c r="Y32" s="16">
        <v>1.6637807882509899E-2</v>
      </c>
      <c r="Z32" s="16"/>
      <c r="AA32" s="16">
        <v>4.0933934116301203E-2</v>
      </c>
      <c r="AB32" s="16">
        <v>2.4459591509539701E-2</v>
      </c>
      <c r="AC32" s="16">
        <v>1.65511053722073E-2</v>
      </c>
      <c r="AD32" s="16">
        <v>1.88779961812038E-2</v>
      </c>
      <c r="AE32" s="16">
        <v>1.1490472606163499E-2</v>
      </c>
      <c r="AF32" s="16">
        <v>0</v>
      </c>
      <c r="AG32" s="16"/>
      <c r="AH32" s="16">
        <v>1.9982457421775401E-2</v>
      </c>
      <c r="AI32" s="16">
        <v>2.68200494927835E-2</v>
      </c>
      <c r="AJ32" s="16"/>
      <c r="AK32" s="16">
        <v>2.35954596381002E-2</v>
      </c>
      <c r="AL32" s="16">
        <v>2.4849430893112898E-2</v>
      </c>
      <c r="AM32" s="16"/>
      <c r="AN32" s="16">
        <v>2.1873003283364501E-2</v>
      </c>
      <c r="AO32" s="16">
        <v>1.8155871617342799E-2</v>
      </c>
      <c r="AP32" s="16"/>
      <c r="AQ32" s="16">
        <v>3.1059071722211201E-2</v>
      </c>
      <c r="AR32" s="16">
        <v>2.0773144743713799E-2</v>
      </c>
      <c r="AS32" s="16">
        <v>3.4832966565233901E-2</v>
      </c>
      <c r="AT32" s="16"/>
      <c r="AU32" s="16">
        <v>1.35559415878964E-2</v>
      </c>
      <c r="AV32" s="16">
        <v>4.6553135397942098E-2</v>
      </c>
      <c r="AW32" s="16"/>
      <c r="AX32" s="16">
        <v>2.24023295491655E-2</v>
      </c>
      <c r="AY32" s="16">
        <v>4.57420949312927E-2</v>
      </c>
      <c r="AZ32" s="16"/>
      <c r="BA32" s="16">
        <v>7.65130010344951E-3</v>
      </c>
      <c r="BB32" s="16">
        <v>2.8271367771245701E-2</v>
      </c>
    </row>
    <row r="33" spans="2:54" x14ac:dyDescent="0.35">
      <c r="B33" s="19" t="s">
        <v>220</v>
      </c>
      <c r="C33" s="20">
        <v>0.15993021686777301</v>
      </c>
      <c r="D33" s="20">
        <v>0.121515991364386</v>
      </c>
      <c r="E33" s="20">
        <v>0.198818239436022</v>
      </c>
      <c r="F33" s="20"/>
      <c r="G33" s="20">
        <v>0.105301933324786</v>
      </c>
      <c r="H33" s="20">
        <v>0.10763466324557799</v>
      </c>
      <c r="I33" s="20">
        <v>0.149887054680446</v>
      </c>
      <c r="J33" s="20">
        <v>0.122789750636011</v>
      </c>
      <c r="K33" s="20">
        <v>0.212560736706743</v>
      </c>
      <c r="L33" s="20">
        <v>0.23092401379711699</v>
      </c>
      <c r="M33" s="20"/>
      <c r="N33" s="20">
        <v>8.9535970709153603E-2</v>
      </c>
      <c r="O33" s="20">
        <v>0.20749474328390299</v>
      </c>
      <c r="P33" s="20">
        <v>0.13834198783763901</v>
      </c>
      <c r="Q33" s="20">
        <v>0.203371971844061</v>
      </c>
      <c r="R33" s="20"/>
      <c r="S33" s="20">
        <v>0.167304443711187</v>
      </c>
      <c r="T33" s="20">
        <v>0.14960782247407201</v>
      </c>
      <c r="U33" s="20"/>
      <c r="V33" s="20">
        <v>0.201251794921774</v>
      </c>
      <c r="W33" s="20">
        <v>0.157727182529078</v>
      </c>
      <c r="X33" s="20">
        <v>0.135260238171589</v>
      </c>
      <c r="Y33" s="20">
        <v>8.9120310652821902E-2</v>
      </c>
      <c r="Z33" s="20"/>
      <c r="AA33" s="20">
        <v>0.19587266482351101</v>
      </c>
      <c r="AB33" s="20">
        <v>0.132358321109284</v>
      </c>
      <c r="AC33" s="20">
        <v>0.235500682998076</v>
      </c>
      <c r="AD33" s="20">
        <v>9.6531192973831198E-2</v>
      </c>
      <c r="AE33" s="20">
        <v>0.12913679335230499</v>
      </c>
      <c r="AF33" s="20">
        <v>0.152136559333336</v>
      </c>
      <c r="AG33" s="20"/>
      <c r="AH33" s="20">
        <v>0.14977873179998499</v>
      </c>
      <c r="AI33" s="20">
        <v>0.145912701354039</v>
      </c>
      <c r="AJ33" s="20"/>
      <c r="AK33" s="20">
        <v>0.12799243571538299</v>
      </c>
      <c r="AL33" s="20">
        <v>0.160847407672325</v>
      </c>
      <c r="AM33" s="20"/>
      <c r="AN33" s="20">
        <v>0.14765194038792401</v>
      </c>
      <c r="AO33" s="20">
        <v>0.15308026279436601</v>
      </c>
      <c r="AP33" s="20"/>
      <c r="AQ33" s="20">
        <v>0.15526587825032601</v>
      </c>
      <c r="AR33" s="20">
        <v>0.16773063633348301</v>
      </c>
      <c r="AS33" s="20">
        <v>0.14510539119149199</v>
      </c>
      <c r="AT33" s="20"/>
      <c r="AU33" s="20">
        <v>0.17373157263203301</v>
      </c>
      <c r="AV33" s="20">
        <v>0.13791115990411101</v>
      </c>
      <c r="AW33" s="20"/>
      <c r="AX33" s="20">
        <v>0.133419108340705</v>
      </c>
      <c r="AY33" s="20">
        <v>0.29393257004610801</v>
      </c>
      <c r="AZ33" s="20"/>
      <c r="BA33" s="20">
        <v>5.0613559203919599E-2</v>
      </c>
      <c r="BB33" s="20">
        <v>0.12524967920313099</v>
      </c>
    </row>
    <row r="34" spans="2:54" x14ac:dyDescent="0.35">
      <c r="B34" s="21"/>
    </row>
    <row r="35" spans="2:54" x14ac:dyDescent="0.35">
      <c r="B35" t="s">
        <v>525</v>
      </c>
    </row>
    <row r="36" spans="2:54" x14ac:dyDescent="0.35">
      <c r="B36" t="s">
        <v>526</v>
      </c>
    </row>
    <row r="38" spans="2:54" x14ac:dyDescent="0.35">
      <c r="B3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B38"/>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221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218</v>
      </c>
      <c r="C9" s="16">
        <v>0.42263613368661601</v>
      </c>
      <c r="D9" s="16">
        <v>0.38967551421855501</v>
      </c>
      <c r="E9" s="16">
        <v>0.45565051134827</v>
      </c>
      <c r="F9" s="16"/>
      <c r="G9" s="16">
        <v>0.245056663045184</v>
      </c>
      <c r="H9" s="16">
        <v>0.36154608776165298</v>
      </c>
      <c r="I9" s="16">
        <v>0.38726531443393902</v>
      </c>
      <c r="J9" s="16">
        <v>0.42101729124435899</v>
      </c>
      <c r="K9" s="16">
        <v>0.54932233409574904</v>
      </c>
      <c r="L9" s="16">
        <v>0.50706484341717595</v>
      </c>
      <c r="M9" s="16"/>
      <c r="N9" s="16">
        <v>0.51777455123787897</v>
      </c>
      <c r="O9" s="16">
        <v>0.38648610930815103</v>
      </c>
      <c r="P9" s="16">
        <v>0.38143149131800902</v>
      </c>
      <c r="Q9" s="16">
        <v>0.45217615915415899</v>
      </c>
      <c r="R9" s="16"/>
      <c r="S9" s="16">
        <v>0.43152649401533799</v>
      </c>
      <c r="T9" s="16">
        <v>0.40967694265318999</v>
      </c>
      <c r="U9" s="16"/>
      <c r="V9" s="16">
        <v>0.38281662762733998</v>
      </c>
      <c r="W9" s="16">
        <v>0.42579983513852199</v>
      </c>
      <c r="X9" s="16">
        <v>0.45431990292703101</v>
      </c>
      <c r="Y9" s="16">
        <v>0.41256254438810502</v>
      </c>
      <c r="Z9" s="16"/>
      <c r="AA9" s="16">
        <v>0.35686669699995299</v>
      </c>
      <c r="AB9" s="16">
        <v>0.47036545462556201</v>
      </c>
      <c r="AC9" s="16">
        <v>0.43814662818229</v>
      </c>
      <c r="AD9" s="16">
        <v>0.472927456537657</v>
      </c>
      <c r="AE9" s="16">
        <v>0.43381528881371301</v>
      </c>
      <c r="AF9" s="16">
        <v>0.54646213641528296</v>
      </c>
      <c r="AG9" s="16"/>
      <c r="AH9" s="16">
        <v>0.42874600014735598</v>
      </c>
      <c r="AI9" s="16">
        <v>0.42058168249445399</v>
      </c>
      <c r="AJ9" s="16"/>
      <c r="AK9" s="16">
        <v>0.43011149257125197</v>
      </c>
      <c r="AL9" s="16">
        <v>0.37713636437208498</v>
      </c>
      <c r="AM9" s="16"/>
      <c r="AN9" s="16">
        <v>0.43349622247705999</v>
      </c>
      <c r="AO9" s="16">
        <v>0.41233731063590601</v>
      </c>
      <c r="AP9" s="16"/>
      <c r="AQ9" s="16">
        <v>0.48310383476791302</v>
      </c>
      <c r="AR9" s="16">
        <v>0.43353897498757099</v>
      </c>
      <c r="AS9" s="16">
        <v>0.37521810302517</v>
      </c>
      <c r="AT9" s="16"/>
      <c r="AU9" s="16">
        <v>0.43285271844962298</v>
      </c>
      <c r="AV9" s="16">
        <v>0.41280234394245102</v>
      </c>
      <c r="AW9" s="16"/>
      <c r="AX9" s="16">
        <v>0.42698069640515701</v>
      </c>
      <c r="AY9" s="16">
        <v>0.40304876529665901</v>
      </c>
      <c r="AZ9" s="16"/>
      <c r="BA9" s="16">
        <v>0.401628508501711</v>
      </c>
      <c r="BB9" s="16">
        <v>0.37294836343743698</v>
      </c>
    </row>
    <row r="10" spans="2:54" ht="29" customHeight="1" x14ac:dyDescent="0.35">
      <c r="B10" s="19" t="s">
        <v>215</v>
      </c>
      <c r="C10" s="16">
        <v>0.236648969923209</v>
      </c>
      <c r="D10" s="16">
        <v>0.17589221770410199</v>
      </c>
      <c r="E10" s="16">
        <v>0.29676009051307201</v>
      </c>
      <c r="F10" s="16"/>
      <c r="G10" s="16">
        <v>0.12070890049656401</v>
      </c>
      <c r="H10" s="16">
        <v>0.26213150418159298</v>
      </c>
      <c r="I10" s="16">
        <v>0.20073729734808601</v>
      </c>
      <c r="J10" s="16">
        <v>0.22203156566973001</v>
      </c>
      <c r="K10" s="16">
        <v>0.29001444361787998</v>
      </c>
      <c r="L10" s="16">
        <v>0.27893610719601902</v>
      </c>
      <c r="M10" s="16"/>
      <c r="N10" s="16">
        <v>0.27238493082780102</v>
      </c>
      <c r="O10" s="16">
        <v>0.26000858335909399</v>
      </c>
      <c r="P10" s="16">
        <v>0.22568439767535001</v>
      </c>
      <c r="Q10" s="16">
        <v>0.20820154955293099</v>
      </c>
      <c r="R10" s="16"/>
      <c r="S10" s="16">
        <v>0.23526639586092701</v>
      </c>
      <c r="T10" s="16">
        <v>0.236591461488702</v>
      </c>
      <c r="U10" s="16"/>
      <c r="V10" s="16">
        <v>0.228412075759231</v>
      </c>
      <c r="W10" s="16">
        <v>0.25541888114241701</v>
      </c>
      <c r="X10" s="16">
        <v>0.216133476154486</v>
      </c>
      <c r="Y10" s="16">
        <v>0.25114671458320498</v>
      </c>
      <c r="Z10" s="16"/>
      <c r="AA10" s="16">
        <v>0.19327219309895199</v>
      </c>
      <c r="AB10" s="16">
        <v>0.25141099637299502</v>
      </c>
      <c r="AC10" s="16">
        <v>0.29163860432141803</v>
      </c>
      <c r="AD10" s="16">
        <v>0.25274355785346903</v>
      </c>
      <c r="AE10" s="16">
        <v>0.28202946100232101</v>
      </c>
      <c r="AF10" s="16">
        <v>0.280497676635446</v>
      </c>
      <c r="AG10" s="16"/>
      <c r="AH10" s="16">
        <v>0.25704366657074501</v>
      </c>
      <c r="AI10" s="16">
        <v>0.218748446329252</v>
      </c>
      <c r="AJ10" s="16"/>
      <c r="AK10" s="16">
        <v>0.264288079010292</v>
      </c>
      <c r="AL10" s="16">
        <v>0.19975485012604399</v>
      </c>
      <c r="AM10" s="16"/>
      <c r="AN10" s="16">
        <v>0.264423963547887</v>
      </c>
      <c r="AO10" s="16">
        <v>0.22238768211131499</v>
      </c>
      <c r="AP10" s="16"/>
      <c r="AQ10" s="16">
        <v>0.29782590796667802</v>
      </c>
      <c r="AR10" s="16">
        <v>0.22265571978372001</v>
      </c>
      <c r="AS10" s="16">
        <v>0.208677164264786</v>
      </c>
      <c r="AT10" s="16"/>
      <c r="AU10" s="16">
        <v>0.22902296710041001</v>
      </c>
      <c r="AV10" s="16">
        <v>0.248742035290277</v>
      </c>
      <c r="AW10" s="16"/>
      <c r="AX10" s="16">
        <v>0.237931801807413</v>
      </c>
      <c r="AY10" s="16">
        <v>0.22519188792297801</v>
      </c>
      <c r="AZ10" s="16"/>
      <c r="BA10" s="16">
        <v>0.220889590875781</v>
      </c>
      <c r="BB10" s="16">
        <v>0.149080914595102</v>
      </c>
    </row>
    <row r="11" spans="2:54" ht="29" customHeight="1" x14ac:dyDescent="0.35">
      <c r="B11" s="19" t="s">
        <v>217</v>
      </c>
      <c r="C11" s="16">
        <v>0.21315534203613601</v>
      </c>
      <c r="D11" s="16">
        <v>0.19368193211756701</v>
      </c>
      <c r="E11" s="16">
        <v>0.23378809033131001</v>
      </c>
      <c r="F11" s="16"/>
      <c r="G11" s="16">
        <v>0.17527377167115701</v>
      </c>
      <c r="H11" s="16">
        <v>0.208146843950271</v>
      </c>
      <c r="I11" s="16">
        <v>0.22000618042727299</v>
      </c>
      <c r="J11" s="16">
        <v>0.193782353616646</v>
      </c>
      <c r="K11" s="16">
        <v>0.233450415711039</v>
      </c>
      <c r="L11" s="16">
        <v>0.23272117677308099</v>
      </c>
      <c r="M11" s="16"/>
      <c r="N11" s="16">
        <v>0.27318742188637501</v>
      </c>
      <c r="O11" s="16">
        <v>0.18394271295402301</v>
      </c>
      <c r="P11" s="16">
        <v>0.20854856339536099</v>
      </c>
      <c r="Q11" s="16">
        <v>0.20308975791419001</v>
      </c>
      <c r="R11" s="16"/>
      <c r="S11" s="16">
        <v>0.240842525475844</v>
      </c>
      <c r="T11" s="16">
        <v>0.17081147157763801</v>
      </c>
      <c r="U11" s="16"/>
      <c r="V11" s="16">
        <v>0.21603273620951699</v>
      </c>
      <c r="W11" s="16">
        <v>0.211856707260107</v>
      </c>
      <c r="X11" s="16">
        <v>0.21275621585882501</v>
      </c>
      <c r="Y11" s="16">
        <v>0.210463229651732</v>
      </c>
      <c r="Z11" s="16"/>
      <c r="AA11" s="16">
        <v>0.22976385824773801</v>
      </c>
      <c r="AB11" s="16">
        <v>0.206661717438823</v>
      </c>
      <c r="AC11" s="16">
        <v>0.24657962879191</v>
      </c>
      <c r="AD11" s="16">
        <v>0.206343772235833</v>
      </c>
      <c r="AE11" s="16">
        <v>0.162527707966034</v>
      </c>
      <c r="AF11" s="16">
        <v>0.128315545646391</v>
      </c>
      <c r="AG11" s="16"/>
      <c r="AH11" s="16">
        <v>0.22697236333454399</v>
      </c>
      <c r="AI11" s="16">
        <v>0.20804454511714501</v>
      </c>
      <c r="AJ11" s="16"/>
      <c r="AK11" s="16">
        <v>0.220790934163304</v>
      </c>
      <c r="AL11" s="16">
        <v>0.21468384414693301</v>
      </c>
      <c r="AM11" s="16"/>
      <c r="AN11" s="16">
        <v>0.22734865245927899</v>
      </c>
      <c r="AO11" s="16">
        <v>0.20797659253981601</v>
      </c>
      <c r="AP11" s="16"/>
      <c r="AQ11" s="16">
        <v>0.235227536594491</v>
      </c>
      <c r="AR11" s="16">
        <v>0.18385026891009401</v>
      </c>
      <c r="AS11" s="16">
        <v>0.21865616229342699</v>
      </c>
      <c r="AT11" s="16"/>
      <c r="AU11" s="16">
        <v>0.237024776461631</v>
      </c>
      <c r="AV11" s="16">
        <v>0.18317372971996701</v>
      </c>
      <c r="AW11" s="16"/>
      <c r="AX11" s="16">
        <v>0.21297743853864001</v>
      </c>
      <c r="AY11" s="16">
        <v>0.20820212111602501</v>
      </c>
      <c r="AZ11" s="16"/>
      <c r="BA11" s="16">
        <v>0.22214851837941299</v>
      </c>
      <c r="BB11" s="16">
        <v>0.19335561085922201</v>
      </c>
    </row>
    <row r="12" spans="2:54" ht="29" customHeight="1" x14ac:dyDescent="0.35">
      <c r="B12" s="19" t="s">
        <v>216</v>
      </c>
      <c r="C12" s="16">
        <v>0.154198867794789</v>
      </c>
      <c r="D12" s="16">
        <v>0.13867565506629601</v>
      </c>
      <c r="E12" s="16">
        <v>0.169478862923194</v>
      </c>
      <c r="F12" s="16"/>
      <c r="G12" s="16">
        <v>0.158923031327938</v>
      </c>
      <c r="H12" s="16">
        <v>0.13133577543825101</v>
      </c>
      <c r="I12" s="16">
        <v>0.190164360851103</v>
      </c>
      <c r="J12" s="16">
        <v>0.12741581863968501</v>
      </c>
      <c r="K12" s="16">
        <v>0.172080740369361</v>
      </c>
      <c r="L12" s="16">
        <v>0.14929926905569099</v>
      </c>
      <c r="M12" s="16"/>
      <c r="N12" s="16">
        <v>0.12860915138203699</v>
      </c>
      <c r="O12" s="16">
        <v>0.171832663090316</v>
      </c>
      <c r="P12" s="16">
        <v>0.144331599977126</v>
      </c>
      <c r="Q12" s="16">
        <v>0.172929044763385</v>
      </c>
      <c r="R12" s="16"/>
      <c r="S12" s="16">
        <v>0.153241600585696</v>
      </c>
      <c r="T12" s="16">
        <v>0.15308953337224901</v>
      </c>
      <c r="U12" s="16"/>
      <c r="V12" s="16">
        <v>0.17978472771910001</v>
      </c>
      <c r="W12" s="16">
        <v>0.15746320651380799</v>
      </c>
      <c r="X12" s="16">
        <v>0.134565040951582</v>
      </c>
      <c r="Y12" s="16">
        <v>9.3173641647508507E-2</v>
      </c>
      <c r="Z12" s="16"/>
      <c r="AA12" s="16">
        <v>0.16903210595042401</v>
      </c>
      <c r="AB12" s="16">
        <v>0.17385370446964099</v>
      </c>
      <c r="AC12" s="16">
        <v>0.142147956528762</v>
      </c>
      <c r="AD12" s="16">
        <v>0.11639418261861</v>
      </c>
      <c r="AE12" s="16">
        <v>0.14628238160834101</v>
      </c>
      <c r="AF12" s="16">
        <v>0.17431408730002301</v>
      </c>
      <c r="AG12" s="16"/>
      <c r="AH12" s="16">
        <v>0.15497162770977099</v>
      </c>
      <c r="AI12" s="16">
        <v>0.158541290540578</v>
      </c>
      <c r="AJ12" s="16"/>
      <c r="AK12" s="16">
        <v>0.163002172815708</v>
      </c>
      <c r="AL12" s="16">
        <v>0.134985950789686</v>
      </c>
      <c r="AM12" s="16"/>
      <c r="AN12" s="16">
        <v>0.143300860279059</v>
      </c>
      <c r="AO12" s="16">
        <v>0.152686944971477</v>
      </c>
      <c r="AP12" s="16"/>
      <c r="AQ12" s="16">
        <v>0.23534942461886299</v>
      </c>
      <c r="AR12" s="16">
        <v>0.13390950646622499</v>
      </c>
      <c r="AS12" s="16">
        <v>0.13778836553194301</v>
      </c>
      <c r="AT12" s="16"/>
      <c r="AU12" s="16">
        <v>0.15828115085372199</v>
      </c>
      <c r="AV12" s="16">
        <v>0.15121227813378399</v>
      </c>
      <c r="AW12" s="16"/>
      <c r="AX12" s="16">
        <v>0.15660794247872301</v>
      </c>
      <c r="AY12" s="16">
        <v>0.14289071965998301</v>
      </c>
      <c r="AZ12" s="16"/>
      <c r="BA12" s="16">
        <v>0.161895565444311</v>
      </c>
      <c r="BB12" s="16">
        <v>0.124672740721085</v>
      </c>
    </row>
    <row r="13" spans="2:54" x14ac:dyDescent="0.35">
      <c r="B13" s="19" t="s">
        <v>209</v>
      </c>
      <c r="C13" s="16">
        <v>0.12695164953950699</v>
      </c>
      <c r="D13" s="16">
        <v>0.110966179019797</v>
      </c>
      <c r="E13" s="16">
        <v>0.14293548336714501</v>
      </c>
      <c r="F13" s="16"/>
      <c r="G13" s="16">
        <v>0.109358204800462</v>
      </c>
      <c r="H13" s="16">
        <v>0.12687403333556599</v>
      </c>
      <c r="I13" s="16">
        <v>0.13091421694178701</v>
      </c>
      <c r="J13" s="16">
        <v>0.12547874408363399</v>
      </c>
      <c r="K13" s="16">
        <v>0.143619306308571</v>
      </c>
      <c r="L13" s="16">
        <v>0.122154558273032</v>
      </c>
      <c r="M13" s="16"/>
      <c r="N13" s="16">
        <v>0.156184370768329</v>
      </c>
      <c r="O13" s="16">
        <v>0.11244252329372199</v>
      </c>
      <c r="P13" s="16">
        <v>0.13420899455826599</v>
      </c>
      <c r="Q13" s="16">
        <v>0.10706407464306</v>
      </c>
      <c r="R13" s="16"/>
      <c r="S13" s="16">
        <v>0.124313563159746</v>
      </c>
      <c r="T13" s="16">
        <v>0.13156146554572601</v>
      </c>
      <c r="U13" s="16"/>
      <c r="V13" s="16">
        <v>0.13311092137230901</v>
      </c>
      <c r="W13" s="16">
        <v>0.14748384318129301</v>
      </c>
      <c r="X13" s="16">
        <v>9.3986720211479899E-2</v>
      </c>
      <c r="Y13" s="16">
        <v>0.119717932912697</v>
      </c>
      <c r="Z13" s="16"/>
      <c r="AA13" s="16">
        <v>0.12164540816531</v>
      </c>
      <c r="AB13" s="16">
        <v>0.145534593383396</v>
      </c>
      <c r="AC13" s="16">
        <v>0.117315093681067</v>
      </c>
      <c r="AD13" s="16">
        <v>0.13835763872545201</v>
      </c>
      <c r="AE13" s="16">
        <v>0.110439844196506</v>
      </c>
      <c r="AF13" s="16">
        <v>8.5523701410632494E-2</v>
      </c>
      <c r="AG13" s="16"/>
      <c r="AH13" s="16">
        <v>0.14114830488771499</v>
      </c>
      <c r="AI13" s="16">
        <v>0.12557477774901299</v>
      </c>
      <c r="AJ13" s="16"/>
      <c r="AK13" s="16">
        <v>0.13791307868921601</v>
      </c>
      <c r="AL13" s="16">
        <v>0.11481118057435299</v>
      </c>
      <c r="AM13" s="16"/>
      <c r="AN13" s="16">
        <v>0.140327529005494</v>
      </c>
      <c r="AO13" s="16">
        <v>0.117509183214109</v>
      </c>
      <c r="AP13" s="16"/>
      <c r="AQ13" s="16">
        <v>0.11766220668770699</v>
      </c>
      <c r="AR13" s="16">
        <v>0.13673107560426601</v>
      </c>
      <c r="AS13" s="16">
        <v>0.118305866541267</v>
      </c>
      <c r="AT13" s="16"/>
      <c r="AU13" s="16">
        <v>0.13354740166802301</v>
      </c>
      <c r="AV13" s="16">
        <v>0.119904372564601</v>
      </c>
      <c r="AW13" s="16"/>
      <c r="AX13" s="16">
        <v>0.123307867248066</v>
      </c>
      <c r="AY13" s="16">
        <v>0.150641339782772</v>
      </c>
      <c r="AZ13" s="16"/>
      <c r="BA13" s="16">
        <v>0.118414024407291</v>
      </c>
      <c r="BB13" s="16">
        <v>0.112761806888851</v>
      </c>
    </row>
    <row r="14" spans="2:54" x14ac:dyDescent="0.35">
      <c r="B14" s="19" t="s">
        <v>214</v>
      </c>
      <c r="C14" s="16">
        <v>0.123345449667513</v>
      </c>
      <c r="D14" s="16">
        <v>9.9163675209349697E-2</v>
      </c>
      <c r="E14" s="16">
        <v>0.146347404155065</v>
      </c>
      <c r="F14" s="16"/>
      <c r="G14" s="16">
        <v>0.11112109713760999</v>
      </c>
      <c r="H14" s="16">
        <v>0.16719002058413601</v>
      </c>
      <c r="I14" s="16">
        <v>0.122644489248193</v>
      </c>
      <c r="J14" s="16">
        <v>0.103967771013428</v>
      </c>
      <c r="K14" s="16">
        <v>0.15412268883379501</v>
      </c>
      <c r="L14" s="16">
        <v>8.3899427890429298E-2</v>
      </c>
      <c r="M14" s="16"/>
      <c r="N14" s="16">
        <v>0.122965281189366</v>
      </c>
      <c r="O14" s="16">
        <v>0.16376377454302199</v>
      </c>
      <c r="P14" s="16">
        <v>0.12582593104450299</v>
      </c>
      <c r="Q14" s="16">
        <v>8.4289611240050202E-2</v>
      </c>
      <c r="R14" s="16"/>
      <c r="S14" s="16">
        <v>0.122372701528197</v>
      </c>
      <c r="T14" s="16">
        <v>0.12210582481387899</v>
      </c>
      <c r="U14" s="16"/>
      <c r="V14" s="16">
        <v>0.13324175679832001</v>
      </c>
      <c r="W14" s="16">
        <v>0.12901618341997301</v>
      </c>
      <c r="X14" s="16">
        <v>9.9626045293704099E-2</v>
      </c>
      <c r="Y14" s="16">
        <v>0.18364656447365299</v>
      </c>
      <c r="Z14" s="16"/>
      <c r="AA14" s="16">
        <v>0.138901406179326</v>
      </c>
      <c r="AB14" s="16">
        <v>0.14121805209902599</v>
      </c>
      <c r="AC14" s="16">
        <v>0.14638663214609601</v>
      </c>
      <c r="AD14" s="16">
        <v>8.4407438586738701E-2</v>
      </c>
      <c r="AE14" s="16">
        <v>7.9224825596343598E-2</v>
      </c>
      <c r="AF14" s="16">
        <v>0.145591819976436</v>
      </c>
      <c r="AG14" s="16"/>
      <c r="AH14" s="16">
        <v>0.12658774276764201</v>
      </c>
      <c r="AI14" s="16">
        <v>0.118080421825338</v>
      </c>
      <c r="AJ14" s="16"/>
      <c r="AK14" s="16">
        <v>0.115739860271014</v>
      </c>
      <c r="AL14" s="16">
        <v>0.13576396614875699</v>
      </c>
      <c r="AM14" s="16"/>
      <c r="AN14" s="16">
        <v>0.110330033632198</v>
      </c>
      <c r="AO14" s="16">
        <v>0.13295377424965299</v>
      </c>
      <c r="AP14" s="16"/>
      <c r="AQ14" s="16">
        <v>0.132099569947874</v>
      </c>
      <c r="AR14" s="16">
        <v>0.114715261057414</v>
      </c>
      <c r="AS14" s="16">
        <v>0.13167538670479001</v>
      </c>
      <c r="AT14" s="16"/>
      <c r="AU14" s="16">
        <v>0.11757314290710399</v>
      </c>
      <c r="AV14" s="16">
        <v>0.13377606582274401</v>
      </c>
      <c r="AW14" s="16"/>
      <c r="AX14" s="16">
        <v>0.12426573866087599</v>
      </c>
      <c r="AY14" s="16">
        <v>0.12361520516305</v>
      </c>
      <c r="AZ14" s="16"/>
      <c r="BA14" s="16">
        <v>0.13600440790250001</v>
      </c>
      <c r="BB14" s="16">
        <v>5.9306067125050203E-2</v>
      </c>
    </row>
    <row r="15" spans="2:54" x14ac:dyDescent="0.35">
      <c r="B15" s="19" t="s">
        <v>211</v>
      </c>
      <c r="C15" s="16">
        <v>0.106689167243502</v>
      </c>
      <c r="D15" s="16">
        <v>0.12175964659851</v>
      </c>
      <c r="E15" s="16">
        <v>9.2239602135633106E-2</v>
      </c>
      <c r="F15" s="16"/>
      <c r="G15" s="16">
        <v>7.1541190705178004E-2</v>
      </c>
      <c r="H15" s="16">
        <v>8.5324589797808603E-2</v>
      </c>
      <c r="I15" s="16">
        <v>0.101456363265456</v>
      </c>
      <c r="J15" s="16">
        <v>0.13211510121060599</v>
      </c>
      <c r="K15" s="16">
        <v>0.114834766728469</v>
      </c>
      <c r="L15" s="16">
        <v>0.123795876660777</v>
      </c>
      <c r="M15" s="16"/>
      <c r="N15" s="16">
        <v>0.114241257524023</v>
      </c>
      <c r="O15" s="16">
        <v>0.13556935526917499</v>
      </c>
      <c r="P15" s="16">
        <v>0.106395493017879</v>
      </c>
      <c r="Q15" s="16">
        <v>7.6491146247442202E-2</v>
      </c>
      <c r="R15" s="16"/>
      <c r="S15" s="16">
        <v>0.11905450289363199</v>
      </c>
      <c r="T15" s="16">
        <v>8.8576139376920701E-2</v>
      </c>
      <c r="U15" s="16"/>
      <c r="V15" s="16">
        <v>7.0399059227350097E-2</v>
      </c>
      <c r="W15" s="16">
        <v>0.13820100820718101</v>
      </c>
      <c r="X15" s="16">
        <v>9.6726959882246194E-2</v>
      </c>
      <c r="Y15" s="16">
        <v>9.0711096271943403E-2</v>
      </c>
      <c r="Z15" s="16"/>
      <c r="AA15" s="16">
        <v>7.3870759611869299E-2</v>
      </c>
      <c r="AB15" s="16">
        <v>0.136631107786332</v>
      </c>
      <c r="AC15" s="16">
        <v>0.146483956516232</v>
      </c>
      <c r="AD15" s="16">
        <v>0.13959815879417001</v>
      </c>
      <c r="AE15" s="16">
        <v>9.8202896788111907E-2</v>
      </c>
      <c r="AF15" s="16">
        <v>1.72337015818744E-2</v>
      </c>
      <c r="AG15" s="16"/>
      <c r="AH15" s="16">
        <v>9.5593138566623895E-2</v>
      </c>
      <c r="AI15" s="16">
        <v>0.114187753020355</v>
      </c>
      <c r="AJ15" s="16"/>
      <c r="AK15" s="16">
        <v>0.107905237747544</v>
      </c>
      <c r="AL15" s="16">
        <v>0.109669035487771</v>
      </c>
      <c r="AM15" s="16"/>
      <c r="AN15" s="16">
        <v>9.9883904372092505E-2</v>
      </c>
      <c r="AO15" s="16">
        <v>0.113182007681374</v>
      </c>
      <c r="AP15" s="16"/>
      <c r="AQ15" s="16">
        <v>0.15466362447058901</v>
      </c>
      <c r="AR15" s="16">
        <v>8.8605222139761894E-2</v>
      </c>
      <c r="AS15" s="16">
        <v>0.101592578280329</v>
      </c>
      <c r="AT15" s="16"/>
      <c r="AU15" s="16">
        <v>0.109050765411966</v>
      </c>
      <c r="AV15" s="16">
        <v>0.105279374926012</v>
      </c>
      <c r="AW15" s="16"/>
      <c r="AX15" s="16">
        <v>0.108699893204808</v>
      </c>
      <c r="AY15" s="16">
        <v>9.1518282066883103E-2</v>
      </c>
      <c r="AZ15" s="16"/>
      <c r="BA15" s="16">
        <v>0.10589424122423299</v>
      </c>
      <c r="BB15" s="16">
        <v>7.1976472044485998E-2</v>
      </c>
    </row>
    <row r="16" spans="2:54" x14ac:dyDescent="0.35">
      <c r="B16" s="19" t="s">
        <v>213</v>
      </c>
      <c r="C16" s="16">
        <v>9.1036240209028105E-2</v>
      </c>
      <c r="D16" s="16">
        <v>6.9622413016727905E-2</v>
      </c>
      <c r="E16" s="16">
        <v>0.112743564591008</v>
      </c>
      <c r="F16" s="16"/>
      <c r="G16" s="16">
        <v>6.5364929314215003E-2</v>
      </c>
      <c r="H16" s="16">
        <v>0.12822681726269</v>
      </c>
      <c r="I16" s="16">
        <v>7.1502348839387803E-2</v>
      </c>
      <c r="J16" s="16">
        <v>0.130577245910209</v>
      </c>
      <c r="K16" s="16">
        <v>9.0942284659480205E-2</v>
      </c>
      <c r="L16" s="16">
        <v>5.9412047421564099E-2</v>
      </c>
      <c r="M16" s="16"/>
      <c r="N16" s="16">
        <v>0.115788700411945</v>
      </c>
      <c r="O16" s="16">
        <v>0.101089524470036</v>
      </c>
      <c r="P16" s="16">
        <v>7.8794943772426296E-2</v>
      </c>
      <c r="Q16" s="16">
        <v>8.4141831889179397E-2</v>
      </c>
      <c r="R16" s="16"/>
      <c r="S16" s="16">
        <v>6.9368118423704397E-2</v>
      </c>
      <c r="T16" s="16">
        <v>0.124160437253467</v>
      </c>
      <c r="U16" s="16"/>
      <c r="V16" s="16">
        <v>0.15063093881921999</v>
      </c>
      <c r="W16" s="16">
        <v>8.3895488882082106E-2</v>
      </c>
      <c r="X16" s="16">
        <v>5.64856240227367E-2</v>
      </c>
      <c r="Y16" s="16">
        <v>2.6262820327151899E-2</v>
      </c>
      <c r="Z16" s="16"/>
      <c r="AA16" s="16">
        <v>0.11380503255971</v>
      </c>
      <c r="AB16" s="16">
        <v>0.121550115802404</v>
      </c>
      <c r="AC16" s="16">
        <v>0.102664139623835</v>
      </c>
      <c r="AD16" s="16">
        <v>5.9979790291906497E-2</v>
      </c>
      <c r="AE16" s="16">
        <v>2.29102802402468E-2</v>
      </c>
      <c r="AF16" s="16">
        <v>0</v>
      </c>
      <c r="AG16" s="16"/>
      <c r="AH16" s="16">
        <v>0.104866242644078</v>
      </c>
      <c r="AI16" s="16">
        <v>8.4399843680077399E-2</v>
      </c>
      <c r="AJ16" s="16"/>
      <c r="AK16" s="16">
        <v>0.12965620407908901</v>
      </c>
      <c r="AL16" s="16">
        <v>7.4348109431052301E-2</v>
      </c>
      <c r="AM16" s="16"/>
      <c r="AN16" s="16">
        <v>9.8827189798699602E-2</v>
      </c>
      <c r="AO16" s="16">
        <v>8.5456126065604904E-2</v>
      </c>
      <c r="AP16" s="16"/>
      <c r="AQ16" s="16">
        <v>7.8421406501903199E-2</v>
      </c>
      <c r="AR16" s="16">
        <v>9.5561380247978403E-2</v>
      </c>
      <c r="AS16" s="16">
        <v>8.9657513798105895E-2</v>
      </c>
      <c r="AT16" s="16"/>
      <c r="AU16" s="16">
        <v>9.2359851040724195E-2</v>
      </c>
      <c r="AV16" s="16">
        <v>9.0814150712792099E-2</v>
      </c>
      <c r="AW16" s="16"/>
      <c r="AX16" s="16">
        <v>9.1767042359194403E-2</v>
      </c>
      <c r="AY16" s="16">
        <v>7.5291825921549899E-2</v>
      </c>
      <c r="AZ16" s="16"/>
      <c r="BA16" s="16">
        <v>9.7039549674140302E-2</v>
      </c>
      <c r="BB16" s="16">
        <v>7.9182740852055594E-2</v>
      </c>
    </row>
    <row r="17" spans="2:54" x14ac:dyDescent="0.35">
      <c r="B17" s="19" t="s">
        <v>200</v>
      </c>
      <c r="C17" s="16">
        <v>7.8173991914056301E-2</v>
      </c>
      <c r="D17" s="16">
        <v>6.5160880343268501E-2</v>
      </c>
      <c r="E17" s="16">
        <v>8.9795007694644893E-2</v>
      </c>
      <c r="F17" s="16"/>
      <c r="G17" s="16">
        <v>8.0604640241194098E-2</v>
      </c>
      <c r="H17" s="16">
        <v>7.1691702360960993E-2</v>
      </c>
      <c r="I17" s="16">
        <v>7.9134947942891096E-2</v>
      </c>
      <c r="J17" s="16">
        <v>8.2599536742148302E-2</v>
      </c>
      <c r="K17" s="16">
        <v>7.5393665852298605E-2</v>
      </c>
      <c r="L17" s="16">
        <v>8.0415334728892701E-2</v>
      </c>
      <c r="M17" s="16"/>
      <c r="N17" s="16">
        <v>0.105767121294719</v>
      </c>
      <c r="O17" s="16">
        <v>8.1995801449549904E-2</v>
      </c>
      <c r="P17" s="16">
        <v>6.7730262996205506E-2</v>
      </c>
      <c r="Q17" s="16">
        <v>7.1812455689241203E-2</v>
      </c>
      <c r="R17" s="16"/>
      <c r="S17" s="16">
        <v>8.0205470534273293E-2</v>
      </c>
      <c r="T17" s="16">
        <v>7.5500218805031105E-2</v>
      </c>
      <c r="U17" s="16"/>
      <c r="V17" s="16">
        <v>8.28042424571169E-2</v>
      </c>
      <c r="W17" s="16">
        <v>6.6169778400219495E-2</v>
      </c>
      <c r="X17" s="16">
        <v>9.2105445894046803E-2</v>
      </c>
      <c r="Y17" s="16">
        <v>6.6786689179865105E-2</v>
      </c>
      <c r="Z17" s="16"/>
      <c r="AA17" s="16">
        <v>6.9237274448372105E-2</v>
      </c>
      <c r="AB17" s="16">
        <v>9.5838363268552995E-2</v>
      </c>
      <c r="AC17" s="16">
        <v>0.108996837996391</v>
      </c>
      <c r="AD17" s="16">
        <v>8.3618195503502801E-2</v>
      </c>
      <c r="AE17" s="16">
        <v>4.9434564246654801E-2</v>
      </c>
      <c r="AF17" s="16">
        <v>3.5463320661081502E-2</v>
      </c>
      <c r="AG17" s="16"/>
      <c r="AH17" s="16">
        <v>7.1394417036399205E-2</v>
      </c>
      <c r="AI17" s="16">
        <v>7.6651045886609703E-2</v>
      </c>
      <c r="AJ17" s="16"/>
      <c r="AK17" s="16">
        <v>7.8710720563069395E-2</v>
      </c>
      <c r="AL17" s="16">
        <v>7.7794450600403395E-2</v>
      </c>
      <c r="AM17" s="16"/>
      <c r="AN17" s="16">
        <v>7.39601299083196E-2</v>
      </c>
      <c r="AO17" s="16">
        <v>7.2174050045043195E-2</v>
      </c>
      <c r="AP17" s="16"/>
      <c r="AQ17" s="16">
        <v>9.0990165395983896E-2</v>
      </c>
      <c r="AR17" s="16">
        <v>7.4521058860091097E-2</v>
      </c>
      <c r="AS17" s="16">
        <v>6.1538456051995601E-2</v>
      </c>
      <c r="AT17" s="16"/>
      <c r="AU17" s="16">
        <v>8.1863745599498106E-2</v>
      </c>
      <c r="AV17" s="16">
        <v>7.0721825647022105E-2</v>
      </c>
      <c r="AW17" s="16"/>
      <c r="AX17" s="16">
        <v>7.5486735449249096E-2</v>
      </c>
      <c r="AY17" s="16">
        <v>9.5023220272601502E-2</v>
      </c>
      <c r="AZ17" s="16"/>
      <c r="BA17" s="16">
        <v>7.4902646186691998E-2</v>
      </c>
      <c r="BB17" s="16">
        <v>7.7286799336924894E-2</v>
      </c>
    </row>
    <row r="18" spans="2:54" ht="29" customHeight="1" x14ac:dyDescent="0.35">
      <c r="B18" s="19" t="s">
        <v>206</v>
      </c>
      <c r="C18" s="16">
        <v>6.6438885154556898E-2</v>
      </c>
      <c r="D18" s="16">
        <v>6.0144959964472E-2</v>
      </c>
      <c r="E18" s="16">
        <v>7.1606322942033396E-2</v>
      </c>
      <c r="F18" s="16"/>
      <c r="G18" s="16">
        <v>6.4511455021358702E-2</v>
      </c>
      <c r="H18" s="16">
        <v>3.4833864060496003E-2</v>
      </c>
      <c r="I18" s="16">
        <v>7.8329555188156194E-2</v>
      </c>
      <c r="J18" s="16">
        <v>9.2886990316903298E-2</v>
      </c>
      <c r="K18" s="16">
        <v>7.5679945580628905E-2</v>
      </c>
      <c r="L18" s="16">
        <v>5.8190373907690301E-2</v>
      </c>
      <c r="M18" s="16"/>
      <c r="N18" s="16">
        <v>6.4378460151189407E-2</v>
      </c>
      <c r="O18" s="16">
        <v>3.6869237309700001E-2</v>
      </c>
      <c r="P18" s="16">
        <v>8.2915182128335901E-2</v>
      </c>
      <c r="Q18" s="16">
        <v>6.7356825297571393E-2</v>
      </c>
      <c r="R18" s="16"/>
      <c r="S18" s="16">
        <v>7.32373034181973E-2</v>
      </c>
      <c r="T18" s="16">
        <v>5.6519153512547202E-2</v>
      </c>
      <c r="U18" s="16"/>
      <c r="V18" s="16">
        <v>6.6912164071262201E-2</v>
      </c>
      <c r="W18" s="16">
        <v>7.5998755866290499E-2</v>
      </c>
      <c r="X18" s="16">
        <v>5.4751515829221498E-2</v>
      </c>
      <c r="Y18" s="16">
        <v>4.9967652329918802E-2</v>
      </c>
      <c r="Z18" s="16"/>
      <c r="AA18" s="16">
        <v>7.0800843769533398E-2</v>
      </c>
      <c r="AB18" s="16">
        <v>6.10192793743402E-2</v>
      </c>
      <c r="AC18" s="16">
        <v>1.6889250076677801E-2</v>
      </c>
      <c r="AD18" s="16">
        <v>9.3597341574767304E-2</v>
      </c>
      <c r="AE18" s="16">
        <v>4.1102264140023E-2</v>
      </c>
      <c r="AF18" s="16">
        <v>8.7240851581701195E-2</v>
      </c>
      <c r="AG18" s="16"/>
      <c r="AH18" s="16">
        <v>5.7573957746336897E-2</v>
      </c>
      <c r="AI18" s="16">
        <v>6.2982676487243094E-2</v>
      </c>
      <c r="AJ18" s="16"/>
      <c r="AK18" s="16">
        <v>6.6023549172224902E-2</v>
      </c>
      <c r="AL18" s="16">
        <v>6.1251589242733599E-2</v>
      </c>
      <c r="AM18" s="16"/>
      <c r="AN18" s="16">
        <v>5.8613846221307601E-2</v>
      </c>
      <c r="AO18" s="16">
        <v>5.7301166650744501E-2</v>
      </c>
      <c r="AP18" s="16"/>
      <c r="AQ18" s="16">
        <v>7.9688103141004094E-2</v>
      </c>
      <c r="AR18" s="16">
        <v>6.4932278725880602E-2</v>
      </c>
      <c r="AS18" s="16">
        <v>5.1416910967453502E-2</v>
      </c>
      <c r="AT18" s="16"/>
      <c r="AU18" s="16">
        <v>6.07448418663507E-2</v>
      </c>
      <c r="AV18" s="16">
        <v>7.5723710366382493E-2</v>
      </c>
      <c r="AW18" s="16"/>
      <c r="AX18" s="16">
        <v>6.7912921898931097E-2</v>
      </c>
      <c r="AY18" s="16">
        <v>5.2385406418677297E-2</v>
      </c>
      <c r="AZ18" s="16"/>
      <c r="BA18" s="16">
        <v>7.7015781016231896E-2</v>
      </c>
      <c r="BB18" s="16">
        <v>3.9140556081378397E-2</v>
      </c>
    </row>
    <row r="19" spans="2:54" ht="29" customHeight="1" x14ac:dyDescent="0.35">
      <c r="B19" s="19" t="s">
        <v>203</v>
      </c>
      <c r="C19" s="16">
        <v>6.2069500645230903E-2</v>
      </c>
      <c r="D19" s="16">
        <v>5.7983568943651101E-2</v>
      </c>
      <c r="E19" s="16">
        <v>6.6908558835298004E-2</v>
      </c>
      <c r="F19" s="16"/>
      <c r="G19" s="16">
        <v>2.3799935849242299E-2</v>
      </c>
      <c r="H19" s="16">
        <v>7.5187737791291204E-2</v>
      </c>
      <c r="I19" s="16">
        <v>6.0716583354882399E-2</v>
      </c>
      <c r="J19" s="16">
        <v>5.2106470684245898E-2</v>
      </c>
      <c r="K19" s="16">
        <v>9.2017079356675593E-2</v>
      </c>
      <c r="L19" s="16">
        <v>5.8046112339954103E-2</v>
      </c>
      <c r="M19" s="16"/>
      <c r="N19" s="16">
        <v>8.1766257770439693E-2</v>
      </c>
      <c r="O19" s="16">
        <v>3.0078849949344701E-2</v>
      </c>
      <c r="P19" s="16">
        <v>6.5956472616952602E-2</v>
      </c>
      <c r="Q19" s="16">
        <v>6.9706956109454807E-2</v>
      </c>
      <c r="R19" s="16"/>
      <c r="S19" s="16">
        <v>6.19709593938602E-2</v>
      </c>
      <c r="T19" s="16">
        <v>6.2527150335528595E-2</v>
      </c>
      <c r="U19" s="16"/>
      <c r="V19" s="16">
        <v>5.5986050371494997E-2</v>
      </c>
      <c r="W19" s="16">
        <v>6.3916439355516302E-2</v>
      </c>
      <c r="X19" s="16">
        <v>6.7302443215338806E-2</v>
      </c>
      <c r="Y19" s="16">
        <v>4.14305798689001E-2</v>
      </c>
      <c r="Z19" s="16"/>
      <c r="AA19" s="16">
        <v>3.7068647541970798E-2</v>
      </c>
      <c r="AB19" s="16">
        <v>6.5753453735241593E-2</v>
      </c>
      <c r="AC19" s="16">
        <v>5.5692223371240197E-2</v>
      </c>
      <c r="AD19" s="16">
        <v>9.3675724845078107E-2</v>
      </c>
      <c r="AE19" s="16">
        <v>9.7430660358382104E-2</v>
      </c>
      <c r="AF19" s="16">
        <v>5.6219597560074303E-2</v>
      </c>
      <c r="AG19" s="16"/>
      <c r="AH19" s="16">
        <v>6.3167766149205606E-2</v>
      </c>
      <c r="AI19" s="16">
        <v>7.4050340884037502E-2</v>
      </c>
      <c r="AJ19" s="16"/>
      <c r="AK19" s="16">
        <v>6.9717505900636106E-2</v>
      </c>
      <c r="AL19" s="16">
        <v>6.4235182164638804E-2</v>
      </c>
      <c r="AM19" s="16"/>
      <c r="AN19" s="16">
        <v>6.0421517373368899E-2</v>
      </c>
      <c r="AO19" s="16">
        <v>6.6485977712549202E-2</v>
      </c>
      <c r="AP19" s="16"/>
      <c r="AQ19" s="16">
        <v>6.0281452788539601E-2</v>
      </c>
      <c r="AR19" s="16">
        <v>3.8172029674017803E-2</v>
      </c>
      <c r="AS19" s="16">
        <v>9.4519934511483994E-2</v>
      </c>
      <c r="AT19" s="16"/>
      <c r="AU19" s="16">
        <v>6.9460976711947703E-2</v>
      </c>
      <c r="AV19" s="16">
        <v>5.2713724739776001E-2</v>
      </c>
      <c r="AW19" s="16"/>
      <c r="AX19" s="16">
        <v>5.92923888210398E-2</v>
      </c>
      <c r="AY19" s="16">
        <v>6.9519282781303898E-2</v>
      </c>
      <c r="AZ19" s="16"/>
      <c r="BA19" s="16">
        <v>8.0386413486198502E-2</v>
      </c>
      <c r="BB19" s="16">
        <v>2.95817092842472E-2</v>
      </c>
    </row>
    <row r="20" spans="2:54" x14ac:dyDescent="0.35">
      <c r="B20" s="19" t="s">
        <v>210</v>
      </c>
      <c r="C20" s="16">
        <v>6.1692533716415698E-2</v>
      </c>
      <c r="D20" s="16">
        <v>5.33622657494792E-2</v>
      </c>
      <c r="E20" s="16">
        <v>6.86199646864777E-2</v>
      </c>
      <c r="F20" s="16"/>
      <c r="G20" s="16">
        <v>8.7617416436438098E-2</v>
      </c>
      <c r="H20" s="16">
        <v>0.111537037684473</v>
      </c>
      <c r="I20" s="16">
        <v>5.7650941830307403E-2</v>
      </c>
      <c r="J20" s="16">
        <v>5.6984315306892401E-2</v>
      </c>
      <c r="K20" s="16">
        <v>2.9896075249182499E-2</v>
      </c>
      <c r="L20" s="16">
        <v>3.5600844648417403E-2</v>
      </c>
      <c r="M20" s="16"/>
      <c r="N20" s="16">
        <v>7.3206930424357206E-2</v>
      </c>
      <c r="O20" s="16">
        <v>5.7004811687431899E-2</v>
      </c>
      <c r="P20" s="16">
        <v>6.6818423731948198E-2</v>
      </c>
      <c r="Q20" s="16">
        <v>4.9324930164287503E-2</v>
      </c>
      <c r="R20" s="16"/>
      <c r="S20" s="16">
        <v>4.8355115229396103E-2</v>
      </c>
      <c r="T20" s="16">
        <v>7.8789188345143701E-2</v>
      </c>
      <c r="U20" s="16"/>
      <c r="V20" s="16">
        <v>8.8547604945900693E-2</v>
      </c>
      <c r="W20" s="16">
        <v>5.1633975855234999E-2</v>
      </c>
      <c r="X20" s="16">
        <v>5.3825828344461403E-2</v>
      </c>
      <c r="Y20" s="16">
        <v>4.7336453357016098E-2</v>
      </c>
      <c r="Z20" s="16"/>
      <c r="AA20" s="16">
        <v>8.1760398634778506E-2</v>
      </c>
      <c r="AB20" s="16">
        <v>4.2168478401520298E-2</v>
      </c>
      <c r="AC20" s="16">
        <v>7.2327392932059198E-2</v>
      </c>
      <c r="AD20" s="16">
        <v>5.1527236403314303E-2</v>
      </c>
      <c r="AE20" s="16">
        <v>4.06131300021257E-2</v>
      </c>
      <c r="AF20" s="16">
        <v>1.9335109875737898E-2</v>
      </c>
      <c r="AG20" s="16"/>
      <c r="AH20" s="16">
        <v>6.6882575579242307E-2</v>
      </c>
      <c r="AI20" s="16">
        <v>5.3621247050820997E-2</v>
      </c>
      <c r="AJ20" s="16"/>
      <c r="AK20" s="16">
        <v>7.6586745107250803E-2</v>
      </c>
      <c r="AL20" s="16">
        <v>3.6815056719551799E-2</v>
      </c>
      <c r="AM20" s="16"/>
      <c r="AN20" s="16">
        <v>6.43777174418418E-2</v>
      </c>
      <c r="AO20" s="16">
        <v>5.6448944126589802E-2</v>
      </c>
      <c r="AP20" s="16"/>
      <c r="AQ20" s="16">
        <v>7.3573973376063695E-2</v>
      </c>
      <c r="AR20" s="16">
        <v>5.4206731384626901E-2</v>
      </c>
      <c r="AS20" s="16">
        <v>6.5693441483108503E-2</v>
      </c>
      <c r="AT20" s="16"/>
      <c r="AU20" s="16">
        <v>6.5985901202320105E-2</v>
      </c>
      <c r="AV20" s="16">
        <v>5.6724413842775302E-2</v>
      </c>
      <c r="AW20" s="16"/>
      <c r="AX20" s="16">
        <v>6.36373872431929E-2</v>
      </c>
      <c r="AY20" s="16">
        <v>5.4256818746371997E-2</v>
      </c>
      <c r="AZ20" s="16"/>
      <c r="BA20" s="16">
        <v>6.2167071964585298E-2</v>
      </c>
      <c r="BB20" s="16">
        <v>0.108707626887318</v>
      </c>
    </row>
    <row r="21" spans="2:54" x14ac:dyDescent="0.35">
      <c r="B21" s="19" t="s">
        <v>198</v>
      </c>
      <c r="C21" s="16">
        <v>5.8664557719831402E-2</v>
      </c>
      <c r="D21" s="16">
        <v>6.2250889039183702E-2</v>
      </c>
      <c r="E21" s="16">
        <v>5.6181786766059803E-2</v>
      </c>
      <c r="F21" s="16"/>
      <c r="G21" s="16">
        <v>8.5211761326744601E-2</v>
      </c>
      <c r="H21" s="16">
        <v>6.6549031552488203E-2</v>
      </c>
      <c r="I21" s="16">
        <v>6.6867926762384206E-2</v>
      </c>
      <c r="J21" s="16">
        <v>6.1027156313336203E-2</v>
      </c>
      <c r="K21" s="16">
        <v>5.0177652252760899E-2</v>
      </c>
      <c r="L21" s="16">
        <v>3.5059829365406601E-2</v>
      </c>
      <c r="M21" s="16"/>
      <c r="N21" s="16">
        <v>6.4243454243417306E-2</v>
      </c>
      <c r="O21" s="16">
        <v>4.71383978928437E-2</v>
      </c>
      <c r="P21" s="16">
        <v>5.2171797467536897E-2</v>
      </c>
      <c r="Q21" s="16">
        <v>7.5160558639746897E-2</v>
      </c>
      <c r="R21" s="16"/>
      <c r="S21" s="16">
        <v>5.2649551825498797E-2</v>
      </c>
      <c r="T21" s="16">
        <v>6.80260147583195E-2</v>
      </c>
      <c r="U21" s="16"/>
      <c r="V21" s="16">
        <v>5.7430883601088098E-2</v>
      </c>
      <c r="W21" s="16">
        <v>6.6075660515534804E-2</v>
      </c>
      <c r="X21" s="16">
        <v>4.9650230856946899E-2</v>
      </c>
      <c r="Y21" s="16">
        <v>5.7243785380171101E-2</v>
      </c>
      <c r="Z21" s="16"/>
      <c r="AA21" s="16">
        <v>5.3481591307529497E-2</v>
      </c>
      <c r="AB21" s="16">
        <v>6.6909483386606294E-2</v>
      </c>
      <c r="AC21" s="16">
        <v>8.7214726172291895E-2</v>
      </c>
      <c r="AD21" s="16">
        <v>6.1599904035821197E-2</v>
      </c>
      <c r="AE21" s="16">
        <v>3.0557344283065401E-2</v>
      </c>
      <c r="AF21" s="16">
        <v>4.6226161230463803E-2</v>
      </c>
      <c r="AG21" s="16"/>
      <c r="AH21" s="16">
        <v>5.5911595688062601E-2</v>
      </c>
      <c r="AI21" s="16">
        <v>7.0680749074969296E-2</v>
      </c>
      <c r="AJ21" s="16"/>
      <c r="AK21" s="16">
        <v>6.5467100094918601E-2</v>
      </c>
      <c r="AL21" s="16">
        <v>8.3402304486073803E-2</v>
      </c>
      <c r="AM21" s="16"/>
      <c r="AN21" s="16">
        <v>5.6904802296181903E-2</v>
      </c>
      <c r="AO21" s="16">
        <v>6.6968029957241798E-2</v>
      </c>
      <c r="AP21" s="16"/>
      <c r="AQ21" s="16">
        <v>5.1713270409391297E-2</v>
      </c>
      <c r="AR21" s="16">
        <v>3.88011871588127E-2</v>
      </c>
      <c r="AS21" s="16">
        <v>8.0021831005756203E-2</v>
      </c>
      <c r="AT21" s="16"/>
      <c r="AU21" s="16">
        <v>6.01887864311468E-2</v>
      </c>
      <c r="AV21" s="16">
        <v>5.7569261358750998E-2</v>
      </c>
      <c r="AW21" s="16"/>
      <c r="AX21" s="16">
        <v>5.8916076164975302E-2</v>
      </c>
      <c r="AY21" s="16">
        <v>5.0532604200189901E-2</v>
      </c>
      <c r="AZ21" s="16"/>
      <c r="BA21" s="16">
        <v>6.0359632160273902E-2</v>
      </c>
      <c r="BB21" s="16">
        <v>5.7405560522765402E-2</v>
      </c>
    </row>
    <row r="22" spans="2:54" x14ac:dyDescent="0.35">
      <c r="B22" s="19" t="s">
        <v>202</v>
      </c>
      <c r="C22" s="16">
        <v>5.4462064873634003E-2</v>
      </c>
      <c r="D22" s="16">
        <v>5.8248791336734398E-2</v>
      </c>
      <c r="E22" s="16">
        <v>5.1723897003363398E-2</v>
      </c>
      <c r="F22" s="16"/>
      <c r="G22" s="16">
        <v>8.4715592077784604E-2</v>
      </c>
      <c r="H22" s="16">
        <v>0.115672839412646</v>
      </c>
      <c r="I22" s="16">
        <v>5.2696335264794898E-2</v>
      </c>
      <c r="J22" s="16">
        <v>2.9455038150470601E-2</v>
      </c>
      <c r="K22" s="16">
        <v>7.3650930716755896E-3</v>
      </c>
      <c r="L22" s="16">
        <v>4.1660495144356997E-2</v>
      </c>
      <c r="M22" s="16"/>
      <c r="N22" s="16">
        <v>4.3168210187044899E-2</v>
      </c>
      <c r="O22" s="16">
        <v>5.87586816274226E-2</v>
      </c>
      <c r="P22" s="16">
        <v>5.4329049410410599E-2</v>
      </c>
      <c r="Q22" s="16">
        <v>5.9007548916141198E-2</v>
      </c>
      <c r="R22" s="16"/>
      <c r="S22" s="16">
        <v>5.0865840014049403E-2</v>
      </c>
      <c r="T22" s="16">
        <v>6.0155591944469199E-2</v>
      </c>
      <c r="U22" s="16"/>
      <c r="V22" s="16">
        <v>3.83238844629663E-2</v>
      </c>
      <c r="W22" s="16">
        <v>6.9970506095411403E-2</v>
      </c>
      <c r="X22" s="16">
        <v>4.1893101482406402E-2</v>
      </c>
      <c r="Y22" s="16">
        <v>9.8167996957210096E-2</v>
      </c>
      <c r="Z22" s="16"/>
      <c r="AA22" s="16">
        <v>6.82149057069842E-2</v>
      </c>
      <c r="AB22" s="16">
        <v>6.7262611369870995E-2</v>
      </c>
      <c r="AC22" s="16">
        <v>0</v>
      </c>
      <c r="AD22" s="16">
        <v>4.8853625295407398E-2</v>
      </c>
      <c r="AE22" s="16">
        <v>4.1423985257204601E-2</v>
      </c>
      <c r="AF22" s="16">
        <v>5.6312553106431198E-2</v>
      </c>
      <c r="AG22" s="16"/>
      <c r="AH22" s="16">
        <v>5.2633707383282498E-2</v>
      </c>
      <c r="AI22" s="16">
        <v>6.8931223312008696E-2</v>
      </c>
      <c r="AJ22" s="16"/>
      <c r="AK22" s="16">
        <v>6.4984121294443795E-2</v>
      </c>
      <c r="AL22" s="16">
        <v>6.6125761533095004E-2</v>
      </c>
      <c r="AM22" s="16"/>
      <c r="AN22" s="16">
        <v>5.6736412546417099E-2</v>
      </c>
      <c r="AO22" s="16">
        <v>5.9979763989736298E-2</v>
      </c>
      <c r="AP22" s="16"/>
      <c r="AQ22" s="16">
        <v>4.7751094517635297E-2</v>
      </c>
      <c r="AR22" s="16">
        <v>3.0358773317058E-2</v>
      </c>
      <c r="AS22" s="16">
        <v>9.1604067305479306E-2</v>
      </c>
      <c r="AT22" s="16"/>
      <c r="AU22" s="16">
        <v>6.3111908933741107E-2</v>
      </c>
      <c r="AV22" s="16">
        <v>4.3183025285793597E-2</v>
      </c>
      <c r="AW22" s="16"/>
      <c r="AX22" s="16">
        <v>5.5148792451265999E-2</v>
      </c>
      <c r="AY22" s="16">
        <v>5.3151341426902601E-2</v>
      </c>
      <c r="AZ22" s="16"/>
      <c r="BA22" s="16">
        <v>7.7595072856623898E-2</v>
      </c>
      <c r="BB22" s="16">
        <v>4.2773337663926603E-2</v>
      </c>
    </row>
    <row r="23" spans="2:54" x14ac:dyDescent="0.35">
      <c r="B23" s="19" t="s">
        <v>207</v>
      </c>
      <c r="C23" s="16">
        <v>5.3772165748770501E-2</v>
      </c>
      <c r="D23" s="16">
        <v>4.8741108515952203E-2</v>
      </c>
      <c r="E23" s="16">
        <v>5.9377233842882397E-2</v>
      </c>
      <c r="F23" s="16"/>
      <c r="G23" s="16">
        <v>6.7307487192113505E-2</v>
      </c>
      <c r="H23" s="16">
        <v>7.5223947179299602E-2</v>
      </c>
      <c r="I23" s="16">
        <v>6.0425048137591399E-2</v>
      </c>
      <c r="J23" s="16">
        <v>5.4793302018775802E-2</v>
      </c>
      <c r="K23" s="16">
        <v>2.59545526667103E-2</v>
      </c>
      <c r="L23" s="16">
        <v>4.3408068642716097E-2</v>
      </c>
      <c r="M23" s="16"/>
      <c r="N23" s="16">
        <v>4.5167763228072602E-2</v>
      </c>
      <c r="O23" s="16">
        <v>5.2329426804321899E-2</v>
      </c>
      <c r="P23" s="16">
        <v>5.3043101524668797E-2</v>
      </c>
      <c r="Q23" s="16">
        <v>6.2366653484609298E-2</v>
      </c>
      <c r="R23" s="16"/>
      <c r="S23" s="16">
        <v>5.0469923643529799E-2</v>
      </c>
      <c r="T23" s="16">
        <v>5.9018994462673897E-2</v>
      </c>
      <c r="U23" s="16"/>
      <c r="V23" s="16">
        <v>5.6632767879655502E-2</v>
      </c>
      <c r="W23" s="16">
        <v>4.5353406803356699E-2</v>
      </c>
      <c r="X23" s="16">
        <v>6.4512811638783099E-2</v>
      </c>
      <c r="Y23" s="16">
        <v>4.0496073472374099E-2</v>
      </c>
      <c r="Z23" s="16"/>
      <c r="AA23" s="16">
        <v>6.0384428070885003E-2</v>
      </c>
      <c r="AB23" s="16">
        <v>4.0481205921897703E-2</v>
      </c>
      <c r="AC23" s="16">
        <v>4.25238302959021E-2</v>
      </c>
      <c r="AD23" s="16">
        <v>6.2119371034653099E-2</v>
      </c>
      <c r="AE23" s="16">
        <v>3.21704007723271E-2</v>
      </c>
      <c r="AF23" s="16">
        <v>8.8775360101356005E-2</v>
      </c>
      <c r="AG23" s="16"/>
      <c r="AH23" s="16">
        <v>5.2854033793880602E-2</v>
      </c>
      <c r="AI23" s="16">
        <v>5.3768453115023498E-2</v>
      </c>
      <c r="AJ23" s="16"/>
      <c r="AK23" s="16">
        <v>4.5423976584686401E-2</v>
      </c>
      <c r="AL23" s="16">
        <v>7.6818792683166895E-2</v>
      </c>
      <c r="AM23" s="16"/>
      <c r="AN23" s="16">
        <v>5.5078862837212403E-2</v>
      </c>
      <c r="AO23" s="16">
        <v>5.9839219289468101E-2</v>
      </c>
      <c r="AP23" s="16"/>
      <c r="AQ23" s="16">
        <v>6.1078604138918399E-2</v>
      </c>
      <c r="AR23" s="16">
        <v>3.8252549593762702E-2</v>
      </c>
      <c r="AS23" s="16">
        <v>6.8976642665883103E-2</v>
      </c>
      <c r="AT23" s="16"/>
      <c r="AU23" s="16">
        <v>4.9579269760207899E-2</v>
      </c>
      <c r="AV23" s="16">
        <v>6.06973600278558E-2</v>
      </c>
      <c r="AW23" s="16"/>
      <c r="AX23" s="16">
        <v>5.3779644311914003E-2</v>
      </c>
      <c r="AY23" s="16">
        <v>5.0670446264637202E-2</v>
      </c>
      <c r="AZ23" s="16"/>
      <c r="BA23" s="16">
        <v>6.9705054116111401E-2</v>
      </c>
      <c r="BB23" s="16">
        <v>4.54189706920579E-2</v>
      </c>
    </row>
    <row r="24" spans="2:54" ht="29" customHeight="1" x14ac:dyDescent="0.35">
      <c r="B24" s="19" t="s">
        <v>212</v>
      </c>
      <c r="C24" s="16">
        <v>4.2327026765549898E-2</v>
      </c>
      <c r="D24" s="16">
        <v>3.7390019487659701E-2</v>
      </c>
      <c r="E24" s="16">
        <v>4.7664493640837899E-2</v>
      </c>
      <c r="F24" s="16"/>
      <c r="G24" s="16">
        <v>5.9022349552723598E-2</v>
      </c>
      <c r="H24" s="16">
        <v>6.0404837336709198E-2</v>
      </c>
      <c r="I24" s="16">
        <v>3.4969640324566002E-2</v>
      </c>
      <c r="J24" s="16">
        <v>5.3162107337463398E-2</v>
      </c>
      <c r="K24" s="16">
        <v>2.9991610565053901E-2</v>
      </c>
      <c r="L24" s="16">
        <v>2.4398871194631098E-2</v>
      </c>
      <c r="M24" s="16"/>
      <c r="N24" s="16">
        <v>3.4764346012775102E-2</v>
      </c>
      <c r="O24" s="16">
        <v>6.5519957055424599E-2</v>
      </c>
      <c r="P24" s="16">
        <v>4.2499505079043202E-2</v>
      </c>
      <c r="Q24" s="16">
        <v>2.71828227074268E-2</v>
      </c>
      <c r="R24" s="16"/>
      <c r="S24" s="16">
        <v>4.64174667951388E-2</v>
      </c>
      <c r="T24" s="16">
        <v>3.6370283293024899E-2</v>
      </c>
      <c r="U24" s="16"/>
      <c r="V24" s="16">
        <v>4.3849440365186197E-2</v>
      </c>
      <c r="W24" s="16">
        <v>3.8035157822694302E-2</v>
      </c>
      <c r="X24" s="16">
        <v>4.6918931966965297E-2</v>
      </c>
      <c r="Y24" s="16">
        <v>4.2488479656948602E-2</v>
      </c>
      <c r="Z24" s="16"/>
      <c r="AA24" s="16">
        <v>4.27239869985621E-2</v>
      </c>
      <c r="AB24" s="16">
        <v>4.5473908005142102E-2</v>
      </c>
      <c r="AC24" s="16">
        <v>3.2119647412653898E-2</v>
      </c>
      <c r="AD24" s="16">
        <v>4.6577759021336901E-2</v>
      </c>
      <c r="AE24" s="16">
        <v>3.2446566077926599E-2</v>
      </c>
      <c r="AF24" s="16">
        <v>5.0872878358368602E-2</v>
      </c>
      <c r="AG24" s="16"/>
      <c r="AH24" s="16">
        <v>4.6555583702887003E-2</v>
      </c>
      <c r="AI24" s="16">
        <v>3.1004323648966398E-2</v>
      </c>
      <c r="AJ24" s="16"/>
      <c r="AK24" s="16">
        <v>6.0101893216084001E-2</v>
      </c>
      <c r="AL24" s="16">
        <v>3.55094388011927E-2</v>
      </c>
      <c r="AM24" s="16"/>
      <c r="AN24" s="16">
        <v>5.2679661929293298E-2</v>
      </c>
      <c r="AO24" s="16">
        <v>3.1300324147611698E-2</v>
      </c>
      <c r="AP24" s="16"/>
      <c r="AQ24" s="16">
        <v>7.30558298279778E-2</v>
      </c>
      <c r="AR24" s="16">
        <v>4.01665492549503E-2</v>
      </c>
      <c r="AS24" s="16">
        <v>3.0747766929477699E-2</v>
      </c>
      <c r="AT24" s="16"/>
      <c r="AU24" s="16">
        <v>3.95990160072777E-2</v>
      </c>
      <c r="AV24" s="16">
        <v>4.6966239014196901E-2</v>
      </c>
      <c r="AW24" s="16"/>
      <c r="AX24" s="16">
        <v>4.33751999172605E-2</v>
      </c>
      <c r="AY24" s="16">
        <v>3.2214026064777398E-2</v>
      </c>
      <c r="AZ24" s="16"/>
      <c r="BA24" s="16">
        <v>5.5868324840707098E-2</v>
      </c>
      <c r="BB24" s="16">
        <v>3.6347019441999799E-2</v>
      </c>
    </row>
    <row r="25" spans="2:54" x14ac:dyDescent="0.35">
      <c r="B25" s="19" t="s">
        <v>201</v>
      </c>
      <c r="C25" s="16">
        <v>3.9793448807365399E-2</v>
      </c>
      <c r="D25" s="16">
        <v>2.8374001684339699E-2</v>
      </c>
      <c r="E25" s="16">
        <v>5.1232885690823002E-2</v>
      </c>
      <c r="F25" s="16"/>
      <c r="G25" s="16">
        <v>5.4732987582262999E-2</v>
      </c>
      <c r="H25" s="16">
        <v>4.3542778917898997E-2</v>
      </c>
      <c r="I25" s="16">
        <v>6.90837224469633E-2</v>
      </c>
      <c r="J25" s="16">
        <v>2.8230494670985599E-2</v>
      </c>
      <c r="K25" s="16">
        <v>3.80549540629928E-2</v>
      </c>
      <c r="L25" s="16">
        <v>1.52569650549406E-2</v>
      </c>
      <c r="M25" s="16"/>
      <c r="N25" s="16">
        <v>4.5809001750855297E-2</v>
      </c>
      <c r="O25" s="16">
        <v>4.3254189273692997E-2</v>
      </c>
      <c r="P25" s="16">
        <v>3.9046507343560299E-2</v>
      </c>
      <c r="Q25" s="16">
        <v>3.3655255618640197E-2</v>
      </c>
      <c r="R25" s="16"/>
      <c r="S25" s="16">
        <v>3.7017236443284897E-2</v>
      </c>
      <c r="T25" s="16">
        <v>4.41775312823477E-2</v>
      </c>
      <c r="U25" s="16"/>
      <c r="V25" s="16">
        <v>4.9937300488831098E-2</v>
      </c>
      <c r="W25" s="16">
        <v>4.5770038331572199E-2</v>
      </c>
      <c r="X25" s="16">
        <v>2.2685844054644199E-2</v>
      </c>
      <c r="Y25" s="16">
        <v>3.9368229189618201E-2</v>
      </c>
      <c r="Z25" s="16"/>
      <c r="AA25" s="16">
        <v>3.1985282604719598E-2</v>
      </c>
      <c r="AB25" s="16">
        <v>5.2245685669831302E-2</v>
      </c>
      <c r="AC25" s="16">
        <v>5.3708592904950399E-2</v>
      </c>
      <c r="AD25" s="16">
        <v>3.7877589234032998E-2</v>
      </c>
      <c r="AE25" s="16">
        <v>3.5792636332332303E-2</v>
      </c>
      <c r="AF25" s="16">
        <v>4.6226161230463803E-2</v>
      </c>
      <c r="AG25" s="16"/>
      <c r="AH25" s="16">
        <v>3.2283178923865001E-2</v>
      </c>
      <c r="AI25" s="16">
        <v>4.0440495856428303E-2</v>
      </c>
      <c r="AJ25" s="16"/>
      <c r="AK25" s="16">
        <v>3.9880389694261401E-2</v>
      </c>
      <c r="AL25" s="16">
        <v>4.3012732295485703E-2</v>
      </c>
      <c r="AM25" s="16"/>
      <c r="AN25" s="16">
        <v>3.8052321279712503E-2</v>
      </c>
      <c r="AO25" s="16">
        <v>4.2239820013285197E-2</v>
      </c>
      <c r="AP25" s="16"/>
      <c r="AQ25" s="16">
        <v>5.0600022651597701E-2</v>
      </c>
      <c r="AR25" s="16">
        <v>2.0252932589498399E-2</v>
      </c>
      <c r="AS25" s="16">
        <v>4.52116034558692E-2</v>
      </c>
      <c r="AT25" s="16"/>
      <c r="AU25" s="16">
        <v>4.0097615952634703E-2</v>
      </c>
      <c r="AV25" s="16">
        <v>4.00855995686039E-2</v>
      </c>
      <c r="AW25" s="16"/>
      <c r="AX25" s="16">
        <v>4.3061078502948803E-2</v>
      </c>
      <c r="AY25" s="16">
        <v>2.4731017139229799E-2</v>
      </c>
      <c r="AZ25" s="16"/>
      <c r="BA25" s="16">
        <v>3.4659000128346301E-2</v>
      </c>
      <c r="BB25" s="16">
        <v>6.8891218034017696E-2</v>
      </c>
    </row>
    <row r="26" spans="2:54" x14ac:dyDescent="0.35">
      <c r="B26" s="19" t="s">
        <v>204</v>
      </c>
      <c r="C26" s="16">
        <v>3.5917599731754297E-2</v>
      </c>
      <c r="D26" s="16">
        <v>3.1588920243059898E-2</v>
      </c>
      <c r="E26" s="16">
        <v>4.0578773766846002E-2</v>
      </c>
      <c r="F26" s="16"/>
      <c r="G26" s="16">
        <v>4.9221932819108E-2</v>
      </c>
      <c r="H26" s="16">
        <v>4.3207181219376001E-2</v>
      </c>
      <c r="I26" s="16">
        <v>4.9439590145188499E-2</v>
      </c>
      <c r="J26" s="16">
        <v>1.60524783489913E-2</v>
      </c>
      <c r="K26" s="16">
        <v>4.75909522575369E-2</v>
      </c>
      <c r="L26" s="16">
        <v>1.7321905363521399E-2</v>
      </c>
      <c r="M26" s="16"/>
      <c r="N26" s="16">
        <v>5.7189977435057403E-2</v>
      </c>
      <c r="O26" s="16">
        <v>2.1333391244867699E-2</v>
      </c>
      <c r="P26" s="16">
        <v>2.7446780127253899E-2</v>
      </c>
      <c r="Q26" s="16">
        <v>4.701843426025E-2</v>
      </c>
      <c r="R26" s="16"/>
      <c r="S26" s="16">
        <v>2.4915399160676401E-2</v>
      </c>
      <c r="T26" s="16">
        <v>5.2685411796271397E-2</v>
      </c>
      <c r="U26" s="16"/>
      <c r="V26" s="16">
        <v>3.5651118213066997E-2</v>
      </c>
      <c r="W26" s="16">
        <v>4.3451278829556697E-2</v>
      </c>
      <c r="X26" s="16">
        <v>2.6336289927406099E-2</v>
      </c>
      <c r="Y26" s="16">
        <v>3.0732338591907198E-2</v>
      </c>
      <c r="Z26" s="16"/>
      <c r="AA26" s="16">
        <v>3.20123770481981E-2</v>
      </c>
      <c r="AB26" s="16">
        <v>5.3839745976085998E-2</v>
      </c>
      <c r="AC26" s="16">
        <v>2.8694168446927501E-2</v>
      </c>
      <c r="AD26" s="16">
        <v>3.9187351065289297E-2</v>
      </c>
      <c r="AE26" s="16">
        <v>2.3298430953456101E-2</v>
      </c>
      <c r="AF26" s="16">
        <v>1.77904037187946E-2</v>
      </c>
      <c r="AG26" s="16"/>
      <c r="AH26" s="16">
        <v>3.7676501654120502E-2</v>
      </c>
      <c r="AI26" s="16">
        <v>2.26958189628182E-2</v>
      </c>
      <c r="AJ26" s="16"/>
      <c r="AK26" s="16">
        <v>3.5686345705994001E-2</v>
      </c>
      <c r="AL26" s="16">
        <v>4.2762319476098001E-2</v>
      </c>
      <c r="AM26" s="16"/>
      <c r="AN26" s="16">
        <v>4.0876068795345E-2</v>
      </c>
      <c r="AO26" s="16">
        <v>3.34456293054309E-2</v>
      </c>
      <c r="AP26" s="16"/>
      <c r="AQ26" s="16">
        <v>2.6015388868541899E-2</v>
      </c>
      <c r="AR26" s="16">
        <v>2.8212047394667799E-2</v>
      </c>
      <c r="AS26" s="16">
        <v>5.0218923221846498E-2</v>
      </c>
      <c r="AT26" s="16"/>
      <c r="AU26" s="16">
        <v>3.4875717378525101E-2</v>
      </c>
      <c r="AV26" s="16">
        <v>3.8048576097231897E-2</v>
      </c>
      <c r="AW26" s="16"/>
      <c r="AX26" s="16">
        <v>3.8535108481734998E-2</v>
      </c>
      <c r="AY26" s="16">
        <v>2.40145646855629E-2</v>
      </c>
      <c r="AZ26" s="16"/>
      <c r="BA26" s="16">
        <v>3.4953505960234298E-2</v>
      </c>
      <c r="BB26" s="16">
        <v>2.9433453044392498E-2</v>
      </c>
    </row>
    <row r="27" spans="2:54" x14ac:dyDescent="0.35">
      <c r="B27" s="19" t="s">
        <v>197</v>
      </c>
      <c r="C27" s="16">
        <v>3.4927388705429101E-2</v>
      </c>
      <c r="D27" s="16">
        <v>4.6876615427315499E-2</v>
      </c>
      <c r="E27" s="16">
        <v>2.41513806390878E-2</v>
      </c>
      <c r="F27" s="16"/>
      <c r="G27" s="16">
        <v>8.63713951389945E-2</v>
      </c>
      <c r="H27" s="16">
        <v>3.1701659057708602E-2</v>
      </c>
      <c r="I27" s="16">
        <v>5.3272453840301E-2</v>
      </c>
      <c r="J27" s="16">
        <v>5.0436584254041402E-3</v>
      </c>
      <c r="K27" s="16">
        <v>1.57702691807536E-2</v>
      </c>
      <c r="L27" s="16">
        <v>3.1272118910828602E-2</v>
      </c>
      <c r="M27" s="16"/>
      <c r="N27" s="16">
        <v>4.1820559638816798E-2</v>
      </c>
      <c r="O27" s="16">
        <v>3.1532854157602298E-2</v>
      </c>
      <c r="P27" s="16">
        <v>3.5665254074839101E-2</v>
      </c>
      <c r="Q27" s="16">
        <v>3.1775362185650698E-2</v>
      </c>
      <c r="R27" s="16"/>
      <c r="S27" s="16">
        <v>3.1772144947774E-2</v>
      </c>
      <c r="T27" s="16">
        <v>3.9858739180768897E-2</v>
      </c>
      <c r="U27" s="16"/>
      <c r="V27" s="16">
        <v>3.05899155637335E-2</v>
      </c>
      <c r="W27" s="16">
        <v>3.1306114078241402E-2</v>
      </c>
      <c r="X27" s="16">
        <v>4.6031208115233001E-2</v>
      </c>
      <c r="Y27" s="16">
        <v>1.5743542304403099E-2</v>
      </c>
      <c r="Z27" s="16"/>
      <c r="AA27" s="16">
        <v>3.3446177746752397E-2</v>
      </c>
      <c r="AB27" s="16">
        <v>3.4793017266869397E-2</v>
      </c>
      <c r="AC27" s="16">
        <v>6.7498836003583695E-2</v>
      </c>
      <c r="AD27" s="16">
        <v>3.1998144372571397E-2</v>
      </c>
      <c r="AE27" s="16">
        <v>0</v>
      </c>
      <c r="AF27" s="16">
        <v>7.2046934330702306E-2</v>
      </c>
      <c r="AG27" s="16"/>
      <c r="AH27" s="16">
        <v>2.2651470770941599E-2</v>
      </c>
      <c r="AI27" s="16">
        <v>3.8873684581022298E-2</v>
      </c>
      <c r="AJ27" s="16"/>
      <c r="AK27" s="16">
        <v>2.7900372956500299E-2</v>
      </c>
      <c r="AL27" s="16">
        <v>4.39144475213257E-2</v>
      </c>
      <c r="AM27" s="16"/>
      <c r="AN27" s="16">
        <v>2.4626045090943901E-2</v>
      </c>
      <c r="AO27" s="16">
        <v>4.645613641034E-2</v>
      </c>
      <c r="AP27" s="16"/>
      <c r="AQ27" s="16">
        <v>5.4933072894362403E-2</v>
      </c>
      <c r="AR27" s="16">
        <v>1.6288824120518401E-2</v>
      </c>
      <c r="AS27" s="16">
        <v>3.62918360117893E-2</v>
      </c>
      <c r="AT27" s="16"/>
      <c r="AU27" s="16">
        <v>3.2281135399693101E-2</v>
      </c>
      <c r="AV27" s="16">
        <v>3.9316078519707899E-2</v>
      </c>
      <c r="AW27" s="16"/>
      <c r="AX27" s="16">
        <v>3.1416076540663897E-2</v>
      </c>
      <c r="AY27" s="16">
        <v>5.4238913465176598E-2</v>
      </c>
      <c r="AZ27" s="16"/>
      <c r="BA27" s="16">
        <v>4.1993958039797601E-2</v>
      </c>
      <c r="BB27" s="16">
        <v>0</v>
      </c>
    </row>
    <row r="28" spans="2:54" x14ac:dyDescent="0.35">
      <c r="B28" s="19" t="s">
        <v>199</v>
      </c>
      <c r="C28" s="16">
        <v>3.4883913245475101E-2</v>
      </c>
      <c r="D28" s="16">
        <v>3.4667408623444002E-2</v>
      </c>
      <c r="E28" s="16">
        <v>3.56330787251221E-2</v>
      </c>
      <c r="F28" s="16"/>
      <c r="G28" s="16">
        <v>3.8674698240676299E-2</v>
      </c>
      <c r="H28" s="16">
        <v>4.9441346585878801E-2</v>
      </c>
      <c r="I28" s="16">
        <v>4.9445229921283702E-2</v>
      </c>
      <c r="J28" s="16">
        <v>1.6123148976677701E-2</v>
      </c>
      <c r="K28" s="16">
        <v>4.2327756825122603E-2</v>
      </c>
      <c r="L28" s="16">
        <v>1.72224476286943E-2</v>
      </c>
      <c r="M28" s="16"/>
      <c r="N28" s="16">
        <v>3.5406858727745197E-2</v>
      </c>
      <c r="O28" s="16">
        <v>3.1946388353714099E-2</v>
      </c>
      <c r="P28" s="16">
        <v>3.4385654541589497E-2</v>
      </c>
      <c r="Q28" s="16">
        <v>3.7877500198822599E-2</v>
      </c>
      <c r="R28" s="16"/>
      <c r="S28" s="16">
        <v>2.61335695269799E-2</v>
      </c>
      <c r="T28" s="16">
        <v>4.8251260113554101E-2</v>
      </c>
      <c r="U28" s="16"/>
      <c r="V28" s="16">
        <v>3.4464016737461599E-2</v>
      </c>
      <c r="W28" s="16">
        <v>4.6834923339845798E-2</v>
      </c>
      <c r="X28" s="16">
        <v>2.2865790061427801E-2</v>
      </c>
      <c r="Y28" s="16">
        <v>0</v>
      </c>
      <c r="Z28" s="16"/>
      <c r="AA28" s="16">
        <v>3.2566525187693998E-2</v>
      </c>
      <c r="AB28" s="16">
        <v>4.5759901320259602E-2</v>
      </c>
      <c r="AC28" s="16">
        <v>8.7511031444782398E-3</v>
      </c>
      <c r="AD28" s="16">
        <v>2.5708212638663502E-2</v>
      </c>
      <c r="AE28" s="16">
        <v>6.6914903224967598E-2</v>
      </c>
      <c r="AF28" s="16">
        <v>5.4491052239546298E-2</v>
      </c>
      <c r="AG28" s="16"/>
      <c r="AH28" s="16">
        <v>3.8233842038178298E-2</v>
      </c>
      <c r="AI28" s="16">
        <v>2.5174654240187801E-2</v>
      </c>
      <c r="AJ28" s="16"/>
      <c r="AK28" s="16">
        <v>4.70013987614551E-2</v>
      </c>
      <c r="AL28" s="16">
        <v>3.8600429596725799E-2</v>
      </c>
      <c r="AM28" s="16"/>
      <c r="AN28" s="16">
        <v>3.1998304728636601E-2</v>
      </c>
      <c r="AO28" s="16">
        <v>2.7497950069291299E-2</v>
      </c>
      <c r="AP28" s="16"/>
      <c r="AQ28" s="16">
        <v>4.0814893922435702E-2</v>
      </c>
      <c r="AR28" s="16">
        <v>1.7680200699930398E-2</v>
      </c>
      <c r="AS28" s="16">
        <v>5.3193969333673999E-2</v>
      </c>
      <c r="AT28" s="16"/>
      <c r="AU28" s="16">
        <v>4.0596154647067097E-2</v>
      </c>
      <c r="AV28" s="16">
        <v>2.7415709441778398E-2</v>
      </c>
      <c r="AW28" s="16"/>
      <c r="AX28" s="16">
        <v>3.1992394247594799E-2</v>
      </c>
      <c r="AY28" s="16">
        <v>5.1033005063538799E-2</v>
      </c>
      <c r="AZ28" s="16"/>
      <c r="BA28" s="16">
        <v>3.8359585682406099E-2</v>
      </c>
      <c r="BB28" s="16">
        <v>2.1982151040754599E-2</v>
      </c>
    </row>
    <row r="29" spans="2:54" ht="29" customHeight="1" x14ac:dyDescent="0.35">
      <c r="B29" s="19" t="s">
        <v>208</v>
      </c>
      <c r="C29" s="16">
        <v>3.1832741241597802E-2</v>
      </c>
      <c r="D29" s="16">
        <v>3.2305860126246998E-2</v>
      </c>
      <c r="E29" s="16">
        <v>3.1880969298010403E-2</v>
      </c>
      <c r="F29" s="16"/>
      <c r="G29" s="16">
        <v>5.7482122998518799E-2</v>
      </c>
      <c r="H29" s="16">
        <v>3.6629746298768001E-2</v>
      </c>
      <c r="I29" s="16">
        <v>4.6406629283946899E-2</v>
      </c>
      <c r="J29" s="16">
        <v>2.48799332962228E-2</v>
      </c>
      <c r="K29" s="16">
        <v>1.58210177161466E-2</v>
      </c>
      <c r="L29" s="16">
        <v>1.93594924627426E-2</v>
      </c>
      <c r="M29" s="16"/>
      <c r="N29" s="16">
        <v>1.55721881026917E-2</v>
      </c>
      <c r="O29" s="16">
        <v>1.8041599862396399E-2</v>
      </c>
      <c r="P29" s="16">
        <v>4.9645432039929598E-2</v>
      </c>
      <c r="Q29" s="16">
        <v>2.6979488949372899E-2</v>
      </c>
      <c r="R29" s="16"/>
      <c r="S29" s="16">
        <v>2.8044023670868501E-2</v>
      </c>
      <c r="T29" s="16">
        <v>3.7703825032704301E-2</v>
      </c>
      <c r="U29" s="16"/>
      <c r="V29" s="16">
        <v>3.8403522068349003E-2</v>
      </c>
      <c r="W29" s="16">
        <v>3.2105213226717402E-2</v>
      </c>
      <c r="X29" s="16">
        <v>2.9504160942981798E-2</v>
      </c>
      <c r="Y29" s="16">
        <v>0</v>
      </c>
      <c r="Z29" s="16"/>
      <c r="AA29" s="16">
        <v>3.2319331455221201E-2</v>
      </c>
      <c r="AB29" s="16">
        <v>2.00486040718235E-2</v>
      </c>
      <c r="AC29" s="16">
        <v>2.7294416447923998E-2</v>
      </c>
      <c r="AD29" s="16">
        <v>4.3051591645648798E-2</v>
      </c>
      <c r="AE29" s="16">
        <v>2.6367288499648801E-2</v>
      </c>
      <c r="AF29" s="16">
        <v>4.7398430882596598E-2</v>
      </c>
      <c r="AG29" s="16"/>
      <c r="AH29" s="16">
        <v>2.1948249009427399E-2</v>
      </c>
      <c r="AI29" s="16">
        <v>4.8544195742919301E-2</v>
      </c>
      <c r="AJ29" s="16"/>
      <c r="AK29" s="16">
        <v>2.5887697912052199E-2</v>
      </c>
      <c r="AL29" s="16">
        <v>4.2283629012898602E-2</v>
      </c>
      <c r="AM29" s="16"/>
      <c r="AN29" s="16">
        <v>1.6796525006727299E-2</v>
      </c>
      <c r="AO29" s="16">
        <v>5.0724813559541303E-2</v>
      </c>
      <c r="AP29" s="16"/>
      <c r="AQ29" s="16">
        <v>4.0813052994284803E-2</v>
      </c>
      <c r="AR29" s="16">
        <v>1.4263085729576601E-2</v>
      </c>
      <c r="AS29" s="16">
        <v>4.7800930355621697E-2</v>
      </c>
      <c r="AT29" s="16"/>
      <c r="AU29" s="16">
        <v>3.0277537031544701E-2</v>
      </c>
      <c r="AV29" s="16">
        <v>3.4617560474014097E-2</v>
      </c>
      <c r="AW29" s="16"/>
      <c r="AX29" s="16">
        <v>3.3413065457312E-2</v>
      </c>
      <c r="AY29" s="16">
        <v>2.50545542816604E-2</v>
      </c>
      <c r="AZ29" s="16"/>
      <c r="BA29" s="16">
        <v>3.3051773579711501E-2</v>
      </c>
      <c r="BB29" s="16">
        <v>5.4408205428276298E-2</v>
      </c>
    </row>
    <row r="30" spans="2:54" ht="29" customHeight="1" x14ac:dyDescent="0.35">
      <c r="B30" s="19" t="s">
        <v>205</v>
      </c>
      <c r="C30" s="16">
        <v>3.0434098433362599E-2</v>
      </c>
      <c r="D30" s="16">
        <v>2.52088338684993E-2</v>
      </c>
      <c r="E30" s="16">
        <v>3.2562251785747801E-2</v>
      </c>
      <c r="F30" s="16"/>
      <c r="G30" s="16">
        <v>2.35554291865087E-2</v>
      </c>
      <c r="H30" s="16">
        <v>4.2919906705885698E-2</v>
      </c>
      <c r="I30" s="16">
        <v>5.2743083150230102E-2</v>
      </c>
      <c r="J30" s="16">
        <v>2.2274048037804001E-2</v>
      </c>
      <c r="K30" s="16">
        <v>2.9154756871355401E-2</v>
      </c>
      <c r="L30" s="16">
        <v>1.3511166764940999E-2</v>
      </c>
      <c r="M30" s="16"/>
      <c r="N30" s="16">
        <v>2.10744243794573E-2</v>
      </c>
      <c r="O30" s="16">
        <v>2.1509427182961099E-2</v>
      </c>
      <c r="P30" s="16">
        <v>3.3530011835727298E-2</v>
      </c>
      <c r="Q30" s="16">
        <v>3.9979996086502302E-2</v>
      </c>
      <c r="R30" s="16"/>
      <c r="S30" s="16">
        <v>2.9720653546099401E-2</v>
      </c>
      <c r="T30" s="16">
        <v>3.1661364968122503E-2</v>
      </c>
      <c r="U30" s="16"/>
      <c r="V30" s="16">
        <v>3.3658036313728899E-2</v>
      </c>
      <c r="W30" s="16">
        <v>2.3760824631992101E-2</v>
      </c>
      <c r="X30" s="16">
        <v>3.57655185073288E-2</v>
      </c>
      <c r="Y30" s="16">
        <v>3.95464084984158E-2</v>
      </c>
      <c r="Z30" s="16"/>
      <c r="AA30" s="16">
        <v>1.6426561746404601E-2</v>
      </c>
      <c r="AB30" s="16">
        <v>4.3262609829257101E-2</v>
      </c>
      <c r="AC30" s="16">
        <v>8.7511031444782398E-3</v>
      </c>
      <c r="AD30" s="16">
        <v>5.6806038876666798E-2</v>
      </c>
      <c r="AE30" s="16">
        <v>2.1638352062357299E-2</v>
      </c>
      <c r="AF30" s="16">
        <v>4.5389978135089999E-2</v>
      </c>
      <c r="AG30" s="16"/>
      <c r="AH30" s="16">
        <v>3.11203903628339E-2</v>
      </c>
      <c r="AI30" s="16">
        <v>2.1493746171452201E-2</v>
      </c>
      <c r="AJ30" s="16"/>
      <c r="AK30" s="16">
        <v>3.7347247564532698E-2</v>
      </c>
      <c r="AL30" s="16">
        <v>2.1801509875529399E-2</v>
      </c>
      <c r="AM30" s="16"/>
      <c r="AN30" s="16">
        <v>3.5741192527955899E-2</v>
      </c>
      <c r="AO30" s="16">
        <v>2.24212267511897E-2</v>
      </c>
      <c r="AP30" s="16"/>
      <c r="AQ30" s="16">
        <v>2.8243553490061898E-2</v>
      </c>
      <c r="AR30" s="16">
        <v>2.4129496235479098E-2</v>
      </c>
      <c r="AS30" s="16">
        <v>4.0697541443597898E-2</v>
      </c>
      <c r="AT30" s="16"/>
      <c r="AU30" s="16">
        <v>3.2473930756876102E-2</v>
      </c>
      <c r="AV30" s="16">
        <v>2.4001693524295799E-2</v>
      </c>
      <c r="AW30" s="16"/>
      <c r="AX30" s="16">
        <v>3.1123667838642999E-2</v>
      </c>
      <c r="AY30" s="16">
        <v>2.1671310027211899E-2</v>
      </c>
      <c r="AZ30" s="16"/>
      <c r="BA30" s="16">
        <v>2.9892465860562E-2</v>
      </c>
      <c r="BB30" s="16">
        <v>5.3166399853421101E-2</v>
      </c>
    </row>
    <row r="31" spans="2:54" x14ac:dyDescent="0.35">
      <c r="B31" s="19" t="s">
        <v>196</v>
      </c>
      <c r="C31" s="16">
        <v>3.0068146901635E-2</v>
      </c>
      <c r="D31" s="16">
        <v>2.9797837844024299E-2</v>
      </c>
      <c r="E31" s="16">
        <v>3.0793180341531601E-2</v>
      </c>
      <c r="F31" s="16"/>
      <c r="G31" s="16">
        <v>3.58936717518566E-2</v>
      </c>
      <c r="H31" s="16">
        <v>3.3320783244153197E-2</v>
      </c>
      <c r="I31" s="16">
        <v>4.5715112681553698E-2</v>
      </c>
      <c r="J31" s="16">
        <v>2.7316537441874799E-2</v>
      </c>
      <c r="K31" s="16">
        <v>2.2723714340258699E-2</v>
      </c>
      <c r="L31" s="16">
        <v>1.9572451971210301E-2</v>
      </c>
      <c r="M31" s="16"/>
      <c r="N31" s="16">
        <v>2.5927655234415901E-2</v>
      </c>
      <c r="O31" s="16">
        <v>2.1205500926414898E-2</v>
      </c>
      <c r="P31" s="16">
        <v>3.2603218386219199E-2</v>
      </c>
      <c r="Q31" s="16">
        <v>3.6720479340872997E-2</v>
      </c>
      <c r="R31" s="16"/>
      <c r="S31" s="16">
        <v>3.50700591817854E-2</v>
      </c>
      <c r="T31" s="16">
        <v>2.26760562101978E-2</v>
      </c>
      <c r="U31" s="16"/>
      <c r="V31" s="16">
        <v>3.1899109290886199E-2</v>
      </c>
      <c r="W31" s="16">
        <v>2.5675593530602801E-2</v>
      </c>
      <c r="X31" s="16">
        <v>3.8139470622316901E-2</v>
      </c>
      <c r="Y31" s="16">
        <v>0</v>
      </c>
      <c r="Z31" s="16"/>
      <c r="AA31" s="16">
        <v>3.2655769267679199E-2</v>
      </c>
      <c r="AB31" s="16">
        <v>3.3848376208008103E-2</v>
      </c>
      <c r="AC31" s="16">
        <v>0</v>
      </c>
      <c r="AD31" s="16">
        <v>3.7946667585177701E-2</v>
      </c>
      <c r="AE31" s="16">
        <v>1.7965032524566299E-2</v>
      </c>
      <c r="AF31" s="16">
        <v>5.2050532029926398E-2</v>
      </c>
      <c r="AG31" s="16"/>
      <c r="AH31" s="16">
        <v>3.4608621084435499E-2</v>
      </c>
      <c r="AI31" s="16">
        <v>2.87528683077512E-2</v>
      </c>
      <c r="AJ31" s="16"/>
      <c r="AK31" s="16">
        <v>3.67553044029457E-2</v>
      </c>
      <c r="AL31" s="16">
        <v>2.95290745385751E-2</v>
      </c>
      <c r="AM31" s="16"/>
      <c r="AN31" s="16">
        <v>3.8348574395196303E-2</v>
      </c>
      <c r="AO31" s="16">
        <v>2.750494561673E-2</v>
      </c>
      <c r="AP31" s="16"/>
      <c r="AQ31" s="16">
        <v>5.5141639940551601E-2</v>
      </c>
      <c r="AR31" s="16">
        <v>8.4107707980360692E-3</v>
      </c>
      <c r="AS31" s="16">
        <v>4.1894199097390297E-2</v>
      </c>
      <c r="AT31" s="16"/>
      <c r="AU31" s="16">
        <v>2.9853482487698601E-2</v>
      </c>
      <c r="AV31" s="16">
        <v>3.0919391013348299E-2</v>
      </c>
      <c r="AW31" s="16"/>
      <c r="AX31" s="16">
        <v>2.9052365504238901E-2</v>
      </c>
      <c r="AY31" s="16">
        <v>3.0529708118205601E-2</v>
      </c>
      <c r="AZ31" s="16"/>
      <c r="BA31" s="16">
        <v>3.4998637637787697E-2</v>
      </c>
      <c r="BB31" s="16">
        <v>3.6987434630907E-2</v>
      </c>
    </row>
    <row r="32" spans="2:54" x14ac:dyDescent="0.35">
      <c r="B32" s="19" t="s">
        <v>102</v>
      </c>
      <c r="C32" s="16">
        <v>8.7264394042114293E-2</v>
      </c>
      <c r="D32" s="16">
        <v>9.8029331287842802E-2</v>
      </c>
      <c r="E32" s="16">
        <v>7.6649075586045404E-2</v>
      </c>
      <c r="F32" s="16"/>
      <c r="G32" s="16">
        <v>9.1752093395670198E-2</v>
      </c>
      <c r="H32" s="16">
        <v>6.7296966383272497E-2</v>
      </c>
      <c r="I32" s="16">
        <v>0.101604164624592</v>
      </c>
      <c r="J32" s="16">
        <v>0.121858972739238</v>
      </c>
      <c r="K32" s="16">
        <v>6.9589348784865404E-2</v>
      </c>
      <c r="L32" s="16">
        <v>7.8360415210660894E-2</v>
      </c>
      <c r="M32" s="16"/>
      <c r="N32" s="16">
        <v>7.7975927169681894E-2</v>
      </c>
      <c r="O32" s="16">
        <v>0.111258538589633</v>
      </c>
      <c r="P32" s="16">
        <v>7.9113391080947601E-2</v>
      </c>
      <c r="Q32" s="16">
        <v>8.60025840895767E-2</v>
      </c>
      <c r="R32" s="16"/>
      <c r="S32" s="16">
        <v>0.10647919325293</v>
      </c>
      <c r="T32" s="16">
        <v>5.8727117289962397E-2</v>
      </c>
      <c r="U32" s="16"/>
      <c r="V32" s="16">
        <v>7.99755113083543E-2</v>
      </c>
      <c r="W32" s="16">
        <v>7.6533228401493403E-2</v>
      </c>
      <c r="X32" s="16">
        <v>0.102166372182287</v>
      </c>
      <c r="Y32" s="16">
        <v>0.140367705620459</v>
      </c>
      <c r="Z32" s="16"/>
      <c r="AA32" s="16">
        <v>8.6835743892258399E-2</v>
      </c>
      <c r="AB32" s="16">
        <v>7.51406363877615E-2</v>
      </c>
      <c r="AC32" s="16">
        <v>8.7299346185811796E-2</v>
      </c>
      <c r="AD32" s="16">
        <v>9.3080617358791695E-2</v>
      </c>
      <c r="AE32" s="16">
        <v>0.10233223759068701</v>
      </c>
      <c r="AF32" s="16">
        <v>7.9464168971624796E-2</v>
      </c>
      <c r="AG32" s="16"/>
      <c r="AH32" s="16">
        <v>8.8633248336531301E-2</v>
      </c>
      <c r="AI32" s="16">
        <v>9.4343269728759005E-2</v>
      </c>
      <c r="AJ32" s="16"/>
      <c r="AK32" s="16">
        <v>7.8148986173909696E-2</v>
      </c>
      <c r="AL32" s="16">
        <v>8.7247641717293295E-2</v>
      </c>
      <c r="AM32" s="16"/>
      <c r="AN32" s="16">
        <v>8.1761059209735601E-2</v>
      </c>
      <c r="AO32" s="16">
        <v>8.8651247492046795E-2</v>
      </c>
      <c r="AP32" s="16"/>
      <c r="AQ32" s="16">
        <v>8.1134574813702398E-2</v>
      </c>
      <c r="AR32" s="16">
        <v>8.4274487445167495E-2</v>
      </c>
      <c r="AS32" s="16">
        <v>9.1309015057273304E-2</v>
      </c>
      <c r="AT32" s="16"/>
      <c r="AU32" s="16">
        <v>8.7301398408052996E-2</v>
      </c>
      <c r="AV32" s="16">
        <v>8.8798704376119003E-2</v>
      </c>
      <c r="AW32" s="16"/>
      <c r="AX32" s="16">
        <v>8.1770089086586201E-2</v>
      </c>
      <c r="AY32" s="16">
        <v>0.113022717270091</v>
      </c>
      <c r="AZ32" s="16"/>
      <c r="BA32" s="16">
        <v>8.6842531026059197E-2</v>
      </c>
      <c r="BB32" s="16">
        <v>0.11595595187989099</v>
      </c>
    </row>
    <row r="33" spans="2:54" x14ac:dyDescent="0.35">
      <c r="B33" s="19" t="s">
        <v>220</v>
      </c>
      <c r="C33" s="20">
        <v>0.19850766369774001</v>
      </c>
      <c r="D33" s="20">
        <v>0.20842146193879801</v>
      </c>
      <c r="E33" s="20">
        <v>0.190256283420359</v>
      </c>
      <c r="F33" s="20"/>
      <c r="G33" s="20">
        <v>0.176516615069749</v>
      </c>
      <c r="H33" s="20">
        <v>0.16771196915511999</v>
      </c>
      <c r="I33" s="20">
        <v>0.18071138877253101</v>
      </c>
      <c r="J33" s="20">
        <v>0.182224154711215</v>
      </c>
      <c r="K33" s="20">
        <v>0.213004198409212</v>
      </c>
      <c r="L33" s="20">
        <v>0.25238048636272298</v>
      </c>
      <c r="M33" s="20"/>
      <c r="N33" s="20">
        <v>0.16521592990304701</v>
      </c>
      <c r="O33" s="20">
        <v>0.21294522717210401</v>
      </c>
      <c r="P33" s="20">
        <v>0.19583746738259999</v>
      </c>
      <c r="Q33" s="20">
        <v>0.21400979412096999</v>
      </c>
      <c r="R33" s="20"/>
      <c r="S33" s="20">
        <v>0.20458157396105101</v>
      </c>
      <c r="T33" s="20">
        <v>0.19033796192032401</v>
      </c>
      <c r="U33" s="20"/>
      <c r="V33" s="20">
        <v>0.19897177955058601</v>
      </c>
      <c r="W33" s="20">
        <v>0.21074759448907801</v>
      </c>
      <c r="X33" s="20">
        <v>0.183292928140078</v>
      </c>
      <c r="Y33" s="20">
        <v>0.180559397356886</v>
      </c>
      <c r="Z33" s="20"/>
      <c r="AA33" s="20">
        <v>0.20685372417647099</v>
      </c>
      <c r="AB33" s="20">
        <v>0.24488472341449599</v>
      </c>
      <c r="AC33" s="20">
        <v>0.238225191317675</v>
      </c>
      <c r="AD33" s="20">
        <v>0.14144527758204301</v>
      </c>
      <c r="AE33" s="20">
        <v>0.194972398790797</v>
      </c>
      <c r="AF33" s="20">
        <v>9.9526557878874003E-2</v>
      </c>
      <c r="AG33" s="20"/>
      <c r="AH33" s="20">
        <v>0.18593776163721101</v>
      </c>
      <c r="AI33" s="20">
        <v>0.2084831103709</v>
      </c>
      <c r="AJ33" s="20"/>
      <c r="AK33" s="20">
        <v>0.169290040558603</v>
      </c>
      <c r="AL33" s="20">
        <v>0.22784240574480599</v>
      </c>
      <c r="AM33" s="20"/>
      <c r="AN33" s="20">
        <v>0.178011978569317</v>
      </c>
      <c r="AO33" s="20">
        <v>0.22294982063097099</v>
      </c>
      <c r="AP33" s="20"/>
      <c r="AQ33" s="20">
        <v>0.17821954414906799</v>
      </c>
      <c r="AR33" s="20">
        <v>0.211248066476038</v>
      </c>
      <c r="AS33" s="20">
        <v>0.20901587012249001</v>
      </c>
      <c r="AT33" s="20"/>
      <c r="AU33" s="20">
        <v>0.20817875069424599</v>
      </c>
      <c r="AV33" s="20">
        <v>0.180975096502733</v>
      </c>
      <c r="AW33" s="20"/>
      <c r="AX33" s="20">
        <v>0.184770666540581</v>
      </c>
      <c r="AY33" s="20">
        <v>0.26891961274106402</v>
      </c>
      <c r="AZ33" s="20"/>
      <c r="BA33" s="20">
        <v>0.13967247551596201</v>
      </c>
      <c r="BB33" s="20">
        <v>0.19903975921716699</v>
      </c>
    </row>
    <row r="34" spans="2:54" x14ac:dyDescent="0.35">
      <c r="B34" s="21"/>
    </row>
    <row r="35" spans="2:54" x14ac:dyDescent="0.35">
      <c r="B35" t="s">
        <v>525</v>
      </c>
    </row>
    <row r="36" spans="2:54" x14ac:dyDescent="0.35">
      <c r="B36" t="s">
        <v>526</v>
      </c>
    </row>
    <row r="38" spans="2:54" x14ac:dyDescent="0.35">
      <c r="B3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B25"/>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222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223</v>
      </c>
      <c r="C9" s="16">
        <v>0.39138416544675603</v>
      </c>
      <c r="D9" s="16">
        <v>0.39530749990930802</v>
      </c>
      <c r="E9" s="16">
        <v>0.39263041628165102</v>
      </c>
      <c r="F9" s="16"/>
      <c r="G9" s="16">
        <v>0.38363282150773298</v>
      </c>
      <c r="H9" s="16">
        <v>0.421450262665649</v>
      </c>
      <c r="I9" s="16">
        <v>0.36925043147868902</v>
      </c>
      <c r="J9" s="16">
        <v>0.45375843853204501</v>
      </c>
      <c r="K9" s="16">
        <v>0.39697812253106601</v>
      </c>
      <c r="L9" s="16">
        <v>0.33585429656198001</v>
      </c>
      <c r="M9" s="16"/>
      <c r="N9" s="16">
        <v>0.411880541895075</v>
      </c>
      <c r="O9" s="16">
        <v>0.36217369215607198</v>
      </c>
      <c r="P9" s="16">
        <v>0.36320771662288498</v>
      </c>
      <c r="Q9" s="16">
        <v>0.447431785536895</v>
      </c>
      <c r="R9" s="16"/>
      <c r="S9" s="16">
        <v>0.37156009909034698</v>
      </c>
      <c r="T9" s="16">
        <v>0.423223482428284</v>
      </c>
      <c r="U9" s="16"/>
      <c r="V9" s="16">
        <v>0.40412157674382398</v>
      </c>
      <c r="W9" s="16">
        <v>0.38242986141591101</v>
      </c>
      <c r="X9" s="16">
        <v>0.39166703928558</v>
      </c>
      <c r="Y9" s="16">
        <v>0.39947949788400799</v>
      </c>
      <c r="Z9" s="16"/>
      <c r="AA9" s="16">
        <v>0.35451345974405502</v>
      </c>
      <c r="AB9" s="16">
        <v>0.43975171673656299</v>
      </c>
      <c r="AC9" s="16">
        <v>0.34554007215190602</v>
      </c>
      <c r="AD9" s="16">
        <v>0.44745759450689598</v>
      </c>
      <c r="AE9" s="16">
        <v>0.35504954811087402</v>
      </c>
      <c r="AF9" s="16">
        <v>0.44002148252912399</v>
      </c>
      <c r="AG9" s="16"/>
      <c r="AH9" s="16">
        <v>0.40428336583219998</v>
      </c>
      <c r="AI9" s="16">
        <v>0.35517547957282702</v>
      </c>
      <c r="AJ9" s="16"/>
      <c r="AK9" s="16">
        <v>0.43060302467850198</v>
      </c>
      <c r="AL9" s="16">
        <v>0.34212697396460201</v>
      </c>
      <c r="AM9" s="16"/>
      <c r="AN9" s="16">
        <v>0.42240002607681598</v>
      </c>
      <c r="AO9" s="16">
        <v>0.34740057082577702</v>
      </c>
      <c r="AP9" s="16"/>
      <c r="AQ9" s="16">
        <v>0.44772332916315599</v>
      </c>
      <c r="AR9" s="16">
        <v>0.40889243000055597</v>
      </c>
      <c r="AS9" s="16">
        <v>0.356688601086463</v>
      </c>
      <c r="AT9" s="16"/>
      <c r="AU9" s="16">
        <v>0.36410362048137801</v>
      </c>
      <c r="AV9" s="16">
        <v>0.435123524439057</v>
      </c>
      <c r="AW9" s="16"/>
      <c r="AX9" s="16">
        <v>0.43109205820188901</v>
      </c>
      <c r="AY9" s="16">
        <v>0.204638122248823</v>
      </c>
      <c r="AZ9" s="16"/>
      <c r="BA9" s="16">
        <v>0.45916860103478302</v>
      </c>
      <c r="BB9" s="16">
        <v>0.54566207928866906</v>
      </c>
    </row>
    <row r="10" spans="2:54" x14ac:dyDescent="0.35">
      <c r="B10" s="19" t="s">
        <v>224</v>
      </c>
      <c r="C10" s="16">
        <v>0.37043073968008899</v>
      </c>
      <c r="D10" s="16">
        <v>0.34940222424198702</v>
      </c>
      <c r="E10" s="16">
        <v>0.39303472564813402</v>
      </c>
      <c r="F10" s="16"/>
      <c r="G10" s="16">
        <v>0.33362768907100598</v>
      </c>
      <c r="H10" s="16">
        <v>0.239639803004246</v>
      </c>
      <c r="I10" s="16">
        <v>0.36778869633105099</v>
      </c>
      <c r="J10" s="16">
        <v>0.40207978276394601</v>
      </c>
      <c r="K10" s="16">
        <v>0.38749326365504</v>
      </c>
      <c r="L10" s="16">
        <v>0.46857885976556002</v>
      </c>
      <c r="M10" s="16"/>
      <c r="N10" s="16">
        <v>0.44117250677519299</v>
      </c>
      <c r="O10" s="16">
        <v>0.38485149307369299</v>
      </c>
      <c r="P10" s="16">
        <v>0.33733873939970499</v>
      </c>
      <c r="Q10" s="16">
        <v>0.360207732425254</v>
      </c>
      <c r="R10" s="16"/>
      <c r="S10" s="16">
        <v>0.42033285463360798</v>
      </c>
      <c r="T10" s="16">
        <v>0.297033566988394</v>
      </c>
      <c r="U10" s="16"/>
      <c r="V10" s="16">
        <v>0.34823873826280399</v>
      </c>
      <c r="W10" s="16">
        <v>0.38843464166703401</v>
      </c>
      <c r="X10" s="16">
        <v>0.377033970013049</v>
      </c>
      <c r="Y10" s="16">
        <v>0.26903797024341702</v>
      </c>
      <c r="Z10" s="16"/>
      <c r="AA10" s="16">
        <v>0.34135775251564698</v>
      </c>
      <c r="AB10" s="16">
        <v>0.37165296354247501</v>
      </c>
      <c r="AC10" s="16">
        <v>0.58692108013491595</v>
      </c>
      <c r="AD10" s="16">
        <v>0.35359946328213998</v>
      </c>
      <c r="AE10" s="16">
        <v>0.327877970107052</v>
      </c>
      <c r="AF10" s="16">
        <v>0.27928516403736797</v>
      </c>
      <c r="AG10" s="16"/>
      <c r="AH10" s="16">
        <v>0.34914099980583302</v>
      </c>
      <c r="AI10" s="16">
        <v>0.43996589568313499</v>
      </c>
      <c r="AJ10" s="16"/>
      <c r="AK10" s="16">
        <v>0.32941173371064297</v>
      </c>
      <c r="AL10" s="16">
        <v>0.410188877863853</v>
      </c>
      <c r="AM10" s="16"/>
      <c r="AN10" s="16">
        <v>0.330692190928629</v>
      </c>
      <c r="AO10" s="16">
        <v>0.437968318485362</v>
      </c>
      <c r="AP10" s="16"/>
      <c r="AQ10" s="16">
        <v>0.401872794289788</v>
      </c>
      <c r="AR10" s="16">
        <v>0.35521473129863601</v>
      </c>
      <c r="AS10" s="16">
        <v>0.36727261464963001</v>
      </c>
      <c r="AT10" s="16"/>
      <c r="AU10" s="16">
        <v>0.37111462041944698</v>
      </c>
      <c r="AV10" s="16">
        <v>0.37316931671731202</v>
      </c>
      <c r="AW10" s="16"/>
      <c r="AX10" s="16">
        <v>0.34706470950932899</v>
      </c>
      <c r="AY10" s="16">
        <v>0.49926490734805601</v>
      </c>
      <c r="AZ10" s="16"/>
      <c r="BA10" s="16">
        <v>0.27693913632956302</v>
      </c>
      <c r="BB10" s="16">
        <v>0.18376732347376701</v>
      </c>
    </row>
    <row r="11" spans="2:54" x14ac:dyDescent="0.35">
      <c r="B11" s="19" t="s">
        <v>225</v>
      </c>
      <c r="C11" s="16">
        <v>0.36574558595268902</v>
      </c>
      <c r="D11" s="16">
        <v>0.40551081853686599</v>
      </c>
      <c r="E11" s="16">
        <v>0.32887678254094599</v>
      </c>
      <c r="F11" s="16"/>
      <c r="G11" s="16">
        <v>0.40748868452228298</v>
      </c>
      <c r="H11" s="16">
        <v>0.40112305367491102</v>
      </c>
      <c r="I11" s="16">
        <v>0.38162786388785802</v>
      </c>
      <c r="J11" s="16">
        <v>0.40932468694804203</v>
      </c>
      <c r="K11" s="16">
        <v>0.334801750187044</v>
      </c>
      <c r="L11" s="16">
        <v>0.29030772869938398</v>
      </c>
      <c r="M11" s="16"/>
      <c r="N11" s="16">
        <v>0.34598940381327298</v>
      </c>
      <c r="O11" s="16">
        <v>0.34610303366645001</v>
      </c>
      <c r="P11" s="16">
        <v>0.36270628233480301</v>
      </c>
      <c r="Q11" s="16">
        <v>0.40195083317495101</v>
      </c>
      <c r="R11" s="16"/>
      <c r="S11" s="16">
        <v>0.34141840556534198</v>
      </c>
      <c r="T11" s="16">
        <v>0.400926458846666</v>
      </c>
      <c r="U11" s="16"/>
      <c r="V11" s="16">
        <v>0.36282620321310699</v>
      </c>
      <c r="W11" s="16">
        <v>0.34596428342910501</v>
      </c>
      <c r="X11" s="16">
        <v>0.388785781251831</v>
      </c>
      <c r="Y11" s="16">
        <v>0.42362466438392998</v>
      </c>
      <c r="Z11" s="16"/>
      <c r="AA11" s="16">
        <v>0.31268858215900203</v>
      </c>
      <c r="AB11" s="16">
        <v>0.41530305319243799</v>
      </c>
      <c r="AC11" s="16">
        <v>0.21406567286479899</v>
      </c>
      <c r="AD11" s="16">
        <v>0.43318995107452801</v>
      </c>
      <c r="AE11" s="16">
        <v>0.44980073842336599</v>
      </c>
      <c r="AF11" s="16">
        <v>0.52209066511387803</v>
      </c>
      <c r="AG11" s="16"/>
      <c r="AH11" s="16">
        <v>0.40569413354927197</v>
      </c>
      <c r="AI11" s="16">
        <v>0.32989059036247198</v>
      </c>
      <c r="AJ11" s="16"/>
      <c r="AK11" s="16">
        <v>0.38801350215473701</v>
      </c>
      <c r="AL11" s="16">
        <v>0.33584713952418399</v>
      </c>
      <c r="AM11" s="16"/>
      <c r="AN11" s="16">
        <v>0.41043707153696801</v>
      </c>
      <c r="AO11" s="16">
        <v>0.309657265090935</v>
      </c>
      <c r="AP11" s="16"/>
      <c r="AQ11" s="16">
        <v>0.37871267273392201</v>
      </c>
      <c r="AR11" s="16">
        <v>0.36845912111647799</v>
      </c>
      <c r="AS11" s="16">
        <v>0.37800205705562001</v>
      </c>
      <c r="AT11" s="16"/>
      <c r="AU11" s="16">
        <v>0.34843929614840402</v>
      </c>
      <c r="AV11" s="16">
        <v>0.38952008938190602</v>
      </c>
      <c r="AW11" s="16"/>
      <c r="AX11" s="16">
        <v>0.40722391958569198</v>
      </c>
      <c r="AY11" s="16">
        <v>0.16893946520067099</v>
      </c>
      <c r="AZ11" s="16"/>
      <c r="BA11" s="16">
        <v>0.55548214764054704</v>
      </c>
      <c r="BB11" s="16">
        <v>0.64024195727211397</v>
      </c>
    </row>
    <row r="12" spans="2:54" x14ac:dyDescent="0.35">
      <c r="B12" s="19" t="s">
        <v>226</v>
      </c>
      <c r="C12" s="16">
        <v>0.28352806902118499</v>
      </c>
      <c r="D12" s="16">
        <v>0.26702239512335602</v>
      </c>
      <c r="E12" s="16">
        <v>0.301632553908041</v>
      </c>
      <c r="F12" s="16"/>
      <c r="G12" s="16">
        <v>0.27504749442444398</v>
      </c>
      <c r="H12" s="16">
        <v>0.302748016830375</v>
      </c>
      <c r="I12" s="16">
        <v>0.29737619584483499</v>
      </c>
      <c r="J12" s="16">
        <v>0.25841320944687002</v>
      </c>
      <c r="K12" s="16">
        <v>0.25486008678904098</v>
      </c>
      <c r="L12" s="16">
        <v>0.30258309095839803</v>
      </c>
      <c r="M12" s="16"/>
      <c r="N12" s="16">
        <v>0.33550083076787102</v>
      </c>
      <c r="O12" s="16">
        <v>0.25789733299545903</v>
      </c>
      <c r="P12" s="16">
        <v>0.30865094748541599</v>
      </c>
      <c r="Q12" s="16">
        <v>0.22843050206996701</v>
      </c>
      <c r="R12" s="16"/>
      <c r="S12" s="16">
        <v>0.29399047925046101</v>
      </c>
      <c r="T12" s="16">
        <v>0.26916480178381103</v>
      </c>
      <c r="U12" s="16"/>
      <c r="V12" s="16">
        <v>0.30465990250749098</v>
      </c>
      <c r="W12" s="16">
        <v>0.25013172946370699</v>
      </c>
      <c r="X12" s="16">
        <v>0.30990634203682499</v>
      </c>
      <c r="Y12" s="16">
        <v>0.29502715523145101</v>
      </c>
      <c r="Z12" s="16"/>
      <c r="AA12" s="16">
        <v>0.24734768981768601</v>
      </c>
      <c r="AB12" s="16">
        <v>0.31695313460146801</v>
      </c>
      <c r="AC12" s="16">
        <v>0.36901677242535003</v>
      </c>
      <c r="AD12" s="16">
        <v>0.26020898167080297</v>
      </c>
      <c r="AE12" s="16">
        <v>0.31832751639653101</v>
      </c>
      <c r="AF12" s="16">
        <v>0.33280950676082399</v>
      </c>
      <c r="AG12" s="16"/>
      <c r="AH12" s="16">
        <v>0.28771486493070397</v>
      </c>
      <c r="AI12" s="16">
        <v>0.27953495614517299</v>
      </c>
      <c r="AJ12" s="16"/>
      <c r="AK12" s="16">
        <v>0.284454034299437</v>
      </c>
      <c r="AL12" s="16">
        <v>0.25622334825193399</v>
      </c>
      <c r="AM12" s="16"/>
      <c r="AN12" s="16">
        <v>0.28233422067719199</v>
      </c>
      <c r="AO12" s="16">
        <v>0.28255839507227398</v>
      </c>
      <c r="AP12" s="16"/>
      <c r="AQ12" s="16">
        <v>0.38986176712242798</v>
      </c>
      <c r="AR12" s="16">
        <v>0.22420427333593701</v>
      </c>
      <c r="AS12" s="16">
        <v>0.28785162086121802</v>
      </c>
      <c r="AT12" s="16"/>
      <c r="AU12" s="16">
        <v>0.28949129397171097</v>
      </c>
      <c r="AV12" s="16">
        <v>0.27719794097908401</v>
      </c>
      <c r="AW12" s="16"/>
      <c r="AX12" s="16">
        <v>0.29178249510784598</v>
      </c>
      <c r="AY12" s="16">
        <v>0.24363211331009299</v>
      </c>
      <c r="AZ12" s="16"/>
      <c r="BA12" s="16">
        <v>0.29564823877792701</v>
      </c>
      <c r="BB12" s="16">
        <v>0.30536071861420799</v>
      </c>
    </row>
    <row r="13" spans="2:54" x14ac:dyDescent="0.35">
      <c r="B13" s="19" t="s">
        <v>227</v>
      </c>
      <c r="C13" s="16">
        <v>0.27035692500256497</v>
      </c>
      <c r="D13" s="16">
        <v>0.32861120415331402</v>
      </c>
      <c r="E13" s="16">
        <v>0.21938311779903599</v>
      </c>
      <c r="F13" s="16"/>
      <c r="G13" s="16">
        <v>0.35008066260303899</v>
      </c>
      <c r="H13" s="16">
        <v>0.28349982801381002</v>
      </c>
      <c r="I13" s="16">
        <v>0.35217290623546998</v>
      </c>
      <c r="J13" s="16">
        <v>0.28231434991434601</v>
      </c>
      <c r="K13" s="16">
        <v>0.23670127931881399</v>
      </c>
      <c r="L13" s="16">
        <v>0.16674290953316201</v>
      </c>
      <c r="M13" s="16"/>
      <c r="N13" s="16">
        <v>0.27142799633398701</v>
      </c>
      <c r="O13" s="16">
        <v>0.197282007404946</v>
      </c>
      <c r="P13" s="16">
        <v>0.28267569326855602</v>
      </c>
      <c r="Q13" s="16">
        <v>0.31374894448032598</v>
      </c>
      <c r="R13" s="16"/>
      <c r="S13" s="16">
        <v>0.25516410030351699</v>
      </c>
      <c r="T13" s="16">
        <v>0.294610674703287</v>
      </c>
      <c r="U13" s="16"/>
      <c r="V13" s="16">
        <v>0.2711111226024</v>
      </c>
      <c r="W13" s="16">
        <v>0.22744488985139999</v>
      </c>
      <c r="X13" s="16">
        <v>0.30490794104369701</v>
      </c>
      <c r="Y13" s="16">
        <v>0.47316697606230201</v>
      </c>
      <c r="Z13" s="16"/>
      <c r="AA13" s="16">
        <v>0.217258594640833</v>
      </c>
      <c r="AB13" s="16">
        <v>0.23278228253548</v>
      </c>
      <c r="AC13" s="16">
        <v>0.23814284577901099</v>
      </c>
      <c r="AD13" s="16">
        <v>0.36179636443454699</v>
      </c>
      <c r="AE13" s="16">
        <v>0.35901518118560499</v>
      </c>
      <c r="AF13" s="16">
        <v>0.37543649069788798</v>
      </c>
      <c r="AG13" s="16"/>
      <c r="AH13" s="16">
        <v>0.29264278747366601</v>
      </c>
      <c r="AI13" s="16">
        <v>0.241985996619901</v>
      </c>
      <c r="AJ13" s="16"/>
      <c r="AK13" s="16">
        <v>0.29872032897735001</v>
      </c>
      <c r="AL13" s="16">
        <v>0.24939367122075801</v>
      </c>
      <c r="AM13" s="16"/>
      <c r="AN13" s="16">
        <v>0.31138893891347402</v>
      </c>
      <c r="AO13" s="16">
        <v>0.23675407547539601</v>
      </c>
      <c r="AP13" s="16"/>
      <c r="AQ13" s="16">
        <v>0.24733703709725699</v>
      </c>
      <c r="AR13" s="16">
        <v>0.281827133910029</v>
      </c>
      <c r="AS13" s="16">
        <v>0.29345754133205798</v>
      </c>
      <c r="AT13" s="16"/>
      <c r="AU13" s="16">
        <v>0.24934003297194901</v>
      </c>
      <c r="AV13" s="16">
        <v>0.303010871955049</v>
      </c>
      <c r="AW13" s="16"/>
      <c r="AX13" s="16">
        <v>0.304860973399666</v>
      </c>
      <c r="AY13" s="16">
        <v>9.8807925103998495E-2</v>
      </c>
      <c r="AZ13" s="16"/>
      <c r="BA13" s="16">
        <v>0.45342947351498902</v>
      </c>
      <c r="BB13" s="16">
        <v>0.36623116398693201</v>
      </c>
    </row>
    <row r="14" spans="2:54" x14ac:dyDescent="0.35">
      <c r="B14" s="19" t="s">
        <v>228</v>
      </c>
      <c r="C14" s="16">
        <v>0.263346354745498</v>
      </c>
      <c r="D14" s="16">
        <v>0.30056698708636298</v>
      </c>
      <c r="E14" s="16">
        <v>0.228308771831849</v>
      </c>
      <c r="F14" s="16"/>
      <c r="G14" s="16">
        <v>0.27260722943361798</v>
      </c>
      <c r="H14" s="16">
        <v>0.32855693754972298</v>
      </c>
      <c r="I14" s="16">
        <v>0.26636021021734202</v>
      </c>
      <c r="J14" s="16">
        <v>0.24488153406077101</v>
      </c>
      <c r="K14" s="16">
        <v>0.22513905841787801</v>
      </c>
      <c r="L14" s="16">
        <v>0.24362139709872799</v>
      </c>
      <c r="M14" s="16"/>
      <c r="N14" s="16">
        <v>0.24866888353136199</v>
      </c>
      <c r="O14" s="16">
        <v>0.266910433178979</v>
      </c>
      <c r="P14" s="16">
        <v>0.28364535713045602</v>
      </c>
      <c r="Q14" s="16">
        <v>0.238193021566875</v>
      </c>
      <c r="R14" s="16"/>
      <c r="S14" s="16">
        <v>0.24001529993257101</v>
      </c>
      <c r="T14" s="16">
        <v>0.29983590450268199</v>
      </c>
      <c r="U14" s="16"/>
      <c r="V14" s="16">
        <v>0.25009923644482801</v>
      </c>
      <c r="W14" s="16">
        <v>0.25898981737721699</v>
      </c>
      <c r="X14" s="16">
        <v>0.28258700981537799</v>
      </c>
      <c r="Y14" s="16">
        <v>0.249872911657709</v>
      </c>
      <c r="Z14" s="16"/>
      <c r="AA14" s="16">
        <v>0.22204020553859299</v>
      </c>
      <c r="AB14" s="16">
        <v>0.31803362183286099</v>
      </c>
      <c r="AC14" s="16">
        <v>0.25556965512498597</v>
      </c>
      <c r="AD14" s="16">
        <v>0.28268583636490802</v>
      </c>
      <c r="AE14" s="16">
        <v>0.33913792415681199</v>
      </c>
      <c r="AF14" s="16">
        <v>0.13765661587943701</v>
      </c>
      <c r="AG14" s="16"/>
      <c r="AH14" s="16">
        <v>0.306004702605293</v>
      </c>
      <c r="AI14" s="16">
        <v>0.222274672684317</v>
      </c>
      <c r="AJ14" s="16"/>
      <c r="AK14" s="16">
        <v>0.30159933716725101</v>
      </c>
      <c r="AL14" s="16">
        <v>0.25542162300312199</v>
      </c>
      <c r="AM14" s="16"/>
      <c r="AN14" s="16">
        <v>0.30329369981288201</v>
      </c>
      <c r="AO14" s="16">
        <v>0.229149267892782</v>
      </c>
      <c r="AP14" s="16"/>
      <c r="AQ14" s="16">
        <v>0.26690827606853801</v>
      </c>
      <c r="AR14" s="16">
        <v>0.26739151995923</v>
      </c>
      <c r="AS14" s="16">
        <v>0.28290884735104099</v>
      </c>
      <c r="AT14" s="16"/>
      <c r="AU14" s="16">
        <v>0.259499340468068</v>
      </c>
      <c r="AV14" s="16">
        <v>0.271518217422901</v>
      </c>
      <c r="AW14" s="16"/>
      <c r="AX14" s="16">
        <v>0.28186948172561199</v>
      </c>
      <c r="AY14" s="16">
        <v>0.17301124018165301</v>
      </c>
      <c r="AZ14" s="16"/>
      <c r="BA14" s="16">
        <v>0.38412954096785501</v>
      </c>
      <c r="BB14" s="16">
        <v>0.48478003409668102</v>
      </c>
    </row>
    <row r="15" spans="2:54" x14ac:dyDescent="0.35">
      <c r="B15" s="19" t="s">
        <v>229</v>
      </c>
      <c r="C15" s="16">
        <v>0.23401270592413301</v>
      </c>
      <c r="D15" s="16">
        <v>0.198644705543674</v>
      </c>
      <c r="E15" s="16">
        <v>0.26939255728495998</v>
      </c>
      <c r="F15" s="16"/>
      <c r="G15" s="16">
        <v>0.20752099748747299</v>
      </c>
      <c r="H15" s="16">
        <v>0.18189856353004299</v>
      </c>
      <c r="I15" s="16">
        <v>0.231519891377378</v>
      </c>
      <c r="J15" s="16">
        <v>0.213282435076914</v>
      </c>
      <c r="K15" s="16">
        <v>0.26455188997340501</v>
      </c>
      <c r="L15" s="16">
        <v>0.28764399329292101</v>
      </c>
      <c r="M15" s="16"/>
      <c r="N15" s="16">
        <v>0.23634779708283701</v>
      </c>
      <c r="O15" s="16">
        <v>0.260224092544453</v>
      </c>
      <c r="P15" s="16">
        <v>0.20722648115919001</v>
      </c>
      <c r="Q15" s="16">
        <v>0.25236745907629199</v>
      </c>
      <c r="R15" s="16"/>
      <c r="S15" s="16">
        <v>0.23058142804328</v>
      </c>
      <c r="T15" s="16">
        <v>0.24035158766940901</v>
      </c>
      <c r="U15" s="16"/>
      <c r="V15" s="16">
        <v>0.27351772394787999</v>
      </c>
      <c r="W15" s="16">
        <v>0.22204885561889101</v>
      </c>
      <c r="X15" s="16">
        <v>0.22087101783002999</v>
      </c>
      <c r="Y15" s="16">
        <v>0.19318428192502801</v>
      </c>
      <c r="Z15" s="16"/>
      <c r="AA15" s="16">
        <v>0.237310825308894</v>
      </c>
      <c r="AB15" s="16">
        <v>0.20096377166927901</v>
      </c>
      <c r="AC15" s="16">
        <v>0.34890536696429603</v>
      </c>
      <c r="AD15" s="16">
        <v>0.23782654607759299</v>
      </c>
      <c r="AE15" s="16">
        <v>0.19106610352033301</v>
      </c>
      <c r="AF15" s="16">
        <v>0.11671119888630101</v>
      </c>
      <c r="AG15" s="16"/>
      <c r="AH15" s="16">
        <v>0.24567471713775699</v>
      </c>
      <c r="AI15" s="16">
        <v>0.24493769690278999</v>
      </c>
      <c r="AJ15" s="16"/>
      <c r="AK15" s="16">
        <v>0.21995076394768601</v>
      </c>
      <c r="AL15" s="16">
        <v>0.25006330167052798</v>
      </c>
      <c r="AM15" s="16"/>
      <c r="AN15" s="16">
        <v>0.22162886212593599</v>
      </c>
      <c r="AO15" s="16">
        <v>0.25601400970336902</v>
      </c>
      <c r="AP15" s="16"/>
      <c r="AQ15" s="16">
        <v>0.20770809047990199</v>
      </c>
      <c r="AR15" s="16">
        <v>0.23768132354490201</v>
      </c>
      <c r="AS15" s="16">
        <v>0.23691423151588201</v>
      </c>
      <c r="AT15" s="16"/>
      <c r="AU15" s="16">
        <v>0.22377406198751401</v>
      </c>
      <c r="AV15" s="16">
        <v>0.25279094840365302</v>
      </c>
      <c r="AW15" s="16"/>
      <c r="AX15" s="16">
        <v>0.20530423063084699</v>
      </c>
      <c r="AY15" s="16">
        <v>0.36892176752321199</v>
      </c>
      <c r="AZ15" s="16"/>
      <c r="BA15" s="16">
        <v>0.16166591448926701</v>
      </c>
      <c r="BB15" s="16">
        <v>0.241388039522234</v>
      </c>
    </row>
    <row r="16" spans="2:54" x14ac:dyDescent="0.35">
      <c r="B16" s="19" t="s">
        <v>230</v>
      </c>
      <c r="C16" s="16">
        <v>0.19376075677556701</v>
      </c>
      <c r="D16" s="16">
        <v>0.25732416701439098</v>
      </c>
      <c r="E16" s="16">
        <v>0.13277591013242401</v>
      </c>
      <c r="F16" s="16"/>
      <c r="G16" s="16">
        <v>0.190482901887047</v>
      </c>
      <c r="H16" s="16">
        <v>0.28258098521275798</v>
      </c>
      <c r="I16" s="16">
        <v>0.29430803608153999</v>
      </c>
      <c r="J16" s="16">
        <v>0.21194167107450301</v>
      </c>
      <c r="K16" s="16">
        <v>9.6757835693666097E-2</v>
      </c>
      <c r="L16" s="16">
        <v>0.103548829441727</v>
      </c>
      <c r="M16" s="16"/>
      <c r="N16" s="16">
        <v>0.170730654111033</v>
      </c>
      <c r="O16" s="16">
        <v>0.16400316164355</v>
      </c>
      <c r="P16" s="16">
        <v>0.204504082718938</v>
      </c>
      <c r="Q16" s="16">
        <v>0.219057199160653</v>
      </c>
      <c r="R16" s="16"/>
      <c r="S16" s="16">
        <v>0.18422258379491499</v>
      </c>
      <c r="T16" s="16">
        <v>0.20744818022179701</v>
      </c>
      <c r="U16" s="16"/>
      <c r="V16" s="16">
        <v>0.17705403437845799</v>
      </c>
      <c r="W16" s="16">
        <v>0.15906715134334901</v>
      </c>
      <c r="X16" s="16">
        <v>0.23914898828549</v>
      </c>
      <c r="Y16" s="16">
        <v>0.33852319626101401</v>
      </c>
      <c r="Z16" s="16"/>
      <c r="AA16" s="16">
        <v>0.14662518245810299</v>
      </c>
      <c r="AB16" s="16">
        <v>0.19514052774297599</v>
      </c>
      <c r="AC16" s="16">
        <v>0.14888589836428201</v>
      </c>
      <c r="AD16" s="16">
        <v>0.26323390144872599</v>
      </c>
      <c r="AE16" s="16">
        <v>0.240495658539288</v>
      </c>
      <c r="AF16" s="16">
        <v>0.30978086810687699</v>
      </c>
      <c r="AG16" s="16"/>
      <c r="AH16" s="16">
        <v>0.21455838148877601</v>
      </c>
      <c r="AI16" s="16">
        <v>0.205591677176234</v>
      </c>
      <c r="AJ16" s="16"/>
      <c r="AK16" s="16">
        <v>0.19487830162935399</v>
      </c>
      <c r="AL16" s="16">
        <v>0.22738317094152699</v>
      </c>
      <c r="AM16" s="16"/>
      <c r="AN16" s="16">
        <v>0.21906206740966699</v>
      </c>
      <c r="AO16" s="16">
        <v>0.19871351736950399</v>
      </c>
      <c r="AP16" s="16"/>
      <c r="AQ16" s="16">
        <v>0.171696358794931</v>
      </c>
      <c r="AR16" s="16">
        <v>0.17477343706602899</v>
      </c>
      <c r="AS16" s="16">
        <v>0.25518930248301103</v>
      </c>
      <c r="AT16" s="16"/>
      <c r="AU16" s="16">
        <v>0.20367240141895501</v>
      </c>
      <c r="AV16" s="16">
        <v>0.18322489766192901</v>
      </c>
      <c r="AW16" s="16"/>
      <c r="AX16" s="16">
        <v>0.22349420262358599</v>
      </c>
      <c r="AY16" s="16">
        <v>4.9928748031360499E-2</v>
      </c>
      <c r="AZ16" s="16"/>
      <c r="BA16" s="16">
        <v>0.38058748044250701</v>
      </c>
      <c r="BB16" s="16">
        <v>0.37228581403419397</v>
      </c>
    </row>
    <row r="17" spans="2:54" x14ac:dyDescent="0.35">
      <c r="B17" s="19" t="s">
        <v>231</v>
      </c>
      <c r="C17" s="16">
        <v>7.8925142432388906E-2</v>
      </c>
      <c r="D17" s="16">
        <v>9.1827252097514703E-2</v>
      </c>
      <c r="E17" s="16">
        <v>6.2804004875225999E-2</v>
      </c>
      <c r="F17" s="16"/>
      <c r="G17" s="16">
        <v>8.5356545576913898E-2</v>
      </c>
      <c r="H17" s="16">
        <v>0.108251221923338</v>
      </c>
      <c r="I17" s="16">
        <v>8.3598571815724498E-2</v>
      </c>
      <c r="J17" s="16">
        <v>4.7762532599340102E-2</v>
      </c>
      <c r="K17" s="16">
        <v>0.109554606040056</v>
      </c>
      <c r="L17" s="16">
        <v>4.59793295590211E-2</v>
      </c>
      <c r="M17" s="16"/>
      <c r="N17" s="16">
        <v>9.1064343585829002E-2</v>
      </c>
      <c r="O17" s="16">
        <v>7.5083228919472306E-2</v>
      </c>
      <c r="P17" s="16">
        <v>5.3775002766669897E-2</v>
      </c>
      <c r="Q17" s="16">
        <v>0.113918635104806</v>
      </c>
      <c r="R17" s="16"/>
      <c r="S17" s="16">
        <v>7.6434728242764996E-2</v>
      </c>
      <c r="T17" s="16">
        <v>8.3073155879771196E-2</v>
      </c>
      <c r="U17" s="16"/>
      <c r="V17" s="16">
        <v>0.10369533742432301</v>
      </c>
      <c r="W17" s="16">
        <v>7.2707495404585307E-2</v>
      </c>
      <c r="X17" s="16">
        <v>6.7359422597833105E-2</v>
      </c>
      <c r="Y17" s="16">
        <v>6.62842174309905E-2</v>
      </c>
      <c r="Z17" s="16"/>
      <c r="AA17" s="16">
        <v>8.7157623595040007E-2</v>
      </c>
      <c r="AB17" s="16">
        <v>2.9420070100983301E-2</v>
      </c>
      <c r="AC17" s="16">
        <v>0.109408381745983</v>
      </c>
      <c r="AD17" s="16">
        <v>8.2071216298476607E-2</v>
      </c>
      <c r="AE17" s="16">
        <v>8.5077793738869104E-2</v>
      </c>
      <c r="AF17" s="16">
        <v>0.12693954111798</v>
      </c>
      <c r="AG17" s="16"/>
      <c r="AH17" s="16">
        <v>8.17006943586987E-2</v>
      </c>
      <c r="AI17" s="16">
        <v>7.4100951401923507E-2</v>
      </c>
      <c r="AJ17" s="16"/>
      <c r="AK17" s="16">
        <v>8.4944121495165906E-2</v>
      </c>
      <c r="AL17" s="16">
        <v>7.9372838272970203E-2</v>
      </c>
      <c r="AM17" s="16"/>
      <c r="AN17" s="16">
        <v>7.9674870325103897E-2</v>
      </c>
      <c r="AO17" s="16">
        <v>7.4559701157073693E-2</v>
      </c>
      <c r="AP17" s="16"/>
      <c r="AQ17" s="16">
        <v>5.2587605688825201E-2</v>
      </c>
      <c r="AR17" s="16">
        <v>7.6073704716957305E-2</v>
      </c>
      <c r="AS17" s="16">
        <v>8.7070708507192507E-2</v>
      </c>
      <c r="AT17" s="16"/>
      <c r="AU17" s="16">
        <v>6.4584729210507605E-2</v>
      </c>
      <c r="AV17" s="16">
        <v>9.6609041400317605E-2</v>
      </c>
      <c r="AW17" s="16"/>
      <c r="AX17" s="16">
        <v>8.1834428752748906E-2</v>
      </c>
      <c r="AY17" s="16">
        <v>5.2126588308428902E-2</v>
      </c>
      <c r="AZ17" s="16"/>
      <c r="BA17" s="16">
        <v>7.7611947408275206E-2</v>
      </c>
      <c r="BB17" s="16">
        <v>0.101693777573039</v>
      </c>
    </row>
    <row r="18" spans="2:54" x14ac:dyDescent="0.35">
      <c r="B18" s="19" t="s">
        <v>232</v>
      </c>
      <c r="C18" s="16">
        <v>3.5508693878560101E-2</v>
      </c>
      <c r="D18" s="16">
        <v>4.0520791211758E-2</v>
      </c>
      <c r="E18" s="16">
        <v>2.9482384664275101E-2</v>
      </c>
      <c r="F18" s="16"/>
      <c r="G18" s="16">
        <v>8.7219247130098904E-2</v>
      </c>
      <c r="H18" s="16">
        <v>3.9240943481623498E-2</v>
      </c>
      <c r="I18" s="16">
        <v>2.51216094992745E-2</v>
      </c>
      <c r="J18" s="16">
        <v>1.06408780251896E-2</v>
      </c>
      <c r="K18" s="16">
        <v>3.6749381721417701E-2</v>
      </c>
      <c r="L18" s="16">
        <v>2.8330079072688599E-2</v>
      </c>
      <c r="M18" s="16"/>
      <c r="N18" s="16">
        <v>2.6505202349790199E-2</v>
      </c>
      <c r="O18" s="16">
        <v>5.2146719371727698E-2</v>
      </c>
      <c r="P18" s="16">
        <v>3.1130998105892298E-2</v>
      </c>
      <c r="Q18" s="16">
        <v>3.4425953066589403E-2</v>
      </c>
      <c r="R18" s="16"/>
      <c r="S18" s="16">
        <v>4.5496000803339001E-2</v>
      </c>
      <c r="T18" s="16">
        <v>2.06267862047688E-2</v>
      </c>
      <c r="U18" s="16"/>
      <c r="V18" s="16">
        <v>3.9693793077381398E-2</v>
      </c>
      <c r="W18" s="16">
        <v>2.3962713540763798E-2</v>
      </c>
      <c r="X18" s="16">
        <v>4.4022022185447297E-2</v>
      </c>
      <c r="Y18" s="16">
        <v>6.7439857094085495E-2</v>
      </c>
      <c r="Z18" s="16"/>
      <c r="AA18" s="16">
        <v>3.8972382443774101E-2</v>
      </c>
      <c r="AB18" s="16">
        <v>2.7800662143780599E-2</v>
      </c>
      <c r="AC18" s="16">
        <v>1.07459617689286E-2</v>
      </c>
      <c r="AD18" s="16">
        <v>3.7327110894699901E-2</v>
      </c>
      <c r="AE18" s="16">
        <v>5.4931261869524697E-2</v>
      </c>
      <c r="AF18" s="16">
        <v>4.6854692092882302E-2</v>
      </c>
      <c r="AG18" s="16"/>
      <c r="AH18" s="16">
        <v>3.1115777259014699E-2</v>
      </c>
      <c r="AI18" s="16">
        <v>4.3107457312401301E-2</v>
      </c>
      <c r="AJ18" s="16"/>
      <c r="AK18" s="16">
        <v>2.96938969887507E-2</v>
      </c>
      <c r="AL18" s="16">
        <v>4.5259702433643099E-2</v>
      </c>
      <c r="AM18" s="16"/>
      <c r="AN18" s="16">
        <v>2.6665126270991601E-2</v>
      </c>
      <c r="AO18" s="16">
        <v>3.6283908261255098E-2</v>
      </c>
      <c r="AP18" s="16"/>
      <c r="AQ18" s="16">
        <v>1.57022054961715E-2</v>
      </c>
      <c r="AR18" s="16">
        <v>2.8293547537311E-2</v>
      </c>
      <c r="AS18" s="16">
        <v>4.8042336159827802E-2</v>
      </c>
      <c r="AT18" s="16"/>
      <c r="AU18" s="16">
        <v>3.6407059049237002E-2</v>
      </c>
      <c r="AV18" s="16">
        <v>3.4880091547696897E-2</v>
      </c>
      <c r="AW18" s="16"/>
      <c r="AX18" s="16">
        <v>3.7354738563475799E-2</v>
      </c>
      <c r="AY18" s="16">
        <v>2.75233476751904E-2</v>
      </c>
      <c r="AZ18" s="16"/>
      <c r="BA18" s="16">
        <v>4.3554355199804197E-2</v>
      </c>
      <c r="BB18" s="16">
        <v>3.9840795371096603E-2</v>
      </c>
    </row>
    <row r="19" spans="2:54" x14ac:dyDescent="0.35">
      <c r="B19" s="19" t="s">
        <v>89</v>
      </c>
      <c r="C19" s="16">
        <v>2.1125579773038E-2</v>
      </c>
      <c r="D19" s="16">
        <v>1.4417964114672201E-2</v>
      </c>
      <c r="E19" s="16">
        <v>2.7809869467415801E-2</v>
      </c>
      <c r="F19" s="16"/>
      <c r="G19" s="16">
        <v>0</v>
      </c>
      <c r="H19" s="16">
        <v>4.9580082013909897E-3</v>
      </c>
      <c r="I19" s="16">
        <v>1.6390451532481001E-2</v>
      </c>
      <c r="J19" s="16">
        <v>9.8088360972745404E-3</v>
      </c>
      <c r="K19" s="16">
        <v>2.4765548495937598E-2</v>
      </c>
      <c r="L19" s="16">
        <v>5.6553925614799903E-2</v>
      </c>
      <c r="M19" s="16"/>
      <c r="N19" s="16">
        <v>1.64945218451392E-2</v>
      </c>
      <c r="O19" s="16">
        <v>2.36987380141403E-2</v>
      </c>
      <c r="P19" s="16">
        <v>2.62606983292961E-2</v>
      </c>
      <c r="Q19" s="16">
        <v>1.39580986793126E-2</v>
      </c>
      <c r="R19" s="16"/>
      <c r="S19" s="16">
        <v>2.3746583261845901E-2</v>
      </c>
      <c r="T19" s="16">
        <v>1.7278860940852198E-2</v>
      </c>
      <c r="U19" s="16"/>
      <c r="V19" s="16">
        <v>1.4410600895509299E-2</v>
      </c>
      <c r="W19" s="16">
        <v>3.1214530954897599E-2</v>
      </c>
      <c r="X19" s="16">
        <v>1.17067526327621E-2</v>
      </c>
      <c r="Y19" s="16">
        <v>3.22209582663723E-2</v>
      </c>
      <c r="Z19" s="16"/>
      <c r="AA19" s="16">
        <v>2.1391550806839701E-2</v>
      </c>
      <c r="AB19" s="16">
        <v>2.1549818797982501E-2</v>
      </c>
      <c r="AC19" s="16">
        <v>3.9176888286661098E-2</v>
      </c>
      <c r="AD19" s="16">
        <v>2.15192906002451E-2</v>
      </c>
      <c r="AE19" s="16">
        <v>5.5979287100150002E-3</v>
      </c>
      <c r="AF19" s="16">
        <v>0</v>
      </c>
      <c r="AG19" s="16"/>
      <c r="AH19" s="16">
        <v>8.1680196627713104E-3</v>
      </c>
      <c r="AI19" s="16">
        <v>2.54891593357859E-2</v>
      </c>
      <c r="AJ19" s="16"/>
      <c r="AK19" s="16">
        <v>1.6763183703352901E-2</v>
      </c>
      <c r="AL19" s="16">
        <v>2.1547289316213299E-2</v>
      </c>
      <c r="AM19" s="16"/>
      <c r="AN19" s="16">
        <v>1.7051437859192199E-2</v>
      </c>
      <c r="AO19" s="16">
        <v>2.0849165312729099E-2</v>
      </c>
      <c r="AP19" s="16"/>
      <c r="AQ19" s="16">
        <v>0</v>
      </c>
      <c r="AR19" s="16">
        <v>2.3934825800425701E-2</v>
      </c>
      <c r="AS19" s="16">
        <v>2.67874266093997E-2</v>
      </c>
      <c r="AT19" s="16"/>
      <c r="AU19" s="16">
        <v>3.3716556633723797E-2</v>
      </c>
      <c r="AV19" s="16">
        <v>3.65005782113201E-3</v>
      </c>
      <c r="AW19" s="16"/>
      <c r="AX19" s="16">
        <v>1.42621540817011E-2</v>
      </c>
      <c r="AY19" s="16">
        <v>5.6976149521284401E-2</v>
      </c>
      <c r="AZ19" s="16"/>
      <c r="BA19" s="16">
        <v>6.0736462936299704E-3</v>
      </c>
      <c r="BB19" s="16">
        <v>0</v>
      </c>
    </row>
    <row r="20" spans="2:54" x14ac:dyDescent="0.35">
      <c r="B20" s="19" t="s">
        <v>102</v>
      </c>
      <c r="C20" s="20">
        <v>4.3715320251777899E-2</v>
      </c>
      <c r="D20" s="20">
        <v>2.9389642008886101E-2</v>
      </c>
      <c r="E20" s="20">
        <v>5.61336279923366E-2</v>
      </c>
      <c r="F20" s="20"/>
      <c r="G20" s="20">
        <v>4.8984226608889597E-2</v>
      </c>
      <c r="H20" s="20">
        <v>6.3792644918913594E-2</v>
      </c>
      <c r="I20" s="20">
        <v>3.7253372473822502E-2</v>
      </c>
      <c r="J20" s="20">
        <v>3.3310704860920498E-2</v>
      </c>
      <c r="K20" s="20">
        <v>3.9386785745509099E-2</v>
      </c>
      <c r="L20" s="20">
        <v>3.9735476767840998E-2</v>
      </c>
      <c r="M20" s="20"/>
      <c r="N20" s="20">
        <v>1.3840199205349801E-2</v>
      </c>
      <c r="O20" s="20">
        <v>6.0325921554876802E-2</v>
      </c>
      <c r="P20" s="20">
        <v>4.1278339005626302E-2</v>
      </c>
      <c r="Q20" s="20">
        <v>5.4495491118759197E-2</v>
      </c>
      <c r="R20" s="20"/>
      <c r="S20" s="20">
        <v>4.12174148398676E-2</v>
      </c>
      <c r="T20" s="20">
        <v>4.7699304100766102E-2</v>
      </c>
      <c r="U20" s="20"/>
      <c r="V20" s="20">
        <v>8.4176036976471996E-2</v>
      </c>
      <c r="W20" s="20">
        <v>3.53295912833567E-2</v>
      </c>
      <c r="X20" s="20">
        <v>2.2425302575625899E-2</v>
      </c>
      <c r="Y20" s="20">
        <v>2.2615456805820399E-2</v>
      </c>
      <c r="Z20" s="20"/>
      <c r="AA20" s="20">
        <v>6.8021910868326096E-2</v>
      </c>
      <c r="AB20" s="20">
        <v>2.2557236309757499E-2</v>
      </c>
      <c r="AC20" s="20">
        <v>6.0316230007245099E-2</v>
      </c>
      <c r="AD20" s="20">
        <v>2.2885688502600601E-2</v>
      </c>
      <c r="AE20" s="20">
        <v>1.8021490409664401E-2</v>
      </c>
      <c r="AF20" s="20">
        <v>2.52613036757031E-2</v>
      </c>
      <c r="AG20" s="20"/>
      <c r="AH20" s="20">
        <v>3.9555116448869602E-2</v>
      </c>
      <c r="AI20" s="20">
        <v>3.13250024997168E-2</v>
      </c>
      <c r="AJ20" s="20"/>
      <c r="AK20" s="20">
        <v>2.9589760166272901E-2</v>
      </c>
      <c r="AL20" s="20">
        <v>2.9845368540831901E-2</v>
      </c>
      <c r="AM20" s="20"/>
      <c r="AN20" s="20">
        <v>3.4847853762214602E-2</v>
      </c>
      <c r="AO20" s="20">
        <v>3.8968019955149202E-2</v>
      </c>
      <c r="AP20" s="20"/>
      <c r="AQ20" s="20">
        <v>4.2444898652212397E-2</v>
      </c>
      <c r="AR20" s="20">
        <v>5.4315582048911001E-2</v>
      </c>
      <c r="AS20" s="20">
        <v>1.81366313098511E-2</v>
      </c>
      <c r="AT20" s="20"/>
      <c r="AU20" s="20">
        <v>3.5446167630987901E-2</v>
      </c>
      <c r="AV20" s="20">
        <v>5.2599669332683403E-2</v>
      </c>
      <c r="AW20" s="20"/>
      <c r="AX20" s="20">
        <v>2.8842396292382701E-2</v>
      </c>
      <c r="AY20" s="20">
        <v>0.10792047711704</v>
      </c>
      <c r="AZ20" s="20"/>
      <c r="BA20" s="20">
        <v>8.1367766060236792E-3</v>
      </c>
      <c r="BB20" s="20">
        <v>0</v>
      </c>
    </row>
    <row r="21" spans="2:54" x14ac:dyDescent="0.35">
      <c r="B21" s="21"/>
    </row>
    <row r="22" spans="2:54" x14ac:dyDescent="0.35">
      <c r="B22" t="s">
        <v>525</v>
      </c>
    </row>
    <row r="23" spans="2:54" x14ac:dyDescent="0.35">
      <c r="B23" t="s">
        <v>526</v>
      </c>
    </row>
    <row r="25" spans="2:54" x14ac:dyDescent="0.35">
      <c r="B25"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I17"/>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9" width="20.7265625" customWidth="1"/>
  </cols>
  <sheetData>
    <row r="2" spans="2:9" ht="40" customHeight="1" x14ac:dyDescent="0.35">
      <c r="D2" s="32" t="s">
        <v>545</v>
      </c>
      <c r="E2" s="27"/>
      <c r="F2" s="27"/>
      <c r="G2" s="27"/>
      <c r="H2" s="27"/>
      <c r="I2" s="27"/>
    </row>
    <row r="6" spans="2:9" ht="50" customHeight="1" x14ac:dyDescent="0.35">
      <c r="B6" s="24"/>
      <c r="C6" s="24" t="s">
        <v>546</v>
      </c>
      <c r="D6" s="24" t="s">
        <v>547</v>
      </c>
      <c r="E6" s="24" t="s">
        <v>548</v>
      </c>
      <c r="F6" s="24" t="s">
        <v>549</v>
      </c>
      <c r="G6" s="24" t="s">
        <v>550</v>
      </c>
      <c r="H6" s="24" t="s">
        <v>551</v>
      </c>
    </row>
    <row r="7" spans="2:9" x14ac:dyDescent="0.35">
      <c r="B7" s="19" t="s">
        <v>234</v>
      </c>
      <c r="C7" s="16">
        <v>0.31744057615355298</v>
      </c>
      <c r="D7" s="16">
        <v>0.23956231144623799</v>
      </c>
      <c r="E7" s="16">
        <v>0.31987374745444902</v>
      </c>
      <c r="F7" s="16">
        <v>0.345241328643627</v>
      </c>
      <c r="G7" s="16">
        <v>0.384681936935445</v>
      </c>
      <c r="H7" s="16">
        <v>0.40255670618599498</v>
      </c>
    </row>
    <row r="8" spans="2:9" x14ac:dyDescent="0.35">
      <c r="B8" s="19" t="s">
        <v>235</v>
      </c>
      <c r="C8" s="16">
        <v>0.32929824554880399</v>
      </c>
      <c r="D8" s="16">
        <v>0.39665472452766398</v>
      </c>
      <c r="E8" s="16">
        <v>0.25250237202443898</v>
      </c>
      <c r="F8" s="16">
        <v>0.156357480600815</v>
      </c>
      <c r="G8" s="16">
        <v>9.1475375742092802E-2</v>
      </c>
      <c r="H8" s="16">
        <v>9.9626844923134394E-2</v>
      </c>
    </row>
    <row r="9" spans="2:9" x14ac:dyDescent="0.35">
      <c r="B9" s="19" t="s">
        <v>236</v>
      </c>
      <c r="C9" s="16">
        <v>0.21671707631624301</v>
      </c>
      <c r="D9" s="16">
        <v>0.21944952870578899</v>
      </c>
      <c r="E9" s="16">
        <v>0.25233193174917301</v>
      </c>
      <c r="F9" s="16">
        <v>0.29909702546220601</v>
      </c>
      <c r="G9" s="16">
        <v>0.35066451749974897</v>
      </c>
      <c r="H9" s="16">
        <v>0.34114415063633902</v>
      </c>
    </row>
    <row r="10" spans="2:9" x14ac:dyDescent="0.35">
      <c r="B10" s="19" t="s">
        <v>110</v>
      </c>
      <c r="C10" s="16">
        <v>0.13654410198139899</v>
      </c>
      <c r="D10" s="16">
        <v>0.14433343532031001</v>
      </c>
      <c r="E10" s="16">
        <v>0.17529194877193999</v>
      </c>
      <c r="F10" s="16">
        <v>0.19930416529335199</v>
      </c>
      <c r="G10" s="16">
        <v>0.173178169822713</v>
      </c>
      <c r="H10" s="16">
        <v>0.15667229825453199</v>
      </c>
    </row>
    <row r="11" spans="2:9" x14ac:dyDescent="0.35">
      <c r="B11" s="21"/>
      <c r="C11" s="21"/>
      <c r="D11" s="21"/>
      <c r="E11" s="21"/>
      <c r="F11" s="21"/>
      <c r="G11" s="21"/>
      <c r="H11" s="21"/>
    </row>
    <row r="12" spans="2:9" x14ac:dyDescent="0.35">
      <c r="B12" t="s">
        <v>525</v>
      </c>
    </row>
    <row r="13" spans="2:9" x14ac:dyDescent="0.35">
      <c r="B13" t="s">
        <v>526</v>
      </c>
    </row>
    <row r="17" spans="2:2" x14ac:dyDescent="0.35">
      <c r="B17" s="6" t="str">
        <f>HYPERLINK("#'A- 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B17"/>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233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234</v>
      </c>
      <c r="C9" s="16">
        <v>0.31744057615355298</v>
      </c>
      <c r="D9" s="16">
        <v>0.38325426364068699</v>
      </c>
      <c r="E9" s="16">
        <v>0.25491072437388002</v>
      </c>
      <c r="F9" s="16"/>
      <c r="G9" s="16">
        <v>0.34637940244112098</v>
      </c>
      <c r="H9" s="16">
        <v>0.41970134652948998</v>
      </c>
      <c r="I9" s="16">
        <v>0.38541465422034699</v>
      </c>
      <c r="J9" s="16">
        <v>0.34784872801765798</v>
      </c>
      <c r="K9" s="16">
        <v>0.246952343212577</v>
      </c>
      <c r="L9" s="16">
        <v>0.19245736336722799</v>
      </c>
      <c r="M9" s="16"/>
      <c r="N9" s="16">
        <v>0.31139938671804801</v>
      </c>
      <c r="O9" s="16">
        <v>0.27029899764979098</v>
      </c>
      <c r="P9" s="16">
        <v>0.32627100269668602</v>
      </c>
      <c r="Q9" s="16">
        <v>0.34883915177504299</v>
      </c>
      <c r="R9" s="16"/>
      <c r="S9" s="16">
        <v>0.28612721878571201</v>
      </c>
      <c r="T9" s="16">
        <v>0.36125565994560599</v>
      </c>
      <c r="U9" s="16"/>
      <c r="V9" s="16">
        <v>0.29169742361762402</v>
      </c>
      <c r="W9" s="16">
        <v>0.271266518452701</v>
      </c>
      <c r="X9" s="16">
        <v>0.38463895244966601</v>
      </c>
      <c r="Y9" s="16">
        <v>0.47896126608300399</v>
      </c>
      <c r="Z9" s="16"/>
      <c r="AA9" s="16">
        <v>0.26721621900600401</v>
      </c>
      <c r="AB9" s="16">
        <v>0.31002446577356002</v>
      </c>
      <c r="AC9" s="16">
        <v>0.229963066014369</v>
      </c>
      <c r="AD9" s="16">
        <v>0.40340084660620501</v>
      </c>
      <c r="AE9" s="16">
        <v>0.421991473855578</v>
      </c>
      <c r="AF9" s="16">
        <v>0.37826182822927501</v>
      </c>
      <c r="AG9" s="16"/>
      <c r="AH9" s="16">
        <v>0.35996062690575897</v>
      </c>
      <c r="AI9" s="16">
        <v>0.29365041624117999</v>
      </c>
      <c r="AJ9" s="16"/>
      <c r="AK9" s="16">
        <v>0.37416409500323999</v>
      </c>
      <c r="AL9" s="16">
        <v>0.34171905388471002</v>
      </c>
      <c r="AM9" s="16"/>
      <c r="AN9" s="16">
        <v>0.36889974877637699</v>
      </c>
      <c r="AO9" s="16">
        <v>0.29507258554053001</v>
      </c>
      <c r="AP9" s="16"/>
      <c r="AQ9" s="16">
        <v>0.34167998549572598</v>
      </c>
      <c r="AR9" s="16">
        <v>0.290161330978778</v>
      </c>
      <c r="AS9" s="16">
        <v>0.37234715155151898</v>
      </c>
      <c r="AT9" s="16"/>
      <c r="AU9" s="16">
        <v>0.31409113536329097</v>
      </c>
      <c r="AV9" s="16">
        <v>0.32179788145708099</v>
      </c>
      <c r="AW9" s="16"/>
      <c r="AX9" s="16">
        <v>0.36185306853260601</v>
      </c>
      <c r="AY9" s="16">
        <v>9.7956493668208494E-2</v>
      </c>
      <c r="AZ9" s="16"/>
      <c r="BA9" s="16">
        <v>0.55036246472921901</v>
      </c>
      <c r="BB9" s="16">
        <v>0.547734623835334</v>
      </c>
    </row>
    <row r="10" spans="2:54" x14ac:dyDescent="0.35">
      <c r="B10" s="19" t="s">
        <v>235</v>
      </c>
      <c r="C10" s="16">
        <v>0.32929824554880399</v>
      </c>
      <c r="D10" s="16">
        <v>0.34203728054626997</v>
      </c>
      <c r="E10" s="16">
        <v>0.31560195663254798</v>
      </c>
      <c r="F10" s="16"/>
      <c r="G10" s="16">
        <v>0.33141571853423601</v>
      </c>
      <c r="H10" s="16">
        <v>0.28940206242545102</v>
      </c>
      <c r="I10" s="16">
        <v>0.25583310717430302</v>
      </c>
      <c r="J10" s="16">
        <v>0.27978448379042797</v>
      </c>
      <c r="K10" s="16">
        <v>0.38836530342942999</v>
      </c>
      <c r="L10" s="16">
        <v>0.410536554211194</v>
      </c>
      <c r="M10" s="16"/>
      <c r="N10" s="16">
        <v>0.34962107541683901</v>
      </c>
      <c r="O10" s="16">
        <v>0.34397515191734201</v>
      </c>
      <c r="P10" s="16">
        <v>0.33588442927286299</v>
      </c>
      <c r="Q10" s="16">
        <v>0.29134262593026899</v>
      </c>
      <c r="R10" s="16"/>
      <c r="S10" s="16">
        <v>0.34088349523333999</v>
      </c>
      <c r="T10" s="16">
        <v>0.3134698860806</v>
      </c>
      <c r="U10" s="16"/>
      <c r="V10" s="16">
        <v>0.303242297898625</v>
      </c>
      <c r="W10" s="16">
        <v>0.36659307678244601</v>
      </c>
      <c r="X10" s="16">
        <v>0.29457143057103502</v>
      </c>
      <c r="Y10" s="16">
        <v>0.37859468789338901</v>
      </c>
      <c r="Z10" s="16"/>
      <c r="AA10" s="16">
        <v>0.34905734504344399</v>
      </c>
      <c r="AB10" s="16">
        <v>0.34348225299320601</v>
      </c>
      <c r="AC10" s="16">
        <v>0.306728736005425</v>
      </c>
      <c r="AD10" s="16">
        <v>0.27971328167134402</v>
      </c>
      <c r="AE10" s="16">
        <v>0.35716345328207399</v>
      </c>
      <c r="AF10" s="16">
        <v>0.330098976814653</v>
      </c>
      <c r="AG10" s="16"/>
      <c r="AH10" s="16">
        <v>0.32987642234377001</v>
      </c>
      <c r="AI10" s="16">
        <v>0.320771637574153</v>
      </c>
      <c r="AJ10" s="16"/>
      <c r="AK10" s="16">
        <v>0.30976554764167302</v>
      </c>
      <c r="AL10" s="16">
        <v>0.32232452634330999</v>
      </c>
      <c r="AM10" s="16"/>
      <c r="AN10" s="16">
        <v>0.33729727255161301</v>
      </c>
      <c r="AO10" s="16">
        <v>0.316092062337956</v>
      </c>
      <c r="AP10" s="16"/>
      <c r="AQ10" s="16">
        <v>0.34294092065026199</v>
      </c>
      <c r="AR10" s="16">
        <v>0.350950839098503</v>
      </c>
      <c r="AS10" s="16">
        <v>0.297700058930088</v>
      </c>
      <c r="AT10" s="16"/>
      <c r="AU10" s="16">
        <v>0.33409143418368697</v>
      </c>
      <c r="AV10" s="16">
        <v>0.319496637439251</v>
      </c>
      <c r="AW10" s="16"/>
      <c r="AX10" s="16">
        <v>0.32598881818514902</v>
      </c>
      <c r="AY10" s="16">
        <v>0.35295354224700798</v>
      </c>
      <c r="AZ10" s="16"/>
      <c r="BA10" s="16">
        <v>0.27426844443931198</v>
      </c>
      <c r="BB10" s="16">
        <v>0.26009697454105402</v>
      </c>
    </row>
    <row r="11" spans="2:54" x14ac:dyDescent="0.35">
      <c r="B11" s="19" t="s">
        <v>236</v>
      </c>
      <c r="C11" s="16">
        <v>0.21671707631624301</v>
      </c>
      <c r="D11" s="16">
        <v>0.18086994053660599</v>
      </c>
      <c r="E11" s="16">
        <v>0.252131830667923</v>
      </c>
      <c r="F11" s="16"/>
      <c r="G11" s="16">
        <v>0.23023062805539299</v>
      </c>
      <c r="H11" s="16">
        <v>0.198897552003376</v>
      </c>
      <c r="I11" s="16">
        <v>0.23568590302713699</v>
      </c>
      <c r="J11" s="16">
        <v>0.224150245182033</v>
      </c>
      <c r="K11" s="16">
        <v>0.18371780050741701</v>
      </c>
      <c r="L11" s="16">
        <v>0.22965880707142999</v>
      </c>
      <c r="M11" s="16"/>
      <c r="N11" s="16">
        <v>0.18113745483473201</v>
      </c>
      <c r="O11" s="16">
        <v>0.247189163202645</v>
      </c>
      <c r="P11" s="16">
        <v>0.213242915381475</v>
      </c>
      <c r="Q11" s="16">
        <v>0.22112315836501301</v>
      </c>
      <c r="R11" s="16"/>
      <c r="S11" s="16">
        <v>0.22223472454156601</v>
      </c>
      <c r="T11" s="16">
        <v>0.20947677105139101</v>
      </c>
      <c r="U11" s="16"/>
      <c r="V11" s="16">
        <v>0.27608829907492299</v>
      </c>
      <c r="W11" s="16">
        <v>0.19481169509181401</v>
      </c>
      <c r="X11" s="16">
        <v>0.21707700072883401</v>
      </c>
      <c r="Y11" s="16">
        <v>3.2482332351360499E-2</v>
      </c>
      <c r="Z11" s="16"/>
      <c r="AA11" s="16">
        <v>0.23601387347289299</v>
      </c>
      <c r="AB11" s="16">
        <v>0.192125383849089</v>
      </c>
      <c r="AC11" s="16">
        <v>0.295340928174468</v>
      </c>
      <c r="AD11" s="16">
        <v>0.204482624199431</v>
      </c>
      <c r="AE11" s="16">
        <v>0.141410408597686</v>
      </c>
      <c r="AF11" s="16">
        <v>0.16829008808566301</v>
      </c>
      <c r="AG11" s="16"/>
      <c r="AH11" s="16">
        <v>0.18465971139395601</v>
      </c>
      <c r="AI11" s="16">
        <v>0.263035730735736</v>
      </c>
      <c r="AJ11" s="16"/>
      <c r="AK11" s="16">
        <v>0.176821846319902</v>
      </c>
      <c r="AL11" s="16">
        <v>0.24293429697380201</v>
      </c>
      <c r="AM11" s="16"/>
      <c r="AN11" s="16">
        <v>0.152150562048464</v>
      </c>
      <c r="AO11" s="16">
        <v>0.28747051345260999</v>
      </c>
      <c r="AP11" s="16"/>
      <c r="AQ11" s="16">
        <v>0.19174749031180299</v>
      </c>
      <c r="AR11" s="16">
        <v>0.18948828308031099</v>
      </c>
      <c r="AS11" s="16">
        <v>0.229747204428188</v>
      </c>
      <c r="AT11" s="16"/>
      <c r="AU11" s="16">
        <v>0.20908227007490601</v>
      </c>
      <c r="AV11" s="16">
        <v>0.23148740594235201</v>
      </c>
      <c r="AW11" s="16"/>
      <c r="AX11" s="16">
        <v>0.182370387564986</v>
      </c>
      <c r="AY11" s="16">
        <v>0.38545237851780301</v>
      </c>
      <c r="AZ11" s="16"/>
      <c r="BA11" s="16">
        <v>9.5109499625327304E-2</v>
      </c>
      <c r="BB11" s="16">
        <v>0.176842480372184</v>
      </c>
    </row>
    <row r="12" spans="2:54" x14ac:dyDescent="0.35">
      <c r="B12" s="19" t="s">
        <v>110</v>
      </c>
      <c r="C12" s="20">
        <v>0.13654410198139899</v>
      </c>
      <c r="D12" s="20">
        <v>9.3838515276436399E-2</v>
      </c>
      <c r="E12" s="20">
        <v>0.17735548832565001</v>
      </c>
      <c r="F12" s="20"/>
      <c r="G12" s="20">
        <v>9.1974250969250895E-2</v>
      </c>
      <c r="H12" s="20">
        <v>9.1999039041683398E-2</v>
      </c>
      <c r="I12" s="20">
        <v>0.123066335578213</v>
      </c>
      <c r="J12" s="20">
        <v>0.14821654300987999</v>
      </c>
      <c r="K12" s="20">
        <v>0.180964552850576</v>
      </c>
      <c r="L12" s="20">
        <v>0.16734727535014801</v>
      </c>
      <c r="M12" s="20"/>
      <c r="N12" s="20">
        <v>0.157842083030381</v>
      </c>
      <c r="O12" s="20">
        <v>0.138536687230222</v>
      </c>
      <c r="P12" s="20">
        <v>0.12460165264897601</v>
      </c>
      <c r="Q12" s="20">
        <v>0.13869506392967401</v>
      </c>
      <c r="R12" s="20"/>
      <c r="S12" s="20">
        <v>0.15075456143938201</v>
      </c>
      <c r="T12" s="20">
        <v>0.115797682922403</v>
      </c>
      <c r="U12" s="20"/>
      <c r="V12" s="20">
        <v>0.12897197940882801</v>
      </c>
      <c r="W12" s="20">
        <v>0.16732870967303901</v>
      </c>
      <c r="X12" s="20">
        <v>0.103712616250465</v>
      </c>
      <c r="Y12" s="20">
        <v>0.109961713672247</v>
      </c>
      <c r="Z12" s="20"/>
      <c r="AA12" s="20">
        <v>0.14771256247765899</v>
      </c>
      <c r="AB12" s="20">
        <v>0.154367897384145</v>
      </c>
      <c r="AC12" s="20">
        <v>0.16796726980573801</v>
      </c>
      <c r="AD12" s="20">
        <v>0.11240324752302</v>
      </c>
      <c r="AE12" s="20">
        <v>7.9434664264661101E-2</v>
      </c>
      <c r="AF12" s="20">
        <v>0.12334910687040899</v>
      </c>
      <c r="AG12" s="20"/>
      <c r="AH12" s="20">
        <v>0.125503239356515</v>
      </c>
      <c r="AI12" s="20">
        <v>0.122542215448932</v>
      </c>
      <c r="AJ12" s="20"/>
      <c r="AK12" s="20">
        <v>0.13924851103518501</v>
      </c>
      <c r="AL12" s="20">
        <v>9.3022122798178605E-2</v>
      </c>
      <c r="AM12" s="20"/>
      <c r="AN12" s="20">
        <v>0.141652416623546</v>
      </c>
      <c r="AO12" s="20">
        <v>0.101364838668904</v>
      </c>
      <c r="AP12" s="20"/>
      <c r="AQ12" s="20">
        <v>0.12363160354220799</v>
      </c>
      <c r="AR12" s="20">
        <v>0.16939954684240799</v>
      </c>
      <c r="AS12" s="20">
        <v>0.100205585090205</v>
      </c>
      <c r="AT12" s="20"/>
      <c r="AU12" s="20">
        <v>0.14273516037811501</v>
      </c>
      <c r="AV12" s="20">
        <v>0.127218075161315</v>
      </c>
      <c r="AW12" s="20"/>
      <c r="AX12" s="20">
        <v>0.129787725717258</v>
      </c>
      <c r="AY12" s="20">
        <v>0.16363758556698099</v>
      </c>
      <c r="AZ12" s="20"/>
      <c r="BA12" s="20">
        <v>8.0259591206141401E-2</v>
      </c>
      <c r="BB12" s="20">
        <v>1.5325921251426899E-2</v>
      </c>
    </row>
    <row r="13" spans="2:54" x14ac:dyDescent="0.35">
      <c r="B13" s="21"/>
    </row>
    <row r="14" spans="2:54" x14ac:dyDescent="0.35">
      <c r="B14" t="s">
        <v>525</v>
      </c>
    </row>
    <row r="15" spans="2:54" x14ac:dyDescent="0.35">
      <c r="B15" t="s">
        <v>526</v>
      </c>
    </row>
    <row r="17" spans="2:2" x14ac:dyDescent="0.35">
      <c r="B17"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B17"/>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237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234</v>
      </c>
      <c r="C9" s="16">
        <v>0.23956231144623799</v>
      </c>
      <c r="D9" s="16">
        <v>0.27593109710757902</v>
      </c>
      <c r="E9" s="16">
        <v>0.20257328003070199</v>
      </c>
      <c r="F9" s="16"/>
      <c r="G9" s="16">
        <v>0.27753333023110799</v>
      </c>
      <c r="H9" s="16">
        <v>0.34479938746183603</v>
      </c>
      <c r="I9" s="16">
        <v>0.36514096633337101</v>
      </c>
      <c r="J9" s="16">
        <v>0.28750245048053102</v>
      </c>
      <c r="K9" s="16">
        <v>0.16299462453779401</v>
      </c>
      <c r="L9" s="16">
        <v>5.3529655809056699E-2</v>
      </c>
      <c r="M9" s="16"/>
      <c r="N9" s="16">
        <v>0.25060728138654698</v>
      </c>
      <c r="O9" s="16">
        <v>0.18944251275120799</v>
      </c>
      <c r="P9" s="16">
        <v>0.25272886030297398</v>
      </c>
      <c r="Q9" s="16">
        <v>0.254373329366884</v>
      </c>
      <c r="R9" s="16"/>
      <c r="S9" s="16">
        <v>0.21098270379546499</v>
      </c>
      <c r="T9" s="16">
        <v>0.27886769676343898</v>
      </c>
      <c r="U9" s="16"/>
      <c r="V9" s="16">
        <v>0.185298004543543</v>
      </c>
      <c r="W9" s="16">
        <v>0.210747454677644</v>
      </c>
      <c r="X9" s="16">
        <v>0.30788167489674201</v>
      </c>
      <c r="Y9" s="16">
        <v>0.399472980317365</v>
      </c>
      <c r="Z9" s="16"/>
      <c r="AA9" s="16">
        <v>0.223214367656945</v>
      </c>
      <c r="AB9" s="16">
        <v>0.18739917699671299</v>
      </c>
      <c r="AC9" s="16">
        <v>0.11595917837686</v>
      </c>
      <c r="AD9" s="16">
        <v>0.33694999855167401</v>
      </c>
      <c r="AE9" s="16">
        <v>0.29499203809875901</v>
      </c>
      <c r="AF9" s="16">
        <v>0.31236847387672501</v>
      </c>
      <c r="AG9" s="16"/>
      <c r="AH9" s="16">
        <v>0.27398212977423297</v>
      </c>
      <c r="AI9" s="16">
        <v>0.23168636649853599</v>
      </c>
      <c r="AJ9" s="16"/>
      <c r="AK9" s="16">
        <v>0.283701582638125</v>
      </c>
      <c r="AL9" s="16">
        <v>0.273607096645967</v>
      </c>
      <c r="AM9" s="16"/>
      <c r="AN9" s="16">
        <v>0.26160009880396901</v>
      </c>
      <c r="AO9" s="16">
        <v>0.23401908425961099</v>
      </c>
      <c r="AP9" s="16"/>
      <c r="AQ9" s="16">
        <v>0.206821449743856</v>
      </c>
      <c r="AR9" s="16">
        <v>0.20570863138842799</v>
      </c>
      <c r="AS9" s="16">
        <v>0.32123797839229401</v>
      </c>
      <c r="AT9" s="16"/>
      <c r="AU9" s="16">
        <v>0.23977391416977401</v>
      </c>
      <c r="AV9" s="16">
        <v>0.239525905682479</v>
      </c>
      <c r="AW9" s="16"/>
      <c r="AX9" s="16">
        <v>0.275654145035161</v>
      </c>
      <c r="AY9" s="16">
        <v>5.8677246363715102E-2</v>
      </c>
      <c r="AZ9" s="16"/>
      <c r="BA9" s="16">
        <v>0.41920835001144602</v>
      </c>
      <c r="BB9" s="16">
        <v>0.43087022958640298</v>
      </c>
    </row>
    <row r="10" spans="2:54" x14ac:dyDescent="0.35">
      <c r="B10" s="19" t="s">
        <v>235</v>
      </c>
      <c r="C10" s="16">
        <v>0.39665472452766398</v>
      </c>
      <c r="D10" s="16">
        <v>0.41278030000267102</v>
      </c>
      <c r="E10" s="16">
        <v>0.38389622604540102</v>
      </c>
      <c r="F10" s="16"/>
      <c r="G10" s="16">
        <v>0.266094875168014</v>
      </c>
      <c r="H10" s="16">
        <v>0.31976537377129299</v>
      </c>
      <c r="I10" s="16">
        <v>0.21909022495714001</v>
      </c>
      <c r="J10" s="16">
        <v>0.38767967066568798</v>
      </c>
      <c r="K10" s="16">
        <v>0.431610276789128</v>
      </c>
      <c r="L10" s="16">
        <v>0.65546911674844999</v>
      </c>
      <c r="M10" s="16"/>
      <c r="N10" s="16">
        <v>0.45696686035991302</v>
      </c>
      <c r="O10" s="16">
        <v>0.44145003208646899</v>
      </c>
      <c r="P10" s="16">
        <v>0.369611579314156</v>
      </c>
      <c r="Q10" s="16">
        <v>0.357637074116951</v>
      </c>
      <c r="R10" s="16"/>
      <c r="S10" s="16">
        <v>0.42730868322613202</v>
      </c>
      <c r="T10" s="16">
        <v>0.35241023102721097</v>
      </c>
      <c r="U10" s="16"/>
      <c r="V10" s="16">
        <v>0.33946227859720501</v>
      </c>
      <c r="W10" s="16">
        <v>0.431134202378683</v>
      </c>
      <c r="X10" s="16">
        <v>0.40796846750175197</v>
      </c>
      <c r="Y10" s="16">
        <v>0.32134290832379597</v>
      </c>
      <c r="Z10" s="16"/>
      <c r="AA10" s="16">
        <v>0.34927979656616698</v>
      </c>
      <c r="AB10" s="16">
        <v>0.44436946023527402</v>
      </c>
      <c r="AC10" s="16">
        <v>0.47739325172819902</v>
      </c>
      <c r="AD10" s="16">
        <v>0.38928401432138399</v>
      </c>
      <c r="AE10" s="16">
        <v>0.43296119177527098</v>
      </c>
      <c r="AF10" s="16">
        <v>0.40475925152235998</v>
      </c>
      <c r="AG10" s="16"/>
      <c r="AH10" s="16">
        <v>0.42437358573889999</v>
      </c>
      <c r="AI10" s="16">
        <v>0.39519707454539099</v>
      </c>
      <c r="AJ10" s="16"/>
      <c r="AK10" s="16">
        <v>0.383859068932974</v>
      </c>
      <c r="AL10" s="16">
        <v>0.40288276688638702</v>
      </c>
      <c r="AM10" s="16"/>
      <c r="AN10" s="16">
        <v>0.44793871074824299</v>
      </c>
      <c r="AO10" s="16">
        <v>0.37244879745887999</v>
      </c>
      <c r="AP10" s="16"/>
      <c r="AQ10" s="16">
        <v>0.41561427123863098</v>
      </c>
      <c r="AR10" s="16">
        <v>0.415904765676402</v>
      </c>
      <c r="AS10" s="16">
        <v>0.38396035220608199</v>
      </c>
      <c r="AT10" s="16"/>
      <c r="AU10" s="16">
        <v>0.42416618932056599</v>
      </c>
      <c r="AV10" s="16">
        <v>0.36120385595304599</v>
      </c>
      <c r="AW10" s="16"/>
      <c r="AX10" s="16">
        <v>0.395082752644074</v>
      </c>
      <c r="AY10" s="16">
        <v>0.41540351856994701</v>
      </c>
      <c r="AZ10" s="16"/>
      <c r="BA10" s="16">
        <v>0.35717246433347999</v>
      </c>
      <c r="BB10" s="16">
        <v>0.19590779170411399</v>
      </c>
    </row>
    <row r="11" spans="2:54" x14ac:dyDescent="0.35">
      <c r="B11" s="19" t="s">
        <v>236</v>
      </c>
      <c r="C11" s="16">
        <v>0.21944952870578899</v>
      </c>
      <c r="D11" s="16">
        <v>0.18156632664910599</v>
      </c>
      <c r="E11" s="16">
        <v>0.25680778329389797</v>
      </c>
      <c r="F11" s="16"/>
      <c r="G11" s="16">
        <v>0.28627067205381201</v>
      </c>
      <c r="H11" s="16">
        <v>0.229749980133267</v>
      </c>
      <c r="I11" s="16">
        <v>0.314704961866202</v>
      </c>
      <c r="J11" s="16">
        <v>0.20070222555842901</v>
      </c>
      <c r="K11" s="16">
        <v>0.216407441859711</v>
      </c>
      <c r="L11" s="16">
        <v>0.114469689303228</v>
      </c>
      <c r="M11" s="16"/>
      <c r="N11" s="16">
        <v>0.14718261207292299</v>
      </c>
      <c r="O11" s="16">
        <v>0.247125906228884</v>
      </c>
      <c r="P11" s="16">
        <v>0.226680192758663</v>
      </c>
      <c r="Q11" s="16">
        <v>0.23541542271829699</v>
      </c>
      <c r="R11" s="16"/>
      <c r="S11" s="16">
        <v>0.21890899839383299</v>
      </c>
      <c r="T11" s="16">
        <v>0.22135726571714301</v>
      </c>
      <c r="U11" s="16"/>
      <c r="V11" s="16">
        <v>0.30192892483829598</v>
      </c>
      <c r="W11" s="16">
        <v>0.19846674883353599</v>
      </c>
      <c r="X11" s="16">
        <v>0.18533587247734501</v>
      </c>
      <c r="Y11" s="16">
        <v>0.14377326711139299</v>
      </c>
      <c r="Z11" s="16"/>
      <c r="AA11" s="16">
        <v>0.263014037721368</v>
      </c>
      <c r="AB11" s="16">
        <v>0.22124661107584001</v>
      </c>
      <c r="AC11" s="16">
        <v>0.24394456725118999</v>
      </c>
      <c r="AD11" s="16">
        <v>0.176104728127708</v>
      </c>
      <c r="AE11" s="16">
        <v>0.107865894049976</v>
      </c>
      <c r="AF11" s="16">
        <v>0.203021986242932</v>
      </c>
      <c r="AG11" s="16"/>
      <c r="AH11" s="16">
        <v>0.16558772330996499</v>
      </c>
      <c r="AI11" s="16">
        <v>0.25903059247627003</v>
      </c>
      <c r="AJ11" s="16"/>
      <c r="AK11" s="16">
        <v>0.18123893717936401</v>
      </c>
      <c r="AL11" s="16">
        <v>0.24744572687746599</v>
      </c>
      <c r="AM11" s="16"/>
      <c r="AN11" s="16">
        <v>0.14179572505596799</v>
      </c>
      <c r="AO11" s="16">
        <v>0.285176933229281</v>
      </c>
      <c r="AP11" s="16"/>
      <c r="AQ11" s="16">
        <v>0.21145096111679301</v>
      </c>
      <c r="AR11" s="16">
        <v>0.21392103578333199</v>
      </c>
      <c r="AS11" s="16">
        <v>0.18825747085210401</v>
      </c>
      <c r="AT11" s="16"/>
      <c r="AU11" s="16">
        <v>0.19638520337771201</v>
      </c>
      <c r="AV11" s="16">
        <v>0.25615553915475497</v>
      </c>
      <c r="AW11" s="16"/>
      <c r="AX11" s="16">
        <v>0.204403653197441</v>
      </c>
      <c r="AY11" s="16">
        <v>0.28986876639045001</v>
      </c>
      <c r="AZ11" s="16"/>
      <c r="BA11" s="16">
        <v>0.13380105893192601</v>
      </c>
      <c r="BB11" s="16">
        <v>0.23858848012013201</v>
      </c>
    </row>
    <row r="12" spans="2:54" x14ac:dyDescent="0.35">
      <c r="B12" s="19" t="s">
        <v>110</v>
      </c>
      <c r="C12" s="20">
        <v>0.14433343532031001</v>
      </c>
      <c r="D12" s="20">
        <v>0.129722276240644</v>
      </c>
      <c r="E12" s="20">
        <v>0.15672271062999901</v>
      </c>
      <c r="F12" s="20"/>
      <c r="G12" s="20">
        <v>0.170101122547065</v>
      </c>
      <c r="H12" s="20">
        <v>0.10568525863360501</v>
      </c>
      <c r="I12" s="20">
        <v>0.101063846843286</v>
      </c>
      <c r="J12" s="20">
        <v>0.124115653295353</v>
      </c>
      <c r="K12" s="20">
        <v>0.18898765681336699</v>
      </c>
      <c r="L12" s="20">
        <v>0.176531538139266</v>
      </c>
      <c r="M12" s="20"/>
      <c r="N12" s="20">
        <v>0.14524324618061599</v>
      </c>
      <c r="O12" s="20">
        <v>0.121981548933439</v>
      </c>
      <c r="P12" s="20">
        <v>0.15097936762420699</v>
      </c>
      <c r="Q12" s="20">
        <v>0.152574173797868</v>
      </c>
      <c r="R12" s="20"/>
      <c r="S12" s="20">
        <v>0.14279961458457099</v>
      </c>
      <c r="T12" s="20">
        <v>0.14736480649220601</v>
      </c>
      <c r="U12" s="20"/>
      <c r="V12" s="20">
        <v>0.17331079202095601</v>
      </c>
      <c r="W12" s="20">
        <v>0.15965159411013799</v>
      </c>
      <c r="X12" s="20">
        <v>9.8813985124160897E-2</v>
      </c>
      <c r="Y12" s="20">
        <v>0.13541084424744601</v>
      </c>
      <c r="Z12" s="20"/>
      <c r="AA12" s="20">
        <v>0.164491798055521</v>
      </c>
      <c r="AB12" s="20">
        <v>0.14698475169217301</v>
      </c>
      <c r="AC12" s="20">
        <v>0.16270300264375101</v>
      </c>
      <c r="AD12" s="20">
        <v>9.7661258999234099E-2</v>
      </c>
      <c r="AE12" s="20">
        <v>0.16418087607599299</v>
      </c>
      <c r="AF12" s="20">
        <v>7.9850288357983606E-2</v>
      </c>
      <c r="AG12" s="20"/>
      <c r="AH12" s="20">
        <v>0.13605656117690201</v>
      </c>
      <c r="AI12" s="20">
        <v>0.114085966479803</v>
      </c>
      <c r="AJ12" s="20"/>
      <c r="AK12" s="20">
        <v>0.15120041124953801</v>
      </c>
      <c r="AL12" s="20">
        <v>7.6064409590180196E-2</v>
      </c>
      <c r="AM12" s="20"/>
      <c r="AN12" s="20">
        <v>0.14866546539181899</v>
      </c>
      <c r="AO12" s="20">
        <v>0.10835518505222801</v>
      </c>
      <c r="AP12" s="20"/>
      <c r="AQ12" s="20">
        <v>0.16611331790071901</v>
      </c>
      <c r="AR12" s="20">
        <v>0.16446556715183699</v>
      </c>
      <c r="AS12" s="20">
        <v>0.10654419854951901</v>
      </c>
      <c r="AT12" s="20"/>
      <c r="AU12" s="20">
        <v>0.139674693131947</v>
      </c>
      <c r="AV12" s="20">
        <v>0.143114699209721</v>
      </c>
      <c r="AW12" s="20"/>
      <c r="AX12" s="20">
        <v>0.124859449123325</v>
      </c>
      <c r="AY12" s="20">
        <v>0.236050468675888</v>
      </c>
      <c r="AZ12" s="20"/>
      <c r="BA12" s="20">
        <v>8.9818126723148303E-2</v>
      </c>
      <c r="BB12" s="20">
        <v>0.13463349858935</v>
      </c>
    </row>
    <row r="13" spans="2:54" x14ac:dyDescent="0.35">
      <c r="B13" s="21"/>
    </row>
    <row r="14" spans="2:54" x14ac:dyDescent="0.35">
      <c r="B14" t="s">
        <v>525</v>
      </c>
    </row>
    <row r="15" spans="2:54" x14ac:dyDescent="0.35">
      <c r="B15" t="s">
        <v>526</v>
      </c>
    </row>
    <row r="17" spans="2:2" x14ac:dyDescent="0.35">
      <c r="B17"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B17"/>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238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234</v>
      </c>
      <c r="C9" s="16">
        <v>0.31987374745444902</v>
      </c>
      <c r="D9" s="16">
        <v>0.367411346532933</v>
      </c>
      <c r="E9" s="16">
        <v>0.27652829119539601</v>
      </c>
      <c r="F9" s="16"/>
      <c r="G9" s="16">
        <v>0.25567959172592902</v>
      </c>
      <c r="H9" s="16">
        <v>0.40453064466219701</v>
      </c>
      <c r="I9" s="16">
        <v>0.41393432362191002</v>
      </c>
      <c r="J9" s="16">
        <v>0.33735007538932399</v>
      </c>
      <c r="K9" s="16">
        <v>0.29841056054148102</v>
      </c>
      <c r="L9" s="16">
        <v>0.214831487574943</v>
      </c>
      <c r="M9" s="16"/>
      <c r="N9" s="16">
        <v>0.32835763473421598</v>
      </c>
      <c r="O9" s="16">
        <v>0.288776587647462</v>
      </c>
      <c r="P9" s="16">
        <v>0.302234795424147</v>
      </c>
      <c r="Q9" s="16">
        <v>0.36927921409222603</v>
      </c>
      <c r="R9" s="16"/>
      <c r="S9" s="16">
        <v>0.293273228762503</v>
      </c>
      <c r="T9" s="16">
        <v>0.36157442283091501</v>
      </c>
      <c r="U9" s="16"/>
      <c r="V9" s="16">
        <v>0.26728905096982097</v>
      </c>
      <c r="W9" s="16">
        <v>0.31019883397564901</v>
      </c>
      <c r="X9" s="16">
        <v>0.36710798259233601</v>
      </c>
      <c r="Y9" s="16">
        <v>0.42206128261428999</v>
      </c>
      <c r="Z9" s="16"/>
      <c r="AA9" s="16">
        <v>0.28395344021623298</v>
      </c>
      <c r="AB9" s="16">
        <v>0.29822844548086203</v>
      </c>
      <c r="AC9" s="16">
        <v>0.25165617234323601</v>
      </c>
      <c r="AD9" s="16">
        <v>0.39578883519111402</v>
      </c>
      <c r="AE9" s="16">
        <v>0.389734614865337</v>
      </c>
      <c r="AF9" s="16">
        <v>0.39144772126036098</v>
      </c>
      <c r="AG9" s="16"/>
      <c r="AH9" s="16">
        <v>0.37420415791630701</v>
      </c>
      <c r="AI9" s="16">
        <v>0.27839378649701602</v>
      </c>
      <c r="AJ9" s="16"/>
      <c r="AK9" s="16">
        <v>0.41305750806975999</v>
      </c>
      <c r="AL9" s="16">
        <v>0.29543645313340999</v>
      </c>
      <c r="AM9" s="16"/>
      <c r="AN9" s="16">
        <v>0.37112251054683498</v>
      </c>
      <c r="AO9" s="16">
        <v>0.28159103709887101</v>
      </c>
      <c r="AP9" s="16"/>
      <c r="AQ9" s="16">
        <v>0.31193833120426601</v>
      </c>
      <c r="AR9" s="16">
        <v>0.29659933122919102</v>
      </c>
      <c r="AS9" s="16">
        <v>0.37456923535937597</v>
      </c>
      <c r="AT9" s="16"/>
      <c r="AU9" s="16">
        <v>0.32667116001959201</v>
      </c>
      <c r="AV9" s="16">
        <v>0.309882497491905</v>
      </c>
      <c r="AW9" s="16"/>
      <c r="AX9" s="16">
        <v>0.35689927651291198</v>
      </c>
      <c r="AY9" s="16">
        <v>0.14392938446008999</v>
      </c>
      <c r="AZ9" s="16"/>
      <c r="BA9" s="16">
        <v>0.50308121797984595</v>
      </c>
      <c r="BB9" s="16">
        <v>0.47556999610439699</v>
      </c>
    </row>
    <row r="10" spans="2:54" x14ac:dyDescent="0.35">
      <c r="B10" s="19" t="s">
        <v>235</v>
      </c>
      <c r="C10" s="16">
        <v>0.25250237202443898</v>
      </c>
      <c r="D10" s="16">
        <v>0.268860480781272</v>
      </c>
      <c r="E10" s="16">
        <v>0.23417965556708401</v>
      </c>
      <c r="F10" s="16"/>
      <c r="G10" s="16">
        <v>0.334911929783823</v>
      </c>
      <c r="H10" s="16">
        <v>0.260586696964343</v>
      </c>
      <c r="I10" s="16">
        <v>0.20407853279313301</v>
      </c>
      <c r="J10" s="16">
        <v>0.214859982632194</v>
      </c>
      <c r="K10" s="16">
        <v>0.251390142540795</v>
      </c>
      <c r="L10" s="16">
        <v>0.26494182549719703</v>
      </c>
      <c r="M10" s="16"/>
      <c r="N10" s="16">
        <v>0.26743644333677502</v>
      </c>
      <c r="O10" s="16">
        <v>0.26689775878440403</v>
      </c>
      <c r="P10" s="16">
        <v>0.277252030165965</v>
      </c>
      <c r="Q10" s="16">
        <v>0.18952747295761899</v>
      </c>
      <c r="R10" s="16"/>
      <c r="S10" s="16">
        <v>0.27652014437102201</v>
      </c>
      <c r="T10" s="16">
        <v>0.212566603069898</v>
      </c>
      <c r="U10" s="16"/>
      <c r="V10" s="16">
        <v>0.25740201951130898</v>
      </c>
      <c r="W10" s="16">
        <v>0.25198490953527097</v>
      </c>
      <c r="X10" s="16">
        <v>0.24390587457746599</v>
      </c>
      <c r="Y10" s="16">
        <v>0.29456689916974099</v>
      </c>
      <c r="Z10" s="16"/>
      <c r="AA10" s="16">
        <v>0.26312775058680499</v>
      </c>
      <c r="AB10" s="16">
        <v>0.225232485043287</v>
      </c>
      <c r="AC10" s="16">
        <v>0.290401339057828</v>
      </c>
      <c r="AD10" s="16">
        <v>0.24055482178481299</v>
      </c>
      <c r="AE10" s="16">
        <v>0.246267793838928</v>
      </c>
      <c r="AF10" s="16">
        <v>0.25690853972801903</v>
      </c>
      <c r="AG10" s="16"/>
      <c r="AH10" s="16">
        <v>0.23211294095090099</v>
      </c>
      <c r="AI10" s="16">
        <v>0.27629276761147797</v>
      </c>
      <c r="AJ10" s="16"/>
      <c r="AK10" s="16">
        <v>0.21248801703385201</v>
      </c>
      <c r="AL10" s="16">
        <v>0.267328240623461</v>
      </c>
      <c r="AM10" s="16"/>
      <c r="AN10" s="16">
        <v>0.23966137447761701</v>
      </c>
      <c r="AO10" s="16">
        <v>0.25915742666763403</v>
      </c>
      <c r="AP10" s="16"/>
      <c r="AQ10" s="16">
        <v>0.27646438852246702</v>
      </c>
      <c r="AR10" s="16">
        <v>0.246211092039476</v>
      </c>
      <c r="AS10" s="16">
        <v>0.25072620090645498</v>
      </c>
      <c r="AT10" s="16"/>
      <c r="AU10" s="16">
        <v>0.241058658147245</v>
      </c>
      <c r="AV10" s="16">
        <v>0.26968622017365401</v>
      </c>
      <c r="AW10" s="16"/>
      <c r="AX10" s="16">
        <v>0.25976306976989899</v>
      </c>
      <c r="AY10" s="16">
        <v>0.21970708874032499</v>
      </c>
      <c r="AZ10" s="16"/>
      <c r="BA10" s="16">
        <v>0.28033675288291698</v>
      </c>
      <c r="BB10" s="16">
        <v>0.174687342843412</v>
      </c>
    </row>
    <row r="11" spans="2:54" x14ac:dyDescent="0.35">
      <c r="B11" s="19" t="s">
        <v>236</v>
      </c>
      <c r="C11" s="16">
        <v>0.25233193174917301</v>
      </c>
      <c r="D11" s="16">
        <v>0.21789206001035599</v>
      </c>
      <c r="E11" s="16">
        <v>0.28335970674100103</v>
      </c>
      <c r="F11" s="16"/>
      <c r="G11" s="16">
        <v>0.22505949888869101</v>
      </c>
      <c r="H11" s="16">
        <v>0.19048329322547</v>
      </c>
      <c r="I11" s="16">
        <v>0.28500503183975501</v>
      </c>
      <c r="J11" s="16">
        <v>0.32330535754818401</v>
      </c>
      <c r="K11" s="16">
        <v>0.23944974935531299</v>
      </c>
      <c r="L11" s="16">
        <v>0.252187696427492</v>
      </c>
      <c r="M11" s="16"/>
      <c r="N11" s="16">
        <v>0.21503498925343401</v>
      </c>
      <c r="O11" s="16">
        <v>0.27604083872535801</v>
      </c>
      <c r="P11" s="16">
        <v>0.25098031909035101</v>
      </c>
      <c r="Q11" s="16">
        <v>0.26047982198741698</v>
      </c>
      <c r="R11" s="16"/>
      <c r="S11" s="16">
        <v>0.23954912425088001</v>
      </c>
      <c r="T11" s="16">
        <v>0.27286213732861497</v>
      </c>
      <c r="U11" s="16"/>
      <c r="V11" s="16">
        <v>0.29708893830842098</v>
      </c>
      <c r="W11" s="16">
        <v>0.23453619228159001</v>
      </c>
      <c r="X11" s="16">
        <v>0.260268203487243</v>
      </c>
      <c r="Y11" s="16">
        <v>6.41351508308841E-2</v>
      </c>
      <c r="Z11" s="16"/>
      <c r="AA11" s="16">
        <v>0.27510933662268899</v>
      </c>
      <c r="AB11" s="16">
        <v>0.25140657135518901</v>
      </c>
      <c r="AC11" s="16">
        <v>0.28454647817239698</v>
      </c>
      <c r="AD11" s="16">
        <v>0.24188700534031701</v>
      </c>
      <c r="AE11" s="16">
        <v>0.147899158384139</v>
      </c>
      <c r="AF11" s="16">
        <v>0.242127779469864</v>
      </c>
      <c r="AG11" s="16"/>
      <c r="AH11" s="16">
        <v>0.21468868904989999</v>
      </c>
      <c r="AI11" s="16">
        <v>0.30333727329892002</v>
      </c>
      <c r="AJ11" s="16"/>
      <c r="AK11" s="16">
        <v>0.209674538811192</v>
      </c>
      <c r="AL11" s="16">
        <v>0.30541877949680402</v>
      </c>
      <c r="AM11" s="16"/>
      <c r="AN11" s="16">
        <v>0.189305612200276</v>
      </c>
      <c r="AO11" s="16">
        <v>0.313668748446501</v>
      </c>
      <c r="AP11" s="16"/>
      <c r="AQ11" s="16">
        <v>0.216229635138877</v>
      </c>
      <c r="AR11" s="16">
        <v>0.24231452888669799</v>
      </c>
      <c r="AS11" s="16">
        <v>0.25390155637134099</v>
      </c>
      <c r="AT11" s="16"/>
      <c r="AU11" s="16">
        <v>0.25426288272627601</v>
      </c>
      <c r="AV11" s="16">
        <v>0.254181331103491</v>
      </c>
      <c r="AW11" s="16"/>
      <c r="AX11" s="16">
        <v>0.226102618548533</v>
      </c>
      <c r="AY11" s="16">
        <v>0.380562513218417</v>
      </c>
      <c r="AZ11" s="16"/>
      <c r="BA11" s="16">
        <v>0.12780870207491701</v>
      </c>
      <c r="BB11" s="16">
        <v>0.23854999169815999</v>
      </c>
    </row>
    <row r="12" spans="2:54" x14ac:dyDescent="0.35">
      <c r="B12" s="19" t="s">
        <v>110</v>
      </c>
      <c r="C12" s="20">
        <v>0.17529194877193999</v>
      </c>
      <c r="D12" s="20">
        <v>0.14583611267544</v>
      </c>
      <c r="E12" s="20">
        <v>0.20593234649651901</v>
      </c>
      <c r="F12" s="20"/>
      <c r="G12" s="20">
        <v>0.18434897960155699</v>
      </c>
      <c r="H12" s="20">
        <v>0.14439936514799001</v>
      </c>
      <c r="I12" s="20">
        <v>9.6982111745201799E-2</v>
      </c>
      <c r="J12" s="20">
        <v>0.124484584430298</v>
      </c>
      <c r="K12" s="20">
        <v>0.21074954756241099</v>
      </c>
      <c r="L12" s="20">
        <v>0.268038990500368</v>
      </c>
      <c r="M12" s="20"/>
      <c r="N12" s="20">
        <v>0.189170932675576</v>
      </c>
      <c r="O12" s="20">
        <v>0.16828481484277599</v>
      </c>
      <c r="P12" s="20">
        <v>0.16953285531953699</v>
      </c>
      <c r="Q12" s="20">
        <v>0.18071349096273701</v>
      </c>
      <c r="R12" s="20"/>
      <c r="S12" s="20">
        <v>0.190657502615595</v>
      </c>
      <c r="T12" s="20">
        <v>0.15299683677057199</v>
      </c>
      <c r="U12" s="20"/>
      <c r="V12" s="20">
        <v>0.17821999121044799</v>
      </c>
      <c r="W12" s="20">
        <v>0.20328006420749001</v>
      </c>
      <c r="X12" s="20">
        <v>0.128717939342955</v>
      </c>
      <c r="Y12" s="20">
        <v>0.21923666738508499</v>
      </c>
      <c r="Z12" s="20"/>
      <c r="AA12" s="20">
        <v>0.17780947257427199</v>
      </c>
      <c r="AB12" s="20">
        <v>0.225132498120661</v>
      </c>
      <c r="AC12" s="20">
        <v>0.17339601042653899</v>
      </c>
      <c r="AD12" s="20">
        <v>0.121769337683756</v>
      </c>
      <c r="AE12" s="20">
        <v>0.216098432911597</v>
      </c>
      <c r="AF12" s="20">
        <v>0.109515959541756</v>
      </c>
      <c r="AG12" s="20"/>
      <c r="AH12" s="20">
        <v>0.17899421208289201</v>
      </c>
      <c r="AI12" s="20">
        <v>0.14197617259258499</v>
      </c>
      <c r="AJ12" s="20"/>
      <c r="AK12" s="20">
        <v>0.164779936085197</v>
      </c>
      <c r="AL12" s="20">
        <v>0.13181652674632499</v>
      </c>
      <c r="AM12" s="20"/>
      <c r="AN12" s="20">
        <v>0.199910502775273</v>
      </c>
      <c r="AO12" s="20">
        <v>0.14558278778699399</v>
      </c>
      <c r="AP12" s="20"/>
      <c r="AQ12" s="20">
        <v>0.19536764513439001</v>
      </c>
      <c r="AR12" s="20">
        <v>0.21487504784463399</v>
      </c>
      <c r="AS12" s="20">
        <v>0.12080300736282901</v>
      </c>
      <c r="AT12" s="20"/>
      <c r="AU12" s="20">
        <v>0.17800729910688601</v>
      </c>
      <c r="AV12" s="20">
        <v>0.16624995123094999</v>
      </c>
      <c r="AW12" s="20"/>
      <c r="AX12" s="20">
        <v>0.157235035168656</v>
      </c>
      <c r="AY12" s="20">
        <v>0.25580101358116802</v>
      </c>
      <c r="AZ12" s="20"/>
      <c r="BA12" s="20">
        <v>8.8773327062319704E-2</v>
      </c>
      <c r="BB12" s="20">
        <v>0.11119266935403101</v>
      </c>
    </row>
    <row r="13" spans="2:54" x14ac:dyDescent="0.35">
      <c r="B13" s="21"/>
    </row>
    <row r="14" spans="2:54" x14ac:dyDescent="0.35">
      <c r="B14" t="s">
        <v>525</v>
      </c>
    </row>
    <row r="15" spans="2:54" x14ac:dyDescent="0.35">
      <c r="B15" t="s">
        <v>526</v>
      </c>
    </row>
    <row r="17" spans="2:2" x14ac:dyDescent="0.35">
      <c r="B17"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BB17"/>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239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234</v>
      </c>
      <c r="C9" s="16">
        <v>0.345241328643627</v>
      </c>
      <c r="D9" s="16">
        <v>0.42449774076556801</v>
      </c>
      <c r="E9" s="16">
        <v>0.26857775241715898</v>
      </c>
      <c r="F9" s="16"/>
      <c r="G9" s="16">
        <v>0.28524376044500399</v>
      </c>
      <c r="H9" s="16">
        <v>0.428301901561496</v>
      </c>
      <c r="I9" s="16">
        <v>0.433914128129475</v>
      </c>
      <c r="J9" s="16">
        <v>0.34652082691771002</v>
      </c>
      <c r="K9" s="16">
        <v>0.31091467218754798</v>
      </c>
      <c r="L9" s="16">
        <v>0.26563209824545397</v>
      </c>
      <c r="M9" s="16"/>
      <c r="N9" s="16">
        <v>0.35505615991364098</v>
      </c>
      <c r="O9" s="16">
        <v>0.33006148009080699</v>
      </c>
      <c r="P9" s="16">
        <v>0.329354537417621</v>
      </c>
      <c r="Q9" s="16">
        <v>0.37696218050177799</v>
      </c>
      <c r="R9" s="16"/>
      <c r="S9" s="16">
        <v>0.30838642204116101</v>
      </c>
      <c r="T9" s="16">
        <v>0.39755031411318897</v>
      </c>
      <c r="U9" s="16"/>
      <c r="V9" s="16">
        <v>0.28144085087808102</v>
      </c>
      <c r="W9" s="16">
        <v>0.31068672209176101</v>
      </c>
      <c r="X9" s="16">
        <v>0.43798267535728003</v>
      </c>
      <c r="Y9" s="16">
        <v>0.43712794446412401</v>
      </c>
      <c r="Z9" s="16"/>
      <c r="AA9" s="16">
        <v>0.30957948657886702</v>
      </c>
      <c r="AB9" s="16">
        <v>0.35480902115602803</v>
      </c>
      <c r="AC9" s="16">
        <v>0.22650905657036499</v>
      </c>
      <c r="AD9" s="16">
        <v>0.419851340982133</v>
      </c>
      <c r="AE9" s="16">
        <v>0.43199918802564802</v>
      </c>
      <c r="AF9" s="16">
        <v>0.35257793171048002</v>
      </c>
      <c r="AG9" s="16"/>
      <c r="AH9" s="16">
        <v>0.38662146876207099</v>
      </c>
      <c r="AI9" s="16">
        <v>0.30715472413849498</v>
      </c>
      <c r="AJ9" s="16"/>
      <c r="AK9" s="16">
        <v>0.41023993074165099</v>
      </c>
      <c r="AL9" s="16">
        <v>0.33025773536147901</v>
      </c>
      <c r="AM9" s="16"/>
      <c r="AN9" s="16">
        <v>0.40576609343918402</v>
      </c>
      <c r="AO9" s="16">
        <v>0.31711622882202101</v>
      </c>
      <c r="AP9" s="16"/>
      <c r="AQ9" s="16">
        <v>0.33477064747959301</v>
      </c>
      <c r="AR9" s="16">
        <v>0.33055089261294202</v>
      </c>
      <c r="AS9" s="16">
        <v>0.38920997791337802</v>
      </c>
      <c r="AT9" s="16"/>
      <c r="AU9" s="16">
        <v>0.35312154075045499</v>
      </c>
      <c r="AV9" s="16">
        <v>0.33624903450862198</v>
      </c>
      <c r="AW9" s="16"/>
      <c r="AX9" s="16">
        <v>0.383857448537191</v>
      </c>
      <c r="AY9" s="16">
        <v>0.15643487226459199</v>
      </c>
      <c r="AZ9" s="16"/>
      <c r="BA9" s="16">
        <v>0.52693715117580997</v>
      </c>
      <c r="BB9" s="16">
        <v>0.49688971734132198</v>
      </c>
    </row>
    <row r="10" spans="2:54" x14ac:dyDescent="0.35">
      <c r="B10" s="19" t="s">
        <v>235</v>
      </c>
      <c r="C10" s="16">
        <v>0.156357480600815</v>
      </c>
      <c r="D10" s="16">
        <v>0.16286125963366299</v>
      </c>
      <c r="E10" s="16">
        <v>0.14770293925182101</v>
      </c>
      <c r="F10" s="16"/>
      <c r="G10" s="16">
        <v>0.18188748828092799</v>
      </c>
      <c r="H10" s="16">
        <v>0.21068003225561199</v>
      </c>
      <c r="I10" s="16">
        <v>0.15170974533436399</v>
      </c>
      <c r="J10" s="16">
        <v>0.122133935766259</v>
      </c>
      <c r="K10" s="16">
        <v>0.12435949135143599</v>
      </c>
      <c r="L10" s="16">
        <v>0.14956180064909999</v>
      </c>
      <c r="M10" s="16"/>
      <c r="N10" s="16">
        <v>0.169316470403409</v>
      </c>
      <c r="O10" s="16">
        <v>0.143760255126645</v>
      </c>
      <c r="P10" s="16">
        <v>0.15605187959377201</v>
      </c>
      <c r="Q10" s="16">
        <v>0.15858242063907499</v>
      </c>
      <c r="R10" s="16"/>
      <c r="S10" s="16">
        <v>0.15607811304444699</v>
      </c>
      <c r="T10" s="16">
        <v>0.157557277808481</v>
      </c>
      <c r="U10" s="16"/>
      <c r="V10" s="16">
        <v>0.15175519004909099</v>
      </c>
      <c r="W10" s="16">
        <v>0.16304707404443899</v>
      </c>
      <c r="X10" s="16">
        <v>0.14393350551720099</v>
      </c>
      <c r="Y10" s="16">
        <v>0.21655098601934999</v>
      </c>
      <c r="Z10" s="16"/>
      <c r="AA10" s="16">
        <v>0.163649353776848</v>
      </c>
      <c r="AB10" s="16">
        <v>0.13159557872504199</v>
      </c>
      <c r="AC10" s="16">
        <v>0.158086879322586</v>
      </c>
      <c r="AD10" s="16">
        <v>0.165847919798806</v>
      </c>
      <c r="AE10" s="16">
        <v>0.164284662793201</v>
      </c>
      <c r="AF10" s="16">
        <v>0.11467616109662999</v>
      </c>
      <c r="AG10" s="16"/>
      <c r="AH10" s="16">
        <v>0.18213826262938301</v>
      </c>
      <c r="AI10" s="16">
        <v>0.148320444736664</v>
      </c>
      <c r="AJ10" s="16"/>
      <c r="AK10" s="16">
        <v>0.16302402939070701</v>
      </c>
      <c r="AL10" s="16">
        <v>0.16220256102235101</v>
      </c>
      <c r="AM10" s="16"/>
      <c r="AN10" s="16">
        <v>0.17502032254191099</v>
      </c>
      <c r="AO10" s="16">
        <v>0.14134026219075799</v>
      </c>
      <c r="AP10" s="16"/>
      <c r="AQ10" s="16">
        <v>0.156143304737623</v>
      </c>
      <c r="AR10" s="16">
        <v>0.14075723377865601</v>
      </c>
      <c r="AS10" s="16">
        <v>0.181329563297875</v>
      </c>
      <c r="AT10" s="16"/>
      <c r="AU10" s="16">
        <v>0.152200202107246</v>
      </c>
      <c r="AV10" s="16">
        <v>0.161457607311116</v>
      </c>
      <c r="AW10" s="16"/>
      <c r="AX10" s="16">
        <v>0.16508846893308399</v>
      </c>
      <c r="AY10" s="16">
        <v>0.111653412939512</v>
      </c>
      <c r="AZ10" s="16"/>
      <c r="BA10" s="16">
        <v>0.179309546405408</v>
      </c>
      <c r="BB10" s="16">
        <v>9.4156078643861399E-2</v>
      </c>
    </row>
    <row r="11" spans="2:54" x14ac:dyDescent="0.35">
      <c r="B11" s="19" t="s">
        <v>236</v>
      </c>
      <c r="C11" s="16">
        <v>0.29909702546220601</v>
      </c>
      <c r="D11" s="16">
        <v>0.25403036728480799</v>
      </c>
      <c r="E11" s="16">
        <v>0.34275362273672</v>
      </c>
      <c r="F11" s="16"/>
      <c r="G11" s="16">
        <v>0.32026600633566299</v>
      </c>
      <c r="H11" s="16">
        <v>0.26974296372022599</v>
      </c>
      <c r="I11" s="16">
        <v>0.288156222031204</v>
      </c>
      <c r="J11" s="16">
        <v>0.32838380420168101</v>
      </c>
      <c r="K11" s="16">
        <v>0.34718066653777502</v>
      </c>
      <c r="L11" s="16">
        <v>0.260787552474125</v>
      </c>
      <c r="M11" s="16"/>
      <c r="N11" s="16">
        <v>0.23690185737188099</v>
      </c>
      <c r="O11" s="16">
        <v>0.31692948236139601</v>
      </c>
      <c r="P11" s="16">
        <v>0.33618181484441001</v>
      </c>
      <c r="Q11" s="16">
        <v>0.26858604969642502</v>
      </c>
      <c r="R11" s="16"/>
      <c r="S11" s="16">
        <v>0.30743650000279998</v>
      </c>
      <c r="T11" s="16">
        <v>0.28801221523040399</v>
      </c>
      <c r="U11" s="16"/>
      <c r="V11" s="16">
        <v>0.36272823552063999</v>
      </c>
      <c r="W11" s="16">
        <v>0.30269081276233001</v>
      </c>
      <c r="X11" s="16">
        <v>0.25616378079026197</v>
      </c>
      <c r="Y11" s="16">
        <v>0.150434458776249</v>
      </c>
      <c r="Z11" s="16"/>
      <c r="AA11" s="16">
        <v>0.32755015351241001</v>
      </c>
      <c r="AB11" s="16">
        <v>0.32964683750271701</v>
      </c>
      <c r="AC11" s="16">
        <v>0.41341818051642198</v>
      </c>
      <c r="AD11" s="16">
        <v>0.218797737601166</v>
      </c>
      <c r="AE11" s="16">
        <v>0.187313199480894</v>
      </c>
      <c r="AF11" s="16">
        <v>0.27469881304933602</v>
      </c>
      <c r="AG11" s="16"/>
      <c r="AH11" s="16">
        <v>0.24615204747726199</v>
      </c>
      <c r="AI11" s="16">
        <v>0.36311878193143399</v>
      </c>
      <c r="AJ11" s="16"/>
      <c r="AK11" s="16">
        <v>0.238802274071135</v>
      </c>
      <c r="AL11" s="16">
        <v>0.33898162550282301</v>
      </c>
      <c r="AM11" s="16"/>
      <c r="AN11" s="16">
        <v>0.20435477279866701</v>
      </c>
      <c r="AO11" s="16">
        <v>0.36380303141687897</v>
      </c>
      <c r="AP11" s="16"/>
      <c r="AQ11" s="16">
        <v>0.269051754775809</v>
      </c>
      <c r="AR11" s="16">
        <v>0.290994001246625</v>
      </c>
      <c r="AS11" s="16">
        <v>0.29690205336984299</v>
      </c>
      <c r="AT11" s="16"/>
      <c r="AU11" s="16">
        <v>0.28900275888361099</v>
      </c>
      <c r="AV11" s="16">
        <v>0.313503286097157</v>
      </c>
      <c r="AW11" s="16"/>
      <c r="AX11" s="16">
        <v>0.26318291008436201</v>
      </c>
      <c r="AY11" s="16">
        <v>0.47391300301933198</v>
      </c>
      <c r="AZ11" s="16"/>
      <c r="BA11" s="16">
        <v>0.185093997902575</v>
      </c>
      <c r="BB11" s="16">
        <v>0.19862933819221701</v>
      </c>
    </row>
    <row r="12" spans="2:54" x14ac:dyDescent="0.35">
      <c r="B12" s="19" t="s">
        <v>110</v>
      </c>
      <c r="C12" s="20">
        <v>0.19930416529335199</v>
      </c>
      <c r="D12" s="20">
        <v>0.15861063231596101</v>
      </c>
      <c r="E12" s="20">
        <v>0.24096568559429901</v>
      </c>
      <c r="F12" s="20"/>
      <c r="G12" s="20">
        <v>0.212602744938404</v>
      </c>
      <c r="H12" s="20">
        <v>9.1275102462665597E-2</v>
      </c>
      <c r="I12" s="20">
        <v>0.12621990450495699</v>
      </c>
      <c r="J12" s="20">
        <v>0.202961433114349</v>
      </c>
      <c r="K12" s="20">
        <v>0.21754516992324099</v>
      </c>
      <c r="L12" s="20">
        <v>0.32401854863132201</v>
      </c>
      <c r="M12" s="20"/>
      <c r="N12" s="20">
        <v>0.238725512311069</v>
      </c>
      <c r="O12" s="20">
        <v>0.209248782421151</v>
      </c>
      <c r="P12" s="20">
        <v>0.17841176814419599</v>
      </c>
      <c r="Q12" s="20">
        <v>0.195869349162722</v>
      </c>
      <c r="R12" s="20"/>
      <c r="S12" s="20">
        <v>0.22809896491159101</v>
      </c>
      <c r="T12" s="20">
        <v>0.15688019284792501</v>
      </c>
      <c r="U12" s="20"/>
      <c r="V12" s="20">
        <v>0.204075723552189</v>
      </c>
      <c r="W12" s="20">
        <v>0.22357539110147001</v>
      </c>
      <c r="X12" s="20">
        <v>0.161920038335257</v>
      </c>
      <c r="Y12" s="20">
        <v>0.195886610740277</v>
      </c>
      <c r="Z12" s="20"/>
      <c r="AA12" s="20">
        <v>0.19922100613187599</v>
      </c>
      <c r="AB12" s="20">
        <v>0.18394856261621401</v>
      </c>
      <c r="AC12" s="20">
        <v>0.201985883590627</v>
      </c>
      <c r="AD12" s="20">
        <v>0.19550300161789499</v>
      </c>
      <c r="AE12" s="20">
        <v>0.216402949700257</v>
      </c>
      <c r="AF12" s="20">
        <v>0.25804709414355498</v>
      </c>
      <c r="AG12" s="20"/>
      <c r="AH12" s="20">
        <v>0.18508822113128401</v>
      </c>
      <c r="AI12" s="20">
        <v>0.181406049193406</v>
      </c>
      <c r="AJ12" s="20"/>
      <c r="AK12" s="20">
        <v>0.187933765796508</v>
      </c>
      <c r="AL12" s="20">
        <v>0.168558078113347</v>
      </c>
      <c r="AM12" s="20"/>
      <c r="AN12" s="20">
        <v>0.21485881122023801</v>
      </c>
      <c r="AO12" s="20">
        <v>0.177740477570341</v>
      </c>
      <c r="AP12" s="20"/>
      <c r="AQ12" s="20">
        <v>0.24003429300697501</v>
      </c>
      <c r="AR12" s="20">
        <v>0.237697872361777</v>
      </c>
      <c r="AS12" s="20">
        <v>0.13255840541890401</v>
      </c>
      <c r="AT12" s="20"/>
      <c r="AU12" s="20">
        <v>0.205675498258687</v>
      </c>
      <c r="AV12" s="20">
        <v>0.188790072083105</v>
      </c>
      <c r="AW12" s="20"/>
      <c r="AX12" s="20">
        <v>0.187871172445364</v>
      </c>
      <c r="AY12" s="20">
        <v>0.25799871177656503</v>
      </c>
      <c r="AZ12" s="20"/>
      <c r="BA12" s="20">
        <v>0.10865930451620701</v>
      </c>
      <c r="BB12" s="20">
        <v>0.21032486582259999</v>
      </c>
    </row>
    <row r="13" spans="2:54" x14ac:dyDescent="0.35">
      <c r="B13" s="21"/>
    </row>
    <row r="14" spans="2:54" x14ac:dyDescent="0.35">
      <c r="B14" t="s">
        <v>525</v>
      </c>
    </row>
    <row r="15" spans="2:54" x14ac:dyDescent="0.35">
      <c r="B15" t="s">
        <v>526</v>
      </c>
    </row>
    <row r="17" spans="2:2" x14ac:dyDescent="0.35">
      <c r="B17"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B17"/>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240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234</v>
      </c>
      <c r="C9" s="16">
        <v>0.384681936935445</v>
      </c>
      <c r="D9" s="16">
        <v>0.44712566090064298</v>
      </c>
      <c r="E9" s="16">
        <v>0.32146614796225198</v>
      </c>
      <c r="F9" s="16"/>
      <c r="G9" s="16">
        <v>0.32872386340730497</v>
      </c>
      <c r="H9" s="16">
        <v>0.436883712943401</v>
      </c>
      <c r="I9" s="16">
        <v>0.47386518295996599</v>
      </c>
      <c r="J9" s="16">
        <v>0.42471399381001701</v>
      </c>
      <c r="K9" s="16">
        <v>0.33478516439690598</v>
      </c>
      <c r="L9" s="16">
        <v>0.31173330417969902</v>
      </c>
      <c r="M9" s="16"/>
      <c r="N9" s="16">
        <v>0.42672939122881298</v>
      </c>
      <c r="O9" s="16">
        <v>0.30611435524296998</v>
      </c>
      <c r="P9" s="16">
        <v>0.40058990020311702</v>
      </c>
      <c r="Q9" s="16">
        <v>0.39777008351030901</v>
      </c>
      <c r="R9" s="16"/>
      <c r="S9" s="16">
        <v>0.34288972714415999</v>
      </c>
      <c r="T9" s="16">
        <v>0.44463171022798598</v>
      </c>
      <c r="U9" s="16"/>
      <c r="V9" s="16">
        <v>0.33358309850363499</v>
      </c>
      <c r="W9" s="16">
        <v>0.36300326206587302</v>
      </c>
      <c r="X9" s="16">
        <v>0.44741512534405797</v>
      </c>
      <c r="Y9" s="16">
        <v>0.48540336738841</v>
      </c>
      <c r="Z9" s="16"/>
      <c r="AA9" s="16">
        <v>0.34979517599385401</v>
      </c>
      <c r="AB9" s="16">
        <v>0.37596930303014098</v>
      </c>
      <c r="AC9" s="16">
        <v>0.30086801919260903</v>
      </c>
      <c r="AD9" s="16">
        <v>0.48387404369149001</v>
      </c>
      <c r="AE9" s="16">
        <v>0.41831967779439699</v>
      </c>
      <c r="AF9" s="16">
        <v>0.361961529174324</v>
      </c>
      <c r="AG9" s="16"/>
      <c r="AH9" s="16">
        <v>0.44558185492126201</v>
      </c>
      <c r="AI9" s="16">
        <v>0.34376656557045798</v>
      </c>
      <c r="AJ9" s="16"/>
      <c r="AK9" s="16">
        <v>0.474242064162329</v>
      </c>
      <c r="AL9" s="16">
        <v>0.37755774533158298</v>
      </c>
      <c r="AM9" s="16"/>
      <c r="AN9" s="16">
        <v>0.45637296117317899</v>
      </c>
      <c r="AO9" s="16">
        <v>0.33701362608693602</v>
      </c>
      <c r="AP9" s="16"/>
      <c r="AQ9" s="16">
        <v>0.41641620905370902</v>
      </c>
      <c r="AR9" s="16">
        <v>0.37831288504710198</v>
      </c>
      <c r="AS9" s="16">
        <v>0.41326519695302899</v>
      </c>
      <c r="AT9" s="16"/>
      <c r="AU9" s="16">
        <v>0.377799961322764</v>
      </c>
      <c r="AV9" s="16">
        <v>0.39734624187683698</v>
      </c>
      <c r="AW9" s="16"/>
      <c r="AX9" s="16">
        <v>0.43811293245551097</v>
      </c>
      <c r="AY9" s="16">
        <v>0.115441968757275</v>
      </c>
      <c r="AZ9" s="16"/>
      <c r="BA9" s="16">
        <v>0.57466705592554101</v>
      </c>
      <c r="BB9" s="16">
        <v>0.60737153409796696</v>
      </c>
    </row>
    <row r="10" spans="2:54" x14ac:dyDescent="0.35">
      <c r="B10" s="19" t="s">
        <v>235</v>
      </c>
      <c r="C10" s="16">
        <v>9.1475375742092802E-2</v>
      </c>
      <c r="D10" s="16">
        <v>0.107426352171536</v>
      </c>
      <c r="E10" s="16">
        <v>7.4027505808056698E-2</v>
      </c>
      <c r="F10" s="16"/>
      <c r="G10" s="16">
        <v>0.18568683730205501</v>
      </c>
      <c r="H10" s="16">
        <v>0.13603711868052301</v>
      </c>
      <c r="I10" s="16">
        <v>6.3777721162172896E-2</v>
      </c>
      <c r="J10" s="16">
        <v>7.2565613047755398E-2</v>
      </c>
      <c r="K10" s="16">
        <v>6.8199522956472802E-2</v>
      </c>
      <c r="L10" s="16">
        <v>5.2931694395854399E-2</v>
      </c>
      <c r="M10" s="16"/>
      <c r="N10" s="16">
        <v>6.9044357162604902E-2</v>
      </c>
      <c r="O10" s="16">
        <v>0.114915079635517</v>
      </c>
      <c r="P10" s="16">
        <v>9.3096413833469102E-2</v>
      </c>
      <c r="Q10" s="16">
        <v>8.4443127541383195E-2</v>
      </c>
      <c r="R10" s="16"/>
      <c r="S10" s="16">
        <v>0.10036228632265801</v>
      </c>
      <c r="T10" s="16">
        <v>7.8531312205760997E-2</v>
      </c>
      <c r="U10" s="16"/>
      <c r="V10" s="16">
        <v>0.11025521402978</v>
      </c>
      <c r="W10" s="16">
        <v>8.7752488959997696E-2</v>
      </c>
      <c r="X10" s="16">
        <v>7.5914138829173097E-2</v>
      </c>
      <c r="Y10" s="16">
        <v>0.12727553965994701</v>
      </c>
      <c r="Z10" s="16"/>
      <c r="AA10" s="16">
        <v>0.10089104763891001</v>
      </c>
      <c r="AB10" s="16">
        <v>5.7049028091403997E-2</v>
      </c>
      <c r="AC10" s="16">
        <v>9.5855273538168501E-2</v>
      </c>
      <c r="AD10" s="16">
        <v>8.5494001547070805E-2</v>
      </c>
      <c r="AE10" s="16">
        <v>0.11808219977673701</v>
      </c>
      <c r="AF10" s="16">
        <v>0.12347587813008</v>
      </c>
      <c r="AG10" s="16"/>
      <c r="AH10" s="16">
        <v>9.0286782221161793E-2</v>
      </c>
      <c r="AI10" s="16">
        <v>8.8486524564857894E-2</v>
      </c>
      <c r="AJ10" s="16"/>
      <c r="AK10" s="16">
        <v>8.6303074368527494E-2</v>
      </c>
      <c r="AL10" s="16">
        <v>8.5519091213006798E-2</v>
      </c>
      <c r="AM10" s="16"/>
      <c r="AN10" s="16">
        <v>9.2568622797664493E-2</v>
      </c>
      <c r="AO10" s="16">
        <v>8.6972383358971395E-2</v>
      </c>
      <c r="AP10" s="16"/>
      <c r="AQ10" s="16">
        <v>5.9889191717889603E-2</v>
      </c>
      <c r="AR10" s="16">
        <v>8.6969674099346E-2</v>
      </c>
      <c r="AS10" s="16">
        <v>0.108908533984612</v>
      </c>
      <c r="AT10" s="16"/>
      <c r="AU10" s="16">
        <v>9.1839905662743901E-2</v>
      </c>
      <c r="AV10" s="16">
        <v>8.8981741468873901E-2</v>
      </c>
      <c r="AW10" s="16"/>
      <c r="AX10" s="16">
        <v>8.0897724980813407E-2</v>
      </c>
      <c r="AY10" s="16">
        <v>0.14909747164273801</v>
      </c>
      <c r="AZ10" s="16"/>
      <c r="BA10" s="16">
        <v>0.10327503951948799</v>
      </c>
      <c r="BB10" s="16">
        <v>3.2671940480504202E-2</v>
      </c>
    </row>
    <row r="11" spans="2:54" x14ac:dyDescent="0.35">
      <c r="B11" s="19" t="s">
        <v>236</v>
      </c>
      <c r="C11" s="16">
        <v>0.35066451749974897</v>
      </c>
      <c r="D11" s="16">
        <v>0.30270840427699403</v>
      </c>
      <c r="E11" s="16">
        <v>0.39978968369205398</v>
      </c>
      <c r="F11" s="16"/>
      <c r="G11" s="16">
        <v>0.29927367733069699</v>
      </c>
      <c r="H11" s="16">
        <v>0.26921826762940798</v>
      </c>
      <c r="I11" s="16">
        <v>0.33324759677764698</v>
      </c>
      <c r="J11" s="16">
        <v>0.37561417693361598</v>
      </c>
      <c r="K11" s="16">
        <v>0.40160681685722099</v>
      </c>
      <c r="L11" s="16">
        <v>0.40496776861662998</v>
      </c>
      <c r="M11" s="16"/>
      <c r="N11" s="16">
        <v>0.30837907276808202</v>
      </c>
      <c r="O11" s="16">
        <v>0.39576148564052099</v>
      </c>
      <c r="P11" s="16">
        <v>0.35273314817884099</v>
      </c>
      <c r="Q11" s="16">
        <v>0.33819494536683498</v>
      </c>
      <c r="R11" s="16"/>
      <c r="S11" s="16">
        <v>0.37803398573076802</v>
      </c>
      <c r="T11" s="16">
        <v>0.31114332753871299</v>
      </c>
      <c r="U11" s="16"/>
      <c r="V11" s="16">
        <v>0.36651236866726999</v>
      </c>
      <c r="W11" s="16">
        <v>0.35265030386387902</v>
      </c>
      <c r="X11" s="16">
        <v>0.34595596818861801</v>
      </c>
      <c r="Y11" s="16">
        <v>0.250879509308639</v>
      </c>
      <c r="Z11" s="16"/>
      <c r="AA11" s="16">
        <v>0.35728506899830098</v>
      </c>
      <c r="AB11" s="16">
        <v>0.36767877791924097</v>
      </c>
      <c r="AC11" s="16">
        <v>0.45908931893538002</v>
      </c>
      <c r="AD11" s="16">
        <v>0.29507277359058998</v>
      </c>
      <c r="AE11" s="16">
        <v>0.30481123081622702</v>
      </c>
      <c r="AF11" s="16">
        <v>0.338230205647785</v>
      </c>
      <c r="AG11" s="16"/>
      <c r="AH11" s="16">
        <v>0.31198912710292298</v>
      </c>
      <c r="AI11" s="16">
        <v>0.40116745342460902</v>
      </c>
      <c r="AJ11" s="16"/>
      <c r="AK11" s="16">
        <v>0.27928741524920497</v>
      </c>
      <c r="AL11" s="16">
        <v>0.38896872831005702</v>
      </c>
      <c r="AM11" s="16"/>
      <c r="AN11" s="16">
        <v>0.28598289436690399</v>
      </c>
      <c r="AO11" s="16">
        <v>0.40946184085196202</v>
      </c>
      <c r="AP11" s="16"/>
      <c r="AQ11" s="16">
        <v>0.34951326728717702</v>
      </c>
      <c r="AR11" s="16">
        <v>0.326732650163023</v>
      </c>
      <c r="AS11" s="16">
        <v>0.34425773843910601</v>
      </c>
      <c r="AT11" s="16"/>
      <c r="AU11" s="16">
        <v>0.36042455742555002</v>
      </c>
      <c r="AV11" s="16">
        <v>0.33784613945597503</v>
      </c>
      <c r="AW11" s="16"/>
      <c r="AX11" s="16">
        <v>0.320142176612568</v>
      </c>
      <c r="AY11" s="16">
        <v>0.50005955315564399</v>
      </c>
      <c r="AZ11" s="16"/>
      <c r="BA11" s="16">
        <v>0.21078661479477701</v>
      </c>
      <c r="BB11" s="16">
        <v>0.21535369268427801</v>
      </c>
    </row>
    <row r="12" spans="2:54" x14ac:dyDescent="0.35">
      <c r="B12" s="19" t="s">
        <v>110</v>
      </c>
      <c r="C12" s="20">
        <v>0.173178169822713</v>
      </c>
      <c r="D12" s="20">
        <v>0.14273958265082701</v>
      </c>
      <c r="E12" s="20">
        <v>0.20471666253763701</v>
      </c>
      <c r="F12" s="20"/>
      <c r="G12" s="20">
        <v>0.186315621959943</v>
      </c>
      <c r="H12" s="20">
        <v>0.157860900746668</v>
      </c>
      <c r="I12" s="20">
        <v>0.12910949910021399</v>
      </c>
      <c r="J12" s="20">
        <v>0.12710621620861201</v>
      </c>
      <c r="K12" s="20">
        <v>0.19540849578940001</v>
      </c>
      <c r="L12" s="20">
        <v>0.23036723280781701</v>
      </c>
      <c r="M12" s="20"/>
      <c r="N12" s="20">
        <v>0.19584717884050001</v>
      </c>
      <c r="O12" s="20">
        <v>0.18320907948099199</v>
      </c>
      <c r="P12" s="20">
        <v>0.15358053778457201</v>
      </c>
      <c r="Q12" s="20">
        <v>0.17959184358147201</v>
      </c>
      <c r="R12" s="20"/>
      <c r="S12" s="20">
        <v>0.17871400080241401</v>
      </c>
      <c r="T12" s="20">
        <v>0.16569365002754</v>
      </c>
      <c r="U12" s="20"/>
      <c r="V12" s="20">
        <v>0.18964931879931499</v>
      </c>
      <c r="W12" s="20">
        <v>0.19659394511025099</v>
      </c>
      <c r="X12" s="20">
        <v>0.13071476763815101</v>
      </c>
      <c r="Y12" s="20">
        <v>0.13644158364300399</v>
      </c>
      <c r="Z12" s="20"/>
      <c r="AA12" s="20">
        <v>0.19202870736893499</v>
      </c>
      <c r="AB12" s="20">
        <v>0.199302890959214</v>
      </c>
      <c r="AC12" s="20">
        <v>0.14418738833384301</v>
      </c>
      <c r="AD12" s="20">
        <v>0.135559181170849</v>
      </c>
      <c r="AE12" s="20">
        <v>0.15878689161263901</v>
      </c>
      <c r="AF12" s="20">
        <v>0.17633238704781101</v>
      </c>
      <c r="AG12" s="20"/>
      <c r="AH12" s="20">
        <v>0.15214223575465299</v>
      </c>
      <c r="AI12" s="20">
        <v>0.16657945644007499</v>
      </c>
      <c r="AJ12" s="20"/>
      <c r="AK12" s="20">
        <v>0.160167446219939</v>
      </c>
      <c r="AL12" s="20">
        <v>0.147954435145353</v>
      </c>
      <c r="AM12" s="20"/>
      <c r="AN12" s="20">
        <v>0.16507552166225201</v>
      </c>
      <c r="AO12" s="20">
        <v>0.166552149702131</v>
      </c>
      <c r="AP12" s="20"/>
      <c r="AQ12" s="20">
        <v>0.17418133194122501</v>
      </c>
      <c r="AR12" s="20">
        <v>0.207984790690528</v>
      </c>
      <c r="AS12" s="20">
        <v>0.13356853062325399</v>
      </c>
      <c r="AT12" s="20"/>
      <c r="AU12" s="20">
        <v>0.16993557558894201</v>
      </c>
      <c r="AV12" s="20">
        <v>0.17582587719831499</v>
      </c>
      <c r="AW12" s="20"/>
      <c r="AX12" s="20">
        <v>0.16084716595110801</v>
      </c>
      <c r="AY12" s="20">
        <v>0.235401006444344</v>
      </c>
      <c r="AZ12" s="20"/>
      <c r="BA12" s="20">
        <v>0.111271289760195</v>
      </c>
      <c r="BB12" s="20">
        <v>0.144602832737251</v>
      </c>
    </row>
    <row r="13" spans="2:54" x14ac:dyDescent="0.35">
      <c r="B13" s="21"/>
    </row>
    <row r="14" spans="2:54" x14ac:dyDescent="0.35">
      <c r="B14" t="s">
        <v>525</v>
      </c>
    </row>
    <row r="15" spans="2:54" x14ac:dyDescent="0.35">
      <c r="B15" t="s">
        <v>526</v>
      </c>
    </row>
    <row r="17" spans="2:2" x14ac:dyDescent="0.35">
      <c r="B17"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B17"/>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241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234</v>
      </c>
      <c r="C9" s="16">
        <v>0.40255670618599498</v>
      </c>
      <c r="D9" s="16">
        <v>0.46964881549059001</v>
      </c>
      <c r="E9" s="16">
        <v>0.33831151684391197</v>
      </c>
      <c r="F9" s="16"/>
      <c r="G9" s="16">
        <v>0.31828003214416301</v>
      </c>
      <c r="H9" s="16">
        <v>0.39645979076217602</v>
      </c>
      <c r="I9" s="16">
        <v>0.48856098522834901</v>
      </c>
      <c r="J9" s="16">
        <v>0.38775860294463099</v>
      </c>
      <c r="K9" s="16">
        <v>0.44520290063450102</v>
      </c>
      <c r="L9" s="16">
        <v>0.367314483252421</v>
      </c>
      <c r="M9" s="16"/>
      <c r="N9" s="16">
        <v>0.43907557063269398</v>
      </c>
      <c r="O9" s="16">
        <v>0.392985601971437</v>
      </c>
      <c r="P9" s="16">
        <v>0.39364992584465303</v>
      </c>
      <c r="Q9" s="16">
        <v>0.39905058648920699</v>
      </c>
      <c r="R9" s="16"/>
      <c r="S9" s="16">
        <v>0.40052787675323598</v>
      </c>
      <c r="T9" s="16">
        <v>0.40264082103161603</v>
      </c>
      <c r="U9" s="16"/>
      <c r="V9" s="16">
        <v>0.33841505658443699</v>
      </c>
      <c r="W9" s="16">
        <v>0.406075749481834</v>
      </c>
      <c r="X9" s="16">
        <v>0.44046772121903799</v>
      </c>
      <c r="Y9" s="16">
        <v>0.51452725745626904</v>
      </c>
      <c r="Z9" s="16"/>
      <c r="AA9" s="16">
        <v>0.34623698874773101</v>
      </c>
      <c r="AB9" s="16">
        <v>0.410827301752761</v>
      </c>
      <c r="AC9" s="16">
        <v>0.34045740534667501</v>
      </c>
      <c r="AD9" s="16">
        <v>0.502925203431145</v>
      </c>
      <c r="AE9" s="16">
        <v>0.46199252844989303</v>
      </c>
      <c r="AF9" s="16">
        <v>0.399334119318067</v>
      </c>
      <c r="AG9" s="16"/>
      <c r="AH9" s="16">
        <v>0.43519725192832198</v>
      </c>
      <c r="AI9" s="16">
        <v>0.398738821851292</v>
      </c>
      <c r="AJ9" s="16"/>
      <c r="AK9" s="16">
        <v>0.468011673063566</v>
      </c>
      <c r="AL9" s="16">
        <v>0.42554440999343901</v>
      </c>
      <c r="AM9" s="16"/>
      <c r="AN9" s="16">
        <v>0.45234052469459402</v>
      </c>
      <c r="AO9" s="16">
        <v>0.377358052408584</v>
      </c>
      <c r="AP9" s="16"/>
      <c r="AQ9" s="16">
        <v>0.43896762924583899</v>
      </c>
      <c r="AR9" s="16">
        <v>0.38127005821344701</v>
      </c>
      <c r="AS9" s="16">
        <v>0.42926037789614002</v>
      </c>
      <c r="AT9" s="16"/>
      <c r="AU9" s="16">
        <v>0.42082043760367699</v>
      </c>
      <c r="AV9" s="16">
        <v>0.37780455260129298</v>
      </c>
      <c r="AW9" s="16"/>
      <c r="AX9" s="16">
        <v>0.43963968182492402</v>
      </c>
      <c r="AY9" s="16">
        <v>0.22387474015009501</v>
      </c>
      <c r="AZ9" s="16"/>
      <c r="BA9" s="16">
        <v>0.60888763497681198</v>
      </c>
      <c r="BB9" s="16">
        <v>0.49090459221991201</v>
      </c>
    </row>
    <row r="10" spans="2:54" x14ac:dyDescent="0.35">
      <c r="B10" s="19" t="s">
        <v>235</v>
      </c>
      <c r="C10" s="16">
        <v>9.9626844923134394E-2</v>
      </c>
      <c r="D10" s="16">
        <v>0.11863956117766999</v>
      </c>
      <c r="E10" s="16">
        <v>8.13322486163746E-2</v>
      </c>
      <c r="F10" s="16"/>
      <c r="G10" s="16">
        <v>0.188872043465317</v>
      </c>
      <c r="H10" s="16">
        <v>0.176866982264057</v>
      </c>
      <c r="I10" s="16">
        <v>8.9981334717373199E-2</v>
      </c>
      <c r="J10" s="16">
        <v>7.5000575858525695E-2</v>
      </c>
      <c r="K10" s="16">
        <v>2.8151277677603E-2</v>
      </c>
      <c r="L10" s="16">
        <v>6.3957574312376905E-2</v>
      </c>
      <c r="M10" s="16"/>
      <c r="N10" s="16">
        <v>6.3537288279335205E-2</v>
      </c>
      <c r="O10" s="16">
        <v>0.101948932367038</v>
      </c>
      <c r="P10" s="16">
        <v>0.124561885200308</v>
      </c>
      <c r="Q10" s="16">
        <v>8.3463827248958899E-2</v>
      </c>
      <c r="R10" s="16"/>
      <c r="S10" s="16">
        <v>8.7460050870941594E-2</v>
      </c>
      <c r="T10" s="16">
        <v>0.118467850196439</v>
      </c>
      <c r="U10" s="16"/>
      <c r="V10" s="16">
        <v>0.117797762654946</v>
      </c>
      <c r="W10" s="16">
        <v>8.52404016392352E-2</v>
      </c>
      <c r="X10" s="16">
        <v>0.103345379769974</v>
      </c>
      <c r="Y10" s="16">
        <v>0.102116536936112</v>
      </c>
      <c r="Z10" s="16"/>
      <c r="AA10" s="16">
        <v>0.12417739606368</v>
      </c>
      <c r="AB10" s="16">
        <v>4.6838416768572103E-2</v>
      </c>
      <c r="AC10" s="16">
        <v>7.0209995234148906E-2</v>
      </c>
      <c r="AD10" s="16">
        <v>9.7994801711958193E-2</v>
      </c>
      <c r="AE10" s="16">
        <v>0.13019329760433199</v>
      </c>
      <c r="AF10" s="16">
        <v>0.113866653761053</v>
      </c>
      <c r="AG10" s="16"/>
      <c r="AH10" s="16">
        <v>0.128319395270241</v>
      </c>
      <c r="AI10" s="16">
        <v>7.6439978185656496E-2</v>
      </c>
      <c r="AJ10" s="16"/>
      <c r="AK10" s="16">
        <v>0.100806551816096</v>
      </c>
      <c r="AL10" s="16">
        <v>9.1478964567584295E-2</v>
      </c>
      <c r="AM10" s="16"/>
      <c r="AN10" s="16">
        <v>0.122488343438748</v>
      </c>
      <c r="AO10" s="16">
        <v>7.8638176373938398E-2</v>
      </c>
      <c r="AP10" s="16"/>
      <c r="AQ10" s="16">
        <v>7.7591903042339705E-2</v>
      </c>
      <c r="AR10" s="16">
        <v>8.5688772170305197E-2</v>
      </c>
      <c r="AS10" s="16">
        <v>0.14083675583452801</v>
      </c>
      <c r="AT10" s="16"/>
      <c r="AU10" s="16">
        <v>9.3044842904743102E-2</v>
      </c>
      <c r="AV10" s="16">
        <v>0.10713474052977701</v>
      </c>
      <c r="AW10" s="16"/>
      <c r="AX10" s="16">
        <v>9.7573681354450298E-2</v>
      </c>
      <c r="AY10" s="16">
        <v>0.10170653225781701</v>
      </c>
      <c r="AZ10" s="16"/>
      <c r="BA10" s="16">
        <v>0.141610339301495</v>
      </c>
      <c r="BB10" s="16">
        <v>0.10329352744223599</v>
      </c>
    </row>
    <row r="11" spans="2:54" x14ac:dyDescent="0.35">
      <c r="B11" s="19" t="s">
        <v>236</v>
      </c>
      <c r="C11" s="16">
        <v>0.34114415063633902</v>
      </c>
      <c r="D11" s="16">
        <v>0.28406634514942602</v>
      </c>
      <c r="E11" s="16">
        <v>0.395695127522533</v>
      </c>
      <c r="F11" s="16"/>
      <c r="G11" s="16">
        <v>0.34088621783307999</v>
      </c>
      <c r="H11" s="16">
        <v>0.32770884699523201</v>
      </c>
      <c r="I11" s="16">
        <v>0.32636037889845898</v>
      </c>
      <c r="J11" s="16">
        <v>0.41484977406103701</v>
      </c>
      <c r="K11" s="16">
        <v>0.35550641579671799</v>
      </c>
      <c r="L11" s="16">
        <v>0.29743329907692101</v>
      </c>
      <c r="M11" s="16"/>
      <c r="N11" s="16">
        <v>0.32428161470523598</v>
      </c>
      <c r="O11" s="16">
        <v>0.35443546030940598</v>
      </c>
      <c r="P11" s="16">
        <v>0.34596574860263202</v>
      </c>
      <c r="Q11" s="16">
        <v>0.33386684543901102</v>
      </c>
      <c r="R11" s="16"/>
      <c r="S11" s="16">
        <v>0.34995308760937899</v>
      </c>
      <c r="T11" s="16">
        <v>0.32956086217701902</v>
      </c>
      <c r="U11" s="16"/>
      <c r="V11" s="16">
        <v>0.37488046616753901</v>
      </c>
      <c r="W11" s="16">
        <v>0.32888019777778399</v>
      </c>
      <c r="X11" s="16">
        <v>0.34623584651157302</v>
      </c>
      <c r="Y11" s="16">
        <v>0.19340841921531601</v>
      </c>
      <c r="Z11" s="16"/>
      <c r="AA11" s="16">
        <v>0.37631698046847101</v>
      </c>
      <c r="AB11" s="16">
        <v>0.34331547639615201</v>
      </c>
      <c r="AC11" s="16">
        <v>0.375123047860419</v>
      </c>
      <c r="AD11" s="16">
        <v>0.29725145011897802</v>
      </c>
      <c r="AE11" s="16">
        <v>0.25108300605961198</v>
      </c>
      <c r="AF11" s="16">
        <v>0.33965611324003397</v>
      </c>
      <c r="AG11" s="16"/>
      <c r="AH11" s="16">
        <v>0.27302972931689001</v>
      </c>
      <c r="AI11" s="16">
        <v>0.404130987068475</v>
      </c>
      <c r="AJ11" s="16"/>
      <c r="AK11" s="16">
        <v>0.270865109887649</v>
      </c>
      <c r="AL11" s="16">
        <v>0.38398886534392601</v>
      </c>
      <c r="AM11" s="16"/>
      <c r="AN11" s="16">
        <v>0.24325872529078199</v>
      </c>
      <c r="AO11" s="16">
        <v>0.42514612286731701</v>
      </c>
      <c r="AP11" s="16"/>
      <c r="AQ11" s="16">
        <v>0.29500767308057602</v>
      </c>
      <c r="AR11" s="16">
        <v>0.34046694017259699</v>
      </c>
      <c r="AS11" s="16">
        <v>0.32927177656225198</v>
      </c>
      <c r="AT11" s="16"/>
      <c r="AU11" s="16">
        <v>0.32474444289864202</v>
      </c>
      <c r="AV11" s="16">
        <v>0.365258938390011</v>
      </c>
      <c r="AW11" s="16"/>
      <c r="AX11" s="16">
        <v>0.31188660052954698</v>
      </c>
      <c r="AY11" s="16">
        <v>0.48963452835530802</v>
      </c>
      <c r="AZ11" s="16"/>
      <c r="BA11" s="16">
        <v>0.17933725124719399</v>
      </c>
      <c r="BB11" s="16">
        <v>0.28045564783378601</v>
      </c>
    </row>
    <row r="12" spans="2:54" x14ac:dyDescent="0.35">
      <c r="B12" s="19" t="s">
        <v>110</v>
      </c>
      <c r="C12" s="20">
        <v>0.15667229825453199</v>
      </c>
      <c r="D12" s="20">
        <v>0.127645278182314</v>
      </c>
      <c r="E12" s="20">
        <v>0.18466110701718</v>
      </c>
      <c r="F12" s="20"/>
      <c r="G12" s="20">
        <v>0.15196170655744001</v>
      </c>
      <c r="H12" s="20">
        <v>9.8964379978535494E-2</v>
      </c>
      <c r="I12" s="20">
        <v>9.5097301155818006E-2</v>
      </c>
      <c r="J12" s="20">
        <v>0.12239104713580599</v>
      </c>
      <c r="K12" s="20">
        <v>0.17113940589117799</v>
      </c>
      <c r="L12" s="20">
        <v>0.27129464335828102</v>
      </c>
      <c r="M12" s="20"/>
      <c r="N12" s="20">
        <v>0.17310552638273499</v>
      </c>
      <c r="O12" s="20">
        <v>0.15063000535211901</v>
      </c>
      <c r="P12" s="20">
        <v>0.13582244035240701</v>
      </c>
      <c r="Q12" s="20">
        <v>0.18361874082282301</v>
      </c>
      <c r="R12" s="20"/>
      <c r="S12" s="20">
        <v>0.16205898476644401</v>
      </c>
      <c r="T12" s="20">
        <v>0.14933046659492599</v>
      </c>
      <c r="U12" s="20"/>
      <c r="V12" s="20">
        <v>0.16890671459307899</v>
      </c>
      <c r="W12" s="20">
        <v>0.17980365110114599</v>
      </c>
      <c r="X12" s="20">
        <v>0.109951052499415</v>
      </c>
      <c r="Y12" s="20">
        <v>0.189947786392303</v>
      </c>
      <c r="Z12" s="20"/>
      <c r="AA12" s="20">
        <v>0.15326863472011901</v>
      </c>
      <c r="AB12" s="20">
        <v>0.19901880508251499</v>
      </c>
      <c r="AC12" s="20">
        <v>0.21420955155875701</v>
      </c>
      <c r="AD12" s="20">
        <v>0.101828544737919</v>
      </c>
      <c r="AE12" s="20">
        <v>0.15673116788616201</v>
      </c>
      <c r="AF12" s="20">
        <v>0.14714311368084601</v>
      </c>
      <c r="AG12" s="20"/>
      <c r="AH12" s="20">
        <v>0.16345362348454701</v>
      </c>
      <c r="AI12" s="20">
        <v>0.120690212894578</v>
      </c>
      <c r="AJ12" s="20"/>
      <c r="AK12" s="20">
        <v>0.160316665232689</v>
      </c>
      <c r="AL12" s="20">
        <v>9.8987760095050101E-2</v>
      </c>
      <c r="AM12" s="20"/>
      <c r="AN12" s="20">
        <v>0.18191240657587601</v>
      </c>
      <c r="AO12" s="20">
        <v>0.11885764835016099</v>
      </c>
      <c r="AP12" s="20"/>
      <c r="AQ12" s="20">
        <v>0.18843279463124499</v>
      </c>
      <c r="AR12" s="20">
        <v>0.19257422944364999</v>
      </c>
      <c r="AS12" s="20">
        <v>0.10063108970708</v>
      </c>
      <c r="AT12" s="20"/>
      <c r="AU12" s="20">
        <v>0.161390276592938</v>
      </c>
      <c r="AV12" s="20">
        <v>0.14980176847891899</v>
      </c>
      <c r="AW12" s="20"/>
      <c r="AX12" s="20">
        <v>0.15090003629107901</v>
      </c>
      <c r="AY12" s="20">
        <v>0.18478419923677999</v>
      </c>
      <c r="AZ12" s="20"/>
      <c r="BA12" s="20">
        <v>7.0164774474499703E-2</v>
      </c>
      <c r="BB12" s="20">
        <v>0.12534623250406601</v>
      </c>
    </row>
    <row r="13" spans="2:54" x14ac:dyDescent="0.35">
      <c r="B13" s="21"/>
    </row>
    <row r="14" spans="2:54" x14ac:dyDescent="0.35">
      <c r="B14" t="s">
        <v>525</v>
      </c>
    </row>
    <row r="15" spans="2:54" x14ac:dyDescent="0.35">
      <c r="B15" t="s">
        <v>526</v>
      </c>
    </row>
    <row r="17" spans="2:2" x14ac:dyDescent="0.35">
      <c r="B17"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B28"/>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242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ht="29" customHeight="1" x14ac:dyDescent="0.35">
      <c r="B9" s="19" t="s">
        <v>243</v>
      </c>
      <c r="C9" s="16">
        <v>0.260431487731627</v>
      </c>
      <c r="D9" s="16">
        <v>0.28283503466121501</v>
      </c>
      <c r="E9" s="16">
        <v>0.24212719446164199</v>
      </c>
      <c r="F9" s="16"/>
      <c r="G9" s="16">
        <v>0.25985931775202997</v>
      </c>
      <c r="H9" s="16">
        <v>0.20408659819658401</v>
      </c>
      <c r="I9" s="16">
        <v>0.226846704964314</v>
      </c>
      <c r="J9" s="16">
        <v>0.27113495977993202</v>
      </c>
      <c r="K9" s="16">
        <v>0.26616511922722402</v>
      </c>
      <c r="L9" s="16">
        <v>0.32260870626806598</v>
      </c>
      <c r="M9" s="16"/>
      <c r="N9" s="16">
        <v>0.28757600164124603</v>
      </c>
      <c r="O9" s="16">
        <v>0.24794803420266401</v>
      </c>
      <c r="P9" s="16">
        <v>0.25990307613305602</v>
      </c>
      <c r="Q9" s="16">
        <v>0.25275272828218898</v>
      </c>
      <c r="R9" s="16"/>
      <c r="S9" s="16">
        <v>0.28575940208700901</v>
      </c>
      <c r="T9" s="16">
        <v>0.22188029809326101</v>
      </c>
      <c r="U9" s="16"/>
      <c r="V9" s="16">
        <v>0.19593704708606099</v>
      </c>
      <c r="W9" s="16">
        <v>0.28714049855436602</v>
      </c>
      <c r="X9" s="16">
        <v>0.266464160804679</v>
      </c>
      <c r="Y9" s="16">
        <v>0.37298817221945102</v>
      </c>
      <c r="Z9" s="16"/>
      <c r="AA9" s="16">
        <v>0.22038310267038499</v>
      </c>
      <c r="AB9" s="16">
        <v>0.29834239791015699</v>
      </c>
      <c r="AC9" s="16">
        <v>0.22718850994349199</v>
      </c>
      <c r="AD9" s="16">
        <v>0.29475638599447002</v>
      </c>
      <c r="AE9" s="16">
        <v>0.339016127592353</v>
      </c>
      <c r="AF9" s="16">
        <v>0.186560558280151</v>
      </c>
      <c r="AG9" s="16"/>
      <c r="AH9" s="16">
        <v>0.27314378782172699</v>
      </c>
      <c r="AI9" s="16">
        <v>0.24895287693844401</v>
      </c>
      <c r="AJ9" s="16"/>
      <c r="AK9" s="16">
        <v>0.29591699994804899</v>
      </c>
      <c r="AL9" s="16">
        <v>0.24847401892582799</v>
      </c>
      <c r="AM9" s="16"/>
      <c r="AN9" s="16">
        <v>0.292547403457453</v>
      </c>
      <c r="AO9" s="16">
        <v>0.25296642913783901</v>
      </c>
      <c r="AP9" s="16"/>
      <c r="AQ9" s="16">
        <v>0.31623687416065299</v>
      </c>
      <c r="AR9" s="16">
        <v>0.26341411039057</v>
      </c>
      <c r="AS9" s="16">
        <v>0.25114714013280798</v>
      </c>
      <c r="AT9" s="16"/>
      <c r="AU9" s="16">
        <v>0.27755650149518102</v>
      </c>
      <c r="AV9" s="16">
        <v>0.23516264543104501</v>
      </c>
      <c r="AW9" s="16"/>
      <c r="AX9" s="16">
        <v>0.27682477438359099</v>
      </c>
      <c r="AY9" s="16">
        <v>0.17810147861599099</v>
      </c>
      <c r="AZ9" s="16"/>
      <c r="BA9" s="16">
        <v>0.32227909055561799</v>
      </c>
      <c r="BB9" s="16">
        <v>0.28721962434732701</v>
      </c>
    </row>
    <row r="10" spans="2:54" ht="29" customHeight="1" x14ac:dyDescent="0.35">
      <c r="B10" s="19" t="s">
        <v>244</v>
      </c>
      <c r="C10" s="16">
        <v>0.253877512241106</v>
      </c>
      <c r="D10" s="16">
        <v>0.252115226897419</v>
      </c>
      <c r="E10" s="16">
        <v>0.25767494687068399</v>
      </c>
      <c r="F10" s="16"/>
      <c r="G10" s="16">
        <v>0.197572248834567</v>
      </c>
      <c r="H10" s="16">
        <v>0.202486933923507</v>
      </c>
      <c r="I10" s="16">
        <v>0.202800349215665</v>
      </c>
      <c r="J10" s="16">
        <v>0.262497217196903</v>
      </c>
      <c r="K10" s="16">
        <v>0.2936495873194</v>
      </c>
      <c r="L10" s="16">
        <v>0.332516551209529</v>
      </c>
      <c r="M10" s="16"/>
      <c r="N10" s="16">
        <v>0.28629725188292299</v>
      </c>
      <c r="O10" s="16">
        <v>0.209429165318125</v>
      </c>
      <c r="P10" s="16">
        <v>0.231898394969556</v>
      </c>
      <c r="Q10" s="16">
        <v>0.30477385571441201</v>
      </c>
      <c r="R10" s="16"/>
      <c r="S10" s="16">
        <v>0.26196845613845199</v>
      </c>
      <c r="T10" s="16">
        <v>0.23962175520434301</v>
      </c>
      <c r="U10" s="16"/>
      <c r="V10" s="16">
        <v>0.190694782281768</v>
      </c>
      <c r="W10" s="16">
        <v>0.26534482146396199</v>
      </c>
      <c r="X10" s="16">
        <v>0.296783366956968</v>
      </c>
      <c r="Y10" s="16">
        <v>0.22481647321148401</v>
      </c>
      <c r="Z10" s="16"/>
      <c r="AA10" s="16">
        <v>0.200940608163233</v>
      </c>
      <c r="AB10" s="16">
        <v>0.25670227127010198</v>
      </c>
      <c r="AC10" s="16">
        <v>0.27769680747515901</v>
      </c>
      <c r="AD10" s="16">
        <v>0.26753877135259002</v>
      </c>
      <c r="AE10" s="16">
        <v>0.37618689944411099</v>
      </c>
      <c r="AF10" s="16">
        <v>0.38131365701461001</v>
      </c>
      <c r="AG10" s="16"/>
      <c r="AH10" s="16">
        <v>0.252984845834554</v>
      </c>
      <c r="AI10" s="16">
        <v>0.2494763478008</v>
      </c>
      <c r="AJ10" s="16"/>
      <c r="AK10" s="16">
        <v>0.23297148572428</v>
      </c>
      <c r="AL10" s="16">
        <v>0.27758405504913802</v>
      </c>
      <c r="AM10" s="16"/>
      <c r="AN10" s="16">
        <v>0.26229076351182701</v>
      </c>
      <c r="AO10" s="16">
        <v>0.25530291035987002</v>
      </c>
      <c r="AP10" s="16"/>
      <c r="AQ10" s="16">
        <v>0.2632464701419</v>
      </c>
      <c r="AR10" s="16">
        <v>0.26661545942793802</v>
      </c>
      <c r="AS10" s="16">
        <v>0.259290945965863</v>
      </c>
      <c r="AT10" s="16"/>
      <c r="AU10" s="16">
        <v>0.25540354581433899</v>
      </c>
      <c r="AV10" s="16">
        <v>0.25268943322515403</v>
      </c>
      <c r="AW10" s="16"/>
      <c r="AX10" s="16">
        <v>0.24763788883990001</v>
      </c>
      <c r="AY10" s="16">
        <v>0.28421387565094802</v>
      </c>
      <c r="AZ10" s="16"/>
      <c r="BA10" s="16">
        <v>0.27258480160153298</v>
      </c>
      <c r="BB10" s="16">
        <v>0.27688256978105802</v>
      </c>
    </row>
    <row r="11" spans="2:54" ht="29" customHeight="1" x14ac:dyDescent="0.35">
      <c r="B11" s="19" t="s">
        <v>245</v>
      </c>
      <c r="C11" s="16">
        <v>0.241558649894132</v>
      </c>
      <c r="D11" s="16">
        <v>0.25479422115032402</v>
      </c>
      <c r="E11" s="16">
        <v>0.227658016466494</v>
      </c>
      <c r="F11" s="16"/>
      <c r="G11" s="16">
        <v>0.253382219536543</v>
      </c>
      <c r="H11" s="16">
        <v>0.25041424938861201</v>
      </c>
      <c r="I11" s="16">
        <v>0.18099794767758401</v>
      </c>
      <c r="J11" s="16">
        <v>0.26671126885468899</v>
      </c>
      <c r="K11" s="16">
        <v>0.210008178811425</v>
      </c>
      <c r="L11" s="16">
        <v>0.27997473174887899</v>
      </c>
      <c r="M11" s="16"/>
      <c r="N11" s="16">
        <v>0.26162281999711601</v>
      </c>
      <c r="O11" s="16">
        <v>0.21078801544942799</v>
      </c>
      <c r="P11" s="16">
        <v>0.24139780255169799</v>
      </c>
      <c r="Q11" s="16">
        <v>0.25435665399883101</v>
      </c>
      <c r="R11" s="16"/>
      <c r="S11" s="16">
        <v>0.247131425508818</v>
      </c>
      <c r="T11" s="16">
        <v>0.23435892114373499</v>
      </c>
      <c r="U11" s="16"/>
      <c r="V11" s="16">
        <v>0.22187261876463699</v>
      </c>
      <c r="W11" s="16">
        <v>0.22973922881592801</v>
      </c>
      <c r="X11" s="16">
        <v>0.264351304642579</v>
      </c>
      <c r="Y11" s="16">
        <v>0.332094730870722</v>
      </c>
      <c r="Z11" s="16"/>
      <c r="AA11" s="16">
        <v>0.184833409687364</v>
      </c>
      <c r="AB11" s="16">
        <v>0.29769876386129601</v>
      </c>
      <c r="AC11" s="16">
        <v>0.23107371908425001</v>
      </c>
      <c r="AD11" s="16">
        <v>0.27922683784464303</v>
      </c>
      <c r="AE11" s="16">
        <v>0.26830068071982899</v>
      </c>
      <c r="AF11" s="16">
        <v>0.32688660755388899</v>
      </c>
      <c r="AG11" s="16"/>
      <c r="AH11" s="16">
        <v>0.245136945927073</v>
      </c>
      <c r="AI11" s="16">
        <v>0.25666221560576602</v>
      </c>
      <c r="AJ11" s="16"/>
      <c r="AK11" s="16">
        <v>0.26098978809094597</v>
      </c>
      <c r="AL11" s="16">
        <v>0.23225040454213999</v>
      </c>
      <c r="AM11" s="16"/>
      <c r="AN11" s="16">
        <v>0.245721181343174</v>
      </c>
      <c r="AO11" s="16">
        <v>0.24895721545333999</v>
      </c>
      <c r="AP11" s="16"/>
      <c r="AQ11" s="16">
        <v>0.30422436063291403</v>
      </c>
      <c r="AR11" s="16">
        <v>0.19653739427028999</v>
      </c>
      <c r="AS11" s="16">
        <v>0.267077992138543</v>
      </c>
      <c r="AT11" s="16"/>
      <c r="AU11" s="16">
        <v>0.24061981961746601</v>
      </c>
      <c r="AV11" s="16">
        <v>0.24319037634250601</v>
      </c>
      <c r="AW11" s="16"/>
      <c r="AX11" s="16">
        <v>0.25533742364686501</v>
      </c>
      <c r="AY11" s="16">
        <v>0.17180219935374899</v>
      </c>
      <c r="AZ11" s="16"/>
      <c r="BA11" s="16">
        <v>0.25077536140749901</v>
      </c>
      <c r="BB11" s="16">
        <v>0.344818198883177</v>
      </c>
    </row>
    <row r="12" spans="2:54" ht="29" customHeight="1" x14ac:dyDescent="0.35">
      <c r="B12" s="19" t="s">
        <v>246</v>
      </c>
      <c r="C12" s="16">
        <v>0.222970204743035</v>
      </c>
      <c r="D12" s="16">
        <v>0.23968077010333499</v>
      </c>
      <c r="E12" s="16">
        <v>0.21061599908161599</v>
      </c>
      <c r="F12" s="16"/>
      <c r="G12" s="16">
        <v>0.177012067389376</v>
      </c>
      <c r="H12" s="16">
        <v>0.20511614877413201</v>
      </c>
      <c r="I12" s="16">
        <v>0.24145800210651699</v>
      </c>
      <c r="J12" s="16">
        <v>0.24083635460376199</v>
      </c>
      <c r="K12" s="16">
        <v>0.210233093646715</v>
      </c>
      <c r="L12" s="16">
        <v>0.246914692875363</v>
      </c>
      <c r="M12" s="16"/>
      <c r="N12" s="16">
        <v>0.30931002228215798</v>
      </c>
      <c r="O12" s="16">
        <v>0.16159149265005901</v>
      </c>
      <c r="P12" s="16">
        <v>0.22130414421953701</v>
      </c>
      <c r="Q12" s="16">
        <v>0.217477231445835</v>
      </c>
      <c r="R12" s="16"/>
      <c r="S12" s="16">
        <v>0.22903089583925501</v>
      </c>
      <c r="T12" s="16">
        <v>0.214942244089743</v>
      </c>
      <c r="U12" s="16"/>
      <c r="V12" s="16">
        <v>0.204508435150866</v>
      </c>
      <c r="W12" s="16">
        <v>0.199688345680477</v>
      </c>
      <c r="X12" s="16">
        <v>0.25562513534445502</v>
      </c>
      <c r="Y12" s="16">
        <v>0.35487943444499698</v>
      </c>
      <c r="Z12" s="16"/>
      <c r="AA12" s="16">
        <v>0.17703290797114099</v>
      </c>
      <c r="AB12" s="16">
        <v>0.24591761494827299</v>
      </c>
      <c r="AC12" s="16">
        <v>0.15963102670860399</v>
      </c>
      <c r="AD12" s="16">
        <v>0.28661713837531</v>
      </c>
      <c r="AE12" s="16">
        <v>0.30748167399552301</v>
      </c>
      <c r="AF12" s="16">
        <v>0.18742316225312899</v>
      </c>
      <c r="AG12" s="16"/>
      <c r="AH12" s="16">
        <v>0.24354520464910301</v>
      </c>
      <c r="AI12" s="16">
        <v>0.20240450652376299</v>
      </c>
      <c r="AJ12" s="16"/>
      <c r="AK12" s="16">
        <v>0.219551736581545</v>
      </c>
      <c r="AL12" s="16">
        <v>0.236594222430521</v>
      </c>
      <c r="AM12" s="16"/>
      <c r="AN12" s="16">
        <v>0.25388842661752797</v>
      </c>
      <c r="AO12" s="16">
        <v>0.20334183534370201</v>
      </c>
      <c r="AP12" s="16"/>
      <c r="AQ12" s="16">
        <v>0.20147822522603501</v>
      </c>
      <c r="AR12" s="16">
        <v>0.23940492098593799</v>
      </c>
      <c r="AS12" s="16">
        <v>0.22141671277344399</v>
      </c>
      <c r="AT12" s="16"/>
      <c r="AU12" s="16">
        <v>0.219430148461605</v>
      </c>
      <c r="AV12" s="16">
        <v>0.23204604382434599</v>
      </c>
      <c r="AW12" s="16"/>
      <c r="AX12" s="16">
        <v>0.2297712285696</v>
      </c>
      <c r="AY12" s="16">
        <v>0.192032004066059</v>
      </c>
      <c r="AZ12" s="16"/>
      <c r="BA12" s="16">
        <v>0.249920597601788</v>
      </c>
      <c r="BB12" s="16">
        <v>0.225322854158756</v>
      </c>
    </row>
    <row r="13" spans="2:54" ht="29" customHeight="1" x14ac:dyDescent="0.35">
      <c r="B13" s="19" t="s">
        <v>247</v>
      </c>
      <c r="C13" s="16">
        <v>0.19553953852365899</v>
      </c>
      <c r="D13" s="16">
        <v>0.240013397278415</v>
      </c>
      <c r="E13" s="16">
        <v>0.15645449489548599</v>
      </c>
      <c r="F13" s="16"/>
      <c r="G13" s="16">
        <v>0.15722569958122201</v>
      </c>
      <c r="H13" s="16">
        <v>0.19542678757600601</v>
      </c>
      <c r="I13" s="16">
        <v>0.20429982235809699</v>
      </c>
      <c r="J13" s="16">
        <v>0.20888540998523</v>
      </c>
      <c r="K13" s="16">
        <v>0.182517397696982</v>
      </c>
      <c r="L13" s="16">
        <v>0.211067683963654</v>
      </c>
      <c r="M13" s="16"/>
      <c r="N13" s="16">
        <v>0.21019227056402201</v>
      </c>
      <c r="O13" s="16">
        <v>0.20715065443310399</v>
      </c>
      <c r="P13" s="16">
        <v>0.189986831978145</v>
      </c>
      <c r="Q13" s="16">
        <v>0.18379199717672801</v>
      </c>
      <c r="R13" s="16"/>
      <c r="S13" s="16">
        <v>0.20152849231349099</v>
      </c>
      <c r="T13" s="16">
        <v>0.18250372582841101</v>
      </c>
      <c r="U13" s="16"/>
      <c r="V13" s="16">
        <v>0.184693946254678</v>
      </c>
      <c r="W13" s="16">
        <v>0.17375812136524099</v>
      </c>
      <c r="X13" s="16">
        <v>0.225077303569579</v>
      </c>
      <c r="Y13" s="16">
        <v>0.28031445715492898</v>
      </c>
      <c r="Z13" s="16"/>
      <c r="AA13" s="16">
        <v>0.15638634874253901</v>
      </c>
      <c r="AB13" s="16">
        <v>0.21458816074769799</v>
      </c>
      <c r="AC13" s="16">
        <v>0.15302608676125801</v>
      </c>
      <c r="AD13" s="16">
        <v>0.250592442684276</v>
      </c>
      <c r="AE13" s="16">
        <v>0.24330692189487199</v>
      </c>
      <c r="AF13" s="16">
        <v>0.19646519988961</v>
      </c>
      <c r="AG13" s="16"/>
      <c r="AH13" s="16">
        <v>0.21893508318791999</v>
      </c>
      <c r="AI13" s="16">
        <v>0.19773602410539901</v>
      </c>
      <c r="AJ13" s="16"/>
      <c r="AK13" s="16">
        <v>0.20357028934483801</v>
      </c>
      <c r="AL13" s="16">
        <v>0.19541903783734099</v>
      </c>
      <c r="AM13" s="16"/>
      <c r="AN13" s="16">
        <v>0.22687675612257199</v>
      </c>
      <c r="AO13" s="16">
        <v>0.20348309678670701</v>
      </c>
      <c r="AP13" s="16"/>
      <c r="AQ13" s="16">
        <v>0.23760737999459999</v>
      </c>
      <c r="AR13" s="16">
        <v>0.169505696971886</v>
      </c>
      <c r="AS13" s="16">
        <v>0.19893767310987501</v>
      </c>
      <c r="AT13" s="16"/>
      <c r="AU13" s="16">
        <v>0.193225848447654</v>
      </c>
      <c r="AV13" s="16">
        <v>0.20030347191301701</v>
      </c>
      <c r="AW13" s="16"/>
      <c r="AX13" s="16">
        <v>0.20437930075656399</v>
      </c>
      <c r="AY13" s="16">
        <v>0.15832807210556701</v>
      </c>
      <c r="AZ13" s="16"/>
      <c r="BA13" s="16">
        <v>0.24893575086011299</v>
      </c>
      <c r="BB13" s="16">
        <v>0.233399285493706</v>
      </c>
    </row>
    <row r="14" spans="2:54" ht="29" customHeight="1" x14ac:dyDescent="0.35">
      <c r="B14" s="19" t="s">
        <v>248</v>
      </c>
      <c r="C14" s="16">
        <v>0.18453119697593001</v>
      </c>
      <c r="D14" s="16">
        <v>0.196406757862887</v>
      </c>
      <c r="E14" s="16">
        <v>0.17615819607723701</v>
      </c>
      <c r="F14" s="16"/>
      <c r="G14" s="16">
        <v>0.200985918920497</v>
      </c>
      <c r="H14" s="16">
        <v>0.13273071123313401</v>
      </c>
      <c r="I14" s="16">
        <v>0.21823303458047599</v>
      </c>
      <c r="J14" s="16">
        <v>0.18429964716521099</v>
      </c>
      <c r="K14" s="16">
        <v>0.18797974093578701</v>
      </c>
      <c r="L14" s="16">
        <v>0.19068125221464</v>
      </c>
      <c r="M14" s="16"/>
      <c r="N14" s="16">
        <v>0.18898303892223001</v>
      </c>
      <c r="O14" s="16">
        <v>0.12994953408490001</v>
      </c>
      <c r="P14" s="16">
        <v>0.18054521134788901</v>
      </c>
      <c r="Q14" s="16">
        <v>0.23547202985249499</v>
      </c>
      <c r="R14" s="16"/>
      <c r="S14" s="16">
        <v>0.17873947035264201</v>
      </c>
      <c r="T14" s="16">
        <v>0.19418274048421899</v>
      </c>
      <c r="U14" s="16"/>
      <c r="V14" s="16">
        <v>0.22036870810235801</v>
      </c>
      <c r="W14" s="16">
        <v>0.17610373991516301</v>
      </c>
      <c r="X14" s="16">
        <v>0.161568213222058</v>
      </c>
      <c r="Y14" s="16">
        <v>0.21181744432865501</v>
      </c>
      <c r="Z14" s="16"/>
      <c r="AA14" s="16">
        <v>0.164999267235374</v>
      </c>
      <c r="AB14" s="16">
        <v>0.20202339760205101</v>
      </c>
      <c r="AC14" s="16">
        <v>0.151474720132453</v>
      </c>
      <c r="AD14" s="16">
        <v>0.20767014014586799</v>
      </c>
      <c r="AE14" s="16">
        <v>0.17029159815587699</v>
      </c>
      <c r="AF14" s="16">
        <v>0.31655859723118401</v>
      </c>
      <c r="AG14" s="16"/>
      <c r="AH14" s="16">
        <v>0.20232927550041799</v>
      </c>
      <c r="AI14" s="16">
        <v>0.18719668207712101</v>
      </c>
      <c r="AJ14" s="16"/>
      <c r="AK14" s="16">
        <v>0.21247150612026999</v>
      </c>
      <c r="AL14" s="16">
        <v>0.199815027073484</v>
      </c>
      <c r="AM14" s="16"/>
      <c r="AN14" s="16">
        <v>0.20210632383906799</v>
      </c>
      <c r="AO14" s="16">
        <v>0.18823157408254801</v>
      </c>
      <c r="AP14" s="16"/>
      <c r="AQ14" s="16">
        <v>0.27828477970002702</v>
      </c>
      <c r="AR14" s="16">
        <v>0.164651184272082</v>
      </c>
      <c r="AS14" s="16">
        <v>0.15926972105161599</v>
      </c>
      <c r="AT14" s="16"/>
      <c r="AU14" s="16">
        <v>0.180691875279616</v>
      </c>
      <c r="AV14" s="16">
        <v>0.191258988261783</v>
      </c>
      <c r="AW14" s="16"/>
      <c r="AX14" s="16">
        <v>0.19709568610441899</v>
      </c>
      <c r="AY14" s="16">
        <v>0.12788227073146399</v>
      </c>
      <c r="AZ14" s="16"/>
      <c r="BA14" s="16">
        <v>0.20418614917198599</v>
      </c>
      <c r="BB14" s="16">
        <v>0.26256898524761502</v>
      </c>
    </row>
    <row r="15" spans="2:54" ht="43.5" customHeight="1" x14ac:dyDescent="0.35">
      <c r="B15" s="19" t="s">
        <v>249</v>
      </c>
      <c r="C15" s="16">
        <v>0.16368170237455101</v>
      </c>
      <c r="D15" s="16">
        <v>0.16991337000808601</v>
      </c>
      <c r="E15" s="16">
        <v>0.16033057542794801</v>
      </c>
      <c r="F15" s="16"/>
      <c r="G15" s="16">
        <v>0.12841364637496899</v>
      </c>
      <c r="H15" s="16">
        <v>0.15996994716527899</v>
      </c>
      <c r="I15" s="16">
        <v>0.215811440071043</v>
      </c>
      <c r="J15" s="16">
        <v>0.15445688158068699</v>
      </c>
      <c r="K15" s="16">
        <v>0.19618471998227799</v>
      </c>
      <c r="L15" s="16">
        <v>0.12818546890994501</v>
      </c>
      <c r="M15" s="16"/>
      <c r="N15" s="16">
        <v>0.113204458038188</v>
      </c>
      <c r="O15" s="16">
        <v>0.124533931507764</v>
      </c>
      <c r="P15" s="16">
        <v>0.18371848495607801</v>
      </c>
      <c r="Q15" s="16">
        <v>0.20194979863177101</v>
      </c>
      <c r="R15" s="16"/>
      <c r="S15" s="16">
        <v>0.162507820889601</v>
      </c>
      <c r="T15" s="16">
        <v>0.16626670550989101</v>
      </c>
      <c r="U15" s="16"/>
      <c r="V15" s="16">
        <v>0.16658087445126399</v>
      </c>
      <c r="W15" s="16">
        <v>0.16580218914830899</v>
      </c>
      <c r="X15" s="16">
        <v>0.15719088505954501</v>
      </c>
      <c r="Y15" s="16">
        <v>0.172187359554412</v>
      </c>
      <c r="Z15" s="16"/>
      <c r="AA15" s="16">
        <v>0.195066794801694</v>
      </c>
      <c r="AB15" s="16">
        <v>0.153464257928772</v>
      </c>
      <c r="AC15" s="16">
        <v>0.136130012054336</v>
      </c>
      <c r="AD15" s="16">
        <v>0.146771492750675</v>
      </c>
      <c r="AE15" s="16">
        <v>0.130206120464533</v>
      </c>
      <c r="AF15" s="16">
        <v>0.12837866322480501</v>
      </c>
      <c r="AG15" s="16"/>
      <c r="AH15" s="16">
        <v>0.17201899073909799</v>
      </c>
      <c r="AI15" s="16">
        <v>0.15709493935989199</v>
      </c>
      <c r="AJ15" s="16"/>
      <c r="AK15" s="16">
        <v>0.15997803765838201</v>
      </c>
      <c r="AL15" s="16">
        <v>0.150297592663132</v>
      </c>
      <c r="AM15" s="16"/>
      <c r="AN15" s="16">
        <v>0.14597950028134801</v>
      </c>
      <c r="AO15" s="16">
        <v>0.16562363024308299</v>
      </c>
      <c r="AP15" s="16"/>
      <c r="AQ15" s="16">
        <v>0.145197121016613</v>
      </c>
      <c r="AR15" s="16">
        <v>0.19355229182701</v>
      </c>
      <c r="AS15" s="16">
        <v>0.16910546098768101</v>
      </c>
      <c r="AT15" s="16"/>
      <c r="AU15" s="16">
        <v>0.16562523503176399</v>
      </c>
      <c r="AV15" s="16">
        <v>0.16390125632372399</v>
      </c>
      <c r="AW15" s="16"/>
      <c r="AX15" s="16">
        <v>0.16896458490536401</v>
      </c>
      <c r="AY15" s="16">
        <v>0.14332701239273801</v>
      </c>
      <c r="AZ15" s="16"/>
      <c r="BA15" s="16">
        <v>0.234785895604081</v>
      </c>
      <c r="BB15" s="16">
        <v>0.13826011487246401</v>
      </c>
    </row>
    <row r="16" spans="2:54" ht="29" customHeight="1" x14ac:dyDescent="0.35">
      <c r="B16" s="19" t="s">
        <v>250</v>
      </c>
      <c r="C16" s="16">
        <v>0.15707334104124701</v>
      </c>
      <c r="D16" s="16">
        <v>0.15035407059442299</v>
      </c>
      <c r="E16" s="16">
        <v>0.163962063807678</v>
      </c>
      <c r="F16" s="16"/>
      <c r="G16" s="16">
        <v>0.14745441667446399</v>
      </c>
      <c r="H16" s="16">
        <v>0.207834238529194</v>
      </c>
      <c r="I16" s="16">
        <v>0.13863827140242199</v>
      </c>
      <c r="J16" s="16">
        <v>0.127018622581163</v>
      </c>
      <c r="K16" s="16">
        <v>0.16461467365389901</v>
      </c>
      <c r="L16" s="16">
        <v>0.15024389922947501</v>
      </c>
      <c r="M16" s="16"/>
      <c r="N16" s="16">
        <v>0.126485306702597</v>
      </c>
      <c r="O16" s="16">
        <v>0.17865298203742</v>
      </c>
      <c r="P16" s="16">
        <v>0.16764298875422801</v>
      </c>
      <c r="Q16" s="16">
        <v>0.14316169679655799</v>
      </c>
      <c r="R16" s="16"/>
      <c r="S16" s="16">
        <v>0.15742949685544</v>
      </c>
      <c r="T16" s="16">
        <v>0.15565955263220799</v>
      </c>
      <c r="U16" s="16"/>
      <c r="V16" s="16">
        <v>0.134930942090805</v>
      </c>
      <c r="W16" s="16">
        <v>0.171525050786762</v>
      </c>
      <c r="X16" s="16">
        <v>0.16247285296845401</v>
      </c>
      <c r="Y16" s="16">
        <v>0.106591510950451</v>
      </c>
      <c r="Z16" s="16"/>
      <c r="AA16" s="16">
        <v>0.16025410622498301</v>
      </c>
      <c r="AB16" s="16">
        <v>0.163021173702148</v>
      </c>
      <c r="AC16" s="16">
        <v>0.13145457848157699</v>
      </c>
      <c r="AD16" s="16">
        <v>0.171344789923562</v>
      </c>
      <c r="AE16" s="16">
        <v>0.134767856502023</v>
      </c>
      <c r="AF16" s="16">
        <v>0.13017796612108501</v>
      </c>
      <c r="AG16" s="16"/>
      <c r="AH16" s="16">
        <v>0.161495740159664</v>
      </c>
      <c r="AI16" s="16">
        <v>0.142372502692167</v>
      </c>
      <c r="AJ16" s="16"/>
      <c r="AK16" s="16">
        <v>0.15734589192374901</v>
      </c>
      <c r="AL16" s="16">
        <v>0.15544030142809001</v>
      </c>
      <c r="AM16" s="16"/>
      <c r="AN16" s="16">
        <v>0.15547669627514399</v>
      </c>
      <c r="AO16" s="16">
        <v>0.14301034115898401</v>
      </c>
      <c r="AP16" s="16"/>
      <c r="AQ16" s="16">
        <v>0.15659405954008301</v>
      </c>
      <c r="AR16" s="16">
        <v>0.16041242936491901</v>
      </c>
      <c r="AS16" s="16">
        <v>0.14659677723386599</v>
      </c>
      <c r="AT16" s="16"/>
      <c r="AU16" s="16">
        <v>0.18048974903192</v>
      </c>
      <c r="AV16" s="16">
        <v>0.126714539418325</v>
      </c>
      <c r="AW16" s="16"/>
      <c r="AX16" s="16">
        <v>0.16921528425006399</v>
      </c>
      <c r="AY16" s="16">
        <v>0.10147444567337199</v>
      </c>
      <c r="AZ16" s="16"/>
      <c r="BA16" s="16">
        <v>0.20659561916375099</v>
      </c>
      <c r="BB16" s="16">
        <v>0.16052823851146</v>
      </c>
    </row>
    <row r="17" spans="2:54" ht="29" customHeight="1" x14ac:dyDescent="0.35">
      <c r="B17" s="19" t="s">
        <v>251</v>
      </c>
      <c r="C17" s="16">
        <v>0.144393089573714</v>
      </c>
      <c r="D17" s="16">
        <v>0.15437466977993999</v>
      </c>
      <c r="E17" s="16">
        <v>0.136047675156415</v>
      </c>
      <c r="F17" s="16"/>
      <c r="G17" s="16">
        <v>0.213693649467769</v>
      </c>
      <c r="H17" s="16">
        <v>0.190793861753562</v>
      </c>
      <c r="I17" s="16">
        <v>0.20798582129620899</v>
      </c>
      <c r="J17" s="16">
        <v>0.133014596972579</v>
      </c>
      <c r="K17" s="16">
        <v>5.7398628853036197E-2</v>
      </c>
      <c r="L17" s="16">
        <v>9.18491661339009E-2</v>
      </c>
      <c r="M17" s="16"/>
      <c r="N17" s="16">
        <v>0.160339926451953</v>
      </c>
      <c r="O17" s="16">
        <v>0.148955594570745</v>
      </c>
      <c r="P17" s="16">
        <v>0.13562861031885201</v>
      </c>
      <c r="Q17" s="16">
        <v>0.14303355993137301</v>
      </c>
      <c r="R17" s="16"/>
      <c r="S17" s="16">
        <v>0.141756624922805</v>
      </c>
      <c r="T17" s="16">
        <v>0.149087308746642</v>
      </c>
      <c r="U17" s="16"/>
      <c r="V17" s="16">
        <v>0.155475086352899</v>
      </c>
      <c r="W17" s="16">
        <v>0.12920428108325999</v>
      </c>
      <c r="X17" s="16">
        <v>0.16302235356247499</v>
      </c>
      <c r="Y17" s="16">
        <v>8.3301548537400794E-2</v>
      </c>
      <c r="Z17" s="16"/>
      <c r="AA17" s="16">
        <v>0.16700093312023301</v>
      </c>
      <c r="AB17" s="16">
        <v>0.136100523338468</v>
      </c>
      <c r="AC17" s="16">
        <v>9.0701195991788594E-2</v>
      </c>
      <c r="AD17" s="16">
        <v>0.12936008331316401</v>
      </c>
      <c r="AE17" s="16">
        <v>0.16117699834882601</v>
      </c>
      <c r="AF17" s="16">
        <v>0.13344756805604399</v>
      </c>
      <c r="AG17" s="16"/>
      <c r="AH17" s="16">
        <v>0.14541310865652199</v>
      </c>
      <c r="AI17" s="16">
        <v>0.15121532895548701</v>
      </c>
      <c r="AJ17" s="16"/>
      <c r="AK17" s="16">
        <v>0.162894044210384</v>
      </c>
      <c r="AL17" s="16">
        <v>0.13109857428864699</v>
      </c>
      <c r="AM17" s="16"/>
      <c r="AN17" s="16">
        <v>0.154619427932562</v>
      </c>
      <c r="AO17" s="16">
        <v>0.14596613894755101</v>
      </c>
      <c r="AP17" s="16"/>
      <c r="AQ17" s="16">
        <v>0.11471403336679099</v>
      </c>
      <c r="AR17" s="16">
        <v>0.13495702242172999</v>
      </c>
      <c r="AS17" s="16">
        <v>0.173554528885594</v>
      </c>
      <c r="AT17" s="16"/>
      <c r="AU17" s="16">
        <v>0.134185381109895</v>
      </c>
      <c r="AV17" s="16">
        <v>0.16149782557050299</v>
      </c>
      <c r="AW17" s="16"/>
      <c r="AX17" s="16">
        <v>0.15862682803978301</v>
      </c>
      <c r="AY17" s="16">
        <v>6.8407025475094294E-2</v>
      </c>
      <c r="AZ17" s="16"/>
      <c r="BA17" s="16">
        <v>0.21953020826435399</v>
      </c>
      <c r="BB17" s="16">
        <v>9.5526806314719798E-2</v>
      </c>
    </row>
    <row r="18" spans="2:54" ht="29" customHeight="1" x14ac:dyDescent="0.35">
      <c r="B18" s="19" t="s">
        <v>252</v>
      </c>
      <c r="C18" s="16">
        <v>0.12435785393193501</v>
      </c>
      <c r="D18" s="16">
        <v>0.136269083708661</v>
      </c>
      <c r="E18" s="16">
        <v>0.11501259879623101</v>
      </c>
      <c r="F18" s="16"/>
      <c r="G18" s="16">
        <v>0.110964961394396</v>
      </c>
      <c r="H18" s="16">
        <v>0.12504710169427999</v>
      </c>
      <c r="I18" s="16">
        <v>0.14017383478054199</v>
      </c>
      <c r="J18" s="16">
        <v>0.156674376344074</v>
      </c>
      <c r="K18" s="16">
        <v>0.122966330099156</v>
      </c>
      <c r="L18" s="16">
        <v>9.5895612150991003E-2</v>
      </c>
      <c r="M18" s="16"/>
      <c r="N18" s="16">
        <v>0.13690658635873401</v>
      </c>
      <c r="O18" s="16">
        <v>0.133682929995733</v>
      </c>
      <c r="P18" s="16">
        <v>0.10476768847059199</v>
      </c>
      <c r="Q18" s="16">
        <v>0.13862631868248801</v>
      </c>
      <c r="R18" s="16"/>
      <c r="S18" s="16">
        <v>0.126381653861038</v>
      </c>
      <c r="T18" s="16">
        <v>0.121925627839007</v>
      </c>
      <c r="U18" s="16"/>
      <c r="V18" s="16">
        <v>0.103352392980097</v>
      </c>
      <c r="W18" s="16">
        <v>0.107043589945682</v>
      </c>
      <c r="X18" s="16">
        <v>0.16151215534562099</v>
      </c>
      <c r="Y18" s="16">
        <v>0.168032585587267</v>
      </c>
      <c r="Z18" s="16"/>
      <c r="AA18" s="16">
        <v>0.10732959411296999</v>
      </c>
      <c r="AB18" s="16">
        <v>0.142668130162273</v>
      </c>
      <c r="AC18" s="16">
        <v>0.124152717302512</v>
      </c>
      <c r="AD18" s="16">
        <v>0.13659217762833301</v>
      </c>
      <c r="AE18" s="16">
        <v>0.129367005977232</v>
      </c>
      <c r="AF18" s="16">
        <v>0.13443067401420999</v>
      </c>
      <c r="AG18" s="16"/>
      <c r="AH18" s="16">
        <v>0.127014370459853</v>
      </c>
      <c r="AI18" s="16">
        <v>0.11733088799261</v>
      </c>
      <c r="AJ18" s="16"/>
      <c r="AK18" s="16">
        <v>0.14783598276961399</v>
      </c>
      <c r="AL18" s="16">
        <v>0.13484618967930601</v>
      </c>
      <c r="AM18" s="16"/>
      <c r="AN18" s="16">
        <v>0.13351257960249599</v>
      </c>
      <c r="AO18" s="16">
        <v>0.12532988852920099</v>
      </c>
      <c r="AP18" s="16"/>
      <c r="AQ18" s="16">
        <v>0.134879104316566</v>
      </c>
      <c r="AR18" s="16">
        <v>0.11311473930228</v>
      </c>
      <c r="AS18" s="16">
        <v>0.12769869263543099</v>
      </c>
      <c r="AT18" s="16"/>
      <c r="AU18" s="16">
        <v>0.13325435931383001</v>
      </c>
      <c r="AV18" s="16">
        <v>0.11399990945027499</v>
      </c>
      <c r="AW18" s="16"/>
      <c r="AX18" s="16">
        <v>0.13233344154485099</v>
      </c>
      <c r="AY18" s="16">
        <v>8.8689297110005103E-2</v>
      </c>
      <c r="AZ18" s="16"/>
      <c r="BA18" s="16">
        <v>0.15143961197775399</v>
      </c>
      <c r="BB18" s="16">
        <v>0.155764275081163</v>
      </c>
    </row>
    <row r="19" spans="2:54" ht="29" customHeight="1" x14ac:dyDescent="0.35">
      <c r="B19" s="19" t="s">
        <v>253</v>
      </c>
      <c r="C19" s="16">
        <v>0.122293949240253</v>
      </c>
      <c r="D19" s="16">
        <v>0.12289591425558501</v>
      </c>
      <c r="E19" s="16">
        <v>0.12065448699734101</v>
      </c>
      <c r="F19" s="16"/>
      <c r="G19" s="16">
        <v>0.152448740546127</v>
      </c>
      <c r="H19" s="16">
        <v>0.21023661587551801</v>
      </c>
      <c r="I19" s="16">
        <v>0.12629857736518199</v>
      </c>
      <c r="J19" s="16">
        <v>0.11179666907596</v>
      </c>
      <c r="K19" s="16">
        <v>7.8564673722666595E-2</v>
      </c>
      <c r="L19" s="16">
        <v>6.8562761626032101E-2</v>
      </c>
      <c r="M19" s="16"/>
      <c r="N19" s="16">
        <v>0.14525109864378299</v>
      </c>
      <c r="O19" s="16">
        <v>9.9728553143498502E-2</v>
      </c>
      <c r="P19" s="16">
        <v>0.11080303337410299</v>
      </c>
      <c r="Q19" s="16">
        <v>0.14401124146507099</v>
      </c>
      <c r="R19" s="16"/>
      <c r="S19" s="16">
        <v>8.8843339856267897E-2</v>
      </c>
      <c r="T19" s="16">
        <v>0.170018750027987</v>
      </c>
      <c r="U19" s="16"/>
      <c r="V19" s="16">
        <v>0.13436089640136401</v>
      </c>
      <c r="W19" s="16">
        <v>0.125286823439308</v>
      </c>
      <c r="X19" s="16">
        <v>0.115373001110652</v>
      </c>
      <c r="Y19" s="16">
        <v>5.7073768865441202E-2</v>
      </c>
      <c r="Z19" s="16"/>
      <c r="AA19" s="16">
        <v>0.13163809972377699</v>
      </c>
      <c r="AB19" s="16">
        <v>0.108183524160658</v>
      </c>
      <c r="AC19" s="16">
        <v>0.16431079295395201</v>
      </c>
      <c r="AD19" s="16">
        <v>0.11152421234738</v>
      </c>
      <c r="AE19" s="16">
        <v>0.10029853407586301</v>
      </c>
      <c r="AF19" s="16">
        <v>9.0543093823451201E-2</v>
      </c>
      <c r="AG19" s="16"/>
      <c r="AH19" s="16">
        <v>0.14322830284059701</v>
      </c>
      <c r="AI19" s="16">
        <v>8.76293579698183E-2</v>
      </c>
      <c r="AJ19" s="16"/>
      <c r="AK19" s="16">
        <v>0.15743491911681101</v>
      </c>
      <c r="AL19" s="16">
        <v>9.9490149111739798E-2</v>
      </c>
      <c r="AM19" s="16"/>
      <c r="AN19" s="16">
        <v>0.130364813846645</v>
      </c>
      <c r="AO19" s="16">
        <v>0.102841339069199</v>
      </c>
      <c r="AP19" s="16"/>
      <c r="AQ19" s="16">
        <v>8.5501539169609495E-2</v>
      </c>
      <c r="AR19" s="16">
        <v>0.11952403490343801</v>
      </c>
      <c r="AS19" s="16">
        <v>0.14200633030884899</v>
      </c>
      <c r="AT19" s="16"/>
      <c r="AU19" s="16">
        <v>0.105878746495069</v>
      </c>
      <c r="AV19" s="16">
        <v>0.14780185614732699</v>
      </c>
      <c r="AW19" s="16"/>
      <c r="AX19" s="16">
        <v>0.127995093548745</v>
      </c>
      <c r="AY19" s="16">
        <v>9.8141051980944194E-2</v>
      </c>
      <c r="AZ19" s="16"/>
      <c r="BA19" s="16">
        <v>0.15744346454835101</v>
      </c>
      <c r="BB19" s="16">
        <v>0.194420666790245</v>
      </c>
    </row>
    <row r="20" spans="2:54" x14ac:dyDescent="0.35">
      <c r="B20" s="19" t="s">
        <v>254</v>
      </c>
      <c r="C20" s="16">
        <v>8.1054372211002201E-2</v>
      </c>
      <c r="D20" s="16">
        <v>8.4923707067139101E-2</v>
      </c>
      <c r="E20" s="16">
        <v>7.8652673617745E-2</v>
      </c>
      <c r="F20" s="16"/>
      <c r="G20" s="16">
        <v>6.3568328499781099E-2</v>
      </c>
      <c r="H20" s="16">
        <v>8.4565086751624996E-2</v>
      </c>
      <c r="I20" s="16">
        <v>8.8162662031932501E-2</v>
      </c>
      <c r="J20" s="16">
        <v>8.7185685555779005E-2</v>
      </c>
      <c r="K20" s="16">
        <v>0.10111355028921799</v>
      </c>
      <c r="L20" s="16">
        <v>6.22780349854474E-2</v>
      </c>
      <c r="M20" s="16"/>
      <c r="N20" s="16">
        <v>6.6541279951123106E-2</v>
      </c>
      <c r="O20" s="16">
        <v>8.0861695556483607E-2</v>
      </c>
      <c r="P20" s="16">
        <v>8.5945862116280206E-2</v>
      </c>
      <c r="Q20" s="16">
        <v>8.3775377433214004E-2</v>
      </c>
      <c r="R20" s="16"/>
      <c r="S20" s="16">
        <v>9.8447103453487103E-2</v>
      </c>
      <c r="T20" s="16">
        <v>5.5233461511539197E-2</v>
      </c>
      <c r="U20" s="16"/>
      <c r="V20" s="16">
        <v>6.9535977639486296E-2</v>
      </c>
      <c r="W20" s="16">
        <v>7.85210687758892E-2</v>
      </c>
      <c r="X20" s="16">
        <v>8.9147246670003094E-2</v>
      </c>
      <c r="Y20" s="16">
        <v>0.12711010577031201</v>
      </c>
      <c r="Z20" s="16"/>
      <c r="AA20" s="16">
        <v>7.6780357955872805E-2</v>
      </c>
      <c r="AB20" s="16">
        <v>9.6482227198370504E-2</v>
      </c>
      <c r="AC20" s="16">
        <v>5.6571380321423399E-2</v>
      </c>
      <c r="AD20" s="16">
        <v>8.6862119717516201E-2</v>
      </c>
      <c r="AE20" s="16">
        <v>7.5184655978809994E-2</v>
      </c>
      <c r="AF20" s="16">
        <v>0.10015774404547501</v>
      </c>
      <c r="AG20" s="16"/>
      <c r="AH20" s="16">
        <v>7.3740862932300602E-2</v>
      </c>
      <c r="AI20" s="16">
        <v>0.107270598509733</v>
      </c>
      <c r="AJ20" s="16"/>
      <c r="AK20" s="16">
        <v>7.3284300766953997E-2</v>
      </c>
      <c r="AL20" s="16">
        <v>8.5743635384630507E-2</v>
      </c>
      <c r="AM20" s="16"/>
      <c r="AN20" s="16">
        <v>7.0826236616465504E-2</v>
      </c>
      <c r="AO20" s="16">
        <v>9.2443384210933094E-2</v>
      </c>
      <c r="AP20" s="16"/>
      <c r="AQ20" s="16">
        <v>7.5877692773474503E-2</v>
      </c>
      <c r="AR20" s="16">
        <v>7.3711158924634507E-2</v>
      </c>
      <c r="AS20" s="16">
        <v>9.4747400597060993E-2</v>
      </c>
      <c r="AT20" s="16"/>
      <c r="AU20" s="16">
        <v>8.9286517953029595E-2</v>
      </c>
      <c r="AV20" s="16">
        <v>7.0851366078941005E-2</v>
      </c>
      <c r="AW20" s="16"/>
      <c r="AX20" s="16">
        <v>8.6213702257457406E-2</v>
      </c>
      <c r="AY20" s="16">
        <v>5.8005212382014101E-2</v>
      </c>
      <c r="AZ20" s="16"/>
      <c r="BA20" s="16">
        <v>0.1166954795966</v>
      </c>
      <c r="BB20" s="16">
        <v>6.8351040174486496E-2</v>
      </c>
    </row>
    <row r="21" spans="2:54" x14ac:dyDescent="0.35">
      <c r="B21" s="19" t="s">
        <v>255</v>
      </c>
      <c r="C21" s="16">
        <v>7.2843648532978297E-2</v>
      </c>
      <c r="D21" s="16">
        <v>9.01461186641032E-2</v>
      </c>
      <c r="E21" s="16">
        <v>5.5755676719397303E-2</v>
      </c>
      <c r="F21" s="16"/>
      <c r="G21" s="16">
        <v>0.15340246215136499</v>
      </c>
      <c r="H21" s="16">
        <v>0.117097309416242</v>
      </c>
      <c r="I21" s="16">
        <v>9.7451698340724605E-2</v>
      </c>
      <c r="J21" s="16">
        <v>5.3099201345737999E-2</v>
      </c>
      <c r="K21" s="16">
        <v>3.8952960783068397E-2</v>
      </c>
      <c r="L21" s="16">
        <v>1.0698988637171E-2</v>
      </c>
      <c r="M21" s="16"/>
      <c r="N21" s="16">
        <v>5.9475229355881697E-2</v>
      </c>
      <c r="O21" s="16">
        <v>6.2465870301389399E-2</v>
      </c>
      <c r="P21" s="16">
        <v>9.1254198394489797E-2</v>
      </c>
      <c r="Q21" s="16">
        <v>6.1974606262075703E-2</v>
      </c>
      <c r="R21" s="16"/>
      <c r="S21" s="16">
        <v>4.9157453627117501E-2</v>
      </c>
      <c r="T21" s="16">
        <v>0.108920079098396</v>
      </c>
      <c r="U21" s="16"/>
      <c r="V21" s="16">
        <v>9.7158065277322306E-2</v>
      </c>
      <c r="W21" s="16">
        <v>6.1000712817531499E-2</v>
      </c>
      <c r="X21" s="16">
        <v>6.9788498719756495E-2</v>
      </c>
      <c r="Y21" s="16">
        <v>5.75171232205655E-2</v>
      </c>
      <c r="Z21" s="16"/>
      <c r="AA21" s="16">
        <v>0.115609895755963</v>
      </c>
      <c r="AB21" s="16">
        <v>4.1078351952164499E-2</v>
      </c>
      <c r="AC21" s="16">
        <v>4.3298537447738199E-2</v>
      </c>
      <c r="AD21" s="16">
        <v>5.0549386066034201E-2</v>
      </c>
      <c r="AE21" s="16">
        <v>3.8966975708450202E-2</v>
      </c>
      <c r="AF21" s="16">
        <v>6.4133599800389296E-2</v>
      </c>
      <c r="AG21" s="16"/>
      <c r="AH21" s="16">
        <v>7.2471895385112894E-2</v>
      </c>
      <c r="AI21" s="16">
        <v>6.1523864034313501E-2</v>
      </c>
      <c r="AJ21" s="16"/>
      <c r="AK21" s="16">
        <v>7.2258997931345201E-2</v>
      </c>
      <c r="AL21" s="16">
        <v>6.6902290170582607E-2</v>
      </c>
      <c r="AM21" s="16"/>
      <c r="AN21" s="16">
        <v>7.7304781228644204E-2</v>
      </c>
      <c r="AO21" s="16">
        <v>5.69513931288105E-2</v>
      </c>
      <c r="AP21" s="16"/>
      <c r="AQ21" s="16">
        <v>9.6673302457698104E-2</v>
      </c>
      <c r="AR21" s="16">
        <v>7.6454937365856707E-2</v>
      </c>
      <c r="AS21" s="16">
        <v>5.3489463671468299E-2</v>
      </c>
      <c r="AT21" s="16"/>
      <c r="AU21" s="16">
        <v>6.0548672800594498E-2</v>
      </c>
      <c r="AV21" s="16">
        <v>9.1608026409763899E-2</v>
      </c>
      <c r="AW21" s="16"/>
      <c r="AX21" s="16">
        <v>7.4538761931206399E-2</v>
      </c>
      <c r="AY21" s="16">
        <v>6.1201875003784802E-2</v>
      </c>
      <c r="AZ21" s="16"/>
      <c r="BA21" s="16">
        <v>8.9412550447745098E-2</v>
      </c>
      <c r="BB21" s="16">
        <v>3.6243149439723302E-2</v>
      </c>
    </row>
    <row r="22" spans="2:54" x14ac:dyDescent="0.35">
      <c r="B22" s="19" t="s">
        <v>102</v>
      </c>
      <c r="C22" s="16">
        <v>9.4297034242354499E-2</v>
      </c>
      <c r="D22" s="16">
        <v>8.3857488407444503E-2</v>
      </c>
      <c r="E22" s="16">
        <v>0.10565814568047099</v>
      </c>
      <c r="F22" s="16"/>
      <c r="G22" s="16">
        <v>9.6155276708902102E-2</v>
      </c>
      <c r="H22" s="16">
        <v>4.77248923330999E-2</v>
      </c>
      <c r="I22" s="16">
        <v>0.11099757430580801</v>
      </c>
      <c r="J22" s="16">
        <v>0.111298098755507</v>
      </c>
      <c r="K22" s="16">
        <v>9.46300637629168E-2</v>
      </c>
      <c r="L22" s="16">
        <v>0.107053308887535</v>
      </c>
      <c r="M22" s="16"/>
      <c r="N22" s="16">
        <v>6.2362130305888698E-2</v>
      </c>
      <c r="O22" s="16">
        <v>0.135818864717166</v>
      </c>
      <c r="P22" s="16">
        <v>9.5271709792434905E-2</v>
      </c>
      <c r="Q22" s="16">
        <v>7.9294159913135806E-2</v>
      </c>
      <c r="R22" s="16"/>
      <c r="S22" s="16">
        <v>9.5077925521188197E-2</v>
      </c>
      <c r="T22" s="16">
        <v>9.3589162624367797E-2</v>
      </c>
      <c r="U22" s="16"/>
      <c r="V22" s="16">
        <v>0.108114711234783</v>
      </c>
      <c r="W22" s="16">
        <v>0.10033002180140201</v>
      </c>
      <c r="X22" s="16">
        <v>7.8763304176969806E-2</v>
      </c>
      <c r="Y22" s="16">
        <v>5.3105382972606398E-2</v>
      </c>
      <c r="Z22" s="16"/>
      <c r="AA22" s="16">
        <v>0.12950110866286799</v>
      </c>
      <c r="AB22" s="16">
        <v>5.0467183260291502E-2</v>
      </c>
      <c r="AC22" s="16">
        <v>9.60433244607167E-2</v>
      </c>
      <c r="AD22" s="16">
        <v>8.3327470592780006E-2</v>
      </c>
      <c r="AE22" s="16">
        <v>3.4061409385258E-2</v>
      </c>
      <c r="AF22" s="16">
        <v>0.15007174332112799</v>
      </c>
      <c r="AG22" s="16"/>
      <c r="AH22" s="16">
        <v>8.9542219386660904E-2</v>
      </c>
      <c r="AI22" s="16">
        <v>0.10975097647918999</v>
      </c>
      <c r="AJ22" s="16"/>
      <c r="AK22" s="16">
        <v>7.7932958247440495E-2</v>
      </c>
      <c r="AL22" s="16">
        <v>0.103528366180245</v>
      </c>
      <c r="AM22" s="16"/>
      <c r="AN22" s="16">
        <v>8.5457659010401504E-2</v>
      </c>
      <c r="AO22" s="16">
        <v>9.4976968790736901E-2</v>
      </c>
      <c r="AP22" s="16"/>
      <c r="AQ22" s="16">
        <v>8.6887551066889501E-2</v>
      </c>
      <c r="AR22" s="16">
        <v>9.9241281819105395E-2</v>
      </c>
      <c r="AS22" s="16">
        <v>8.7682723391770495E-2</v>
      </c>
      <c r="AT22" s="16"/>
      <c r="AU22" s="16">
        <v>8.0398117794153207E-2</v>
      </c>
      <c r="AV22" s="16">
        <v>0.110375954651731</v>
      </c>
      <c r="AW22" s="16"/>
      <c r="AX22" s="16">
        <v>7.8807114277983606E-2</v>
      </c>
      <c r="AY22" s="16">
        <v>0.17131173778652001</v>
      </c>
      <c r="AZ22" s="16"/>
      <c r="BA22" s="16">
        <v>1.4407921717059E-2</v>
      </c>
      <c r="BB22" s="16">
        <v>0.107221598501547</v>
      </c>
    </row>
    <row r="23" spans="2:54" x14ac:dyDescent="0.35">
      <c r="B23" s="19" t="s">
        <v>103</v>
      </c>
      <c r="C23" s="20">
        <v>8.7012845027654204E-2</v>
      </c>
      <c r="D23" s="20">
        <v>5.7270302257501397E-2</v>
      </c>
      <c r="E23" s="20">
        <v>0.110983954614555</v>
      </c>
      <c r="F23" s="20"/>
      <c r="G23" s="20">
        <v>7.7633551896501798E-2</v>
      </c>
      <c r="H23" s="20">
        <v>8.5751151239967002E-2</v>
      </c>
      <c r="I23" s="20">
        <v>6.0558845823168297E-2</v>
      </c>
      <c r="J23" s="20">
        <v>6.5819884884226895E-2</v>
      </c>
      <c r="K23" s="20">
        <v>0.12597144756700199</v>
      </c>
      <c r="L23" s="20">
        <v>9.9578573338176601E-2</v>
      </c>
      <c r="M23" s="20"/>
      <c r="N23" s="20">
        <v>8.0834193451255407E-2</v>
      </c>
      <c r="O23" s="20">
        <v>0.107980330130071</v>
      </c>
      <c r="P23" s="20">
        <v>8.5024130716963506E-2</v>
      </c>
      <c r="Q23" s="20">
        <v>7.6289170617936705E-2</v>
      </c>
      <c r="R23" s="20"/>
      <c r="S23" s="20">
        <v>8.6506197335970605E-2</v>
      </c>
      <c r="T23" s="20">
        <v>8.8210035433317804E-2</v>
      </c>
      <c r="U23" s="20"/>
      <c r="V23" s="20">
        <v>0.123284857773387</v>
      </c>
      <c r="W23" s="20">
        <v>9.57174902803508E-2</v>
      </c>
      <c r="X23" s="20">
        <v>5.3592095409402803E-2</v>
      </c>
      <c r="Y23" s="20">
        <v>0</v>
      </c>
      <c r="Z23" s="20"/>
      <c r="AA23" s="20">
        <v>0.10378721047048101</v>
      </c>
      <c r="AB23" s="20">
        <v>0.103070874958024</v>
      </c>
      <c r="AC23" s="20">
        <v>0.156660579989545</v>
      </c>
      <c r="AD23" s="20">
        <v>2.9976163205996401E-2</v>
      </c>
      <c r="AE23" s="20">
        <v>6.2457796372932799E-2</v>
      </c>
      <c r="AF23" s="20">
        <v>2.3742646851764599E-2</v>
      </c>
      <c r="AG23" s="20"/>
      <c r="AH23" s="20">
        <v>7.2828658629365495E-2</v>
      </c>
      <c r="AI23" s="20">
        <v>7.6207452807721607E-2</v>
      </c>
      <c r="AJ23" s="20"/>
      <c r="AK23" s="20">
        <v>7.1752494813860895E-2</v>
      </c>
      <c r="AL23" s="20">
        <v>6.73245382991213E-2</v>
      </c>
      <c r="AM23" s="20"/>
      <c r="AN23" s="20">
        <v>6.9393748078891399E-2</v>
      </c>
      <c r="AO23" s="20">
        <v>8.29794735797688E-2</v>
      </c>
      <c r="AP23" s="20"/>
      <c r="AQ23" s="20">
        <v>5.3173660477069402E-2</v>
      </c>
      <c r="AR23" s="20">
        <v>9.2031648040372796E-2</v>
      </c>
      <c r="AS23" s="20">
        <v>7.9244776321852006E-2</v>
      </c>
      <c r="AT23" s="20"/>
      <c r="AU23" s="20">
        <v>9.6738449270586099E-2</v>
      </c>
      <c r="AV23" s="20">
        <v>7.1772576272318395E-2</v>
      </c>
      <c r="AW23" s="20"/>
      <c r="AX23" s="20">
        <v>7.2977973875009997E-2</v>
      </c>
      <c r="AY23" s="20">
        <v>0.15445779834034901</v>
      </c>
      <c r="AZ23" s="20"/>
      <c r="BA23" s="20">
        <v>2.72726369655064E-2</v>
      </c>
      <c r="BB23" s="20">
        <v>3.8661237394074802E-2</v>
      </c>
    </row>
    <row r="24" spans="2:54" x14ac:dyDescent="0.35">
      <c r="B24" s="21"/>
    </row>
    <row r="25" spans="2:54" x14ac:dyDescent="0.35">
      <c r="B25" t="s">
        <v>525</v>
      </c>
    </row>
    <row r="26" spans="2:54" x14ac:dyDescent="0.35">
      <c r="B26" t="s">
        <v>526</v>
      </c>
    </row>
    <row r="28" spans="2:54" x14ac:dyDescent="0.35">
      <c r="B2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L16"/>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12" width="20.7265625" customWidth="1"/>
  </cols>
  <sheetData>
    <row r="2" spans="2:12" ht="40" customHeight="1" x14ac:dyDescent="0.35">
      <c r="D2" s="32" t="s">
        <v>552</v>
      </c>
      <c r="E2" s="27"/>
      <c r="F2" s="27"/>
      <c r="G2" s="27"/>
      <c r="H2" s="27"/>
      <c r="I2" s="27"/>
      <c r="J2" s="27"/>
      <c r="K2" s="27"/>
      <c r="L2" s="27"/>
    </row>
    <row r="6" spans="2:12" ht="50" customHeight="1" x14ac:dyDescent="0.35">
      <c r="B6" s="24"/>
      <c r="C6" s="24" t="s">
        <v>553</v>
      </c>
      <c r="D6" s="24" t="s">
        <v>554</v>
      </c>
      <c r="E6" s="24" t="s">
        <v>555</v>
      </c>
      <c r="F6" s="24" t="s">
        <v>556</v>
      </c>
      <c r="G6" s="24" t="s">
        <v>557</v>
      </c>
      <c r="H6" s="24" t="s">
        <v>558</v>
      </c>
      <c r="I6" s="24" t="s">
        <v>559</v>
      </c>
      <c r="J6" s="24" t="s">
        <v>560</v>
      </c>
      <c r="K6" s="24" t="s">
        <v>561</v>
      </c>
    </row>
    <row r="7" spans="2:12" ht="29" customHeight="1" x14ac:dyDescent="0.35">
      <c r="B7" s="19" t="s">
        <v>257</v>
      </c>
      <c r="C7" s="16">
        <v>0.72650385064476997</v>
      </c>
      <c r="D7" s="16">
        <v>0.69849717798008204</v>
      </c>
      <c r="E7" s="16">
        <v>0.41862556253296801</v>
      </c>
      <c r="F7" s="16">
        <v>0.65859066611324102</v>
      </c>
      <c r="G7" s="16">
        <v>0.59800674798248399</v>
      </c>
      <c r="H7" s="16">
        <v>0.66490906359114399</v>
      </c>
      <c r="I7" s="16">
        <v>0.42864260960663098</v>
      </c>
      <c r="J7" s="16">
        <v>0.54292519501024505</v>
      </c>
      <c r="K7" s="16">
        <v>0.59327732331152505</v>
      </c>
    </row>
    <row r="8" spans="2:12" ht="29" customHeight="1" x14ac:dyDescent="0.35">
      <c r="B8" s="19" t="s">
        <v>258</v>
      </c>
      <c r="C8" s="16">
        <v>0.21176995818737701</v>
      </c>
      <c r="D8" s="16">
        <v>0.22411486899156199</v>
      </c>
      <c r="E8" s="16">
        <v>0.45614962014560601</v>
      </c>
      <c r="F8" s="16">
        <v>0.246060805012013</v>
      </c>
      <c r="G8" s="16">
        <v>0.31683104845245702</v>
      </c>
      <c r="H8" s="16">
        <v>0.24203447698831199</v>
      </c>
      <c r="I8" s="16">
        <v>0.46644398576538099</v>
      </c>
      <c r="J8" s="16">
        <v>0.35868304460974698</v>
      </c>
      <c r="K8" s="16">
        <v>0.33074877897896399</v>
      </c>
    </row>
    <row r="9" spans="2:12" x14ac:dyDescent="0.35">
      <c r="B9" s="19" t="s">
        <v>110</v>
      </c>
      <c r="C9" s="16">
        <v>6.1726191167852898E-2</v>
      </c>
      <c r="D9" s="16">
        <v>7.7387953028355799E-2</v>
      </c>
      <c r="E9" s="16">
        <v>0.12522481732142501</v>
      </c>
      <c r="F9" s="16">
        <v>9.5348528874746402E-2</v>
      </c>
      <c r="G9" s="16">
        <v>8.5162203565058506E-2</v>
      </c>
      <c r="H9" s="16">
        <v>9.3056459420543899E-2</v>
      </c>
      <c r="I9" s="16">
        <v>0.104913404627988</v>
      </c>
      <c r="J9" s="16">
        <v>9.8391760380007395E-2</v>
      </c>
      <c r="K9" s="16">
        <v>7.5973897709510699E-2</v>
      </c>
    </row>
    <row r="10" spans="2:12" x14ac:dyDescent="0.35">
      <c r="B10" s="21"/>
      <c r="C10" s="21"/>
      <c r="D10" s="21"/>
      <c r="E10" s="21"/>
      <c r="F10" s="21"/>
      <c r="G10" s="21"/>
      <c r="H10" s="21"/>
      <c r="I10" s="21"/>
      <c r="J10" s="21"/>
      <c r="K10" s="21"/>
    </row>
    <row r="11" spans="2:12" x14ac:dyDescent="0.35">
      <c r="B11" t="s">
        <v>525</v>
      </c>
    </row>
    <row r="12" spans="2:12" x14ac:dyDescent="0.35">
      <c r="B12" t="s">
        <v>526</v>
      </c>
    </row>
    <row r="16" spans="2:12" x14ac:dyDescent="0.35">
      <c r="B16" s="6" t="str">
        <f>HYPERLINK("#'A- 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B16"/>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256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ht="29" customHeight="1" x14ac:dyDescent="0.35">
      <c r="B9" s="19" t="s">
        <v>257</v>
      </c>
      <c r="C9" s="16">
        <v>0.72650385064476997</v>
      </c>
      <c r="D9" s="16">
        <v>0.74169661965396205</v>
      </c>
      <c r="E9" s="16">
        <v>0.71521643091118403</v>
      </c>
      <c r="F9" s="16"/>
      <c r="G9" s="16">
        <v>0.71735244026137202</v>
      </c>
      <c r="H9" s="16">
        <v>0.76304324150312097</v>
      </c>
      <c r="I9" s="16">
        <v>0.73981271577771901</v>
      </c>
      <c r="J9" s="16">
        <v>0.76246625772615195</v>
      </c>
      <c r="K9" s="16">
        <v>0.70189092840678302</v>
      </c>
      <c r="L9" s="16">
        <v>0.68224993683763702</v>
      </c>
      <c r="M9" s="16"/>
      <c r="N9" s="16">
        <v>0.76234605164597702</v>
      </c>
      <c r="O9" s="16">
        <v>0.63086105808495396</v>
      </c>
      <c r="P9" s="16">
        <v>0.74163548730746598</v>
      </c>
      <c r="Q9" s="16">
        <v>0.76021615689445499</v>
      </c>
      <c r="R9" s="16"/>
      <c r="S9" s="16">
        <v>0.70555578503003502</v>
      </c>
      <c r="T9" s="16">
        <v>0.756727194526984</v>
      </c>
      <c r="U9" s="16"/>
      <c r="V9" s="16">
        <v>0.704589339822567</v>
      </c>
      <c r="W9" s="16">
        <v>0.69556831328259205</v>
      </c>
      <c r="X9" s="16">
        <v>0.76704352734159198</v>
      </c>
      <c r="Y9" s="16">
        <v>0.906462525871916</v>
      </c>
      <c r="Z9" s="16"/>
      <c r="AA9" s="16">
        <v>0.68037985247498101</v>
      </c>
      <c r="AB9" s="16">
        <v>0.754897311953453</v>
      </c>
      <c r="AC9" s="16">
        <v>0.69285978904593204</v>
      </c>
      <c r="AD9" s="16">
        <v>0.787821658323274</v>
      </c>
      <c r="AE9" s="16">
        <v>0.75090231654230499</v>
      </c>
      <c r="AF9" s="16">
        <v>0.75728707999936695</v>
      </c>
      <c r="AG9" s="16"/>
      <c r="AH9" s="16">
        <v>0.73946941622200901</v>
      </c>
      <c r="AI9" s="16">
        <v>0.69454536724822902</v>
      </c>
      <c r="AJ9" s="16"/>
      <c r="AK9" s="16">
        <v>0.77358132130785795</v>
      </c>
      <c r="AL9" s="16">
        <v>0.68993001991910097</v>
      </c>
      <c r="AM9" s="16"/>
      <c r="AN9" s="16">
        <v>0.750863811883696</v>
      </c>
      <c r="AO9" s="16">
        <v>0.70946323708301695</v>
      </c>
      <c r="AP9" s="16"/>
      <c r="AQ9" s="16">
        <v>0.72892631935750996</v>
      </c>
      <c r="AR9" s="16">
        <v>0.73089091759691804</v>
      </c>
      <c r="AS9" s="16">
        <v>0.71246031996302195</v>
      </c>
      <c r="AT9" s="16"/>
      <c r="AU9" s="16">
        <v>0.734402279361413</v>
      </c>
      <c r="AV9" s="16">
        <v>0.71870501152700195</v>
      </c>
      <c r="AW9" s="16"/>
      <c r="AX9" s="16">
        <v>0.77013591998992303</v>
      </c>
      <c r="AY9" s="16">
        <v>0.52083070651126995</v>
      </c>
      <c r="AZ9" s="16"/>
      <c r="BA9" s="16">
        <v>0.879942887783012</v>
      </c>
      <c r="BB9" s="16">
        <v>0.74430246070294803</v>
      </c>
    </row>
    <row r="10" spans="2:54" ht="29" customHeight="1" x14ac:dyDescent="0.35">
      <c r="B10" s="19" t="s">
        <v>258</v>
      </c>
      <c r="C10" s="16">
        <v>0.21176995818737701</v>
      </c>
      <c r="D10" s="16">
        <v>0.202804333446298</v>
      </c>
      <c r="E10" s="16">
        <v>0.217972638624195</v>
      </c>
      <c r="F10" s="16"/>
      <c r="G10" s="16">
        <v>0.19460315555187099</v>
      </c>
      <c r="H10" s="16">
        <v>0.173651622760536</v>
      </c>
      <c r="I10" s="16">
        <v>0.19523696920742301</v>
      </c>
      <c r="J10" s="16">
        <v>0.19834773289770899</v>
      </c>
      <c r="K10" s="16">
        <v>0.24232885709055499</v>
      </c>
      <c r="L10" s="16">
        <v>0.25341343440039299</v>
      </c>
      <c r="M10" s="16"/>
      <c r="N10" s="16">
        <v>0.17957626090058801</v>
      </c>
      <c r="O10" s="16">
        <v>0.29999744015324198</v>
      </c>
      <c r="P10" s="16">
        <v>0.20443119307027999</v>
      </c>
      <c r="Q10" s="16">
        <v>0.16943362603918199</v>
      </c>
      <c r="R10" s="16"/>
      <c r="S10" s="16">
        <v>0.22945874771299701</v>
      </c>
      <c r="T10" s="16">
        <v>0.186153543767652</v>
      </c>
      <c r="U10" s="16"/>
      <c r="V10" s="16">
        <v>0.209146496030612</v>
      </c>
      <c r="W10" s="16">
        <v>0.23501252772905501</v>
      </c>
      <c r="X10" s="16">
        <v>0.20009763966587199</v>
      </c>
      <c r="Y10" s="16">
        <v>5.9195735087130698E-2</v>
      </c>
      <c r="Z10" s="16"/>
      <c r="AA10" s="16">
        <v>0.24195496378943299</v>
      </c>
      <c r="AB10" s="16">
        <v>0.18184812174651199</v>
      </c>
      <c r="AC10" s="16">
        <v>0.245913561833359</v>
      </c>
      <c r="AD10" s="16">
        <v>0.18018706401402099</v>
      </c>
      <c r="AE10" s="16">
        <v>0.18442648034557599</v>
      </c>
      <c r="AF10" s="16">
        <v>0.19314950004862999</v>
      </c>
      <c r="AG10" s="16"/>
      <c r="AH10" s="16">
        <v>0.19898099636438199</v>
      </c>
      <c r="AI10" s="16">
        <v>0.25434209233302502</v>
      </c>
      <c r="AJ10" s="16"/>
      <c r="AK10" s="16">
        <v>0.17440344428064899</v>
      </c>
      <c r="AL10" s="16">
        <v>0.25618420447940499</v>
      </c>
      <c r="AM10" s="16"/>
      <c r="AN10" s="16">
        <v>0.189402688902156</v>
      </c>
      <c r="AO10" s="16">
        <v>0.23819911421751999</v>
      </c>
      <c r="AP10" s="16"/>
      <c r="AQ10" s="16">
        <v>0.218211102597891</v>
      </c>
      <c r="AR10" s="16">
        <v>0.19822780225780301</v>
      </c>
      <c r="AS10" s="16">
        <v>0.23171544510231501</v>
      </c>
      <c r="AT10" s="16"/>
      <c r="AU10" s="16">
        <v>0.20730127961407099</v>
      </c>
      <c r="AV10" s="16">
        <v>0.216608667241113</v>
      </c>
      <c r="AW10" s="16"/>
      <c r="AX10" s="16">
        <v>0.17965342921528199</v>
      </c>
      <c r="AY10" s="16">
        <v>0.36963451265515701</v>
      </c>
      <c r="AZ10" s="16"/>
      <c r="BA10" s="16">
        <v>9.7552697081298601E-2</v>
      </c>
      <c r="BB10" s="16">
        <v>0.22323197724486199</v>
      </c>
    </row>
    <row r="11" spans="2:54" x14ac:dyDescent="0.35">
      <c r="B11" s="19" t="s">
        <v>110</v>
      </c>
      <c r="C11" s="20">
        <v>6.1726191167852898E-2</v>
      </c>
      <c r="D11" s="20">
        <v>5.5499046899740001E-2</v>
      </c>
      <c r="E11" s="20">
        <v>6.6810930464621096E-2</v>
      </c>
      <c r="F11" s="20"/>
      <c r="G11" s="20">
        <v>8.80444041867567E-2</v>
      </c>
      <c r="H11" s="20">
        <v>6.3305135736342902E-2</v>
      </c>
      <c r="I11" s="20">
        <v>6.4950315014857901E-2</v>
      </c>
      <c r="J11" s="20">
        <v>3.9186009376139697E-2</v>
      </c>
      <c r="K11" s="20">
        <v>5.5780214502662302E-2</v>
      </c>
      <c r="L11" s="20">
        <v>6.4336628761970605E-2</v>
      </c>
      <c r="M11" s="20"/>
      <c r="N11" s="20">
        <v>5.8077687453434702E-2</v>
      </c>
      <c r="O11" s="20">
        <v>6.91415017618036E-2</v>
      </c>
      <c r="P11" s="20">
        <v>5.39333196222542E-2</v>
      </c>
      <c r="Q11" s="20">
        <v>7.0350217066363296E-2</v>
      </c>
      <c r="R11" s="20"/>
      <c r="S11" s="20">
        <v>6.4985467256968493E-2</v>
      </c>
      <c r="T11" s="20">
        <v>5.7119261705364202E-2</v>
      </c>
      <c r="U11" s="20"/>
      <c r="V11" s="20">
        <v>8.6264164146820796E-2</v>
      </c>
      <c r="W11" s="20">
        <v>6.9419158988353102E-2</v>
      </c>
      <c r="X11" s="20">
        <v>3.2858832992536002E-2</v>
      </c>
      <c r="Y11" s="20">
        <v>3.4341739040953501E-2</v>
      </c>
      <c r="Z11" s="20"/>
      <c r="AA11" s="20">
        <v>7.7665183735585896E-2</v>
      </c>
      <c r="AB11" s="20">
        <v>6.3254566300035203E-2</v>
      </c>
      <c r="AC11" s="20">
        <v>6.1226649120709402E-2</v>
      </c>
      <c r="AD11" s="20">
        <v>3.1991277662704702E-2</v>
      </c>
      <c r="AE11" s="20">
        <v>6.4671203112119102E-2</v>
      </c>
      <c r="AF11" s="20">
        <v>4.9563419952003099E-2</v>
      </c>
      <c r="AG11" s="20"/>
      <c r="AH11" s="20">
        <v>6.1549587413609101E-2</v>
      </c>
      <c r="AI11" s="20">
        <v>5.1112540418745897E-2</v>
      </c>
      <c r="AJ11" s="20"/>
      <c r="AK11" s="20">
        <v>5.2015234411493097E-2</v>
      </c>
      <c r="AL11" s="20">
        <v>5.3885775601494802E-2</v>
      </c>
      <c r="AM11" s="20"/>
      <c r="AN11" s="20">
        <v>5.9733499214148E-2</v>
      </c>
      <c r="AO11" s="20">
        <v>5.2337648699462697E-2</v>
      </c>
      <c r="AP11" s="20"/>
      <c r="AQ11" s="20">
        <v>5.28625780445992E-2</v>
      </c>
      <c r="AR11" s="20">
        <v>7.0881280145278794E-2</v>
      </c>
      <c r="AS11" s="20">
        <v>5.5824234934662598E-2</v>
      </c>
      <c r="AT11" s="20"/>
      <c r="AU11" s="20">
        <v>5.8296441024516303E-2</v>
      </c>
      <c r="AV11" s="20">
        <v>6.4686321231885294E-2</v>
      </c>
      <c r="AW11" s="20"/>
      <c r="AX11" s="20">
        <v>5.0210650794795302E-2</v>
      </c>
      <c r="AY11" s="20">
        <v>0.109534780833573</v>
      </c>
      <c r="AZ11" s="20"/>
      <c r="BA11" s="20">
        <v>2.25044151356899E-2</v>
      </c>
      <c r="BB11" s="20">
        <v>3.24655620521897E-2</v>
      </c>
    </row>
    <row r="12" spans="2:54" x14ac:dyDescent="0.35">
      <c r="B12" s="21"/>
    </row>
    <row r="13" spans="2:54" x14ac:dyDescent="0.35">
      <c r="B13" t="s">
        <v>525</v>
      </c>
    </row>
    <row r="14" spans="2:54" x14ac:dyDescent="0.35">
      <c r="B14" t="s">
        <v>526</v>
      </c>
    </row>
    <row r="16" spans="2:54" x14ac:dyDescent="0.35">
      <c r="B16"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B16"/>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259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ht="29" customHeight="1" x14ac:dyDescent="0.35">
      <c r="B9" s="19" t="s">
        <v>257</v>
      </c>
      <c r="C9" s="16">
        <v>0.69849717798008204</v>
      </c>
      <c r="D9" s="16">
        <v>0.72505955670287203</v>
      </c>
      <c r="E9" s="16">
        <v>0.67422380756737299</v>
      </c>
      <c r="F9" s="16"/>
      <c r="G9" s="16">
        <v>0.70487454842226405</v>
      </c>
      <c r="H9" s="16">
        <v>0.71947684498168796</v>
      </c>
      <c r="I9" s="16">
        <v>0.70669951171104395</v>
      </c>
      <c r="J9" s="16">
        <v>0.71064601385670001</v>
      </c>
      <c r="K9" s="16">
        <v>0.65596514281076501</v>
      </c>
      <c r="L9" s="16">
        <v>0.69458852170986196</v>
      </c>
      <c r="M9" s="16"/>
      <c r="N9" s="16">
        <v>0.75387318154496197</v>
      </c>
      <c r="O9" s="16">
        <v>0.59209987351801696</v>
      </c>
      <c r="P9" s="16">
        <v>0.73304296499719901</v>
      </c>
      <c r="Q9" s="16">
        <v>0.696491887864783</v>
      </c>
      <c r="R9" s="16"/>
      <c r="S9" s="16">
        <v>0.69372964055203201</v>
      </c>
      <c r="T9" s="16">
        <v>0.70418429227918999</v>
      </c>
      <c r="U9" s="16"/>
      <c r="V9" s="16">
        <v>0.62185576993442004</v>
      </c>
      <c r="W9" s="16">
        <v>0.69646518059736995</v>
      </c>
      <c r="X9" s="16">
        <v>0.74961266849073604</v>
      </c>
      <c r="Y9" s="16">
        <v>0.85591254873920897</v>
      </c>
      <c r="Z9" s="16"/>
      <c r="AA9" s="16">
        <v>0.64624081598230898</v>
      </c>
      <c r="AB9" s="16">
        <v>0.75885792277412201</v>
      </c>
      <c r="AC9" s="16">
        <v>0.57118380757673204</v>
      </c>
      <c r="AD9" s="16">
        <v>0.78896456040486795</v>
      </c>
      <c r="AE9" s="16">
        <v>0.754877850731272</v>
      </c>
      <c r="AF9" s="16">
        <v>0.62523725471640101</v>
      </c>
      <c r="AG9" s="16"/>
      <c r="AH9" s="16">
        <v>0.71712731898936</v>
      </c>
      <c r="AI9" s="16">
        <v>0.68984643099585297</v>
      </c>
      <c r="AJ9" s="16"/>
      <c r="AK9" s="16">
        <v>0.74366346661164295</v>
      </c>
      <c r="AL9" s="16">
        <v>0.70170347283752499</v>
      </c>
      <c r="AM9" s="16"/>
      <c r="AN9" s="16">
        <v>0.72910049102066998</v>
      </c>
      <c r="AO9" s="16">
        <v>0.70883123883130394</v>
      </c>
      <c r="AP9" s="16"/>
      <c r="AQ9" s="16">
        <v>0.70722329244537396</v>
      </c>
      <c r="AR9" s="16">
        <v>0.70279191273017305</v>
      </c>
      <c r="AS9" s="16">
        <v>0.71715643957080999</v>
      </c>
      <c r="AT9" s="16"/>
      <c r="AU9" s="16">
        <v>0.71149391752348701</v>
      </c>
      <c r="AV9" s="16">
        <v>0.68295737414267599</v>
      </c>
      <c r="AW9" s="16"/>
      <c r="AX9" s="16">
        <v>0.74011534729989203</v>
      </c>
      <c r="AY9" s="16">
        <v>0.50789551385926601</v>
      </c>
      <c r="AZ9" s="16"/>
      <c r="BA9" s="16">
        <v>0.87163021186869305</v>
      </c>
      <c r="BB9" s="16">
        <v>0.78942420554256898</v>
      </c>
    </row>
    <row r="10" spans="2:54" ht="29" customHeight="1" x14ac:dyDescent="0.35">
      <c r="B10" s="19" t="s">
        <v>258</v>
      </c>
      <c r="C10" s="16">
        <v>0.22411486899156199</v>
      </c>
      <c r="D10" s="16">
        <v>0.22018212085712299</v>
      </c>
      <c r="E10" s="16">
        <v>0.22574191734065799</v>
      </c>
      <c r="F10" s="16"/>
      <c r="G10" s="16">
        <v>0.21661845088529899</v>
      </c>
      <c r="H10" s="16">
        <v>0.188680629787982</v>
      </c>
      <c r="I10" s="16">
        <v>0.22631022960573699</v>
      </c>
      <c r="J10" s="16">
        <v>0.197524153628865</v>
      </c>
      <c r="K10" s="16">
        <v>0.265579201669152</v>
      </c>
      <c r="L10" s="16">
        <v>0.24470480679503301</v>
      </c>
      <c r="M10" s="16"/>
      <c r="N10" s="16">
        <v>0.172838109614603</v>
      </c>
      <c r="O10" s="16">
        <v>0.31813609056597503</v>
      </c>
      <c r="P10" s="16">
        <v>0.214870889513779</v>
      </c>
      <c r="Q10" s="16">
        <v>0.19343599680022699</v>
      </c>
      <c r="R10" s="16"/>
      <c r="S10" s="16">
        <v>0.240660002832812</v>
      </c>
      <c r="T10" s="16">
        <v>0.20028431308518299</v>
      </c>
      <c r="U10" s="16"/>
      <c r="V10" s="16">
        <v>0.25138514127678102</v>
      </c>
      <c r="W10" s="16">
        <v>0.22593785960252799</v>
      </c>
      <c r="X10" s="16">
        <v>0.20938450549559201</v>
      </c>
      <c r="Y10" s="16">
        <v>0.12639681454235299</v>
      </c>
      <c r="Z10" s="16"/>
      <c r="AA10" s="16">
        <v>0.25894205665160103</v>
      </c>
      <c r="AB10" s="16">
        <v>0.179155708579852</v>
      </c>
      <c r="AC10" s="16">
        <v>0.29936983233022202</v>
      </c>
      <c r="AD10" s="16">
        <v>0.17174939137057099</v>
      </c>
      <c r="AE10" s="16">
        <v>0.16157799247159901</v>
      </c>
      <c r="AF10" s="16">
        <v>0.34894197218336098</v>
      </c>
      <c r="AG10" s="16"/>
      <c r="AH10" s="16">
        <v>0.20533398392364599</v>
      </c>
      <c r="AI10" s="16">
        <v>0.25196154465287102</v>
      </c>
      <c r="AJ10" s="16"/>
      <c r="AK10" s="16">
        <v>0.18894715935286899</v>
      </c>
      <c r="AL10" s="16">
        <v>0.23923290659816601</v>
      </c>
      <c r="AM10" s="16"/>
      <c r="AN10" s="16">
        <v>0.19230897283094101</v>
      </c>
      <c r="AO10" s="16">
        <v>0.23897713452820701</v>
      </c>
      <c r="AP10" s="16"/>
      <c r="AQ10" s="16">
        <v>0.221192253546524</v>
      </c>
      <c r="AR10" s="16">
        <v>0.21399336204439701</v>
      </c>
      <c r="AS10" s="16">
        <v>0.223227296302276</v>
      </c>
      <c r="AT10" s="16"/>
      <c r="AU10" s="16">
        <v>0.20885531553460901</v>
      </c>
      <c r="AV10" s="16">
        <v>0.24448436719626801</v>
      </c>
      <c r="AW10" s="16"/>
      <c r="AX10" s="16">
        <v>0.195114139127646</v>
      </c>
      <c r="AY10" s="16">
        <v>0.36065856727331502</v>
      </c>
      <c r="AZ10" s="16"/>
      <c r="BA10" s="16">
        <v>9.1559495059236801E-2</v>
      </c>
      <c r="BB10" s="16">
        <v>0.17120957402228101</v>
      </c>
    </row>
    <row r="11" spans="2:54" x14ac:dyDescent="0.35">
      <c r="B11" s="19" t="s">
        <v>110</v>
      </c>
      <c r="C11" s="20">
        <v>7.7387953028355799E-2</v>
      </c>
      <c r="D11" s="20">
        <v>5.4758322440004698E-2</v>
      </c>
      <c r="E11" s="20">
        <v>0.10003427509197001</v>
      </c>
      <c r="F11" s="20"/>
      <c r="G11" s="20">
        <v>7.8507000692437101E-2</v>
      </c>
      <c r="H11" s="20">
        <v>9.1842525230329194E-2</v>
      </c>
      <c r="I11" s="20">
        <v>6.6990258683219006E-2</v>
      </c>
      <c r="J11" s="20">
        <v>9.1829832514435897E-2</v>
      </c>
      <c r="K11" s="20">
        <v>7.8455655520083198E-2</v>
      </c>
      <c r="L11" s="20">
        <v>6.07066714951058E-2</v>
      </c>
      <c r="M11" s="20"/>
      <c r="N11" s="20">
        <v>7.3288708840434494E-2</v>
      </c>
      <c r="O11" s="20">
        <v>8.9764035916008095E-2</v>
      </c>
      <c r="P11" s="20">
        <v>5.2086145489021698E-2</v>
      </c>
      <c r="Q11" s="20">
        <v>0.11007211533499001</v>
      </c>
      <c r="R11" s="20"/>
      <c r="S11" s="20">
        <v>6.5610356615156198E-2</v>
      </c>
      <c r="T11" s="20">
        <v>9.5531394635627306E-2</v>
      </c>
      <c r="U11" s="20"/>
      <c r="V11" s="20">
        <v>0.12675908878879899</v>
      </c>
      <c r="W11" s="20">
        <v>7.7596959800101395E-2</v>
      </c>
      <c r="X11" s="20">
        <v>4.1002826013671903E-2</v>
      </c>
      <c r="Y11" s="20">
        <v>1.76906367184381E-2</v>
      </c>
      <c r="Z11" s="20"/>
      <c r="AA11" s="20">
        <v>9.4817127366089299E-2</v>
      </c>
      <c r="AB11" s="20">
        <v>6.1986368646025899E-2</v>
      </c>
      <c r="AC11" s="20">
        <v>0.129446360093046</v>
      </c>
      <c r="AD11" s="20">
        <v>3.9286048224560902E-2</v>
      </c>
      <c r="AE11" s="20">
        <v>8.3544156797129093E-2</v>
      </c>
      <c r="AF11" s="20">
        <v>2.58207731002386E-2</v>
      </c>
      <c r="AG11" s="20"/>
      <c r="AH11" s="20">
        <v>7.7538697086994596E-2</v>
      </c>
      <c r="AI11" s="20">
        <v>5.8192024351276003E-2</v>
      </c>
      <c r="AJ11" s="20"/>
      <c r="AK11" s="20">
        <v>6.7389374035488295E-2</v>
      </c>
      <c r="AL11" s="20">
        <v>5.9063620564309E-2</v>
      </c>
      <c r="AM11" s="20"/>
      <c r="AN11" s="20">
        <v>7.8590536148388998E-2</v>
      </c>
      <c r="AO11" s="20">
        <v>5.2191626640489201E-2</v>
      </c>
      <c r="AP11" s="20"/>
      <c r="AQ11" s="20">
        <v>7.1584454008101595E-2</v>
      </c>
      <c r="AR11" s="20">
        <v>8.3214725225430095E-2</v>
      </c>
      <c r="AS11" s="20">
        <v>5.9616264126914099E-2</v>
      </c>
      <c r="AT11" s="20"/>
      <c r="AU11" s="20">
        <v>7.9650766941904094E-2</v>
      </c>
      <c r="AV11" s="20">
        <v>7.2558258661055794E-2</v>
      </c>
      <c r="AW11" s="20"/>
      <c r="AX11" s="20">
        <v>6.4770513572461497E-2</v>
      </c>
      <c r="AY11" s="20">
        <v>0.13144591886741799</v>
      </c>
      <c r="AZ11" s="20"/>
      <c r="BA11" s="20">
        <v>3.6810293072069802E-2</v>
      </c>
      <c r="BB11" s="20">
        <v>3.9366220435149799E-2</v>
      </c>
    </row>
    <row r="12" spans="2:54" x14ac:dyDescent="0.35">
      <c r="B12" s="21"/>
    </row>
    <row r="13" spans="2:54" x14ac:dyDescent="0.35">
      <c r="B13" t="s">
        <v>525</v>
      </c>
    </row>
    <row r="14" spans="2:54" x14ac:dyDescent="0.35">
      <c r="B14" t="s">
        <v>526</v>
      </c>
    </row>
    <row r="16" spans="2:54" x14ac:dyDescent="0.35">
      <c r="B16"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B16"/>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260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ht="29" customHeight="1" x14ac:dyDescent="0.35">
      <c r="B9" s="19" t="s">
        <v>257</v>
      </c>
      <c r="C9" s="16">
        <v>0.41862556253296801</v>
      </c>
      <c r="D9" s="16">
        <v>0.44186200869488401</v>
      </c>
      <c r="E9" s="16">
        <v>0.399843223841859</v>
      </c>
      <c r="F9" s="16"/>
      <c r="G9" s="16">
        <v>0.450287406835438</v>
      </c>
      <c r="H9" s="16">
        <v>0.57063176978052499</v>
      </c>
      <c r="I9" s="16">
        <v>0.53148101653245206</v>
      </c>
      <c r="J9" s="16">
        <v>0.45151860916940501</v>
      </c>
      <c r="K9" s="16">
        <v>0.36884457585443597</v>
      </c>
      <c r="L9" s="16">
        <v>0.196433623339483</v>
      </c>
      <c r="M9" s="16"/>
      <c r="N9" s="16">
        <v>0.36771401437234402</v>
      </c>
      <c r="O9" s="16">
        <v>0.347803411625624</v>
      </c>
      <c r="P9" s="16">
        <v>0.42223305621955098</v>
      </c>
      <c r="Q9" s="16">
        <v>0.51125258806757701</v>
      </c>
      <c r="R9" s="16"/>
      <c r="S9" s="16">
        <v>0.36703574506847803</v>
      </c>
      <c r="T9" s="16">
        <v>0.49351705043241401</v>
      </c>
      <c r="U9" s="16"/>
      <c r="V9" s="16">
        <v>0.43348267508970501</v>
      </c>
      <c r="W9" s="16">
        <v>0.40885147751321499</v>
      </c>
      <c r="X9" s="16">
        <v>0.40511910246655503</v>
      </c>
      <c r="Y9" s="16">
        <v>0.53615435500020403</v>
      </c>
      <c r="Z9" s="16"/>
      <c r="AA9" s="16">
        <v>0.46999050718490298</v>
      </c>
      <c r="AB9" s="16">
        <v>0.38364696769983397</v>
      </c>
      <c r="AC9" s="16">
        <v>0.29219689250592501</v>
      </c>
      <c r="AD9" s="16">
        <v>0.42931275069289399</v>
      </c>
      <c r="AE9" s="16">
        <v>0.36787938229642198</v>
      </c>
      <c r="AF9" s="16">
        <v>0.45064503508075299</v>
      </c>
      <c r="AG9" s="16"/>
      <c r="AH9" s="16">
        <v>0.45179520876444901</v>
      </c>
      <c r="AI9" s="16">
        <v>0.38987337264059002</v>
      </c>
      <c r="AJ9" s="16"/>
      <c r="AK9" s="16">
        <v>0.50075404181321603</v>
      </c>
      <c r="AL9" s="16">
        <v>0.39160497720247101</v>
      </c>
      <c r="AM9" s="16"/>
      <c r="AN9" s="16">
        <v>0.44401907826901199</v>
      </c>
      <c r="AO9" s="16">
        <v>0.41842623250878502</v>
      </c>
      <c r="AP9" s="16"/>
      <c r="AQ9" s="16">
        <v>0.37400785608452303</v>
      </c>
      <c r="AR9" s="16">
        <v>0.407130729011832</v>
      </c>
      <c r="AS9" s="16">
        <v>0.47424356641193899</v>
      </c>
      <c r="AT9" s="16"/>
      <c r="AU9" s="16">
        <v>0.41008997243313</v>
      </c>
      <c r="AV9" s="16">
        <v>0.430612722818074</v>
      </c>
      <c r="AW9" s="16"/>
      <c r="AX9" s="16">
        <v>0.466440829818071</v>
      </c>
      <c r="AY9" s="16">
        <v>0.19163139507750199</v>
      </c>
      <c r="AZ9" s="16"/>
      <c r="BA9" s="16">
        <v>0.60849372436362603</v>
      </c>
      <c r="BB9" s="16">
        <v>0.57026169342757205</v>
      </c>
    </row>
    <row r="10" spans="2:54" ht="29" customHeight="1" x14ac:dyDescent="0.35">
      <c r="B10" s="19" t="s">
        <v>258</v>
      </c>
      <c r="C10" s="16">
        <v>0.45614962014560601</v>
      </c>
      <c r="D10" s="16">
        <v>0.44986990023465601</v>
      </c>
      <c r="E10" s="16">
        <v>0.45869165788571598</v>
      </c>
      <c r="F10" s="16"/>
      <c r="G10" s="16">
        <v>0.39475347874519201</v>
      </c>
      <c r="H10" s="16">
        <v>0.30516254578888402</v>
      </c>
      <c r="I10" s="16">
        <v>0.37557479365966301</v>
      </c>
      <c r="J10" s="16">
        <v>0.40335096498401901</v>
      </c>
      <c r="K10" s="16">
        <v>0.51827160106339598</v>
      </c>
      <c r="L10" s="16">
        <v>0.67488525832703605</v>
      </c>
      <c r="M10" s="16"/>
      <c r="N10" s="16">
        <v>0.53105609133419396</v>
      </c>
      <c r="O10" s="16">
        <v>0.49099991858935699</v>
      </c>
      <c r="P10" s="16">
        <v>0.46721853629952098</v>
      </c>
      <c r="Q10" s="16">
        <v>0.35426204182857302</v>
      </c>
      <c r="R10" s="16"/>
      <c r="S10" s="16">
        <v>0.51395257272512895</v>
      </c>
      <c r="T10" s="16">
        <v>0.37126650677183498</v>
      </c>
      <c r="U10" s="16"/>
      <c r="V10" s="16">
        <v>0.39516287582166199</v>
      </c>
      <c r="W10" s="16">
        <v>0.46900173211795299</v>
      </c>
      <c r="X10" s="16">
        <v>0.50488264644286696</v>
      </c>
      <c r="Y10" s="16">
        <v>0.346135412204297</v>
      </c>
      <c r="Z10" s="16"/>
      <c r="AA10" s="16">
        <v>0.40253138868347899</v>
      </c>
      <c r="AB10" s="16">
        <v>0.48261324882703799</v>
      </c>
      <c r="AC10" s="16">
        <v>0.527329771429903</v>
      </c>
      <c r="AD10" s="16">
        <v>0.470002713135656</v>
      </c>
      <c r="AE10" s="16">
        <v>0.515337266314707</v>
      </c>
      <c r="AF10" s="16">
        <v>0.48486397206753201</v>
      </c>
      <c r="AG10" s="16"/>
      <c r="AH10" s="16">
        <v>0.41579491593883799</v>
      </c>
      <c r="AI10" s="16">
        <v>0.53035069198660301</v>
      </c>
      <c r="AJ10" s="16"/>
      <c r="AK10" s="16">
        <v>0.39477339478224999</v>
      </c>
      <c r="AL10" s="16">
        <v>0.51107387481084099</v>
      </c>
      <c r="AM10" s="16"/>
      <c r="AN10" s="16">
        <v>0.41818552035175399</v>
      </c>
      <c r="AO10" s="16">
        <v>0.49937162931019202</v>
      </c>
      <c r="AP10" s="16"/>
      <c r="AQ10" s="16">
        <v>0.489816246668899</v>
      </c>
      <c r="AR10" s="16">
        <v>0.44486539197471198</v>
      </c>
      <c r="AS10" s="16">
        <v>0.45106282449097101</v>
      </c>
      <c r="AT10" s="16"/>
      <c r="AU10" s="16">
        <v>0.47566671961457002</v>
      </c>
      <c r="AV10" s="16">
        <v>0.43676013717845202</v>
      </c>
      <c r="AW10" s="16"/>
      <c r="AX10" s="16">
        <v>0.42506973698061101</v>
      </c>
      <c r="AY10" s="16">
        <v>0.61263211094588699</v>
      </c>
      <c r="AZ10" s="16"/>
      <c r="BA10" s="16">
        <v>0.324490874284385</v>
      </c>
      <c r="BB10" s="16">
        <v>0.231837237821127</v>
      </c>
    </row>
    <row r="11" spans="2:54" x14ac:dyDescent="0.35">
      <c r="B11" s="19" t="s">
        <v>110</v>
      </c>
      <c r="C11" s="20">
        <v>0.12522481732142501</v>
      </c>
      <c r="D11" s="20">
        <v>0.108268091070459</v>
      </c>
      <c r="E11" s="20">
        <v>0.141465118272425</v>
      </c>
      <c r="F11" s="20"/>
      <c r="G11" s="20">
        <v>0.15495911441936999</v>
      </c>
      <c r="H11" s="20">
        <v>0.124205684430591</v>
      </c>
      <c r="I11" s="20">
        <v>9.29441898078852E-2</v>
      </c>
      <c r="J11" s="20">
        <v>0.14513042584657601</v>
      </c>
      <c r="K11" s="20">
        <v>0.112883823082168</v>
      </c>
      <c r="L11" s="20">
        <v>0.128681118333481</v>
      </c>
      <c r="M11" s="20"/>
      <c r="N11" s="20">
        <v>0.10122989429346201</v>
      </c>
      <c r="O11" s="20">
        <v>0.16119666978501901</v>
      </c>
      <c r="P11" s="20">
        <v>0.11054840748092799</v>
      </c>
      <c r="Q11" s="20">
        <v>0.13448537010385</v>
      </c>
      <c r="R11" s="20"/>
      <c r="S11" s="20">
        <v>0.11901168220639299</v>
      </c>
      <c r="T11" s="20">
        <v>0.13521644279575101</v>
      </c>
      <c r="U11" s="20"/>
      <c r="V11" s="20">
        <v>0.17135444908863201</v>
      </c>
      <c r="W11" s="20">
        <v>0.122146790368832</v>
      </c>
      <c r="X11" s="20">
        <v>8.9998251090577505E-2</v>
      </c>
      <c r="Y11" s="20">
        <v>0.117710232795498</v>
      </c>
      <c r="Z11" s="20"/>
      <c r="AA11" s="20">
        <v>0.127478104131618</v>
      </c>
      <c r="AB11" s="20">
        <v>0.13373978347312801</v>
      </c>
      <c r="AC11" s="20">
        <v>0.18047333606417201</v>
      </c>
      <c r="AD11" s="20">
        <v>0.10068453617145</v>
      </c>
      <c r="AE11" s="20">
        <v>0.116783351388871</v>
      </c>
      <c r="AF11" s="20">
        <v>6.4490992851714293E-2</v>
      </c>
      <c r="AG11" s="20"/>
      <c r="AH11" s="20">
        <v>0.132409875296712</v>
      </c>
      <c r="AI11" s="20">
        <v>7.9775935372806903E-2</v>
      </c>
      <c r="AJ11" s="20"/>
      <c r="AK11" s="20">
        <v>0.10447256340453299</v>
      </c>
      <c r="AL11" s="20">
        <v>9.7321147986688505E-2</v>
      </c>
      <c r="AM11" s="20"/>
      <c r="AN11" s="20">
        <v>0.13779540137923399</v>
      </c>
      <c r="AO11" s="20">
        <v>8.2202138181022302E-2</v>
      </c>
      <c r="AP11" s="20"/>
      <c r="AQ11" s="20">
        <v>0.136175897246578</v>
      </c>
      <c r="AR11" s="20">
        <v>0.14800387901345499</v>
      </c>
      <c r="AS11" s="20">
        <v>7.4693609097089997E-2</v>
      </c>
      <c r="AT11" s="20"/>
      <c r="AU11" s="20">
        <v>0.11424330795229901</v>
      </c>
      <c r="AV11" s="20">
        <v>0.132627140003474</v>
      </c>
      <c r="AW11" s="20"/>
      <c r="AX11" s="20">
        <v>0.108489433201318</v>
      </c>
      <c r="AY11" s="20">
        <v>0.195736493976611</v>
      </c>
      <c r="AZ11" s="20"/>
      <c r="BA11" s="20">
        <v>6.7015401351988801E-2</v>
      </c>
      <c r="BB11" s="20">
        <v>0.19790106875130101</v>
      </c>
    </row>
    <row r="12" spans="2:54" x14ac:dyDescent="0.35">
      <c r="B12" s="21"/>
    </row>
    <row r="13" spans="2:54" x14ac:dyDescent="0.35">
      <c r="B13" t="s">
        <v>525</v>
      </c>
    </row>
    <row r="14" spans="2:54" x14ac:dyDescent="0.35">
      <c r="B14" t="s">
        <v>526</v>
      </c>
    </row>
    <row r="16" spans="2:54" x14ac:dyDescent="0.35">
      <c r="B16"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B16"/>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261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ht="29" customHeight="1" x14ac:dyDescent="0.35">
      <c r="B9" s="19" t="s">
        <v>257</v>
      </c>
      <c r="C9" s="16">
        <v>0.65859066611324102</v>
      </c>
      <c r="D9" s="16">
        <v>0.69471383149103405</v>
      </c>
      <c r="E9" s="16">
        <v>0.62476030701984697</v>
      </c>
      <c r="F9" s="16"/>
      <c r="G9" s="16">
        <v>0.61082643769710798</v>
      </c>
      <c r="H9" s="16">
        <v>0.63243998061133899</v>
      </c>
      <c r="I9" s="16">
        <v>0.682633291264094</v>
      </c>
      <c r="J9" s="16">
        <v>0.66986738977298499</v>
      </c>
      <c r="K9" s="16">
        <v>0.71268146370344698</v>
      </c>
      <c r="L9" s="16">
        <v>0.63901269052061604</v>
      </c>
      <c r="M9" s="16"/>
      <c r="N9" s="16">
        <v>0.73181138722204597</v>
      </c>
      <c r="O9" s="16">
        <v>0.56050663239227405</v>
      </c>
      <c r="P9" s="16">
        <v>0.64263375136010803</v>
      </c>
      <c r="Q9" s="16">
        <v>0.71751420394832499</v>
      </c>
      <c r="R9" s="16"/>
      <c r="S9" s="16">
        <v>0.64850917158125398</v>
      </c>
      <c r="T9" s="16">
        <v>0.67541188898416904</v>
      </c>
      <c r="U9" s="16"/>
      <c r="V9" s="16">
        <v>0.61342547285144999</v>
      </c>
      <c r="W9" s="16">
        <v>0.62847195345905504</v>
      </c>
      <c r="X9" s="16">
        <v>0.72711120748062397</v>
      </c>
      <c r="Y9" s="16">
        <v>0.76523066090140401</v>
      </c>
      <c r="Z9" s="16"/>
      <c r="AA9" s="16">
        <v>0.59119049042490301</v>
      </c>
      <c r="AB9" s="16">
        <v>0.72324146040114901</v>
      </c>
      <c r="AC9" s="16">
        <v>0.51217444137568302</v>
      </c>
      <c r="AD9" s="16">
        <v>0.73646750028679897</v>
      </c>
      <c r="AE9" s="16">
        <v>0.76718041688969796</v>
      </c>
      <c r="AF9" s="16">
        <v>0.74812490062008896</v>
      </c>
      <c r="AG9" s="16"/>
      <c r="AH9" s="16">
        <v>0.67651298242728597</v>
      </c>
      <c r="AI9" s="16">
        <v>0.651433559414064</v>
      </c>
      <c r="AJ9" s="16"/>
      <c r="AK9" s="16">
        <v>0.71117153148225198</v>
      </c>
      <c r="AL9" s="16">
        <v>0.63400627603368098</v>
      </c>
      <c r="AM9" s="16"/>
      <c r="AN9" s="16">
        <v>0.70696348171026901</v>
      </c>
      <c r="AO9" s="16">
        <v>0.63321187340687402</v>
      </c>
      <c r="AP9" s="16"/>
      <c r="AQ9" s="16">
        <v>0.66987062826656296</v>
      </c>
      <c r="AR9" s="16">
        <v>0.64120106967610102</v>
      </c>
      <c r="AS9" s="16">
        <v>0.67830115808793001</v>
      </c>
      <c r="AT9" s="16"/>
      <c r="AU9" s="16">
        <v>0.68185341490987805</v>
      </c>
      <c r="AV9" s="16">
        <v>0.62983696670159395</v>
      </c>
      <c r="AW9" s="16"/>
      <c r="AX9" s="16">
        <v>0.68939868337460297</v>
      </c>
      <c r="AY9" s="16">
        <v>0.52798136720320399</v>
      </c>
      <c r="AZ9" s="16"/>
      <c r="BA9" s="16">
        <v>0.78107885150569201</v>
      </c>
      <c r="BB9" s="16">
        <v>0.71631055465692595</v>
      </c>
    </row>
    <row r="10" spans="2:54" ht="29" customHeight="1" x14ac:dyDescent="0.35">
      <c r="B10" s="19" t="s">
        <v>258</v>
      </c>
      <c r="C10" s="16">
        <v>0.246060805012013</v>
      </c>
      <c r="D10" s="16">
        <v>0.232523215571075</v>
      </c>
      <c r="E10" s="16">
        <v>0.25893331241391099</v>
      </c>
      <c r="F10" s="16"/>
      <c r="G10" s="16">
        <v>0.28763882647502198</v>
      </c>
      <c r="H10" s="16">
        <v>0.26487929640598501</v>
      </c>
      <c r="I10" s="16">
        <v>0.25116095338097499</v>
      </c>
      <c r="J10" s="16">
        <v>0.2296494353146</v>
      </c>
      <c r="K10" s="16">
        <v>0.20955443278192701</v>
      </c>
      <c r="L10" s="16">
        <v>0.24293008195875501</v>
      </c>
      <c r="M10" s="16"/>
      <c r="N10" s="16">
        <v>0.18850515669464901</v>
      </c>
      <c r="O10" s="16">
        <v>0.30516331148131498</v>
      </c>
      <c r="P10" s="16">
        <v>0.28166643547839099</v>
      </c>
      <c r="Q10" s="16">
        <v>0.17850270616803399</v>
      </c>
      <c r="R10" s="16"/>
      <c r="S10" s="16">
        <v>0.25571913801257101</v>
      </c>
      <c r="T10" s="16">
        <v>0.229402838045691</v>
      </c>
      <c r="U10" s="16"/>
      <c r="V10" s="16">
        <v>0.271733616040016</v>
      </c>
      <c r="W10" s="16">
        <v>0.26114490915554001</v>
      </c>
      <c r="X10" s="16">
        <v>0.21750182174579999</v>
      </c>
      <c r="Y10" s="16">
        <v>0.12205870495976601</v>
      </c>
      <c r="Z10" s="16"/>
      <c r="AA10" s="16">
        <v>0.294823290928862</v>
      </c>
      <c r="AB10" s="16">
        <v>0.17968373151733</v>
      </c>
      <c r="AC10" s="16">
        <v>0.34176293642938099</v>
      </c>
      <c r="AD10" s="16">
        <v>0.21064224184851499</v>
      </c>
      <c r="AE10" s="16">
        <v>0.152285207865369</v>
      </c>
      <c r="AF10" s="16">
        <v>0.22813245252814701</v>
      </c>
      <c r="AG10" s="16"/>
      <c r="AH10" s="16">
        <v>0.21794863008589499</v>
      </c>
      <c r="AI10" s="16">
        <v>0.277367802696113</v>
      </c>
      <c r="AJ10" s="16"/>
      <c r="AK10" s="16">
        <v>0.20215819636261101</v>
      </c>
      <c r="AL10" s="16">
        <v>0.28994756413155398</v>
      </c>
      <c r="AM10" s="16"/>
      <c r="AN10" s="16">
        <v>0.19006288556970399</v>
      </c>
      <c r="AO10" s="16">
        <v>0.28758159098126201</v>
      </c>
      <c r="AP10" s="16"/>
      <c r="AQ10" s="16">
        <v>0.25615774128483199</v>
      </c>
      <c r="AR10" s="16">
        <v>0.242409547861867</v>
      </c>
      <c r="AS10" s="16">
        <v>0.24834489494426201</v>
      </c>
      <c r="AT10" s="16"/>
      <c r="AU10" s="16">
        <v>0.22485043477522501</v>
      </c>
      <c r="AV10" s="16">
        <v>0.27527029733956299</v>
      </c>
      <c r="AW10" s="16"/>
      <c r="AX10" s="16">
        <v>0.22870855999449199</v>
      </c>
      <c r="AY10" s="16">
        <v>0.32284146653361701</v>
      </c>
      <c r="AZ10" s="16"/>
      <c r="BA10" s="16">
        <v>0.17928246945468501</v>
      </c>
      <c r="BB10" s="16">
        <v>0.18622230125956801</v>
      </c>
    </row>
    <row r="11" spans="2:54" x14ac:dyDescent="0.35">
      <c r="B11" s="19" t="s">
        <v>110</v>
      </c>
      <c r="C11" s="20">
        <v>9.5348528874746402E-2</v>
      </c>
      <c r="D11" s="20">
        <v>7.2762952937891007E-2</v>
      </c>
      <c r="E11" s="20">
        <v>0.116306380566242</v>
      </c>
      <c r="F11" s="20"/>
      <c r="G11" s="20">
        <v>0.10153473582787</v>
      </c>
      <c r="H11" s="20">
        <v>0.102680722982677</v>
      </c>
      <c r="I11" s="20">
        <v>6.6205755354930201E-2</v>
      </c>
      <c r="J11" s="20">
        <v>0.100483174912415</v>
      </c>
      <c r="K11" s="20">
        <v>7.7764103514625899E-2</v>
      </c>
      <c r="L11" s="20">
        <v>0.118057227520629</v>
      </c>
      <c r="M11" s="20"/>
      <c r="N11" s="20">
        <v>7.9683456083304793E-2</v>
      </c>
      <c r="O11" s="20">
        <v>0.134330056126411</v>
      </c>
      <c r="P11" s="20">
        <v>7.5699813161500804E-2</v>
      </c>
      <c r="Q11" s="20">
        <v>0.10398308988364099</v>
      </c>
      <c r="R11" s="20"/>
      <c r="S11" s="20">
        <v>9.5771690406175294E-2</v>
      </c>
      <c r="T11" s="20">
        <v>9.5185272970139595E-2</v>
      </c>
      <c r="U11" s="20"/>
      <c r="V11" s="20">
        <v>0.11484091110853401</v>
      </c>
      <c r="W11" s="20">
        <v>0.11038313738540501</v>
      </c>
      <c r="X11" s="20">
        <v>5.5386970773576502E-2</v>
      </c>
      <c r="Y11" s="20">
        <v>0.11271063413882999</v>
      </c>
      <c r="Z11" s="20"/>
      <c r="AA11" s="20">
        <v>0.113986218646236</v>
      </c>
      <c r="AB11" s="20">
        <v>9.70748080815204E-2</v>
      </c>
      <c r="AC11" s="20">
        <v>0.14606262219493499</v>
      </c>
      <c r="AD11" s="20">
        <v>5.2890257864686201E-2</v>
      </c>
      <c r="AE11" s="20">
        <v>8.0534375244932205E-2</v>
      </c>
      <c r="AF11" s="20">
        <v>2.3742646851764599E-2</v>
      </c>
      <c r="AG11" s="20"/>
      <c r="AH11" s="20">
        <v>0.105538387486819</v>
      </c>
      <c r="AI11" s="20">
        <v>7.1198637889823294E-2</v>
      </c>
      <c r="AJ11" s="20"/>
      <c r="AK11" s="20">
        <v>8.6670272155136799E-2</v>
      </c>
      <c r="AL11" s="20">
        <v>7.6046159834765398E-2</v>
      </c>
      <c r="AM11" s="20"/>
      <c r="AN11" s="20">
        <v>0.10297363272002701</v>
      </c>
      <c r="AO11" s="20">
        <v>7.9206535611863402E-2</v>
      </c>
      <c r="AP11" s="20"/>
      <c r="AQ11" s="20">
        <v>7.3971630448604803E-2</v>
      </c>
      <c r="AR11" s="20">
        <v>0.116389382462032</v>
      </c>
      <c r="AS11" s="20">
        <v>7.3353946967808406E-2</v>
      </c>
      <c r="AT11" s="20"/>
      <c r="AU11" s="20">
        <v>9.3296150314897006E-2</v>
      </c>
      <c r="AV11" s="20">
        <v>9.4892735958842997E-2</v>
      </c>
      <c r="AW11" s="20"/>
      <c r="AX11" s="20">
        <v>8.1892756630905006E-2</v>
      </c>
      <c r="AY11" s="20">
        <v>0.14917716626317901</v>
      </c>
      <c r="AZ11" s="20"/>
      <c r="BA11" s="20">
        <v>3.9638679039623599E-2</v>
      </c>
      <c r="BB11" s="20">
        <v>9.74671440835055E-2</v>
      </c>
    </row>
    <row r="12" spans="2:54" x14ac:dyDescent="0.35">
      <c r="B12" s="21"/>
    </row>
    <row r="13" spans="2:54" x14ac:dyDescent="0.35">
      <c r="B13" t="s">
        <v>525</v>
      </c>
    </row>
    <row r="14" spans="2:54" x14ac:dyDescent="0.35">
      <c r="B14" t="s">
        <v>526</v>
      </c>
    </row>
    <row r="16" spans="2:54" x14ac:dyDescent="0.35">
      <c r="B16"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B16"/>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262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ht="29" customHeight="1" x14ac:dyDescent="0.35">
      <c r="B9" s="19" t="s">
        <v>257</v>
      </c>
      <c r="C9" s="16">
        <v>0.59800674798248399</v>
      </c>
      <c r="D9" s="16">
        <v>0.62875424819019798</v>
      </c>
      <c r="E9" s="16">
        <v>0.57129685517378803</v>
      </c>
      <c r="F9" s="16"/>
      <c r="G9" s="16">
        <v>0.63469296994785096</v>
      </c>
      <c r="H9" s="16">
        <v>0.63379745115313602</v>
      </c>
      <c r="I9" s="16">
        <v>0.60984370726237502</v>
      </c>
      <c r="J9" s="16">
        <v>0.61615602063977903</v>
      </c>
      <c r="K9" s="16">
        <v>0.55170659992427895</v>
      </c>
      <c r="L9" s="16">
        <v>0.55949878644954298</v>
      </c>
      <c r="M9" s="16"/>
      <c r="N9" s="16">
        <v>0.61283475738776305</v>
      </c>
      <c r="O9" s="16">
        <v>0.50836885446824698</v>
      </c>
      <c r="P9" s="16">
        <v>0.63611120818870204</v>
      </c>
      <c r="Q9" s="16">
        <v>0.60468255322040798</v>
      </c>
      <c r="R9" s="16"/>
      <c r="S9" s="16">
        <v>0.58187177529530798</v>
      </c>
      <c r="T9" s="16">
        <v>0.62365364668145395</v>
      </c>
      <c r="U9" s="16"/>
      <c r="V9" s="16">
        <v>0.52170523965298499</v>
      </c>
      <c r="W9" s="16">
        <v>0.563052536400653</v>
      </c>
      <c r="X9" s="16">
        <v>0.69345847050909903</v>
      </c>
      <c r="Y9" s="16">
        <v>0.76347908030452405</v>
      </c>
      <c r="Z9" s="16"/>
      <c r="AA9" s="16">
        <v>0.53838539288530196</v>
      </c>
      <c r="AB9" s="16">
        <v>0.61964913287759404</v>
      </c>
      <c r="AC9" s="16">
        <v>0.57721000523812505</v>
      </c>
      <c r="AD9" s="16">
        <v>0.65427212525017597</v>
      </c>
      <c r="AE9" s="16">
        <v>0.64632767577505701</v>
      </c>
      <c r="AF9" s="16">
        <v>0.76328103272941505</v>
      </c>
      <c r="AG9" s="16"/>
      <c r="AH9" s="16">
        <v>0.60934574445011502</v>
      </c>
      <c r="AI9" s="16">
        <v>0.59997319964470996</v>
      </c>
      <c r="AJ9" s="16"/>
      <c r="AK9" s="16">
        <v>0.64020147866514798</v>
      </c>
      <c r="AL9" s="16">
        <v>0.57020895699292096</v>
      </c>
      <c r="AM9" s="16"/>
      <c r="AN9" s="16">
        <v>0.617080933866609</v>
      </c>
      <c r="AO9" s="16">
        <v>0.59107504127145605</v>
      </c>
      <c r="AP9" s="16"/>
      <c r="AQ9" s="16">
        <v>0.61801675538492595</v>
      </c>
      <c r="AR9" s="16">
        <v>0.57257366051785197</v>
      </c>
      <c r="AS9" s="16">
        <v>0.63662273449353501</v>
      </c>
      <c r="AT9" s="16"/>
      <c r="AU9" s="16">
        <v>0.61616759674087196</v>
      </c>
      <c r="AV9" s="16">
        <v>0.56796394611464496</v>
      </c>
      <c r="AW9" s="16"/>
      <c r="AX9" s="16">
        <v>0.63192856866837799</v>
      </c>
      <c r="AY9" s="16">
        <v>0.44908075304807499</v>
      </c>
      <c r="AZ9" s="16"/>
      <c r="BA9" s="16">
        <v>0.72213838171092104</v>
      </c>
      <c r="BB9" s="16">
        <v>0.70029637768136799</v>
      </c>
    </row>
    <row r="10" spans="2:54" ht="29" customHeight="1" x14ac:dyDescent="0.35">
      <c r="B10" s="19" t="s">
        <v>258</v>
      </c>
      <c r="C10" s="16">
        <v>0.31683104845245702</v>
      </c>
      <c r="D10" s="16">
        <v>0.29943839246523102</v>
      </c>
      <c r="E10" s="16">
        <v>0.32956033360528603</v>
      </c>
      <c r="F10" s="16"/>
      <c r="G10" s="16">
        <v>0.28298685578962401</v>
      </c>
      <c r="H10" s="16">
        <v>0.28364488795307002</v>
      </c>
      <c r="I10" s="16">
        <v>0.31217826854375302</v>
      </c>
      <c r="J10" s="16">
        <v>0.337707168680704</v>
      </c>
      <c r="K10" s="16">
        <v>0.32258505649929198</v>
      </c>
      <c r="L10" s="16">
        <v>0.34817163213970698</v>
      </c>
      <c r="M10" s="16"/>
      <c r="N10" s="16">
        <v>0.30609311646315601</v>
      </c>
      <c r="O10" s="16">
        <v>0.40291131416707099</v>
      </c>
      <c r="P10" s="16">
        <v>0.29008629889342002</v>
      </c>
      <c r="Q10" s="16">
        <v>0.29212138082793898</v>
      </c>
      <c r="R10" s="16"/>
      <c r="S10" s="16">
        <v>0.34426208071442199</v>
      </c>
      <c r="T10" s="16">
        <v>0.27372805128830202</v>
      </c>
      <c r="U10" s="16"/>
      <c r="V10" s="16">
        <v>0.37602634767606602</v>
      </c>
      <c r="W10" s="16">
        <v>0.33769863657530702</v>
      </c>
      <c r="X10" s="16">
        <v>0.249644222291007</v>
      </c>
      <c r="Y10" s="16">
        <v>0.20345237884055201</v>
      </c>
      <c r="Z10" s="16"/>
      <c r="AA10" s="16">
        <v>0.37405550185669501</v>
      </c>
      <c r="AB10" s="16">
        <v>0.28261628141351403</v>
      </c>
      <c r="AC10" s="16">
        <v>0.350238174185728</v>
      </c>
      <c r="AD10" s="16">
        <v>0.26797954393208101</v>
      </c>
      <c r="AE10" s="16">
        <v>0.25157882832353401</v>
      </c>
      <c r="AF10" s="16">
        <v>0.21297632041882</v>
      </c>
      <c r="AG10" s="16"/>
      <c r="AH10" s="16">
        <v>0.29735119184164799</v>
      </c>
      <c r="AI10" s="16">
        <v>0.34125623593375398</v>
      </c>
      <c r="AJ10" s="16"/>
      <c r="AK10" s="16">
        <v>0.28092069874380099</v>
      </c>
      <c r="AL10" s="16">
        <v>0.35474652952521601</v>
      </c>
      <c r="AM10" s="16"/>
      <c r="AN10" s="16">
        <v>0.28877418345126399</v>
      </c>
      <c r="AO10" s="16">
        <v>0.34274809709103399</v>
      </c>
      <c r="AP10" s="16"/>
      <c r="AQ10" s="16">
        <v>0.31130456924212102</v>
      </c>
      <c r="AR10" s="16">
        <v>0.31339676707130698</v>
      </c>
      <c r="AS10" s="16">
        <v>0.299890454746149</v>
      </c>
      <c r="AT10" s="16"/>
      <c r="AU10" s="16">
        <v>0.30987054164502897</v>
      </c>
      <c r="AV10" s="16">
        <v>0.332465371795793</v>
      </c>
      <c r="AW10" s="16"/>
      <c r="AX10" s="16">
        <v>0.29439217751308899</v>
      </c>
      <c r="AY10" s="16">
        <v>0.41717169718432101</v>
      </c>
      <c r="AZ10" s="16"/>
      <c r="BA10" s="16">
        <v>0.216604033572324</v>
      </c>
      <c r="BB10" s="16">
        <v>0.244538089049784</v>
      </c>
    </row>
    <row r="11" spans="2:54" x14ac:dyDescent="0.35">
      <c r="B11" s="19" t="s">
        <v>110</v>
      </c>
      <c r="C11" s="20">
        <v>8.5162203565058506E-2</v>
      </c>
      <c r="D11" s="20">
        <v>7.1807359344570706E-2</v>
      </c>
      <c r="E11" s="20">
        <v>9.9142811220926094E-2</v>
      </c>
      <c r="F11" s="20"/>
      <c r="G11" s="20">
        <v>8.23201742625254E-2</v>
      </c>
      <c r="H11" s="20">
        <v>8.2557660893793697E-2</v>
      </c>
      <c r="I11" s="20">
        <v>7.7978024193871898E-2</v>
      </c>
      <c r="J11" s="20">
        <v>4.6136810679516901E-2</v>
      </c>
      <c r="K11" s="20">
        <v>0.12570834357642899</v>
      </c>
      <c r="L11" s="20">
        <v>9.2329581410750095E-2</v>
      </c>
      <c r="M11" s="20"/>
      <c r="N11" s="20">
        <v>8.1072126149081394E-2</v>
      </c>
      <c r="O11" s="20">
        <v>8.8719831364681895E-2</v>
      </c>
      <c r="P11" s="20">
        <v>7.3802492917878298E-2</v>
      </c>
      <c r="Q11" s="20">
        <v>0.103196065951653</v>
      </c>
      <c r="R11" s="20"/>
      <c r="S11" s="20">
        <v>7.3866143990270194E-2</v>
      </c>
      <c r="T11" s="20">
        <v>0.102618302030244</v>
      </c>
      <c r="U11" s="20"/>
      <c r="V11" s="20">
        <v>0.10226841267094799</v>
      </c>
      <c r="W11" s="20">
        <v>9.9248827024039699E-2</v>
      </c>
      <c r="X11" s="20">
        <v>5.6897307199894102E-2</v>
      </c>
      <c r="Y11" s="20">
        <v>3.3068540854923598E-2</v>
      </c>
      <c r="Z11" s="20"/>
      <c r="AA11" s="20">
        <v>8.7559105258003395E-2</v>
      </c>
      <c r="AB11" s="20">
        <v>9.7734585708891597E-2</v>
      </c>
      <c r="AC11" s="20">
        <v>7.2551820576147202E-2</v>
      </c>
      <c r="AD11" s="20">
        <v>7.7748330817743794E-2</v>
      </c>
      <c r="AE11" s="20">
        <v>0.102093495901409</v>
      </c>
      <c r="AF11" s="20">
        <v>2.3742646851764599E-2</v>
      </c>
      <c r="AG11" s="20"/>
      <c r="AH11" s="20">
        <v>9.3303063708236503E-2</v>
      </c>
      <c r="AI11" s="20">
        <v>5.87705644215364E-2</v>
      </c>
      <c r="AJ11" s="20"/>
      <c r="AK11" s="20">
        <v>7.8877822591051E-2</v>
      </c>
      <c r="AL11" s="20">
        <v>7.5044513481863404E-2</v>
      </c>
      <c r="AM11" s="20"/>
      <c r="AN11" s="20">
        <v>9.4144882682127701E-2</v>
      </c>
      <c r="AO11" s="20">
        <v>6.6176861637509604E-2</v>
      </c>
      <c r="AP11" s="20"/>
      <c r="AQ11" s="20">
        <v>7.0678675372953595E-2</v>
      </c>
      <c r="AR11" s="20">
        <v>0.114029572410842</v>
      </c>
      <c r="AS11" s="20">
        <v>6.3486810760315607E-2</v>
      </c>
      <c r="AT11" s="20"/>
      <c r="AU11" s="20">
        <v>7.3961861614098803E-2</v>
      </c>
      <c r="AV11" s="20">
        <v>9.9570682089561796E-2</v>
      </c>
      <c r="AW11" s="20"/>
      <c r="AX11" s="20">
        <v>7.3679253818533602E-2</v>
      </c>
      <c r="AY11" s="20">
        <v>0.133747549767604</v>
      </c>
      <c r="AZ11" s="20"/>
      <c r="BA11" s="20">
        <v>6.1257584716754999E-2</v>
      </c>
      <c r="BB11" s="20">
        <v>5.51655332688476E-2</v>
      </c>
    </row>
    <row r="12" spans="2:54" x14ac:dyDescent="0.35">
      <c r="B12" s="21"/>
    </row>
    <row r="13" spans="2:54" x14ac:dyDescent="0.35">
      <c r="B13" t="s">
        <v>525</v>
      </c>
    </row>
    <row r="14" spans="2:54" x14ac:dyDescent="0.35">
      <c r="B14" t="s">
        <v>526</v>
      </c>
    </row>
    <row r="16" spans="2:54" x14ac:dyDescent="0.35">
      <c r="B16"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BB16"/>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263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ht="29" customHeight="1" x14ac:dyDescent="0.35">
      <c r="B9" s="19" t="s">
        <v>257</v>
      </c>
      <c r="C9" s="16">
        <v>0.66490906359114399</v>
      </c>
      <c r="D9" s="16">
        <v>0.692996792480706</v>
      </c>
      <c r="E9" s="16">
        <v>0.63879004344884505</v>
      </c>
      <c r="F9" s="16"/>
      <c r="G9" s="16">
        <v>0.66577350275679203</v>
      </c>
      <c r="H9" s="16">
        <v>0.66184170469686499</v>
      </c>
      <c r="I9" s="16">
        <v>0.66618397580703803</v>
      </c>
      <c r="J9" s="16">
        <v>0.697417858085152</v>
      </c>
      <c r="K9" s="16">
        <v>0.62738838293496002</v>
      </c>
      <c r="L9" s="16">
        <v>0.67089073671710298</v>
      </c>
      <c r="M9" s="16"/>
      <c r="N9" s="16">
        <v>0.72655807888858503</v>
      </c>
      <c r="O9" s="16">
        <v>0.57061669768989398</v>
      </c>
      <c r="P9" s="16">
        <v>0.671279600078314</v>
      </c>
      <c r="Q9" s="16">
        <v>0.69300279848768898</v>
      </c>
      <c r="R9" s="16"/>
      <c r="S9" s="16">
        <v>0.64440512897459201</v>
      </c>
      <c r="T9" s="16">
        <v>0.69415604623474303</v>
      </c>
      <c r="U9" s="16"/>
      <c r="V9" s="16">
        <v>0.62301037408119597</v>
      </c>
      <c r="W9" s="16">
        <v>0.65745009451415504</v>
      </c>
      <c r="X9" s="16">
        <v>0.71171520470752703</v>
      </c>
      <c r="Y9" s="16">
        <v>0.66664193964693497</v>
      </c>
      <c r="Z9" s="16"/>
      <c r="AA9" s="16">
        <v>0.61343805113260996</v>
      </c>
      <c r="AB9" s="16">
        <v>0.71460984596444899</v>
      </c>
      <c r="AC9" s="16">
        <v>0.57922474156062698</v>
      </c>
      <c r="AD9" s="16">
        <v>0.73836251355666005</v>
      </c>
      <c r="AE9" s="16">
        <v>0.70296868361553599</v>
      </c>
      <c r="AF9" s="16">
        <v>0.681655484893819</v>
      </c>
      <c r="AG9" s="16"/>
      <c r="AH9" s="16">
        <v>0.70748098616545996</v>
      </c>
      <c r="AI9" s="16">
        <v>0.64235715274937299</v>
      </c>
      <c r="AJ9" s="16"/>
      <c r="AK9" s="16">
        <v>0.73089279299674803</v>
      </c>
      <c r="AL9" s="16">
        <v>0.62790658705254798</v>
      </c>
      <c r="AM9" s="16"/>
      <c r="AN9" s="16">
        <v>0.70197660758604097</v>
      </c>
      <c r="AO9" s="16">
        <v>0.63655721675437205</v>
      </c>
      <c r="AP9" s="16"/>
      <c r="AQ9" s="16">
        <v>0.706464988373258</v>
      </c>
      <c r="AR9" s="16">
        <v>0.63510290232600697</v>
      </c>
      <c r="AS9" s="16">
        <v>0.69272203399851096</v>
      </c>
      <c r="AT9" s="16"/>
      <c r="AU9" s="16">
        <v>0.67700404751286103</v>
      </c>
      <c r="AV9" s="16">
        <v>0.64468692397509497</v>
      </c>
      <c r="AW9" s="16"/>
      <c r="AX9" s="16">
        <v>0.709774619900439</v>
      </c>
      <c r="AY9" s="16">
        <v>0.45693817196713499</v>
      </c>
      <c r="AZ9" s="16"/>
      <c r="BA9" s="16">
        <v>0.81065907813298899</v>
      </c>
      <c r="BB9" s="16">
        <v>0.74248870330382699</v>
      </c>
    </row>
    <row r="10" spans="2:54" ht="29" customHeight="1" x14ac:dyDescent="0.35">
      <c r="B10" s="19" t="s">
        <v>258</v>
      </c>
      <c r="C10" s="16">
        <v>0.24203447698831199</v>
      </c>
      <c r="D10" s="16">
        <v>0.230505602844392</v>
      </c>
      <c r="E10" s="16">
        <v>0.25294112681549502</v>
      </c>
      <c r="F10" s="16"/>
      <c r="G10" s="16">
        <v>0.23360164137839901</v>
      </c>
      <c r="H10" s="16">
        <v>0.21387984924876499</v>
      </c>
      <c r="I10" s="16">
        <v>0.25377393194745101</v>
      </c>
      <c r="J10" s="16">
        <v>0.21561008667916101</v>
      </c>
      <c r="K10" s="16">
        <v>0.274119942824188</v>
      </c>
      <c r="L10" s="16">
        <v>0.25672014324002201</v>
      </c>
      <c r="M10" s="16"/>
      <c r="N10" s="16">
        <v>0.19637354963451001</v>
      </c>
      <c r="O10" s="16">
        <v>0.311548761635694</v>
      </c>
      <c r="P10" s="16">
        <v>0.24554838812364099</v>
      </c>
      <c r="Q10" s="16">
        <v>0.20830945343733401</v>
      </c>
      <c r="R10" s="16"/>
      <c r="S10" s="16">
        <v>0.264078369653311</v>
      </c>
      <c r="T10" s="16">
        <v>0.21000219940450601</v>
      </c>
      <c r="U10" s="16"/>
      <c r="V10" s="16">
        <v>0.25406003186042198</v>
      </c>
      <c r="W10" s="16">
        <v>0.24394907806619701</v>
      </c>
      <c r="X10" s="16">
        <v>0.22585854556652901</v>
      </c>
      <c r="Y10" s="16">
        <v>0.26712003814494001</v>
      </c>
      <c r="Z10" s="16"/>
      <c r="AA10" s="16">
        <v>0.27244995259696397</v>
      </c>
      <c r="AB10" s="16">
        <v>0.16192956523593</v>
      </c>
      <c r="AC10" s="16">
        <v>0.35191752647268199</v>
      </c>
      <c r="AD10" s="16">
        <v>0.213166496306638</v>
      </c>
      <c r="AE10" s="16">
        <v>0.21145206336486499</v>
      </c>
      <c r="AF10" s="16">
        <v>0.26228821187944701</v>
      </c>
      <c r="AG10" s="16"/>
      <c r="AH10" s="16">
        <v>0.21708340017296299</v>
      </c>
      <c r="AI10" s="16">
        <v>0.285195526528631</v>
      </c>
      <c r="AJ10" s="16"/>
      <c r="AK10" s="16">
        <v>0.20431325959204799</v>
      </c>
      <c r="AL10" s="16">
        <v>0.30114778307480999</v>
      </c>
      <c r="AM10" s="16"/>
      <c r="AN10" s="16">
        <v>0.224028590281522</v>
      </c>
      <c r="AO10" s="16">
        <v>0.28529844155191397</v>
      </c>
      <c r="AP10" s="16"/>
      <c r="AQ10" s="16">
        <v>0.21950509190974399</v>
      </c>
      <c r="AR10" s="16">
        <v>0.237899361007927</v>
      </c>
      <c r="AS10" s="16">
        <v>0.255403721688505</v>
      </c>
      <c r="AT10" s="16"/>
      <c r="AU10" s="16">
        <v>0.23924361365376201</v>
      </c>
      <c r="AV10" s="16">
        <v>0.25039428477429598</v>
      </c>
      <c r="AW10" s="16"/>
      <c r="AX10" s="16">
        <v>0.21146222263469799</v>
      </c>
      <c r="AY10" s="16">
        <v>0.39199790510405702</v>
      </c>
      <c r="AZ10" s="16"/>
      <c r="BA10" s="16">
        <v>0.13647085365773901</v>
      </c>
      <c r="BB10" s="16">
        <v>0.18113082268251299</v>
      </c>
    </row>
    <row r="11" spans="2:54" x14ac:dyDescent="0.35">
      <c r="B11" s="19" t="s">
        <v>110</v>
      </c>
      <c r="C11" s="20">
        <v>9.3056459420543899E-2</v>
      </c>
      <c r="D11" s="20">
        <v>7.6497604674902797E-2</v>
      </c>
      <c r="E11" s="20">
        <v>0.10826882973566</v>
      </c>
      <c r="F11" s="20"/>
      <c r="G11" s="20">
        <v>0.100624855864809</v>
      </c>
      <c r="H11" s="20">
        <v>0.124278446054369</v>
      </c>
      <c r="I11" s="20">
        <v>8.0042092245511107E-2</v>
      </c>
      <c r="J11" s="20">
        <v>8.6972055235687101E-2</v>
      </c>
      <c r="K11" s="20">
        <v>9.8491674240851507E-2</v>
      </c>
      <c r="L11" s="20">
        <v>7.2389120042875205E-2</v>
      </c>
      <c r="M11" s="20"/>
      <c r="N11" s="20">
        <v>7.7068371476905595E-2</v>
      </c>
      <c r="O11" s="20">
        <v>0.117834540674412</v>
      </c>
      <c r="P11" s="20">
        <v>8.3172011798044496E-2</v>
      </c>
      <c r="Q11" s="20">
        <v>9.8687748074976503E-2</v>
      </c>
      <c r="R11" s="20"/>
      <c r="S11" s="20">
        <v>9.15165013720972E-2</v>
      </c>
      <c r="T11" s="20">
        <v>9.5841754360751E-2</v>
      </c>
      <c r="U11" s="20"/>
      <c r="V11" s="20">
        <v>0.122929594058382</v>
      </c>
      <c r="W11" s="20">
        <v>9.8600827419648304E-2</v>
      </c>
      <c r="X11" s="20">
        <v>6.24262497259436E-2</v>
      </c>
      <c r="Y11" s="20">
        <v>6.62380222081244E-2</v>
      </c>
      <c r="Z11" s="20"/>
      <c r="AA11" s="20">
        <v>0.11411199627042599</v>
      </c>
      <c r="AB11" s="20">
        <v>0.123460588799621</v>
      </c>
      <c r="AC11" s="20">
        <v>6.8857731966691399E-2</v>
      </c>
      <c r="AD11" s="20">
        <v>4.8470990136702197E-2</v>
      </c>
      <c r="AE11" s="20">
        <v>8.5579253019599094E-2</v>
      </c>
      <c r="AF11" s="20">
        <v>5.6056303226733599E-2</v>
      </c>
      <c r="AG11" s="20"/>
      <c r="AH11" s="20">
        <v>7.5435613661577403E-2</v>
      </c>
      <c r="AI11" s="20">
        <v>7.2447320721996097E-2</v>
      </c>
      <c r="AJ11" s="20"/>
      <c r="AK11" s="20">
        <v>6.4793947411204006E-2</v>
      </c>
      <c r="AL11" s="20">
        <v>7.0945629872641996E-2</v>
      </c>
      <c r="AM11" s="20"/>
      <c r="AN11" s="20">
        <v>7.3994802132436505E-2</v>
      </c>
      <c r="AO11" s="20">
        <v>7.8144341693713801E-2</v>
      </c>
      <c r="AP11" s="20"/>
      <c r="AQ11" s="20">
        <v>7.4029919716997905E-2</v>
      </c>
      <c r="AR11" s="20">
        <v>0.12699773666606601</v>
      </c>
      <c r="AS11" s="20">
        <v>5.1874244312983701E-2</v>
      </c>
      <c r="AT11" s="20"/>
      <c r="AU11" s="20">
        <v>8.3752338833377404E-2</v>
      </c>
      <c r="AV11" s="20">
        <v>0.104918791250609</v>
      </c>
      <c r="AW11" s="20"/>
      <c r="AX11" s="20">
        <v>7.8763157464862996E-2</v>
      </c>
      <c r="AY11" s="20">
        <v>0.15106392292880699</v>
      </c>
      <c r="AZ11" s="20"/>
      <c r="BA11" s="20">
        <v>5.2870068209272099E-2</v>
      </c>
      <c r="BB11" s="20">
        <v>7.6380474013660105E-2</v>
      </c>
    </row>
    <row r="12" spans="2:54" x14ac:dyDescent="0.35">
      <c r="B12" s="21"/>
    </row>
    <row r="13" spans="2:54" x14ac:dyDescent="0.35">
      <c r="B13" t="s">
        <v>525</v>
      </c>
    </row>
    <row r="14" spans="2:54" x14ac:dyDescent="0.35">
      <c r="B14" t="s">
        <v>526</v>
      </c>
    </row>
    <row r="16" spans="2:54" x14ac:dyDescent="0.35">
      <c r="B16"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B16"/>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264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ht="29" customHeight="1" x14ac:dyDescent="0.35">
      <c r="B9" s="19" t="s">
        <v>257</v>
      </c>
      <c r="C9" s="16">
        <v>0.42864260960663098</v>
      </c>
      <c r="D9" s="16">
        <v>0.48459333534341598</v>
      </c>
      <c r="E9" s="16">
        <v>0.37719126151118998</v>
      </c>
      <c r="F9" s="16"/>
      <c r="G9" s="16">
        <v>0.48015721464248201</v>
      </c>
      <c r="H9" s="16">
        <v>0.53547876778307102</v>
      </c>
      <c r="I9" s="16">
        <v>0.55959280849140902</v>
      </c>
      <c r="J9" s="16">
        <v>0.53588660576846103</v>
      </c>
      <c r="K9" s="16">
        <v>0.32265761434919599</v>
      </c>
      <c r="L9" s="16">
        <v>0.207516173237379</v>
      </c>
      <c r="M9" s="16"/>
      <c r="N9" s="16">
        <v>0.43280920926034</v>
      </c>
      <c r="O9" s="16">
        <v>0.35392910693558799</v>
      </c>
      <c r="P9" s="16">
        <v>0.44320399663624099</v>
      </c>
      <c r="Q9" s="16">
        <v>0.46765425738684202</v>
      </c>
      <c r="R9" s="16"/>
      <c r="S9" s="16">
        <v>0.37375596344240197</v>
      </c>
      <c r="T9" s="16">
        <v>0.511875399038762</v>
      </c>
      <c r="U9" s="16"/>
      <c r="V9" s="16">
        <v>0.44083771641349501</v>
      </c>
      <c r="W9" s="16">
        <v>0.43207402096233599</v>
      </c>
      <c r="X9" s="16">
        <v>0.41036170906869901</v>
      </c>
      <c r="Y9" s="16">
        <v>0.45252070481613899</v>
      </c>
      <c r="Z9" s="16"/>
      <c r="AA9" s="16">
        <v>0.451026613729403</v>
      </c>
      <c r="AB9" s="16">
        <v>0.39648441913698101</v>
      </c>
      <c r="AC9" s="16">
        <v>0.29462652924302002</v>
      </c>
      <c r="AD9" s="16">
        <v>0.48030966573649198</v>
      </c>
      <c r="AE9" s="16">
        <v>0.41892877430199299</v>
      </c>
      <c r="AF9" s="16">
        <v>0.432874544461609</v>
      </c>
      <c r="AG9" s="16"/>
      <c r="AH9" s="16">
        <v>0.44420497174527901</v>
      </c>
      <c r="AI9" s="16">
        <v>0.42627303526890198</v>
      </c>
      <c r="AJ9" s="16"/>
      <c r="AK9" s="16">
        <v>0.47387635710692799</v>
      </c>
      <c r="AL9" s="16">
        <v>0.43756008121586798</v>
      </c>
      <c r="AM9" s="16"/>
      <c r="AN9" s="16">
        <v>0.45309064427921902</v>
      </c>
      <c r="AO9" s="16">
        <v>0.43925222671848202</v>
      </c>
      <c r="AP9" s="16"/>
      <c r="AQ9" s="16">
        <v>0.366772372915253</v>
      </c>
      <c r="AR9" s="16">
        <v>0.410559216353377</v>
      </c>
      <c r="AS9" s="16">
        <v>0.48867081693902997</v>
      </c>
      <c r="AT9" s="16"/>
      <c r="AU9" s="16">
        <v>0.42528423757738598</v>
      </c>
      <c r="AV9" s="16">
        <v>0.42811762457663</v>
      </c>
      <c r="AW9" s="16"/>
      <c r="AX9" s="16">
        <v>0.468401322084744</v>
      </c>
      <c r="AY9" s="16">
        <v>0.24313651192885699</v>
      </c>
      <c r="AZ9" s="16"/>
      <c r="BA9" s="16">
        <v>0.62423841651015599</v>
      </c>
      <c r="BB9" s="16">
        <v>0.54422852652994802</v>
      </c>
    </row>
    <row r="10" spans="2:54" ht="29" customHeight="1" x14ac:dyDescent="0.35">
      <c r="B10" s="19" t="s">
        <v>258</v>
      </c>
      <c r="C10" s="16">
        <v>0.46644398576538099</v>
      </c>
      <c r="D10" s="16">
        <v>0.44580670746921303</v>
      </c>
      <c r="E10" s="16">
        <v>0.484580594455225</v>
      </c>
      <c r="F10" s="16"/>
      <c r="G10" s="16">
        <v>0.42812284430391101</v>
      </c>
      <c r="H10" s="16">
        <v>0.35397467126835902</v>
      </c>
      <c r="I10" s="16">
        <v>0.35180732060289099</v>
      </c>
      <c r="J10" s="16">
        <v>0.37132817247265798</v>
      </c>
      <c r="K10" s="16">
        <v>0.57469928804474502</v>
      </c>
      <c r="L10" s="16">
        <v>0.66115827059766497</v>
      </c>
      <c r="M10" s="16"/>
      <c r="N10" s="16">
        <v>0.474686358932363</v>
      </c>
      <c r="O10" s="16">
        <v>0.53139540785383999</v>
      </c>
      <c r="P10" s="16">
        <v>0.44776805413600601</v>
      </c>
      <c r="Q10" s="16">
        <v>0.43367934038428502</v>
      </c>
      <c r="R10" s="16"/>
      <c r="S10" s="16">
        <v>0.50898626764456001</v>
      </c>
      <c r="T10" s="16">
        <v>0.40130144615233898</v>
      </c>
      <c r="U10" s="16"/>
      <c r="V10" s="16">
        <v>0.43935759202625302</v>
      </c>
      <c r="W10" s="16">
        <v>0.46776835795743898</v>
      </c>
      <c r="X10" s="16">
        <v>0.48765957473028598</v>
      </c>
      <c r="Y10" s="16">
        <v>0.47200908336988001</v>
      </c>
      <c r="Z10" s="16"/>
      <c r="AA10" s="16">
        <v>0.44346146001412901</v>
      </c>
      <c r="AB10" s="16">
        <v>0.49639842258632499</v>
      </c>
      <c r="AC10" s="16">
        <v>0.58915380696000197</v>
      </c>
      <c r="AD10" s="16">
        <v>0.43164160658423401</v>
      </c>
      <c r="AE10" s="16">
        <v>0.432273383970809</v>
      </c>
      <c r="AF10" s="16">
        <v>0.52974037408505503</v>
      </c>
      <c r="AG10" s="16"/>
      <c r="AH10" s="16">
        <v>0.45960235247118603</v>
      </c>
      <c r="AI10" s="16">
        <v>0.49568187225323102</v>
      </c>
      <c r="AJ10" s="16"/>
      <c r="AK10" s="16">
        <v>0.44519031870973202</v>
      </c>
      <c r="AL10" s="16">
        <v>0.46529252223669798</v>
      </c>
      <c r="AM10" s="16"/>
      <c r="AN10" s="16">
        <v>0.44576527170679903</v>
      </c>
      <c r="AO10" s="16">
        <v>0.46699865690136699</v>
      </c>
      <c r="AP10" s="16"/>
      <c r="AQ10" s="16">
        <v>0.54731691707789398</v>
      </c>
      <c r="AR10" s="16">
        <v>0.47023358548273098</v>
      </c>
      <c r="AS10" s="16">
        <v>0.4283258810203</v>
      </c>
      <c r="AT10" s="16"/>
      <c r="AU10" s="16">
        <v>0.463485976126642</v>
      </c>
      <c r="AV10" s="16">
        <v>0.47912150201942699</v>
      </c>
      <c r="AW10" s="16"/>
      <c r="AX10" s="16">
        <v>0.43968255795752498</v>
      </c>
      <c r="AY10" s="16">
        <v>0.60077586876119404</v>
      </c>
      <c r="AZ10" s="16"/>
      <c r="BA10" s="16">
        <v>0.31604235135845798</v>
      </c>
      <c r="BB10" s="16">
        <v>0.36641257317696901</v>
      </c>
    </row>
    <row r="11" spans="2:54" x14ac:dyDescent="0.35">
      <c r="B11" s="19" t="s">
        <v>110</v>
      </c>
      <c r="C11" s="20">
        <v>0.104913404627988</v>
      </c>
      <c r="D11" s="20">
        <v>6.9599957187370304E-2</v>
      </c>
      <c r="E11" s="20">
        <v>0.13822814403358399</v>
      </c>
      <c r="F11" s="20"/>
      <c r="G11" s="20">
        <v>9.1719941053606702E-2</v>
      </c>
      <c r="H11" s="20">
        <v>0.11054656094857</v>
      </c>
      <c r="I11" s="20">
        <v>8.8599870905699499E-2</v>
      </c>
      <c r="J11" s="20">
        <v>9.2785221758881195E-2</v>
      </c>
      <c r="K11" s="20">
        <v>0.102643097606059</v>
      </c>
      <c r="L11" s="20">
        <v>0.131325556164957</v>
      </c>
      <c r="M11" s="20"/>
      <c r="N11" s="20">
        <v>9.25044318072967E-2</v>
      </c>
      <c r="O11" s="20">
        <v>0.114675485210571</v>
      </c>
      <c r="P11" s="20">
        <v>0.109027949227754</v>
      </c>
      <c r="Q11" s="20">
        <v>9.8666402228872602E-2</v>
      </c>
      <c r="R11" s="20"/>
      <c r="S11" s="20">
        <v>0.117257768913038</v>
      </c>
      <c r="T11" s="20">
        <v>8.6823154808899003E-2</v>
      </c>
      <c r="U11" s="20"/>
      <c r="V11" s="20">
        <v>0.119804691560252</v>
      </c>
      <c r="W11" s="20">
        <v>0.100157621080224</v>
      </c>
      <c r="X11" s="20">
        <v>0.10197871620101499</v>
      </c>
      <c r="Y11" s="20">
        <v>7.5470211813980698E-2</v>
      </c>
      <c r="Z11" s="20"/>
      <c r="AA11" s="20">
        <v>0.10551192625646801</v>
      </c>
      <c r="AB11" s="20">
        <v>0.10711715827669401</v>
      </c>
      <c r="AC11" s="20">
        <v>0.116219663796977</v>
      </c>
      <c r="AD11" s="20">
        <v>8.8048727679273894E-2</v>
      </c>
      <c r="AE11" s="20">
        <v>0.14879784172719801</v>
      </c>
      <c r="AF11" s="20">
        <v>3.7385081453336202E-2</v>
      </c>
      <c r="AG11" s="20"/>
      <c r="AH11" s="20">
        <v>9.6192675783534604E-2</v>
      </c>
      <c r="AI11" s="20">
        <v>7.8045092477866701E-2</v>
      </c>
      <c r="AJ11" s="20"/>
      <c r="AK11" s="20">
        <v>8.0933324183339497E-2</v>
      </c>
      <c r="AL11" s="20">
        <v>9.71473965474344E-2</v>
      </c>
      <c r="AM11" s="20"/>
      <c r="AN11" s="20">
        <v>0.10114408401398201</v>
      </c>
      <c r="AO11" s="20">
        <v>9.3749116380151501E-2</v>
      </c>
      <c r="AP11" s="20"/>
      <c r="AQ11" s="20">
        <v>8.5910710006853297E-2</v>
      </c>
      <c r="AR11" s="20">
        <v>0.119207198163892</v>
      </c>
      <c r="AS11" s="20">
        <v>8.3003302040669996E-2</v>
      </c>
      <c r="AT11" s="20"/>
      <c r="AU11" s="20">
        <v>0.11122978629597199</v>
      </c>
      <c r="AV11" s="20">
        <v>9.2760873403943095E-2</v>
      </c>
      <c r="AW11" s="20"/>
      <c r="AX11" s="20">
        <v>9.1916119957731607E-2</v>
      </c>
      <c r="AY11" s="20">
        <v>0.15608761930994799</v>
      </c>
      <c r="AZ11" s="20"/>
      <c r="BA11" s="20">
        <v>5.9719232131385802E-2</v>
      </c>
      <c r="BB11" s="20">
        <v>8.9358900293082993E-2</v>
      </c>
    </row>
    <row r="12" spans="2:54" x14ac:dyDescent="0.35">
      <c r="B12" s="21"/>
    </row>
    <row r="13" spans="2:54" x14ac:dyDescent="0.35">
      <c r="B13" t="s">
        <v>525</v>
      </c>
    </row>
    <row r="14" spans="2:54" x14ac:dyDescent="0.35">
      <c r="B14" t="s">
        <v>526</v>
      </c>
    </row>
    <row r="16" spans="2:54" x14ac:dyDescent="0.35">
      <c r="B16"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B16"/>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265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ht="29" customHeight="1" x14ac:dyDescent="0.35">
      <c r="B9" s="19" t="s">
        <v>257</v>
      </c>
      <c r="C9" s="16">
        <v>0.54292519501024505</v>
      </c>
      <c r="D9" s="16">
        <v>0.51584645959167696</v>
      </c>
      <c r="E9" s="16">
        <v>0.56704528703943002</v>
      </c>
      <c r="F9" s="16"/>
      <c r="G9" s="16">
        <v>0.586084420977946</v>
      </c>
      <c r="H9" s="16">
        <v>0.69022259323357305</v>
      </c>
      <c r="I9" s="16">
        <v>0.62743705050982901</v>
      </c>
      <c r="J9" s="16">
        <v>0.653989149839448</v>
      </c>
      <c r="K9" s="16">
        <v>0.392476305218254</v>
      </c>
      <c r="L9" s="16">
        <v>0.36000566775807102</v>
      </c>
      <c r="M9" s="16"/>
      <c r="N9" s="16">
        <v>0.51850066733910805</v>
      </c>
      <c r="O9" s="16">
        <v>0.48548999271399901</v>
      </c>
      <c r="P9" s="16">
        <v>0.56275995663589595</v>
      </c>
      <c r="Q9" s="16">
        <v>0.57884951050432198</v>
      </c>
      <c r="R9" s="16"/>
      <c r="S9" s="16">
        <v>0.51669870018353703</v>
      </c>
      <c r="T9" s="16">
        <v>0.58019316346417205</v>
      </c>
      <c r="U9" s="16"/>
      <c r="V9" s="16">
        <v>0.54811036588004902</v>
      </c>
      <c r="W9" s="16">
        <v>0.52697844424368401</v>
      </c>
      <c r="X9" s="16">
        <v>0.54915113641648905</v>
      </c>
      <c r="Y9" s="16">
        <v>0.63771450221300696</v>
      </c>
      <c r="Z9" s="16"/>
      <c r="AA9" s="16">
        <v>0.56597053802507502</v>
      </c>
      <c r="AB9" s="16">
        <v>0.49678706566515202</v>
      </c>
      <c r="AC9" s="16">
        <v>0.54359645583216998</v>
      </c>
      <c r="AD9" s="16">
        <v>0.56404180607590704</v>
      </c>
      <c r="AE9" s="16">
        <v>0.51200608837927797</v>
      </c>
      <c r="AF9" s="16">
        <v>0.46274896781714397</v>
      </c>
      <c r="AG9" s="16"/>
      <c r="AH9" s="16">
        <v>0.58483834966787795</v>
      </c>
      <c r="AI9" s="16">
        <v>0.46598137928713801</v>
      </c>
      <c r="AJ9" s="16"/>
      <c r="AK9" s="16">
        <v>0.621077564478414</v>
      </c>
      <c r="AL9" s="16">
        <v>0.47788137913081702</v>
      </c>
      <c r="AM9" s="16"/>
      <c r="AN9" s="16">
        <v>0.59349241921201201</v>
      </c>
      <c r="AO9" s="16">
        <v>0.49462372428992502</v>
      </c>
      <c r="AP9" s="16"/>
      <c r="AQ9" s="16">
        <v>0.57516463705149301</v>
      </c>
      <c r="AR9" s="16">
        <v>0.54085838361743199</v>
      </c>
      <c r="AS9" s="16">
        <v>0.515893487233818</v>
      </c>
      <c r="AT9" s="16"/>
      <c r="AU9" s="16">
        <v>0.54536050387241797</v>
      </c>
      <c r="AV9" s="16">
        <v>0.53418668566134897</v>
      </c>
      <c r="AW9" s="16"/>
      <c r="AX9" s="16">
        <v>0.59797950948411005</v>
      </c>
      <c r="AY9" s="16">
        <v>0.28401617363133702</v>
      </c>
      <c r="AZ9" s="16"/>
      <c r="BA9" s="16">
        <v>0.70235073875484599</v>
      </c>
      <c r="BB9" s="16">
        <v>0.62590859424566303</v>
      </c>
    </row>
    <row r="10" spans="2:54" ht="29" customHeight="1" x14ac:dyDescent="0.35">
      <c r="B10" s="19" t="s">
        <v>258</v>
      </c>
      <c r="C10" s="16">
        <v>0.35868304460974698</v>
      </c>
      <c r="D10" s="16">
        <v>0.400530490986926</v>
      </c>
      <c r="E10" s="16">
        <v>0.3190365154741</v>
      </c>
      <c r="F10" s="16"/>
      <c r="G10" s="16">
        <v>0.31268545085218702</v>
      </c>
      <c r="H10" s="16">
        <v>0.207978093678271</v>
      </c>
      <c r="I10" s="16">
        <v>0.27741286923574499</v>
      </c>
      <c r="J10" s="16">
        <v>0.28498487380673898</v>
      </c>
      <c r="K10" s="16">
        <v>0.50067788923539303</v>
      </c>
      <c r="L10" s="16">
        <v>0.52205821027352295</v>
      </c>
      <c r="M10" s="16"/>
      <c r="N10" s="16">
        <v>0.37065321114685001</v>
      </c>
      <c r="O10" s="16">
        <v>0.40472750494933002</v>
      </c>
      <c r="P10" s="16">
        <v>0.35618647413255899</v>
      </c>
      <c r="Q10" s="16">
        <v>0.31384043569148401</v>
      </c>
      <c r="R10" s="16"/>
      <c r="S10" s="16">
        <v>0.394648710803154</v>
      </c>
      <c r="T10" s="16">
        <v>0.30624055617197998</v>
      </c>
      <c r="U10" s="16"/>
      <c r="V10" s="16">
        <v>0.33219057173933703</v>
      </c>
      <c r="W10" s="16">
        <v>0.37414613863464602</v>
      </c>
      <c r="X10" s="16">
        <v>0.36584994406196297</v>
      </c>
      <c r="Y10" s="16">
        <v>0.313563787911386</v>
      </c>
      <c r="Z10" s="16"/>
      <c r="AA10" s="16">
        <v>0.33907801487834899</v>
      </c>
      <c r="AB10" s="16">
        <v>0.390904468504576</v>
      </c>
      <c r="AC10" s="16">
        <v>0.35403115643818001</v>
      </c>
      <c r="AD10" s="16">
        <v>0.35091645989231401</v>
      </c>
      <c r="AE10" s="16">
        <v>0.35842484698266802</v>
      </c>
      <c r="AF10" s="16">
        <v>0.48768039218062398</v>
      </c>
      <c r="AG10" s="16"/>
      <c r="AH10" s="16">
        <v>0.31436023213110298</v>
      </c>
      <c r="AI10" s="16">
        <v>0.46254483465125501</v>
      </c>
      <c r="AJ10" s="16"/>
      <c r="AK10" s="16">
        <v>0.30265703445167802</v>
      </c>
      <c r="AL10" s="16">
        <v>0.44155546740123103</v>
      </c>
      <c r="AM10" s="16"/>
      <c r="AN10" s="16">
        <v>0.30939120673387499</v>
      </c>
      <c r="AO10" s="16">
        <v>0.42697872700572997</v>
      </c>
      <c r="AP10" s="16"/>
      <c r="AQ10" s="16">
        <v>0.36102620208405201</v>
      </c>
      <c r="AR10" s="16">
        <v>0.33294986411008998</v>
      </c>
      <c r="AS10" s="16">
        <v>0.40402436958649901</v>
      </c>
      <c r="AT10" s="16"/>
      <c r="AU10" s="16">
        <v>0.35919540007100398</v>
      </c>
      <c r="AV10" s="16">
        <v>0.36447851856584401</v>
      </c>
      <c r="AW10" s="16"/>
      <c r="AX10" s="16">
        <v>0.31949394267328302</v>
      </c>
      <c r="AY10" s="16">
        <v>0.55259753341583595</v>
      </c>
      <c r="AZ10" s="16"/>
      <c r="BA10" s="16">
        <v>0.22182873108796999</v>
      </c>
      <c r="BB10" s="16">
        <v>0.312452291047567</v>
      </c>
    </row>
    <row r="11" spans="2:54" x14ac:dyDescent="0.35">
      <c r="B11" s="19" t="s">
        <v>110</v>
      </c>
      <c r="C11" s="20">
        <v>9.8391760380007395E-2</v>
      </c>
      <c r="D11" s="20">
        <v>8.3623049421397297E-2</v>
      </c>
      <c r="E11" s="20">
        <v>0.11391819748647</v>
      </c>
      <c r="F11" s="20"/>
      <c r="G11" s="20">
        <v>0.101230128169867</v>
      </c>
      <c r="H11" s="20">
        <v>0.101799313088156</v>
      </c>
      <c r="I11" s="20">
        <v>9.5150080254426006E-2</v>
      </c>
      <c r="J11" s="20">
        <v>6.1025976353813002E-2</v>
      </c>
      <c r="K11" s="20">
        <v>0.10684580554635401</v>
      </c>
      <c r="L11" s="20">
        <v>0.117936121968406</v>
      </c>
      <c r="M11" s="20"/>
      <c r="N11" s="20">
        <v>0.110846121514042</v>
      </c>
      <c r="O11" s="20">
        <v>0.10978250233667</v>
      </c>
      <c r="P11" s="20">
        <v>8.1053569231544303E-2</v>
      </c>
      <c r="Q11" s="20">
        <v>0.10731005380419301</v>
      </c>
      <c r="R11" s="20"/>
      <c r="S11" s="20">
        <v>8.8652589013308802E-2</v>
      </c>
      <c r="T11" s="20">
        <v>0.113566280363848</v>
      </c>
      <c r="U11" s="20"/>
      <c r="V11" s="20">
        <v>0.11969906238061399</v>
      </c>
      <c r="W11" s="20">
        <v>9.8875417121671E-2</v>
      </c>
      <c r="X11" s="20">
        <v>8.4998919521547506E-2</v>
      </c>
      <c r="Y11" s="20">
        <v>4.8721709875606999E-2</v>
      </c>
      <c r="Z11" s="20"/>
      <c r="AA11" s="20">
        <v>9.4951447096576699E-2</v>
      </c>
      <c r="AB11" s="20">
        <v>0.112308465830272</v>
      </c>
      <c r="AC11" s="20">
        <v>0.10237238772965</v>
      </c>
      <c r="AD11" s="20">
        <v>8.5041734031779101E-2</v>
      </c>
      <c r="AE11" s="20">
        <v>0.12956906463805401</v>
      </c>
      <c r="AF11" s="20">
        <v>4.9570640002232803E-2</v>
      </c>
      <c r="AG11" s="20"/>
      <c r="AH11" s="20">
        <v>0.100801418201019</v>
      </c>
      <c r="AI11" s="20">
        <v>7.1473786061607397E-2</v>
      </c>
      <c r="AJ11" s="20"/>
      <c r="AK11" s="20">
        <v>7.6265401069907895E-2</v>
      </c>
      <c r="AL11" s="20">
        <v>8.0563153467952703E-2</v>
      </c>
      <c r="AM11" s="20"/>
      <c r="AN11" s="20">
        <v>9.7116374054113302E-2</v>
      </c>
      <c r="AO11" s="20">
        <v>7.8397548704344899E-2</v>
      </c>
      <c r="AP11" s="20"/>
      <c r="AQ11" s="20">
        <v>6.3809160864455206E-2</v>
      </c>
      <c r="AR11" s="20">
        <v>0.126191752272478</v>
      </c>
      <c r="AS11" s="20">
        <v>8.0082143179683499E-2</v>
      </c>
      <c r="AT11" s="20"/>
      <c r="AU11" s="20">
        <v>9.5444096056577998E-2</v>
      </c>
      <c r="AV11" s="20">
        <v>0.101334795772807</v>
      </c>
      <c r="AW11" s="20"/>
      <c r="AX11" s="20">
        <v>8.2526547842606601E-2</v>
      </c>
      <c r="AY11" s="20">
        <v>0.163386292952827</v>
      </c>
      <c r="AZ11" s="20"/>
      <c r="BA11" s="20">
        <v>7.5820530157184193E-2</v>
      </c>
      <c r="BB11" s="20">
        <v>6.1639114706769298E-2</v>
      </c>
    </row>
    <row r="12" spans="2:54" x14ac:dyDescent="0.35">
      <c r="B12" s="21"/>
    </row>
    <row r="13" spans="2:54" x14ac:dyDescent="0.35">
      <c r="B13" t="s">
        <v>525</v>
      </c>
    </row>
    <row r="14" spans="2:54" x14ac:dyDescent="0.35">
      <c r="B14" t="s">
        <v>526</v>
      </c>
    </row>
    <row r="16" spans="2:54" x14ac:dyDescent="0.35">
      <c r="B16"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B16"/>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266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ht="29" customHeight="1" x14ac:dyDescent="0.35">
      <c r="B9" s="19" t="s">
        <v>257</v>
      </c>
      <c r="C9" s="16">
        <v>0.59327732331152505</v>
      </c>
      <c r="D9" s="16">
        <v>0.55804107601617103</v>
      </c>
      <c r="E9" s="16">
        <v>0.62407953241701297</v>
      </c>
      <c r="F9" s="16"/>
      <c r="G9" s="16">
        <v>0.62597221432272998</v>
      </c>
      <c r="H9" s="16">
        <v>0.65321730865148797</v>
      </c>
      <c r="I9" s="16">
        <v>0.677430595808582</v>
      </c>
      <c r="J9" s="16">
        <v>0.65370430223783904</v>
      </c>
      <c r="K9" s="16">
        <v>0.45555228587662999</v>
      </c>
      <c r="L9" s="16">
        <v>0.51980031444131103</v>
      </c>
      <c r="M9" s="16"/>
      <c r="N9" s="16">
        <v>0.62561742182901003</v>
      </c>
      <c r="O9" s="16">
        <v>0.54357904313790995</v>
      </c>
      <c r="P9" s="16">
        <v>0.59884914286494595</v>
      </c>
      <c r="Q9" s="16">
        <v>0.60464374669022702</v>
      </c>
      <c r="R9" s="16"/>
      <c r="S9" s="16">
        <v>0.57734347681467002</v>
      </c>
      <c r="T9" s="16">
        <v>0.61859741694757397</v>
      </c>
      <c r="U9" s="16"/>
      <c r="V9" s="16">
        <v>0.54361393163447902</v>
      </c>
      <c r="W9" s="16">
        <v>0.58031849741208996</v>
      </c>
      <c r="X9" s="16">
        <v>0.64589694932222097</v>
      </c>
      <c r="Y9" s="16">
        <v>0.66703711894448803</v>
      </c>
      <c r="Z9" s="16"/>
      <c r="AA9" s="16">
        <v>0.57050305229863696</v>
      </c>
      <c r="AB9" s="16">
        <v>0.59667400173356</v>
      </c>
      <c r="AC9" s="16">
        <v>0.546851305721193</v>
      </c>
      <c r="AD9" s="16">
        <v>0.66594919686374299</v>
      </c>
      <c r="AE9" s="16">
        <v>0.55477447576859595</v>
      </c>
      <c r="AF9" s="16">
        <v>0.61980527565977195</v>
      </c>
      <c r="AG9" s="16"/>
      <c r="AH9" s="16">
        <v>0.62126792520084495</v>
      </c>
      <c r="AI9" s="16">
        <v>0.57154795562693195</v>
      </c>
      <c r="AJ9" s="16"/>
      <c r="AK9" s="16">
        <v>0.64918939732051695</v>
      </c>
      <c r="AL9" s="16">
        <v>0.58267075741143004</v>
      </c>
      <c r="AM9" s="16"/>
      <c r="AN9" s="16">
        <v>0.62730389615556204</v>
      </c>
      <c r="AO9" s="16">
        <v>0.57292458961478698</v>
      </c>
      <c r="AP9" s="16"/>
      <c r="AQ9" s="16">
        <v>0.60225624672120404</v>
      </c>
      <c r="AR9" s="16">
        <v>0.5695146054304</v>
      </c>
      <c r="AS9" s="16">
        <v>0.61400471275958501</v>
      </c>
      <c r="AT9" s="16"/>
      <c r="AU9" s="16">
        <v>0.61342526600899505</v>
      </c>
      <c r="AV9" s="16">
        <v>0.56032992997750497</v>
      </c>
      <c r="AW9" s="16"/>
      <c r="AX9" s="16">
        <v>0.63409545190768202</v>
      </c>
      <c r="AY9" s="16">
        <v>0.40252197699401698</v>
      </c>
      <c r="AZ9" s="16"/>
      <c r="BA9" s="16">
        <v>0.74105997864134798</v>
      </c>
      <c r="BB9" s="16">
        <v>0.70815271431809801</v>
      </c>
    </row>
    <row r="10" spans="2:54" ht="29" customHeight="1" x14ac:dyDescent="0.35">
      <c r="B10" s="19" t="s">
        <v>258</v>
      </c>
      <c r="C10" s="16">
        <v>0.33074877897896399</v>
      </c>
      <c r="D10" s="16">
        <v>0.37488242608039801</v>
      </c>
      <c r="E10" s="16">
        <v>0.29225910477177602</v>
      </c>
      <c r="F10" s="16"/>
      <c r="G10" s="16">
        <v>0.28044237466831601</v>
      </c>
      <c r="H10" s="16">
        <v>0.26117107233449999</v>
      </c>
      <c r="I10" s="16">
        <v>0.26118749206113601</v>
      </c>
      <c r="J10" s="16">
        <v>0.315144374674523</v>
      </c>
      <c r="K10" s="16">
        <v>0.44361475271683498</v>
      </c>
      <c r="L10" s="16">
        <v>0.39693869802253501</v>
      </c>
      <c r="M10" s="16"/>
      <c r="N10" s="16">
        <v>0.30210893243832798</v>
      </c>
      <c r="O10" s="16">
        <v>0.375907298780641</v>
      </c>
      <c r="P10" s="16">
        <v>0.33174655770266898</v>
      </c>
      <c r="Q10" s="16">
        <v>0.31016780072248701</v>
      </c>
      <c r="R10" s="16"/>
      <c r="S10" s="16">
        <v>0.35849359466455699</v>
      </c>
      <c r="T10" s="16">
        <v>0.28724196592095103</v>
      </c>
      <c r="U10" s="16"/>
      <c r="V10" s="16">
        <v>0.33959696678268497</v>
      </c>
      <c r="W10" s="16">
        <v>0.34157604615153803</v>
      </c>
      <c r="X10" s="16">
        <v>0.31669131709569898</v>
      </c>
      <c r="Y10" s="16">
        <v>0.25802782205441399</v>
      </c>
      <c r="Z10" s="16"/>
      <c r="AA10" s="16">
        <v>0.35406892481283098</v>
      </c>
      <c r="AB10" s="16">
        <v>0.30030160635781999</v>
      </c>
      <c r="AC10" s="16">
        <v>0.40239141820395602</v>
      </c>
      <c r="AD10" s="16">
        <v>0.29294416162552001</v>
      </c>
      <c r="AE10" s="16">
        <v>0.29112180128854998</v>
      </c>
      <c r="AF10" s="16">
        <v>0.36085961446449</v>
      </c>
      <c r="AG10" s="16"/>
      <c r="AH10" s="16">
        <v>0.29663737361693698</v>
      </c>
      <c r="AI10" s="16">
        <v>0.38240396533899601</v>
      </c>
      <c r="AJ10" s="16"/>
      <c r="AK10" s="16">
        <v>0.286099640617067</v>
      </c>
      <c r="AL10" s="16">
        <v>0.35152702643725497</v>
      </c>
      <c r="AM10" s="16"/>
      <c r="AN10" s="16">
        <v>0.29210103794540698</v>
      </c>
      <c r="AO10" s="16">
        <v>0.36851149642538999</v>
      </c>
      <c r="AP10" s="16"/>
      <c r="AQ10" s="16">
        <v>0.32252820298409102</v>
      </c>
      <c r="AR10" s="16">
        <v>0.33652912574712102</v>
      </c>
      <c r="AS10" s="16">
        <v>0.33374538105917601</v>
      </c>
      <c r="AT10" s="16"/>
      <c r="AU10" s="16">
        <v>0.31226620705281</v>
      </c>
      <c r="AV10" s="16">
        <v>0.36297964778923097</v>
      </c>
      <c r="AW10" s="16"/>
      <c r="AX10" s="16">
        <v>0.301708293464785</v>
      </c>
      <c r="AY10" s="16">
        <v>0.47178566163883001</v>
      </c>
      <c r="AZ10" s="16"/>
      <c r="BA10" s="16">
        <v>0.23206597383350799</v>
      </c>
      <c r="BB10" s="16">
        <v>0.19643416228965599</v>
      </c>
    </row>
    <row r="11" spans="2:54" x14ac:dyDescent="0.35">
      <c r="B11" s="19" t="s">
        <v>110</v>
      </c>
      <c r="C11" s="20">
        <v>7.5973897709510699E-2</v>
      </c>
      <c r="D11" s="20">
        <v>6.7076497903430995E-2</v>
      </c>
      <c r="E11" s="20">
        <v>8.3661362811210796E-2</v>
      </c>
      <c r="F11" s="20"/>
      <c r="G11" s="20">
        <v>9.3585411008953998E-2</v>
      </c>
      <c r="H11" s="20">
        <v>8.5611619014012194E-2</v>
      </c>
      <c r="I11" s="20">
        <v>6.13819121302819E-2</v>
      </c>
      <c r="J11" s="20">
        <v>3.11513230876375E-2</v>
      </c>
      <c r="K11" s="20">
        <v>0.100832961406535</v>
      </c>
      <c r="L11" s="20">
        <v>8.3260987536154601E-2</v>
      </c>
      <c r="M11" s="20"/>
      <c r="N11" s="20">
        <v>7.2273645732661707E-2</v>
      </c>
      <c r="O11" s="20">
        <v>8.0513658081449002E-2</v>
      </c>
      <c r="P11" s="20">
        <v>6.9404299432384797E-2</v>
      </c>
      <c r="Q11" s="20">
        <v>8.5188452587285496E-2</v>
      </c>
      <c r="R11" s="20"/>
      <c r="S11" s="20">
        <v>6.4162928520772905E-2</v>
      </c>
      <c r="T11" s="20">
        <v>9.4160617131475097E-2</v>
      </c>
      <c r="U11" s="20"/>
      <c r="V11" s="20">
        <v>0.11678910158283599</v>
      </c>
      <c r="W11" s="20">
        <v>7.8105456436372594E-2</v>
      </c>
      <c r="X11" s="20">
        <v>3.7411733582078999E-2</v>
      </c>
      <c r="Y11" s="20">
        <v>7.49350590010983E-2</v>
      </c>
      <c r="Z11" s="20"/>
      <c r="AA11" s="20">
        <v>7.5428022888531995E-2</v>
      </c>
      <c r="AB11" s="20">
        <v>0.10302439190861901</v>
      </c>
      <c r="AC11" s="20">
        <v>5.07572760748514E-2</v>
      </c>
      <c r="AD11" s="20">
        <v>4.1106641510737001E-2</v>
      </c>
      <c r="AE11" s="20">
        <v>0.15410372294285299</v>
      </c>
      <c r="AF11" s="20">
        <v>1.9335109875737898E-2</v>
      </c>
      <c r="AG11" s="20"/>
      <c r="AH11" s="20">
        <v>8.2094701182218704E-2</v>
      </c>
      <c r="AI11" s="20">
        <v>4.6048079034072001E-2</v>
      </c>
      <c r="AJ11" s="20"/>
      <c r="AK11" s="20">
        <v>6.4710962062416999E-2</v>
      </c>
      <c r="AL11" s="20">
        <v>6.5802216151314805E-2</v>
      </c>
      <c r="AM11" s="20"/>
      <c r="AN11" s="20">
        <v>8.0595065899030593E-2</v>
      </c>
      <c r="AO11" s="20">
        <v>5.8563913959823598E-2</v>
      </c>
      <c r="AP11" s="20"/>
      <c r="AQ11" s="20">
        <v>7.5215550294705599E-2</v>
      </c>
      <c r="AR11" s="20">
        <v>9.3956268822478706E-2</v>
      </c>
      <c r="AS11" s="20">
        <v>5.22499061812388E-2</v>
      </c>
      <c r="AT11" s="20"/>
      <c r="AU11" s="20">
        <v>7.4308526938194994E-2</v>
      </c>
      <c r="AV11" s="20">
        <v>7.6690422233264596E-2</v>
      </c>
      <c r="AW11" s="20"/>
      <c r="AX11" s="20">
        <v>6.4196254627533297E-2</v>
      </c>
      <c r="AY11" s="20">
        <v>0.125692361367153</v>
      </c>
      <c r="AZ11" s="20"/>
      <c r="BA11" s="20">
        <v>2.6874047525143201E-2</v>
      </c>
      <c r="BB11" s="20">
        <v>9.5413123392246502E-2</v>
      </c>
    </row>
    <row r="12" spans="2:54" x14ac:dyDescent="0.35">
      <c r="B12" s="21"/>
    </row>
    <row r="13" spans="2:54" x14ac:dyDescent="0.35">
      <c r="B13" t="s">
        <v>525</v>
      </c>
    </row>
    <row r="14" spans="2:54" x14ac:dyDescent="0.35">
      <c r="B14" t="s">
        <v>526</v>
      </c>
    </row>
    <row r="16" spans="2:54" x14ac:dyDescent="0.35">
      <c r="B16"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K16"/>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11" width="20.7265625" customWidth="1"/>
  </cols>
  <sheetData>
    <row r="2" spans="2:11" ht="40" customHeight="1" x14ac:dyDescent="0.35">
      <c r="D2" s="32" t="s">
        <v>562</v>
      </c>
      <c r="E2" s="27"/>
      <c r="F2" s="27"/>
      <c r="G2" s="27"/>
      <c r="H2" s="27"/>
      <c r="I2" s="27"/>
      <c r="J2" s="27"/>
      <c r="K2" s="27"/>
    </row>
    <row r="6" spans="2:11" ht="50" customHeight="1" x14ac:dyDescent="0.35">
      <c r="B6" s="24"/>
      <c r="C6" s="24" t="s">
        <v>563</v>
      </c>
      <c r="D6" s="24" t="s">
        <v>564</v>
      </c>
      <c r="E6" s="24" t="s">
        <v>565</v>
      </c>
      <c r="F6" s="24" t="s">
        <v>566</v>
      </c>
      <c r="G6" s="24" t="s">
        <v>567</v>
      </c>
      <c r="H6" s="24" t="s">
        <v>568</v>
      </c>
      <c r="I6" s="24" t="s">
        <v>569</v>
      </c>
      <c r="J6" s="24" t="s">
        <v>570</v>
      </c>
    </row>
    <row r="7" spans="2:11" ht="29" customHeight="1" x14ac:dyDescent="0.35">
      <c r="B7" s="19" t="s">
        <v>257</v>
      </c>
      <c r="C7" s="16">
        <v>0.48317745481338598</v>
      </c>
      <c r="D7" s="16">
        <v>0.49778411852154603</v>
      </c>
      <c r="E7" s="16">
        <v>0.42622530450917401</v>
      </c>
      <c r="F7" s="16">
        <v>0.31884133373526502</v>
      </c>
      <c r="G7" s="16">
        <v>0.28633973980119698</v>
      </c>
      <c r="H7" s="16">
        <v>0.41362520372004002</v>
      </c>
      <c r="I7" s="16">
        <v>0.33785399899132201</v>
      </c>
      <c r="J7" s="16">
        <v>0.20354737300185399</v>
      </c>
    </row>
    <row r="8" spans="2:11" ht="29" customHeight="1" x14ac:dyDescent="0.35">
      <c r="B8" s="19" t="s">
        <v>258</v>
      </c>
      <c r="C8" s="16">
        <v>0.41334447368581101</v>
      </c>
      <c r="D8" s="16">
        <v>0.41295215902437199</v>
      </c>
      <c r="E8" s="16">
        <v>0.47263335869768602</v>
      </c>
      <c r="F8" s="16">
        <v>0.57069573955896502</v>
      </c>
      <c r="G8" s="16">
        <v>0.60703977467029502</v>
      </c>
      <c r="H8" s="16">
        <v>0.47896770239426001</v>
      </c>
      <c r="I8" s="16">
        <v>0.54756772626352102</v>
      </c>
      <c r="J8" s="16">
        <v>0.71695739921865198</v>
      </c>
    </row>
    <row r="9" spans="2:11" x14ac:dyDescent="0.35">
      <c r="B9" s="19" t="s">
        <v>110</v>
      </c>
      <c r="C9" s="16">
        <v>0.103478071500803</v>
      </c>
      <c r="D9" s="16">
        <v>8.9263722454081706E-2</v>
      </c>
      <c r="E9" s="16">
        <v>0.10114133679314</v>
      </c>
      <c r="F9" s="16">
        <v>0.110462926705771</v>
      </c>
      <c r="G9" s="16">
        <v>0.106620485528508</v>
      </c>
      <c r="H9" s="16">
        <v>0.10740709388569999</v>
      </c>
      <c r="I9" s="16">
        <v>0.114578274745157</v>
      </c>
      <c r="J9" s="16">
        <v>7.9495227779493902E-2</v>
      </c>
    </row>
    <row r="10" spans="2:11" x14ac:dyDescent="0.35">
      <c r="B10" s="21"/>
      <c r="C10" s="21"/>
      <c r="D10" s="21"/>
      <c r="E10" s="21"/>
      <c r="F10" s="21"/>
      <c r="G10" s="21"/>
      <c r="H10" s="21"/>
      <c r="I10" s="21"/>
      <c r="J10" s="21"/>
    </row>
    <row r="11" spans="2:11" x14ac:dyDescent="0.35">
      <c r="B11" t="s">
        <v>525</v>
      </c>
    </row>
    <row r="12" spans="2:11" x14ac:dyDescent="0.35">
      <c r="B12" t="s">
        <v>526</v>
      </c>
    </row>
    <row r="16" spans="2:11" x14ac:dyDescent="0.35">
      <c r="B16" s="6" t="str">
        <f>HYPERLINK("#'A- 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B16"/>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267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ht="29" customHeight="1" x14ac:dyDescent="0.35">
      <c r="B9" s="19" t="s">
        <v>257</v>
      </c>
      <c r="C9" s="16">
        <v>0.48317745481338598</v>
      </c>
      <c r="D9" s="16">
        <v>0.52750216320517995</v>
      </c>
      <c r="E9" s="16">
        <v>0.43837560532386</v>
      </c>
      <c r="F9" s="16"/>
      <c r="G9" s="16">
        <v>0.47287020704098998</v>
      </c>
      <c r="H9" s="16">
        <v>0.54289977112977295</v>
      </c>
      <c r="I9" s="16">
        <v>0.54405437411554902</v>
      </c>
      <c r="J9" s="16">
        <v>0.48677455991081298</v>
      </c>
      <c r="K9" s="16">
        <v>0.47187450022731697</v>
      </c>
      <c r="L9" s="16">
        <v>0.39672405883317102</v>
      </c>
      <c r="M9" s="16"/>
      <c r="N9" s="16">
        <v>0.48852926149419601</v>
      </c>
      <c r="O9" s="16">
        <v>0.39595685124658597</v>
      </c>
      <c r="P9" s="16">
        <v>0.47585292538899898</v>
      </c>
      <c r="Q9" s="16">
        <v>0.56737370870729997</v>
      </c>
      <c r="R9" s="16"/>
      <c r="S9" s="16">
        <v>0.472581739607079</v>
      </c>
      <c r="T9" s="16">
        <v>0.50155947200721596</v>
      </c>
      <c r="U9" s="16"/>
      <c r="V9" s="16">
        <v>0.40007389946215399</v>
      </c>
      <c r="W9" s="16">
        <v>0.51233456239661201</v>
      </c>
      <c r="X9" s="16">
        <v>0.517071256660943</v>
      </c>
      <c r="Y9" s="16">
        <v>0.47047198119186301</v>
      </c>
      <c r="Z9" s="16"/>
      <c r="AA9" s="16">
        <v>0.45173333816559103</v>
      </c>
      <c r="AB9" s="16">
        <v>0.45120199111995701</v>
      </c>
      <c r="AC9" s="16">
        <v>0.49317975801964897</v>
      </c>
      <c r="AD9" s="16">
        <v>0.558527619252977</v>
      </c>
      <c r="AE9" s="16">
        <v>0.49672129162073397</v>
      </c>
      <c r="AF9" s="16">
        <v>0.47606597527441902</v>
      </c>
      <c r="AG9" s="16"/>
      <c r="AH9" s="16">
        <v>0.51754044756967799</v>
      </c>
      <c r="AI9" s="16">
        <v>0.48207389490339397</v>
      </c>
      <c r="AJ9" s="16"/>
      <c r="AK9" s="16">
        <v>0.53149095682176895</v>
      </c>
      <c r="AL9" s="16">
        <v>0.48986972307149002</v>
      </c>
      <c r="AM9" s="16"/>
      <c r="AN9" s="16">
        <v>0.50502606680220596</v>
      </c>
      <c r="AO9" s="16">
        <v>0.47545935134071898</v>
      </c>
      <c r="AP9" s="16"/>
      <c r="AQ9" s="16">
        <v>0.47742328981077298</v>
      </c>
      <c r="AR9" s="16">
        <v>0.44315707318688202</v>
      </c>
      <c r="AS9" s="16">
        <v>0.545563873530437</v>
      </c>
      <c r="AT9" s="16"/>
      <c r="AU9" s="16">
        <v>0.51853452094828101</v>
      </c>
      <c r="AV9" s="16">
        <v>0.43438700342269898</v>
      </c>
      <c r="AW9" s="16"/>
      <c r="AX9" s="16">
        <v>0.52278530898544595</v>
      </c>
      <c r="AY9" s="16">
        <v>0.30063489670149801</v>
      </c>
      <c r="AZ9" s="16"/>
      <c r="BA9" s="16">
        <v>0.63797927860381398</v>
      </c>
      <c r="BB9" s="16">
        <v>0.55182560245837298</v>
      </c>
    </row>
    <row r="10" spans="2:54" ht="29" customHeight="1" x14ac:dyDescent="0.35">
      <c r="B10" s="19" t="s">
        <v>258</v>
      </c>
      <c r="C10" s="16">
        <v>0.41334447368581101</v>
      </c>
      <c r="D10" s="16">
        <v>0.38596815003594798</v>
      </c>
      <c r="E10" s="16">
        <v>0.440475530433797</v>
      </c>
      <c r="F10" s="16"/>
      <c r="G10" s="16">
        <v>0.364105719158618</v>
      </c>
      <c r="H10" s="16">
        <v>0.379351597192914</v>
      </c>
      <c r="I10" s="16">
        <v>0.34330301308376199</v>
      </c>
      <c r="J10" s="16">
        <v>0.425953020839134</v>
      </c>
      <c r="K10" s="16">
        <v>0.42679778429968701</v>
      </c>
      <c r="L10" s="16">
        <v>0.50534354961118499</v>
      </c>
      <c r="M10" s="16"/>
      <c r="N10" s="16">
        <v>0.42271928377990198</v>
      </c>
      <c r="O10" s="16">
        <v>0.50213146304818701</v>
      </c>
      <c r="P10" s="16">
        <v>0.41864071408431802</v>
      </c>
      <c r="Q10" s="16">
        <v>0.32048156974034497</v>
      </c>
      <c r="R10" s="16"/>
      <c r="S10" s="16">
        <v>0.43532705076227901</v>
      </c>
      <c r="T10" s="16">
        <v>0.377278245068421</v>
      </c>
      <c r="U10" s="16"/>
      <c r="V10" s="16">
        <v>0.43785858527662502</v>
      </c>
      <c r="W10" s="16">
        <v>0.39692544912378902</v>
      </c>
      <c r="X10" s="16">
        <v>0.41758580081379698</v>
      </c>
      <c r="Y10" s="16">
        <v>0.38852561179656198</v>
      </c>
      <c r="Z10" s="16"/>
      <c r="AA10" s="16">
        <v>0.42173271010408298</v>
      </c>
      <c r="AB10" s="16">
        <v>0.44030785498089398</v>
      </c>
      <c r="AC10" s="16">
        <v>0.41544271034764102</v>
      </c>
      <c r="AD10" s="16">
        <v>0.360601962700967</v>
      </c>
      <c r="AE10" s="16">
        <v>0.42413490810618698</v>
      </c>
      <c r="AF10" s="16">
        <v>0.47590809088029201</v>
      </c>
      <c r="AG10" s="16"/>
      <c r="AH10" s="16">
        <v>0.38130349685558601</v>
      </c>
      <c r="AI10" s="16">
        <v>0.45756303480827398</v>
      </c>
      <c r="AJ10" s="16"/>
      <c r="AK10" s="16">
        <v>0.37123649487675597</v>
      </c>
      <c r="AL10" s="16">
        <v>0.44362164529679499</v>
      </c>
      <c r="AM10" s="16"/>
      <c r="AN10" s="16">
        <v>0.39194745553404098</v>
      </c>
      <c r="AO10" s="16">
        <v>0.45135489462266698</v>
      </c>
      <c r="AP10" s="16"/>
      <c r="AQ10" s="16">
        <v>0.39807433124371699</v>
      </c>
      <c r="AR10" s="16">
        <v>0.44585621808231302</v>
      </c>
      <c r="AS10" s="16">
        <v>0.38978975949658301</v>
      </c>
      <c r="AT10" s="16"/>
      <c r="AU10" s="16">
        <v>0.38833196253080898</v>
      </c>
      <c r="AV10" s="16">
        <v>0.448607284934877</v>
      </c>
      <c r="AW10" s="16"/>
      <c r="AX10" s="16">
        <v>0.39446270884135798</v>
      </c>
      <c r="AY10" s="16">
        <v>0.49942862848123798</v>
      </c>
      <c r="AZ10" s="16"/>
      <c r="BA10" s="16">
        <v>0.306537074387706</v>
      </c>
      <c r="BB10" s="16">
        <v>0.36778266369143398</v>
      </c>
    </row>
    <row r="11" spans="2:54" x14ac:dyDescent="0.35">
      <c r="B11" s="19" t="s">
        <v>110</v>
      </c>
      <c r="C11" s="20">
        <v>0.103478071500803</v>
      </c>
      <c r="D11" s="20">
        <v>8.6529686758872099E-2</v>
      </c>
      <c r="E11" s="20">
        <v>0.121148864242344</v>
      </c>
      <c r="F11" s="20"/>
      <c r="G11" s="20">
        <v>0.16302407380039199</v>
      </c>
      <c r="H11" s="20">
        <v>7.7748631677313204E-2</v>
      </c>
      <c r="I11" s="20">
        <v>0.112642612800689</v>
      </c>
      <c r="J11" s="20">
        <v>8.7272419250053704E-2</v>
      </c>
      <c r="K11" s="20">
        <v>0.101327715472996</v>
      </c>
      <c r="L11" s="20">
        <v>9.7932391555644496E-2</v>
      </c>
      <c r="M11" s="20"/>
      <c r="N11" s="20">
        <v>8.8751454725901693E-2</v>
      </c>
      <c r="O11" s="20">
        <v>0.101911685705227</v>
      </c>
      <c r="P11" s="20">
        <v>0.105506360526682</v>
      </c>
      <c r="Q11" s="20">
        <v>0.112144721552355</v>
      </c>
      <c r="R11" s="20"/>
      <c r="S11" s="20">
        <v>9.2091209630641796E-2</v>
      </c>
      <c r="T11" s="20">
        <v>0.121162282924364</v>
      </c>
      <c r="U11" s="20"/>
      <c r="V11" s="20">
        <v>0.16206751526122101</v>
      </c>
      <c r="W11" s="20">
        <v>9.0739988479599104E-2</v>
      </c>
      <c r="X11" s="20">
        <v>6.5342942525260503E-2</v>
      </c>
      <c r="Y11" s="20">
        <v>0.14100240701157499</v>
      </c>
      <c r="Z11" s="20"/>
      <c r="AA11" s="20">
        <v>0.126533951730326</v>
      </c>
      <c r="AB11" s="20">
        <v>0.108490153899149</v>
      </c>
      <c r="AC11" s="20">
        <v>9.13775316327093E-2</v>
      </c>
      <c r="AD11" s="20">
        <v>8.0870418046056394E-2</v>
      </c>
      <c r="AE11" s="20">
        <v>7.9143800273078796E-2</v>
      </c>
      <c r="AF11" s="20">
        <v>4.8025933845289602E-2</v>
      </c>
      <c r="AG11" s="20"/>
      <c r="AH11" s="20">
        <v>0.101156055574736</v>
      </c>
      <c r="AI11" s="20">
        <v>6.0363070288331502E-2</v>
      </c>
      <c r="AJ11" s="20"/>
      <c r="AK11" s="20">
        <v>9.7272548301474498E-2</v>
      </c>
      <c r="AL11" s="20">
        <v>6.6508631631714499E-2</v>
      </c>
      <c r="AM11" s="20"/>
      <c r="AN11" s="20">
        <v>0.103026477663753</v>
      </c>
      <c r="AO11" s="20">
        <v>7.3185754036613204E-2</v>
      </c>
      <c r="AP11" s="20"/>
      <c r="AQ11" s="20">
        <v>0.12450237894551</v>
      </c>
      <c r="AR11" s="20">
        <v>0.110986708730805</v>
      </c>
      <c r="AS11" s="20">
        <v>6.4646366972980096E-2</v>
      </c>
      <c r="AT11" s="20"/>
      <c r="AU11" s="20">
        <v>9.3133516520910703E-2</v>
      </c>
      <c r="AV11" s="20">
        <v>0.117005711642424</v>
      </c>
      <c r="AW11" s="20"/>
      <c r="AX11" s="20">
        <v>8.2751982173195807E-2</v>
      </c>
      <c r="AY11" s="20">
        <v>0.19993647481726401</v>
      </c>
      <c r="AZ11" s="20"/>
      <c r="BA11" s="20">
        <v>5.5483647008479499E-2</v>
      </c>
      <c r="BB11" s="20">
        <v>8.0391733850192604E-2</v>
      </c>
    </row>
    <row r="12" spans="2:54" x14ac:dyDescent="0.35">
      <c r="B12" s="21"/>
    </row>
    <row r="13" spans="2:54" x14ac:dyDescent="0.35">
      <c r="B13" t="s">
        <v>525</v>
      </c>
    </row>
    <row r="14" spans="2:54" x14ac:dyDescent="0.35">
      <c r="B14" t="s">
        <v>526</v>
      </c>
    </row>
    <row r="16" spans="2:54" x14ac:dyDescent="0.35">
      <c r="B16"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B16"/>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268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ht="29" customHeight="1" x14ac:dyDescent="0.35">
      <c r="B9" s="19" t="s">
        <v>257</v>
      </c>
      <c r="C9" s="16">
        <v>0.49778411852154603</v>
      </c>
      <c r="D9" s="16">
        <v>0.54493879779530496</v>
      </c>
      <c r="E9" s="16">
        <v>0.45236057592933199</v>
      </c>
      <c r="F9" s="16"/>
      <c r="G9" s="16">
        <v>0.61091694887911696</v>
      </c>
      <c r="H9" s="16">
        <v>0.62225314157234002</v>
      </c>
      <c r="I9" s="16">
        <v>0.51535141342034696</v>
      </c>
      <c r="J9" s="16">
        <v>0.46298967644939898</v>
      </c>
      <c r="K9" s="16">
        <v>0.38084655593558198</v>
      </c>
      <c r="L9" s="16">
        <v>0.42994894302536002</v>
      </c>
      <c r="M9" s="16"/>
      <c r="N9" s="16">
        <v>0.51543208520174399</v>
      </c>
      <c r="O9" s="16">
        <v>0.433020469392146</v>
      </c>
      <c r="P9" s="16">
        <v>0.51920159030970003</v>
      </c>
      <c r="Q9" s="16">
        <v>0.507442449727454</v>
      </c>
      <c r="R9" s="16"/>
      <c r="S9" s="16">
        <v>0.47692314406762998</v>
      </c>
      <c r="T9" s="16">
        <v>0.52673725424861395</v>
      </c>
      <c r="U9" s="16"/>
      <c r="V9" s="16">
        <v>0.43274050173298301</v>
      </c>
      <c r="W9" s="16">
        <v>0.51928384184698295</v>
      </c>
      <c r="X9" s="16">
        <v>0.52759188207178398</v>
      </c>
      <c r="Y9" s="16">
        <v>0.47569665883067502</v>
      </c>
      <c r="Z9" s="16"/>
      <c r="AA9" s="16">
        <v>0.46998868831292501</v>
      </c>
      <c r="AB9" s="16">
        <v>0.46807793486635302</v>
      </c>
      <c r="AC9" s="16">
        <v>0.48458168246108901</v>
      </c>
      <c r="AD9" s="16">
        <v>0.54123554378684702</v>
      </c>
      <c r="AE9" s="16">
        <v>0.58264718499136803</v>
      </c>
      <c r="AF9" s="16">
        <v>0.51853857220851296</v>
      </c>
      <c r="AG9" s="16"/>
      <c r="AH9" s="16">
        <v>0.52315461552982701</v>
      </c>
      <c r="AI9" s="16">
        <v>0.48156541714706202</v>
      </c>
      <c r="AJ9" s="16"/>
      <c r="AK9" s="16">
        <v>0.532929705458838</v>
      </c>
      <c r="AL9" s="16">
        <v>0.46191147438477598</v>
      </c>
      <c r="AM9" s="16"/>
      <c r="AN9" s="16">
        <v>0.508629782569056</v>
      </c>
      <c r="AO9" s="16">
        <v>0.49431860603469402</v>
      </c>
      <c r="AP9" s="16"/>
      <c r="AQ9" s="16">
        <v>0.53095998711474102</v>
      </c>
      <c r="AR9" s="16">
        <v>0.47184848950716701</v>
      </c>
      <c r="AS9" s="16">
        <v>0.52318459983663301</v>
      </c>
      <c r="AT9" s="16"/>
      <c r="AU9" s="16">
        <v>0.499235362750589</v>
      </c>
      <c r="AV9" s="16">
        <v>0.499426542877977</v>
      </c>
      <c r="AW9" s="16"/>
      <c r="AX9" s="16">
        <v>0.53845807722578698</v>
      </c>
      <c r="AY9" s="16">
        <v>0.29799348380579199</v>
      </c>
      <c r="AZ9" s="16"/>
      <c r="BA9" s="16">
        <v>0.67466734359460101</v>
      </c>
      <c r="BB9" s="16">
        <v>0.55562230110563904</v>
      </c>
    </row>
    <row r="10" spans="2:54" ht="29" customHeight="1" x14ac:dyDescent="0.35">
      <c r="B10" s="19" t="s">
        <v>258</v>
      </c>
      <c r="C10" s="16">
        <v>0.41295215902437199</v>
      </c>
      <c r="D10" s="16">
        <v>0.37791578004586601</v>
      </c>
      <c r="E10" s="16">
        <v>0.44550263235895998</v>
      </c>
      <c r="F10" s="16"/>
      <c r="G10" s="16">
        <v>0.301835236452348</v>
      </c>
      <c r="H10" s="16">
        <v>0.30432611001602899</v>
      </c>
      <c r="I10" s="16">
        <v>0.39380753949217601</v>
      </c>
      <c r="J10" s="16">
        <v>0.467935024278052</v>
      </c>
      <c r="K10" s="16">
        <v>0.50957200026045602</v>
      </c>
      <c r="L10" s="16">
        <v>0.46794489213802898</v>
      </c>
      <c r="M10" s="16"/>
      <c r="N10" s="16">
        <v>0.39614418767067999</v>
      </c>
      <c r="O10" s="16">
        <v>0.46661315298517603</v>
      </c>
      <c r="P10" s="16">
        <v>0.40943113966994898</v>
      </c>
      <c r="Q10" s="16">
        <v>0.383705273723011</v>
      </c>
      <c r="R10" s="16"/>
      <c r="S10" s="16">
        <v>0.44784430091084398</v>
      </c>
      <c r="T10" s="16">
        <v>0.36239854453085002</v>
      </c>
      <c r="U10" s="16"/>
      <c r="V10" s="16">
        <v>0.43597452000158898</v>
      </c>
      <c r="W10" s="16">
        <v>0.38218196968632601</v>
      </c>
      <c r="X10" s="16">
        <v>0.42412498486814698</v>
      </c>
      <c r="Y10" s="16">
        <v>0.50745995041022096</v>
      </c>
      <c r="Z10" s="16"/>
      <c r="AA10" s="16">
        <v>0.42711112374834898</v>
      </c>
      <c r="AB10" s="16">
        <v>0.44261412149150697</v>
      </c>
      <c r="AC10" s="16">
        <v>0.42161392895149002</v>
      </c>
      <c r="AD10" s="16">
        <v>0.39489549051443901</v>
      </c>
      <c r="AE10" s="16">
        <v>0.32272280803727299</v>
      </c>
      <c r="AF10" s="16">
        <v>0.41966583801887902</v>
      </c>
      <c r="AG10" s="16"/>
      <c r="AH10" s="16">
        <v>0.38484041355373</v>
      </c>
      <c r="AI10" s="16">
        <v>0.45085219064405302</v>
      </c>
      <c r="AJ10" s="16"/>
      <c r="AK10" s="16">
        <v>0.36772357520441901</v>
      </c>
      <c r="AL10" s="16">
        <v>0.45910359150257601</v>
      </c>
      <c r="AM10" s="16"/>
      <c r="AN10" s="16">
        <v>0.41049013668652001</v>
      </c>
      <c r="AO10" s="16">
        <v>0.42963573021600399</v>
      </c>
      <c r="AP10" s="16"/>
      <c r="AQ10" s="16">
        <v>0.39169838925800998</v>
      </c>
      <c r="AR10" s="16">
        <v>0.43953355381110798</v>
      </c>
      <c r="AS10" s="16">
        <v>0.39978325754987198</v>
      </c>
      <c r="AT10" s="16"/>
      <c r="AU10" s="16">
        <v>0.41121738014343401</v>
      </c>
      <c r="AV10" s="16">
        <v>0.41518954759507598</v>
      </c>
      <c r="AW10" s="16"/>
      <c r="AX10" s="16">
        <v>0.39329824452108902</v>
      </c>
      <c r="AY10" s="16">
        <v>0.515357263168157</v>
      </c>
      <c r="AZ10" s="16"/>
      <c r="BA10" s="16">
        <v>0.271016680665076</v>
      </c>
      <c r="BB10" s="16">
        <v>0.37563701445680497</v>
      </c>
    </row>
    <row r="11" spans="2:54" x14ac:dyDescent="0.35">
      <c r="B11" s="19" t="s">
        <v>110</v>
      </c>
      <c r="C11" s="20">
        <v>8.9263722454081706E-2</v>
      </c>
      <c r="D11" s="20">
        <v>7.71454221588289E-2</v>
      </c>
      <c r="E11" s="20">
        <v>0.102136791711708</v>
      </c>
      <c r="F11" s="20"/>
      <c r="G11" s="20">
        <v>8.7247814668535498E-2</v>
      </c>
      <c r="H11" s="20">
        <v>7.3420748411631195E-2</v>
      </c>
      <c r="I11" s="20">
        <v>9.0841047087476506E-2</v>
      </c>
      <c r="J11" s="20">
        <v>6.9075299272548601E-2</v>
      </c>
      <c r="K11" s="20">
        <v>0.10958144380396199</v>
      </c>
      <c r="L11" s="20">
        <v>0.102106164836612</v>
      </c>
      <c r="M11" s="20"/>
      <c r="N11" s="20">
        <v>8.8423727127576401E-2</v>
      </c>
      <c r="O11" s="20">
        <v>0.100366377622678</v>
      </c>
      <c r="P11" s="20">
        <v>7.1367270020350704E-2</v>
      </c>
      <c r="Q11" s="20">
        <v>0.108852276549535</v>
      </c>
      <c r="R11" s="20"/>
      <c r="S11" s="20">
        <v>7.5232555021526301E-2</v>
      </c>
      <c r="T11" s="20">
        <v>0.110864201220536</v>
      </c>
      <c r="U11" s="20"/>
      <c r="V11" s="20">
        <v>0.13128497826542801</v>
      </c>
      <c r="W11" s="20">
        <v>9.8534188466691194E-2</v>
      </c>
      <c r="X11" s="20">
        <v>4.8283133060069199E-2</v>
      </c>
      <c r="Y11" s="20">
        <v>1.68433907591043E-2</v>
      </c>
      <c r="Z11" s="20"/>
      <c r="AA11" s="20">
        <v>0.102900187938726</v>
      </c>
      <c r="AB11" s="20">
        <v>8.9307943642139898E-2</v>
      </c>
      <c r="AC11" s="20">
        <v>9.3804388587420795E-2</v>
      </c>
      <c r="AD11" s="20">
        <v>6.3868965698713906E-2</v>
      </c>
      <c r="AE11" s="20">
        <v>9.4630006971358496E-2</v>
      </c>
      <c r="AF11" s="20">
        <v>6.1795589772607698E-2</v>
      </c>
      <c r="AG11" s="20"/>
      <c r="AH11" s="20">
        <v>9.2004970916442899E-2</v>
      </c>
      <c r="AI11" s="20">
        <v>6.7582392208884901E-2</v>
      </c>
      <c r="AJ11" s="20"/>
      <c r="AK11" s="20">
        <v>9.9346719336743397E-2</v>
      </c>
      <c r="AL11" s="20">
        <v>7.89849341126483E-2</v>
      </c>
      <c r="AM11" s="20"/>
      <c r="AN11" s="20">
        <v>8.0880080744423904E-2</v>
      </c>
      <c r="AO11" s="20">
        <v>7.60456637493028E-2</v>
      </c>
      <c r="AP11" s="20"/>
      <c r="AQ11" s="20">
        <v>7.7341623627249403E-2</v>
      </c>
      <c r="AR11" s="20">
        <v>8.8617956681725299E-2</v>
      </c>
      <c r="AS11" s="20">
        <v>7.70321426134951E-2</v>
      </c>
      <c r="AT11" s="20"/>
      <c r="AU11" s="20">
        <v>8.9547257105977607E-2</v>
      </c>
      <c r="AV11" s="20">
        <v>8.5383909526946203E-2</v>
      </c>
      <c r="AW11" s="20"/>
      <c r="AX11" s="20">
        <v>6.8243678253123496E-2</v>
      </c>
      <c r="AY11" s="20">
        <v>0.18664925302605001</v>
      </c>
      <c r="AZ11" s="20"/>
      <c r="BA11" s="20">
        <v>5.4315975740323298E-2</v>
      </c>
      <c r="BB11" s="20">
        <v>6.8740684437555405E-2</v>
      </c>
    </row>
    <row r="12" spans="2:54" x14ac:dyDescent="0.35">
      <c r="B12" s="21"/>
    </row>
    <row r="13" spans="2:54" x14ac:dyDescent="0.35">
      <c r="B13" t="s">
        <v>525</v>
      </c>
    </row>
    <row r="14" spans="2:54" x14ac:dyDescent="0.35">
      <c r="B14" t="s">
        <v>526</v>
      </c>
    </row>
    <row r="16" spans="2:54" x14ac:dyDescent="0.35">
      <c r="B16"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B16"/>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269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ht="29" customHeight="1" x14ac:dyDescent="0.35">
      <c r="B9" s="19" t="s">
        <v>257</v>
      </c>
      <c r="C9" s="16">
        <v>0.42622530450917401</v>
      </c>
      <c r="D9" s="16">
        <v>0.45048673197174899</v>
      </c>
      <c r="E9" s="16">
        <v>0.402515654932736</v>
      </c>
      <c r="F9" s="16"/>
      <c r="G9" s="16">
        <v>0.48988529161615402</v>
      </c>
      <c r="H9" s="16">
        <v>0.52910251894303095</v>
      </c>
      <c r="I9" s="16">
        <v>0.445324010532062</v>
      </c>
      <c r="J9" s="16">
        <v>0.47438094985498902</v>
      </c>
      <c r="K9" s="16">
        <v>0.35196151939938702</v>
      </c>
      <c r="L9" s="16">
        <v>0.30824853802226898</v>
      </c>
      <c r="M9" s="16"/>
      <c r="N9" s="16">
        <v>0.444583899897039</v>
      </c>
      <c r="O9" s="16">
        <v>0.31312043712915999</v>
      </c>
      <c r="P9" s="16">
        <v>0.43285553115668401</v>
      </c>
      <c r="Q9" s="16">
        <v>0.501366495555155</v>
      </c>
      <c r="R9" s="16"/>
      <c r="S9" s="16">
        <v>0.417552365745819</v>
      </c>
      <c r="T9" s="16">
        <v>0.44142459737284501</v>
      </c>
      <c r="U9" s="16"/>
      <c r="V9" s="16">
        <v>0.40045479563897801</v>
      </c>
      <c r="W9" s="16">
        <v>0.40442158853917998</v>
      </c>
      <c r="X9" s="16">
        <v>0.46679660444270699</v>
      </c>
      <c r="Y9" s="16">
        <v>0.52828544366578001</v>
      </c>
      <c r="Z9" s="16"/>
      <c r="AA9" s="16">
        <v>0.40845946813078998</v>
      </c>
      <c r="AB9" s="16">
        <v>0.37084559376069698</v>
      </c>
      <c r="AC9" s="16">
        <v>0.40931670487134397</v>
      </c>
      <c r="AD9" s="16">
        <v>0.46713522400020902</v>
      </c>
      <c r="AE9" s="16">
        <v>0.52024528052510199</v>
      </c>
      <c r="AF9" s="16">
        <v>0.47285002249081998</v>
      </c>
      <c r="AG9" s="16"/>
      <c r="AH9" s="16">
        <v>0.46760621409639802</v>
      </c>
      <c r="AI9" s="16">
        <v>0.39980237446491501</v>
      </c>
      <c r="AJ9" s="16"/>
      <c r="AK9" s="16">
        <v>0.49641014634179498</v>
      </c>
      <c r="AL9" s="16">
        <v>0.40227305604705799</v>
      </c>
      <c r="AM9" s="16"/>
      <c r="AN9" s="16">
        <v>0.44588857986466801</v>
      </c>
      <c r="AO9" s="16">
        <v>0.41984188950229101</v>
      </c>
      <c r="AP9" s="16"/>
      <c r="AQ9" s="16">
        <v>0.436148436330274</v>
      </c>
      <c r="AR9" s="16">
        <v>0.40977981753909498</v>
      </c>
      <c r="AS9" s="16">
        <v>0.45670857097446899</v>
      </c>
      <c r="AT9" s="16"/>
      <c r="AU9" s="16">
        <v>0.45078184165805302</v>
      </c>
      <c r="AV9" s="16">
        <v>0.39342998445805499</v>
      </c>
      <c r="AW9" s="16"/>
      <c r="AX9" s="16">
        <v>0.45894917190180401</v>
      </c>
      <c r="AY9" s="16">
        <v>0.27056839183720599</v>
      </c>
      <c r="AZ9" s="16"/>
      <c r="BA9" s="16">
        <v>0.58334756545255595</v>
      </c>
      <c r="BB9" s="16">
        <v>0.53116608377132102</v>
      </c>
    </row>
    <row r="10" spans="2:54" ht="29" customHeight="1" x14ac:dyDescent="0.35">
      <c r="B10" s="19" t="s">
        <v>258</v>
      </c>
      <c r="C10" s="16">
        <v>0.47263335869768602</v>
      </c>
      <c r="D10" s="16">
        <v>0.45154959508249998</v>
      </c>
      <c r="E10" s="16">
        <v>0.49175508283130898</v>
      </c>
      <c r="F10" s="16"/>
      <c r="G10" s="16">
        <v>0.362072892752903</v>
      </c>
      <c r="H10" s="16">
        <v>0.38836731601344499</v>
      </c>
      <c r="I10" s="16">
        <v>0.45876525441481703</v>
      </c>
      <c r="J10" s="16">
        <v>0.45286042264371901</v>
      </c>
      <c r="K10" s="16">
        <v>0.53183860641270198</v>
      </c>
      <c r="L10" s="16">
        <v>0.58804091461372299</v>
      </c>
      <c r="M10" s="16"/>
      <c r="N10" s="16">
        <v>0.46553553271443898</v>
      </c>
      <c r="O10" s="16">
        <v>0.57870640237362203</v>
      </c>
      <c r="P10" s="16">
        <v>0.47121826870878297</v>
      </c>
      <c r="Q10" s="16">
        <v>0.38721333130421898</v>
      </c>
      <c r="R10" s="16"/>
      <c r="S10" s="16">
        <v>0.49320222609665898</v>
      </c>
      <c r="T10" s="16">
        <v>0.43899392631632</v>
      </c>
      <c r="U10" s="16"/>
      <c r="V10" s="16">
        <v>0.45092756924482702</v>
      </c>
      <c r="W10" s="16">
        <v>0.50247522393238298</v>
      </c>
      <c r="X10" s="16">
        <v>0.45804564389706898</v>
      </c>
      <c r="Y10" s="16">
        <v>0.40783432597675801</v>
      </c>
      <c r="Z10" s="16"/>
      <c r="AA10" s="16">
        <v>0.47852252405565698</v>
      </c>
      <c r="AB10" s="16">
        <v>0.51244448227901196</v>
      </c>
      <c r="AC10" s="16">
        <v>0.47754035388844401</v>
      </c>
      <c r="AD10" s="16">
        <v>0.45213085091347599</v>
      </c>
      <c r="AE10" s="16">
        <v>0.41298173764893398</v>
      </c>
      <c r="AF10" s="16">
        <v>0.46476316023894398</v>
      </c>
      <c r="AG10" s="16"/>
      <c r="AH10" s="16">
        <v>0.44521344529168899</v>
      </c>
      <c r="AI10" s="16">
        <v>0.50548630465811895</v>
      </c>
      <c r="AJ10" s="16"/>
      <c r="AK10" s="16">
        <v>0.42560926441827401</v>
      </c>
      <c r="AL10" s="16">
        <v>0.51723564940606004</v>
      </c>
      <c r="AM10" s="16"/>
      <c r="AN10" s="16">
        <v>0.46594695937393699</v>
      </c>
      <c r="AO10" s="16">
        <v>0.48116802908944001</v>
      </c>
      <c r="AP10" s="16"/>
      <c r="AQ10" s="16">
        <v>0.47032333251408198</v>
      </c>
      <c r="AR10" s="16">
        <v>0.47297749716325899</v>
      </c>
      <c r="AS10" s="16">
        <v>0.45876161891543499</v>
      </c>
      <c r="AT10" s="16"/>
      <c r="AU10" s="16">
        <v>0.45433725018794202</v>
      </c>
      <c r="AV10" s="16">
        <v>0.49773665652325599</v>
      </c>
      <c r="AW10" s="16"/>
      <c r="AX10" s="16">
        <v>0.46069954421395798</v>
      </c>
      <c r="AY10" s="16">
        <v>0.53159969999281798</v>
      </c>
      <c r="AZ10" s="16"/>
      <c r="BA10" s="16">
        <v>0.34781610005006702</v>
      </c>
      <c r="BB10" s="16">
        <v>0.41339122295561498</v>
      </c>
    </row>
    <row r="11" spans="2:54" x14ac:dyDescent="0.35">
      <c r="B11" s="19" t="s">
        <v>110</v>
      </c>
      <c r="C11" s="20">
        <v>0.10114133679314</v>
      </c>
      <c r="D11" s="20">
        <v>9.7963672945751396E-2</v>
      </c>
      <c r="E11" s="20">
        <v>0.105729262235955</v>
      </c>
      <c r="F11" s="20"/>
      <c r="G11" s="20">
        <v>0.14804181563094199</v>
      </c>
      <c r="H11" s="20">
        <v>8.2530165043523798E-2</v>
      </c>
      <c r="I11" s="20">
        <v>9.5910735053120894E-2</v>
      </c>
      <c r="J11" s="20">
        <v>7.2758627501291501E-2</v>
      </c>
      <c r="K11" s="20">
        <v>0.116199874187911</v>
      </c>
      <c r="L11" s="20">
        <v>0.103710547364008</v>
      </c>
      <c r="M11" s="20"/>
      <c r="N11" s="20">
        <v>8.9880567388521404E-2</v>
      </c>
      <c r="O11" s="20">
        <v>0.10817316049721799</v>
      </c>
      <c r="P11" s="20">
        <v>9.5926200134532999E-2</v>
      </c>
      <c r="Q11" s="20">
        <v>0.11142017314062599</v>
      </c>
      <c r="R11" s="20"/>
      <c r="S11" s="20">
        <v>8.9245408157522299E-2</v>
      </c>
      <c r="T11" s="20">
        <v>0.119581476310834</v>
      </c>
      <c r="U11" s="20"/>
      <c r="V11" s="20">
        <v>0.148617635116196</v>
      </c>
      <c r="W11" s="20">
        <v>9.3103187528436396E-2</v>
      </c>
      <c r="X11" s="20">
        <v>7.5157751660223093E-2</v>
      </c>
      <c r="Y11" s="20">
        <v>6.3880230357461598E-2</v>
      </c>
      <c r="Z11" s="20"/>
      <c r="AA11" s="20">
        <v>0.11301800781355301</v>
      </c>
      <c r="AB11" s="20">
        <v>0.11670992396028999</v>
      </c>
      <c r="AC11" s="20">
        <v>0.113142941240212</v>
      </c>
      <c r="AD11" s="20">
        <v>8.0733925086314801E-2</v>
      </c>
      <c r="AE11" s="20">
        <v>6.6772981825964597E-2</v>
      </c>
      <c r="AF11" s="20">
        <v>6.2386817270235602E-2</v>
      </c>
      <c r="AG11" s="20"/>
      <c r="AH11" s="20">
        <v>8.7180340611913404E-2</v>
      </c>
      <c r="AI11" s="20">
        <v>9.4711320876966404E-2</v>
      </c>
      <c r="AJ11" s="20"/>
      <c r="AK11" s="20">
        <v>7.7980589239930606E-2</v>
      </c>
      <c r="AL11" s="20">
        <v>8.0491294546881295E-2</v>
      </c>
      <c r="AM11" s="20"/>
      <c r="AN11" s="20">
        <v>8.8164460761395697E-2</v>
      </c>
      <c r="AO11" s="20">
        <v>9.8990081408269204E-2</v>
      </c>
      <c r="AP11" s="20"/>
      <c r="AQ11" s="20">
        <v>9.3528231155643501E-2</v>
      </c>
      <c r="AR11" s="20">
        <v>0.117242685297646</v>
      </c>
      <c r="AS11" s="20">
        <v>8.4529810110095804E-2</v>
      </c>
      <c r="AT11" s="20"/>
      <c r="AU11" s="20">
        <v>9.4880908154005905E-2</v>
      </c>
      <c r="AV11" s="20">
        <v>0.108833359018689</v>
      </c>
      <c r="AW11" s="20"/>
      <c r="AX11" s="20">
        <v>8.0351283884237207E-2</v>
      </c>
      <c r="AY11" s="20">
        <v>0.19783190816997601</v>
      </c>
      <c r="AZ11" s="20"/>
      <c r="BA11" s="20">
        <v>6.8836334497376805E-2</v>
      </c>
      <c r="BB11" s="20">
        <v>5.5442693273063802E-2</v>
      </c>
    </row>
    <row r="12" spans="2:54" x14ac:dyDescent="0.35">
      <c r="B12" s="21"/>
    </row>
    <row r="13" spans="2:54" x14ac:dyDescent="0.35">
      <c r="B13" t="s">
        <v>525</v>
      </c>
    </row>
    <row r="14" spans="2:54" x14ac:dyDescent="0.35">
      <c r="B14" t="s">
        <v>526</v>
      </c>
    </row>
    <row r="16" spans="2:54" x14ac:dyDescent="0.35">
      <c r="B16"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B16"/>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270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ht="29" customHeight="1" x14ac:dyDescent="0.35">
      <c r="B9" s="19" t="s">
        <v>257</v>
      </c>
      <c r="C9" s="16">
        <v>0.31884133373526502</v>
      </c>
      <c r="D9" s="16">
        <v>0.37074757027523803</v>
      </c>
      <c r="E9" s="16">
        <v>0.26736136991159898</v>
      </c>
      <c r="F9" s="16"/>
      <c r="G9" s="16">
        <v>0.46833053443412598</v>
      </c>
      <c r="H9" s="16">
        <v>0.39274822184793901</v>
      </c>
      <c r="I9" s="16">
        <v>0.36040980153404201</v>
      </c>
      <c r="J9" s="16">
        <v>0.34802104318652799</v>
      </c>
      <c r="K9" s="16">
        <v>0.24704727142254701</v>
      </c>
      <c r="L9" s="16">
        <v>0.171043306052865</v>
      </c>
      <c r="M9" s="16"/>
      <c r="N9" s="16">
        <v>0.35166722203964701</v>
      </c>
      <c r="O9" s="16">
        <v>0.29556347384918802</v>
      </c>
      <c r="P9" s="16">
        <v>0.30232296664370101</v>
      </c>
      <c r="Q9" s="16">
        <v>0.342174167690739</v>
      </c>
      <c r="R9" s="16"/>
      <c r="S9" s="16">
        <v>0.30141677428622599</v>
      </c>
      <c r="T9" s="16">
        <v>0.34338097572453302</v>
      </c>
      <c r="U9" s="16"/>
      <c r="V9" s="16">
        <v>0.34095441446026697</v>
      </c>
      <c r="W9" s="16">
        <v>0.31193463909844099</v>
      </c>
      <c r="X9" s="16">
        <v>0.32022265502441899</v>
      </c>
      <c r="Y9" s="16">
        <v>0.22525786358469099</v>
      </c>
      <c r="Z9" s="16"/>
      <c r="AA9" s="16">
        <v>0.31762709767412101</v>
      </c>
      <c r="AB9" s="16">
        <v>0.319990500585843</v>
      </c>
      <c r="AC9" s="16">
        <v>0.36060687355939802</v>
      </c>
      <c r="AD9" s="16">
        <v>0.32015756719355498</v>
      </c>
      <c r="AE9" s="16">
        <v>0.287209741975327</v>
      </c>
      <c r="AF9" s="16">
        <v>0.27685301733992101</v>
      </c>
      <c r="AG9" s="16"/>
      <c r="AH9" s="16">
        <v>0.32720450992516797</v>
      </c>
      <c r="AI9" s="16">
        <v>0.31453575596848599</v>
      </c>
      <c r="AJ9" s="16"/>
      <c r="AK9" s="16">
        <v>0.34534002418533499</v>
      </c>
      <c r="AL9" s="16">
        <v>0.33129234523703199</v>
      </c>
      <c r="AM9" s="16"/>
      <c r="AN9" s="16">
        <v>0.31599670691253001</v>
      </c>
      <c r="AO9" s="16">
        <v>0.33532152218379802</v>
      </c>
      <c r="AP9" s="16"/>
      <c r="AQ9" s="16">
        <v>0.216777228402977</v>
      </c>
      <c r="AR9" s="16">
        <v>0.305263101778322</v>
      </c>
      <c r="AS9" s="16">
        <v>0.39257174415238399</v>
      </c>
      <c r="AT9" s="16"/>
      <c r="AU9" s="16">
        <v>0.32909489189500202</v>
      </c>
      <c r="AV9" s="16">
        <v>0.30645499117060898</v>
      </c>
      <c r="AW9" s="16"/>
      <c r="AX9" s="16">
        <v>0.35281881403418303</v>
      </c>
      <c r="AY9" s="16">
        <v>0.15247089782033801</v>
      </c>
      <c r="AZ9" s="16"/>
      <c r="BA9" s="16">
        <v>0.45356466426136499</v>
      </c>
      <c r="BB9" s="16">
        <v>0.259659140120646</v>
      </c>
    </row>
    <row r="10" spans="2:54" ht="29" customHeight="1" x14ac:dyDescent="0.35">
      <c r="B10" s="19" t="s">
        <v>258</v>
      </c>
      <c r="C10" s="16">
        <v>0.57069573955896502</v>
      </c>
      <c r="D10" s="16">
        <v>0.54290880079229897</v>
      </c>
      <c r="E10" s="16">
        <v>0.59760222984081701</v>
      </c>
      <c r="F10" s="16"/>
      <c r="G10" s="16">
        <v>0.37635948290667698</v>
      </c>
      <c r="H10" s="16">
        <v>0.50302837717304805</v>
      </c>
      <c r="I10" s="16">
        <v>0.53553843065295004</v>
      </c>
      <c r="J10" s="16">
        <v>0.56888176848405303</v>
      </c>
      <c r="K10" s="16">
        <v>0.64295798818265104</v>
      </c>
      <c r="L10" s="16">
        <v>0.71303301335949598</v>
      </c>
      <c r="M10" s="16"/>
      <c r="N10" s="16">
        <v>0.58656128388312401</v>
      </c>
      <c r="O10" s="16">
        <v>0.57968791956213295</v>
      </c>
      <c r="P10" s="16">
        <v>0.59014285244067399</v>
      </c>
      <c r="Q10" s="16">
        <v>0.52028212257116702</v>
      </c>
      <c r="R10" s="16"/>
      <c r="S10" s="16">
        <v>0.60913421825384595</v>
      </c>
      <c r="T10" s="16">
        <v>0.51392156411785905</v>
      </c>
      <c r="U10" s="16"/>
      <c r="V10" s="16">
        <v>0.49973717236237902</v>
      </c>
      <c r="W10" s="16">
        <v>0.57735186145605</v>
      </c>
      <c r="X10" s="16">
        <v>0.60563747070805896</v>
      </c>
      <c r="Y10" s="16">
        <v>0.72112473975564095</v>
      </c>
      <c r="Z10" s="16"/>
      <c r="AA10" s="16">
        <v>0.54101354960722603</v>
      </c>
      <c r="AB10" s="16">
        <v>0.59462257520653305</v>
      </c>
      <c r="AC10" s="16">
        <v>0.53808765645401602</v>
      </c>
      <c r="AD10" s="16">
        <v>0.58647846306287399</v>
      </c>
      <c r="AE10" s="16">
        <v>0.62141148362149001</v>
      </c>
      <c r="AF10" s="16">
        <v>0.654274502165343</v>
      </c>
      <c r="AG10" s="16"/>
      <c r="AH10" s="16">
        <v>0.56495404339901301</v>
      </c>
      <c r="AI10" s="16">
        <v>0.61536425178902199</v>
      </c>
      <c r="AJ10" s="16"/>
      <c r="AK10" s="16">
        <v>0.54328234979123402</v>
      </c>
      <c r="AL10" s="16">
        <v>0.61308246094719998</v>
      </c>
      <c r="AM10" s="16"/>
      <c r="AN10" s="16">
        <v>0.56993703635044701</v>
      </c>
      <c r="AO10" s="16">
        <v>0.59691278357294397</v>
      </c>
      <c r="AP10" s="16"/>
      <c r="AQ10" s="16">
        <v>0.69241001308061101</v>
      </c>
      <c r="AR10" s="16">
        <v>0.54810926958713602</v>
      </c>
      <c r="AS10" s="16">
        <v>0.547791122427152</v>
      </c>
      <c r="AT10" s="16"/>
      <c r="AU10" s="16">
        <v>0.55891733270150101</v>
      </c>
      <c r="AV10" s="16">
        <v>0.58833715410020104</v>
      </c>
      <c r="AW10" s="16"/>
      <c r="AX10" s="16">
        <v>0.55199186751281204</v>
      </c>
      <c r="AY10" s="16">
        <v>0.66813208778600597</v>
      </c>
      <c r="AZ10" s="16"/>
      <c r="BA10" s="16">
        <v>0.45975987797220003</v>
      </c>
      <c r="BB10" s="16">
        <v>0.56469099775505305</v>
      </c>
    </row>
    <row r="11" spans="2:54" x14ac:dyDescent="0.35">
      <c r="B11" s="19" t="s">
        <v>110</v>
      </c>
      <c r="C11" s="20">
        <v>0.110462926705771</v>
      </c>
      <c r="D11" s="20">
        <v>8.6343628932462904E-2</v>
      </c>
      <c r="E11" s="20">
        <v>0.13503640024758301</v>
      </c>
      <c r="F11" s="20"/>
      <c r="G11" s="20">
        <v>0.15530998265919699</v>
      </c>
      <c r="H11" s="20">
        <v>0.104223400979012</v>
      </c>
      <c r="I11" s="20">
        <v>0.104051767813008</v>
      </c>
      <c r="J11" s="20">
        <v>8.3097188329419203E-2</v>
      </c>
      <c r="K11" s="20">
        <v>0.109994740394802</v>
      </c>
      <c r="L11" s="20">
        <v>0.11592368058763899</v>
      </c>
      <c r="M11" s="20"/>
      <c r="N11" s="20">
        <v>6.1771494077228602E-2</v>
      </c>
      <c r="O11" s="20">
        <v>0.12474860658867799</v>
      </c>
      <c r="P11" s="20">
        <v>0.107534180915625</v>
      </c>
      <c r="Q11" s="20">
        <v>0.13754370973809499</v>
      </c>
      <c r="R11" s="20"/>
      <c r="S11" s="20">
        <v>8.9449007459928495E-2</v>
      </c>
      <c r="T11" s="20">
        <v>0.14269746015760701</v>
      </c>
      <c r="U11" s="20"/>
      <c r="V11" s="20">
        <v>0.159308413177354</v>
      </c>
      <c r="W11" s="20">
        <v>0.110713499445509</v>
      </c>
      <c r="X11" s="20">
        <v>7.4139874267522596E-2</v>
      </c>
      <c r="Y11" s="20">
        <v>5.3617396659668602E-2</v>
      </c>
      <c r="Z11" s="20"/>
      <c r="AA11" s="20">
        <v>0.14135935271865199</v>
      </c>
      <c r="AB11" s="20">
        <v>8.5386924207624101E-2</v>
      </c>
      <c r="AC11" s="20">
        <v>0.101305469986585</v>
      </c>
      <c r="AD11" s="20">
        <v>9.3363969743570599E-2</v>
      </c>
      <c r="AE11" s="20">
        <v>9.1378774403183094E-2</v>
      </c>
      <c r="AF11" s="20">
        <v>6.8872480494736293E-2</v>
      </c>
      <c r="AG11" s="20"/>
      <c r="AH11" s="20">
        <v>0.10784144667582</v>
      </c>
      <c r="AI11" s="20">
        <v>7.0099992242491693E-2</v>
      </c>
      <c r="AJ11" s="20"/>
      <c r="AK11" s="20">
        <v>0.111377626023431</v>
      </c>
      <c r="AL11" s="20">
        <v>5.5625193815768303E-2</v>
      </c>
      <c r="AM11" s="20"/>
      <c r="AN11" s="20">
        <v>0.114066256737023</v>
      </c>
      <c r="AO11" s="20">
        <v>6.7765694243258096E-2</v>
      </c>
      <c r="AP11" s="20"/>
      <c r="AQ11" s="20">
        <v>9.0812758516412795E-2</v>
      </c>
      <c r="AR11" s="20">
        <v>0.14662762863454201</v>
      </c>
      <c r="AS11" s="20">
        <v>5.9637133420463798E-2</v>
      </c>
      <c r="AT11" s="20"/>
      <c r="AU11" s="20">
        <v>0.111987775403496</v>
      </c>
      <c r="AV11" s="20">
        <v>0.10520785472919</v>
      </c>
      <c r="AW11" s="20"/>
      <c r="AX11" s="20">
        <v>9.5189318453004296E-2</v>
      </c>
      <c r="AY11" s="20">
        <v>0.17939701439365699</v>
      </c>
      <c r="AZ11" s="20"/>
      <c r="BA11" s="20">
        <v>8.6675457766435093E-2</v>
      </c>
      <c r="BB11" s="20">
        <v>0.175649862124301</v>
      </c>
    </row>
    <row r="12" spans="2:54" x14ac:dyDescent="0.35">
      <c r="B12" s="21"/>
    </row>
    <row r="13" spans="2:54" x14ac:dyDescent="0.35">
      <c r="B13" t="s">
        <v>525</v>
      </c>
    </row>
    <row r="14" spans="2:54" x14ac:dyDescent="0.35">
      <c r="B14" t="s">
        <v>526</v>
      </c>
    </row>
    <row r="16" spans="2:54" x14ac:dyDescent="0.35">
      <c r="B16"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B16"/>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271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ht="29" customHeight="1" x14ac:dyDescent="0.35">
      <c r="B9" s="19" t="s">
        <v>257</v>
      </c>
      <c r="C9" s="16">
        <v>0.28633973980119698</v>
      </c>
      <c r="D9" s="16">
        <v>0.33141401934728798</v>
      </c>
      <c r="E9" s="16">
        <v>0.241516340381667</v>
      </c>
      <c r="F9" s="16"/>
      <c r="G9" s="16">
        <v>0.38919159603484599</v>
      </c>
      <c r="H9" s="16">
        <v>0.37134797112239898</v>
      </c>
      <c r="I9" s="16">
        <v>0.36994713858737099</v>
      </c>
      <c r="J9" s="16">
        <v>0.30322053932896398</v>
      </c>
      <c r="K9" s="16">
        <v>0.19348742959030499</v>
      </c>
      <c r="L9" s="16">
        <v>0.14902467753755999</v>
      </c>
      <c r="M9" s="16"/>
      <c r="N9" s="16">
        <v>0.27070123384968597</v>
      </c>
      <c r="O9" s="16">
        <v>0.220785523423911</v>
      </c>
      <c r="P9" s="16">
        <v>0.29891250157543398</v>
      </c>
      <c r="Q9" s="16">
        <v>0.33471624650676302</v>
      </c>
      <c r="R9" s="16"/>
      <c r="S9" s="16">
        <v>0.27455724582507601</v>
      </c>
      <c r="T9" s="16">
        <v>0.30221051564603102</v>
      </c>
      <c r="U9" s="16"/>
      <c r="V9" s="16">
        <v>0.30893398748921103</v>
      </c>
      <c r="W9" s="16">
        <v>0.28204101960585998</v>
      </c>
      <c r="X9" s="16">
        <v>0.27298755010380499</v>
      </c>
      <c r="Y9" s="16">
        <v>0.28235620579666199</v>
      </c>
      <c r="Z9" s="16"/>
      <c r="AA9" s="16">
        <v>0.30895430066509899</v>
      </c>
      <c r="AB9" s="16">
        <v>0.24562960733418501</v>
      </c>
      <c r="AC9" s="16">
        <v>0.237099727918928</v>
      </c>
      <c r="AD9" s="16">
        <v>0.32262526374865103</v>
      </c>
      <c r="AE9" s="16">
        <v>0.24619618788766501</v>
      </c>
      <c r="AF9" s="16">
        <v>0.26137860566205001</v>
      </c>
      <c r="AG9" s="16"/>
      <c r="AH9" s="16">
        <v>0.30810239157583702</v>
      </c>
      <c r="AI9" s="16">
        <v>0.28301229478633499</v>
      </c>
      <c r="AJ9" s="16"/>
      <c r="AK9" s="16">
        <v>0.33348498797350401</v>
      </c>
      <c r="AL9" s="16">
        <v>0.29265940495144899</v>
      </c>
      <c r="AM9" s="16"/>
      <c r="AN9" s="16">
        <v>0.29975721196184901</v>
      </c>
      <c r="AO9" s="16">
        <v>0.28679943134451602</v>
      </c>
      <c r="AP9" s="16"/>
      <c r="AQ9" s="16">
        <v>0.24040509453060299</v>
      </c>
      <c r="AR9" s="16">
        <v>0.241659611767015</v>
      </c>
      <c r="AS9" s="16">
        <v>0.37063728186617301</v>
      </c>
      <c r="AT9" s="16"/>
      <c r="AU9" s="16">
        <v>0.28058521220482302</v>
      </c>
      <c r="AV9" s="16">
        <v>0.29435832356490699</v>
      </c>
      <c r="AW9" s="16"/>
      <c r="AX9" s="16">
        <v>0.314795190115504</v>
      </c>
      <c r="AY9" s="16">
        <v>0.152749912294142</v>
      </c>
      <c r="AZ9" s="16"/>
      <c r="BA9" s="16">
        <v>0.39926010357198599</v>
      </c>
      <c r="BB9" s="16">
        <v>0.35885546553833297</v>
      </c>
    </row>
    <row r="10" spans="2:54" ht="29" customHeight="1" x14ac:dyDescent="0.35">
      <c r="B10" s="19" t="s">
        <v>258</v>
      </c>
      <c r="C10" s="16">
        <v>0.60703977467029502</v>
      </c>
      <c r="D10" s="16">
        <v>0.56774145540237797</v>
      </c>
      <c r="E10" s="16">
        <v>0.64665500732727399</v>
      </c>
      <c r="F10" s="16"/>
      <c r="G10" s="16">
        <v>0.451393332007195</v>
      </c>
      <c r="H10" s="16">
        <v>0.52412335347648997</v>
      </c>
      <c r="I10" s="16">
        <v>0.52230534733754896</v>
      </c>
      <c r="J10" s="16">
        <v>0.63351954591766302</v>
      </c>
      <c r="K10" s="16">
        <v>0.68739195164009503</v>
      </c>
      <c r="L10" s="16">
        <v>0.75098426963999099</v>
      </c>
      <c r="M10" s="16"/>
      <c r="N10" s="16">
        <v>0.66994324389884796</v>
      </c>
      <c r="O10" s="16">
        <v>0.649211042044053</v>
      </c>
      <c r="P10" s="16">
        <v>0.58370719802874504</v>
      </c>
      <c r="Q10" s="16">
        <v>0.56251092239699096</v>
      </c>
      <c r="R10" s="16"/>
      <c r="S10" s="16">
        <v>0.64375190215592004</v>
      </c>
      <c r="T10" s="16">
        <v>0.55304953974390503</v>
      </c>
      <c r="U10" s="16"/>
      <c r="V10" s="16">
        <v>0.57323394492906299</v>
      </c>
      <c r="W10" s="16">
        <v>0.59609040949882897</v>
      </c>
      <c r="X10" s="16">
        <v>0.65005235785681803</v>
      </c>
      <c r="Y10" s="16">
        <v>0.62168679781320202</v>
      </c>
      <c r="Z10" s="16"/>
      <c r="AA10" s="16">
        <v>0.57394842733057605</v>
      </c>
      <c r="AB10" s="16">
        <v>0.64636453207292199</v>
      </c>
      <c r="AC10" s="16">
        <v>0.65411492573330798</v>
      </c>
      <c r="AD10" s="16">
        <v>0.59850501084234498</v>
      </c>
      <c r="AE10" s="16">
        <v>0.62051644938908501</v>
      </c>
      <c r="AF10" s="16">
        <v>0.66533415681695696</v>
      </c>
      <c r="AG10" s="16"/>
      <c r="AH10" s="16">
        <v>0.59488267533983397</v>
      </c>
      <c r="AI10" s="16">
        <v>0.63862495235790695</v>
      </c>
      <c r="AJ10" s="16"/>
      <c r="AK10" s="16">
        <v>0.58003652432285802</v>
      </c>
      <c r="AL10" s="16">
        <v>0.62729808735821402</v>
      </c>
      <c r="AM10" s="16"/>
      <c r="AN10" s="16">
        <v>0.60828367714009801</v>
      </c>
      <c r="AO10" s="16">
        <v>0.620939957879168</v>
      </c>
      <c r="AP10" s="16"/>
      <c r="AQ10" s="16">
        <v>0.69034075849753895</v>
      </c>
      <c r="AR10" s="16">
        <v>0.62261816696227501</v>
      </c>
      <c r="AS10" s="16">
        <v>0.54806164257925105</v>
      </c>
      <c r="AT10" s="16"/>
      <c r="AU10" s="16">
        <v>0.624610011805665</v>
      </c>
      <c r="AV10" s="16">
        <v>0.58542322425636095</v>
      </c>
      <c r="AW10" s="16"/>
      <c r="AX10" s="16">
        <v>0.60252073831836195</v>
      </c>
      <c r="AY10" s="16">
        <v>0.62767346151750703</v>
      </c>
      <c r="AZ10" s="16"/>
      <c r="BA10" s="16">
        <v>0.50815341179251905</v>
      </c>
      <c r="BB10" s="16">
        <v>0.55658161122299799</v>
      </c>
    </row>
    <row r="11" spans="2:54" x14ac:dyDescent="0.35">
      <c r="B11" s="19" t="s">
        <v>110</v>
      </c>
      <c r="C11" s="20">
        <v>0.106620485528508</v>
      </c>
      <c r="D11" s="20">
        <v>0.10084452525033399</v>
      </c>
      <c r="E11" s="20">
        <v>0.111828652291059</v>
      </c>
      <c r="F11" s="20"/>
      <c r="G11" s="20">
        <v>0.15941507195796001</v>
      </c>
      <c r="H11" s="20">
        <v>0.10452867540111099</v>
      </c>
      <c r="I11" s="20">
        <v>0.107747514075081</v>
      </c>
      <c r="J11" s="20">
        <v>6.3259914753372504E-2</v>
      </c>
      <c r="K11" s="20">
        <v>0.11912061876960001</v>
      </c>
      <c r="L11" s="20">
        <v>9.9991052822449397E-2</v>
      </c>
      <c r="M11" s="20"/>
      <c r="N11" s="20">
        <v>5.9355522251466598E-2</v>
      </c>
      <c r="O11" s="20">
        <v>0.130003434532037</v>
      </c>
      <c r="P11" s="20">
        <v>0.11738030039582099</v>
      </c>
      <c r="Q11" s="20">
        <v>0.10277283109624601</v>
      </c>
      <c r="R11" s="20"/>
      <c r="S11" s="20">
        <v>8.1690852019004001E-2</v>
      </c>
      <c r="T11" s="20">
        <v>0.14473994461006401</v>
      </c>
      <c r="U11" s="20"/>
      <c r="V11" s="20">
        <v>0.117832067581726</v>
      </c>
      <c r="W11" s="20">
        <v>0.121868570895311</v>
      </c>
      <c r="X11" s="20">
        <v>7.6960092039376704E-2</v>
      </c>
      <c r="Y11" s="20">
        <v>9.5956996390135593E-2</v>
      </c>
      <c r="Z11" s="20"/>
      <c r="AA11" s="20">
        <v>0.117097272004325</v>
      </c>
      <c r="AB11" s="20">
        <v>0.10800586059289401</v>
      </c>
      <c r="AC11" s="20">
        <v>0.108785346347764</v>
      </c>
      <c r="AD11" s="20">
        <v>7.8869725409003305E-2</v>
      </c>
      <c r="AE11" s="20">
        <v>0.13328736272325001</v>
      </c>
      <c r="AF11" s="20">
        <v>7.3287237520992699E-2</v>
      </c>
      <c r="AG11" s="20"/>
      <c r="AH11" s="20">
        <v>9.7014933084329194E-2</v>
      </c>
      <c r="AI11" s="20">
        <v>7.8362752855758E-2</v>
      </c>
      <c r="AJ11" s="20"/>
      <c r="AK11" s="20">
        <v>8.6478487703638598E-2</v>
      </c>
      <c r="AL11" s="20">
        <v>8.0042507690336301E-2</v>
      </c>
      <c r="AM11" s="20"/>
      <c r="AN11" s="20">
        <v>9.1959110898052199E-2</v>
      </c>
      <c r="AO11" s="20">
        <v>9.2260610776316004E-2</v>
      </c>
      <c r="AP11" s="20"/>
      <c r="AQ11" s="20">
        <v>6.9254146971858402E-2</v>
      </c>
      <c r="AR11" s="20">
        <v>0.13572222127070999</v>
      </c>
      <c r="AS11" s="20">
        <v>8.1301075554576094E-2</v>
      </c>
      <c r="AT11" s="20"/>
      <c r="AU11" s="20">
        <v>9.4804775989512494E-2</v>
      </c>
      <c r="AV11" s="20">
        <v>0.120218452178732</v>
      </c>
      <c r="AW11" s="20"/>
      <c r="AX11" s="20">
        <v>8.2684071566134304E-2</v>
      </c>
      <c r="AY11" s="20">
        <v>0.219576626188352</v>
      </c>
      <c r="AZ11" s="20"/>
      <c r="BA11" s="20">
        <v>9.2586484635495805E-2</v>
      </c>
      <c r="BB11" s="20">
        <v>8.4562923238668999E-2</v>
      </c>
    </row>
    <row r="12" spans="2:54" x14ac:dyDescent="0.35">
      <c r="B12" s="21"/>
    </row>
    <row r="13" spans="2:54" x14ac:dyDescent="0.35">
      <c r="B13" t="s">
        <v>525</v>
      </c>
    </row>
    <row r="14" spans="2:54" x14ac:dyDescent="0.35">
      <c r="B14" t="s">
        <v>526</v>
      </c>
    </row>
    <row r="16" spans="2:54" x14ac:dyDescent="0.35">
      <c r="B16"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B16"/>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272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ht="29" customHeight="1" x14ac:dyDescent="0.35">
      <c r="B9" s="19" t="s">
        <v>257</v>
      </c>
      <c r="C9" s="16">
        <v>0.41362520372004002</v>
      </c>
      <c r="D9" s="16">
        <v>0.47280264138362599</v>
      </c>
      <c r="E9" s="16">
        <v>0.358471132148796</v>
      </c>
      <c r="F9" s="16"/>
      <c r="G9" s="16">
        <v>0.51798108953486599</v>
      </c>
      <c r="H9" s="16">
        <v>0.51258610381332603</v>
      </c>
      <c r="I9" s="16">
        <v>0.44614212406498299</v>
      </c>
      <c r="J9" s="16">
        <v>0.43032014317205303</v>
      </c>
      <c r="K9" s="16">
        <v>0.36607828289710698</v>
      </c>
      <c r="L9" s="16">
        <v>0.26789350671593798</v>
      </c>
      <c r="M9" s="16"/>
      <c r="N9" s="16">
        <v>0.38165758460669802</v>
      </c>
      <c r="O9" s="16">
        <v>0.34811729368046501</v>
      </c>
      <c r="P9" s="16">
        <v>0.422793809338951</v>
      </c>
      <c r="Q9" s="16">
        <v>0.47911685115652802</v>
      </c>
      <c r="R9" s="16"/>
      <c r="S9" s="16">
        <v>0.39106572983364601</v>
      </c>
      <c r="T9" s="16">
        <v>0.44969967726653498</v>
      </c>
      <c r="U9" s="16"/>
      <c r="V9" s="16">
        <v>0.33243159579601</v>
      </c>
      <c r="W9" s="16">
        <v>0.442027191373217</v>
      </c>
      <c r="X9" s="16">
        <v>0.444625704815301</v>
      </c>
      <c r="Y9" s="16">
        <v>0.41990212326213699</v>
      </c>
      <c r="Z9" s="16"/>
      <c r="AA9" s="16">
        <v>0.37815132698415599</v>
      </c>
      <c r="AB9" s="16">
        <v>0.41074090802990298</v>
      </c>
      <c r="AC9" s="16">
        <v>0.38547923680111001</v>
      </c>
      <c r="AD9" s="16">
        <v>0.507753668063884</v>
      </c>
      <c r="AE9" s="16">
        <v>0.41313849830237998</v>
      </c>
      <c r="AF9" s="16">
        <v>0.32054714060268702</v>
      </c>
      <c r="AG9" s="16"/>
      <c r="AH9" s="16">
        <v>0.41321810973114298</v>
      </c>
      <c r="AI9" s="16">
        <v>0.42793409748193401</v>
      </c>
      <c r="AJ9" s="16"/>
      <c r="AK9" s="16">
        <v>0.40608272619317798</v>
      </c>
      <c r="AL9" s="16">
        <v>0.45811613059413703</v>
      </c>
      <c r="AM9" s="16"/>
      <c r="AN9" s="16">
        <v>0.39488462279047698</v>
      </c>
      <c r="AO9" s="16">
        <v>0.43460736763549601</v>
      </c>
      <c r="AP9" s="16"/>
      <c r="AQ9" s="16">
        <v>0.35999496997814701</v>
      </c>
      <c r="AR9" s="16">
        <v>0.38480637073681101</v>
      </c>
      <c r="AS9" s="16">
        <v>0.49112605640747398</v>
      </c>
      <c r="AT9" s="16"/>
      <c r="AU9" s="16">
        <v>0.41748605430075397</v>
      </c>
      <c r="AV9" s="16">
        <v>0.41031939331192502</v>
      </c>
      <c r="AW9" s="16"/>
      <c r="AX9" s="16">
        <v>0.45562331898681402</v>
      </c>
      <c r="AY9" s="16">
        <v>0.21016657036695299</v>
      </c>
      <c r="AZ9" s="16"/>
      <c r="BA9" s="16">
        <v>0.60099412225154802</v>
      </c>
      <c r="BB9" s="16">
        <v>0.53146861635728404</v>
      </c>
    </row>
    <row r="10" spans="2:54" ht="29" customHeight="1" x14ac:dyDescent="0.35">
      <c r="B10" s="19" t="s">
        <v>258</v>
      </c>
      <c r="C10" s="16">
        <v>0.47896770239426001</v>
      </c>
      <c r="D10" s="16">
        <v>0.43387189397596598</v>
      </c>
      <c r="E10" s="16">
        <v>0.519105677368084</v>
      </c>
      <c r="F10" s="16"/>
      <c r="G10" s="16">
        <v>0.35583699708035299</v>
      </c>
      <c r="H10" s="16">
        <v>0.40386816672185499</v>
      </c>
      <c r="I10" s="16">
        <v>0.46425528380585002</v>
      </c>
      <c r="J10" s="16">
        <v>0.46420182825964901</v>
      </c>
      <c r="K10" s="16">
        <v>0.50649016930205504</v>
      </c>
      <c r="L10" s="16">
        <v>0.61546355338326597</v>
      </c>
      <c r="M10" s="16"/>
      <c r="N10" s="16">
        <v>0.514392517734371</v>
      </c>
      <c r="O10" s="16">
        <v>0.54276408989033098</v>
      </c>
      <c r="P10" s="16">
        <v>0.463708429226175</v>
      </c>
      <c r="Q10" s="16">
        <v>0.42226305009438497</v>
      </c>
      <c r="R10" s="16"/>
      <c r="S10" s="16">
        <v>0.51036796216081204</v>
      </c>
      <c r="T10" s="16">
        <v>0.42902839064079201</v>
      </c>
      <c r="U10" s="16"/>
      <c r="V10" s="16">
        <v>0.50912628175483099</v>
      </c>
      <c r="W10" s="16">
        <v>0.461946393181148</v>
      </c>
      <c r="X10" s="16">
        <v>0.47280942491696298</v>
      </c>
      <c r="Y10" s="16">
        <v>0.50683514529504803</v>
      </c>
      <c r="Z10" s="16"/>
      <c r="AA10" s="16">
        <v>0.49316850099702703</v>
      </c>
      <c r="AB10" s="16">
        <v>0.504519858042216</v>
      </c>
      <c r="AC10" s="16">
        <v>0.52283467477011203</v>
      </c>
      <c r="AD10" s="16">
        <v>0.39465040113330202</v>
      </c>
      <c r="AE10" s="16">
        <v>0.46373416952988</v>
      </c>
      <c r="AF10" s="16">
        <v>0.636401152002815</v>
      </c>
      <c r="AG10" s="16"/>
      <c r="AH10" s="16">
        <v>0.48442327240247401</v>
      </c>
      <c r="AI10" s="16">
        <v>0.49102198725923402</v>
      </c>
      <c r="AJ10" s="16"/>
      <c r="AK10" s="16">
        <v>0.49735435128706701</v>
      </c>
      <c r="AL10" s="16">
        <v>0.46774011591953901</v>
      </c>
      <c r="AM10" s="16"/>
      <c r="AN10" s="16">
        <v>0.50518046407944495</v>
      </c>
      <c r="AO10" s="16">
        <v>0.47886245429515101</v>
      </c>
      <c r="AP10" s="16"/>
      <c r="AQ10" s="16">
        <v>0.56018184064267895</v>
      </c>
      <c r="AR10" s="16">
        <v>0.47600722488161101</v>
      </c>
      <c r="AS10" s="16">
        <v>0.43357143274225002</v>
      </c>
      <c r="AT10" s="16"/>
      <c r="AU10" s="16">
        <v>0.46946911466928398</v>
      </c>
      <c r="AV10" s="16">
        <v>0.49341807623450701</v>
      </c>
      <c r="AW10" s="16"/>
      <c r="AX10" s="16">
        <v>0.45404554535179198</v>
      </c>
      <c r="AY10" s="16">
        <v>0.60442397586920105</v>
      </c>
      <c r="AZ10" s="16"/>
      <c r="BA10" s="16">
        <v>0.34475086418739498</v>
      </c>
      <c r="BB10" s="16">
        <v>0.36161950878419902</v>
      </c>
    </row>
    <row r="11" spans="2:54" x14ac:dyDescent="0.35">
      <c r="B11" s="19" t="s">
        <v>110</v>
      </c>
      <c r="C11" s="20">
        <v>0.10740709388569999</v>
      </c>
      <c r="D11" s="20">
        <v>9.3325464640407793E-2</v>
      </c>
      <c r="E11" s="20">
        <v>0.12242319048312</v>
      </c>
      <c r="F11" s="20"/>
      <c r="G11" s="20">
        <v>0.12618191338477999</v>
      </c>
      <c r="H11" s="20">
        <v>8.3545729464819099E-2</v>
      </c>
      <c r="I11" s="20">
        <v>8.9602592129166894E-2</v>
      </c>
      <c r="J11" s="20">
        <v>0.10547802856829799</v>
      </c>
      <c r="K11" s="20">
        <v>0.12743154780083699</v>
      </c>
      <c r="L11" s="20">
        <v>0.11664293990079599</v>
      </c>
      <c r="M11" s="20"/>
      <c r="N11" s="20">
        <v>0.10394989765893201</v>
      </c>
      <c r="O11" s="20">
        <v>0.10911861642920399</v>
      </c>
      <c r="P11" s="20">
        <v>0.113497761434874</v>
      </c>
      <c r="Q11" s="20">
        <v>9.8620098749087101E-2</v>
      </c>
      <c r="R11" s="20"/>
      <c r="S11" s="20">
        <v>9.8566308005542294E-2</v>
      </c>
      <c r="T11" s="20">
        <v>0.12127193209267299</v>
      </c>
      <c r="U11" s="20"/>
      <c r="V11" s="20">
        <v>0.15844212244916001</v>
      </c>
      <c r="W11" s="20">
        <v>9.6026415445635394E-2</v>
      </c>
      <c r="X11" s="20">
        <v>8.2564870267735901E-2</v>
      </c>
      <c r="Y11" s="20">
        <v>7.3262731442815601E-2</v>
      </c>
      <c r="Z11" s="20"/>
      <c r="AA11" s="20">
        <v>0.12868017201881701</v>
      </c>
      <c r="AB11" s="20">
        <v>8.4739233927881394E-2</v>
      </c>
      <c r="AC11" s="20">
        <v>9.1686088428777804E-2</v>
      </c>
      <c r="AD11" s="20">
        <v>9.7595930802813799E-2</v>
      </c>
      <c r="AE11" s="20">
        <v>0.123127332167739</v>
      </c>
      <c r="AF11" s="20">
        <v>4.30517073944977E-2</v>
      </c>
      <c r="AG11" s="20"/>
      <c r="AH11" s="20">
        <v>0.10235861786638301</v>
      </c>
      <c r="AI11" s="20">
        <v>8.1043915258832505E-2</v>
      </c>
      <c r="AJ11" s="20"/>
      <c r="AK11" s="20">
        <v>9.6562922519754596E-2</v>
      </c>
      <c r="AL11" s="20">
        <v>7.4143753486323502E-2</v>
      </c>
      <c r="AM11" s="20"/>
      <c r="AN11" s="20">
        <v>9.9934913130078906E-2</v>
      </c>
      <c r="AO11" s="20">
        <v>8.6530178069352801E-2</v>
      </c>
      <c r="AP11" s="20"/>
      <c r="AQ11" s="20">
        <v>7.9823189379174E-2</v>
      </c>
      <c r="AR11" s="20">
        <v>0.139186404381578</v>
      </c>
      <c r="AS11" s="20">
        <v>7.5302510850276602E-2</v>
      </c>
      <c r="AT11" s="20"/>
      <c r="AU11" s="20">
        <v>0.113044831029962</v>
      </c>
      <c r="AV11" s="20">
        <v>9.6262530453568695E-2</v>
      </c>
      <c r="AW11" s="20"/>
      <c r="AX11" s="20">
        <v>9.0331135661394099E-2</v>
      </c>
      <c r="AY11" s="20">
        <v>0.18540945376384599</v>
      </c>
      <c r="AZ11" s="20"/>
      <c r="BA11" s="20">
        <v>5.4255013561056803E-2</v>
      </c>
      <c r="BB11" s="20">
        <v>0.106911874858518</v>
      </c>
    </row>
    <row r="12" spans="2:54" x14ac:dyDescent="0.35">
      <c r="B12" s="21"/>
    </row>
    <row r="13" spans="2:54" x14ac:dyDescent="0.35">
      <c r="B13" t="s">
        <v>525</v>
      </c>
    </row>
    <row r="14" spans="2:54" x14ac:dyDescent="0.35">
      <c r="B14" t="s">
        <v>526</v>
      </c>
    </row>
    <row r="16" spans="2:54" x14ac:dyDescent="0.35">
      <c r="B16"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B16"/>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273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ht="29" customHeight="1" x14ac:dyDescent="0.35">
      <c r="B9" s="19" t="s">
        <v>257</v>
      </c>
      <c r="C9" s="16">
        <v>0.33785399899132201</v>
      </c>
      <c r="D9" s="16">
        <v>0.38538837608296</v>
      </c>
      <c r="E9" s="16">
        <v>0.28967168512182701</v>
      </c>
      <c r="F9" s="16"/>
      <c r="G9" s="16">
        <v>0.36980877367220999</v>
      </c>
      <c r="H9" s="16">
        <v>0.36961597568913201</v>
      </c>
      <c r="I9" s="16">
        <v>0.35437603325509998</v>
      </c>
      <c r="J9" s="16">
        <v>0.34392293930107298</v>
      </c>
      <c r="K9" s="16">
        <v>0.341030511634627</v>
      </c>
      <c r="L9" s="16">
        <v>0.27226223511951902</v>
      </c>
      <c r="M9" s="16"/>
      <c r="N9" s="16">
        <v>0.431896040481555</v>
      </c>
      <c r="O9" s="16">
        <v>0.22907153364518701</v>
      </c>
      <c r="P9" s="16">
        <v>0.32297764155238001</v>
      </c>
      <c r="Q9" s="16">
        <v>0.38948701304616001</v>
      </c>
      <c r="R9" s="16"/>
      <c r="S9" s="16">
        <v>0.337590571508041</v>
      </c>
      <c r="T9" s="16">
        <v>0.33495408321401399</v>
      </c>
      <c r="U9" s="16"/>
      <c r="V9" s="16">
        <v>0.29350694591436199</v>
      </c>
      <c r="W9" s="16">
        <v>0.34612530117540802</v>
      </c>
      <c r="X9" s="16">
        <v>0.36374220990797601</v>
      </c>
      <c r="Y9" s="16">
        <v>0.35026883944755499</v>
      </c>
      <c r="Z9" s="16"/>
      <c r="AA9" s="16">
        <v>0.30889703056414902</v>
      </c>
      <c r="AB9" s="16">
        <v>0.32358316890037397</v>
      </c>
      <c r="AC9" s="16">
        <v>0.316732076714762</v>
      </c>
      <c r="AD9" s="16">
        <v>0.37430777025343798</v>
      </c>
      <c r="AE9" s="16">
        <v>0.423295601977141</v>
      </c>
      <c r="AF9" s="16">
        <v>0.35509176855507602</v>
      </c>
      <c r="AG9" s="16"/>
      <c r="AH9" s="16">
        <v>0.36605531110853801</v>
      </c>
      <c r="AI9" s="16">
        <v>0.35526336543499598</v>
      </c>
      <c r="AJ9" s="16"/>
      <c r="AK9" s="16">
        <v>0.36078276426571498</v>
      </c>
      <c r="AL9" s="16">
        <v>0.34547735539079499</v>
      </c>
      <c r="AM9" s="16"/>
      <c r="AN9" s="16">
        <v>0.35714323359671302</v>
      </c>
      <c r="AO9" s="16">
        <v>0.343564722708324</v>
      </c>
      <c r="AP9" s="16"/>
      <c r="AQ9" s="16">
        <v>0.28661378239204599</v>
      </c>
      <c r="AR9" s="16">
        <v>0.32509420095186597</v>
      </c>
      <c r="AS9" s="16">
        <v>0.410051021988112</v>
      </c>
      <c r="AT9" s="16"/>
      <c r="AU9" s="16">
        <v>0.36392043134553798</v>
      </c>
      <c r="AV9" s="16">
        <v>0.30702355263285502</v>
      </c>
      <c r="AW9" s="16"/>
      <c r="AX9" s="16">
        <v>0.37083224032130202</v>
      </c>
      <c r="AY9" s="16">
        <v>0.18327253688825501</v>
      </c>
      <c r="AZ9" s="16"/>
      <c r="BA9" s="16">
        <v>0.458122949489847</v>
      </c>
      <c r="BB9" s="16">
        <v>0.36515709648486899</v>
      </c>
    </row>
    <row r="10" spans="2:54" ht="29" customHeight="1" x14ac:dyDescent="0.35">
      <c r="B10" s="19" t="s">
        <v>258</v>
      </c>
      <c r="C10" s="16">
        <v>0.54756772626352102</v>
      </c>
      <c r="D10" s="16">
        <v>0.50506886988470201</v>
      </c>
      <c r="E10" s="16">
        <v>0.58919241330747696</v>
      </c>
      <c r="F10" s="16"/>
      <c r="G10" s="16">
        <v>0.46848290140819099</v>
      </c>
      <c r="H10" s="16">
        <v>0.51123268895004004</v>
      </c>
      <c r="I10" s="16">
        <v>0.53096331629537896</v>
      </c>
      <c r="J10" s="16">
        <v>0.57301907339346003</v>
      </c>
      <c r="K10" s="16">
        <v>0.56878705744677505</v>
      </c>
      <c r="L10" s="16">
        <v>0.60146344798495999</v>
      </c>
      <c r="M10" s="16"/>
      <c r="N10" s="16">
        <v>0.493657832819552</v>
      </c>
      <c r="O10" s="16">
        <v>0.641016252256421</v>
      </c>
      <c r="P10" s="16">
        <v>0.55023493644682397</v>
      </c>
      <c r="Q10" s="16">
        <v>0.50017601963204295</v>
      </c>
      <c r="R10" s="16"/>
      <c r="S10" s="16">
        <v>0.56422172763701905</v>
      </c>
      <c r="T10" s="16">
        <v>0.52518363148739899</v>
      </c>
      <c r="U10" s="16"/>
      <c r="V10" s="16">
        <v>0.53112433674168302</v>
      </c>
      <c r="W10" s="16">
        <v>0.55124768489478404</v>
      </c>
      <c r="X10" s="16">
        <v>0.55831107770847099</v>
      </c>
      <c r="Y10" s="16">
        <v>0.53547953077869503</v>
      </c>
      <c r="Z10" s="16"/>
      <c r="AA10" s="16">
        <v>0.54378878155301302</v>
      </c>
      <c r="AB10" s="16">
        <v>0.58111944105776903</v>
      </c>
      <c r="AC10" s="16">
        <v>0.59330261738652401</v>
      </c>
      <c r="AD10" s="16">
        <v>0.52874517750544103</v>
      </c>
      <c r="AE10" s="16">
        <v>0.477425503325837</v>
      </c>
      <c r="AF10" s="16">
        <v>0.58697279807652203</v>
      </c>
      <c r="AG10" s="16"/>
      <c r="AH10" s="16">
        <v>0.52167654003802699</v>
      </c>
      <c r="AI10" s="16">
        <v>0.57083241441051402</v>
      </c>
      <c r="AJ10" s="16"/>
      <c r="AK10" s="16">
        <v>0.52818528317304203</v>
      </c>
      <c r="AL10" s="16">
        <v>0.58308256537534398</v>
      </c>
      <c r="AM10" s="16"/>
      <c r="AN10" s="16">
        <v>0.53557127247388203</v>
      </c>
      <c r="AO10" s="16">
        <v>0.57869334091704905</v>
      </c>
      <c r="AP10" s="16"/>
      <c r="AQ10" s="16">
        <v>0.59560757651186302</v>
      </c>
      <c r="AR10" s="16">
        <v>0.54585917123436301</v>
      </c>
      <c r="AS10" s="16">
        <v>0.50732147910837799</v>
      </c>
      <c r="AT10" s="16"/>
      <c r="AU10" s="16">
        <v>0.53313461637738302</v>
      </c>
      <c r="AV10" s="16">
        <v>0.56491420990363095</v>
      </c>
      <c r="AW10" s="16"/>
      <c r="AX10" s="16">
        <v>0.534906533616472</v>
      </c>
      <c r="AY10" s="16">
        <v>0.60733009978070696</v>
      </c>
      <c r="AZ10" s="16"/>
      <c r="BA10" s="16">
        <v>0.45299720466125099</v>
      </c>
      <c r="BB10" s="16">
        <v>0.50885624158308296</v>
      </c>
    </row>
    <row r="11" spans="2:54" x14ac:dyDescent="0.35">
      <c r="B11" s="19" t="s">
        <v>110</v>
      </c>
      <c r="C11" s="20">
        <v>0.114578274745157</v>
      </c>
      <c r="D11" s="20">
        <v>0.109542754032338</v>
      </c>
      <c r="E11" s="20">
        <v>0.12113590157069599</v>
      </c>
      <c r="F11" s="20"/>
      <c r="G11" s="20">
        <v>0.16170832491959899</v>
      </c>
      <c r="H11" s="20">
        <v>0.119151335360828</v>
      </c>
      <c r="I11" s="20">
        <v>0.11466065044952101</v>
      </c>
      <c r="J11" s="20">
        <v>8.3057987305467207E-2</v>
      </c>
      <c r="K11" s="20">
        <v>9.0182430918597706E-2</v>
      </c>
      <c r="L11" s="20">
        <v>0.12627431689552199</v>
      </c>
      <c r="M11" s="20"/>
      <c r="N11" s="20">
        <v>7.4446126698892598E-2</v>
      </c>
      <c r="O11" s="20">
        <v>0.12991221409839199</v>
      </c>
      <c r="P11" s="20">
        <v>0.12678742200079601</v>
      </c>
      <c r="Q11" s="20">
        <v>0.110336967321797</v>
      </c>
      <c r="R11" s="20"/>
      <c r="S11" s="20">
        <v>9.8187700854939705E-2</v>
      </c>
      <c r="T11" s="20">
        <v>0.13986228529858699</v>
      </c>
      <c r="U11" s="20"/>
      <c r="V11" s="20">
        <v>0.17536871734395501</v>
      </c>
      <c r="W11" s="20">
        <v>0.102627013929808</v>
      </c>
      <c r="X11" s="20">
        <v>7.7946712383553898E-2</v>
      </c>
      <c r="Y11" s="20">
        <v>0.11425162977375</v>
      </c>
      <c r="Z11" s="20"/>
      <c r="AA11" s="20">
        <v>0.14731418788283701</v>
      </c>
      <c r="AB11" s="20">
        <v>9.5297390041856694E-2</v>
      </c>
      <c r="AC11" s="20">
        <v>8.9965305898714404E-2</v>
      </c>
      <c r="AD11" s="20">
        <v>9.6947052241120699E-2</v>
      </c>
      <c r="AE11" s="20">
        <v>9.9278894697021794E-2</v>
      </c>
      <c r="AF11" s="20">
        <v>5.7935433368402102E-2</v>
      </c>
      <c r="AG11" s="20"/>
      <c r="AH11" s="20">
        <v>0.112268148853436</v>
      </c>
      <c r="AI11" s="20">
        <v>7.39042201544899E-2</v>
      </c>
      <c r="AJ11" s="20"/>
      <c r="AK11" s="20">
        <v>0.111031952561243</v>
      </c>
      <c r="AL11" s="20">
        <v>7.1440079233860698E-2</v>
      </c>
      <c r="AM11" s="20"/>
      <c r="AN11" s="20">
        <v>0.10728549392940499</v>
      </c>
      <c r="AO11" s="20">
        <v>7.7741936374627105E-2</v>
      </c>
      <c r="AP11" s="20"/>
      <c r="AQ11" s="20">
        <v>0.117778641096091</v>
      </c>
      <c r="AR11" s="20">
        <v>0.12904662781376999</v>
      </c>
      <c r="AS11" s="20">
        <v>8.2627498903509899E-2</v>
      </c>
      <c r="AT11" s="20"/>
      <c r="AU11" s="20">
        <v>0.10294495227707801</v>
      </c>
      <c r="AV11" s="20">
        <v>0.128062237463514</v>
      </c>
      <c r="AW11" s="20"/>
      <c r="AX11" s="20">
        <v>9.4261226062225797E-2</v>
      </c>
      <c r="AY11" s="20">
        <v>0.20939736333103801</v>
      </c>
      <c r="AZ11" s="20"/>
      <c r="BA11" s="20">
        <v>8.8879845848902905E-2</v>
      </c>
      <c r="BB11" s="20">
        <v>0.12598666193204799</v>
      </c>
    </row>
    <row r="12" spans="2:54" x14ac:dyDescent="0.35">
      <c r="B12" s="21"/>
    </row>
    <row r="13" spans="2:54" x14ac:dyDescent="0.35">
      <c r="B13" t="s">
        <v>525</v>
      </c>
    </row>
    <row r="14" spans="2:54" x14ac:dyDescent="0.35">
      <c r="B14" t="s">
        <v>526</v>
      </c>
    </row>
    <row r="16" spans="2:54" x14ac:dyDescent="0.35">
      <c r="B16"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B16"/>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274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ht="29" customHeight="1" x14ac:dyDescent="0.35">
      <c r="B9" s="19" t="s">
        <v>257</v>
      </c>
      <c r="C9" s="16">
        <v>0.20354737300185399</v>
      </c>
      <c r="D9" s="16">
        <v>0.26733385504614099</v>
      </c>
      <c r="E9" s="16">
        <v>0.140696242785804</v>
      </c>
      <c r="F9" s="16"/>
      <c r="G9" s="16">
        <v>0.32477865807203199</v>
      </c>
      <c r="H9" s="16">
        <v>0.31503372369013399</v>
      </c>
      <c r="I9" s="16">
        <v>0.25347467585219902</v>
      </c>
      <c r="J9" s="16">
        <v>0.17001250365569701</v>
      </c>
      <c r="K9" s="16">
        <v>0.12667445045441</v>
      </c>
      <c r="L9" s="16">
        <v>8.4666860331051294E-2</v>
      </c>
      <c r="M9" s="16"/>
      <c r="N9" s="16">
        <v>0.18087609839625199</v>
      </c>
      <c r="O9" s="16">
        <v>0.18241790524176901</v>
      </c>
      <c r="P9" s="16">
        <v>0.219330599995401</v>
      </c>
      <c r="Q9" s="16">
        <v>0.21295883502246199</v>
      </c>
      <c r="R9" s="16"/>
      <c r="S9" s="16">
        <v>0.18832944764255699</v>
      </c>
      <c r="T9" s="16">
        <v>0.22252686827491999</v>
      </c>
      <c r="U9" s="16"/>
      <c r="V9" s="16">
        <v>0.21738904371929799</v>
      </c>
      <c r="W9" s="16">
        <v>0.18687830287792601</v>
      </c>
      <c r="X9" s="16">
        <v>0.218733060064082</v>
      </c>
      <c r="Y9" s="16">
        <v>0.16822607575027201</v>
      </c>
      <c r="Z9" s="16"/>
      <c r="AA9" s="16">
        <v>0.23028543039016</v>
      </c>
      <c r="AB9" s="16">
        <v>0.12714892378432799</v>
      </c>
      <c r="AC9" s="16">
        <v>0.13931653307658101</v>
      </c>
      <c r="AD9" s="16">
        <v>0.24789073970953501</v>
      </c>
      <c r="AE9" s="16">
        <v>0.19673901244668501</v>
      </c>
      <c r="AF9" s="16">
        <v>0.23028691943021801</v>
      </c>
      <c r="AG9" s="16"/>
      <c r="AH9" s="16">
        <v>0.24090049899250299</v>
      </c>
      <c r="AI9" s="16">
        <v>0.162299476422748</v>
      </c>
      <c r="AJ9" s="16"/>
      <c r="AK9" s="16">
        <v>0.25075526082840099</v>
      </c>
      <c r="AL9" s="16">
        <v>0.17275443985518599</v>
      </c>
      <c r="AM9" s="16"/>
      <c r="AN9" s="16">
        <v>0.225903540981441</v>
      </c>
      <c r="AO9" s="16">
        <v>0.182434386178318</v>
      </c>
      <c r="AP9" s="16"/>
      <c r="AQ9" s="16">
        <v>0.20670810907119599</v>
      </c>
      <c r="AR9" s="16">
        <v>0.165000324315558</v>
      </c>
      <c r="AS9" s="16">
        <v>0.25414087102465399</v>
      </c>
      <c r="AT9" s="16"/>
      <c r="AU9" s="16">
        <v>0.19247860635592701</v>
      </c>
      <c r="AV9" s="16">
        <v>0.21395851827296899</v>
      </c>
      <c r="AW9" s="16"/>
      <c r="AX9" s="16">
        <v>0.21924928211686201</v>
      </c>
      <c r="AY9" s="16">
        <v>0.13166404987847599</v>
      </c>
      <c r="AZ9" s="16"/>
      <c r="BA9" s="16">
        <v>0.31170229867365901</v>
      </c>
      <c r="BB9" s="16">
        <v>0.15602046564206001</v>
      </c>
    </row>
    <row r="10" spans="2:54" ht="29" customHeight="1" x14ac:dyDescent="0.35">
      <c r="B10" s="19" t="s">
        <v>258</v>
      </c>
      <c r="C10" s="16">
        <v>0.71695739921865198</v>
      </c>
      <c r="D10" s="16">
        <v>0.65696753844096201</v>
      </c>
      <c r="E10" s="16">
        <v>0.77674934987072497</v>
      </c>
      <c r="F10" s="16"/>
      <c r="G10" s="16">
        <v>0.57494919153874702</v>
      </c>
      <c r="H10" s="16">
        <v>0.617133301236232</v>
      </c>
      <c r="I10" s="16">
        <v>0.63408193203089402</v>
      </c>
      <c r="J10" s="16">
        <v>0.779050404807619</v>
      </c>
      <c r="K10" s="16">
        <v>0.771080604951208</v>
      </c>
      <c r="L10" s="16">
        <v>0.85973031643545195</v>
      </c>
      <c r="M10" s="16"/>
      <c r="N10" s="16">
        <v>0.76479770332070196</v>
      </c>
      <c r="O10" s="16">
        <v>0.73297277909337899</v>
      </c>
      <c r="P10" s="16">
        <v>0.71123630079996103</v>
      </c>
      <c r="Q10" s="16">
        <v>0.67785466801723304</v>
      </c>
      <c r="R10" s="16"/>
      <c r="S10" s="16">
        <v>0.75248225179015304</v>
      </c>
      <c r="T10" s="16">
        <v>0.666963564531729</v>
      </c>
      <c r="U10" s="16"/>
      <c r="V10" s="16">
        <v>0.66522764426332703</v>
      </c>
      <c r="W10" s="16">
        <v>0.73964044134267304</v>
      </c>
      <c r="X10" s="16">
        <v>0.72847659864138603</v>
      </c>
      <c r="Y10" s="16">
        <v>0.73668179597029104</v>
      </c>
      <c r="Z10" s="16"/>
      <c r="AA10" s="16">
        <v>0.66635740059683701</v>
      </c>
      <c r="AB10" s="16">
        <v>0.80790875364938997</v>
      </c>
      <c r="AC10" s="16">
        <v>0.79367336497313001</v>
      </c>
      <c r="AD10" s="16">
        <v>0.709651453587681</v>
      </c>
      <c r="AE10" s="16">
        <v>0.69449155815630503</v>
      </c>
      <c r="AF10" s="16">
        <v>0.69642584304878896</v>
      </c>
      <c r="AG10" s="16"/>
      <c r="AH10" s="16">
        <v>0.694173679385929</v>
      </c>
      <c r="AI10" s="16">
        <v>0.76125861292102903</v>
      </c>
      <c r="AJ10" s="16"/>
      <c r="AK10" s="16">
        <v>0.681184495258921</v>
      </c>
      <c r="AL10" s="16">
        <v>0.76032486111705699</v>
      </c>
      <c r="AM10" s="16"/>
      <c r="AN10" s="16">
        <v>0.709300567033044</v>
      </c>
      <c r="AO10" s="16">
        <v>0.744886654716852</v>
      </c>
      <c r="AP10" s="16"/>
      <c r="AQ10" s="16">
        <v>0.73120793920953198</v>
      </c>
      <c r="AR10" s="16">
        <v>0.74167161197434395</v>
      </c>
      <c r="AS10" s="16">
        <v>0.68408270772892399</v>
      </c>
      <c r="AT10" s="16"/>
      <c r="AU10" s="16">
        <v>0.733235873166732</v>
      </c>
      <c r="AV10" s="16">
        <v>0.700738235664492</v>
      </c>
      <c r="AW10" s="16"/>
      <c r="AX10" s="16">
        <v>0.72246467598335595</v>
      </c>
      <c r="AY10" s="16">
        <v>0.69681198361858998</v>
      </c>
      <c r="AZ10" s="16"/>
      <c r="BA10" s="16">
        <v>0.62307239459126895</v>
      </c>
      <c r="BB10" s="16">
        <v>0.80700062520256499</v>
      </c>
    </row>
    <row r="11" spans="2:54" x14ac:dyDescent="0.35">
      <c r="B11" s="19" t="s">
        <v>110</v>
      </c>
      <c r="C11" s="20">
        <v>7.9495227779493902E-2</v>
      </c>
      <c r="D11" s="20">
        <v>7.5698606512897101E-2</v>
      </c>
      <c r="E11" s="20">
        <v>8.2554407343471206E-2</v>
      </c>
      <c r="F11" s="20"/>
      <c r="G11" s="20">
        <v>0.10027215038922099</v>
      </c>
      <c r="H11" s="20">
        <v>6.7832975073633603E-2</v>
      </c>
      <c r="I11" s="20">
        <v>0.112443392116907</v>
      </c>
      <c r="J11" s="20">
        <v>5.0937091536683098E-2</v>
      </c>
      <c r="K11" s="20">
        <v>0.10224494459438099</v>
      </c>
      <c r="L11" s="20">
        <v>5.5602823233496801E-2</v>
      </c>
      <c r="M11" s="20"/>
      <c r="N11" s="20">
        <v>5.4326198283045898E-2</v>
      </c>
      <c r="O11" s="20">
        <v>8.4609315664851401E-2</v>
      </c>
      <c r="P11" s="20">
        <v>6.9433099204637694E-2</v>
      </c>
      <c r="Q11" s="20">
        <v>0.109186496960305</v>
      </c>
      <c r="R11" s="20"/>
      <c r="S11" s="20">
        <v>5.9188300567289798E-2</v>
      </c>
      <c r="T11" s="20">
        <v>0.110509567193351</v>
      </c>
      <c r="U11" s="20"/>
      <c r="V11" s="20">
        <v>0.11738331201737499</v>
      </c>
      <c r="W11" s="20">
        <v>7.3481255779400803E-2</v>
      </c>
      <c r="X11" s="20">
        <v>5.2790341294532098E-2</v>
      </c>
      <c r="Y11" s="20">
        <v>9.5092128279436902E-2</v>
      </c>
      <c r="Z11" s="20"/>
      <c r="AA11" s="20">
        <v>0.103357169013003</v>
      </c>
      <c r="AB11" s="20">
        <v>6.4942322566282407E-2</v>
      </c>
      <c r="AC11" s="20">
        <v>6.7010101950288795E-2</v>
      </c>
      <c r="AD11" s="20">
        <v>4.2457806702784498E-2</v>
      </c>
      <c r="AE11" s="20">
        <v>0.10876942939701099</v>
      </c>
      <c r="AF11" s="20">
        <v>7.3287237520992699E-2</v>
      </c>
      <c r="AG11" s="20"/>
      <c r="AH11" s="20">
        <v>6.4925821621567403E-2</v>
      </c>
      <c r="AI11" s="20">
        <v>7.6441910656222606E-2</v>
      </c>
      <c r="AJ11" s="20"/>
      <c r="AK11" s="20">
        <v>6.8060243912677801E-2</v>
      </c>
      <c r="AL11" s="20">
        <v>6.6920699027757505E-2</v>
      </c>
      <c r="AM11" s="20"/>
      <c r="AN11" s="20">
        <v>6.4795891985515303E-2</v>
      </c>
      <c r="AO11" s="20">
        <v>7.2678959104829993E-2</v>
      </c>
      <c r="AP11" s="20"/>
      <c r="AQ11" s="20">
        <v>6.2083951719271897E-2</v>
      </c>
      <c r="AR11" s="20">
        <v>9.3328063710098594E-2</v>
      </c>
      <c r="AS11" s="20">
        <v>6.1776421246421402E-2</v>
      </c>
      <c r="AT11" s="20"/>
      <c r="AU11" s="20">
        <v>7.4285520477341202E-2</v>
      </c>
      <c r="AV11" s="20">
        <v>8.5303246062538696E-2</v>
      </c>
      <c r="AW11" s="20"/>
      <c r="AX11" s="20">
        <v>5.8286041899782301E-2</v>
      </c>
      <c r="AY11" s="20">
        <v>0.171523966502934</v>
      </c>
      <c r="AZ11" s="20"/>
      <c r="BA11" s="20">
        <v>6.5225306735071695E-2</v>
      </c>
      <c r="BB11" s="20">
        <v>3.6978909155375002E-2</v>
      </c>
    </row>
    <row r="12" spans="2:54" x14ac:dyDescent="0.35">
      <c r="B12" s="21"/>
    </row>
    <row r="13" spans="2:54" x14ac:dyDescent="0.35">
      <c r="B13" t="s">
        <v>525</v>
      </c>
    </row>
    <row r="14" spans="2:54" x14ac:dyDescent="0.35">
      <c r="B14" t="s">
        <v>526</v>
      </c>
    </row>
    <row r="16" spans="2:54" x14ac:dyDescent="0.35">
      <c r="B16"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B21"/>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275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91</v>
      </c>
      <c r="C9" s="16">
        <v>8.7935414997809103E-2</v>
      </c>
      <c r="D9" s="16">
        <v>0.116174178389361</v>
      </c>
      <c r="E9" s="16">
        <v>5.9256433114904097E-2</v>
      </c>
      <c r="F9" s="16"/>
      <c r="G9" s="16">
        <v>0.119688123437976</v>
      </c>
      <c r="H9" s="16">
        <v>0.19407098812738499</v>
      </c>
      <c r="I9" s="16">
        <v>0.14627596140642499</v>
      </c>
      <c r="J9" s="16">
        <v>6.1847730340970297E-2</v>
      </c>
      <c r="K9" s="16">
        <v>1.35717741888412E-2</v>
      </c>
      <c r="L9" s="16">
        <v>1.1175087057712699E-2</v>
      </c>
      <c r="M9" s="16"/>
      <c r="N9" s="16">
        <v>7.4769529111387803E-2</v>
      </c>
      <c r="O9" s="16">
        <v>7.4845464576682896E-2</v>
      </c>
      <c r="P9" s="16">
        <v>8.7720351673938601E-2</v>
      </c>
      <c r="Q9" s="16">
        <v>0.109160078123379</v>
      </c>
      <c r="R9" s="16"/>
      <c r="S9" s="16">
        <v>9.7148639516967297E-2</v>
      </c>
      <c r="T9" s="16">
        <v>7.4481712925258597E-2</v>
      </c>
      <c r="U9" s="16"/>
      <c r="V9" s="16">
        <v>6.2161651528033497E-2</v>
      </c>
      <c r="W9" s="16">
        <v>6.11937853605121E-2</v>
      </c>
      <c r="X9" s="16">
        <v>0.14022115160780299</v>
      </c>
      <c r="Y9" s="16">
        <v>0.14919300399958901</v>
      </c>
      <c r="Z9" s="16"/>
      <c r="AA9" s="16">
        <v>6.9482399155354493E-2</v>
      </c>
      <c r="AB9" s="16">
        <v>4.9562111356420198E-2</v>
      </c>
      <c r="AC9" s="16">
        <v>2.47705187081208E-2</v>
      </c>
      <c r="AD9" s="16">
        <v>0.13151364208609401</v>
      </c>
      <c r="AE9" s="16">
        <v>0.16599919040340799</v>
      </c>
      <c r="AF9" s="16">
        <v>0.219580399469291</v>
      </c>
      <c r="AG9" s="16"/>
      <c r="AH9" s="16">
        <v>0.10563686253332399</v>
      </c>
      <c r="AI9" s="16">
        <v>9.7674624407409802E-2</v>
      </c>
      <c r="AJ9" s="16"/>
      <c r="AK9" s="16">
        <v>0.118538229416099</v>
      </c>
      <c r="AL9" s="16">
        <v>9.3033111793932893E-2</v>
      </c>
      <c r="AM9" s="16"/>
      <c r="AN9" s="16">
        <v>9.4697764668115095E-2</v>
      </c>
      <c r="AO9" s="16">
        <v>0.10755263413878099</v>
      </c>
      <c r="AP9" s="16"/>
      <c r="AQ9" s="16">
        <v>5.6727300581285098E-2</v>
      </c>
      <c r="AR9" s="16">
        <v>2.6730945650015901E-2</v>
      </c>
      <c r="AS9" s="16">
        <v>0.19060832045244899</v>
      </c>
      <c r="AT9" s="16"/>
      <c r="AU9" s="16">
        <v>0.11004133220493401</v>
      </c>
      <c r="AV9" s="16">
        <v>5.4085874000729298E-2</v>
      </c>
      <c r="AW9" s="16"/>
      <c r="AX9" s="16">
        <v>0.102605011179314</v>
      </c>
      <c r="AY9" s="16">
        <v>1.0736474261935001E-2</v>
      </c>
      <c r="AZ9" s="16"/>
      <c r="BA9" s="16">
        <v>0.191969187212161</v>
      </c>
      <c r="BB9" s="16">
        <v>0.161930502816892</v>
      </c>
    </row>
    <row r="10" spans="2:54" x14ac:dyDescent="0.35">
      <c r="B10" s="19" t="s">
        <v>92</v>
      </c>
      <c r="C10" s="16">
        <v>0.23354416701877601</v>
      </c>
      <c r="D10" s="16">
        <v>0.24683487612483099</v>
      </c>
      <c r="E10" s="16">
        <v>0.21966750986509301</v>
      </c>
      <c r="F10" s="16"/>
      <c r="G10" s="16">
        <v>0.279393358756514</v>
      </c>
      <c r="H10" s="16">
        <v>0.239785160719136</v>
      </c>
      <c r="I10" s="16">
        <v>0.35699747198418202</v>
      </c>
      <c r="J10" s="16">
        <v>0.25654362171790701</v>
      </c>
      <c r="K10" s="16">
        <v>0.16685864802040901</v>
      </c>
      <c r="L10" s="16">
        <v>0.14054306894073701</v>
      </c>
      <c r="M10" s="16"/>
      <c r="N10" s="16">
        <v>0.20311406940256799</v>
      </c>
      <c r="O10" s="16">
        <v>0.25033834720432402</v>
      </c>
      <c r="P10" s="16">
        <v>0.22196152401205099</v>
      </c>
      <c r="Q10" s="16">
        <v>0.25922663353311998</v>
      </c>
      <c r="R10" s="16"/>
      <c r="S10" s="16">
        <v>0.182234841962607</v>
      </c>
      <c r="T10" s="16">
        <v>0.30875005003147998</v>
      </c>
      <c r="U10" s="16"/>
      <c r="V10" s="16">
        <v>0.22207490233367899</v>
      </c>
      <c r="W10" s="16">
        <v>0.202951643853719</v>
      </c>
      <c r="X10" s="16">
        <v>0.27279699601777402</v>
      </c>
      <c r="Y10" s="16">
        <v>0.34372465443240802</v>
      </c>
      <c r="Z10" s="16"/>
      <c r="AA10" s="16">
        <v>0.20029118390088599</v>
      </c>
      <c r="AB10" s="16">
        <v>0.21988504118688701</v>
      </c>
      <c r="AC10" s="16">
        <v>0.26379708628731402</v>
      </c>
      <c r="AD10" s="16">
        <v>0.31280084551661502</v>
      </c>
      <c r="AE10" s="16">
        <v>0.21321115812034799</v>
      </c>
      <c r="AF10" s="16">
        <v>0.1490755783904</v>
      </c>
      <c r="AG10" s="16"/>
      <c r="AH10" s="16">
        <v>0.26309074121766401</v>
      </c>
      <c r="AI10" s="16">
        <v>0.23164473531315599</v>
      </c>
      <c r="AJ10" s="16"/>
      <c r="AK10" s="16">
        <v>0.28250420328786802</v>
      </c>
      <c r="AL10" s="16">
        <v>0.245355467764</v>
      </c>
      <c r="AM10" s="16"/>
      <c r="AN10" s="16">
        <v>0.28051546741334499</v>
      </c>
      <c r="AO10" s="16">
        <v>0.22587586387957201</v>
      </c>
      <c r="AP10" s="16"/>
      <c r="AQ10" s="16">
        <v>0.24938777458292999</v>
      </c>
      <c r="AR10" s="16">
        <v>0.223189621183705</v>
      </c>
      <c r="AS10" s="16">
        <v>0.25015721824006598</v>
      </c>
      <c r="AT10" s="16"/>
      <c r="AU10" s="16">
        <v>0.222547805367416</v>
      </c>
      <c r="AV10" s="16">
        <v>0.25131510095300003</v>
      </c>
      <c r="AW10" s="16"/>
      <c r="AX10" s="16">
        <v>0.26754481340908398</v>
      </c>
      <c r="AY10" s="16">
        <v>6.9551933049085204E-2</v>
      </c>
      <c r="AZ10" s="16"/>
      <c r="BA10" s="16">
        <v>0.36738945592809902</v>
      </c>
      <c r="BB10" s="16">
        <v>0.35539165046980697</v>
      </c>
    </row>
    <row r="11" spans="2:54" ht="29" customHeight="1" x14ac:dyDescent="0.35">
      <c r="B11" s="19" t="s">
        <v>276</v>
      </c>
      <c r="C11" s="16">
        <v>0.24055112188348901</v>
      </c>
      <c r="D11" s="16">
        <v>0.248002533788304</v>
      </c>
      <c r="E11" s="16">
        <v>0.23357596635646599</v>
      </c>
      <c r="F11" s="16"/>
      <c r="G11" s="16">
        <v>0.31363253847892503</v>
      </c>
      <c r="H11" s="16">
        <v>0.22208792147811299</v>
      </c>
      <c r="I11" s="16">
        <v>0.18736398247569</v>
      </c>
      <c r="J11" s="16">
        <v>0.21102196050385799</v>
      </c>
      <c r="K11" s="16">
        <v>0.25158677291635001</v>
      </c>
      <c r="L11" s="16">
        <v>0.26919831141788603</v>
      </c>
      <c r="M11" s="16"/>
      <c r="N11" s="16">
        <v>0.27466060583514001</v>
      </c>
      <c r="O11" s="16">
        <v>0.22747516337409299</v>
      </c>
      <c r="P11" s="16">
        <v>0.265568624714277</v>
      </c>
      <c r="Q11" s="16">
        <v>0.18743782700119299</v>
      </c>
      <c r="R11" s="16"/>
      <c r="S11" s="16">
        <v>0.23389837484085699</v>
      </c>
      <c r="T11" s="16">
        <v>0.251779847002846</v>
      </c>
      <c r="U11" s="16"/>
      <c r="V11" s="16">
        <v>0.26582166457309703</v>
      </c>
      <c r="W11" s="16">
        <v>0.24403466473176</v>
      </c>
      <c r="X11" s="16">
        <v>0.19958689161763199</v>
      </c>
      <c r="Y11" s="16">
        <v>0.35790747642542903</v>
      </c>
      <c r="Z11" s="16"/>
      <c r="AA11" s="16">
        <v>0.26961162353208401</v>
      </c>
      <c r="AB11" s="16">
        <v>0.201648783125946</v>
      </c>
      <c r="AC11" s="16">
        <v>0.21792649458124899</v>
      </c>
      <c r="AD11" s="16">
        <v>0.21815778879950401</v>
      </c>
      <c r="AE11" s="16">
        <v>0.24231281664233201</v>
      </c>
      <c r="AF11" s="16">
        <v>0.32194033231783598</v>
      </c>
      <c r="AG11" s="16"/>
      <c r="AH11" s="16">
        <v>0.22011197348138201</v>
      </c>
      <c r="AI11" s="16">
        <v>0.251725359260982</v>
      </c>
      <c r="AJ11" s="16"/>
      <c r="AK11" s="16">
        <v>0.222076517057646</v>
      </c>
      <c r="AL11" s="16">
        <v>0.238599377610764</v>
      </c>
      <c r="AM11" s="16"/>
      <c r="AN11" s="16">
        <v>0.22854333787877801</v>
      </c>
      <c r="AO11" s="16">
        <v>0.235820813591371</v>
      </c>
      <c r="AP11" s="16"/>
      <c r="AQ11" s="16">
        <v>0.25053114791034398</v>
      </c>
      <c r="AR11" s="16">
        <v>0.291897442492629</v>
      </c>
      <c r="AS11" s="16">
        <v>0.17921320277227501</v>
      </c>
      <c r="AT11" s="16"/>
      <c r="AU11" s="16">
        <v>0.21914337238734999</v>
      </c>
      <c r="AV11" s="16">
        <v>0.27165113262538498</v>
      </c>
      <c r="AW11" s="16"/>
      <c r="AX11" s="16">
        <v>0.25733688823915002</v>
      </c>
      <c r="AY11" s="16">
        <v>0.15815864057759399</v>
      </c>
      <c r="AZ11" s="16"/>
      <c r="BA11" s="16">
        <v>0.24971625254034699</v>
      </c>
      <c r="BB11" s="16">
        <v>0.24372046010925499</v>
      </c>
    </row>
    <row r="12" spans="2:54" x14ac:dyDescent="0.35">
      <c r="B12" s="19" t="s">
        <v>277</v>
      </c>
      <c r="C12" s="16">
        <v>0.15230422393031201</v>
      </c>
      <c r="D12" s="16">
        <v>0.15541985636748901</v>
      </c>
      <c r="E12" s="16">
        <v>0.14980095022826501</v>
      </c>
      <c r="F12" s="16"/>
      <c r="G12" s="16">
        <v>0.124746168622062</v>
      </c>
      <c r="H12" s="16">
        <v>0.14668626539808399</v>
      </c>
      <c r="I12" s="16">
        <v>9.7259135180385203E-2</v>
      </c>
      <c r="J12" s="16">
        <v>0.17951350217627199</v>
      </c>
      <c r="K12" s="16">
        <v>0.12640004447554401</v>
      </c>
      <c r="L12" s="16">
        <v>0.21559916319911901</v>
      </c>
      <c r="M12" s="16"/>
      <c r="N12" s="16">
        <v>0.13552217227661101</v>
      </c>
      <c r="O12" s="16">
        <v>0.14854051901141199</v>
      </c>
      <c r="P12" s="16">
        <v>0.167938736189089</v>
      </c>
      <c r="Q12" s="16">
        <v>0.14254711347218299</v>
      </c>
      <c r="R12" s="16"/>
      <c r="S12" s="16">
        <v>0.16221787167224799</v>
      </c>
      <c r="T12" s="16">
        <v>0.13645603640234899</v>
      </c>
      <c r="U12" s="16"/>
      <c r="V12" s="16">
        <v>0.120976098417553</v>
      </c>
      <c r="W12" s="16">
        <v>0.17942233158858301</v>
      </c>
      <c r="X12" s="16">
        <v>0.15359124769348501</v>
      </c>
      <c r="Y12" s="16">
        <v>5.6707189031851298E-2</v>
      </c>
      <c r="Z12" s="16"/>
      <c r="AA12" s="16">
        <v>0.13937037254141901</v>
      </c>
      <c r="AB12" s="16">
        <v>0.19209353742839599</v>
      </c>
      <c r="AC12" s="16">
        <v>0.186255557847398</v>
      </c>
      <c r="AD12" s="16">
        <v>0.11183546404561399</v>
      </c>
      <c r="AE12" s="16">
        <v>0.19864520672081901</v>
      </c>
      <c r="AF12" s="16">
        <v>0.11993803385551299</v>
      </c>
      <c r="AG12" s="16"/>
      <c r="AH12" s="16">
        <v>0.14957971798810299</v>
      </c>
      <c r="AI12" s="16">
        <v>0.13120446921869799</v>
      </c>
      <c r="AJ12" s="16"/>
      <c r="AK12" s="16">
        <v>0.12644240378132299</v>
      </c>
      <c r="AL12" s="16">
        <v>0.14412756936274601</v>
      </c>
      <c r="AM12" s="16"/>
      <c r="AN12" s="16">
        <v>0.13535781032750699</v>
      </c>
      <c r="AO12" s="16">
        <v>0.13891691068645901</v>
      </c>
      <c r="AP12" s="16"/>
      <c r="AQ12" s="16">
        <v>0.13374625145831401</v>
      </c>
      <c r="AR12" s="16">
        <v>0.16194287403832</v>
      </c>
      <c r="AS12" s="16">
        <v>0.133434253308329</v>
      </c>
      <c r="AT12" s="16"/>
      <c r="AU12" s="16">
        <v>0.15180267907262401</v>
      </c>
      <c r="AV12" s="16">
        <v>0.15043444033183001</v>
      </c>
      <c r="AW12" s="16"/>
      <c r="AX12" s="16">
        <v>0.14765902841283901</v>
      </c>
      <c r="AY12" s="16">
        <v>0.17689364643949901</v>
      </c>
      <c r="AZ12" s="16"/>
      <c r="BA12" s="16">
        <v>0.119723349176934</v>
      </c>
      <c r="BB12" s="16">
        <v>7.5298203319995205E-2</v>
      </c>
    </row>
    <row r="13" spans="2:54" x14ac:dyDescent="0.35">
      <c r="B13" s="19" t="s">
        <v>278</v>
      </c>
      <c r="C13" s="16">
        <v>0.25761840527490198</v>
      </c>
      <c r="D13" s="16">
        <v>0.21232594728026299</v>
      </c>
      <c r="E13" s="16">
        <v>0.30276887223187898</v>
      </c>
      <c r="F13" s="16"/>
      <c r="G13" s="16">
        <v>0.11663611717168</v>
      </c>
      <c r="H13" s="16">
        <v>0.17530779423631901</v>
      </c>
      <c r="I13" s="16">
        <v>0.16857370224003901</v>
      </c>
      <c r="J13" s="16">
        <v>0.27436414594256398</v>
      </c>
      <c r="K13" s="16">
        <v>0.41484973107452999</v>
      </c>
      <c r="L13" s="16">
        <v>0.34307827843633798</v>
      </c>
      <c r="M13" s="16"/>
      <c r="N13" s="16">
        <v>0.30089581755077699</v>
      </c>
      <c r="O13" s="16">
        <v>0.26339507206046803</v>
      </c>
      <c r="P13" s="16">
        <v>0.22960239397558799</v>
      </c>
      <c r="Q13" s="16">
        <v>0.26648966007487201</v>
      </c>
      <c r="R13" s="16"/>
      <c r="S13" s="16">
        <v>0.30553469482863899</v>
      </c>
      <c r="T13" s="16">
        <v>0.18665369129370499</v>
      </c>
      <c r="U13" s="16"/>
      <c r="V13" s="16">
        <v>0.27226004899898298</v>
      </c>
      <c r="W13" s="16">
        <v>0.28894817548770502</v>
      </c>
      <c r="X13" s="16">
        <v>0.221131784864981</v>
      </c>
      <c r="Y13" s="16">
        <v>9.2467676110722902E-2</v>
      </c>
      <c r="Z13" s="16"/>
      <c r="AA13" s="16">
        <v>0.27681583377975399</v>
      </c>
      <c r="AB13" s="16">
        <v>0.30275350513869598</v>
      </c>
      <c r="AC13" s="16">
        <v>0.29650438080698999</v>
      </c>
      <c r="AD13" s="16">
        <v>0.21373942867300399</v>
      </c>
      <c r="AE13" s="16">
        <v>0.168265956324094</v>
      </c>
      <c r="AF13" s="16">
        <v>0.18946565596696099</v>
      </c>
      <c r="AG13" s="16"/>
      <c r="AH13" s="16">
        <v>0.24563552838834399</v>
      </c>
      <c r="AI13" s="16">
        <v>0.25710811301921499</v>
      </c>
      <c r="AJ13" s="16"/>
      <c r="AK13" s="16">
        <v>0.231312290878078</v>
      </c>
      <c r="AL13" s="16">
        <v>0.26925059743000501</v>
      </c>
      <c r="AM13" s="16"/>
      <c r="AN13" s="16">
        <v>0.237761909448337</v>
      </c>
      <c r="AO13" s="16">
        <v>0.26202725840428598</v>
      </c>
      <c r="AP13" s="16"/>
      <c r="AQ13" s="16">
        <v>0.27493838609423699</v>
      </c>
      <c r="AR13" s="16">
        <v>0.26347292632306601</v>
      </c>
      <c r="AS13" s="16">
        <v>0.22935900574595</v>
      </c>
      <c r="AT13" s="16"/>
      <c r="AU13" s="16">
        <v>0.26391962090868798</v>
      </c>
      <c r="AV13" s="16">
        <v>0.25033771809723199</v>
      </c>
      <c r="AW13" s="16"/>
      <c r="AX13" s="16">
        <v>0.20803524270830501</v>
      </c>
      <c r="AY13" s="16">
        <v>0.50399931311574298</v>
      </c>
      <c r="AZ13" s="16"/>
      <c r="BA13" s="16">
        <v>6.8739680120650098E-2</v>
      </c>
      <c r="BB13" s="16">
        <v>0.15545883734155899</v>
      </c>
    </row>
    <row r="14" spans="2:54" x14ac:dyDescent="0.35">
      <c r="B14" s="19" t="s">
        <v>110</v>
      </c>
      <c r="C14" s="22">
        <v>2.80466668947114E-2</v>
      </c>
      <c r="D14" s="22">
        <v>2.1242608049751099E-2</v>
      </c>
      <c r="E14" s="22">
        <v>3.4930268203391998E-2</v>
      </c>
      <c r="F14" s="22"/>
      <c r="G14" s="22">
        <v>4.5903693532843098E-2</v>
      </c>
      <c r="H14" s="22">
        <v>2.2061870040963501E-2</v>
      </c>
      <c r="I14" s="22">
        <v>4.3529746713278097E-2</v>
      </c>
      <c r="J14" s="22">
        <v>1.6709039318428501E-2</v>
      </c>
      <c r="K14" s="22">
        <v>2.6733029324326502E-2</v>
      </c>
      <c r="L14" s="22">
        <v>2.04060909482058E-2</v>
      </c>
      <c r="M14" s="22"/>
      <c r="N14" s="22">
        <v>1.10378058235163E-2</v>
      </c>
      <c r="O14" s="22">
        <v>3.5405433773020398E-2</v>
      </c>
      <c r="P14" s="22">
        <v>2.7208369435056799E-2</v>
      </c>
      <c r="Q14" s="22">
        <v>3.5138687795253497E-2</v>
      </c>
      <c r="R14" s="22"/>
      <c r="S14" s="22">
        <v>1.8965577178681001E-2</v>
      </c>
      <c r="T14" s="22">
        <v>4.1878662344362001E-2</v>
      </c>
      <c r="U14" s="22"/>
      <c r="V14" s="22">
        <v>5.6705634148654503E-2</v>
      </c>
      <c r="W14" s="22">
        <v>2.3449398977720599E-2</v>
      </c>
      <c r="X14" s="22">
        <v>1.2671928198324601E-2</v>
      </c>
      <c r="Y14" s="22">
        <v>0</v>
      </c>
      <c r="Z14" s="22"/>
      <c r="AA14" s="22">
        <v>4.44285870905025E-2</v>
      </c>
      <c r="AB14" s="22">
        <v>3.4057021763654702E-2</v>
      </c>
      <c r="AC14" s="22">
        <v>1.07459617689286E-2</v>
      </c>
      <c r="AD14" s="22">
        <v>1.1952830879168701E-2</v>
      </c>
      <c r="AE14" s="22">
        <v>1.1565671788998699E-2</v>
      </c>
      <c r="AF14" s="22">
        <v>0</v>
      </c>
      <c r="AG14" s="22"/>
      <c r="AH14" s="22">
        <v>1.5945176391183102E-2</v>
      </c>
      <c r="AI14" s="22">
        <v>3.06426987805388E-2</v>
      </c>
      <c r="AJ14" s="22"/>
      <c r="AK14" s="22">
        <v>1.9126355578985999E-2</v>
      </c>
      <c r="AL14" s="22">
        <v>9.6338760385519303E-3</v>
      </c>
      <c r="AM14" s="22"/>
      <c r="AN14" s="22">
        <v>2.3123710263918199E-2</v>
      </c>
      <c r="AO14" s="22">
        <v>2.9806519299530401E-2</v>
      </c>
      <c r="AP14" s="22"/>
      <c r="AQ14" s="22">
        <v>3.4669139372890498E-2</v>
      </c>
      <c r="AR14" s="22">
        <v>3.27661903122645E-2</v>
      </c>
      <c r="AS14" s="22">
        <v>1.7227999480930799E-2</v>
      </c>
      <c r="AT14" s="22"/>
      <c r="AU14" s="22">
        <v>3.2545190058988302E-2</v>
      </c>
      <c r="AV14" s="22">
        <v>2.2175733991824199E-2</v>
      </c>
      <c r="AW14" s="22"/>
      <c r="AX14" s="22">
        <v>1.68190160513077E-2</v>
      </c>
      <c r="AY14" s="22">
        <v>8.06599925561442E-2</v>
      </c>
      <c r="AZ14" s="22"/>
      <c r="BA14" s="22">
        <v>2.4620750218076102E-3</v>
      </c>
      <c r="BB14" s="22">
        <v>8.2003459424924707E-3</v>
      </c>
    </row>
    <row r="15" spans="2:54" x14ac:dyDescent="0.35">
      <c r="B15" s="19" t="s">
        <v>95</v>
      </c>
      <c r="C15" s="22">
        <v>0.321479582016585</v>
      </c>
      <c r="D15" s="22">
        <v>0.36300905451419202</v>
      </c>
      <c r="E15" s="22">
        <v>0.27892394297999701</v>
      </c>
      <c r="F15" s="22"/>
      <c r="G15" s="22">
        <v>0.39908148219449002</v>
      </c>
      <c r="H15" s="22">
        <v>0.43385614884652002</v>
      </c>
      <c r="I15" s="22">
        <v>0.50327343339060804</v>
      </c>
      <c r="J15" s="22">
        <v>0.31839135205887698</v>
      </c>
      <c r="K15" s="22">
        <v>0.18043042220925001</v>
      </c>
      <c r="L15" s="22">
        <v>0.15171815599845001</v>
      </c>
      <c r="M15" s="22"/>
      <c r="N15" s="22">
        <v>0.277883598513956</v>
      </c>
      <c r="O15" s="22">
        <v>0.32518381178100703</v>
      </c>
      <c r="P15" s="22">
        <v>0.30968187568598998</v>
      </c>
      <c r="Q15" s="22">
        <v>0.368386711656499</v>
      </c>
      <c r="R15" s="22"/>
      <c r="S15" s="22">
        <v>0.27938348147957498</v>
      </c>
      <c r="T15" s="22">
        <v>0.383231762956739</v>
      </c>
      <c r="U15" s="22"/>
      <c r="V15" s="22">
        <v>0.28423655386171198</v>
      </c>
      <c r="W15" s="22">
        <v>0.26414542921423101</v>
      </c>
      <c r="X15" s="22">
        <v>0.41301814762557698</v>
      </c>
      <c r="Y15" s="22">
        <v>0.49291765843199697</v>
      </c>
      <c r="Z15" s="22"/>
      <c r="AA15" s="22">
        <v>0.26977358305624</v>
      </c>
      <c r="AB15" s="22">
        <v>0.26944715254330698</v>
      </c>
      <c r="AC15" s="22">
        <v>0.28856760499543399</v>
      </c>
      <c r="AD15" s="22">
        <v>0.44431448760270897</v>
      </c>
      <c r="AE15" s="22">
        <v>0.37921034852375601</v>
      </c>
      <c r="AF15" s="22">
        <v>0.36865597785969101</v>
      </c>
      <c r="AG15" s="22"/>
      <c r="AH15" s="22">
        <v>0.36872760375098801</v>
      </c>
      <c r="AI15" s="22">
        <v>0.32931935972056597</v>
      </c>
      <c r="AJ15" s="22"/>
      <c r="AK15" s="22">
        <v>0.401042432703967</v>
      </c>
      <c r="AL15" s="22">
        <v>0.338388579557933</v>
      </c>
      <c r="AM15" s="22"/>
      <c r="AN15" s="22">
        <v>0.37521323208146001</v>
      </c>
      <c r="AO15" s="22">
        <v>0.333428498018353</v>
      </c>
      <c r="AP15" s="22"/>
      <c r="AQ15" s="22">
        <v>0.30611507516421499</v>
      </c>
      <c r="AR15" s="22">
        <v>0.24992056683372099</v>
      </c>
      <c r="AS15" s="22">
        <v>0.440765538692515</v>
      </c>
      <c r="AT15" s="22"/>
      <c r="AU15" s="22">
        <v>0.33258913757234898</v>
      </c>
      <c r="AV15" s="22">
        <v>0.30540097495372898</v>
      </c>
      <c r="AW15" s="22"/>
      <c r="AX15" s="22">
        <v>0.37014982458839801</v>
      </c>
      <c r="AY15" s="22">
        <v>8.0288407311020202E-2</v>
      </c>
      <c r="AZ15" s="22"/>
      <c r="BA15" s="22">
        <v>0.55935864314026096</v>
      </c>
      <c r="BB15" s="22">
        <v>0.51732215328669895</v>
      </c>
    </row>
    <row r="16" spans="2:54" x14ac:dyDescent="0.35">
      <c r="B16" s="19" t="s">
        <v>96</v>
      </c>
      <c r="C16" s="23">
        <v>-0.29343291512187297</v>
      </c>
      <c r="D16" s="23">
        <v>-0.34176644646444099</v>
      </c>
      <c r="E16" s="23">
        <v>-0.243993674776605</v>
      </c>
      <c r="F16" s="23"/>
      <c r="G16" s="23">
        <v>-0.35317778866164601</v>
      </c>
      <c r="H16" s="23">
        <v>-0.41179427880555702</v>
      </c>
      <c r="I16" s="23">
        <v>-0.45974368667733001</v>
      </c>
      <c r="J16" s="23">
        <v>-0.30168231274044899</v>
      </c>
      <c r="K16" s="23">
        <v>-0.15369739288492401</v>
      </c>
      <c r="L16" s="23">
        <v>-0.13131206505024401</v>
      </c>
      <c r="M16" s="23"/>
      <c r="N16" s="23">
        <v>-0.26684579269044001</v>
      </c>
      <c r="O16" s="23">
        <v>-0.289778378007986</v>
      </c>
      <c r="P16" s="23">
        <v>-0.28247350625093298</v>
      </c>
      <c r="Q16" s="23">
        <v>-0.33324802386124502</v>
      </c>
      <c r="R16" s="23"/>
      <c r="S16" s="23">
        <v>-0.26041790430089401</v>
      </c>
      <c r="T16" s="23">
        <v>-0.341353100612377</v>
      </c>
      <c r="U16" s="23"/>
      <c r="V16" s="23">
        <v>-0.227530919713058</v>
      </c>
      <c r="W16" s="23">
        <v>-0.24069603023651001</v>
      </c>
      <c r="X16" s="23">
        <v>-0.40034621942725301</v>
      </c>
      <c r="Y16" s="23">
        <v>-0.49291765843199697</v>
      </c>
      <c r="Z16" s="23"/>
      <c r="AA16" s="23">
        <v>-0.22534499596573801</v>
      </c>
      <c r="AB16" s="23">
        <v>-0.23539013077965301</v>
      </c>
      <c r="AC16" s="23">
        <v>-0.27782164322650599</v>
      </c>
      <c r="AD16" s="23">
        <v>-0.43236165672353999</v>
      </c>
      <c r="AE16" s="23">
        <v>-0.36764467673475798</v>
      </c>
      <c r="AF16" s="23">
        <v>-0.36865597785969101</v>
      </c>
      <c r="AG16" s="23"/>
      <c r="AH16" s="23">
        <v>-0.35278242735980497</v>
      </c>
      <c r="AI16" s="23">
        <v>-0.29867666094002698</v>
      </c>
      <c r="AJ16" s="23"/>
      <c r="AK16" s="23">
        <v>-0.38191607712498099</v>
      </c>
      <c r="AL16" s="23">
        <v>-0.32875470351938102</v>
      </c>
      <c r="AM16" s="23"/>
      <c r="AN16" s="23">
        <v>-0.35208952181754199</v>
      </c>
      <c r="AO16" s="23">
        <v>-0.30362197871882302</v>
      </c>
      <c r="AP16" s="23"/>
      <c r="AQ16" s="23">
        <v>-0.27144593579132498</v>
      </c>
      <c r="AR16" s="23">
        <v>-0.217154376521457</v>
      </c>
      <c r="AS16" s="23">
        <v>-0.42353753921158499</v>
      </c>
      <c r="AT16" s="23"/>
      <c r="AU16" s="23">
        <v>-0.300043947513361</v>
      </c>
      <c r="AV16" s="23">
        <v>-0.28322524096190499</v>
      </c>
      <c r="AW16" s="23"/>
      <c r="AX16" s="23">
        <v>-0.35333080853708998</v>
      </c>
      <c r="AY16" s="23">
        <v>3.7158524512405399E-4</v>
      </c>
      <c r="AZ16" s="23"/>
      <c r="BA16" s="23">
        <v>-0.55689656811845301</v>
      </c>
      <c r="BB16" s="23">
        <v>-0.50912180734420598</v>
      </c>
    </row>
    <row r="17" spans="2:2" x14ac:dyDescent="0.35">
      <c r="B17" s="21"/>
    </row>
    <row r="18" spans="2:2" x14ac:dyDescent="0.35">
      <c r="B18" t="s">
        <v>525</v>
      </c>
    </row>
    <row r="19" spans="2:2" x14ac:dyDescent="0.35">
      <c r="B19" t="s">
        <v>526</v>
      </c>
    </row>
    <row r="21" spans="2:2" x14ac:dyDescent="0.35">
      <c r="B2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B26"/>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279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280</v>
      </c>
      <c r="C9" s="16">
        <v>0.15433802907886399</v>
      </c>
      <c r="D9" s="16">
        <v>0.20783277035538</v>
      </c>
      <c r="E9" s="16">
        <v>0.100812132484773</v>
      </c>
      <c r="F9" s="16"/>
      <c r="G9" s="16">
        <v>0.22548005450481801</v>
      </c>
      <c r="H9" s="16">
        <v>0.194522338312062</v>
      </c>
      <c r="I9" s="16">
        <v>0.200078082307385</v>
      </c>
      <c r="J9" s="16">
        <v>0.12718652616731399</v>
      </c>
      <c r="K9" s="16">
        <v>9.7833232082916596E-2</v>
      </c>
      <c r="L9" s="16">
        <v>0.10797686600897601</v>
      </c>
      <c r="M9" s="16"/>
      <c r="N9" s="16">
        <v>0.178874699263884</v>
      </c>
      <c r="O9" s="16">
        <v>0.10382021751305399</v>
      </c>
      <c r="P9" s="16">
        <v>0.199053442683047</v>
      </c>
      <c r="Q9" s="16">
        <v>0.10924324050584</v>
      </c>
      <c r="R9" s="16"/>
      <c r="S9" s="16">
        <v>0.14088831481734301</v>
      </c>
      <c r="T9" s="16">
        <v>0.17538583374150199</v>
      </c>
      <c r="U9" s="16"/>
      <c r="V9" s="16">
        <v>0.101933384875061</v>
      </c>
      <c r="W9" s="16">
        <v>0.132269292957546</v>
      </c>
      <c r="X9" s="16">
        <v>0.208606376719564</v>
      </c>
      <c r="Y9" s="16">
        <v>0.34003722266455899</v>
      </c>
      <c r="Z9" s="16"/>
      <c r="AA9" s="16">
        <v>9.6532860124293796E-2</v>
      </c>
      <c r="AB9" s="16">
        <v>0.103340874897629</v>
      </c>
      <c r="AC9" s="16">
        <v>0.14497340467638001</v>
      </c>
      <c r="AD9" s="16">
        <v>0.24694707202001501</v>
      </c>
      <c r="AE9" s="16">
        <v>0.285197758958526</v>
      </c>
      <c r="AF9" s="16">
        <v>0.19374119276482599</v>
      </c>
      <c r="AG9" s="16"/>
      <c r="AH9" s="16">
        <v>0.174132406323672</v>
      </c>
      <c r="AI9" s="16">
        <v>0.14627141989570699</v>
      </c>
      <c r="AJ9" s="16"/>
      <c r="AK9" s="16">
        <v>0.17587892463947399</v>
      </c>
      <c r="AL9" s="16">
        <v>0.12821778224726399</v>
      </c>
      <c r="AM9" s="16"/>
      <c r="AN9" s="16">
        <v>0.173682899644201</v>
      </c>
      <c r="AO9" s="16">
        <v>0.145035887443281</v>
      </c>
      <c r="AP9" s="16"/>
      <c r="AQ9" s="16">
        <v>0.193727416902331</v>
      </c>
      <c r="AR9" s="16">
        <v>0.13436117317173199</v>
      </c>
      <c r="AS9" s="16">
        <v>0.17503389065139499</v>
      </c>
      <c r="AT9" s="16"/>
      <c r="AU9" s="16">
        <v>0.162179654982997</v>
      </c>
      <c r="AV9" s="16">
        <v>0.14192911819975501</v>
      </c>
      <c r="AW9" s="16"/>
      <c r="AX9" s="16">
        <v>0.175921988146479</v>
      </c>
      <c r="AY9" s="16">
        <v>5.0478779815953098E-2</v>
      </c>
      <c r="AZ9" s="16"/>
      <c r="BA9" s="16">
        <v>0.252146279514737</v>
      </c>
      <c r="BB9" s="16">
        <v>0.34053898695693802</v>
      </c>
    </row>
    <row r="10" spans="2:54" x14ac:dyDescent="0.35">
      <c r="B10" s="19" t="s">
        <v>281</v>
      </c>
      <c r="C10" s="16">
        <v>0.11593183535222</v>
      </c>
      <c r="D10" s="16">
        <v>0.15514850395215199</v>
      </c>
      <c r="E10" s="16">
        <v>7.8630975038495102E-2</v>
      </c>
      <c r="F10" s="16"/>
      <c r="G10" s="16">
        <v>0.15119749732968599</v>
      </c>
      <c r="H10" s="16">
        <v>0.15655857102217799</v>
      </c>
      <c r="I10" s="16">
        <v>0.191937144952426</v>
      </c>
      <c r="J10" s="16">
        <v>9.2339609765719893E-2</v>
      </c>
      <c r="K10" s="16">
        <v>8.2743413192925899E-2</v>
      </c>
      <c r="L10" s="16">
        <v>4.5418953171839402E-2</v>
      </c>
      <c r="M10" s="16"/>
      <c r="N10" s="16">
        <v>9.4573382146239504E-2</v>
      </c>
      <c r="O10" s="16">
        <v>8.9851378299510204E-2</v>
      </c>
      <c r="P10" s="16">
        <v>0.137070505018759</v>
      </c>
      <c r="Q10" s="16">
        <v>0.120145523296014</v>
      </c>
      <c r="R10" s="16"/>
      <c r="S10" s="16">
        <v>0.10343762253449899</v>
      </c>
      <c r="T10" s="16">
        <v>0.13534770754442399</v>
      </c>
      <c r="U10" s="16"/>
      <c r="V10" s="16">
        <v>0.10495864381477001</v>
      </c>
      <c r="W10" s="16">
        <v>8.7519313764925999E-2</v>
      </c>
      <c r="X10" s="16">
        <v>0.15797919740337901</v>
      </c>
      <c r="Y10" s="16">
        <v>0.17379355368820601</v>
      </c>
      <c r="Z10" s="16"/>
      <c r="AA10" s="16">
        <v>9.0306891929137795E-2</v>
      </c>
      <c r="AB10" s="16">
        <v>9.0801943847459293E-2</v>
      </c>
      <c r="AC10" s="16">
        <v>9.3068869717132199E-2</v>
      </c>
      <c r="AD10" s="16">
        <v>0.17627146812724401</v>
      </c>
      <c r="AE10" s="16">
        <v>0.15928141351194</v>
      </c>
      <c r="AF10" s="16">
        <v>0.117311781605557</v>
      </c>
      <c r="AG10" s="16"/>
      <c r="AH10" s="16">
        <v>0.115015675690536</v>
      </c>
      <c r="AI10" s="16">
        <v>0.131107475378856</v>
      </c>
      <c r="AJ10" s="16"/>
      <c r="AK10" s="16">
        <v>0.120522170539303</v>
      </c>
      <c r="AL10" s="16">
        <v>0.12736253463331201</v>
      </c>
      <c r="AM10" s="16"/>
      <c r="AN10" s="16">
        <v>0.118468117451291</v>
      </c>
      <c r="AO10" s="16">
        <v>0.138458854612871</v>
      </c>
      <c r="AP10" s="16"/>
      <c r="AQ10" s="16">
        <v>0.15426759269238999</v>
      </c>
      <c r="AR10" s="16">
        <v>8.60651920081449E-2</v>
      </c>
      <c r="AS10" s="16">
        <v>0.137288576240401</v>
      </c>
      <c r="AT10" s="16"/>
      <c r="AU10" s="16">
        <v>0.113775258152491</v>
      </c>
      <c r="AV10" s="16">
        <v>0.121098913779852</v>
      </c>
      <c r="AW10" s="16"/>
      <c r="AX10" s="16">
        <v>0.12962428860788699</v>
      </c>
      <c r="AY10" s="16">
        <v>5.0770652008850697E-2</v>
      </c>
      <c r="AZ10" s="16"/>
      <c r="BA10" s="16">
        <v>0.22750375753017399</v>
      </c>
      <c r="BB10" s="16">
        <v>0.28875257884257599</v>
      </c>
    </row>
    <row r="11" spans="2:54" x14ac:dyDescent="0.35">
      <c r="B11" s="19" t="s">
        <v>282</v>
      </c>
      <c r="C11" s="16">
        <v>0.108414241779833</v>
      </c>
      <c r="D11" s="16">
        <v>0.13282497642128999</v>
      </c>
      <c r="E11" s="16">
        <v>8.3882540937572206E-2</v>
      </c>
      <c r="F11" s="16"/>
      <c r="G11" s="16">
        <v>0.12716297856094499</v>
      </c>
      <c r="H11" s="16">
        <v>0.209388853700825</v>
      </c>
      <c r="I11" s="16">
        <v>0.18846061063830499</v>
      </c>
      <c r="J11" s="16">
        <v>8.1480937346530904E-2</v>
      </c>
      <c r="K11" s="16">
        <v>4.9064705038636698E-2</v>
      </c>
      <c r="L11" s="16">
        <v>1.5581870879274399E-2</v>
      </c>
      <c r="M11" s="16"/>
      <c r="N11" s="16">
        <v>9.8443390403073205E-2</v>
      </c>
      <c r="O11" s="16">
        <v>8.7312788995895896E-2</v>
      </c>
      <c r="P11" s="16">
        <v>0.116024045129061</v>
      </c>
      <c r="Q11" s="16">
        <v>0.12180984704187001</v>
      </c>
      <c r="R11" s="16"/>
      <c r="S11" s="16">
        <v>8.0005496610735694E-2</v>
      </c>
      <c r="T11" s="16">
        <v>0.15178838827385599</v>
      </c>
      <c r="U11" s="16"/>
      <c r="V11" s="16">
        <v>8.1515458532694401E-2</v>
      </c>
      <c r="W11" s="16">
        <v>0.110704902050294</v>
      </c>
      <c r="X11" s="16">
        <v>0.13587692125810899</v>
      </c>
      <c r="Y11" s="16">
        <v>4.9087214792728401E-2</v>
      </c>
      <c r="Z11" s="16"/>
      <c r="AA11" s="16">
        <v>0.116013868520373</v>
      </c>
      <c r="AB11" s="16">
        <v>5.7323521560468597E-2</v>
      </c>
      <c r="AC11" s="16">
        <v>9.0010718757953606E-2</v>
      </c>
      <c r="AD11" s="16">
        <v>0.15718477343558401</v>
      </c>
      <c r="AE11" s="16">
        <v>0.103800365194334</v>
      </c>
      <c r="AF11" s="16">
        <v>4.6113292584456997E-2</v>
      </c>
      <c r="AG11" s="16"/>
      <c r="AH11" s="16">
        <v>0.12537653390807299</v>
      </c>
      <c r="AI11" s="16">
        <v>0.11700422632872</v>
      </c>
      <c r="AJ11" s="16"/>
      <c r="AK11" s="16">
        <v>0.13013422783775899</v>
      </c>
      <c r="AL11" s="16">
        <v>0.110064985769787</v>
      </c>
      <c r="AM11" s="16"/>
      <c r="AN11" s="16">
        <v>0.12978422292629599</v>
      </c>
      <c r="AO11" s="16">
        <v>0.115221551423526</v>
      </c>
      <c r="AP11" s="16"/>
      <c r="AQ11" s="16">
        <v>8.6788758022678797E-2</v>
      </c>
      <c r="AR11" s="16">
        <v>8.5401887476543994E-2</v>
      </c>
      <c r="AS11" s="16">
        <v>0.16277877808663599</v>
      </c>
      <c r="AT11" s="16"/>
      <c r="AU11" s="16">
        <v>0.110946150886492</v>
      </c>
      <c r="AV11" s="16">
        <v>0.10679424041604101</v>
      </c>
      <c r="AW11" s="16"/>
      <c r="AX11" s="16">
        <v>0.121008034634213</v>
      </c>
      <c r="AY11" s="16">
        <v>4.26249940761129E-2</v>
      </c>
      <c r="AZ11" s="16"/>
      <c r="BA11" s="16">
        <v>0.20263938518729799</v>
      </c>
      <c r="BB11" s="16">
        <v>0.227980601344038</v>
      </c>
    </row>
    <row r="12" spans="2:54" x14ac:dyDescent="0.35">
      <c r="B12" s="19" t="s">
        <v>283</v>
      </c>
      <c r="C12" s="16">
        <v>0.105816672655889</v>
      </c>
      <c r="D12" s="16">
        <v>0.14984904515390801</v>
      </c>
      <c r="E12" s="16">
        <v>6.0823234632105698E-2</v>
      </c>
      <c r="F12" s="16"/>
      <c r="G12" s="16">
        <v>0.140167960754423</v>
      </c>
      <c r="H12" s="16">
        <v>0.17669615961629501</v>
      </c>
      <c r="I12" s="16">
        <v>0.107881851777168</v>
      </c>
      <c r="J12" s="16">
        <v>0.106955241751279</v>
      </c>
      <c r="K12" s="16">
        <v>5.5399981751915302E-2</v>
      </c>
      <c r="L12" s="16">
        <v>6.2248930764305703E-2</v>
      </c>
      <c r="M12" s="16"/>
      <c r="N12" s="16">
        <v>0.100511885250354</v>
      </c>
      <c r="O12" s="16">
        <v>7.2189012496550894E-2</v>
      </c>
      <c r="P12" s="16">
        <v>0.11004091609648101</v>
      </c>
      <c r="Q12" s="16">
        <v>0.13225434774872699</v>
      </c>
      <c r="R12" s="16"/>
      <c r="S12" s="16">
        <v>0.111711699279384</v>
      </c>
      <c r="T12" s="16">
        <v>9.7455141037473395E-2</v>
      </c>
      <c r="U12" s="16"/>
      <c r="V12" s="16">
        <v>0.10462206491340099</v>
      </c>
      <c r="W12" s="16">
        <v>7.9872657131116007E-2</v>
      </c>
      <c r="X12" s="16">
        <v>0.13378458988486</v>
      </c>
      <c r="Y12" s="16">
        <v>0.181258038831354</v>
      </c>
      <c r="Z12" s="16"/>
      <c r="AA12" s="16">
        <v>9.32264188474623E-2</v>
      </c>
      <c r="AB12" s="16">
        <v>7.2882671110951203E-2</v>
      </c>
      <c r="AC12" s="16">
        <v>6.4750385405846406E-2</v>
      </c>
      <c r="AD12" s="16">
        <v>0.15782060586756499</v>
      </c>
      <c r="AE12" s="16">
        <v>0.10781752462943001</v>
      </c>
      <c r="AF12" s="16">
        <v>0.223657892829249</v>
      </c>
      <c r="AG12" s="16"/>
      <c r="AH12" s="16">
        <v>0.123887544649294</v>
      </c>
      <c r="AI12" s="16">
        <v>0.11334794964405499</v>
      </c>
      <c r="AJ12" s="16"/>
      <c r="AK12" s="16">
        <v>0.109369062233138</v>
      </c>
      <c r="AL12" s="16">
        <v>9.8703231918184295E-2</v>
      </c>
      <c r="AM12" s="16"/>
      <c r="AN12" s="16">
        <v>0.11945537967933199</v>
      </c>
      <c r="AO12" s="16">
        <v>0.11454406949844401</v>
      </c>
      <c r="AP12" s="16"/>
      <c r="AQ12" s="16">
        <v>0.15498314985352199</v>
      </c>
      <c r="AR12" s="16">
        <v>8.6796643781312896E-2</v>
      </c>
      <c r="AS12" s="16">
        <v>0.121652797264131</v>
      </c>
      <c r="AT12" s="16"/>
      <c r="AU12" s="16">
        <v>0.103977557065504</v>
      </c>
      <c r="AV12" s="16">
        <v>0.110349515609642</v>
      </c>
      <c r="AW12" s="16"/>
      <c r="AX12" s="16">
        <v>0.123645038146751</v>
      </c>
      <c r="AY12" s="16">
        <v>1.9157095030050801E-2</v>
      </c>
      <c r="AZ12" s="16"/>
      <c r="BA12" s="16">
        <v>0.18852140250258601</v>
      </c>
      <c r="BB12" s="16">
        <v>0.232648238716646</v>
      </c>
    </row>
    <row r="13" spans="2:54" x14ac:dyDescent="0.35">
      <c r="B13" s="19" t="s">
        <v>284</v>
      </c>
      <c r="C13" s="16">
        <v>0.103535065405675</v>
      </c>
      <c r="D13" s="16">
        <v>0.114138688326616</v>
      </c>
      <c r="E13" s="16">
        <v>9.1341377273437094E-2</v>
      </c>
      <c r="F13" s="16"/>
      <c r="G13" s="16">
        <v>0.13271386389532999</v>
      </c>
      <c r="H13" s="16">
        <v>0.14389381731829601</v>
      </c>
      <c r="I13" s="16">
        <v>0.14199910685466599</v>
      </c>
      <c r="J13" s="16">
        <v>9.2770785000188496E-2</v>
      </c>
      <c r="K13" s="16">
        <v>8.7133879876235901E-2</v>
      </c>
      <c r="L13" s="16">
        <v>4.3143944010597401E-2</v>
      </c>
      <c r="M13" s="16"/>
      <c r="N13" s="16">
        <v>7.1932386653535504E-2</v>
      </c>
      <c r="O13" s="16">
        <v>0.103112548550147</v>
      </c>
      <c r="P13" s="16">
        <v>9.9004528128016495E-2</v>
      </c>
      <c r="Q13" s="16">
        <v>0.133807298756871</v>
      </c>
      <c r="R13" s="16"/>
      <c r="S13" s="16">
        <v>8.5152778885848407E-2</v>
      </c>
      <c r="T13" s="16">
        <v>0.131767163334538</v>
      </c>
      <c r="U13" s="16"/>
      <c r="V13" s="16">
        <v>0.12163213856223801</v>
      </c>
      <c r="W13" s="16">
        <v>8.1454607584142802E-2</v>
      </c>
      <c r="X13" s="16">
        <v>0.119963727282236</v>
      </c>
      <c r="Y13" s="16">
        <v>8.9364993986437796E-2</v>
      </c>
      <c r="Z13" s="16"/>
      <c r="AA13" s="16">
        <v>9.1554952350698202E-2</v>
      </c>
      <c r="AB13" s="16">
        <v>9.0477931588087201E-2</v>
      </c>
      <c r="AC13" s="16">
        <v>0.11786206125687899</v>
      </c>
      <c r="AD13" s="16">
        <v>0.123327328306179</v>
      </c>
      <c r="AE13" s="16">
        <v>0.123130850667668</v>
      </c>
      <c r="AF13" s="16">
        <v>9.1986936856563201E-2</v>
      </c>
      <c r="AG13" s="16"/>
      <c r="AH13" s="16">
        <v>0.120608337616087</v>
      </c>
      <c r="AI13" s="16">
        <v>9.5964893673717799E-2</v>
      </c>
      <c r="AJ13" s="16"/>
      <c r="AK13" s="16">
        <v>0.107997245629843</v>
      </c>
      <c r="AL13" s="16">
        <v>7.1204549040087203E-2</v>
      </c>
      <c r="AM13" s="16"/>
      <c r="AN13" s="16">
        <v>0.10889236473280001</v>
      </c>
      <c r="AO13" s="16">
        <v>0.10051703721248199</v>
      </c>
      <c r="AP13" s="16"/>
      <c r="AQ13" s="16">
        <v>0.14806654024233601</v>
      </c>
      <c r="AR13" s="16">
        <v>7.6059346732011507E-2</v>
      </c>
      <c r="AS13" s="16">
        <v>0.119809558826562</v>
      </c>
      <c r="AT13" s="16"/>
      <c r="AU13" s="16">
        <v>0.110598679285779</v>
      </c>
      <c r="AV13" s="16">
        <v>9.5398347422548394E-2</v>
      </c>
      <c r="AW13" s="16"/>
      <c r="AX13" s="16">
        <v>0.112930861307232</v>
      </c>
      <c r="AY13" s="16">
        <v>5.97862342834816E-2</v>
      </c>
      <c r="AZ13" s="16"/>
      <c r="BA13" s="16">
        <v>0.17446791655817601</v>
      </c>
      <c r="BB13" s="16">
        <v>0.14044650942439099</v>
      </c>
    </row>
    <row r="14" spans="2:54" ht="29" customHeight="1" x14ac:dyDescent="0.35">
      <c r="B14" s="19" t="s">
        <v>285</v>
      </c>
      <c r="C14" s="16">
        <v>9.5961549367679894E-2</v>
      </c>
      <c r="D14" s="16">
        <v>0.11902995282960201</v>
      </c>
      <c r="E14" s="16">
        <v>7.3648149599830695E-2</v>
      </c>
      <c r="F14" s="16"/>
      <c r="G14" s="16">
        <v>0.152055811407625</v>
      </c>
      <c r="H14" s="16">
        <v>0.14889785650305601</v>
      </c>
      <c r="I14" s="16">
        <v>0.15023731960716999</v>
      </c>
      <c r="J14" s="16">
        <v>9.6560493135481804E-2</v>
      </c>
      <c r="K14" s="16">
        <v>3.1372367772122101E-2</v>
      </c>
      <c r="L14" s="16">
        <v>2.6106021029954799E-2</v>
      </c>
      <c r="M14" s="16"/>
      <c r="N14" s="16">
        <v>0.10033226885360701</v>
      </c>
      <c r="O14" s="16">
        <v>6.5173734127331198E-2</v>
      </c>
      <c r="P14" s="16">
        <v>0.103541324258414</v>
      </c>
      <c r="Q14" s="16">
        <v>0.107603929625537</v>
      </c>
      <c r="R14" s="16"/>
      <c r="S14" s="16">
        <v>7.4948028261373603E-2</v>
      </c>
      <c r="T14" s="16">
        <v>0.12812327395283599</v>
      </c>
      <c r="U14" s="16"/>
      <c r="V14" s="16">
        <v>9.5355785514590105E-2</v>
      </c>
      <c r="W14" s="16">
        <v>8.0969936189615496E-2</v>
      </c>
      <c r="X14" s="16">
        <v>0.112442821121293</v>
      </c>
      <c r="Y14" s="16">
        <v>0.13625434615841001</v>
      </c>
      <c r="Z14" s="16"/>
      <c r="AA14" s="16">
        <v>9.1292041762568901E-2</v>
      </c>
      <c r="AB14" s="16">
        <v>7.92255163615634E-2</v>
      </c>
      <c r="AC14" s="16">
        <v>9.4484681945873797E-2</v>
      </c>
      <c r="AD14" s="16">
        <v>0.110271497974438</v>
      </c>
      <c r="AE14" s="16">
        <v>9.1573434783379995E-2</v>
      </c>
      <c r="AF14" s="16">
        <v>0.171396392619623</v>
      </c>
      <c r="AG14" s="16"/>
      <c r="AH14" s="16">
        <v>0.103804226710785</v>
      </c>
      <c r="AI14" s="16">
        <v>0.118206949762269</v>
      </c>
      <c r="AJ14" s="16"/>
      <c r="AK14" s="16">
        <v>8.8852639939298705E-2</v>
      </c>
      <c r="AL14" s="16">
        <v>0.117896991858809</v>
      </c>
      <c r="AM14" s="16"/>
      <c r="AN14" s="16">
        <v>0.102896341086834</v>
      </c>
      <c r="AO14" s="16">
        <v>0.111153757387635</v>
      </c>
      <c r="AP14" s="16"/>
      <c r="AQ14" s="16">
        <v>8.74677671184102E-2</v>
      </c>
      <c r="AR14" s="16">
        <v>8.04654260151106E-2</v>
      </c>
      <c r="AS14" s="16">
        <v>0.130822187596461</v>
      </c>
      <c r="AT14" s="16"/>
      <c r="AU14" s="16">
        <v>9.7511633327868802E-2</v>
      </c>
      <c r="AV14" s="16">
        <v>9.5507780049805702E-2</v>
      </c>
      <c r="AW14" s="16"/>
      <c r="AX14" s="16">
        <v>0.11101959812586901</v>
      </c>
      <c r="AY14" s="16">
        <v>2.3032894590353899E-2</v>
      </c>
      <c r="AZ14" s="16"/>
      <c r="BA14" s="16">
        <v>0.18827457982333601</v>
      </c>
      <c r="BB14" s="16">
        <v>0.26676416705381401</v>
      </c>
    </row>
    <row r="15" spans="2:54" x14ac:dyDescent="0.35">
      <c r="B15" s="19" t="s">
        <v>286</v>
      </c>
      <c r="C15" s="16">
        <v>8.6463893791083296E-2</v>
      </c>
      <c r="D15" s="16">
        <v>0.102286324453156</v>
      </c>
      <c r="E15" s="16">
        <v>7.0867226000885505E-2</v>
      </c>
      <c r="F15" s="16"/>
      <c r="G15" s="16">
        <v>0.132339220696083</v>
      </c>
      <c r="H15" s="16">
        <v>0.15350702745445799</v>
      </c>
      <c r="I15" s="16">
        <v>0.13060782842659799</v>
      </c>
      <c r="J15" s="16">
        <v>6.7447309580812603E-2</v>
      </c>
      <c r="K15" s="16">
        <v>5.23088020838492E-2</v>
      </c>
      <c r="L15" s="16">
        <v>9.2748227056560894E-3</v>
      </c>
      <c r="M15" s="16"/>
      <c r="N15" s="16">
        <v>6.9441361971629798E-2</v>
      </c>
      <c r="O15" s="16">
        <v>7.6912619080299005E-2</v>
      </c>
      <c r="P15" s="16">
        <v>9.2068575357897905E-2</v>
      </c>
      <c r="Q15" s="16">
        <v>9.8024066780482796E-2</v>
      </c>
      <c r="R15" s="16"/>
      <c r="S15" s="16">
        <v>8.6224334596711194E-2</v>
      </c>
      <c r="T15" s="16">
        <v>8.7255638461373505E-2</v>
      </c>
      <c r="U15" s="16"/>
      <c r="V15" s="16">
        <v>6.0072069932717999E-2</v>
      </c>
      <c r="W15" s="16">
        <v>9.0061919739712906E-2</v>
      </c>
      <c r="X15" s="16">
        <v>0.10577652992743</v>
      </c>
      <c r="Y15" s="16">
        <v>7.6503742641470404E-2</v>
      </c>
      <c r="Z15" s="16"/>
      <c r="AA15" s="16">
        <v>6.0760562249590103E-2</v>
      </c>
      <c r="AB15" s="16">
        <v>7.2824641708026203E-2</v>
      </c>
      <c r="AC15" s="16">
        <v>8.7335051525511395E-2</v>
      </c>
      <c r="AD15" s="16">
        <v>0.128595318817949</v>
      </c>
      <c r="AE15" s="16">
        <v>0.109857950542774</v>
      </c>
      <c r="AF15" s="16">
        <v>0.12957924579718</v>
      </c>
      <c r="AG15" s="16"/>
      <c r="AH15" s="16">
        <v>9.9753581849231499E-2</v>
      </c>
      <c r="AI15" s="16">
        <v>9.7764323242970394E-2</v>
      </c>
      <c r="AJ15" s="16"/>
      <c r="AK15" s="16">
        <v>0.10185372074620599</v>
      </c>
      <c r="AL15" s="16">
        <v>9.7613134547447203E-2</v>
      </c>
      <c r="AM15" s="16"/>
      <c r="AN15" s="16">
        <v>9.6249281898818401E-2</v>
      </c>
      <c r="AO15" s="16">
        <v>9.6624528780502997E-2</v>
      </c>
      <c r="AP15" s="16"/>
      <c r="AQ15" s="16">
        <v>6.6326385838930593E-2</v>
      </c>
      <c r="AR15" s="16">
        <v>7.76737159134641E-2</v>
      </c>
      <c r="AS15" s="16">
        <v>0.120966989474927</v>
      </c>
      <c r="AT15" s="16"/>
      <c r="AU15" s="16">
        <v>0.100935692132977</v>
      </c>
      <c r="AV15" s="16">
        <v>6.7508620940045394E-2</v>
      </c>
      <c r="AW15" s="16"/>
      <c r="AX15" s="16">
        <v>9.6605065145612595E-2</v>
      </c>
      <c r="AY15" s="16">
        <v>3.8227098585669902E-2</v>
      </c>
      <c r="AZ15" s="16"/>
      <c r="BA15" s="16">
        <v>0.16862962471118101</v>
      </c>
      <c r="BB15" s="16">
        <v>0.124071411173737</v>
      </c>
    </row>
    <row r="16" spans="2:54" ht="29" customHeight="1" x14ac:dyDescent="0.35">
      <c r="B16" s="19" t="s">
        <v>287</v>
      </c>
      <c r="C16" s="16">
        <v>7.8364300769838094E-2</v>
      </c>
      <c r="D16" s="16">
        <v>9.3181673658925906E-2</v>
      </c>
      <c r="E16" s="16">
        <v>6.1666661459518303E-2</v>
      </c>
      <c r="F16" s="16"/>
      <c r="G16" s="16">
        <v>0.110911521252485</v>
      </c>
      <c r="H16" s="16">
        <v>0.13194660905413</v>
      </c>
      <c r="I16" s="16">
        <v>0.14944725927944999</v>
      </c>
      <c r="J16" s="16">
        <v>4.6100252859825698E-2</v>
      </c>
      <c r="K16" s="16">
        <v>5.1212728398982402E-2</v>
      </c>
      <c r="L16" s="16">
        <v>3.9650973261956997E-3</v>
      </c>
      <c r="M16" s="16"/>
      <c r="N16" s="16">
        <v>6.3419673695243303E-2</v>
      </c>
      <c r="O16" s="16">
        <v>7.5282658518762605E-2</v>
      </c>
      <c r="P16" s="16">
        <v>0.10853030206847</v>
      </c>
      <c r="Q16" s="16">
        <v>4.3392817983318802E-2</v>
      </c>
      <c r="R16" s="16"/>
      <c r="S16" s="16">
        <v>6.6500127981188303E-2</v>
      </c>
      <c r="T16" s="16">
        <v>9.6643142668812201E-2</v>
      </c>
      <c r="U16" s="16"/>
      <c r="V16" s="16">
        <v>5.5737125772230799E-2</v>
      </c>
      <c r="W16" s="16">
        <v>8.3953958288958103E-2</v>
      </c>
      <c r="X16" s="16">
        <v>8.85619101980685E-2</v>
      </c>
      <c r="Y16" s="16">
        <v>9.4033262457363195E-2</v>
      </c>
      <c r="Z16" s="16"/>
      <c r="AA16" s="16">
        <v>7.1851162657938103E-2</v>
      </c>
      <c r="AB16" s="16">
        <v>6.3214047976023396E-2</v>
      </c>
      <c r="AC16" s="16">
        <v>5.4875765503630998E-2</v>
      </c>
      <c r="AD16" s="16">
        <v>0.107074604987313</v>
      </c>
      <c r="AE16" s="16">
        <v>6.5236817968793798E-2</v>
      </c>
      <c r="AF16" s="16">
        <v>0.16411201807481099</v>
      </c>
      <c r="AG16" s="16"/>
      <c r="AH16" s="16">
        <v>9.5187282955294494E-2</v>
      </c>
      <c r="AI16" s="16">
        <v>8.0614268288946495E-2</v>
      </c>
      <c r="AJ16" s="16"/>
      <c r="AK16" s="16">
        <v>9.5585333267661499E-2</v>
      </c>
      <c r="AL16" s="16">
        <v>7.8225720732095799E-2</v>
      </c>
      <c r="AM16" s="16"/>
      <c r="AN16" s="16">
        <v>9.16163728674107E-2</v>
      </c>
      <c r="AO16" s="16">
        <v>8.18971633073005E-2</v>
      </c>
      <c r="AP16" s="16"/>
      <c r="AQ16" s="16">
        <v>6.4742864675499195E-2</v>
      </c>
      <c r="AR16" s="16">
        <v>6.4206735145215896E-2</v>
      </c>
      <c r="AS16" s="16">
        <v>0.11546320363393001</v>
      </c>
      <c r="AT16" s="16"/>
      <c r="AU16" s="16">
        <v>8.6854897471873402E-2</v>
      </c>
      <c r="AV16" s="16">
        <v>6.7745779241530593E-2</v>
      </c>
      <c r="AW16" s="16"/>
      <c r="AX16" s="16">
        <v>8.4077275793185594E-2</v>
      </c>
      <c r="AY16" s="16">
        <v>5.2383549281106598E-2</v>
      </c>
      <c r="AZ16" s="16"/>
      <c r="BA16" s="16">
        <v>0.144070664209208</v>
      </c>
      <c r="BB16" s="16">
        <v>0.19310712031107399</v>
      </c>
    </row>
    <row r="17" spans="2:54" x14ac:dyDescent="0.35">
      <c r="B17" s="19" t="s">
        <v>288</v>
      </c>
      <c r="C17" s="16">
        <v>5.28399587085739E-2</v>
      </c>
      <c r="D17" s="16">
        <v>7.16255671893678E-2</v>
      </c>
      <c r="E17" s="16">
        <v>3.3911569314529398E-2</v>
      </c>
      <c r="F17" s="16"/>
      <c r="G17" s="16">
        <v>6.5673536029577498E-2</v>
      </c>
      <c r="H17" s="16">
        <v>5.9440665984055799E-2</v>
      </c>
      <c r="I17" s="16">
        <v>7.4312601596588507E-2</v>
      </c>
      <c r="J17" s="16">
        <v>8.5557960684903497E-2</v>
      </c>
      <c r="K17" s="16">
        <v>3.8873439305746299E-2</v>
      </c>
      <c r="L17" s="16">
        <v>9.3114229174237808E-3</v>
      </c>
      <c r="M17" s="16"/>
      <c r="N17" s="16">
        <v>3.4301976079252297E-2</v>
      </c>
      <c r="O17" s="16">
        <v>2.7175511965548599E-2</v>
      </c>
      <c r="P17" s="16">
        <v>6.4213460254642807E-2</v>
      </c>
      <c r="Q17" s="16">
        <v>7.0328124063831696E-2</v>
      </c>
      <c r="R17" s="16"/>
      <c r="S17" s="16">
        <v>6.1878024976223703E-2</v>
      </c>
      <c r="T17" s="16">
        <v>3.9475602498219402E-2</v>
      </c>
      <c r="U17" s="16"/>
      <c r="V17" s="16">
        <v>2.9977038647621801E-2</v>
      </c>
      <c r="W17" s="16">
        <v>3.36222564519384E-2</v>
      </c>
      <c r="X17" s="16">
        <v>0.10380397245886</v>
      </c>
      <c r="Y17" s="16">
        <v>1.6569503702676801E-2</v>
      </c>
      <c r="Z17" s="16"/>
      <c r="AA17" s="16">
        <v>2.5320277301406999E-2</v>
      </c>
      <c r="AB17" s="16">
        <v>5.2181241260304802E-2</v>
      </c>
      <c r="AC17" s="16">
        <v>3.5685266703436101E-2</v>
      </c>
      <c r="AD17" s="16">
        <v>0.103303999215376</v>
      </c>
      <c r="AE17" s="16">
        <v>8.4446660082096905E-2</v>
      </c>
      <c r="AF17" s="16">
        <v>1.9335109875737898E-2</v>
      </c>
      <c r="AG17" s="16"/>
      <c r="AH17" s="16">
        <v>6.9271316635199504E-2</v>
      </c>
      <c r="AI17" s="16">
        <v>5.3050173707572E-2</v>
      </c>
      <c r="AJ17" s="16"/>
      <c r="AK17" s="16">
        <v>7.1793678047526399E-2</v>
      </c>
      <c r="AL17" s="16">
        <v>4.6312596392978703E-2</v>
      </c>
      <c r="AM17" s="16"/>
      <c r="AN17" s="16">
        <v>6.9630515469971094E-2</v>
      </c>
      <c r="AO17" s="16">
        <v>5.1244043014018199E-2</v>
      </c>
      <c r="AP17" s="16"/>
      <c r="AQ17" s="16">
        <v>4.5930476963124502E-2</v>
      </c>
      <c r="AR17" s="16">
        <v>3.6510470634764203E-2</v>
      </c>
      <c r="AS17" s="16">
        <v>8.7412828611940899E-2</v>
      </c>
      <c r="AT17" s="16"/>
      <c r="AU17" s="16">
        <v>6.9983917685015495E-2</v>
      </c>
      <c r="AV17" s="16">
        <v>2.9482949557336099E-2</v>
      </c>
      <c r="AW17" s="16"/>
      <c r="AX17" s="16">
        <v>6.2652605917979096E-2</v>
      </c>
      <c r="AY17" s="16">
        <v>4.9256289494858298E-3</v>
      </c>
      <c r="AZ17" s="16"/>
      <c r="BA17" s="16">
        <v>0.13340485161966201</v>
      </c>
      <c r="BB17" s="16">
        <v>0.108943599826861</v>
      </c>
    </row>
    <row r="18" spans="2:54" x14ac:dyDescent="0.35">
      <c r="B18" s="19" t="s">
        <v>289</v>
      </c>
      <c r="C18" s="16">
        <v>4.4584256009517598E-2</v>
      </c>
      <c r="D18" s="16">
        <v>7.0470543782507999E-2</v>
      </c>
      <c r="E18" s="16">
        <v>2.0754841275284899E-2</v>
      </c>
      <c r="F18" s="16"/>
      <c r="G18" s="16">
        <v>0.106649890172109</v>
      </c>
      <c r="H18" s="16">
        <v>7.9934750109515701E-2</v>
      </c>
      <c r="I18" s="16">
        <v>5.0944686806509099E-2</v>
      </c>
      <c r="J18" s="16">
        <v>2.4753091189806099E-2</v>
      </c>
      <c r="K18" s="16">
        <v>2.5101345190949201E-2</v>
      </c>
      <c r="L18" s="16">
        <v>3.7267239552362498E-3</v>
      </c>
      <c r="M18" s="16"/>
      <c r="N18" s="16">
        <v>2.7882704370654699E-2</v>
      </c>
      <c r="O18" s="16">
        <v>3.2345587054368498E-2</v>
      </c>
      <c r="P18" s="16">
        <v>6.3780290463677294E-2</v>
      </c>
      <c r="Q18" s="16">
        <v>3.6470852161111601E-2</v>
      </c>
      <c r="R18" s="16"/>
      <c r="S18" s="16">
        <v>3.8737529915096498E-2</v>
      </c>
      <c r="T18" s="16">
        <v>5.3621871295145999E-2</v>
      </c>
      <c r="U18" s="16"/>
      <c r="V18" s="16">
        <v>2.53097051394096E-2</v>
      </c>
      <c r="W18" s="16">
        <v>3.2977729864670201E-2</v>
      </c>
      <c r="X18" s="16">
        <v>7.8604851221149297E-2</v>
      </c>
      <c r="Y18" s="16">
        <v>3.5616565155531299E-2</v>
      </c>
      <c r="Z18" s="16"/>
      <c r="AA18" s="16">
        <v>4.0085845004867601E-2</v>
      </c>
      <c r="AB18" s="16">
        <v>2.9289865167696601E-2</v>
      </c>
      <c r="AC18" s="16">
        <v>3.0860035738706201E-2</v>
      </c>
      <c r="AD18" s="16">
        <v>7.9111604192088097E-2</v>
      </c>
      <c r="AE18" s="16">
        <v>9.6368466636062803E-3</v>
      </c>
      <c r="AF18" s="16">
        <v>9.7705997721281398E-2</v>
      </c>
      <c r="AG18" s="16"/>
      <c r="AH18" s="16">
        <v>4.2316915513736703E-2</v>
      </c>
      <c r="AI18" s="16">
        <v>4.8292520848309102E-2</v>
      </c>
      <c r="AJ18" s="16"/>
      <c r="AK18" s="16">
        <v>5.9689369488932803E-2</v>
      </c>
      <c r="AL18" s="16">
        <v>3.4819899839653001E-2</v>
      </c>
      <c r="AM18" s="16"/>
      <c r="AN18" s="16">
        <v>5.0207634954218899E-2</v>
      </c>
      <c r="AO18" s="16">
        <v>4.1589252625307403E-2</v>
      </c>
      <c r="AP18" s="16"/>
      <c r="AQ18" s="16">
        <v>5.3833427668374199E-2</v>
      </c>
      <c r="AR18" s="16">
        <v>3.0654540009041699E-2</v>
      </c>
      <c r="AS18" s="16">
        <v>6.5137483342733504E-2</v>
      </c>
      <c r="AT18" s="16"/>
      <c r="AU18" s="16">
        <v>4.3790234250389602E-2</v>
      </c>
      <c r="AV18" s="16">
        <v>4.65212474574834E-2</v>
      </c>
      <c r="AW18" s="16"/>
      <c r="AX18" s="16">
        <v>4.8391030451569998E-2</v>
      </c>
      <c r="AY18" s="16">
        <v>2.6965173134581001E-2</v>
      </c>
      <c r="AZ18" s="16"/>
      <c r="BA18" s="16">
        <v>7.7515008002434202E-2</v>
      </c>
      <c r="BB18" s="16">
        <v>0.11278299991472999</v>
      </c>
    </row>
    <row r="19" spans="2:54" x14ac:dyDescent="0.35">
      <c r="B19" s="19" t="s">
        <v>290</v>
      </c>
      <c r="C19" s="16">
        <v>3.2889416756647402E-2</v>
      </c>
      <c r="D19" s="16">
        <v>5.5241501003122598E-2</v>
      </c>
      <c r="E19" s="16">
        <v>1.2225925082187601E-2</v>
      </c>
      <c r="F19" s="16"/>
      <c r="G19" s="16">
        <v>6.47190060789085E-2</v>
      </c>
      <c r="H19" s="16">
        <v>5.5892266564254903E-2</v>
      </c>
      <c r="I19" s="16">
        <v>4.6748160635557597E-2</v>
      </c>
      <c r="J19" s="16">
        <v>2.34400129169978E-2</v>
      </c>
      <c r="K19" s="16">
        <v>1.20055779297216E-2</v>
      </c>
      <c r="L19" s="16">
        <v>7.5006023693636901E-3</v>
      </c>
      <c r="M19" s="16"/>
      <c r="N19" s="16">
        <v>3.0231915977586499E-2</v>
      </c>
      <c r="O19" s="16">
        <v>1.91016252313276E-2</v>
      </c>
      <c r="P19" s="16">
        <v>4.4355172094507601E-2</v>
      </c>
      <c r="Q19" s="16">
        <v>2.84664800949062E-2</v>
      </c>
      <c r="R19" s="16"/>
      <c r="S19" s="16">
        <v>3.2437110340917799E-2</v>
      </c>
      <c r="T19" s="16">
        <v>3.3735168463600002E-2</v>
      </c>
      <c r="U19" s="16"/>
      <c r="V19" s="16">
        <v>2.0609141216457801E-2</v>
      </c>
      <c r="W19" s="16">
        <v>2.40961249047573E-2</v>
      </c>
      <c r="X19" s="16">
        <v>5.5316622178565401E-2</v>
      </c>
      <c r="Y19" s="16">
        <v>3.7098523441858301E-2</v>
      </c>
      <c r="Z19" s="16"/>
      <c r="AA19" s="16">
        <v>1.68187198814179E-2</v>
      </c>
      <c r="AB19" s="16">
        <v>2.3540621798661999E-2</v>
      </c>
      <c r="AC19" s="16">
        <v>2.8173697180191502E-2</v>
      </c>
      <c r="AD19" s="16">
        <v>7.7715372592299603E-2</v>
      </c>
      <c r="AE19" s="16">
        <v>2.1951146978517501E-2</v>
      </c>
      <c r="AF19" s="16">
        <v>2.80633210068587E-2</v>
      </c>
      <c r="AG19" s="16"/>
      <c r="AH19" s="16">
        <v>4.2774714202392303E-2</v>
      </c>
      <c r="AI19" s="16">
        <v>2.2783252722959901E-2</v>
      </c>
      <c r="AJ19" s="16"/>
      <c r="AK19" s="16">
        <v>4.7835106976388798E-2</v>
      </c>
      <c r="AL19" s="16">
        <v>2.4271707362325201E-2</v>
      </c>
      <c r="AM19" s="16"/>
      <c r="AN19" s="16">
        <v>4.0304213661033102E-2</v>
      </c>
      <c r="AO19" s="16">
        <v>2.7407141124404899E-2</v>
      </c>
      <c r="AP19" s="16"/>
      <c r="AQ19" s="16">
        <v>5.3441028252829301E-2</v>
      </c>
      <c r="AR19" s="16">
        <v>3.2860224752310702E-3</v>
      </c>
      <c r="AS19" s="16">
        <v>5.8246427324650199E-2</v>
      </c>
      <c r="AT19" s="16"/>
      <c r="AU19" s="16">
        <v>4.1920419310110903E-2</v>
      </c>
      <c r="AV19" s="16">
        <v>2.06774501405016E-2</v>
      </c>
      <c r="AW19" s="16"/>
      <c r="AX19" s="16">
        <v>3.4797525674110902E-2</v>
      </c>
      <c r="AY19" s="16">
        <v>2.44821817487186E-2</v>
      </c>
      <c r="AZ19" s="16"/>
      <c r="BA19" s="16">
        <v>7.4015575232524E-2</v>
      </c>
      <c r="BB19" s="16">
        <v>0.100182210010723</v>
      </c>
    </row>
    <row r="20" spans="2:54" x14ac:dyDescent="0.35">
      <c r="B20" s="19" t="s">
        <v>102</v>
      </c>
      <c r="C20" s="16">
        <v>0.52766428314736602</v>
      </c>
      <c r="D20" s="16">
        <v>0.43951963856937398</v>
      </c>
      <c r="E20" s="16">
        <v>0.61762467087682504</v>
      </c>
      <c r="F20" s="16"/>
      <c r="G20" s="16">
        <v>0.33963263633440499</v>
      </c>
      <c r="H20" s="16">
        <v>0.395123954620824</v>
      </c>
      <c r="I20" s="16">
        <v>0.39134422722600098</v>
      </c>
      <c r="J20" s="16">
        <v>0.60351499139281595</v>
      </c>
      <c r="K20" s="16">
        <v>0.60613834811892697</v>
      </c>
      <c r="L20" s="16">
        <v>0.73717427157422499</v>
      </c>
      <c r="M20" s="16"/>
      <c r="N20" s="16">
        <v>0.591457972149663</v>
      </c>
      <c r="O20" s="16">
        <v>0.55221746165373398</v>
      </c>
      <c r="P20" s="16">
        <v>0.46803359944304301</v>
      </c>
      <c r="Q20" s="16">
        <v>0.55611184484198695</v>
      </c>
      <c r="R20" s="16"/>
      <c r="S20" s="16">
        <v>0.56065075862327896</v>
      </c>
      <c r="T20" s="16">
        <v>0.47557577879471802</v>
      </c>
      <c r="U20" s="16"/>
      <c r="V20" s="16">
        <v>0.52719191516846797</v>
      </c>
      <c r="W20" s="16">
        <v>0.561553433215081</v>
      </c>
      <c r="X20" s="16">
        <v>0.49818450946778098</v>
      </c>
      <c r="Y20" s="16">
        <v>0.38496290812559603</v>
      </c>
      <c r="Z20" s="16"/>
      <c r="AA20" s="16">
        <v>0.54462487770685297</v>
      </c>
      <c r="AB20" s="16">
        <v>0.56693997807635399</v>
      </c>
      <c r="AC20" s="16">
        <v>0.57009703074684304</v>
      </c>
      <c r="AD20" s="16">
        <v>0.45765332773542799</v>
      </c>
      <c r="AE20" s="16">
        <v>0.47524959371825698</v>
      </c>
      <c r="AF20" s="16">
        <v>0.58383752975899095</v>
      </c>
      <c r="AG20" s="16"/>
      <c r="AH20" s="16">
        <v>0.50687494519314502</v>
      </c>
      <c r="AI20" s="16">
        <v>0.51614451573639797</v>
      </c>
      <c r="AJ20" s="16"/>
      <c r="AK20" s="16">
        <v>0.51285513182862796</v>
      </c>
      <c r="AL20" s="16">
        <v>0.52454837822674605</v>
      </c>
      <c r="AM20" s="16"/>
      <c r="AN20" s="16">
        <v>0.51285586932775595</v>
      </c>
      <c r="AO20" s="16">
        <v>0.49626083768926299</v>
      </c>
      <c r="AP20" s="16"/>
      <c r="AQ20" s="16">
        <v>0.529221547965539</v>
      </c>
      <c r="AR20" s="16">
        <v>0.56162583501184005</v>
      </c>
      <c r="AS20" s="16">
        <v>0.44168996428567098</v>
      </c>
      <c r="AT20" s="16"/>
      <c r="AU20" s="16">
        <v>0.51725130778031203</v>
      </c>
      <c r="AV20" s="16">
        <v>0.54631599955244603</v>
      </c>
      <c r="AW20" s="16"/>
      <c r="AX20" s="16">
        <v>0.49068899397724602</v>
      </c>
      <c r="AY20" s="16">
        <v>0.71077434408103402</v>
      </c>
      <c r="AZ20" s="16"/>
      <c r="BA20" s="16">
        <v>0.31169590961808202</v>
      </c>
      <c r="BB20" s="16">
        <v>0.27119030395937299</v>
      </c>
    </row>
    <row r="21" spans="2:54" x14ac:dyDescent="0.35">
      <c r="B21" s="19" t="s">
        <v>103</v>
      </c>
      <c r="C21" s="20">
        <v>0.117738624399068</v>
      </c>
      <c r="D21" s="20">
        <v>0.123066603343004</v>
      </c>
      <c r="E21" s="20">
        <v>0.112695503179153</v>
      </c>
      <c r="F21" s="20"/>
      <c r="G21" s="20">
        <v>0.14272871582464899</v>
      </c>
      <c r="H21" s="20">
        <v>9.4028884113934397E-2</v>
      </c>
      <c r="I21" s="20">
        <v>0.1045578517325</v>
      </c>
      <c r="J21" s="20">
        <v>9.44627505209963E-2</v>
      </c>
      <c r="K21" s="20">
        <v>0.168768292192709</v>
      </c>
      <c r="L21" s="20">
        <v>0.1114924851001</v>
      </c>
      <c r="M21" s="20"/>
      <c r="N21" s="20">
        <v>7.8769510446289298E-2</v>
      </c>
      <c r="O21" s="20">
        <v>0.16520214000345501</v>
      </c>
      <c r="P21" s="20">
        <v>0.12910912445834499</v>
      </c>
      <c r="Q21" s="20">
        <v>8.5907851118267806E-2</v>
      </c>
      <c r="R21" s="20"/>
      <c r="S21" s="20">
        <v>0.112641404811247</v>
      </c>
      <c r="T21" s="20">
        <v>0.126010411211669</v>
      </c>
      <c r="U21" s="20"/>
      <c r="V21" s="20">
        <v>0.12780010141786699</v>
      </c>
      <c r="W21" s="20">
        <v>0.13714591683802699</v>
      </c>
      <c r="X21" s="20">
        <v>8.2438591225007102E-2</v>
      </c>
      <c r="Y21" s="20">
        <v>0.11449602261429501</v>
      </c>
      <c r="Z21" s="20"/>
      <c r="AA21" s="20">
        <v>0.14960564945834001</v>
      </c>
      <c r="AB21" s="20">
        <v>0.14556934250623901</v>
      </c>
      <c r="AC21" s="20">
        <v>9.2659084779262907E-2</v>
      </c>
      <c r="AD21" s="20">
        <v>6.8456653926807304E-2</v>
      </c>
      <c r="AE21" s="20">
        <v>9.9399020988573505E-2</v>
      </c>
      <c r="AF21" s="20">
        <v>2.58207731002386E-2</v>
      </c>
      <c r="AG21" s="20"/>
      <c r="AH21" s="20">
        <v>0.123020498199703</v>
      </c>
      <c r="AI21" s="20">
        <v>9.7073745534072706E-2</v>
      </c>
      <c r="AJ21" s="20"/>
      <c r="AK21" s="20">
        <v>0.12662175480801099</v>
      </c>
      <c r="AL21" s="20">
        <v>0.109634823828448</v>
      </c>
      <c r="AM21" s="20"/>
      <c r="AN21" s="20">
        <v>0.117959319870167</v>
      </c>
      <c r="AO21" s="20">
        <v>0.120100376015806</v>
      </c>
      <c r="AP21" s="20"/>
      <c r="AQ21" s="20">
        <v>0.117421644528695</v>
      </c>
      <c r="AR21" s="20">
        <v>0.12725654543245299</v>
      </c>
      <c r="AS21" s="20">
        <v>0.11436586138072199</v>
      </c>
      <c r="AT21" s="20"/>
      <c r="AU21" s="20">
        <v>0.120670481800162</v>
      </c>
      <c r="AV21" s="20">
        <v>0.107342983792446</v>
      </c>
      <c r="AW21" s="20"/>
      <c r="AX21" s="20">
        <v>0.116898908865628</v>
      </c>
      <c r="AY21" s="20">
        <v>0.119130111327614</v>
      </c>
      <c r="AZ21" s="20"/>
      <c r="BA21" s="20">
        <v>8.0519919635667694E-2</v>
      </c>
      <c r="BB21" s="20">
        <v>0.14165315136628401</v>
      </c>
    </row>
    <row r="22" spans="2:54" x14ac:dyDescent="0.35">
      <c r="B22" s="21"/>
    </row>
    <row r="23" spans="2:54" x14ac:dyDescent="0.35">
      <c r="B23" t="s">
        <v>525</v>
      </c>
    </row>
    <row r="24" spans="2:54" x14ac:dyDescent="0.35">
      <c r="B24" t="s">
        <v>526</v>
      </c>
    </row>
    <row r="26" spans="2:54" x14ac:dyDescent="0.35">
      <c r="B26"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B27"/>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291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292</v>
      </c>
      <c r="C9" s="16">
        <v>0.483777637834714</v>
      </c>
      <c r="D9" s="16">
        <v>0.48776446622971698</v>
      </c>
      <c r="E9" s="16">
        <v>0.48381299194474597</v>
      </c>
      <c r="F9" s="16"/>
      <c r="G9" s="16">
        <v>0.46024094375577901</v>
      </c>
      <c r="H9" s="16">
        <v>0.39866069274416899</v>
      </c>
      <c r="I9" s="16">
        <v>0.44592531074144498</v>
      </c>
      <c r="J9" s="16">
        <v>0.55481653230452399</v>
      </c>
      <c r="K9" s="16">
        <v>0.46945597594686</v>
      </c>
      <c r="L9" s="16">
        <v>0.557358585750097</v>
      </c>
      <c r="M9" s="16"/>
      <c r="N9" s="16">
        <v>0.52902450766341602</v>
      </c>
      <c r="O9" s="16">
        <v>0.39250984742435602</v>
      </c>
      <c r="P9" s="16">
        <v>0.48616790351290901</v>
      </c>
      <c r="Q9" s="16">
        <v>0.52735779213130696</v>
      </c>
      <c r="R9" s="16"/>
      <c r="S9" s="16">
        <v>0.49557325517933998</v>
      </c>
      <c r="T9" s="16">
        <v>0.46508079739372299</v>
      </c>
      <c r="U9" s="16"/>
      <c r="V9" s="16">
        <v>0.44203897968292599</v>
      </c>
      <c r="W9" s="16">
        <v>0.45423099942852102</v>
      </c>
      <c r="X9" s="16">
        <v>0.54486461314652501</v>
      </c>
      <c r="Y9" s="16">
        <v>0.62090839891673799</v>
      </c>
      <c r="Z9" s="16"/>
      <c r="AA9" s="16">
        <v>0.41660447369666498</v>
      </c>
      <c r="AB9" s="16">
        <v>0.53984060545455004</v>
      </c>
      <c r="AC9" s="16">
        <v>0.5119804273438</v>
      </c>
      <c r="AD9" s="16">
        <v>0.50148465768452</v>
      </c>
      <c r="AE9" s="16">
        <v>0.58329740857359402</v>
      </c>
      <c r="AF9" s="16">
        <v>0.50462684516268397</v>
      </c>
      <c r="AG9" s="16"/>
      <c r="AH9" s="16">
        <v>0.487366585351728</v>
      </c>
      <c r="AI9" s="16">
        <v>0.51033921918566605</v>
      </c>
      <c r="AJ9" s="16"/>
      <c r="AK9" s="16">
        <v>0.46480658851169798</v>
      </c>
      <c r="AL9" s="16">
        <v>0.49129830361106602</v>
      </c>
      <c r="AM9" s="16"/>
      <c r="AN9" s="16">
        <v>0.48934013507003499</v>
      </c>
      <c r="AO9" s="16">
        <v>0.49308891648243902</v>
      </c>
      <c r="AP9" s="16"/>
      <c r="AQ9" s="16">
        <v>0.54217238761221398</v>
      </c>
      <c r="AR9" s="16">
        <v>0.47208579244425802</v>
      </c>
      <c r="AS9" s="16">
        <v>0.47268181444902402</v>
      </c>
      <c r="AT9" s="16"/>
      <c r="AU9" s="16">
        <v>0.479586731757907</v>
      </c>
      <c r="AV9" s="16">
        <v>0.49109490350280299</v>
      </c>
      <c r="AW9" s="16"/>
      <c r="AX9" s="16">
        <v>0.51061812119509198</v>
      </c>
      <c r="AY9" s="16">
        <v>0.36114031236080901</v>
      </c>
      <c r="AZ9" s="16"/>
      <c r="BA9" s="16">
        <v>0.55618280315382296</v>
      </c>
      <c r="BB9" s="16">
        <v>0.61392972464432205</v>
      </c>
    </row>
    <row r="10" spans="2:54" x14ac:dyDescent="0.35">
      <c r="B10" s="19" t="s">
        <v>293</v>
      </c>
      <c r="C10" s="16">
        <v>0.46973142967667098</v>
      </c>
      <c r="D10" s="16">
        <v>0.49436462584414098</v>
      </c>
      <c r="E10" s="16">
        <v>0.45176484284402901</v>
      </c>
      <c r="F10" s="16"/>
      <c r="G10" s="16">
        <v>0.374523018359601</v>
      </c>
      <c r="H10" s="16">
        <v>0.49841195969535701</v>
      </c>
      <c r="I10" s="16">
        <v>0.48973861251338402</v>
      </c>
      <c r="J10" s="16">
        <v>0.43973707884598601</v>
      </c>
      <c r="K10" s="16">
        <v>0.44091011689623499</v>
      </c>
      <c r="L10" s="16">
        <v>0.52976669971949497</v>
      </c>
      <c r="M10" s="16"/>
      <c r="N10" s="16">
        <v>0.54309367733693303</v>
      </c>
      <c r="O10" s="16">
        <v>0.41948869984182302</v>
      </c>
      <c r="P10" s="16">
        <v>0.48250717702594398</v>
      </c>
      <c r="Q10" s="16">
        <v>0.44063707252247802</v>
      </c>
      <c r="R10" s="16"/>
      <c r="S10" s="16">
        <v>0.48161363113251399</v>
      </c>
      <c r="T10" s="16">
        <v>0.45415460737506202</v>
      </c>
      <c r="U10" s="16"/>
      <c r="V10" s="16">
        <v>0.400158922683305</v>
      </c>
      <c r="W10" s="16">
        <v>0.47326871368576001</v>
      </c>
      <c r="X10" s="16">
        <v>0.50741425122479999</v>
      </c>
      <c r="Y10" s="16">
        <v>0.623215715844745</v>
      </c>
      <c r="Z10" s="16"/>
      <c r="AA10" s="16">
        <v>0.40342997646450701</v>
      </c>
      <c r="AB10" s="16">
        <v>0.52843515884237002</v>
      </c>
      <c r="AC10" s="16">
        <v>0.447174124104465</v>
      </c>
      <c r="AD10" s="16">
        <v>0.50092454479220305</v>
      </c>
      <c r="AE10" s="16">
        <v>0.57707796404846001</v>
      </c>
      <c r="AF10" s="16">
        <v>0.51042346850378095</v>
      </c>
      <c r="AG10" s="16"/>
      <c r="AH10" s="16">
        <v>0.47611795958083802</v>
      </c>
      <c r="AI10" s="16">
        <v>0.49525284205323999</v>
      </c>
      <c r="AJ10" s="16"/>
      <c r="AK10" s="16">
        <v>0.461589049153171</v>
      </c>
      <c r="AL10" s="16">
        <v>0.46245630862013898</v>
      </c>
      <c r="AM10" s="16"/>
      <c r="AN10" s="16">
        <v>0.486385122145293</v>
      </c>
      <c r="AO10" s="16">
        <v>0.47658146821037201</v>
      </c>
      <c r="AP10" s="16"/>
      <c r="AQ10" s="16">
        <v>0.542450501742195</v>
      </c>
      <c r="AR10" s="16">
        <v>0.46553900148497601</v>
      </c>
      <c r="AS10" s="16">
        <v>0.44516580937417299</v>
      </c>
      <c r="AT10" s="16"/>
      <c r="AU10" s="16">
        <v>0.48206955585302003</v>
      </c>
      <c r="AV10" s="16">
        <v>0.45869835412473198</v>
      </c>
      <c r="AW10" s="16"/>
      <c r="AX10" s="16">
        <v>0.494938905393008</v>
      </c>
      <c r="AY10" s="16">
        <v>0.35485660091310101</v>
      </c>
      <c r="AZ10" s="16"/>
      <c r="BA10" s="16">
        <v>0.55372184595437801</v>
      </c>
      <c r="BB10" s="16">
        <v>0.55309779144132598</v>
      </c>
    </row>
    <row r="11" spans="2:54" ht="29" customHeight="1" x14ac:dyDescent="0.35">
      <c r="B11" s="19" t="s">
        <v>294</v>
      </c>
      <c r="C11" s="16">
        <v>0.338244851636466</v>
      </c>
      <c r="D11" s="16">
        <v>0.35592819141579002</v>
      </c>
      <c r="E11" s="16">
        <v>0.32481192007165</v>
      </c>
      <c r="F11" s="16"/>
      <c r="G11" s="16">
        <v>0.21727894429320299</v>
      </c>
      <c r="H11" s="16">
        <v>0.31049016940368102</v>
      </c>
      <c r="I11" s="16">
        <v>0.39308398501856401</v>
      </c>
      <c r="J11" s="16">
        <v>0.33261811614676801</v>
      </c>
      <c r="K11" s="16">
        <v>0.31487617574627502</v>
      </c>
      <c r="L11" s="16">
        <v>0.41176111044678798</v>
      </c>
      <c r="M11" s="16"/>
      <c r="N11" s="16">
        <v>0.36171903487992701</v>
      </c>
      <c r="O11" s="16">
        <v>0.28614026806613102</v>
      </c>
      <c r="P11" s="16">
        <v>0.34052494920861998</v>
      </c>
      <c r="Q11" s="16">
        <v>0.36334513349977698</v>
      </c>
      <c r="R11" s="16"/>
      <c r="S11" s="16">
        <v>0.34688187710192597</v>
      </c>
      <c r="T11" s="16">
        <v>0.32690633207647402</v>
      </c>
      <c r="U11" s="16"/>
      <c r="V11" s="16">
        <v>0.30746961505987902</v>
      </c>
      <c r="W11" s="16">
        <v>0.31748078981220701</v>
      </c>
      <c r="X11" s="16">
        <v>0.38092098283553799</v>
      </c>
      <c r="Y11" s="16">
        <v>0.44731347036167002</v>
      </c>
      <c r="Z11" s="16"/>
      <c r="AA11" s="16">
        <v>0.24158877112465299</v>
      </c>
      <c r="AB11" s="16">
        <v>0.440069719269021</v>
      </c>
      <c r="AC11" s="16">
        <v>0.34273820942556599</v>
      </c>
      <c r="AD11" s="16">
        <v>0.37006451277048402</v>
      </c>
      <c r="AE11" s="16">
        <v>0.44433815157684198</v>
      </c>
      <c r="AF11" s="16">
        <v>0.42392987165915202</v>
      </c>
      <c r="AG11" s="16"/>
      <c r="AH11" s="16">
        <v>0.35016347741645998</v>
      </c>
      <c r="AI11" s="16">
        <v>0.34710070610659</v>
      </c>
      <c r="AJ11" s="16"/>
      <c r="AK11" s="16">
        <v>0.32896331936048001</v>
      </c>
      <c r="AL11" s="16">
        <v>0.35145234506352002</v>
      </c>
      <c r="AM11" s="16"/>
      <c r="AN11" s="16">
        <v>0.36495172981685298</v>
      </c>
      <c r="AO11" s="16">
        <v>0.33040706407506099</v>
      </c>
      <c r="AP11" s="16"/>
      <c r="AQ11" s="16">
        <v>0.37840958879070502</v>
      </c>
      <c r="AR11" s="16">
        <v>0.33922831043721302</v>
      </c>
      <c r="AS11" s="16">
        <v>0.33019753383872602</v>
      </c>
      <c r="AT11" s="16"/>
      <c r="AU11" s="16">
        <v>0.36439440062332801</v>
      </c>
      <c r="AV11" s="16">
        <v>0.30523004264246101</v>
      </c>
      <c r="AW11" s="16"/>
      <c r="AX11" s="16">
        <v>0.35419176152764198</v>
      </c>
      <c r="AY11" s="16">
        <v>0.27053172133666697</v>
      </c>
      <c r="AZ11" s="16"/>
      <c r="BA11" s="16">
        <v>0.44350168047724198</v>
      </c>
      <c r="BB11" s="16">
        <v>0.399733692787552</v>
      </c>
    </row>
    <row r="12" spans="2:54" ht="29" customHeight="1" x14ac:dyDescent="0.35">
      <c r="B12" s="19" t="s">
        <v>295</v>
      </c>
      <c r="C12" s="16">
        <v>0.29623568601266997</v>
      </c>
      <c r="D12" s="16">
        <v>0.30598206381578402</v>
      </c>
      <c r="E12" s="16">
        <v>0.29162201919587899</v>
      </c>
      <c r="F12" s="16"/>
      <c r="G12" s="16">
        <v>0.25711396841834799</v>
      </c>
      <c r="H12" s="16">
        <v>0.30754656733581598</v>
      </c>
      <c r="I12" s="16">
        <v>0.33475249475896202</v>
      </c>
      <c r="J12" s="16">
        <v>0.24744170670020901</v>
      </c>
      <c r="K12" s="16">
        <v>0.28690774726089102</v>
      </c>
      <c r="L12" s="16">
        <v>0.32329872853509001</v>
      </c>
      <c r="M12" s="16"/>
      <c r="N12" s="16">
        <v>0.35825029595528601</v>
      </c>
      <c r="O12" s="16">
        <v>0.25194833532795302</v>
      </c>
      <c r="P12" s="16">
        <v>0.29306222459432901</v>
      </c>
      <c r="Q12" s="16">
        <v>0.29563624134982602</v>
      </c>
      <c r="R12" s="16"/>
      <c r="S12" s="16">
        <v>0.29755575452223199</v>
      </c>
      <c r="T12" s="16">
        <v>0.29074096191846299</v>
      </c>
      <c r="U12" s="16"/>
      <c r="V12" s="16">
        <v>0.27083979158555899</v>
      </c>
      <c r="W12" s="16">
        <v>0.29015771900812198</v>
      </c>
      <c r="X12" s="16">
        <v>0.32443713027461601</v>
      </c>
      <c r="Y12" s="16">
        <v>0.31675645690532001</v>
      </c>
      <c r="Z12" s="16"/>
      <c r="AA12" s="16">
        <v>0.25986958657356302</v>
      </c>
      <c r="AB12" s="16">
        <v>0.37086511666862598</v>
      </c>
      <c r="AC12" s="16">
        <v>0.28537006818524902</v>
      </c>
      <c r="AD12" s="16">
        <v>0.31357397549931798</v>
      </c>
      <c r="AE12" s="16">
        <v>0.29436985211077099</v>
      </c>
      <c r="AF12" s="16">
        <v>0.240777985927009</v>
      </c>
      <c r="AG12" s="16"/>
      <c r="AH12" s="16">
        <v>0.31784528160386899</v>
      </c>
      <c r="AI12" s="16">
        <v>0.28165203138065398</v>
      </c>
      <c r="AJ12" s="16"/>
      <c r="AK12" s="16">
        <v>0.33167897351796299</v>
      </c>
      <c r="AL12" s="16">
        <v>0.25299610465644101</v>
      </c>
      <c r="AM12" s="16"/>
      <c r="AN12" s="16">
        <v>0.32878916427586702</v>
      </c>
      <c r="AO12" s="16">
        <v>0.27646472707040098</v>
      </c>
      <c r="AP12" s="16"/>
      <c r="AQ12" s="16">
        <v>0.28669157566244402</v>
      </c>
      <c r="AR12" s="16">
        <v>0.30115866902249699</v>
      </c>
      <c r="AS12" s="16">
        <v>0.30226576920317799</v>
      </c>
      <c r="AT12" s="16"/>
      <c r="AU12" s="16">
        <v>0.29070914166368</v>
      </c>
      <c r="AV12" s="16">
        <v>0.30946150379271897</v>
      </c>
      <c r="AW12" s="16"/>
      <c r="AX12" s="16">
        <v>0.31285321372147701</v>
      </c>
      <c r="AY12" s="16">
        <v>0.20578621848001799</v>
      </c>
      <c r="AZ12" s="16"/>
      <c r="BA12" s="16">
        <v>0.37153008054508802</v>
      </c>
      <c r="BB12" s="16">
        <v>0.34967246073559</v>
      </c>
    </row>
    <row r="13" spans="2:54" x14ac:dyDescent="0.35">
      <c r="B13" s="19" t="s">
        <v>296</v>
      </c>
      <c r="C13" s="16">
        <v>0.29183642625301598</v>
      </c>
      <c r="D13" s="16">
        <v>0.25947779382394298</v>
      </c>
      <c r="E13" s="16">
        <v>0.32033966480563603</v>
      </c>
      <c r="F13" s="16"/>
      <c r="G13" s="16">
        <v>0.37016092902497799</v>
      </c>
      <c r="H13" s="16">
        <v>0.39791334681018298</v>
      </c>
      <c r="I13" s="16">
        <v>0.326481695713701</v>
      </c>
      <c r="J13" s="16">
        <v>0.28283814344709901</v>
      </c>
      <c r="K13" s="16">
        <v>0.20641268858307699</v>
      </c>
      <c r="L13" s="16">
        <v>0.202431118849147</v>
      </c>
      <c r="M13" s="16"/>
      <c r="N13" s="16">
        <v>0.36878145510289601</v>
      </c>
      <c r="O13" s="16">
        <v>0.24529053868513401</v>
      </c>
      <c r="P13" s="16">
        <v>0.31117151052093101</v>
      </c>
      <c r="Q13" s="16">
        <v>0.24642422478953499</v>
      </c>
      <c r="R13" s="16"/>
      <c r="S13" s="16">
        <v>0.24420418360418999</v>
      </c>
      <c r="T13" s="16">
        <v>0.36344991181731701</v>
      </c>
      <c r="U13" s="16"/>
      <c r="V13" s="16">
        <v>0.29043155761578598</v>
      </c>
      <c r="W13" s="16">
        <v>0.271781983142726</v>
      </c>
      <c r="X13" s="16">
        <v>0.30002010080111202</v>
      </c>
      <c r="Y13" s="16">
        <v>0.46618242894165801</v>
      </c>
      <c r="Z13" s="16"/>
      <c r="AA13" s="16">
        <v>0.27981474247098098</v>
      </c>
      <c r="AB13" s="16">
        <v>0.32472650738542302</v>
      </c>
      <c r="AC13" s="16">
        <v>0.285187599112949</v>
      </c>
      <c r="AD13" s="16">
        <v>0.30632283441847002</v>
      </c>
      <c r="AE13" s="16">
        <v>0.303669559882697</v>
      </c>
      <c r="AF13" s="16">
        <v>0.138693067233018</v>
      </c>
      <c r="AG13" s="16"/>
      <c r="AH13" s="16">
        <v>0.31947569748946603</v>
      </c>
      <c r="AI13" s="16">
        <v>0.24719299512000101</v>
      </c>
      <c r="AJ13" s="16"/>
      <c r="AK13" s="16">
        <v>0.32966628345858201</v>
      </c>
      <c r="AL13" s="16">
        <v>0.258364106225624</v>
      </c>
      <c r="AM13" s="16"/>
      <c r="AN13" s="16">
        <v>0.322201229844506</v>
      </c>
      <c r="AO13" s="16">
        <v>0.24522274553196299</v>
      </c>
      <c r="AP13" s="16"/>
      <c r="AQ13" s="16">
        <v>0.268183492195327</v>
      </c>
      <c r="AR13" s="16">
        <v>0.32869937782769099</v>
      </c>
      <c r="AS13" s="16">
        <v>0.28690542730553298</v>
      </c>
      <c r="AT13" s="16"/>
      <c r="AU13" s="16">
        <v>0.301062554986047</v>
      </c>
      <c r="AV13" s="16">
        <v>0.27663208239228498</v>
      </c>
      <c r="AW13" s="16"/>
      <c r="AX13" s="16">
        <v>0.31120344209620998</v>
      </c>
      <c r="AY13" s="16">
        <v>0.20481494145120299</v>
      </c>
      <c r="AZ13" s="16"/>
      <c r="BA13" s="16">
        <v>0.43872207121837198</v>
      </c>
      <c r="BB13" s="16">
        <v>0.38513844086203902</v>
      </c>
    </row>
    <row r="14" spans="2:54" ht="29" customHeight="1" x14ac:dyDescent="0.35">
      <c r="B14" s="19" t="s">
        <v>297</v>
      </c>
      <c r="C14" s="16">
        <v>0.24275941314798499</v>
      </c>
      <c r="D14" s="16">
        <v>0.237746665168272</v>
      </c>
      <c r="E14" s="16">
        <v>0.25015378958615198</v>
      </c>
      <c r="F14" s="16"/>
      <c r="G14" s="16">
        <v>0.230790910621751</v>
      </c>
      <c r="H14" s="16">
        <v>0.22820549834585699</v>
      </c>
      <c r="I14" s="16">
        <v>0.30018811585106903</v>
      </c>
      <c r="J14" s="16">
        <v>0.22837346343329401</v>
      </c>
      <c r="K14" s="16">
        <v>0.20669389870248001</v>
      </c>
      <c r="L14" s="16">
        <v>0.25656578636699201</v>
      </c>
      <c r="M14" s="16"/>
      <c r="N14" s="16">
        <v>0.223218213790492</v>
      </c>
      <c r="O14" s="16">
        <v>0.20454422164911701</v>
      </c>
      <c r="P14" s="16">
        <v>0.262231661163074</v>
      </c>
      <c r="Q14" s="16">
        <v>0.25895677695828001</v>
      </c>
      <c r="R14" s="16"/>
      <c r="S14" s="16">
        <v>0.258382912399719</v>
      </c>
      <c r="T14" s="16">
        <v>0.220411324044546</v>
      </c>
      <c r="U14" s="16"/>
      <c r="V14" s="16">
        <v>0.19983736764107701</v>
      </c>
      <c r="W14" s="16">
        <v>0.242430785909765</v>
      </c>
      <c r="X14" s="16">
        <v>0.285107126404266</v>
      </c>
      <c r="Y14" s="16">
        <v>0.20663642037833099</v>
      </c>
      <c r="Z14" s="16"/>
      <c r="AA14" s="16">
        <v>0.206099824166353</v>
      </c>
      <c r="AB14" s="16">
        <v>0.28543382895780001</v>
      </c>
      <c r="AC14" s="16">
        <v>0.21228628298569899</v>
      </c>
      <c r="AD14" s="16">
        <v>0.30523753307085699</v>
      </c>
      <c r="AE14" s="16">
        <v>0.22429612648636901</v>
      </c>
      <c r="AF14" s="16">
        <v>0.17678224028800699</v>
      </c>
      <c r="AG14" s="16"/>
      <c r="AH14" s="16">
        <v>0.23931624872238599</v>
      </c>
      <c r="AI14" s="16">
        <v>0.259131067851184</v>
      </c>
      <c r="AJ14" s="16"/>
      <c r="AK14" s="16">
        <v>0.22208531603509901</v>
      </c>
      <c r="AL14" s="16">
        <v>0.25159995116135803</v>
      </c>
      <c r="AM14" s="16"/>
      <c r="AN14" s="16">
        <v>0.23313500989697999</v>
      </c>
      <c r="AO14" s="16">
        <v>0.24292209994825301</v>
      </c>
      <c r="AP14" s="16"/>
      <c r="AQ14" s="16">
        <v>0.24661217174153799</v>
      </c>
      <c r="AR14" s="16">
        <v>0.25403592103397199</v>
      </c>
      <c r="AS14" s="16">
        <v>0.229707390958971</v>
      </c>
      <c r="AT14" s="16"/>
      <c r="AU14" s="16">
        <v>0.26070039210657697</v>
      </c>
      <c r="AV14" s="16">
        <v>0.22172533063375099</v>
      </c>
      <c r="AW14" s="16"/>
      <c r="AX14" s="16">
        <v>0.25818787114254499</v>
      </c>
      <c r="AY14" s="16">
        <v>0.173848283573833</v>
      </c>
      <c r="AZ14" s="16"/>
      <c r="BA14" s="16">
        <v>0.32747468968667298</v>
      </c>
      <c r="BB14" s="16">
        <v>0.30750268246965401</v>
      </c>
    </row>
    <row r="15" spans="2:54" ht="29" customHeight="1" x14ac:dyDescent="0.35">
      <c r="B15" s="19" t="s">
        <v>298</v>
      </c>
      <c r="C15" s="16">
        <v>0.23543020896275199</v>
      </c>
      <c r="D15" s="16">
        <v>0.23159810099377701</v>
      </c>
      <c r="E15" s="16">
        <v>0.24080567610620801</v>
      </c>
      <c r="F15" s="16"/>
      <c r="G15" s="16">
        <v>0.18416678929799599</v>
      </c>
      <c r="H15" s="16">
        <v>0.25767590135375101</v>
      </c>
      <c r="I15" s="16">
        <v>0.23502931320135101</v>
      </c>
      <c r="J15" s="16">
        <v>0.21104802757057001</v>
      </c>
      <c r="K15" s="16">
        <v>0.27725937269413098</v>
      </c>
      <c r="L15" s="16">
        <v>0.23192566639982801</v>
      </c>
      <c r="M15" s="16"/>
      <c r="N15" s="16">
        <v>0.257645293449142</v>
      </c>
      <c r="O15" s="16">
        <v>0.18207103235208499</v>
      </c>
      <c r="P15" s="16">
        <v>0.26152062147104199</v>
      </c>
      <c r="Q15" s="16">
        <v>0.224349233631981</v>
      </c>
      <c r="R15" s="16"/>
      <c r="S15" s="16">
        <v>0.222822975450952</v>
      </c>
      <c r="T15" s="16">
        <v>0.25561152565582501</v>
      </c>
      <c r="U15" s="16"/>
      <c r="V15" s="16">
        <v>0.23195866062336601</v>
      </c>
      <c r="W15" s="16">
        <v>0.21452248376402999</v>
      </c>
      <c r="X15" s="16">
        <v>0.25513457111559301</v>
      </c>
      <c r="Y15" s="16">
        <v>0.33835344221112901</v>
      </c>
      <c r="Z15" s="16"/>
      <c r="AA15" s="16">
        <v>0.182612895593322</v>
      </c>
      <c r="AB15" s="16">
        <v>0.241535810012803</v>
      </c>
      <c r="AC15" s="16">
        <v>0.26628314772083</v>
      </c>
      <c r="AD15" s="16">
        <v>0.31190232505338</v>
      </c>
      <c r="AE15" s="16">
        <v>0.235825860846608</v>
      </c>
      <c r="AF15" s="16">
        <v>0.24008151866489899</v>
      </c>
      <c r="AG15" s="16"/>
      <c r="AH15" s="16">
        <v>0.28567271459189603</v>
      </c>
      <c r="AI15" s="16">
        <v>0.205554905127903</v>
      </c>
      <c r="AJ15" s="16"/>
      <c r="AK15" s="16">
        <v>0.27820119100357199</v>
      </c>
      <c r="AL15" s="16">
        <v>0.226829863330548</v>
      </c>
      <c r="AM15" s="16"/>
      <c r="AN15" s="16">
        <v>0.25320082631792901</v>
      </c>
      <c r="AO15" s="16">
        <v>0.23625685554012299</v>
      </c>
      <c r="AP15" s="16"/>
      <c r="AQ15" s="16">
        <v>0.252747151297117</v>
      </c>
      <c r="AR15" s="16">
        <v>0.23115152477557499</v>
      </c>
      <c r="AS15" s="16">
        <v>0.24475555937926199</v>
      </c>
      <c r="AT15" s="16"/>
      <c r="AU15" s="16">
        <v>0.24869954311748099</v>
      </c>
      <c r="AV15" s="16">
        <v>0.22088934606883701</v>
      </c>
      <c r="AW15" s="16"/>
      <c r="AX15" s="16">
        <v>0.23458743363401999</v>
      </c>
      <c r="AY15" s="16">
        <v>0.24920061264680399</v>
      </c>
      <c r="AZ15" s="16"/>
      <c r="BA15" s="16">
        <v>0.32645378074526599</v>
      </c>
      <c r="BB15" s="16">
        <v>0.30566390671091598</v>
      </c>
    </row>
    <row r="16" spans="2:54" ht="29" customHeight="1" x14ac:dyDescent="0.35">
      <c r="B16" s="19" t="s">
        <v>299</v>
      </c>
      <c r="C16" s="16">
        <v>0.22188085559451301</v>
      </c>
      <c r="D16" s="16">
        <v>0.227520061192548</v>
      </c>
      <c r="E16" s="16">
        <v>0.21999870103955399</v>
      </c>
      <c r="F16" s="16"/>
      <c r="G16" s="16">
        <v>0.30451705551875602</v>
      </c>
      <c r="H16" s="16">
        <v>0.239505637383117</v>
      </c>
      <c r="I16" s="16">
        <v>0.284436906000197</v>
      </c>
      <c r="J16" s="16">
        <v>0.204677584054204</v>
      </c>
      <c r="K16" s="16">
        <v>0.17034267885330601</v>
      </c>
      <c r="L16" s="16">
        <v>0.16373803279458199</v>
      </c>
      <c r="M16" s="16"/>
      <c r="N16" s="16">
        <v>0.217704991068081</v>
      </c>
      <c r="O16" s="16">
        <v>0.189308301223124</v>
      </c>
      <c r="P16" s="16">
        <v>0.224333524120574</v>
      </c>
      <c r="Q16" s="16">
        <v>0.249427804433039</v>
      </c>
      <c r="R16" s="16"/>
      <c r="S16" s="16">
        <v>0.22260992824308801</v>
      </c>
      <c r="T16" s="16">
        <v>0.21856589925137301</v>
      </c>
      <c r="U16" s="16"/>
      <c r="V16" s="16">
        <v>0.19579288101168699</v>
      </c>
      <c r="W16" s="16">
        <v>0.215892418573328</v>
      </c>
      <c r="X16" s="16">
        <v>0.24904523035202</v>
      </c>
      <c r="Y16" s="16">
        <v>0.25512108310526399</v>
      </c>
      <c r="Z16" s="16"/>
      <c r="AA16" s="16">
        <v>0.194052751093644</v>
      </c>
      <c r="AB16" s="16">
        <v>0.22602457021997299</v>
      </c>
      <c r="AC16" s="16">
        <v>0.23079987213189601</v>
      </c>
      <c r="AD16" s="16">
        <v>0.26609633563517399</v>
      </c>
      <c r="AE16" s="16">
        <v>0.25101053759353797</v>
      </c>
      <c r="AF16" s="16">
        <v>0.13129498047574001</v>
      </c>
      <c r="AG16" s="16"/>
      <c r="AH16" s="16">
        <v>0.22466172652713101</v>
      </c>
      <c r="AI16" s="16">
        <v>0.23247898861424399</v>
      </c>
      <c r="AJ16" s="16"/>
      <c r="AK16" s="16">
        <v>0.19474251530895201</v>
      </c>
      <c r="AL16" s="16">
        <v>0.226896826026634</v>
      </c>
      <c r="AM16" s="16"/>
      <c r="AN16" s="16">
        <v>0.20493554208914799</v>
      </c>
      <c r="AO16" s="16">
        <v>0.246037661298559</v>
      </c>
      <c r="AP16" s="16"/>
      <c r="AQ16" s="16">
        <v>0.17974742662635401</v>
      </c>
      <c r="AR16" s="16">
        <v>0.22516978103787799</v>
      </c>
      <c r="AS16" s="16">
        <v>0.250226987084052</v>
      </c>
      <c r="AT16" s="16"/>
      <c r="AU16" s="16">
        <v>0.22039846951048001</v>
      </c>
      <c r="AV16" s="16">
        <v>0.22266751404361099</v>
      </c>
      <c r="AW16" s="16"/>
      <c r="AX16" s="16">
        <v>0.23699055596984001</v>
      </c>
      <c r="AY16" s="16">
        <v>0.15375520039000701</v>
      </c>
      <c r="AZ16" s="16"/>
      <c r="BA16" s="16">
        <v>0.30296661015349402</v>
      </c>
      <c r="BB16" s="16">
        <v>0.33253494188275801</v>
      </c>
    </row>
    <row r="17" spans="2:54" ht="29" customHeight="1" x14ac:dyDescent="0.35">
      <c r="B17" s="19" t="s">
        <v>300</v>
      </c>
      <c r="C17" s="16">
        <v>0.19421130167011799</v>
      </c>
      <c r="D17" s="16">
        <v>0.222284542584682</v>
      </c>
      <c r="E17" s="16">
        <v>0.16871669369567799</v>
      </c>
      <c r="F17" s="16"/>
      <c r="G17" s="16">
        <v>0.13062067793742599</v>
      </c>
      <c r="H17" s="16">
        <v>0.171079214586803</v>
      </c>
      <c r="I17" s="16">
        <v>0.27422385124554599</v>
      </c>
      <c r="J17" s="16">
        <v>0.19010823752271999</v>
      </c>
      <c r="K17" s="16">
        <v>0.175559816662823</v>
      </c>
      <c r="L17" s="16">
        <v>0.20621094528807901</v>
      </c>
      <c r="M17" s="16"/>
      <c r="N17" s="16">
        <v>0.28285745639512</v>
      </c>
      <c r="O17" s="16">
        <v>0.14315108251192701</v>
      </c>
      <c r="P17" s="16">
        <v>0.17530975978666799</v>
      </c>
      <c r="Q17" s="16">
        <v>0.205679037932089</v>
      </c>
      <c r="R17" s="16"/>
      <c r="S17" s="16">
        <v>0.178372415990279</v>
      </c>
      <c r="T17" s="16">
        <v>0.21906001140058901</v>
      </c>
      <c r="U17" s="16"/>
      <c r="V17" s="16">
        <v>0.16912546473467099</v>
      </c>
      <c r="W17" s="16">
        <v>0.208413352473868</v>
      </c>
      <c r="X17" s="16">
        <v>0.19437472593657901</v>
      </c>
      <c r="Y17" s="16">
        <v>0.21204845801494801</v>
      </c>
      <c r="Z17" s="16"/>
      <c r="AA17" s="16">
        <v>0.15872024429929599</v>
      </c>
      <c r="AB17" s="16">
        <v>0.20089015531801499</v>
      </c>
      <c r="AC17" s="16">
        <v>0.206007520182941</v>
      </c>
      <c r="AD17" s="16">
        <v>0.20874099535705401</v>
      </c>
      <c r="AE17" s="16">
        <v>0.28109532934055298</v>
      </c>
      <c r="AF17" s="16">
        <v>0.21378805673398399</v>
      </c>
      <c r="AG17" s="16"/>
      <c r="AH17" s="16">
        <v>0.227758103789195</v>
      </c>
      <c r="AI17" s="16">
        <v>0.17807393605447699</v>
      </c>
      <c r="AJ17" s="16"/>
      <c r="AK17" s="16">
        <v>0.22897112855559401</v>
      </c>
      <c r="AL17" s="16">
        <v>0.16215948130761701</v>
      </c>
      <c r="AM17" s="16"/>
      <c r="AN17" s="16">
        <v>0.24720893152835099</v>
      </c>
      <c r="AO17" s="16">
        <v>0.16524511975676701</v>
      </c>
      <c r="AP17" s="16"/>
      <c r="AQ17" s="16">
        <v>0.19705992333078801</v>
      </c>
      <c r="AR17" s="16">
        <v>0.185392889675149</v>
      </c>
      <c r="AS17" s="16">
        <v>0.23014186077904999</v>
      </c>
      <c r="AT17" s="16"/>
      <c r="AU17" s="16">
        <v>0.20208891083115099</v>
      </c>
      <c r="AV17" s="16">
        <v>0.186568811896833</v>
      </c>
      <c r="AW17" s="16"/>
      <c r="AX17" s="16">
        <v>0.21025819841597401</v>
      </c>
      <c r="AY17" s="16">
        <v>0.120193047532671</v>
      </c>
      <c r="AZ17" s="16"/>
      <c r="BA17" s="16">
        <v>0.28564119931468601</v>
      </c>
      <c r="BB17" s="16">
        <v>0.23794055756751001</v>
      </c>
    </row>
    <row r="18" spans="2:54" x14ac:dyDescent="0.35">
      <c r="B18" s="19" t="s">
        <v>301</v>
      </c>
      <c r="C18" s="16">
        <v>0.184380917859783</v>
      </c>
      <c r="D18" s="16">
        <v>0.21156369632169</v>
      </c>
      <c r="E18" s="16">
        <v>0.15820654016906699</v>
      </c>
      <c r="F18" s="16"/>
      <c r="G18" s="16">
        <v>0.21065426162258899</v>
      </c>
      <c r="H18" s="16">
        <v>0.16521451906120399</v>
      </c>
      <c r="I18" s="16">
        <v>0.190971075598596</v>
      </c>
      <c r="J18" s="16">
        <v>0.191822114196672</v>
      </c>
      <c r="K18" s="16">
        <v>0.19778945778936799</v>
      </c>
      <c r="L18" s="16">
        <v>0.164394652387722</v>
      </c>
      <c r="M18" s="16"/>
      <c r="N18" s="16">
        <v>0.16557925849428901</v>
      </c>
      <c r="O18" s="16">
        <v>0.15799460734262299</v>
      </c>
      <c r="P18" s="16">
        <v>0.16974596167241801</v>
      </c>
      <c r="Q18" s="16">
        <v>0.24439457352367699</v>
      </c>
      <c r="R18" s="16"/>
      <c r="S18" s="16">
        <v>0.17373783783134999</v>
      </c>
      <c r="T18" s="16">
        <v>0.198026004846134</v>
      </c>
      <c r="U18" s="16"/>
      <c r="V18" s="16">
        <v>0.155873435935063</v>
      </c>
      <c r="W18" s="16">
        <v>0.185847820992531</v>
      </c>
      <c r="X18" s="16">
        <v>0.193405268779901</v>
      </c>
      <c r="Y18" s="16">
        <v>0.30079573248326802</v>
      </c>
      <c r="Z18" s="16"/>
      <c r="AA18" s="16">
        <v>0.15507077014413301</v>
      </c>
      <c r="AB18" s="16">
        <v>0.219334638971733</v>
      </c>
      <c r="AC18" s="16">
        <v>0.165537056387385</v>
      </c>
      <c r="AD18" s="16">
        <v>0.20445959518170001</v>
      </c>
      <c r="AE18" s="16">
        <v>0.21720070506589201</v>
      </c>
      <c r="AF18" s="16">
        <v>0.17721572023394</v>
      </c>
      <c r="AG18" s="16"/>
      <c r="AH18" s="16">
        <v>0.19237904564824701</v>
      </c>
      <c r="AI18" s="16">
        <v>0.17790552834714099</v>
      </c>
      <c r="AJ18" s="16"/>
      <c r="AK18" s="16">
        <v>0.18997290154995899</v>
      </c>
      <c r="AL18" s="16">
        <v>0.19651359151850301</v>
      </c>
      <c r="AM18" s="16"/>
      <c r="AN18" s="16">
        <v>0.19666180821061599</v>
      </c>
      <c r="AO18" s="16">
        <v>0.17798796967344899</v>
      </c>
      <c r="AP18" s="16"/>
      <c r="AQ18" s="16">
        <v>0.22106252132158599</v>
      </c>
      <c r="AR18" s="16">
        <v>0.18785073888988399</v>
      </c>
      <c r="AS18" s="16">
        <v>0.165382203008023</v>
      </c>
      <c r="AT18" s="16"/>
      <c r="AU18" s="16">
        <v>0.17532678947754399</v>
      </c>
      <c r="AV18" s="16">
        <v>0.196484076250905</v>
      </c>
      <c r="AW18" s="16"/>
      <c r="AX18" s="16">
        <v>0.19067598793957499</v>
      </c>
      <c r="AY18" s="16">
        <v>0.159697337505744</v>
      </c>
      <c r="AZ18" s="16"/>
      <c r="BA18" s="16">
        <v>0.25494232107420001</v>
      </c>
      <c r="BB18" s="16">
        <v>0.27298712855095197</v>
      </c>
    </row>
    <row r="19" spans="2:54" ht="29" customHeight="1" x14ac:dyDescent="0.35">
      <c r="B19" s="19" t="s">
        <v>302</v>
      </c>
      <c r="C19" s="16">
        <v>0.17573241925124999</v>
      </c>
      <c r="D19" s="16">
        <v>0.17771937783434999</v>
      </c>
      <c r="E19" s="16">
        <v>0.17659068538950401</v>
      </c>
      <c r="F19" s="16"/>
      <c r="G19" s="16">
        <v>0.201631077529935</v>
      </c>
      <c r="H19" s="16">
        <v>0.207582173885659</v>
      </c>
      <c r="I19" s="16">
        <v>0.19597043857996499</v>
      </c>
      <c r="J19" s="16">
        <v>0.13222527802881401</v>
      </c>
      <c r="K19" s="16">
        <v>0.16833491720392699</v>
      </c>
      <c r="L19" s="16">
        <v>0.156368286698084</v>
      </c>
      <c r="M19" s="16"/>
      <c r="N19" s="16">
        <v>0.18413500999364699</v>
      </c>
      <c r="O19" s="16">
        <v>0.14344244379795101</v>
      </c>
      <c r="P19" s="16">
        <v>0.158858103737722</v>
      </c>
      <c r="Q19" s="16">
        <v>0.22501326529170201</v>
      </c>
      <c r="R19" s="16"/>
      <c r="S19" s="16">
        <v>0.16433099553696301</v>
      </c>
      <c r="T19" s="16">
        <v>0.193798372106324</v>
      </c>
      <c r="U19" s="16"/>
      <c r="V19" s="16">
        <v>0.15615065577172299</v>
      </c>
      <c r="W19" s="16">
        <v>0.139736009875877</v>
      </c>
      <c r="X19" s="16">
        <v>0.24581694956435801</v>
      </c>
      <c r="Y19" s="16">
        <v>0.14988428699848499</v>
      </c>
      <c r="Z19" s="16"/>
      <c r="AA19" s="16">
        <v>0.153052567970345</v>
      </c>
      <c r="AB19" s="16">
        <v>0.19056162704563001</v>
      </c>
      <c r="AC19" s="16">
        <v>0.13432548348162501</v>
      </c>
      <c r="AD19" s="16">
        <v>0.20638451034809999</v>
      </c>
      <c r="AE19" s="16">
        <v>0.24196933907363699</v>
      </c>
      <c r="AF19" s="16">
        <v>0.104275369373307</v>
      </c>
      <c r="AG19" s="16"/>
      <c r="AH19" s="16">
        <v>0.19328677348627199</v>
      </c>
      <c r="AI19" s="16">
        <v>0.152988740608162</v>
      </c>
      <c r="AJ19" s="16"/>
      <c r="AK19" s="16">
        <v>0.181306765714663</v>
      </c>
      <c r="AL19" s="16">
        <v>0.18503298955675701</v>
      </c>
      <c r="AM19" s="16"/>
      <c r="AN19" s="16">
        <v>0.19243216139248301</v>
      </c>
      <c r="AO19" s="16">
        <v>0.155586042921596</v>
      </c>
      <c r="AP19" s="16"/>
      <c r="AQ19" s="16">
        <v>0.1861159767586</v>
      </c>
      <c r="AR19" s="16">
        <v>0.16659407190346801</v>
      </c>
      <c r="AS19" s="16">
        <v>0.18945206383975299</v>
      </c>
      <c r="AT19" s="16"/>
      <c r="AU19" s="16">
        <v>0.17380238817008201</v>
      </c>
      <c r="AV19" s="16">
        <v>0.18166555589361699</v>
      </c>
      <c r="AW19" s="16"/>
      <c r="AX19" s="16">
        <v>0.186576527592338</v>
      </c>
      <c r="AY19" s="16">
        <v>0.127502687826622</v>
      </c>
      <c r="AZ19" s="16"/>
      <c r="BA19" s="16">
        <v>0.28187243309432902</v>
      </c>
      <c r="BB19" s="16">
        <v>0.20939799517280899</v>
      </c>
    </row>
    <row r="20" spans="2:54" ht="29" customHeight="1" x14ac:dyDescent="0.35">
      <c r="B20" s="19" t="s">
        <v>303</v>
      </c>
      <c r="C20" s="16">
        <v>0.15000534085322401</v>
      </c>
      <c r="D20" s="16">
        <v>0.16853910308832901</v>
      </c>
      <c r="E20" s="16">
        <v>0.13300831920130199</v>
      </c>
      <c r="F20" s="16"/>
      <c r="G20" s="16">
        <v>0.24411707817241499</v>
      </c>
      <c r="H20" s="16">
        <v>0.16885102910025901</v>
      </c>
      <c r="I20" s="16">
        <v>0.18309390389024499</v>
      </c>
      <c r="J20" s="16">
        <v>7.6511949077698205E-2</v>
      </c>
      <c r="K20" s="16">
        <v>0.110290188577603</v>
      </c>
      <c r="L20" s="16">
        <v>0.14034035149888499</v>
      </c>
      <c r="M20" s="16"/>
      <c r="N20" s="16">
        <v>0.14927956839894799</v>
      </c>
      <c r="O20" s="16">
        <v>0.111132400461601</v>
      </c>
      <c r="P20" s="16">
        <v>0.17497053611059399</v>
      </c>
      <c r="Q20" s="16">
        <v>0.14449189729068701</v>
      </c>
      <c r="R20" s="16"/>
      <c r="S20" s="16">
        <v>0.134215540379132</v>
      </c>
      <c r="T20" s="16">
        <v>0.17455992022401301</v>
      </c>
      <c r="U20" s="16"/>
      <c r="V20" s="16">
        <v>0.169546711713461</v>
      </c>
      <c r="W20" s="16">
        <v>0.14082574004882401</v>
      </c>
      <c r="X20" s="16">
        <v>0.14303682601569501</v>
      </c>
      <c r="Y20" s="16">
        <v>0.171552720737807</v>
      </c>
      <c r="Z20" s="16"/>
      <c r="AA20" s="16">
        <v>0.15107694097552299</v>
      </c>
      <c r="AB20" s="16">
        <v>0.15319266944822399</v>
      </c>
      <c r="AC20" s="16">
        <v>0.11068753149645499</v>
      </c>
      <c r="AD20" s="16">
        <v>0.15262676219980001</v>
      </c>
      <c r="AE20" s="16">
        <v>0.152134565774658</v>
      </c>
      <c r="AF20" s="16">
        <v>0.219130340581843</v>
      </c>
      <c r="AG20" s="16"/>
      <c r="AH20" s="16">
        <v>0.14154573678622301</v>
      </c>
      <c r="AI20" s="16">
        <v>0.158055759369015</v>
      </c>
      <c r="AJ20" s="16"/>
      <c r="AK20" s="16">
        <v>0.153460726048538</v>
      </c>
      <c r="AL20" s="16">
        <v>0.13939085469021201</v>
      </c>
      <c r="AM20" s="16"/>
      <c r="AN20" s="16">
        <v>0.15287123448034401</v>
      </c>
      <c r="AO20" s="16">
        <v>0.13672153841840701</v>
      </c>
      <c r="AP20" s="16"/>
      <c r="AQ20" s="16">
        <v>0.15326681309974699</v>
      </c>
      <c r="AR20" s="16">
        <v>0.14094436151728701</v>
      </c>
      <c r="AS20" s="16">
        <v>0.167650941099179</v>
      </c>
      <c r="AT20" s="16"/>
      <c r="AU20" s="16">
        <v>0.13716973296808699</v>
      </c>
      <c r="AV20" s="16">
        <v>0.170939671716348</v>
      </c>
      <c r="AW20" s="16"/>
      <c r="AX20" s="16">
        <v>0.15730706557069599</v>
      </c>
      <c r="AY20" s="16">
        <v>0.118805134855618</v>
      </c>
      <c r="AZ20" s="16"/>
      <c r="BA20" s="16">
        <v>0.204078881449612</v>
      </c>
      <c r="BB20" s="16">
        <v>0.20326954736849201</v>
      </c>
    </row>
    <row r="21" spans="2:54" x14ac:dyDescent="0.35">
      <c r="B21" s="19" t="s">
        <v>102</v>
      </c>
      <c r="C21" s="16">
        <v>7.6260461409438499E-2</v>
      </c>
      <c r="D21" s="16">
        <v>7.0347202174209297E-2</v>
      </c>
      <c r="E21" s="16">
        <v>7.9384765172793095E-2</v>
      </c>
      <c r="F21" s="16"/>
      <c r="G21" s="16">
        <v>8.6178961532988596E-2</v>
      </c>
      <c r="H21" s="16">
        <v>3.3917212557263099E-2</v>
      </c>
      <c r="I21" s="16">
        <v>8.9741395015197498E-2</v>
      </c>
      <c r="J21" s="16">
        <v>0.10010524374872</v>
      </c>
      <c r="K21" s="16">
        <v>0.111703317961132</v>
      </c>
      <c r="L21" s="16">
        <v>5.0586104013821201E-2</v>
      </c>
      <c r="M21" s="16"/>
      <c r="N21" s="16">
        <v>3.4183230779057799E-2</v>
      </c>
      <c r="O21" s="16">
        <v>0.113668000915645</v>
      </c>
      <c r="P21" s="16">
        <v>6.4499433320580293E-2</v>
      </c>
      <c r="Q21" s="16">
        <v>9.2543288894459896E-2</v>
      </c>
      <c r="R21" s="16"/>
      <c r="S21" s="16">
        <v>8.5088134808515001E-2</v>
      </c>
      <c r="T21" s="16">
        <v>6.3329953297342298E-2</v>
      </c>
      <c r="U21" s="16"/>
      <c r="V21" s="16">
        <v>0.116705752602713</v>
      </c>
      <c r="W21" s="16">
        <v>6.6812980660164806E-2</v>
      </c>
      <c r="X21" s="16">
        <v>6.0579014639991803E-2</v>
      </c>
      <c r="Y21" s="16">
        <v>2.0623050621245899E-2</v>
      </c>
      <c r="Z21" s="16"/>
      <c r="AA21" s="16">
        <v>0.103657027606123</v>
      </c>
      <c r="AB21" s="16">
        <v>6.2130562600520099E-2</v>
      </c>
      <c r="AC21" s="16">
        <v>0.11168042771414401</v>
      </c>
      <c r="AD21" s="16">
        <v>3.9780916486591301E-2</v>
      </c>
      <c r="AE21" s="16">
        <v>4.43446421694473E-2</v>
      </c>
      <c r="AF21" s="16">
        <v>4.3696829675135898E-2</v>
      </c>
      <c r="AG21" s="16"/>
      <c r="AH21" s="16">
        <v>6.5607282180114496E-2</v>
      </c>
      <c r="AI21" s="16">
        <v>8.6947146638522002E-2</v>
      </c>
      <c r="AJ21" s="16"/>
      <c r="AK21" s="16">
        <v>6.6110514645339402E-2</v>
      </c>
      <c r="AL21" s="16">
        <v>8.7491141200844696E-2</v>
      </c>
      <c r="AM21" s="16"/>
      <c r="AN21" s="16">
        <v>6.8514108516394404E-2</v>
      </c>
      <c r="AO21" s="16">
        <v>8.3037277203490106E-2</v>
      </c>
      <c r="AP21" s="16"/>
      <c r="AQ21" s="16">
        <v>8.1851645221177605E-2</v>
      </c>
      <c r="AR21" s="16">
        <v>7.0253215835287194E-2</v>
      </c>
      <c r="AS21" s="16">
        <v>7.1788910249312998E-2</v>
      </c>
      <c r="AT21" s="16"/>
      <c r="AU21" s="16">
        <v>6.98710207668925E-2</v>
      </c>
      <c r="AV21" s="16">
        <v>8.3070328540886501E-2</v>
      </c>
      <c r="AW21" s="16"/>
      <c r="AX21" s="16">
        <v>6.0065752063473303E-2</v>
      </c>
      <c r="AY21" s="16">
        <v>0.152705308299867</v>
      </c>
      <c r="AZ21" s="16"/>
      <c r="BA21" s="16">
        <v>1.77108106202164E-2</v>
      </c>
      <c r="BB21" s="16">
        <v>5.9034520129489003E-2</v>
      </c>
    </row>
    <row r="22" spans="2:54" x14ac:dyDescent="0.35">
      <c r="B22" s="19" t="s">
        <v>103</v>
      </c>
      <c r="C22" s="20">
        <v>0.14869529030914599</v>
      </c>
      <c r="D22" s="20">
        <v>0.124361714563341</v>
      </c>
      <c r="E22" s="20">
        <v>0.17406804211431701</v>
      </c>
      <c r="F22" s="20"/>
      <c r="G22" s="20">
        <v>9.4992472278667403E-2</v>
      </c>
      <c r="H22" s="20">
        <v>0.115267539348646</v>
      </c>
      <c r="I22" s="20">
        <v>8.1375946531060603E-2</v>
      </c>
      <c r="J22" s="20">
        <v>0.136337644261666</v>
      </c>
      <c r="K22" s="20">
        <v>0.183091380395661</v>
      </c>
      <c r="L22" s="20">
        <v>0.24311435227682399</v>
      </c>
      <c r="M22" s="20"/>
      <c r="N22" s="20">
        <v>0.12590141320378401</v>
      </c>
      <c r="O22" s="20">
        <v>0.17685138728337699</v>
      </c>
      <c r="P22" s="20">
        <v>0.15069439130748699</v>
      </c>
      <c r="Q22" s="20">
        <v>0.137191685320599</v>
      </c>
      <c r="R22" s="20"/>
      <c r="S22" s="20">
        <v>0.16424649417788401</v>
      </c>
      <c r="T22" s="20">
        <v>0.12598782168282799</v>
      </c>
      <c r="U22" s="20"/>
      <c r="V22" s="20">
        <v>0.172744157976079</v>
      </c>
      <c r="W22" s="20">
        <v>0.17006282412847701</v>
      </c>
      <c r="X22" s="20">
        <v>0.10999457772166001</v>
      </c>
      <c r="Y22" s="20">
        <v>4.8651691238786002E-2</v>
      </c>
      <c r="Z22" s="20"/>
      <c r="AA22" s="20">
        <v>0.15684693063102401</v>
      </c>
      <c r="AB22" s="20">
        <v>0.16653911819162001</v>
      </c>
      <c r="AC22" s="20">
        <v>0.165864118921557</v>
      </c>
      <c r="AD22" s="20">
        <v>0.142472565906957</v>
      </c>
      <c r="AE22" s="20">
        <v>9.4893108814538094E-2</v>
      </c>
      <c r="AF22" s="20">
        <v>8.5758821633339699E-2</v>
      </c>
      <c r="AG22" s="20"/>
      <c r="AH22" s="20">
        <v>0.135240533149594</v>
      </c>
      <c r="AI22" s="20">
        <v>0.12804380753092701</v>
      </c>
      <c r="AJ22" s="20"/>
      <c r="AK22" s="20">
        <v>0.132202066653554</v>
      </c>
      <c r="AL22" s="20">
        <v>0.124281493822162</v>
      </c>
      <c r="AM22" s="20"/>
      <c r="AN22" s="20">
        <v>0.13539388414127199</v>
      </c>
      <c r="AO22" s="20">
        <v>0.143066246676468</v>
      </c>
      <c r="AP22" s="20"/>
      <c r="AQ22" s="20">
        <v>9.8252087887801404E-2</v>
      </c>
      <c r="AR22" s="20">
        <v>0.19413490583141901</v>
      </c>
      <c r="AS22" s="20">
        <v>0.116497670182841</v>
      </c>
      <c r="AT22" s="20"/>
      <c r="AU22" s="20">
        <v>0.15890179171933599</v>
      </c>
      <c r="AV22" s="20">
        <v>0.13389451504741501</v>
      </c>
      <c r="AW22" s="20"/>
      <c r="AX22" s="20">
        <v>0.12750980515059099</v>
      </c>
      <c r="AY22" s="20">
        <v>0.24931574692180999</v>
      </c>
      <c r="AZ22" s="20"/>
      <c r="BA22" s="20">
        <v>2.8295904678268501E-2</v>
      </c>
      <c r="BB22" s="20">
        <v>7.4708415708247905E-2</v>
      </c>
    </row>
    <row r="23" spans="2:54" x14ac:dyDescent="0.35">
      <c r="B23" s="21"/>
    </row>
    <row r="24" spans="2:54" x14ac:dyDescent="0.35">
      <c r="B24" t="s">
        <v>525</v>
      </c>
    </row>
    <row r="25" spans="2:54" x14ac:dyDescent="0.35">
      <c r="B25" t="s">
        <v>526</v>
      </c>
    </row>
    <row r="27" spans="2:54" x14ac:dyDescent="0.35">
      <c r="B27"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B27"/>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304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ht="29" customHeight="1" x14ac:dyDescent="0.35">
      <c r="B9" s="19" t="s">
        <v>303</v>
      </c>
      <c r="C9" s="16">
        <v>0.30831076564155002</v>
      </c>
      <c r="D9" s="16">
        <v>0.27923614770984301</v>
      </c>
      <c r="E9" s="16">
        <v>0.34066455305812499</v>
      </c>
      <c r="F9" s="16"/>
      <c r="G9" s="16">
        <v>0.23951610175324001</v>
      </c>
      <c r="H9" s="16">
        <v>0.29413404288464501</v>
      </c>
      <c r="I9" s="16">
        <v>0.361703541545493</v>
      </c>
      <c r="J9" s="16">
        <v>0.274842552045995</v>
      </c>
      <c r="K9" s="16">
        <v>0.35817581399787801</v>
      </c>
      <c r="L9" s="16">
        <v>0.30486149422799602</v>
      </c>
      <c r="M9" s="16"/>
      <c r="N9" s="16">
        <v>0.32434351929004601</v>
      </c>
      <c r="O9" s="16">
        <v>0.32980713049008897</v>
      </c>
      <c r="P9" s="16">
        <v>0.30109349511852801</v>
      </c>
      <c r="Q9" s="16">
        <v>0.28959802106655402</v>
      </c>
      <c r="R9" s="16"/>
      <c r="S9" s="16">
        <v>0.33920153655004398</v>
      </c>
      <c r="T9" s="16">
        <v>0.25994879716950903</v>
      </c>
      <c r="U9" s="16"/>
      <c r="V9" s="16">
        <v>0.25294993592086701</v>
      </c>
      <c r="W9" s="16">
        <v>0.329607060417409</v>
      </c>
      <c r="X9" s="16">
        <v>0.31698874119246401</v>
      </c>
      <c r="Y9" s="16">
        <v>0.39452864395746401</v>
      </c>
      <c r="Z9" s="16"/>
      <c r="AA9" s="16">
        <v>0.26545765415571398</v>
      </c>
      <c r="AB9" s="16">
        <v>0.35044297551047698</v>
      </c>
      <c r="AC9" s="16">
        <v>0.36327618377881399</v>
      </c>
      <c r="AD9" s="16">
        <v>0.32586859541625801</v>
      </c>
      <c r="AE9" s="16">
        <v>0.338081767691784</v>
      </c>
      <c r="AF9" s="16">
        <v>0.221025203198781</v>
      </c>
      <c r="AG9" s="16"/>
      <c r="AH9" s="16">
        <v>0.30699035303324601</v>
      </c>
      <c r="AI9" s="16">
        <v>0.31500711228258799</v>
      </c>
      <c r="AJ9" s="16"/>
      <c r="AK9" s="16">
        <v>0.29865950698757499</v>
      </c>
      <c r="AL9" s="16">
        <v>0.31546764759263701</v>
      </c>
      <c r="AM9" s="16"/>
      <c r="AN9" s="16">
        <v>0.29665830691691297</v>
      </c>
      <c r="AO9" s="16">
        <v>0.33746034031045902</v>
      </c>
      <c r="AP9" s="16"/>
      <c r="AQ9" s="16">
        <v>0.35218709587443803</v>
      </c>
      <c r="AR9" s="16">
        <v>0.32240312913618302</v>
      </c>
      <c r="AS9" s="16">
        <v>0.26764865979890001</v>
      </c>
      <c r="AT9" s="16"/>
      <c r="AU9" s="16">
        <v>0.31901442801427898</v>
      </c>
      <c r="AV9" s="16">
        <v>0.29873442493070901</v>
      </c>
      <c r="AW9" s="16"/>
      <c r="AX9" s="16">
        <v>0.32017679945692301</v>
      </c>
      <c r="AY9" s="16">
        <v>0.254976853727653</v>
      </c>
      <c r="AZ9" s="16"/>
      <c r="BA9" s="16">
        <v>0.34034959604495502</v>
      </c>
      <c r="BB9" s="16">
        <v>0.246626266976367</v>
      </c>
    </row>
    <row r="10" spans="2:54" ht="29" customHeight="1" x14ac:dyDescent="0.35">
      <c r="B10" s="19" t="s">
        <v>302</v>
      </c>
      <c r="C10" s="16">
        <v>0.272795859483911</v>
      </c>
      <c r="D10" s="16">
        <v>0.27143900815362298</v>
      </c>
      <c r="E10" s="16">
        <v>0.27833585962629098</v>
      </c>
      <c r="F10" s="16"/>
      <c r="G10" s="16">
        <v>0.17944940855241401</v>
      </c>
      <c r="H10" s="16">
        <v>0.26192471917039001</v>
      </c>
      <c r="I10" s="16">
        <v>0.31000652689057301</v>
      </c>
      <c r="J10" s="16">
        <v>0.25460986319625101</v>
      </c>
      <c r="K10" s="16">
        <v>0.29315170349296399</v>
      </c>
      <c r="L10" s="16">
        <v>0.30485045896121299</v>
      </c>
      <c r="M10" s="16"/>
      <c r="N10" s="16">
        <v>0.34350373912625398</v>
      </c>
      <c r="O10" s="16">
        <v>0.25342521379835198</v>
      </c>
      <c r="P10" s="16">
        <v>0.26656291852956099</v>
      </c>
      <c r="Q10" s="16">
        <v>0.24908251726463701</v>
      </c>
      <c r="R10" s="16"/>
      <c r="S10" s="16">
        <v>0.30541491714076002</v>
      </c>
      <c r="T10" s="16">
        <v>0.22497167122381301</v>
      </c>
      <c r="U10" s="16"/>
      <c r="V10" s="16">
        <v>0.238058078169918</v>
      </c>
      <c r="W10" s="16">
        <v>0.33168100749007401</v>
      </c>
      <c r="X10" s="16">
        <v>0.22171810430920699</v>
      </c>
      <c r="Y10" s="16">
        <v>0.27227116819672298</v>
      </c>
      <c r="Z10" s="16"/>
      <c r="AA10" s="16">
        <v>0.25488460058302398</v>
      </c>
      <c r="AB10" s="16">
        <v>0.27314895536249401</v>
      </c>
      <c r="AC10" s="16">
        <v>0.31953705444789199</v>
      </c>
      <c r="AD10" s="16">
        <v>0.286877036153736</v>
      </c>
      <c r="AE10" s="16">
        <v>0.22951381431977499</v>
      </c>
      <c r="AF10" s="16">
        <v>0.37640673339099301</v>
      </c>
      <c r="AG10" s="16"/>
      <c r="AH10" s="16">
        <v>0.263400293240311</v>
      </c>
      <c r="AI10" s="16">
        <v>0.33159563357063998</v>
      </c>
      <c r="AJ10" s="16"/>
      <c r="AK10" s="16">
        <v>0.27681803921660098</v>
      </c>
      <c r="AL10" s="16">
        <v>0.272340656409917</v>
      </c>
      <c r="AM10" s="16"/>
      <c r="AN10" s="16">
        <v>0.256325136160793</v>
      </c>
      <c r="AO10" s="16">
        <v>0.314776280700934</v>
      </c>
      <c r="AP10" s="16"/>
      <c r="AQ10" s="16">
        <v>0.32759885978963399</v>
      </c>
      <c r="AR10" s="16">
        <v>0.26771408466191898</v>
      </c>
      <c r="AS10" s="16">
        <v>0.26907397982237502</v>
      </c>
      <c r="AT10" s="16"/>
      <c r="AU10" s="16">
        <v>0.27295117793359203</v>
      </c>
      <c r="AV10" s="16">
        <v>0.27753601617391199</v>
      </c>
      <c r="AW10" s="16"/>
      <c r="AX10" s="16">
        <v>0.28258709588008402</v>
      </c>
      <c r="AY10" s="16">
        <v>0.23384070744114599</v>
      </c>
      <c r="AZ10" s="16"/>
      <c r="BA10" s="16">
        <v>0.2617552332325</v>
      </c>
      <c r="BB10" s="16">
        <v>0.271945120425373</v>
      </c>
    </row>
    <row r="11" spans="2:54" ht="29" customHeight="1" x14ac:dyDescent="0.35">
      <c r="B11" s="19" t="s">
        <v>297</v>
      </c>
      <c r="C11" s="16">
        <v>0.20021557993766001</v>
      </c>
      <c r="D11" s="16">
        <v>0.238017118961212</v>
      </c>
      <c r="E11" s="16">
        <v>0.16752484008989299</v>
      </c>
      <c r="F11" s="16"/>
      <c r="G11" s="16">
        <v>0.18067492401921401</v>
      </c>
      <c r="H11" s="16">
        <v>0.168392852960421</v>
      </c>
      <c r="I11" s="16">
        <v>0.21288035709077099</v>
      </c>
      <c r="J11" s="16">
        <v>0.20169896588069</v>
      </c>
      <c r="K11" s="16">
        <v>0.227090266333031</v>
      </c>
      <c r="L11" s="16">
        <v>0.206755690539595</v>
      </c>
      <c r="M11" s="16"/>
      <c r="N11" s="16">
        <v>0.26475640564619601</v>
      </c>
      <c r="O11" s="16">
        <v>0.171466542391563</v>
      </c>
      <c r="P11" s="16">
        <v>0.19974146192112199</v>
      </c>
      <c r="Q11" s="16">
        <v>0.17988796144969599</v>
      </c>
      <c r="R11" s="16"/>
      <c r="S11" s="16">
        <v>0.19052004381191201</v>
      </c>
      <c r="T11" s="16">
        <v>0.212510821132424</v>
      </c>
      <c r="U11" s="16"/>
      <c r="V11" s="16">
        <v>0.18790858233718799</v>
      </c>
      <c r="W11" s="16">
        <v>0.16435243251250101</v>
      </c>
      <c r="X11" s="16">
        <v>0.24349971825087299</v>
      </c>
      <c r="Y11" s="16">
        <v>0.34390505436211599</v>
      </c>
      <c r="Z11" s="16"/>
      <c r="AA11" s="16">
        <v>0.16035777162110201</v>
      </c>
      <c r="AB11" s="16">
        <v>0.15131206174140999</v>
      </c>
      <c r="AC11" s="16">
        <v>0.30372500227640398</v>
      </c>
      <c r="AD11" s="16">
        <v>0.20344776301439901</v>
      </c>
      <c r="AE11" s="16">
        <v>0.28582524174045298</v>
      </c>
      <c r="AF11" s="16">
        <v>0.38833842191839402</v>
      </c>
      <c r="AG11" s="16"/>
      <c r="AH11" s="16">
        <v>0.235244420928644</v>
      </c>
      <c r="AI11" s="16">
        <v>0.19071760005678301</v>
      </c>
      <c r="AJ11" s="16"/>
      <c r="AK11" s="16">
        <v>0.22022133103973701</v>
      </c>
      <c r="AL11" s="16">
        <v>0.169792150652958</v>
      </c>
      <c r="AM11" s="16"/>
      <c r="AN11" s="16">
        <v>0.22544559162338301</v>
      </c>
      <c r="AO11" s="16">
        <v>0.200511111513313</v>
      </c>
      <c r="AP11" s="16"/>
      <c r="AQ11" s="16">
        <v>0.29007006644009797</v>
      </c>
      <c r="AR11" s="16">
        <v>0.17168660160198501</v>
      </c>
      <c r="AS11" s="16">
        <v>0.205618275680851</v>
      </c>
      <c r="AT11" s="16"/>
      <c r="AU11" s="16">
        <v>0.18721409127648</v>
      </c>
      <c r="AV11" s="16">
        <v>0.22229821776028899</v>
      </c>
      <c r="AW11" s="16"/>
      <c r="AX11" s="16">
        <v>0.21164719837915</v>
      </c>
      <c r="AY11" s="16">
        <v>0.13881946466490899</v>
      </c>
      <c r="AZ11" s="16"/>
      <c r="BA11" s="16">
        <v>0.23809364708358399</v>
      </c>
      <c r="BB11" s="16">
        <v>0.27818844517722102</v>
      </c>
    </row>
    <row r="12" spans="2:54" x14ac:dyDescent="0.35">
      <c r="B12" s="19" t="s">
        <v>301</v>
      </c>
      <c r="C12" s="16">
        <v>0.19701803588441</v>
      </c>
      <c r="D12" s="16">
        <v>0.19265251014061199</v>
      </c>
      <c r="E12" s="16">
        <v>0.20422663512219</v>
      </c>
      <c r="F12" s="16"/>
      <c r="G12" s="16">
        <v>0.26027502529752</v>
      </c>
      <c r="H12" s="16">
        <v>0.21516167810231299</v>
      </c>
      <c r="I12" s="16">
        <v>0.23158044539992301</v>
      </c>
      <c r="J12" s="16">
        <v>0.16308244147058101</v>
      </c>
      <c r="K12" s="16">
        <v>0.14251060551985001</v>
      </c>
      <c r="L12" s="16">
        <v>0.186350457797786</v>
      </c>
      <c r="M12" s="16"/>
      <c r="N12" s="16">
        <v>0.21716225168185399</v>
      </c>
      <c r="O12" s="16">
        <v>0.18725865234098399</v>
      </c>
      <c r="P12" s="16">
        <v>0.200730640434652</v>
      </c>
      <c r="Q12" s="16">
        <v>0.18517067298295101</v>
      </c>
      <c r="R12" s="16"/>
      <c r="S12" s="16">
        <v>0.18992819912575701</v>
      </c>
      <c r="T12" s="16">
        <v>0.20868902887141499</v>
      </c>
      <c r="U12" s="16"/>
      <c r="V12" s="16">
        <v>0.185030663885529</v>
      </c>
      <c r="W12" s="16">
        <v>0.190389316680625</v>
      </c>
      <c r="X12" s="16">
        <v>0.22018296987781699</v>
      </c>
      <c r="Y12" s="16">
        <v>0.16779961228844101</v>
      </c>
      <c r="Z12" s="16"/>
      <c r="AA12" s="16">
        <v>0.187887775437131</v>
      </c>
      <c r="AB12" s="16">
        <v>0.192018785045241</v>
      </c>
      <c r="AC12" s="16">
        <v>0.23950314633132</v>
      </c>
      <c r="AD12" s="16">
        <v>0.18973097675648201</v>
      </c>
      <c r="AE12" s="16">
        <v>0.198806232328233</v>
      </c>
      <c r="AF12" s="16">
        <v>0.25109524673639</v>
      </c>
      <c r="AG12" s="16"/>
      <c r="AH12" s="16">
        <v>0.205361294508909</v>
      </c>
      <c r="AI12" s="16">
        <v>0.19102428578723901</v>
      </c>
      <c r="AJ12" s="16"/>
      <c r="AK12" s="16">
        <v>0.171709321725414</v>
      </c>
      <c r="AL12" s="16">
        <v>0.192831188263585</v>
      </c>
      <c r="AM12" s="16"/>
      <c r="AN12" s="16">
        <v>0.198924956763255</v>
      </c>
      <c r="AO12" s="16">
        <v>0.19351264193300899</v>
      </c>
      <c r="AP12" s="16"/>
      <c r="AQ12" s="16">
        <v>0.23079242786580201</v>
      </c>
      <c r="AR12" s="16">
        <v>0.17353777677206</v>
      </c>
      <c r="AS12" s="16">
        <v>0.21215213763870699</v>
      </c>
      <c r="AT12" s="16"/>
      <c r="AU12" s="16">
        <v>0.175997757676151</v>
      </c>
      <c r="AV12" s="16">
        <v>0.22506610786409101</v>
      </c>
      <c r="AW12" s="16"/>
      <c r="AX12" s="16">
        <v>0.19732314153959199</v>
      </c>
      <c r="AY12" s="16">
        <v>0.20338920548199699</v>
      </c>
      <c r="AZ12" s="16"/>
      <c r="BA12" s="16">
        <v>0.25323207596171299</v>
      </c>
      <c r="BB12" s="16">
        <v>0.210283939971389</v>
      </c>
    </row>
    <row r="13" spans="2:54" ht="29" customHeight="1" x14ac:dyDescent="0.35">
      <c r="B13" s="19" t="s">
        <v>298</v>
      </c>
      <c r="C13" s="16">
        <v>0.16855087647815101</v>
      </c>
      <c r="D13" s="16">
        <v>0.18411476238869701</v>
      </c>
      <c r="E13" s="16">
        <v>0.155293532358415</v>
      </c>
      <c r="F13" s="16"/>
      <c r="G13" s="16">
        <v>0.19928574370987101</v>
      </c>
      <c r="H13" s="16">
        <v>0.17744451523827001</v>
      </c>
      <c r="I13" s="16">
        <v>0.20432275990103901</v>
      </c>
      <c r="J13" s="16">
        <v>0.13898794066645201</v>
      </c>
      <c r="K13" s="16">
        <v>0.116746408521643</v>
      </c>
      <c r="L13" s="16">
        <v>0.178231360002885</v>
      </c>
      <c r="M13" s="16"/>
      <c r="N13" s="16">
        <v>0.18920394193470599</v>
      </c>
      <c r="O13" s="16">
        <v>0.168743803679376</v>
      </c>
      <c r="P13" s="16">
        <v>0.160435016334744</v>
      </c>
      <c r="Q13" s="16">
        <v>0.16660178670796499</v>
      </c>
      <c r="R13" s="16"/>
      <c r="S13" s="16">
        <v>0.16176557823009399</v>
      </c>
      <c r="T13" s="16">
        <v>0.17962094043322299</v>
      </c>
      <c r="U13" s="16"/>
      <c r="V13" s="16">
        <v>0.13096981426238299</v>
      </c>
      <c r="W13" s="16">
        <v>0.176101179089173</v>
      </c>
      <c r="X13" s="16">
        <v>0.18219188055687599</v>
      </c>
      <c r="Y13" s="16">
        <v>0.24227777279742299</v>
      </c>
      <c r="Z13" s="16"/>
      <c r="AA13" s="16">
        <v>0.14964245960737901</v>
      </c>
      <c r="AB13" s="16">
        <v>0.15677573963045499</v>
      </c>
      <c r="AC13" s="16">
        <v>0.15784316208075899</v>
      </c>
      <c r="AD13" s="16">
        <v>0.15749700455877</v>
      </c>
      <c r="AE13" s="16">
        <v>0.27429833719226099</v>
      </c>
      <c r="AF13" s="16">
        <v>0.27989668404575402</v>
      </c>
      <c r="AG13" s="16"/>
      <c r="AH13" s="16">
        <v>0.17167065039143101</v>
      </c>
      <c r="AI13" s="16">
        <v>0.18003708960484099</v>
      </c>
      <c r="AJ13" s="16"/>
      <c r="AK13" s="16">
        <v>0.15837345985828799</v>
      </c>
      <c r="AL13" s="16">
        <v>0.152176544106428</v>
      </c>
      <c r="AM13" s="16"/>
      <c r="AN13" s="16">
        <v>0.176513403642961</v>
      </c>
      <c r="AO13" s="16">
        <v>0.15571155430203901</v>
      </c>
      <c r="AP13" s="16"/>
      <c r="AQ13" s="16">
        <v>0.19473131614362099</v>
      </c>
      <c r="AR13" s="16">
        <v>0.149859901946959</v>
      </c>
      <c r="AS13" s="16">
        <v>0.172885853875999</v>
      </c>
      <c r="AT13" s="16"/>
      <c r="AU13" s="16">
        <v>0.164307467247477</v>
      </c>
      <c r="AV13" s="16">
        <v>0.17763483550980799</v>
      </c>
      <c r="AW13" s="16"/>
      <c r="AX13" s="16">
        <v>0.17376088621987801</v>
      </c>
      <c r="AY13" s="16">
        <v>0.14876371965916799</v>
      </c>
      <c r="AZ13" s="16"/>
      <c r="BA13" s="16">
        <v>0.21174125346442799</v>
      </c>
      <c r="BB13" s="16">
        <v>0.144359664414449</v>
      </c>
    </row>
    <row r="14" spans="2:54" ht="29" customHeight="1" x14ac:dyDescent="0.35">
      <c r="B14" s="19" t="s">
        <v>299</v>
      </c>
      <c r="C14" s="16">
        <v>0.15018542000747501</v>
      </c>
      <c r="D14" s="16">
        <v>0.153719065557439</v>
      </c>
      <c r="E14" s="16">
        <v>0.14917991998371899</v>
      </c>
      <c r="F14" s="16"/>
      <c r="G14" s="16">
        <v>0.193578448374263</v>
      </c>
      <c r="H14" s="16">
        <v>0.12141300217697799</v>
      </c>
      <c r="I14" s="16">
        <v>0.150028869016329</v>
      </c>
      <c r="J14" s="16">
        <v>0.12725947273571001</v>
      </c>
      <c r="K14" s="16">
        <v>0.141331951316051</v>
      </c>
      <c r="L14" s="16">
        <v>0.17414616681755701</v>
      </c>
      <c r="M14" s="16"/>
      <c r="N14" s="16">
        <v>0.145126121234112</v>
      </c>
      <c r="O14" s="16">
        <v>0.14401238476657399</v>
      </c>
      <c r="P14" s="16">
        <v>0.159465806664744</v>
      </c>
      <c r="Q14" s="16">
        <v>0.14432724074911399</v>
      </c>
      <c r="R14" s="16"/>
      <c r="S14" s="16">
        <v>0.168681927294621</v>
      </c>
      <c r="T14" s="16">
        <v>0.123044484384497</v>
      </c>
      <c r="U14" s="16"/>
      <c r="V14" s="16">
        <v>9.4668650064033993E-2</v>
      </c>
      <c r="W14" s="16">
        <v>0.148983850888456</v>
      </c>
      <c r="X14" s="16">
        <v>0.18551747815691999</v>
      </c>
      <c r="Y14" s="16">
        <v>0.27526616870541898</v>
      </c>
      <c r="Z14" s="16"/>
      <c r="AA14" s="16">
        <v>9.3682982757803193E-2</v>
      </c>
      <c r="AB14" s="16">
        <v>0.17650289456503801</v>
      </c>
      <c r="AC14" s="16">
        <v>0.15912566406652501</v>
      </c>
      <c r="AD14" s="16">
        <v>0.204802941920777</v>
      </c>
      <c r="AE14" s="16">
        <v>0.148452171130909</v>
      </c>
      <c r="AF14" s="16">
        <v>0.31045158305749598</v>
      </c>
      <c r="AG14" s="16"/>
      <c r="AH14" s="16">
        <v>0.14366031070381899</v>
      </c>
      <c r="AI14" s="16">
        <v>0.18913670946129299</v>
      </c>
      <c r="AJ14" s="16"/>
      <c r="AK14" s="16">
        <v>0.14470199149666599</v>
      </c>
      <c r="AL14" s="16">
        <v>0.17015740006082999</v>
      </c>
      <c r="AM14" s="16"/>
      <c r="AN14" s="16">
        <v>0.13989843439080499</v>
      </c>
      <c r="AO14" s="16">
        <v>0.16101231123154999</v>
      </c>
      <c r="AP14" s="16"/>
      <c r="AQ14" s="16">
        <v>0.17348730431899001</v>
      </c>
      <c r="AR14" s="16">
        <v>0.12389290735898099</v>
      </c>
      <c r="AS14" s="16">
        <v>0.175384703307078</v>
      </c>
      <c r="AT14" s="16"/>
      <c r="AU14" s="16">
        <v>0.154941272597515</v>
      </c>
      <c r="AV14" s="16">
        <v>0.14617042617522</v>
      </c>
      <c r="AW14" s="16"/>
      <c r="AX14" s="16">
        <v>0.15415313192451699</v>
      </c>
      <c r="AY14" s="16">
        <v>0.13599451838910201</v>
      </c>
      <c r="AZ14" s="16"/>
      <c r="BA14" s="16">
        <v>0.18482339106321899</v>
      </c>
      <c r="BB14" s="16">
        <v>0.20085061493679801</v>
      </c>
    </row>
    <row r="15" spans="2:54" x14ac:dyDescent="0.35">
      <c r="B15" s="19" t="s">
        <v>296</v>
      </c>
      <c r="C15" s="16">
        <v>0.14164980754915299</v>
      </c>
      <c r="D15" s="16">
        <v>0.17176850261418999</v>
      </c>
      <c r="E15" s="16">
        <v>0.11010065502694601</v>
      </c>
      <c r="F15" s="16"/>
      <c r="G15" s="16">
        <v>0.13266862846984701</v>
      </c>
      <c r="H15" s="16">
        <v>0.16619176030015101</v>
      </c>
      <c r="I15" s="16">
        <v>0.18707962076943699</v>
      </c>
      <c r="J15" s="16">
        <v>0.108571900601485</v>
      </c>
      <c r="K15" s="16">
        <v>0.13373005728891901</v>
      </c>
      <c r="L15" s="16">
        <v>0.121628516809089</v>
      </c>
      <c r="M15" s="16"/>
      <c r="N15" s="16">
        <v>9.2775042733812998E-2</v>
      </c>
      <c r="O15" s="16">
        <v>0.12120666627557999</v>
      </c>
      <c r="P15" s="16">
        <v>0.14495875363382499</v>
      </c>
      <c r="Q15" s="16">
        <v>0.18923410696342699</v>
      </c>
      <c r="R15" s="16"/>
      <c r="S15" s="16">
        <v>0.15436207575708599</v>
      </c>
      <c r="T15" s="16">
        <v>0.123187763635544</v>
      </c>
      <c r="U15" s="16"/>
      <c r="V15" s="16">
        <v>0.105442716451687</v>
      </c>
      <c r="W15" s="16">
        <v>0.13118607347303099</v>
      </c>
      <c r="X15" s="16">
        <v>0.19220994680424</v>
      </c>
      <c r="Y15" s="16">
        <v>0.105068797206412</v>
      </c>
      <c r="Z15" s="16"/>
      <c r="AA15" s="16">
        <v>8.3569027327677195E-2</v>
      </c>
      <c r="AB15" s="16">
        <v>0.139043476495183</v>
      </c>
      <c r="AC15" s="16">
        <v>0.18455571782538799</v>
      </c>
      <c r="AD15" s="16">
        <v>0.188625147738924</v>
      </c>
      <c r="AE15" s="16">
        <v>0.14932047247886099</v>
      </c>
      <c r="AF15" s="16">
        <v>0.407735098063846</v>
      </c>
      <c r="AG15" s="16"/>
      <c r="AH15" s="16">
        <v>0.138409299498919</v>
      </c>
      <c r="AI15" s="16">
        <v>0.17277531964302201</v>
      </c>
      <c r="AJ15" s="16"/>
      <c r="AK15" s="16">
        <v>0.12835178425351601</v>
      </c>
      <c r="AL15" s="16">
        <v>0.180707507532685</v>
      </c>
      <c r="AM15" s="16"/>
      <c r="AN15" s="16">
        <v>0.12926461200387199</v>
      </c>
      <c r="AO15" s="16">
        <v>0.16446326020728999</v>
      </c>
      <c r="AP15" s="16"/>
      <c r="AQ15" s="16">
        <v>0.19971935435214</v>
      </c>
      <c r="AR15" s="16">
        <v>7.7355300044916295E-2</v>
      </c>
      <c r="AS15" s="16">
        <v>0.17840718396291</v>
      </c>
      <c r="AT15" s="16"/>
      <c r="AU15" s="16">
        <v>0.13198346779969</v>
      </c>
      <c r="AV15" s="16">
        <v>0.15384434248890499</v>
      </c>
      <c r="AW15" s="16"/>
      <c r="AX15" s="16">
        <v>0.1512718123815</v>
      </c>
      <c r="AY15" s="16">
        <v>9.8280964380672298E-2</v>
      </c>
      <c r="AZ15" s="16"/>
      <c r="BA15" s="16">
        <v>0.19209854627695899</v>
      </c>
      <c r="BB15" s="16">
        <v>0.17977840630177</v>
      </c>
    </row>
    <row r="16" spans="2:54" ht="29" customHeight="1" x14ac:dyDescent="0.35">
      <c r="B16" s="19" t="s">
        <v>300</v>
      </c>
      <c r="C16" s="16">
        <v>0.11867511417998999</v>
      </c>
      <c r="D16" s="16">
        <v>0.111369164258871</v>
      </c>
      <c r="E16" s="16">
        <v>0.12744764684465901</v>
      </c>
      <c r="F16" s="16"/>
      <c r="G16" s="16">
        <v>0.18053784093224501</v>
      </c>
      <c r="H16" s="16">
        <v>0.18900409046792599</v>
      </c>
      <c r="I16" s="16">
        <v>0.143143424453131</v>
      </c>
      <c r="J16" s="16">
        <v>8.6688923382345795E-2</v>
      </c>
      <c r="K16" s="16">
        <v>7.4534798792762799E-2</v>
      </c>
      <c r="L16" s="16">
        <v>6.2352328468877699E-2</v>
      </c>
      <c r="M16" s="16"/>
      <c r="N16" s="16">
        <v>0.14078692955916799</v>
      </c>
      <c r="O16" s="16">
        <v>0.113308617162101</v>
      </c>
      <c r="P16" s="16">
        <v>9.8817386509442107E-2</v>
      </c>
      <c r="Q16" s="16">
        <v>0.13937185953735301</v>
      </c>
      <c r="R16" s="16"/>
      <c r="S16" s="16">
        <v>0.13485588730408099</v>
      </c>
      <c r="T16" s="16">
        <v>9.3209989601403698E-2</v>
      </c>
      <c r="U16" s="16"/>
      <c r="V16" s="16">
        <v>0.13753815127213001</v>
      </c>
      <c r="W16" s="16">
        <v>0.103583916990271</v>
      </c>
      <c r="X16" s="16">
        <v>0.119494649419397</v>
      </c>
      <c r="Y16" s="16">
        <v>0.14853890967524</v>
      </c>
      <c r="Z16" s="16"/>
      <c r="AA16" s="16">
        <v>0.104051688688429</v>
      </c>
      <c r="AB16" s="16">
        <v>0.126906512195264</v>
      </c>
      <c r="AC16" s="16">
        <v>0.110718702407197</v>
      </c>
      <c r="AD16" s="16">
        <v>0.14297855719887101</v>
      </c>
      <c r="AE16" s="16">
        <v>7.6603614718216001E-2</v>
      </c>
      <c r="AF16" s="16">
        <v>0.23531003879137399</v>
      </c>
      <c r="AG16" s="16"/>
      <c r="AH16" s="16">
        <v>0.120690438122184</v>
      </c>
      <c r="AI16" s="16">
        <v>0.132372711740979</v>
      </c>
      <c r="AJ16" s="16"/>
      <c r="AK16" s="16">
        <v>0.114837901106656</v>
      </c>
      <c r="AL16" s="16">
        <v>0.112275012165895</v>
      </c>
      <c r="AM16" s="16"/>
      <c r="AN16" s="16">
        <v>0.10784406685772401</v>
      </c>
      <c r="AO16" s="16">
        <v>0.133152541949102</v>
      </c>
      <c r="AP16" s="16"/>
      <c r="AQ16" s="16">
        <v>0.16594382262083299</v>
      </c>
      <c r="AR16" s="16">
        <v>8.2708431031727397E-2</v>
      </c>
      <c r="AS16" s="16">
        <v>0.12708172029418599</v>
      </c>
      <c r="AT16" s="16"/>
      <c r="AU16" s="16">
        <v>0.10557439972469999</v>
      </c>
      <c r="AV16" s="16">
        <v>0.139415782449824</v>
      </c>
      <c r="AW16" s="16"/>
      <c r="AX16" s="16">
        <v>0.13257515928469099</v>
      </c>
      <c r="AY16" s="16">
        <v>5.25656766243996E-2</v>
      </c>
      <c r="AZ16" s="16"/>
      <c r="BA16" s="16">
        <v>0.18229023314471299</v>
      </c>
      <c r="BB16" s="16">
        <v>7.7417103896761194E-2</v>
      </c>
    </row>
    <row r="17" spans="2:54" ht="29" customHeight="1" x14ac:dyDescent="0.35">
      <c r="B17" s="19" t="s">
        <v>294</v>
      </c>
      <c r="C17" s="16">
        <v>9.9012204632025702E-2</v>
      </c>
      <c r="D17" s="16">
        <v>9.1047093358118295E-2</v>
      </c>
      <c r="E17" s="16">
        <v>0.106961782611297</v>
      </c>
      <c r="F17" s="16"/>
      <c r="G17" s="16">
        <v>0.201073436836116</v>
      </c>
      <c r="H17" s="16">
        <v>0.130887158254712</v>
      </c>
      <c r="I17" s="16">
        <v>0.157406375246369</v>
      </c>
      <c r="J17" s="16">
        <v>5.6140200280634697E-2</v>
      </c>
      <c r="K17" s="16">
        <v>5.3580690497634899E-2</v>
      </c>
      <c r="L17" s="16">
        <v>3.5269968536391902E-2</v>
      </c>
      <c r="M17" s="16"/>
      <c r="N17" s="16">
        <v>0.121342934044433</v>
      </c>
      <c r="O17" s="16">
        <v>8.7202947479624704E-2</v>
      </c>
      <c r="P17" s="16">
        <v>0.10572162224588599</v>
      </c>
      <c r="Q17" s="16">
        <v>8.2585972086704096E-2</v>
      </c>
      <c r="R17" s="16"/>
      <c r="S17" s="16">
        <v>9.1137679985289002E-2</v>
      </c>
      <c r="T17" s="16">
        <v>0.10805781550732101</v>
      </c>
      <c r="U17" s="16"/>
      <c r="V17" s="16">
        <v>0.127302057218878</v>
      </c>
      <c r="W17" s="16">
        <v>8.0425669404281405E-2</v>
      </c>
      <c r="X17" s="16">
        <v>0.101577718839668</v>
      </c>
      <c r="Y17" s="16">
        <v>8.56822028188228E-2</v>
      </c>
      <c r="Z17" s="16"/>
      <c r="AA17" s="16">
        <v>0.119616737614687</v>
      </c>
      <c r="AB17" s="16">
        <v>6.6860085078363704E-2</v>
      </c>
      <c r="AC17" s="16">
        <v>4.77196529776703E-2</v>
      </c>
      <c r="AD17" s="16">
        <v>0.10501623654292901</v>
      </c>
      <c r="AE17" s="16">
        <v>9.4111875967968203E-2</v>
      </c>
      <c r="AF17" s="16">
        <v>0.162776271555337</v>
      </c>
      <c r="AG17" s="16"/>
      <c r="AH17" s="16">
        <v>0.100209128702638</v>
      </c>
      <c r="AI17" s="16">
        <v>0.106243313786638</v>
      </c>
      <c r="AJ17" s="16"/>
      <c r="AK17" s="16">
        <v>0.10099960720198101</v>
      </c>
      <c r="AL17" s="16">
        <v>8.8104435231600595E-2</v>
      </c>
      <c r="AM17" s="16"/>
      <c r="AN17" s="16">
        <v>9.6522646742058599E-2</v>
      </c>
      <c r="AO17" s="16">
        <v>9.8165703683064501E-2</v>
      </c>
      <c r="AP17" s="16"/>
      <c r="AQ17" s="16">
        <v>8.8353013586215695E-2</v>
      </c>
      <c r="AR17" s="16">
        <v>5.9294179903955302E-2</v>
      </c>
      <c r="AS17" s="16">
        <v>0.14325655913153501</v>
      </c>
      <c r="AT17" s="16"/>
      <c r="AU17" s="16">
        <v>9.0418146280629594E-2</v>
      </c>
      <c r="AV17" s="16">
        <v>0.11300286196162</v>
      </c>
      <c r="AW17" s="16"/>
      <c r="AX17" s="16">
        <v>0.10387843977643101</v>
      </c>
      <c r="AY17" s="16">
        <v>7.8180243932865698E-2</v>
      </c>
      <c r="AZ17" s="16"/>
      <c r="BA17" s="16">
        <v>0.15817474319144001</v>
      </c>
      <c r="BB17" s="16">
        <v>0.107965183643726</v>
      </c>
    </row>
    <row r="18" spans="2:54" ht="29" customHeight="1" x14ac:dyDescent="0.35">
      <c r="B18" s="19" t="s">
        <v>295</v>
      </c>
      <c r="C18" s="16">
        <v>9.0826489665616697E-2</v>
      </c>
      <c r="D18" s="16">
        <v>9.6303043383273904E-2</v>
      </c>
      <c r="E18" s="16">
        <v>8.5222887502619193E-2</v>
      </c>
      <c r="F18" s="16"/>
      <c r="G18" s="16">
        <v>0.116314467536067</v>
      </c>
      <c r="H18" s="16">
        <v>0.15156619731443</v>
      </c>
      <c r="I18" s="16">
        <v>0.143172223436069</v>
      </c>
      <c r="J18" s="16">
        <v>7.2185395744293807E-2</v>
      </c>
      <c r="K18" s="16">
        <v>3.4359395382851203E-2</v>
      </c>
      <c r="L18" s="16">
        <v>4.1618244229746103E-2</v>
      </c>
      <c r="M18" s="16"/>
      <c r="N18" s="16">
        <v>8.1541108981844801E-2</v>
      </c>
      <c r="O18" s="16">
        <v>5.9103930141016697E-2</v>
      </c>
      <c r="P18" s="16">
        <v>8.9053364181467198E-2</v>
      </c>
      <c r="Q18" s="16">
        <v>0.128066274823774</v>
      </c>
      <c r="R18" s="16"/>
      <c r="S18" s="16">
        <v>8.8028712012014496E-2</v>
      </c>
      <c r="T18" s="16">
        <v>9.5497203308688897E-2</v>
      </c>
      <c r="U18" s="16"/>
      <c r="V18" s="16">
        <v>7.5683247510006102E-2</v>
      </c>
      <c r="W18" s="16">
        <v>8.1548482170234193E-2</v>
      </c>
      <c r="X18" s="16">
        <v>0.109647287622911</v>
      </c>
      <c r="Y18" s="16">
        <v>0.151844335759865</v>
      </c>
      <c r="Z18" s="16"/>
      <c r="AA18" s="16">
        <v>8.4252923414090602E-2</v>
      </c>
      <c r="AB18" s="16">
        <v>8.11570574719747E-2</v>
      </c>
      <c r="AC18" s="16">
        <v>5.3474864272054001E-2</v>
      </c>
      <c r="AD18" s="16">
        <v>0.122515108179994</v>
      </c>
      <c r="AE18" s="16">
        <v>8.3933881268998006E-2</v>
      </c>
      <c r="AF18" s="16">
        <v>0.150948634995585</v>
      </c>
      <c r="AG18" s="16"/>
      <c r="AH18" s="16">
        <v>0.10223042972803199</v>
      </c>
      <c r="AI18" s="16">
        <v>8.3825795440264597E-2</v>
      </c>
      <c r="AJ18" s="16"/>
      <c r="AK18" s="16">
        <v>8.4433864654408594E-2</v>
      </c>
      <c r="AL18" s="16">
        <v>0.102816900928451</v>
      </c>
      <c r="AM18" s="16"/>
      <c r="AN18" s="16">
        <v>8.5508372720871306E-2</v>
      </c>
      <c r="AO18" s="16">
        <v>9.7288215854618096E-2</v>
      </c>
      <c r="AP18" s="16"/>
      <c r="AQ18" s="16">
        <v>0.104341887618543</v>
      </c>
      <c r="AR18" s="16">
        <v>6.0406869574425703E-2</v>
      </c>
      <c r="AS18" s="16">
        <v>0.134545994524226</v>
      </c>
      <c r="AT18" s="16"/>
      <c r="AU18" s="16">
        <v>9.6331454915997899E-2</v>
      </c>
      <c r="AV18" s="16">
        <v>8.4669545805683505E-2</v>
      </c>
      <c r="AW18" s="16"/>
      <c r="AX18" s="16">
        <v>9.8723697693485796E-2</v>
      </c>
      <c r="AY18" s="16">
        <v>5.4208491170769403E-2</v>
      </c>
      <c r="AZ18" s="16"/>
      <c r="BA18" s="16">
        <v>0.145963596880892</v>
      </c>
      <c r="BB18" s="16">
        <v>0.101036503230837</v>
      </c>
    </row>
    <row r="19" spans="2:54" x14ac:dyDescent="0.35">
      <c r="B19" s="19" t="s">
        <v>293</v>
      </c>
      <c r="C19" s="16">
        <v>5.8415742669899601E-2</v>
      </c>
      <c r="D19" s="16">
        <v>6.0466948614536303E-2</v>
      </c>
      <c r="E19" s="16">
        <v>5.6242689620816397E-2</v>
      </c>
      <c r="F19" s="16"/>
      <c r="G19" s="16">
        <v>9.1460025411836399E-2</v>
      </c>
      <c r="H19" s="16">
        <v>7.2653434411537002E-2</v>
      </c>
      <c r="I19" s="16">
        <v>0.102467126687142</v>
      </c>
      <c r="J19" s="16">
        <v>3.6031709997013703E-2</v>
      </c>
      <c r="K19" s="16">
        <v>3.7259033652539103E-2</v>
      </c>
      <c r="L19" s="16">
        <v>2.6325948560488002E-2</v>
      </c>
      <c r="M19" s="16"/>
      <c r="N19" s="16">
        <v>5.7891525978011303E-2</v>
      </c>
      <c r="O19" s="16">
        <v>6.5550228453939305E-2</v>
      </c>
      <c r="P19" s="16">
        <v>5.4959954818182402E-2</v>
      </c>
      <c r="Q19" s="16">
        <v>5.8092742588680801E-2</v>
      </c>
      <c r="R19" s="16"/>
      <c r="S19" s="16">
        <v>5.70640510931558E-2</v>
      </c>
      <c r="T19" s="16">
        <v>6.0744681138547599E-2</v>
      </c>
      <c r="U19" s="16"/>
      <c r="V19" s="16">
        <v>4.8365705793473199E-2</v>
      </c>
      <c r="W19" s="16">
        <v>5.7199503233391999E-2</v>
      </c>
      <c r="X19" s="16">
        <v>7.5875278088128995E-2</v>
      </c>
      <c r="Y19" s="16">
        <v>0</v>
      </c>
      <c r="Z19" s="16"/>
      <c r="AA19" s="16">
        <v>6.4349996530116596E-2</v>
      </c>
      <c r="AB19" s="16">
        <v>3.55572229554122E-2</v>
      </c>
      <c r="AC19" s="16">
        <v>7.9678361220327301E-2</v>
      </c>
      <c r="AD19" s="16">
        <v>8.1656624340890299E-2</v>
      </c>
      <c r="AE19" s="16">
        <v>1.03439839208667E-2</v>
      </c>
      <c r="AF19" s="16">
        <v>2.80633210068587E-2</v>
      </c>
      <c r="AG19" s="16"/>
      <c r="AH19" s="16">
        <v>4.9179765483491497E-2</v>
      </c>
      <c r="AI19" s="16">
        <v>6.6791400635084597E-2</v>
      </c>
      <c r="AJ19" s="16"/>
      <c r="AK19" s="16">
        <v>6.4810342519553699E-2</v>
      </c>
      <c r="AL19" s="16">
        <v>7.1942451540586094E-2</v>
      </c>
      <c r="AM19" s="16"/>
      <c r="AN19" s="16">
        <v>6.2628307617967505E-2</v>
      </c>
      <c r="AO19" s="16">
        <v>5.9048381542232999E-2</v>
      </c>
      <c r="AP19" s="16"/>
      <c r="AQ19" s="16">
        <v>3.1801331777042197E-2</v>
      </c>
      <c r="AR19" s="16">
        <v>4.6900275450165202E-2</v>
      </c>
      <c r="AS19" s="16">
        <v>9.3945551517588002E-2</v>
      </c>
      <c r="AT19" s="16"/>
      <c r="AU19" s="16">
        <v>6.4166750625532495E-2</v>
      </c>
      <c r="AV19" s="16">
        <v>5.1320448780014703E-2</v>
      </c>
      <c r="AW19" s="16"/>
      <c r="AX19" s="16">
        <v>6.18441245988633E-2</v>
      </c>
      <c r="AY19" s="16">
        <v>4.3282816000007801E-2</v>
      </c>
      <c r="AZ19" s="16"/>
      <c r="BA19" s="16">
        <v>8.9423325832791306E-2</v>
      </c>
      <c r="BB19" s="16">
        <v>7.3976586649038598E-2</v>
      </c>
    </row>
    <row r="20" spans="2:54" x14ac:dyDescent="0.35">
      <c r="B20" s="19" t="s">
        <v>292</v>
      </c>
      <c r="C20" s="16">
        <v>4.35587109117258E-2</v>
      </c>
      <c r="D20" s="16">
        <v>5.3095416818146002E-2</v>
      </c>
      <c r="E20" s="16">
        <v>3.5202946353352201E-2</v>
      </c>
      <c r="F20" s="16"/>
      <c r="G20" s="16">
        <v>5.3270655971923202E-2</v>
      </c>
      <c r="H20" s="16">
        <v>8.46519167605157E-2</v>
      </c>
      <c r="I20" s="16">
        <v>7.2164795378582502E-2</v>
      </c>
      <c r="J20" s="16">
        <v>2.3677342857371299E-2</v>
      </c>
      <c r="K20" s="16">
        <v>2.0977194868452301E-2</v>
      </c>
      <c r="L20" s="16">
        <v>1.3167372214005201E-2</v>
      </c>
      <c r="M20" s="16"/>
      <c r="N20" s="16">
        <v>4.2240702089098997E-2</v>
      </c>
      <c r="O20" s="16">
        <v>4.8617324346257297E-2</v>
      </c>
      <c r="P20" s="16">
        <v>4.1988628183892499E-2</v>
      </c>
      <c r="Q20" s="16">
        <v>4.2596145113781597E-2</v>
      </c>
      <c r="R20" s="16"/>
      <c r="S20" s="16">
        <v>4.5731368443759697E-2</v>
      </c>
      <c r="T20" s="16">
        <v>4.0499705945851901E-2</v>
      </c>
      <c r="U20" s="16"/>
      <c r="V20" s="16">
        <v>5.1713014935719802E-2</v>
      </c>
      <c r="W20" s="16">
        <v>2.6824141469412699E-2</v>
      </c>
      <c r="X20" s="16">
        <v>5.7477127921582098E-2</v>
      </c>
      <c r="Y20" s="16">
        <v>6.13036027200283E-2</v>
      </c>
      <c r="Z20" s="16"/>
      <c r="AA20" s="16">
        <v>3.6054904505408603E-2</v>
      </c>
      <c r="AB20" s="16">
        <v>5.12284882614484E-2</v>
      </c>
      <c r="AC20" s="16">
        <v>3.2322589984598298E-2</v>
      </c>
      <c r="AD20" s="16">
        <v>4.4274243764860603E-2</v>
      </c>
      <c r="AE20" s="16">
        <v>5.0332099802295298E-2</v>
      </c>
      <c r="AF20" s="16">
        <v>0.10494288355818</v>
      </c>
      <c r="AG20" s="16"/>
      <c r="AH20" s="16">
        <v>5.2620761246326198E-2</v>
      </c>
      <c r="AI20" s="16">
        <v>3.71332602882017E-2</v>
      </c>
      <c r="AJ20" s="16"/>
      <c r="AK20" s="16">
        <v>4.8284119282313201E-2</v>
      </c>
      <c r="AL20" s="16">
        <v>4.2074158643498699E-2</v>
      </c>
      <c r="AM20" s="16"/>
      <c r="AN20" s="16">
        <v>5.6588038417438903E-2</v>
      </c>
      <c r="AO20" s="16">
        <v>4.04169471845158E-2</v>
      </c>
      <c r="AP20" s="16"/>
      <c r="AQ20" s="16">
        <v>3.9031770329811498E-2</v>
      </c>
      <c r="AR20" s="16">
        <v>2.79910338300998E-2</v>
      </c>
      <c r="AS20" s="16">
        <v>7.1537658160034795E-2</v>
      </c>
      <c r="AT20" s="16"/>
      <c r="AU20" s="16">
        <v>4.59869977189237E-2</v>
      </c>
      <c r="AV20" s="16">
        <v>4.0906371901931998E-2</v>
      </c>
      <c r="AW20" s="16"/>
      <c r="AX20" s="16">
        <v>5.0685738133482303E-2</v>
      </c>
      <c r="AY20" s="16">
        <v>8.9664763829688295E-3</v>
      </c>
      <c r="AZ20" s="16"/>
      <c r="BA20" s="16">
        <v>7.4021771941115505E-2</v>
      </c>
      <c r="BB20" s="16">
        <v>7.8336464883111301E-2</v>
      </c>
    </row>
    <row r="21" spans="2:54" x14ac:dyDescent="0.35">
      <c r="B21" s="19" t="s">
        <v>102</v>
      </c>
      <c r="C21" s="16">
        <v>7.7954042839957896E-2</v>
      </c>
      <c r="D21" s="16">
        <v>8.3319394843587496E-2</v>
      </c>
      <c r="E21" s="16">
        <v>7.2250993442669706E-2</v>
      </c>
      <c r="F21" s="16"/>
      <c r="G21" s="16">
        <v>5.1297092953301503E-2</v>
      </c>
      <c r="H21" s="16">
        <v>7.3569981930544107E-2</v>
      </c>
      <c r="I21" s="16">
        <v>7.7969883259631695E-2</v>
      </c>
      <c r="J21" s="16">
        <v>0.112688440355091</v>
      </c>
      <c r="K21" s="16">
        <v>7.8534463290376805E-2</v>
      </c>
      <c r="L21" s="16">
        <v>7.0420661346234606E-2</v>
      </c>
      <c r="M21" s="16"/>
      <c r="N21" s="16">
        <v>7.7506133282018094E-2</v>
      </c>
      <c r="O21" s="16">
        <v>0.144217070405362</v>
      </c>
      <c r="P21" s="16">
        <v>5.77382169836392E-2</v>
      </c>
      <c r="Q21" s="16">
        <v>5.2736588365438597E-2</v>
      </c>
      <c r="R21" s="16"/>
      <c r="S21" s="16">
        <v>9.3708860458859095E-2</v>
      </c>
      <c r="T21" s="16">
        <v>5.4587317355486803E-2</v>
      </c>
      <c r="U21" s="16"/>
      <c r="V21" s="16">
        <v>0.108783896675759</v>
      </c>
      <c r="W21" s="16">
        <v>6.3526642994629595E-2</v>
      </c>
      <c r="X21" s="16">
        <v>6.8580027509504399E-2</v>
      </c>
      <c r="Y21" s="16">
        <v>9.7745706948593594E-2</v>
      </c>
      <c r="Z21" s="16"/>
      <c r="AA21" s="16">
        <v>8.4425081626490095E-2</v>
      </c>
      <c r="AB21" s="16">
        <v>6.9427374452838003E-2</v>
      </c>
      <c r="AC21" s="16">
        <v>8.5701987216748807E-2</v>
      </c>
      <c r="AD21" s="16">
        <v>7.4510992753954897E-2</v>
      </c>
      <c r="AE21" s="16">
        <v>6.9375735269722003E-2</v>
      </c>
      <c r="AF21" s="16">
        <v>6.9840935748720995E-2</v>
      </c>
      <c r="AG21" s="16"/>
      <c r="AH21" s="16">
        <v>7.6666596534858494E-2</v>
      </c>
      <c r="AI21" s="16">
        <v>7.9563001864736305E-2</v>
      </c>
      <c r="AJ21" s="16"/>
      <c r="AK21" s="16">
        <v>6.1511779603698698E-2</v>
      </c>
      <c r="AL21" s="16">
        <v>7.7557844672847098E-2</v>
      </c>
      <c r="AM21" s="16"/>
      <c r="AN21" s="16">
        <v>7.92845239495234E-2</v>
      </c>
      <c r="AO21" s="16">
        <v>7.2324111229963794E-2</v>
      </c>
      <c r="AP21" s="16"/>
      <c r="AQ21" s="16">
        <v>6.2630032396554194E-2</v>
      </c>
      <c r="AR21" s="16">
        <v>8.4403109323616193E-2</v>
      </c>
      <c r="AS21" s="16">
        <v>7.2305799455508898E-2</v>
      </c>
      <c r="AT21" s="16"/>
      <c r="AU21" s="16">
        <v>7.1794689750712001E-2</v>
      </c>
      <c r="AV21" s="16">
        <v>8.4468338147568905E-2</v>
      </c>
      <c r="AW21" s="16"/>
      <c r="AX21" s="16">
        <v>6.6274520683981597E-2</v>
      </c>
      <c r="AY21" s="16">
        <v>0.119199257784893</v>
      </c>
      <c r="AZ21" s="16"/>
      <c r="BA21" s="16">
        <v>4.5983753484199801E-2</v>
      </c>
      <c r="BB21" s="16">
        <v>8.5266517996091098E-2</v>
      </c>
    </row>
    <row r="22" spans="2:54" x14ac:dyDescent="0.35">
      <c r="B22" s="19" t="s">
        <v>103</v>
      </c>
      <c r="C22" s="20">
        <v>0.240534249236668</v>
      </c>
      <c r="D22" s="20">
        <v>0.22081873816737099</v>
      </c>
      <c r="E22" s="20">
        <v>0.25740003252823501</v>
      </c>
      <c r="F22" s="20"/>
      <c r="G22" s="20">
        <v>0.174504858508778</v>
      </c>
      <c r="H22" s="20">
        <v>0.191400202685577</v>
      </c>
      <c r="I22" s="20">
        <v>0.16062870333732701</v>
      </c>
      <c r="J22" s="20">
        <v>0.259984790725444</v>
      </c>
      <c r="K22" s="20">
        <v>0.30115593549163999</v>
      </c>
      <c r="L22" s="20">
        <v>0.32078009232939803</v>
      </c>
      <c r="M22" s="20"/>
      <c r="N22" s="20">
        <v>0.19500694427777501</v>
      </c>
      <c r="O22" s="20">
        <v>0.27039723884329803</v>
      </c>
      <c r="P22" s="20">
        <v>0.234946498196871</v>
      </c>
      <c r="Q22" s="20">
        <v>0.2559880526651</v>
      </c>
      <c r="R22" s="20"/>
      <c r="S22" s="20">
        <v>0.23169147835642101</v>
      </c>
      <c r="T22" s="20">
        <v>0.25506497742077</v>
      </c>
      <c r="U22" s="20"/>
      <c r="V22" s="20">
        <v>0.27718024131136498</v>
      </c>
      <c r="W22" s="20">
        <v>0.26795450681542998</v>
      </c>
      <c r="X22" s="20">
        <v>0.18201668819230801</v>
      </c>
      <c r="Y22" s="20">
        <v>0.14388326177083499</v>
      </c>
      <c r="Z22" s="20"/>
      <c r="AA22" s="20">
        <v>0.28906619805217398</v>
      </c>
      <c r="AB22" s="20">
        <v>0.27653248475681802</v>
      </c>
      <c r="AC22" s="20">
        <v>0.26777813146050899</v>
      </c>
      <c r="AD22" s="20">
        <v>0.17495414084503799</v>
      </c>
      <c r="AE22" s="20">
        <v>0.14869239980120399</v>
      </c>
      <c r="AF22" s="20">
        <v>4.9003950527467699E-2</v>
      </c>
      <c r="AG22" s="20"/>
      <c r="AH22" s="20">
        <v>0.23578936904467299</v>
      </c>
      <c r="AI22" s="20">
        <v>0.21188308060167699</v>
      </c>
      <c r="AJ22" s="20"/>
      <c r="AK22" s="20">
        <v>0.24749054572005</v>
      </c>
      <c r="AL22" s="20">
        <v>0.25092971164355699</v>
      </c>
      <c r="AM22" s="20"/>
      <c r="AN22" s="20">
        <v>0.248471201602318</v>
      </c>
      <c r="AO22" s="20">
        <v>0.22286473128938999</v>
      </c>
      <c r="AP22" s="20"/>
      <c r="AQ22" s="20">
        <v>0.18517845935284</v>
      </c>
      <c r="AR22" s="20">
        <v>0.28649850851669101</v>
      </c>
      <c r="AS22" s="20">
        <v>0.21432814627591801</v>
      </c>
      <c r="AT22" s="20"/>
      <c r="AU22" s="20">
        <v>0.26222136189773898</v>
      </c>
      <c r="AV22" s="20">
        <v>0.209045215199131</v>
      </c>
      <c r="AW22" s="20"/>
      <c r="AX22" s="20">
        <v>0.219203275855784</v>
      </c>
      <c r="AY22" s="20">
        <v>0.35136322579541901</v>
      </c>
      <c r="AZ22" s="20"/>
      <c r="BA22" s="20">
        <v>0.11978785638676</v>
      </c>
      <c r="BB22" s="20">
        <v>0.15431441055445999</v>
      </c>
    </row>
    <row r="23" spans="2:54" x14ac:dyDescent="0.35">
      <c r="B23" s="21"/>
    </row>
    <row r="24" spans="2:54" x14ac:dyDescent="0.35">
      <c r="B24" t="s">
        <v>525</v>
      </c>
    </row>
    <row r="25" spans="2:54" x14ac:dyDescent="0.35">
      <c r="B25" t="s">
        <v>526</v>
      </c>
    </row>
    <row r="27" spans="2:54" x14ac:dyDescent="0.35">
      <c r="B27"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B26"/>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305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ht="29" customHeight="1" x14ac:dyDescent="0.35">
      <c r="B9" s="19" t="s">
        <v>306</v>
      </c>
      <c r="C9" s="16">
        <v>0.54821561074108305</v>
      </c>
      <c r="D9" s="16">
        <v>0.52179872130490501</v>
      </c>
      <c r="E9" s="16">
        <v>0.57882059660785801</v>
      </c>
      <c r="F9" s="16"/>
      <c r="G9" s="16">
        <v>0.40028777866238202</v>
      </c>
      <c r="H9" s="16">
        <v>0.47432699251198102</v>
      </c>
      <c r="I9" s="16">
        <v>0.55720546832504403</v>
      </c>
      <c r="J9" s="16">
        <v>0.58103581014760897</v>
      </c>
      <c r="K9" s="16">
        <v>0.66732270585321196</v>
      </c>
      <c r="L9" s="16">
        <v>0.571925062861667</v>
      </c>
      <c r="M9" s="16"/>
      <c r="N9" s="16">
        <v>0.66042307565126801</v>
      </c>
      <c r="O9" s="16">
        <v>0.50130239414983302</v>
      </c>
      <c r="P9" s="16">
        <v>0.51925814943721404</v>
      </c>
      <c r="Q9" s="16">
        <v>0.55530362909494102</v>
      </c>
      <c r="R9" s="16"/>
      <c r="S9" s="16">
        <v>0.566147986284261</v>
      </c>
      <c r="T9" s="16">
        <v>0.52058671698268</v>
      </c>
      <c r="U9" s="16"/>
      <c r="V9" s="16">
        <v>0.46588834479056501</v>
      </c>
      <c r="W9" s="16">
        <v>0.584525220841011</v>
      </c>
      <c r="X9" s="16">
        <v>0.55800717533681299</v>
      </c>
      <c r="Y9" s="16">
        <v>0.64869300765233096</v>
      </c>
      <c r="Z9" s="16"/>
      <c r="AA9" s="16">
        <v>0.49030897450794902</v>
      </c>
      <c r="AB9" s="16">
        <v>0.64712711855629101</v>
      </c>
      <c r="AC9" s="16">
        <v>0.63493679378725798</v>
      </c>
      <c r="AD9" s="16">
        <v>0.54197304870929797</v>
      </c>
      <c r="AE9" s="16">
        <v>0.50586641015200196</v>
      </c>
      <c r="AF9" s="16">
        <v>0.59203360090507096</v>
      </c>
      <c r="AG9" s="16"/>
      <c r="AH9" s="16">
        <v>0.55035906729398298</v>
      </c>
      <c r="AI9" s="16">
        <v>0.60580203931991305</v>
      </c>
      <c r="AJ9" s="16"/>
      <c r="AK9" s="16">
        <v>0.52098956707855104</v>
      </c>
      <c r="AL9" s="16">
        <v>0.58730258201611296</v>
      </c>
      <c r="AM9" s="16"/>
      <c r="AN9" s="16">
        <v>0.53836538636085096</v>
      </c>
      <c r="AO9" s="16">
        <v>0.59276383111394204</v>
      </c>
      <c r="AP9" s="16"/>
      <c r="AQ9" s="16">
        <v>0.594078220460452</v>
      </c>
      <c r="AR9" s="16">
        <v>0.55023352779344203</v>
      </c>
      <c r="AS9" s="16">
        <v>0.51901287454678902</v>
      </c>
      <c r="AT9" s="16"/>
      <c r="AU9" s="16">
        <v>0.58640405375369398</v>
      </c>
      <c r="AV9" s="16">
        <v>0.49866520863324398</v>
      </c>
      <c r="AW9" s="16"/>
      <c r="AX9" s="16">
        <v>0.56971388672339696</v>
      </c>
      <c r="AY9" s="16">
        <v>0.455413970459286</v>
      </c>
      <c r="AZ9" s="16"/>
      <c r="BA9" s="16">
        <v>0.59461453386306096</v>
      </c>
      <c r="BB9" s="16">
        <v>0.49858968647404001</v>
      </c>
    </row>
    <row r="10" spans="2:54" x14ac:dyDescent="0.35">
      <c r="B10" s="19" t="s">
        <v>296</v>
      </c>
      <c r="C10" s="16">
        <v>0.35471484634924499</v>
      </c>
      <c r="D10" s="16">
        <v>0.36929879951428501</v>
      </c>
      <c r="E10" s="16">
        <v>0.34313315698005598</v>
      </c>
      <c r="F10" s="16"/>
      <c r="G10" s="16">
        <v>0.28179009888127898</v>
      </c>
      <c r="H10" s="16">
        <v>0.33703378008208501</v>
      </c>
      <c r="I10" s="16">
        <v>0.39271070217770898</v>
      </c>
      <c r="J10" s="16">
        <v>0.415713478177135</v>
      </c>
      <c r="K10" s="16">
        <v>0.36536026036691999</v>
      </c>
      <c r="L10" s="16">
        <v>0.32804295867396899</v>
      </c>
      <c r="M10" s="16"/>
      <c r="N10" s="16">
        <v>0.38223236783513198</v>
      </c>
      <c r="O10" s="16">
        <v>0.31402657241531101</v>
      </c>
      <c r="P10" s="16">
        <v>0.33041831110782199</v>
      </c>
      <c r="Q10" s="16">
        <v>0.40955019070769499</v>
      </c>
      <c r="R10" s="16"/>
      <c r="S10" s="16">
        <v>0.35002015928792102</v>
      </c>
      <c r="T10" s="16">
        <v>0.36023919569598301</v>
      </c>
      <c r="U10" s="16"/>
      <c r="V10" s="16">
        <v>0.34116713839212598</v>
      </c>
      <c r="W10" s="16">
        <v>0.35896345999477203</v>
      </c>
      <c r="X10" s="16">
        <v>0.38108996070829998</v>
      </c>
      <c r="Y10" s="16">
        <v>0.18390921204947999</v>
      </c>
      <c r="Z10" s="16"/>
      <c r="AA10" s="16">
        <v>0.31735954064749899</v>
      </c>
      <c r="AB10" s="16">
        <v>0.331973451507735</v>
      </c>
      <c r="AC10" s="16">
        <v>0.45483294231405902</v>
      </c>
      <c r="AD10" s="16">
        <v>0.405055341179407</v>
      </c>
      <c r="AE10" s="16">
        <v>0.34517838413797097</v>
      </c>
      <c r="AF10" s="16">
        <v>0.32030183042152899</v>
      </c>
      <c r="AG10" s="16"/>
      <c r="AH10" s="16">
        <v>0.34833015929337802</v>
      </c>
      <c r="AI10" s="16">
        <v>0.36309326751565901</v>
      </c>
      <c r="AJ10" s="16"/>
      <c r="AK10" s="16">
        <v>0.31668713903831403</v>
      </c>
      <c r="AL10" s="16">
        <v>0.34873509053408402</v>
      </c>
      <c r="AM10" s="16"/>
      <c r="AN10" s="16">
        <v>0.34679854518910502</v>
      </c>
      <c r="AO10" s="16">
        <v>0.36258687985985699</v>
      </c>
      <c r="AP10" s="16"/>
      <c r="AQ10" s="16">
        <v>0.35725255192354899</v>
      </c>
      <c r="AR10" s="16">
        <v>0.38143615964803301</v>
      </c>
      <c r="AS10" s="16">
        <v>0.32389014032166202</v>
      </c>
      <c r="AT10" s="16"/>
      <c r="AU10" s="16">
        <v>0.366842516153918</v>
      </c>
      <c r="AV10" s="16">
        <v>0.33987001239380399</v>
      </c>
      <c r="AW10" s="16"/>
      <c r="AX10" s="16">
        <v>0.35915212767937299</v>
      </c>
      <c r="AY10" s="16">
        <v>0.341131520413885</v>
      </c>
      <c r="AZ10" s="16"/>
      <c r="BA10" s="16">
        <v>0.34288044389220301</v>
      </c>
      <c r="BB10" s="16">
        <v>0.30504058822061803</v>
      </c>
    </row>
    <row r="11" spans="2:54" ht="29" customHeight="1" x14ac:dyDescent="0.35">
      <c r="B11" s="19" t="s">
        <v>307</v>
      </c>
      <c r="C11" s="16">
        <v>0.28220504083891801</v>
      </c>
      <c r="D11" s="16">
        <v>0.27967134289193502</v>
      </c>
      <c r="E11" s="16">
        <v>0.28900673438782398</v>
      </c>
      <c r="F11" s="16"/>
      <c r="G11" s="16">
        <v>0.23100224106355999</v>
      </c>
      <c r="H11" s="16">
        <v>0.29808061567166599</v>
      </c>
      <c r="I11" s="16">
        <v>0.31129038253777802</v>
      </c>
      <c r="J11" s="16">
        <v>0.31643877077796201</v>
      </c>
      <c r="K11" s="16">
        <v>0.23740567871350099</v>
      </c>
      <c r="L11" s="16">
        <v>0.28477907870689401</v>
      </c>
      <c r="M11" s="16"/>
      <c r="N11" s="16">
        <v>0.30373009794549699</v>
      </c>
      <c r="O11" s="16">
        <v>0.29837313490739797</v>
      </c>
      <c r="P11" s="16">
        <v>0.26900568063196501</v>
      </c>
      <c r="Q11" s="16">
        <v>0.273810659139121</v>
      </c>
      <c r="R11" s="16"/>
      <c r="S11" s="16">
        <v>0.29136249703526801</v>
      </c>
      <c r="T11" s="16">
        <v>0.26980277698022298</v>
      </c>
      <c r="U11" s="16"/>
      <c r="V11" s="16">
        <v>0.246233496324611</v>
      </c>
      <c r="W11" s="16">
        <v>0.30645204688896499</v>
      </c>
      <c r="X11" s="16">
        <v>0.28392319359018398</v>
      </c>
      <c r="Y11" s="16">
        <v>0.25033600755091701</v>
      </c>
      <c r="Z11" s="16"/>
      <c r="AA11" s="16">
        <v>0.27517478038182602</v>
      </c>
      <c r="AB11" s="16">
        <v>0.27624782696813799</v>
      </c>
      <c r="AC11" s="16">
        <v>0.32445801585592698</v>
      </c>
      <c r="AD11" s="16">
        <v>0.28267186566164498</v>
      </c>
      <c r="AE11" s="16">
        <v>0.27179898417771597</v>
      </c>
      <c r="AF11" s="16">
        <v>0.29793787537285799</v>
      </c>
      <c r="AG11" s="16"/>
      <c r="AH11" s="16">
        <v>0.28127526814789899</v>
      </c>
      <c r="AI11" s="16">
        <v>0.31613916364185302</v>
      </c>
      <c r="AJ11" s="16"/>
      <c r="AK11" s="16">
        <v>0.25505662897956999</v>
      </c>
      <c r="AL11" s="16">
        <v>0.32561526106345401</v>
      </c>
      <c r="AM11" s="16"/>
      <c r="AN11" s="16">
        <v>0.26416746074183101</v>
      </c>
      <c r="AO11" s="16">
        <v>0.32124548168251699</v>
      </c>
      <c r="AP11" s="16"/>
      <c r="AQ11" s="16">
        <v>0.29288641323516201</v>
      </c>
      <c r="AR11" s="16">
        <v>0.25107167950032599</v>
      </c>
      <c r="AS11" s="16">
        <v>0.31186116160680599</v>
      </c>
      <c r="AT11" s="16"/>
      <c r="AU11" s="16">
        <v>0.29955791182694402</v>
      </c>
      <c r="AV11" s="16">
        <v>0.262722431610664</v>
      </c>
      <c r="AW11" s="16"/>
      <c r="AX11" s="16">
        <v>0.28028029212276101</v>
      </c>
      <c r="AY11" s="16">
        <v>0.30337505175372298</v>
      </c>
      <c r="AZ11" s="16"/>
      <c r="BA11" s="16">
        <v>0.31935665988135298</v>
      </c>
      <c r="BB11" s="16">
        <v>0.21383371341020499</v>
      </c>
    </row>
    <row r="12" spans="2:54" ht="29" customHeight="1" x14ac:dyDescent="0.35">
      <c r="B12" s="19" t="s">
        <v>298</v>
      </c>
      <c r="C12" s="16">
        <v>0.27205475642912502</v>
      </c>
      <c r="D12" s="16">
        <v>0.26802643541621302</v>
      </c>
      <c r="E12" s="16">
        <v>0.28011415701197001</v>
      </c>
      <c r="F12" s="16"/>
      <c r="G12" s="16">
        <v>0.26935041871099502</v>
      </c>
      <c r="H12" s="16">
        <v>0.25739039033655797</v>
      </c>
      <c r="I12" s="16">
        <v>0.33339937694197702</v>
      </c>
      <c r="J12" s="16">
        <v>0.26889380336333102</v>
      </c>
      <c r="K12" s="16">
        <v>0.23576645242967301</v>
      </c>
      <c r="L12" s="16">
        <v>0.26926287966284701</v>
      </c>
      <c r="M12" s="16"/>
      <c r="N12" s="16">
        <v>0.29872371017595301</v>
      </c>
      <c r="O12" s="16">
        <v>0.30459559150064203</v>
      </c>
      <c r="P12" s="16">
        <v>0.231765209618289</v>
      </c>
      <c r="Q12" s="16">
        <v>0.28909558430683002</v>
      </c>
      <c r="R12" s="16"/>
      <c r="S12" s="16">
        <v>0.26658626140591102</v>
      </c>
      <c r="T12" s="16">
        <v>0.28165475310696703</v>
      </c>
      <c r="U12" s="16"/>
      <c r="V12" s="16">
        <v>0.28545943007036301</v>
      </c>
      <c r="W12" s="16">
        <v>0.27923853842213398</v>
      </c>
      <c r="X12" s="16">
        <v>0.26282512673538599</v>
      </c>
      <c r="Y12" s="16">
        <v>0.16775705940788799</v>
      </c>
      <c r="Z12" s="16"/>
      <c r="AA12" s="16">
        <v>0.27308300822882797</v>
      </c>
      <c r="AB12" s="16">
        <v>0.26857003982205502</v>
      </c>
      <c r="AC12" s="16">
        <v>0.39176286885870598</v>
      </c>
      <c r="AD12" s="16">
        <v>0.25115257015361098</v>
      </c>
      <c r="AE12" s="16">
        <v>0.17926151380715999</v>
      </c>
      <c r="AF12" s="16">
        <v>0.31079719413248702</v>
      </c>
      <c r="AG12" s="16"/>
      <c r="AH12" s="16">
        <v>0.25949588309499899</v>
      </c>
      <c r="AI12" s="16">
        <v>0.29601809133110102</v>
      </c>
      <c r="AJ12" s="16"/>
      <c r="AK12" s="16">
        <v>0.25124574982619302</v>
      </c>
      <c r="AL12" s="16">
        <v>0.31572517158206698</v>
      </c>
      <c r="AM12" s="16"/>
      <c r="AN12" s="16">
        <v>0.26474819360060398</v>
      </c>
      <c r="AO12" s="16">
        <v>0.30461132796617002</v>
      </c>
      <c r="AP12" s="16"/>
      <c r="AQ12" s="16">
        <v>0.24895035510795899</v>
      </c>
      <c r="AR12" s="16">
        <v>0.27236862430867298</v>
      </c>
      <c r="AS12" s="16">
        <v>0.28390812451648501</v>
      </c>
      <c r="AT12" s="16"/>
      <c r="AU12" s="16">
        <v>0.28762593881836901</v>
      </c>
      <c r="AV12" s="16">
        <v>0.25491481175158398</v>
      </c>
      <c r="AW12" s="16"/>
      <c r="AX12" s="16">
        <v>0.27687567698511101</v>
      </c>
      <c r="AY12" s="16">
        <v>0.25841629995729098</v>
      </c>
      <c r="AZ12" s="16"/>
      <c r="BA12" s="16">
        <v>0.32231549467471698</v>
      </c>
      <c r="BB12" s="16">
        <v>0.138990609043318</v>
      </c>
    </row>
    <row r="13" spans="2:54" ht="29" customHeight="1" x14ac:dyDescent="0.35">
      <c r="B13" s="19" t="s">
        <v>297</v>
      </c>
      <c r="C13" s="16">
        <v>0.21220661260163701</v>
      </c>
      <c r="D13" s="16">
        <v>0.20982140738814301</v>
      </c>
      <c r="E13" s="16">
        <v>0.21599837448491499</v>
      </c>
      <c r="F13" s="16"/>
      <c r="G13" s="16">
        <v>0.217289484358934</v>
      </c>
      <c r="H13" s="16">
        <v>0.21470057028832101</v>
      </c>
      <c r="I13" s="16">
        <v>0.18559070499847499</v>
      </c>
      <c r="J13" s="16">
        <v>0.23251107107458899</v>
      </c>
      <c r="K13" s="16">
        <v>0.193929242521208</v>
      </c>
      <c r="L13" s="16">
        <v>0.22682643135184699</v>
      </c>
      <c r="M13" s="16"/>
      <c r="N13" s="16">
        <v>0.24238712444773799</v>
      </c>
      <c r="O13" s="16">
        <v>0.224794563554987</v>
      </c>
      <c r="P13" s="16">
        <v>0.19305452676527499</v>
      </c>
      <c r="Q13" s="16">
        <v>0.21028871068421201</v>
      </c>
      <c r="R13" s="16"/>
      <c r="S13" s="16">
        <v>0.21865879048724499</v>
      </c>
      <c r="T13" s="16">
        <v>0.20353477715707799</v>
      </c>
      <c r="U13" s="16"/>
      <c r="V13" s="16">
        <v>0.16690143089627499</v>
      </c>
      <c r="W13" s="16">
        <v>0.248685646932541</v>
      </c>
      <c r="X13" s="16">
        <v>0.19596031746006801</v>
      </c>
      <c r="Y13" s="16">
        <v>0.257334804362497</v>
      </c>
      <c r="Z13" s="16"/>
      <c r="AA13" s="16">
        <v>0.198355032273108</v>
      </c>
      <c r="AB13" s="16">
        <v>0.24617643818832699</v>
      </c>
      <c r="AC13" s="16">
        <v>0.25870149840227302</v>
      </c>
      <c r="AD13" s="16">
        <v>0.177552027160226</v>
      </c>
      <c r="AE13" s="16">
        <v>0.200974369463089</v>
      </c>
      <c r="AF13" s="16">
        <v>0.312376629706832</v>
      </c>
      <c r="AG13" s="16"/>
      <c r="AH13" s="16">
        <v>0.22500373364523599</v>
      </c>
      <c r="AI13" s="16">
        <v>0.21162807092011399</v>
      </c>
      <c r="AJ13" s="16"/>
      <c r="AK13" s="16">
        <v>0.23103364938361701</v>
      </c>
      <c r="AL13" s="16">
        <v>0.20035509658300901</v>
      </c>
      <c r="AM13" s="16"/>
      <c r="AN13" s="16">
        <v>0.219169548573699</v>
      </c>
      <c r="AO13" s="16">
        <v>0.22763008987102501</v>
      </c>
      <c r="AP13" s="16"/>
      <c r="AQ13" s="16">
        <v>0.25445213018651702</v>
      </c>
      <c r="AR13" s="16">
        <v>0.19280008542781599</v>
      </c>
      <c r="AS13" s="16">
        <v>0.22567774269455099</v>
      </c>
      <c r="AT13" s="16"/>
      <c r="AU13" s="16">
        <v>0.232116076361534</v>
      </c>
      <c r="AV13" s="16">
        <v>0.187824767384101</v>
      </c>
      <c r="AW13" s="16"/>
      <c r="AX13" s="16">
        <v>0.22111820176303201</v>
      </c>
      <c r="AY13" s="16">
        <v>0.17529946386977899</v>
      </c>
      <c r="AZ13" s="16"/>
      <c r="BA13" s="16">
        <v>0.230117732140173</v>
      </c>
      <c r="BB13" s="16">
        <v>0.23484288484838201</v>
      </c>
    </row>
    <row r="14" spans="2:54" x14ac:dyDescent="0.35">
      <c r="B14" s="19" t="s">
        <v>301</v>
      </c>
      <c r="C14" s="16">
        <v>0.209460660122578</v>
      </c>
      <c r="D14" s="16">
        <v>0.21207205981718999</v>
      </c>
      <c r="E14" s="16">
        <v>0.20481254714307801</v>
      </c>
      <c r="F14" s="16"/>
      <c r="G14" s="16">
        <v>0.16752090144329901</v>
      </c>
      <c r="H14" s="16">
        <v>0.206747415687207</v>
      </c>
      <c r="I14" s="16">
        <v>0.24726873116885401</v>
      </c>
      <c r="J14" s="16">
        <v>0.21843140326827201</v>
      </c>
      <c r="K14" s="16">
        <v>0.16977810294967599</v>
      </c>
      <c r="L14" s="16">
        <v>0.23089200691511699</v>
      </c>
      <c r="M14" s="16"/>
      <c r="N14" s="16">
        <v>0.19974382203211599</v>
      </c>
      <c r="O14" s="16">
        <v>0.21330151247031201</v>
      </c>
      <c r="P14" s="16">
        <v>0.20778003761445701</v>
      </c>
      <c r="Q14" s="16">
        <v>0.21575673396474701</v>
      </c>
      <c r="R14" s="16"/>
      <c r="S14" s="16">
        <v>0.23791339779603499</v>
      </c>
      <c r="T14" s="16">
        <v>0.16760301738714101</v>
      </c>
      <c r="U14" s="16"/>
      <c r="V14" s="16">
        <v>0.21076297829622401</v>
      </c>
      <c r="W14" s="16">
        <v>0.22527583209951099</v>
      </c>
      <c r="X14" s="16">
        <v>0.19109166224711499</v>
      </c>
      <c r="Y14" s="16">
        <v>0.17031746390896399</v>
      </c>
      <c r="Z14" s="16"/>
      <c r="AA14" s="16">
        <v>0.19909108730518699</v>
      </c>
      <c r="AB14" s="16">
        <v>0.22958416723667099</v>
      </c>
      <c r="AC14" s="16">
        <v>0.188411673864194</v>
      </c>
      <c r="AD14" s="16">
        <v>0.22666476666386201</v>
      </c>
      <c r="AE14" s="16">
        <v>0.17013829914279599</v>
      </c>
      <c r="AF14" s="16">
        <v>0.28570908220942898</v>
      </c>
      <c r="AG14" s="16"/>
      <c r="AH14" s="16">
        <v>0.193745705018844</v>
      </c>
      <c r="AI14" s="16">
        <v>0.27182137265839501</v>
      </c>
      <c r="AJ14" s="16"/>
      <c r="AK14" s="16">
        <v>0.186680502394311</v>
      </c>
      <c r="AL14" s="16">
        <v>0.23844348552123101</v>
      </c>
      <c r="AM14" s="16"/>
      <c r="AN14" s="16">
        <v>0.184419718930176</v>
      </c>
      <c r="AO14" s="16">
        <v>0.27000906614252301</v>
      </c>
      <c r="AP14" s="16"/>
      <c r="AQ14" s="16">
        <v>0.19696427021700699</v>
      </c>
      <c r="AR14" s="16">
        <v>0.19274523655477799</v>
      </c>
      <c r="AS14" s="16">
        <v>0.240338081409046</v>
      </c>
      <c r="AT14" s="16"/>
      <c r="AU14" s="16">
        <v>0.22111140066360799</v>
      </c>
      <c r="AV14" s="16">
        <v>0.19674346527233499</v>
      </c>
      <c r="AW14" s="16"/>
      <c r="AX14" s="16">
        <v>0.21730011669819699</v>
      </c>
      <c r="AY14" s="16">
        <v>0.17268332990729399</v>
      </c>
      <c r="AZ14" s="16"/>
      <c r="BA14" s="16">
        <v>0.27968946697248498</v>
      </c>
      <c r="BB14" s="16">
        <v>8.7071010872171006E-2</v>
      </c>
    </row>
    <row r="15" spans="2:54" ht="29" customHeight="1" x14ac:dyDescent="0.35">
      <c r="B15" s="19" t="s">
        <v>295</v>
      </c>
      <c r="C15" s="16">
        <v>0.19527267520680699</v>
      </c>
      <c r="D15" s="16">
        <v>0.20503419213990401</v>
      </c>
      <c r="E15" s="16">
        <v>0.18907004983404299</v>
      </c>
      <c r="F15" s="16"/>
      <c r="G15" s="16">
        <v>0.14312406426809801</v>
      </c>
      <c r="H15" s="16">
        <v>0.22522487134371499</v>
      </c>
      <c r="I15" s="16">
        <v>0.20865785411444099</v>
      </c>
      <c r="J15" s="16">
        <v>0.20568963778962701</v>
      </c>
      <c r="K15" s="16">
        <v>0.18741814883250801</v>
      </c>
      <c r="L15" s="16">
        <v>0.18758926767412801</v>
      </c>
      <c r="M15" s="16"/>
      <c r="N15" s="16">
        <v>0.182224455338517</v>
      </c>
      <c r="O15" s="16">
        <v>0.17958220161119201</v>
      </c>
      <c r="P15" s="16">
        <v>0.200807047976332</v>
      </c>
      <c r="Q15" s="16">
        <v>0.209468144529633</v>
      </c>
      <c r="R15" s="16"/>
      <c r="S15" s="16">
        <v>0.19874642938626799</v>
      </c>
      <c r="T15" s="16">
        <v>0.191007343740867</v>
      </c>
      <c r="U15" s="16"/>
      <c r="V15" s="16">
        <v>0.16783989425638601</v>
      </c>
      <c r="W15" s="16">
        <v>0.21109313673539801</v>
      </c>
      <c r="X15" s="16">
        <v>0.20555495376810401</v>
      </c>
      <c r="Y15" s="16">
        <v>0.12681562808699201</v>
      </c>
      <c r="Z15" s="16"/>
      <c r="AA15" s="16">
        <v>0.17470067928168201</v>
      </c>
      <c r="AB15" s="16">
        <v>0.20269325571892099</v>
      </c>
      <c r="AC15" s="16">
        <v>0.23219023126108601</v>
      </c>
      <c r="AD15" s="16">
        <v>0.22023814615798301</v>
      </c>
      <c r="AE15" s="16">
        <v>0.16775202893490199</v>
      </c>
      <c r="AF15" s="16">
        <v>0.20174063202947301</v>
      </c>
      <c r="AG15" s="16"/>
      <c r="AH15" s="16">
        <v>0.20064402720181601</v>
      </c>
      <c r="AI15" s="16">
        <v>0.21050776663313001</v>
      </c>
      <c r="AJ15" s="16"/>
      <c r="AK15" s="16">
        <v>0.20051570827670501</v>
      </c>
      <c r="AL15" s="16">
        <v>0.18619753747790299</v>
      </c>
      <c r="AM15" s="16"/>
      <c r="AN15" s="16">
        <v>0.21579224798220101</v>
      </c>
      <c r="AO15" s="16">
        <v>0.17588127376107801</v>
      </c>
      <c r="AP15" s="16"/>
      <c r="AQ15" s="16">
        <v>0.181731451663209</v>
      </c>
      <c r="AR15" s="16">
        <v>0.18201205338628601</v>
      </c>
      <c r="AS15" s="16">
        <v>0.21324938960179701</v>
      </c>
      <c r="AT15" s="16"/>
      <c r="AU15" s="16">
        <v>0.209538188637381</v>
      </c>
      <c r="AV15" s="16">
        <v>0.17858856530235701</v>
      </c>
      <c r="AW15" s="16"/>
      <c r="AX15" s="16">
        <v>0.195306594390313</v>
      </c>
      <c r="AY15" s="16">
        <v>0.19772943512645799</v>
      </c>
      <c r="AZ15" s="16"/>
      <c r="BA15" s="16">
        <v>0.222903323424061</v>
      </c>
      <c r="BB15" s="16">
        <v>0.14287968758818401</v>
      </c>
    </row>
    <row r="16" spans="2:54" ht="29" customHeight="1" x14ac:dyDescent="0.35">
      <c r="B16" s="19" t="s">
        <v>300</v>
      </c>
      <c r="C16" s="16">
        <v>0.19383683801360099</v>
      </c>
      <c r="D16" s="16">
        <v>0.19314968015718501</v>
      </c>
      <c r="E16" s="16">
        <v>0.19751092625803901</v>
      </c>
      <c r="F16" s="16"/>
      <c r="G16" s="16">
        <v>0.199499446596308</v>
      </c>
      <c r="H16" s="16">
        <v>0.244281911096426</v>
      </c>
      <c r="I16" s="16">
        <v>0.249258760037809</v>
      </c>
      <c r="J16" s="16">
        <v>0.158586248531667</v>
      </c>
      <c r="K16" s="16">
        <v>0.19125211167093301</v>
      </c>
      <c r="L16" s="16">
        <v>0.13285015384478999</v>
      </c>
      <c r="M16" s="16"/>
      <c r="N16" s="16">
        <v>0.220038284763344</v>
      </c>
      <c r="O16" s="16">
        <v>0.208896922905528</v>
      </c>
      <c r="P16" s="16">
        <v>0.18180008035436199</v>
      </c>
      <c r="Q16" s="16">
        <v>0.18119745374635601</v>
      </c>
      <c r="R16" s="16"/>
      <c r="S16" s="16">
        <v>0.200205976291608</v>
      </c>
      <c r="T16" s="16">
        <v>0.180219310030794</v>
      </c>
      <c r="U16" s="16"/>
      <c r="V16" s="16">
        <v>0.192751804047359</v>
      </c>
      <c r="W16" s="16">
        <v>0.184646561330716</v>
      </c>
      <c r="X16" s="16">
        <v>0.20649244315905599</v>
      </c>
      <c r="Y16" s="16">
        <v>0.202399113457711</v>
      </c>
      <c r="Z16" s="16"/>
      <c r="AA16" s="16">
        <v>0.180238238289993</v>
      </c>
      <c r="AB16" s="16">
        <v>0.22624738636812</v>
      </c>
      <c r="AC16" s="16">
        <v>0.273599840087422</v>
      </c>
      <c r="AD16" s="16">
        <v>0.18006972292743201</v>
      </c>
      <c r="AE16" s="16">
        <v>0.14208374925270001</v>
      </c>
      <c r="AF16" s="16">
        <v>0.167118942887756</v>
      </c>
      <c r="AG16" s="16"/>
      <c r="AH16" s="16">
        <v>0.18848715152121501</v>
      </c>
      <c r="AI16" s="16">
        <v>0.18090448533523901</v>
      </c>
      <c r="AJ16" s="16"/>
      <c r="AK16" s="16">
        <v>0.18745839881564499</v>
      </c>
      <c r="AL16" s="16">
        <v>0.194470670772736</v>
      </c>
      <c r="AM16" s="16"/>
      <c r="AN16" s="16">
        <v>0.186202724301199</v>
      </c>
      <c r="AO16" s="16">
        <v>0.19949947198535301</v>
      </c>
      <c r="AP16" s="16"/>
      <c r="AQ16" s="16">
        <v>0.227673756300657</v>
      </c>
      <c r="AR16" s="16">
        <v>0.172772633933856</v>
      </c>
      <c r="AS16" s="16">
        <v>0.20794758241591099</v>
      </c>
      <c r="AT16" s="16"/>
      <c r="AU16" s="16">
        <v>0.19540798211430199</v>
      </c>
      <c r="AV16" s="16">
        <v>0.195132941600449</v>
      </c>
      <c r="AW16" s="16"/>
      <c r="AX16" s="16">
        <v>0.203099936132909</v>
      </c>
      <c r="AY16" s="16">
        <v>0.149170907317839</v>
      </c>
      <c r="AZ16" s="16"/>
      <c r="BA16" s="16">
        <v>0.20443068104787601</v>
      </c>
      <c r="BB16" s="16">
        <v>0.27891192269019099</v>
      </c>
    </row>
    <row r="17" spans="2:54" ht="29" customHeight="1" x14ac:dyDescent="0.35">
      <c r="B17" s="19" t="s">
        <v>294</v>
      </c>
      <c r="C17" s="16">
        <v>0.18214260045532199</v>
      </c>
      <c r="D17" s="16">
        <v>0.164988725954687</v>
      </c>
      <c r="E17" s="16">
        <v>0.20009414003780401</v>
      </c>
      <c r="F17" s="16"/>
      <c r="G17" s="16">
        <v>0.287456703806522</v>
      </c>
      <c r="H17" s="16">
        <v>0.20497244371575099</v>
      </c>
      <c r="I17" s="16">
        <v>0.19207567545502</v>
      </c>
      <c r="J17" s="16">
        <v>0.20413852138036601</v>
      </c>
      <c r="K17" s="16">
        <v>0.140954609018657</v>
      </c>
      <c r="L17" s="16">
        <v>0.109691554434517</v>
      </c>
      <c r="M17" s="16"/>
      <c r="N17" s="16">
        <v>0.197239454661501</v>
      </c>
      <c r="O17" s="16">
        <v>0.17171617677383499</v>
      </c>
      <c r="P17" s="16">
        <v>0.18458570586004799</v>
      </c>
      <c r="Q17" s="16">
        <v>0.17652988123622099</v>
      </c>
      <c r="R17" s="16"/>
      <c r="S17" s="16">
        <v>0.16726160142415999</v>
      </c>
      <c r="T17" s="16">
        <v>0.205486926972267</v>
      </c>
      <c r="U17" s="16"/>
      <c r="V17" s="16">
        <v>0.210059957709614</v>
      </c>
      <c r="W17" s="16">
        <v>0.17552133854315399</v>
      </c>
      <c r="X17" s="16">
        <v>0.17826062776447199</v>
      </c>
      <c r="Y17" s="16">
        <v>8.6769538302084795E-2</v>
      </c>
      <c r="Z17" s="16"/>
      <c r="AA17" s="16">
        <v>0.19442946398931699</v>
      </c>
      <c r="AB17" s="16">
        <v>0.15040189107782001</v>
      </c>
      <c r="AC17" s="16">
        <v>0.235503641739987</v>
      </c>
      <c r="AD17" s="16">
        <v>0.19796763683188701</v>
      </c>
      <c r="AE17" s="16">
        <v>9.6118502724288707E-2</v>
      </c>
      <c r="AF17" s="16">
        <v>0.18219053000462099</v>
      </c>
      <c r="AG17" s="16"/>
      <c r="AH17" s="16">
        <v>0.16832838220648899</v>
      </c>
      <c r="AI17" s="16">
        <v>0.20675814293272701</v>
      </c>
      <c r="AJ17" s="16"/>
      <c r="AK17" s="16">
        <v>0.173749676493309</v>
      </c>
      <c r="AL17" s="16">
        <v>0.19306457779043201</v>
      </c>
      <c r="AM17" s="16"/>
      <c r="AN17" s="16">
        <v>0.15935489085430499</v>
      </c>
      <c r="AO17" s="16">
        <v>0.19682089478206</v>
      </c>
      <c r="AP17" s="16"/>
      <c r="AQ17" s="16">
        <v>0.15643275398868101</v>
      </c>
      <c r="AR17" s="16">
        <v>0.18044805786142501</v>
      </c>
      <c r="AS17" s="16">
        <v>0.226380956931197</v>
      </c>
      <c r="AT17" s="16"/>
      <c r="AU17" s="16">
        <v>0.1815923288653</v>
      </c>
      <c r="AV17" s="16">
        <v>0.18623517938338</v>
      </c>
      <c r="AW17" s="16"/>
      <c r="AX17" s="16">
        <v>0.18872724299088101</v>
      </c>
      <c r="AY17" s="16">
        <v>0.15589226336029299</v>
      </c>
      <c r="AZ17" s="16"/>
      <c r="BA17" s="16">
        <v>0.221858984114224</v>
      </c>
      <c r="BB17" s="16">
        <v>0.23349553711694601</v>
      </c>
    </row>
    <row r="18" spans="2:54" x14ac:dyDescent="0.35">
      <c r="B18" s="19" t="s">
        <v>293</v>
      </c>
      <c r="C18" s="16">
        <v>0.14884697364970001</v>
      </c>
      <c r="D18" s="16">
        <v>0.15050840972766699</v>
      </c>
      <c r="E18" s="16">
        <v>0.14959433631930999</v>
      </c>
      <c r="F18" s="16"/>
      <c r="G18" s="16">
        <v>0.21444364586668299</v>
      </c>
      <c r="H18" s="16">
        <v>0.198436138652969</v>
      </c>
      <c r="I18" s="16">
        <v>0.214858384006929</v>
      </c>
      <c r="J18" s="16">
        <v>0.147375479762095</v>
      </c>
      <c r="K18" s="16">
        <v>9.8996308813972395E-2</v>
      </c>
      <c r="L18" s="16">
        <v>5.72659859681596E-2</v>
      </c>
      <c r="M18" s="16"/>
      <c r="N18" s="16">
        <v>0.134729532537437</v>
      </c>
      <c r="O18" s="16">
        <v>0.16007565389748199</v>
      </c>
      <c r="P18" s="16">
        <v>0.13786307007777701</v>
      </c>
      <c r="Q18" s="16">
        <v>0.166751841327026</v>
      </c>
      <c r="R18" s="16"/>
      <c r="S18" s="16">
        <v>0.13995537227090801</v>
      </c>
      <c r="T18" s="16">
        <v>0.16299477762744799</v>
      </c>
      <c r="U18" s="16"/>
      <c r="V18" s="16">
        <v>0.14795224535750501</v>
      </c>
      <c r="W18" s="16">
        <v>0.13891276563577801</v>
      </c>
      <c r="X18" s="16">
        <v>0.171580849720607</v>
      </c>
      <c r="Y18" s="16">
        <v>8.0250217808577398E-2</v>
      </c>
      <c r="Z18" s="16"/>
      <c r="AA18" s="16">
        <v>0.140658215307677</v>
      </c>
      <c r="AB18" s="16">
        <v>0.12700673762623099</v>
      </c>
      <c r="AC18" s="16">
        <v>0.18524574311705899</v>
      </c>
      <c r="AD18" s="16">
        <v>0.189505778395444</v>
      </c>
      <c r="AE18" s="16">
        <v>0.11215322989762801</v>
      </c>
      <c r="AF18" s="16">
        <v>8.95260231706385E-2</v>
      </c>
      <c r="AG18" s="16"/>
      <c r="AH18" s="16">
        <v>0.148402666975776</v>
      </c>
      <c r="AI18" s="16">
        <v>0.153022537018904</v>
      </c>
      <c r="AJ18" s="16"/>
      <c r="AK18" s="16">
        <v>0.147798833365406</v>
      </c>
      <c r="AL18" s="16">
        <v>0.150709108097558</v>
      </c>
      <c r="AM18" s="16"/>
      <c r="AN18" s="16">
        <v>0.13028438642531601</v>
      </c>
      <c r="AO18" s="16">
        <v>0.16526883381795901</v>
      </c>
      <c r="AP18" s="16"/>
      <c r="AQ18" s="16">
        <v>0.15216106748081701</v>
      </c>
      <c r="AR18" s="16">
        <v>0.12513137528597801</v>
      </c>
      <c r="AS18" s="16">
        <v>0.175701606942405</v>
      </c>
      <c r="AT18" s="16"/>
      <c r="AU18" s="16">
        <v>0.16462617952405201</v>
      </c>
      <c r="AV18" s="16">
        <v>0.129171571241497</v>
      </c>
      <c r="AW18" s="16"/>
      <c r="AX18" s="16">
        <v>0.15750289158477301</v>
      </c>
      <c r="AY18" s="16">
        <v>0.104766049942359</v>
      </c>
      <c r="AZ18" s="16"/>
      <c r="BA18" s="16">
        <v>0.19930298614077299</v>
      </c>
      <c r="BB18" s="16">
        <v>0.14991512753394301</v>
      </c>
    </row>
    <row r="19" spans="2:54" x14ac:dyDescent="0.35">
      <c r="B19" s="19" t="s">
        <v>292</v>
      </c>
      <c r="C19" s="16">
        <v>0.12949230872933801</v>
      </c>
      <c r="D19" s="16">
        <v>0.124018581723857</v>
      </c>
      <c r="E19" s="16">
        <v>0.13477084693250599</v>
      </c>
      <c r="F19" s="16"/>
      <c r="G19" s="16">
        <v>0.18058657492150601</v>
      </c>
      <c r="H19" s="16">
        <v>0.16731640223963701</v>
      </c>
      <c r="I19" s="16">
        <v>0.15898731956266901</v>
      </c>
      <c r="J19" s="16">
        <v>0.136280011541277</v>
      </c>
      <c r="K19" s="16">
        <v>8.9465608555667001E-2</v>
      </c>
      <c r="L19" s="16">
        <v>7.0848752179267796E-2</v>
      </c>
      <c r="M19" s="16"/>
      <c r="N19" s="16">
        <v>9.3398066663286705E-2</v>
      </c>
      <c r="O19" s="16">
        <v>0.160481897369358</v>
      </c>
      <c r="P19" s="16">
        <v>0.11614207702339301</v>
      </c>
      <c r="Q19" s="16">
        <v>0.14965095329295</v>
      </c>
      <c r="R19" s="16"/>
      <c r="S19" s="16">
        <v>0.113131635946797</v>
      </c>
      <c r="T19" s="16">
        <v>0.15480549816533601</v>
      </c>
      <c r="U19" s="16"/>
      <c r="V19" s="16">
        <v>0.15816008432015399</v>
      </c>
      <c r="W19" s="16">
        <v>0.12691711613590201</v>
      </c>
      <c r="X19" s="16">
        <v>0.111002943311946</v>
      </c>
      <c r="Y19" s="16">
        <v>0.104011461927844</v>
      </c>
      <c r="Z19" s="16"/>
      <c r="AA19" s="16">
        <v>0.130158307080077</v>
      </c>
      <c r="AB19" s="16">
        <v>0.129826841297634</v>
      </c>
      <c r="AC19" s="16">
        <v>0.147151079869248</v>
      </c>
      <c r="AD19" s="16">
        <v>0.109439489876458</v>
      </c>
      <c r="AE19" s="16">
        <v>0.13108881553002599</v>
      </c>
      <c r="AF19" s="16">
        <v>0.196517390382631</v>
      </c>
      <c r="AG19" s="16"/>
      <c r="AH19" s="16">
        <v>0.12340994067173899</v>
      </c>
      <c r="AI19" s="16">
        <v>0.126183600078941</v>
      </c>
      <c r="AJ19" s="16"/>
      <c r="AK19" s="16">
        <v>0.12349344539936299</v>
      </c>
      <c r="AL19" s="16">
        <v>0.11628111774052</v>
      </c>
      <c r="AM19" s="16"/>
      <c r="AN19" s="16">
        <v>0.13028591258962</v>
      </c>
      <c r="AO19" s="16">
        <v>0.130510360953391</v>
      </c>
      <c r="AP19" s="16"/>
      <c r="AQ19" s="16">
        <v>0.109072637712731</v>
      </c>
      <c r="AR19" s="16">
        <v>0.126432726874813</v>
      </c>
      <c r="AS19" s="16">
        <v>0.141549387588114</v>
      </c>
      <c r="AT19" s="16"/>
      <c r="AU19" s="16">
        <v>0.134882081627202</v>
      </c>
      <c r="AV19" s="16">
        <v>0.12420185131717899</v>
      </c>
      <c r="AW19" s="16"/>
      <c r="AX19" s="16">
        <v>0.13682588192895001</v>
      </c>
      <c r="AY19" s="16">
        <v>9.7304340911570503E-2</v>
      </c>
      <c r="AZ19" s="16"/>
      <c r="BA19" s="16">
        <v>0.176559633600126</v>
      </c>
      <c r="BB19" s="16">
        <v>8.9778565484458506E-2</v>
      </c>
    </row>
    <row r="20" spans="2:54" x14ac:dyDescent="0.35">
      <c r="B20" s="19" t="s">
        <v>102</v>
      </c>
      <c r="C20" s="16">
        <v>6.8175423672780899E-2</v>
      </c>
      <c r="D20" s="16">
        <v>8.1168875432450202E-2</v>
      </c>
      <c r="E20" s="16">
        <v>5.5092981906899999E-2</v>
      </c>
      <c r="F20" s="16"/>
      <c r="G20" s="16">
        <v>0.115830989352788</v>
      </c>
      <c r="H20" s="16">
        <v>7.3641510161602697E-2</v>
      </c>
      <c r="I20" s="16">
        <v>5.2192445833608901E-2</v>
      </c>
      <c r="J20" s="16">
        <v>6.3800169254140796E-2</v>
      </c>
      <c r="K20" s="16">
        <v>6.2778409137492594E-2</v>
      </c>
      <c r="L20" s="16">
        <v>5.5936273812837299E-2</v>
      </c>
      <c r="M20" s="16"/>
      <c r="N20" s="16">
        <v>5.0677299618000902E-2</v>
      </c>
      <c r="O20" s="16">
        <v>9.74086033214797E-2</v>
      </c>
      <c r="P20" s="16">
        <v>6.7227203730789706E-2</v>
      </c>
      <c r="Q20" s="16">
        <v>5.6662397834059797E-2</v>
      </c>
      <c r="R20" s="16"/>
      <c r="S20" s="16">
        <v>7.1705954120558593E-2</v>
      </c>
      <c r="T20" s="16">
        <v>6.3191614196641294E-2</v>
      </c>
      <c r="U20" s="16"/>
      <c r="V20" s="16">
        <v>0.119787038627007</v>
      </c>
      <c r="W20" s="16">
        <v>4.6170142973306502E-2</v>
      </c>
      <c r="X20" s="16">
        <v>5.4098378290600102E-2</v>
      </c>
      <c r="Y20" s="16">
        <v>6.2875417051081905E-2</v>
      </c>
      <c r="Z20" s="16"/>
      <c r="AA20" s="16">
        <v>8.1652103423302702E-2</v>
      </c>
      <c r="AB20" s="16">
        <v>4.2028632314122599E-2</v>
      </c>
      <c r="AC20" s="16">
        <v>7.15736798093876E-2</v>
      </c>
      <c r="AD20" s="16">
        <v>5.4675862546707803E-2</v>
      </c>
      <c r="AE20" s="16">
        <v>8.9848297259603194E-2</v>
      </c>
      <c r="AF20" s="16">
        <v>6.9840935748720995E-2</v>
      </c>
      <c r="AG20" s="16"/>
      <c r="AH20" s="16">
        <v>7.6401165051678696E-2</v>
      </c>
      <c r="AI20" s="16">
        <v>5.6491926920998699E-2</v>
      </c>
      <c r="AJ20" s="16"/>
      <c r="AK20" s="16">
        <v>5.97271141124599E-2</v>
      </c>
      <c r="AL20" s="16">
        <v>6.0285620577225203E-2</v>
      </c>
      <c r="AM20" s="16"/>
      <c r="AN20" s="16">
        <v>7.3714412834088902E-2</v>
      </c>
      <c r="AO20" s="16">
        <v>5.5674677292628198E-2</v>
      </c>
      <c r="AP20" s="16"/>
      <c r="AQ20" s="16">
        <v>8.2090076585766406E-2</v>
      </c>
      <c r="AR20" s="16">
        <v>6.2723279804521401E-2</v>
      </c>
      <c r="AS20" s="16">
        <v>5.7981078611545001E-2</v>
      </c>
      <c r="AT20" s="16"/>
      <c r="AU20" s="16">
        <v>4.6022814130126502E-2</v>
      </c>
      <c r="AV20" s="16">
        <v>9.7197533870165803E-2</v>
      </c>
      <c r="AW20" s="16"/>
      <c r="AX20" s="16">
        <v>5.9343966018168597E-2</v>
      </c>
      <c r="AY20" s="16">
        <v>9.4503265433472705E-2</v>
      </c>
      <c r="AZ20" s="16"/>
      <c r="BA20" s="16">
        <v>2.8612030567352901E-2</v>
      </c>
      <c r="BB20" s="16">
        <v>8.0072807840628799E-2</v>
      </c>
    </row>
    <row r="21" spans="2:54" x14ac:dyDescent="0.35">
      <c r="B21" s="19" t="s">
        <v>103</v>
      </c>
      <c r="C21" s="20">
        <v>0.12448432536849401</v>
      </c>
      <c r="D21" s="20">
        <v>0.107802187668068</v>
      </c>
      <c r="E21" s="20">
        <v>0.140275551769145</v>
      </c>
      <c r="F21" s="20"/>
      <c r="G21" s="20">
        <v>9.0404348764887704E-2</v>
      </c>
      <c r="H21" s="20">
        <v>0.112255033723886</v>
      </c>
      <c r="I21" s="20">
        <v>9.6143777689091506E-2</v>
      </c>
      <c r="J21" s="20">
        <v>0.12171503847420399</v>
      </c>
      <c r="K21" s="20">
        <v>0.13024745902632701</v>
      </c>
      <c r="L21" s="20">
        <v>0.17426688223890499</v>
      </c>
      <c r="M21" s="20"/>
      <c r="N21" s="20">
        <v>7.9071025502422093E-2</v>
      </c>
      <c r="O21" s="20">
        <v>0.14487884896434999</v>
      </c>
      <c r="P21" s="20">
        <v>0.122979588521459</v>
      </c>
      <c r="Q21" s="20">
        <v>0.14159054444824701</v>
      </c>
      <c r="R21" s="20"/>
      <c r="S21" s="20">
        <v>0.12732966352855399</v>
      </c>
      <c r="T21" s="20">
        <v>0.12081402526327401</v>
      </c>
      <c r="U21" s="20"/>
      <c r="V21" s="20">
        <v>0.16548763453870499</v>
      </c>
      <c r="W21" s="20">
        <v>0.13322416007197499</v>
      </c>
      <c r="X21" s="20">
        <v>8.0276035196062995E-2</v>
      </c>
      <c r="Y21" s="20">
        <v>9.2707953326238504E-2</v>
      </c>
      <c r="Z21" s="20"/>
      <c r="AA21" s="20">
        <v>0.178734287746385</v>
      </c>
      <c r="AB21" s="20">
        <v>0.116794728416882</v>
      </c>
      <c r="AC21" s="20">
        <v>6.1949964226581E-2</v>
      </c>
      <c r="AD21" s="20">
        <v>7.6941439111331805E-2</v>
      </c>
      <c r="AE21" s="20">
        <v>0.10259942383687801</v>
      </c>
      <c r="AF21" s="20">
        <v>7.4824723627706299E-2</v>
      </c>
      <c r="AG21" s="20"/>
      <c r="AH21" s="20">
        <v>0.101994270949816</v>
      </c>
      <c r="AI21" s="20">
        <v>0.114971498138771</v>
      </c>
      <c r="AJ21" s="20"/>
      <c r="AK21" s="20">
        <v>0.12351561917256</v>
      </c>
      <c r="AL21" s="20">
        <v>0.12380888012437299</v>
      </c>
      <c r="AM21" s="20"/>
      <c r="AN21" s="20">
        <v>0.111757059663413</v>
      </c>
      <c r="AO21" s="20">
        <v>0.10767978679958499</v>
      </c>
      <c r="AP21" s="20"/>
      <c r="AQ21" s="20">
        <v>9.0373028834557403E-2</v>
      </c>
      <c r="AR21" s="20">
        <v>0.15113994656958099</v>
      </c>
      <c r="AS21" s="20">
        <v>0.11614408788378799</v>
      </c>
      <c r="AT21" s="20"/>
      <c r="AU21" s="20">
        <v>0.114611087202991</v>
      </c>
      <c r="AV21" s="20">
        <v>0.13565182703963399</v>
      </c>
      <c r="AW21" s="20"/>
      <c r="AX21" s="20">
        <v>0.10415017282853101</v>
      </c>
      <c r="AY21" s="20">
        <v>0.22556063267038901</v>
      </c>
      <c r="AZ21" s="20"/>
      <c r="BA21" s="20">
        <v>4.2322646352369403E-2</v>
      </c>
      <c r="BB21" s="20">
        <v>0.103567478251838</v>
      </c>
    </row>
    <row r="22" spans="2:54" x14ac:dyDescent="0.35">
      <c r="B22" s="21"/>
    </row>
    <row r="23" spans="2:54" x14ac:dyDescent="0.35">
      <c r="B23" t="s">
        <v>525</v>
      </c>
    </row>
    <row r="24" spans="2:54" x14ac:dyDescent="0.35">
      <c r="B24" t="s">
        <v>526</v>
      </c>
    </row>
    <row r="26" spans="2:54" x14ac:dyDescent="0.35">
      <c r="B26"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I18"/>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9" width="20.7265625" customWidth="1"/>
  </cols>
  <sheetData>
    <row r="2" spans="2:9" ht="40" customHeight="1" x14ac:dyDescent="0.35">
      <c r="D2" s="32" t="s">
        <v>571</v>
      </c>
      <c r="E2" s="27"/>
      <c r="F2" s="27"/>
      <c r="G2" s="27"/>
      <c r="H2" s="27"/>
      <c r="I2" s="27"/>
    </row>
    <row r="6" spans="2:9" ht="50" customHeight="1" x14ac:dyDescent="0.35">
      <c r="B6" s="24"/>
      <c r="C6" s="24" t="s">
        <v>531</v>
      </c>
      <c r="D6" s="24" t="s">
        <v>533</v>
      </c>
      <c r="E6" s="24" t="s">
        <v>534</v>
      </c>
      <c r="F6" s="24" t="s">
        <v>535</v>
      </c>
      <c r="G6" s="24" t="s">
        <v>536</v>
      </c>
      <c r="H6" s="24" t="s">
        <v>537</v>
      </c>
    </row>
    <row r="7" spans="2:9" x14ac:dyDescent="0.35">
      <c r="B7" s="19" t="s">
        <v>131</v>
      </c>
      <c r="C7" s="16">
        <v>0.18919819338850899</v>
      </c>
      <c r="D7" s="16">
        <v>6.7208630824023202E-2</v>
      </c>
      <c r="E7" s="16">
        <v>4.85816994656523E-2</v>
      </c>
      <c r="F7" s="16">
        <v>0.10475858850653</v>
      </c>
      <c r="G7" s="16">
        <v>5.8434398679591701E-2</v>
      </c>
      <c r="H7" s="16">
        <v>4.1077075472117697E-2</v>
      </c>
    </row>
    <row r="8" spans="2:9" x14ac:dyDescent="0.35">
      <c r="B8" s="19" t="s">
        <v>132</v>
      </c>
      <c r="C8" s="16">
        <v>0.15966747303040801</v>
      </c>
      <c r="D8" s="16">
        <v>0.101847435491547</v>
      </c>
      <c r="E8" s="16">
        <v>6.2501115177243494E-2</v>
      </c>
      <c r="F8" s="16">
        <v>0.140790973657758</v>
      </c>
      <c r="G8" s="16">
        <v>5.7747811041697003E-2</v>
      </c>
      <c r="H8" s="16">
        <v>7.3729041819795796E-2</v>
      </c>
    </row>
    <row r="9" spans="2:9" x14ac:dyDescent="0.35">
      <c r="B9" s="19" t="s">
        <v>133</v>
      </c>
      <c r="C9" s="16">
        <v>0.121212724752116</v>
      </c>
      <c r="D9" s="16">
        <v>0.102160861829765</v>
      </c>
      <c r="E9" s="16">
        <v>9.6500138512534098E-2</v>
      </c>
      <c r="F9" s="16">
        <v>8.2651026935537705E-2</v>
      </c>
      <c r="G9" s="16">
        <v>7.16447867429226E-2</v>
      </c>
      <c r="H9" s="16">
        <v>8.8693884020023595E-2</v>
      </c>
    </row>
    <row r="10" spans="2:9" x14ac:dyDescent="0.35">
      <c r="B10" s="19" t="s">
        <v>134</v>
      </c>
      <c r="C10" s="16">
        <v>0.48796307252490401</v>
      </c>
      <c r="D10" s="16">
        <v>0.66986650439676898</v>
      </c>
      <c r="E10" s="16">
        <v>0.72393603274459695</v>
      </c>
      <c r="F10" s="16">
        <v>0.62947278132960305</v>
      </c>
      <c r="G10" s="16">
        <v>0.73810635140992897</v>
      </c>
      <c r="H10" s="16">
        <v>0.72922209505854496</v>
      </c>
    </row>
    <row r="11" spans="2:9" x14ac:dyDescent="0.35">
      <c r="B11" s="19" t="s">
        <v>110</v>
      </c>
      <c r="C11" s="16">
        <v>4.1958536304062301E-2</v>
      </c>
      <c r="D11" s="16">
        <v>5.8916567457895898E-2</v>
      </c>
      <c r="E11" s="16">
        <v>6.8481014099973397E-2</v>
      </c>
      <c r="F11" s="16">
        <v>4.2326629570570901E-2</v>
      </c>
      <c r="G11" s="16">
        <v>7.4066652125859403E-2</v>
      </c>
      <c r="H11" s="16">
        <v>6.7277903629518507E-2</v>
      </c>
    </row>
    <row r="12" spans="2:9" x14ac:dyDescent="0.35">
      <c r="B12" s="21" t="s">
        <v>572</v>
      </c>
      <c r="C12" s="21"/>
      <c r="D12" s="21"/>
      <c r="E12" s="21"/>
      <c r="F12" s="21"/>
      <c r="G12" s="21"/>
      <c r="H12" s="21"/>
    </row>
    <row r="13" spans="2:9" x14ac:dyDescent="0.35">
      <c r="B13" t="s">
        <v>525</v>
      </c>
    </row>
    <row r="14" spans="2:9" x14ac:dyDescent="0.35">
      <c r="B14" t="s">
        <v>526</v>
      </c>
    </row>
    <row r="18" spans="2:2" x14ac:dyDescent="0.35">
      <c r="B18" s="6" t="str">
        <f>HYPERLINK("#'A- 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B18"/>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308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551</v>
      </c>
      <c r="D7" s="13">
        <v>306</v>
      </c>
      <c r="E7" s="13">
        <v>243</v>
      </c>
      <c r="F7" s="13"/>
      <c r="G7" s="13">
        <v>62</v>
      </c>
      <c r="H7" s="13">
        <v>136</v>
      </c>
      <c r="I7" s="13">
        <v>117</v>
      </c>
      <c r="J7" s="13">
        <v>112</v>
      </c>
      <c r="K7" s="13">
        <v>91</v>
      </c>
      <c r="L7" s="13">
        <v>33</v>
      </c>
      <c r="M7" s="13"/>
      <c r="N7" s="13">
        <v>97</v>
      </c>
      <c r="O7" s="13">
        <v>127</v>
      </c>
      <c r="P7" s="13">
        <v>234</v>
      </c>
      <c r="Q7" s="13">
        <v>93</v>
      </c>
      <c r="R7" s="13"/>
      <c r="S7" s="13">
        <v>400</v>
      </c>
      <c r="T7" s="13">
        <v>150</v>
      </c>
      <c r="U7" s="13"/>
      <c r="V7" s="13">
        <v>66</v>
      </c>
      <c r="W7" s="13">
        <v>215</v>
      </c>
      <c r="X7" s="13">
        <v>233</v>
      </c>
      <c r="Y7" s="13">
        <v>37</v>
      </c>
      <c r="Z7" s="13"/>
      <c r="AA7" s="13">
        <v>135</v>
      </c>
      <c r="AB7" s="13">
        <v>82</v>
      </c>
      <c r="AC7" s="13">
        <v>47</v>
      </c>
      <c r="AD7" s="13">
        <v>189</v>
      </c>
      <c r="AE7" s="13">
        <v>72</v>
      </c>
      <c r="AF7" s="13">
        <v>26</v>
      </c>
      <c r="AG7" s="13"/>
      <c r="AH7" s="13">
        <v>272</v>
      </c>
      <c r="AI7" s="13">
        <v>213</v>
      </c>
      <c r="AJ7" s="13"/>
      <c r="AK7" s="13">
        <v>220</v>
      </c>
      <c r="AL7" s="13">
        <v>186</v>
      </c>
      <c r="AM7" s="13"/>
      <c r="AN7" s="13">
        <v>227</v>
      </c>
      <c r="AO7" s="13">
        <v>221</v>
      </c>
      <c r="AP7" s="13"/>
      <c r="AQ7" s="13">
        <v>104</v>
      </c>
      <c r="AR7" s="13">
        <v>196</v>
      </c>
      <c r="AS7" s="13">
        <v>231</v>
      </c>
      <c r="AT7" s="13"/>
      <c r="AU7" s="13">
        <v>328</v>
      </c>
      <c r="AV7" s="13">
        <v>221</v>
      </c>
      <c r="AW7" s="13"/>
      <c r="AX7" s="13">
        <v>497</v>
      </c>
      <c r="AY7" s="13">
        <v>52</v>
      </c>
      <c r="AZ7" s="13"/>
      <c r="BA7" s="13">
        <v>224</v>
      </c>
      <c r="BB7" s="13">
        <v>56</v>
      </c>
    </row>
    <row r="8" spans="2:54" ht="30" customHeight="1" x14ac:dyDescent="0.35">
      <c r="B8" s="14" t="s">
        <v>84</v>
      </c>
      <c r="C8" s="14">
        <v>528</v>
      </c>
      <c r="D8" s="14">
        <v>296</v>
      </c>
      <c r="E8" s="14">
        <v>229</v>
      </c>
      <c r="F8" s="14"/>
      <c r="G8" s="14">
        <v>70</v>
      </c>
      <c r="H8" s="14">
        <v>130</v>
      </c>
      <c r="I8" s="14">
        <v>113</v>
      </c>
      <c r="J8" s="14">
        <v>105</v>
      </c>
      <c r="K8" s="14">
        <v>80</v>
      </c>
      <c r="L8" s="14">
        <v>31</v>
      </c>
      <c r="M8" s="14"/>
      <c r="N8" s="14">
        <v>79</v>
      </c>
      <c r="O8" s="14">
        <v>115</v>
      </c>
      <c r="P8" s="14">
        <v>207</v>
      </c>
      <c r="Q8" s="14">
        <v>127</v>
      </c>
      <c r="R8" s="14"/>
      <c r="S8" s="14">
        <v>301</v>
      </c>
      <c r="T8" s="14">
        <v>225</v>
      </c>
      <c r="U8" s="14"/>
      <c r="V8" s="14">
        <v>81</v>
      </c>
      <c r="W8" s="14">
        <v>225</v>
      </c>
      <c r="X8" s="14">
        <v>195</v>
      </c>
      <c r="Y8" s="14">
        <v>26</v>
      </c>
      <c r="Z8" s="14"/>
      <c r="AA8" s="14">
        <v>187</v>
      </c>
      <c r="AB8" s="14">
        <v>64</v>
      </c>
      <c r="AC8" s="14">
        <v>54</v>
      </c>
      <c r="AD8" s="14">
        <v>148</v>
      </c>
      <c r="AE8" s="14">
        <v>54</v>
      </c>
      <c r="AF8" s="14">
        <v>21</v>
      </c>
      <c r="AG8" s="14"/>
      <c r="AH8" s="14">
        <v>273</v>
      </c>
      <c r="AI8" s="14">
        <v>185</v>
      </c>
      <c r="AJ8" s="14"/>
      <c r="AK8" s="14">
        <v>222</v>
      </c>
      <c r="AL8" s="14">
        <v>163</v>
      </c>
      <c r="AM8" s="14"/>
      <c r="AN8" s="14">
        <v>221</v>
      </c>
      <c r="AO8" s="14">
        <v>200</v>
      </c>
      <c r="AP8" s="14"/>
      <c r="AQ8" s="14">
        <v>99</v>
      </c>
      <c r="AR8" s="14">
        <v>199</v>
      </c>
      <c r="AS8" s="14">
        <v>208</v>
      </c>
      <c r="AT8" s="14"/>
      <c r="AU8" s="14">
        <v>302</v>
      </c>
      <c r="AV8" s="14">
        <v>222</v>
      </c>
      <c r="AW8" s="14"/>
      <c r="AX8" s="14">
        <v>470</v>
      </c>
      <c r="AY8" s="14">
        <v>55</v>
      </c>
      <c r="AZ8" s="14"/>
      <c r="BA8" s="14">
        <v>203</v>
      </c>
      <c r="BB8" s="14">
        <v>50</v>
      </c>
    </row>
    <row r="9" spans="2:54" x14ac:dyDescent="0.35">
      <c r="B9" s="19" t="s">
        <v>131</v>
      </c>
      <c r="C9" s="16">
        <v>0.18919819338850899</v>
      </c>
      <c r="D9" s="16">
        <v>0.22149731000950801</v>
      </c>
      <c r="E9" s="16">
        <v>0.148965076868704</v>
      </c>
      <c r="F9" s="16"/>
      <c r="G9" s="16">
        <v>0.23311843615605601</v>
      </c>
      <c r="H9" s="16">
        <v>0.26781028584046301</v>
      </c>
      <c r="I9" s="16">
        <v>0.24043839271026199</v>
      </c>
      <c r="J9" s="16">
        <v>0.17682768772488699</v>
      </c>
      <c r="K9" s="16">
        <v>1.43259949853865E-2</v>
      </c>
      <c r="L9" s="16">
        <v>6.4328074919627498E-2</v>
      </c>
      <c r="M9" s="16"/>
      <c r="N9" s="16">
        <v>0.19031320478240901</v>
      </c>
      <c r="O9" s="16">
        <v>0.14596670631949199</v>
      </c>
      <c r="P9" s="16">
        <v>0.18339626557947</v>
      </c>
      <c r="Q9" s="16">
        <v>0.23742583624279401</v>
      </c>
      <c r="R9" s="16"/>
      <c r="S9" s="16">
        <v>0.178176599793479</v>
      </c>
      <c r="T9" s="16">
        <v>0.20505324366692801</v>
      </c>
      <c r="U9" s="16"/>
      <c r="V9" s="16">
        <v>0.11975381596128599</v>
      </c>
      <c r="W9" s="16">
        <v>0.14395917606911801</v>
      </c>
      <c r="X9" s="16">
        <v>0.25654490671785002</v>
      </c>
      <c r="Y9" s="16">
        <v>0.29413136148574898</v>
      </c>
      <c r="Z9" s="16"/>
      <c r="AA9" s="16">
        <v>0.11695992163390501</v>
      </c>
      <c r="AB9" s="16">
        <v>0.13398708180619101</v>
      </c>
      <c r="AC9" s="16">
        <v>0.10317477133671001</v>
      </c>
      <c r="AD9" s="16">
        <v>0.27566415990492399</v>
      </c>
      <c r="AE9" s="16">
        <v>0.27938737116224099</v>
      </c>
      <c r="AF9" s="16">
        <v>0.38169465497736399</v>
      </c>
      <c r="AG9" s="16"/>
      <c r="AH9" s="16">
        <v>0.23935782358400801</v>
      </c>
      <c r="AI9" s="16">
        <v>0.17708217005589999</v>
      </c>
      <c r="AJ9" s="16"/>
      <c r="AK9" s="16">
        <v>0.232629300091511</v>
      </c>
      <c r="AL9" s="16">
        <v>0.21621628474676099</v>
      </c>
      <c r="AM9" s="16"/>
      <c r="AN9" s="16">
        <v>0.22586511058342101</v>
      </c>
      <c r="AO9" s="16">
        <v>0.187373192180843</v>
      </c>
      <c r="AP9" s="16"/>
      <c r="AQ9" s="16">
        <v>0.15610842751763401</v>
      </c>
      <c r="AR9" s="16">
        <v>0.107882986392057</v>
      </c>
      <c r="AS9" s="16">
        <v>0.28985610502953701</v>
      </c>
      <c r="AT9" s="16"/>
      <c r="AU9" s="16">
        <v>0.23576242383995799</v>
      </c>
      <c r="AV9" s="16">
        <v>0.118949122040605</v>
      </c>
      <c r="AW9" s="16"/>
      <c r="AX9" s="16">
        <v>0.20680672272554901</v>
      </c>
      <c r="AY9" s="16">
        <v>4.7710800479281598E-2</v>
      </c>
      <c r="AZ9" s="16"/>
      <c r="BA9" s="16">
        <v>0.33523081284078898</v>
      </c>
      <c r="BB9" s="16">
        <v>0.42814199622253901</v>
      </c>
    </row>
    <row r="10" spans="2:54" x14ac:dyDescent="0.35">
      <c r="B10" s="19" t="s">
        <v>132</v>
      </c>
      <c r="C10" s="16">
        <v>0.15966747303040801</v>
      </c>
      <c r="D10" s="16">
        <v>0.180663253269539</v>
      </c>
      <c r="E10" s="16">
        <v>0.133810782095243</v>
      </c>
      <c r="F10" s="16"/>
      <c r="G10" s="16">
        <v>0.11435790752223</v>
      </c>
      <c r="H10" s="16">
        <v>0.20418987252934701</v>
      </c>
      <c r="I10" s="16">
        <v>0.148686896351372</v>
      </c>
      <c r="J10" s="16">
        <v>0.139625182693179</v>
      </c>
      <c r="K10" s="16">
        <v>0.18045679110298801</v>
      </c>
      <c r="L10" s="16">
        <v>0.12934649076233601</v>
      </c>
      <c r="M10" s="16"/>
      <c r="N10" s="16">
        <v>0.21661487631865001</v>
      </c>
      <c r="O10" s="16">
        <v>0.121654607698183</v>
      </c>
      <c r="P10" s="16">
        <v>0.18217832772249501</v>
      </c>
      <c r="Q10" s="16">
        <v>0.122073781873773</v>
      </c>
      <c r="R10" s="16"/>
      <c r="S10" s="16">
        <v>0.16736855024723599</v>
      </c>
      <c r="T10" s="16">
        <v>0.15031386992241999</v>
      </c>
      <c r="U10" s="16"/>
      <c r="V10" s="16">
        <v>0.105172606667935</v>
      </c>
      <c r="W10" s="16">
        <v>0.131389334829913</v>
      </c>
      <c r="X10" s="16">
        <v>0.20551399734151199</v>
      </c>
      <c r="Y10" s="16">
        <v>0.23189948249218101</v>
      </c>
      <c r="Z10" s="16"/>
      <c r="AA10" s="16">
        <v>0.108709028155777</v>
      </c>
      <c r="AB10" s="16">
        <v>0.14983463928469001</v>
      </c>
      <c r="AC10" s="16">
        <v>0.196868748834816</v>
      </c>
      <c r="AD10" s="16">
        <v>0.200595219121153</v>
      </c>
      <c r="AE10" s="16">
        <v>0.194439692260166</v>
      </c>
      <c r="AF10" s="16">
        <v>0.17128710150531701</v>
      </c>
      <c r="AG10" s="16"/>
      <c r="AH10" s="16">
        <v>0.17068058786147899</v>
      </c>
      <c r="AI10" s="16">
        <v>0.18433516390922799</v>
      </c>
      <c r="AJ10" s="16"/>
      <c r="AK10" s="16">
        <v>0.18104330026285601</v>
      </c>
      <c r="AL10" s="16">
        <v>0.14616287755225699</v>
      </c>
      <c r="AM10" s="16"/>
      <c r="AN10" s="16">
        <v>0.17990947290834899</v>
      </c>
      <c r="AO10" s="16">
        <v>0.153207066557108</v>
      </c>
      <c r="AP10" s="16"/>
      <c r="AQ10" s="16">
        <v>0.146889064812808</v>
      </c>
      <c r="AR10" s="16">
        <v>0.16524256677268301</v>
      </c>
      <c r="AS10" s="16">
        <v>0.17722272952915799</v>
      </c>
      <c r="AT10" s="16"/>
      <c r="AU10" s="16">
        <v>0.180478272244638</v>
      </c>
      <c r="AV10" s="16">
        <v>0.13398660037301099</v>
      </c>
      <c r="AW10" s="16"/>
      <c r="AX10" s="16">
        <v>0.16517391029497799</v>
      </c>
      <c r="AY10" s="16">
        <v>0.119618031181213</v>
      </c>
      <c r="AZ10" s="16"/>
      <c r="BA10" s="16">
        <v>0.30592734001885602</v>
      </c>
      <c r="BB10" s="16">
        <v>0.198101694383261</v>
      </c>
    </row>
    <row r="11" spans="2:54" x14ac:dyDescent="0.35">
      <c r="B11" s="19" t="s">
        <v>133</v>
      </c>
      <c r="C11" s="16">
        <v>0.121212724752116</v>
      </c>
      <c r="D11" s="16">
        <v>0.128282272685699</v>
      </c>
      <c r="E11" s="16">
        <v>0.11305170787836399</v>
      </c>
      <c r="F11" s="16"/>
      <c r="G11" s="16">
        <v>0.19633946567341001</v>
      </c>
      <c r="H11" s="16">
        <v>0.122518508110246</v>
      </c>
      <c r="I11" s="16">
        <v>0.132532804145509</v>
      </c>
      <c r="J11" s="16">
        <v>0.112831067344477</v>
      </c>
      <c r="K11" s="16">
        <v>5.9691417332464601E-2</v>
      </c>
      <c r="L11" s="16">
        <v>9.0759289665527002E-2</v>
      </c>
      <c r="M11" s="16"/>
      <c r="N11" s="16">
        <v>8.9028534182562305E-2</v>
      </c>
      <c r="O11" s="16">
        <v>0.143474362528903</v>
      </c>
      <c r="P11" s="16">
        <v>0.16231780476161201</v>
      </c>
      <c r="Q11" s="16">
        <v>5.3723745630989E-2</v>
      </c>
      <c r="R11" s="16"/>
      <c r="S11" s="16">
        <v>0.120665363249431</v>
      </c>
      <c r="T11" s="16">
        <v>0.122660893556783</v>
      </c>
      <c r="U11" s="16"/>
      <c r="V11" s="16">
        <v>0.111251884647054</v>
      </c>
      <c r="W11" s="16">
        <v>0.139933001107343</v>
      </c>
      <c r="X11" s="16">
        <v>0.10220133538991</v>
      </c>
      <c r="Y11" s="16">
        <v>0.13236594521843301</v>
      </c>
      <c r="Z11" s="16"/>
      <c r="AA11" s="16">
        <v>0.15859324828666099</v>
      </c>
      <c r="AB11" s="16">
        <v>0.124411167546385</v>
      </c>
      <c r="AC11" s="16">
        <v>5.5466295345462997E-2</v>
      </c>
      <c r="AD11" s="16">
        <v>0.107421521821049</v>
      </c>
      <c r="AE11" s="16">
        <v>0.110206285650021</v>
      </c>
      <c r="AF11" s="16">
        <v>7.2722046711823099E-2</v>
      </c>
      <c r="AG11" s="16"/>
      <c r="AH11" s="16">
        <v>0.11786068175147101</v>
      </c>
      <c r="AI11" s="16">
        <v>0.13413117359131699</v>
      </c>
      <c r="AJ11" s="16"/>
      <c r="AK11" s="16">
        <v>0.117614078192304</v>
      </c>
      <c r="AL11" s="16">
        <v>0.118781932942785</v>
      </c>
      <c r="AM11" s="16"/>
      <c r="AN11" s="16">
        <v>0.10042226940167701</v>
      </c>
      <c r="AO11" s="16">
        <v>0.15189329696402001</v>
      </c>
      <c r="AP11" s="16"/>
      <c r="AQ11" s="16">
        <v>0.12904952554613999</v>
      </c>
      <c r="AR11" s="16">
        <v>0.13840384380825499</v>
      </c>
      <c r="AS11" s="16">
        <v>0.11090949356452</v>
      </c>
      <c r="AT11" s="16"/>
      <c r="AU11" s="16">
        <v>0.121306492796702</v>
      </c>
      <c r="AV11" s="16">
        <v>0.123115981129921</v>
      </c>
      <c r="AW11" s="16"/>
      <c r="AX11" s="16">
        <v>0.124983852501696</v>
      </c>
      <c r="AY11" s="16">
        <v>7.5119499983867202E-2</v>
      </c>
      <c r="AZ11" s="16"/>
      <c r="BA11" s="16">
        <v>0.182771565715799</v>
      </c>
      <c r="BB11" s="16">
        <v>0.13893884548211299</v>
      </c>
    </row>
    <row r="12" spans="2:54" x14ac:dyDescent="0.35">
      <c r="B12" s="19" t="s">
        <v>134</v>
      </c>
      <c r="C12" s="16">
        <v>0.48796307252490401</v>
      </c>
      <c r="D12" s="16">
        <v>0.44245278231784602</v>
      </c>
      <c r="E12" s="16">
        <v>0.54266837454641303</v>
      </c>
      <c r="F12" s="16"/>
      <c r="G12" s="16">
        <v>0.40067683953498001</v>
      </c>
      <c r="H12" s="16">
        <v>0.36009515116971702</v>
      </c>
      <c r="I12" s="16">
        <v>0.41939959067250099</v>
      </c>
      <c r="J12" s="16">
        <v>0.55252723880843202</v>
      </c>
      <c r="K12" s="16">
        <v>0.72313823905640295</v>
      </c>
      <c r="L12" s="16">
        <v>0.64950064215659398</v>
      </c>
      <c r="M12" s="16"/>
      <c r="N12" s="16">
        <v>0.46997149092660501</v>
      </c>
      <c r="O12" s="16">
        <v>0.52662153445303905</v>
      </c>
      <c r="P12" s="16">
        <v>0.43223797497909</v>
      </c>
      <c r="Q12" s="16">
        <v>0.555030784361351</v>
      </c>
      <c r="R12" s="16"/>
      <c r="S12" s="16">
        <v>0.49876635240566702</v>
      </c>
      <c r="T12" s="16">
        <v>0.47049215918316201</v>
      </c>
      <c r="U12" s="16"/>
      <c r="V12" s="16">
        <v>0.56862809084237897</v>
      </c>
      <c r="W12" s="16">
        <v>0.54755054879498699</v>
      </c>
      <c r="X12" s="16">
        <v>0.40968186884681301</v>
      </c>
      <c r="Y12" s="16">
        <v>0.30595126739145601</v>
      </c>
      <c r="Z12" s="16"/>
      <c r="AA12" s="16">
        <v>0.56485890422135598</v>
      </c>
      <c r="AB12" s="16">
        <v>0.51836928375167801</v>
      </c>
      <c r="AC12" s="16">
        <v>0.60715817875494704</v>
      </c>
      <c r="AD12" s="16">
        <v>0.39063840852169801</v>
      </c>
      <c r="AE12" s="16">
        <v>0.37643836066078401</v>
      </c>
      <c r="AF12" s="16">
        <v>0.37429619680549497</v>
      </c>
      <c r="AG12" s="16"/>
      <c r="AH12" s="16">
        <v>0.430390642667422</v>
      </c>
      <c r="AI12" s="16">
        <v>0.47074394931986602</v>
      </c>
      <c r="AJ12" s="16"/>
      <c r="AK12" s="16">
        <v>0.42453676940308499</v>
      </c>
      <c r="AL12" s="16">
        <v>0.49047291166683998</v>
      </c>
      <c r="AM12" s="16"/>
      <c r="AN12" s="16">
        <v>0.44943987941938102</v>
      </c>
      <c r="AO12" s="16">
        <v>0.47030129475932397</v>
      </c>
      <c r="AP12" s="16"/>
      <c r="AQ12" s="16">
        <v>0.55098528761097398</v>
      </c>
      <c r="AR12" s="16">
        <v>0.53830442134004697</v>
      </c>
      <c r="AS12" s="16">
        <v>0.39723016732196398</v>
      </c>
      <c r="AT12" s="16"/>
      <c r="AU12" s="16">
        <v>0.42908385377702002</v>
      </c>
      <c r="AV12" s="16">
        <v>0.576366552699486</v>
      </c>
      <c r="AW12" s="16"/>
      <c r="AX12" s="16">
        <v>0.47734678726753199</v>
      </c>
      <c r="AY12" s="16">
        <v>0.57581297347756399</v>
      </c>
      <c r="AZ12" s="16"/>
      <c r="BA12" s="16">
        <v>0.17137126709070599</v>
      </c>
      <c r="BB12" s="16">
        <v>0.21554466406678499</v>
      </c>
    </row>
    <row r="13" spans="2:54" x14ac:dyDescent="0.35">
      <c r="B13" s="19" t="s">
        <v>110</v>
      </c>
      <c r="C13" s="20">
        <v>4.1958536304062301E-2</v>
      </c>
      <c r="D13" s="20">
        <v>2.7104381717408199E-2</v>
      </c>
      <c r="E13" s="20">
        <v>6.1504058611276301E-2</v>
      </c>
      <c r="F13" s="20"/>
      <c r="G13" s="20">
        <v>5.5507351113323798E-2</v>
      </c>
      <c r="H13" s="20">
        <v>4.53861823502269E-2</v>
      </c>
      <c r="I13" s="20">
        <v>5.89423161203569E-2</v>
      </c>
      <c r="J13" s="20">
        <v>1.8188823429024802E-2</v>
      </c>
      <c r="K13" s="20">
        <v>2.2387557522758301E-2</v>
      </c>
      <c r="L13" s="20">
        <v>6.6065502495916098E-2</v>
      </c>
      <c r="M13" s="20"/>
      <c r="N13" s="20">
        <v>3.4071893789773003E-2</v>
      </c>
      <c r="O13" s="20">
        <v>6.2282789000383199E-2</v>
      </c>
      <c r="P13" s="20">
        <v>3.9869626957333003E-2</v>
      </c>
      <c r="Q13" s="20">
        <v>3.1745851891092601E-2</v>
      </c>
      <c r="R13" s="20"/>
      <c r="S13" s="20">
        <v>3.5023134304187298E-2</v>
      </c>
      <c r="T13" s="20">
        <v>5.1479833670707298E-2</v>
      </c>
      <c r="U13" s="20"/>
      <c r="V13" s="20">
        <v>9.5193601881345E-2</v>
      </c>
      <c r="W13" s="20">
        <v>3.7167939198637999E-2</v>
      </c>
      <c r="X13" s="20">
        <v>2.6057891703914999E-2</v>
      </c>
      <c r="Y13" s="20">
        <v>3.56519434121811E-2</v>
      </c>
      <c r="Z13" s="20"/>
      <c r="AA13" s="20">
        <v>5.0878897702300301E-2</v>
      </c>
      <c r="AB13" s="20">
        <v>7.3397827611056204E-2</v>
      </c>
      <c r="AC13" s="20">
        <v>3.7332005728063902E-2</v>
      </c>
      <c r="AD13" s="20">
        <v>2.5680690631176398E-2</v>
      </c>
      <c r="AE13" s="20">
        <v>3.9528290266788002E-2</v>
      </c>
      <c r="AF13" s="20">
        <v>0</v>
      </c>
      <c r="AG13" s="20"/>
      <c r="AH13" s="20">
        <v>4.1710264135619297E-2</v>
      </c>
      <c r="AI13" s="20">
        <v>3.3707543123688503E-2</v>
      </c>
      <c r="AJ13" s="20"/>
      <c r="AK13" s="20">
        <v>4.4176552050244101E-2</v>
      </c>
      <c r="AL13" s="20">
        <v>2.83659930913569E-2</v>
      </c>
      <c r="AM13" s="20"/>
      <c r="AN13" s="20">
        <v>4.4363267687171401E-2</v>
      </c>
      <c r="AO13" s="20">
        <v>3.7225149538704899E-2</v>
      </c>
      <c r="AP13" s="20"/>
      <c r="AQ13" s="20">
        <v>1.6967694512443999E-2</v>
      </c>
      <c r="AR13" s="20">
        <v>5.0166181686958702E-2</v>
      </c>
      <c r="AS13" s="20">
        <v>2.4781504554821199E-2</v>
      </c>
      <c r="AT13" s="20"/>
      <c r="AU13" s="20">
        <v>3.3368957341682097E-2</v>
      </c>
      <c r="AV13" s="20">
        <v>4.7581743756976998E-2</v>
      </c>
      <c r="AW13" s="20"/>
      <c r="AX13" s="20">
        <v>2.5688727210245101E-2</v>
      </c>
      <c r="AY13" s="20">
        <v>0.18173869487807401</v>
      </c>
      <c r="AZ13" s="20"/>
      <c r="BA13" s="20">
        <v>4.6990143338505796E-3</v>
      </c>
      <c r="BB13" s="20">
        <v>1.9272799845303199E-2</v>
      </c>
    </row>
    <row r="14" spans="2:54" x14ac:dyDescent="0.35">
      <c r="B14" s="21" t="s">
        <v>572</v>
      </c>
    </row>
    <row r="15" spans="2:54" x14ac:dyDescent="0.35">
      <c r="B15" t="s">
        <v>525</v>
      </c>
    </row>
    <row r="16" spans="2:54" x14ac:dyDescent="0.35">
      <c r="B16" t="s">
        <v>526</v>
      </c>
    </row>
    <row r="18" spans="2:2" x14ac:dyDescent="0.35">
      <c r="B1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B18"/>
  <sheetViews>
    <sheetView showGridLines="0" topLeftCell="A5"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309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551</v>
      </c>
      <c r="D7" s="13">
        <v>306</v>
      </c>
      <c r="E7" s="13">
        <v>243</v>
      </c>
      <c r="F7" s="13"/>
      <c r="G7" s="13">
        <v>62</v>
      </c>
      <c r="H7" s="13">
        <v>136</v>
      </c>
      <c r="I7" s="13">
        <v>117</v>
      </c>
      <c r="J7" s="13">
        <v>112</v>
      </c>
      <c r="K7" s="13">
        <v>91</v>
      </c>
      <c r="L7" s="13">
        <v>33</v>
      </c>
      <c r="M7" s="13"/>
      <c r="N7" s="13">
        <v>97</v>
      </c>
      <c r="O7" s="13">
        <v>127</v>
      </c>
      <c r="P7" s="13">
        <v>234</v>
      </c>
      <c r="Q7" s="13">
        <v>93</v>
      </c>
      <c r="R7" s="13"/>
      <c r="S7" s="13">
        <v>400</v>
      </c>
      <c r="T7" s="13">
        <v>150</v>
      </c>
      <c r="U7" s="13"/>
      <c r="V7" s="13">
        <v>66</v>
      </c>
      <c r="W7" s="13">
        <v>215</v>
      </c>
      <c r="X7" s="13">
        <v>233</v>
      </c>
      <c r="Y7" s="13">
        <v>37</v>
      </c>
      <c r="Z7" s="13"/>
      <c r="AA7" s="13">
        <v>135</v>
      </c>
      <c r="AB7" s="13">
        <v>82</v>
      </c>
      <c r="AC7" s="13">
        <v>47</v>
      </c>
      <c r="AD7" s="13">
        <v>189</v>
      </c>
      <c r="AE7" s="13">
        <v>72</v>
      </c>
      <c r="AF7" s="13">
        <v>26</v>
      </c>
      <c r="AG7" s="13"/>
      <c r="AH7" s="13">
        <v>272</v>
      </c>
      <c r="AI7" s="13">
        <v>213</v>
      </c>
      <c r="AJ7" s="13"/>
      <c r="AK7" s="13">
        <v>220</v>
      </c>
      <c r="AL7" s="13">
        <v>186</v>
      </c>
      <c r="AM7" s="13"/>
      <c r="AN7" s="13">
        <v>227</v>
      </c>
      <c r="AO7" s="13">
        <v>221</v>
      </c>
      <c r="AP7" s="13"/>
      <c r="AQ7" s="13">
        <v>104</v>
      </c>
      <c r="AR7" s="13">
        <v>196</v>
      </c>
      <c r="AS7" s="13">
        <v>231</v>
      </c>
      <c r="AT7" s="13"/>
      <c r="AU7" s="13">
        <v>328</v>
      </c>
      <c r="AV7" s="13">
        <v>221</v>
      </c>
      <c r="AW7" s="13"/>
      <c r="AX7" s="13">
        <v>497</v>
      </c>
      <c r="AY7" s="13">
        <v>52</v>
      </c>
      <c r="AZ7" s="13"/>
      <c r="BA7" s="13">
        <v>224</v>
      </c>
      <c r="BB7" s="13">
        <v>56</v>
      </c>
    </row>
    <row r="8" spans="2:54" ht="30" customHeight="1" x14ac:dyDescent="0.35">
      <c r="B8" s="14" t="s">
        <v>84</v>
      </c>
      <c r="C8" s="14">
        <v>528</v>
      </c>
      <c r="D8" s="14">
        <v>296</v>
      </c>
      <c r="E8" s="14">
        <v>229</v>
      </c>
      <c r="F8" s="14"/>
      <c r="G8" s="14">
        <v>70</v>
      </c>
      <c r="H8" s="14">
        <v>130</v>
      </c>
      <c r="I8" s="14">
        <v>113</v>
      </c>
      <c r="J8" s="14">
        <v>105</v>
      </c>
      <c r="K8" s="14">
        <v>80</v>
      </c>
      <c r="L8" s="14">
        <v>31</v>
      </c>
      <c r="M8" s="14"/>
      <c r="N8" s="14">
        <v>79</v>
      </c>
      <c r="O8" s="14">
        <v>115</v>
      </c>
      <c r="P8" s="14">
        <v>207</v>
      </c>
      <c r="Q8" s="14">
        <v>127</v>
      </c>
      <c r="R8" s="14"/>
      <c r="S8" s="14">
        <v>301</v>
      </c>
      <c r="T8" s="14">
        <v>225</v>
      </c>
      <c r="U8" s="14"/>
      <c r="V8" s="14">
        <v>81</v>
      </c>
      <c r="W8" s="14">
        <v>225</v>
      </c>
      <c r="X8" s="14">
        <v>195</v>
      </c>
      <c r="Y8" s="14">
        <v>26</v>
      </c>
      <c r="Z8" s="14"/>
      <c r="AA8" s="14">
        <v>187</v>
      </c>
      <c r="AB8" s="14">
        <v>64</v>
      </c>
      <c r="AC8" s="14">
        <v>54</v>
      </c>
      <c r="AD8" s="14">
        <v>148</v>
      </c>
      <c r="AE8" s="14">
        <v>54</v>
      </c>
      <c r="AF8" s="14">
        <v>21</v>
      </c>
      <c r="AG8" s="14"/>
      <c r="AH8" s="14">
        <v>273</v>
      </c>
      <c r="AI8" s="14">
        <v>185</v>
      </c>
      <c r="AJ8" s="14"/>
      <c r="AK8" s="14">
        <v>222</v>
      </c>
      <c r="AL8" s="14">
        <v>163</v>
      </c>
      <c r="AM8" s="14"/>
      <c r="AN8" s="14">
        <v>221</v>
      </c>
      <c r="AO8" s="14">
        <v>200</v>
      </c>
      <c r="AP8" s="14"/>
      <c r="AQ8" s="14">
        <v>99</v>
      </c>
      <c r="AR8" s="14">
        <v>199</v>
      </c>
      <c r="AS8" s="14">
        <v>208</v>
      </c>
      <c r="AT8" s="14"/>
      <c r="AU8" s="14">
        <v>302</v>
      </c>
      <c r="AV8" s="14">
        <v>222</v>
      </c>
      <c r="AW8" s="14"/>
      <c r="AX8" s="14">
        <v>470</v>
      </c>
      <c r="AY8" s="14">
        <v>55</v>
      </c>
      <c r="AZ8" s="14"/>
      <c r="BA8" s="14">
        <v>203</v>
      </c>
      <c r="BB8" s="14">
        <v>50</v>
      </c>
    </row>
    <row r="9" spans="2:54" x14ac:dyDescent="0.35">
      <c r="B9" s="19" t="s">
        <v>131</v>
      </c>
      <c r="C9" s="16">
        <v>6.7208630824023202E-2</v>
      </c>
      <c r="D9" s="16">
        <v>8.8658956304127901E-2</v>
      </c>
      <c r="E9" s="16">
        <v>4.0016790727896802E-2</v>
      </c>
      <c r="F9" s="16"/>
      <c r="G9" s="16">
        <v>9.2898422793960905E-2</v>
      </c>
      <c r="H9" s="16">
        <v>9.6224844458610195E-2</v>
      </c>
      <c r="I9" s="16">
        <v>6.1169728974928103E-2</v>
      </c>
      <c r="J9" s="16">
        <v>6.7036227451883895E-2</v>
      </c>
      <c r="K9" s="16">
        <v>2.2133805856557501E-2</v>
      </c>
      <c r="L9" s="16">
        <v>2.5573420525026602E-2</v>
      </c>
      <c r="M9" s="16"/>
      <c r="N9" s="16">
        <v>7.9263128447613296E-2</v>
      </c>
      <c r="O9" s="16">
        <v>5.7773047163014901E-2</v>
      </c>
      <c r="P9" s="16">
        <v>5.6132920075552602E-2</v>
      </c>
      <c r="Q9" s="16">
        <v>8.6422817119443704E-2</v>
      </c>
      <c r="R9" s="16"/>
      <c r="S9" s="16">
        <v>7.9131048087123596E-2</v>
      </c>
      <c r="T9" s="16">
        <v>5.1664287043822803E-2</v>
      </c>
      <c r="U9" s="16"/>
      <c r="V9" s="16">
        <v>7.2965438228026494E-2</v>
      </c>
      <c r="W9" s="16">
        <v>2.68294822677369E-2</v>
      </c>
      <c r="X9" s="16">
        <v>0.10902214936342999</v>
      </c>
      <c r="Y9" s="16">
        <v>8.6070619841514304E-2</v>
      </c>
      <c r="Z9" s="16"/>
      <c r="AA9" s="16">
        <v>2.35519652577959E-2</v>
      </c>
      <c r="AB9" s="16">
        <v>4.6585445063014298E-2</v>
      </c>
      <c r="AC9" s="16">
        <v>2.94125040064547E-2</v>
      </c>
      <c r="AD9" s="16">
        <v>0.10998021394568901</v>
      </c>
      <c r="AE9" s="16">
        <v>0.13350429647134901</v>
      </c>
      <c r="AF9" s="16">
        <v>0.145124137374709</v>
      </c>
      <c r="AG9" s="16"/>
      <c r="AH9" s="16">
        <v>7.6775318224653E-2</v>
      </c>
      <c r="AI9" s="16">
        <v>6.8976918802051507E-2</v>
      </c>
      <c r="AJ9" s="16"/>
      <c r="AK9" s="16">
        <v>8.4689628980682802E-2</v>
      </c>
      <c r="AL9" s="16">
        <v>5.8570133447631401E-2</v>
      </c>
      <c r="AM9" s="16"/>
      <c r="AN9" s="16">
        <v>9.0292463541431597E-2</v>
      </c>
      <c r="AO9" s="16">
        <v>7.3104830757438899E-2</v>
      </c>
      <c r="AP9" s="16"/>
      <c r="AQ9" s="16">
        <v>4.3450171288796198E-2</v>
      </c>
      <c r="AR9" s="16">
        <v>3.2726653701477801E-2</v>
      </c>
      <c r="AS9" s="16">
        <v>0.113954029104292</v>
      </c>
      <c r="AT9" s="16"/>
      <c r="AU9" s="16">
        <v>7.5163166539891094E-2</v>
      </c>
      <c r="AV9" s="16">
        <v>5.7496131525012803E-2</v>
      </c>
      <c r="AW9" s="16"/>
      <c r="AX9" s="16">
        <v>7.5461423456753204E-2</v>
      </c>
      <c r="AY9" s="16">
        <v>0</v>
      </c>
      <c r="AZ9" s="16"/>
      <c r="BA9" s="16">
        <v>0.126937544760511</v>
      </c>
      <c r="BB9" s="16">
        <v>0.101086029267011</v>
      </c>
    </row>
    <row r="10" spans="2:54" x14ac:dyDescent="0.35">
      <c r="B10" s="19" t="s">
        <v>132</v>
      </c>
      <c r="C10" s="16">
        <v>0.101847435491547</v>
      </c>
      <c r="D10" s="16">
        <v>0.123937788399291</v>
      </c>
      <c r="E10" s="16">
        <v>7.4108059096359993E-2</v>
      </c>
      <c r="F10" s="16"/>
      <c r="G10" s="16">
        <v>6.7120570652848904E-2</v>
      </c>
      <c r="H10" s="16">
        <v>0.14942200523232299</v>
      </c>
      <c r="I10" s="16">
        <v>0.150164567942111</v>
      </c>
      <c r="J10" s="16">
        <v>5.31584337799966E-2</v>
      </c>
      <c r="K10" s="16">
        <v>6.4819319899231204E-2</v>
      </c>
      <c r="L10" s="16">
        <v>6.4406116225498203E-2</v>
      </c>
      <c r="M10" s="16"/>
      <c r="N10" s="16">
        <v>0.152395424643332</v>
      </c>
      <c r="O10" s="16">
        <v>8.3258943976243102E-2</v>
      </c>
      <c r="P10" s="16">
        <v>0.10612537848107299</v>
      </c>
      <c r="Q10" s="16">
        <v>8.0336721717300802E-2</v>
      </c>
      <c r="R10" s="16"/>
      <c r="S10" s="16">
        <v>0.14105842805698299</v>
      </c>
      <c r="T10" s="16">
        <v>5.0020139803371402E-2</v>
      </c>
      <c r="U10" s="16"/>
      <c r="V10" s="16">
        <v>5.9038794478144203E-2</v>
      </c>
      <c r="W10" s="16">
        <v>7.3898197738435201E-2</v>
      </c>
      <c r="X10" s="16">
        <v>0.13506701013664499</v>
      </c>
      <c r="Y10" s="16">
        <v>0.22864799222691001</v>
      </c>
      <c r="Z10" s="16"/>
      <c r="AA10" s="16">
        <v>3.3511077507066202E-2</v>
      </c>
      <c r="AB10" s="16">
        <v>0.13945515733841299</v>
      </c>
      <c r="AC10" s="16">
        <v>9.4779347136045994E-2</v>
      </c>
      <c r="AD10" s="16">
        <v>0.158778154896871</v>
      </c>
      <c r="AE10" s="16">
        <v>0.102070927939092</v>
      </c>
      <c r="AF10" s="16">
        <v>0.214068113770536</v>
      </c>
      <c r="AG10" s="16"/>
      <c r="AH10" s="16">
        <v>0.134844022962604</v>
      </c>
      <c r="AI10" s="16">
        <v>8.3911090126667101E-2</v>
      </c>
      <c r="AJ10" s="16"/>
      <c r="AK10" s="16">
        <v>0.135671057006714</v>
      </c>
      <c r="AL10" s="16">
        <v>0.105003100258209</v>
      </c>
      <c r="AM10" s="16"/>
      <c r="AN10" s="16">
        <v>0.15163861340419399</v>
      </c>
      <c r="AO10" s="16">
        <v>7.3320656693628902E-2</v>
      </c>
      <c r="AP10" s="16"/>
      <c r="AQ10" s="16">
        <v>0.11337059774936099</v>
      </c>
      <c r="AR10" s="16">
        <v>6.66041942855609E-2</v>
      </c>
      <c r="AS10" s="16">
        <v>0.140721377895518</v>
      </c>
      <c r="AT10" s="16"/>
      <c r="AU10" s="16">
        <v>0.12953199916657099</v>
      </c>
      <c r="AV10" s="16">
        <v>6.5831731881755395E-2</v>
      </c>
      <c r="AW10" s="16"/>
      <c r="AX10" s="16">
        <v>0.10821696285587699</v>
      </c>
      <c r="AY10" s="16">
        <v>5.2061966584521502E-2</v>
      </c>
      <c r="AZ10" s="16"/>
      <c r="BA10" s="16">
        <v>0.20534831699490799</v>
      </c>
      <c r="BB10" s="16">
        <v>0.107634401945159</v>
      </c>
    </row>
    <row r="11" spans="2:54" x14ac:dyDescent="0.35">
      <c r="B11" s="19" t="s">
        <v>133</v>
      </c>
      <c r="C11" s="16">
        <v>0.102160861829765</v>
      </c>
      <c r="D11" s="16">
        <v>0.128285165168608</v>
      </c>
      <c r="E11" s="16">
        <v>6.9208144775493599E-2</v>
      </c>
      <c r="F11" s="16"/>
      <c r="G11" s="16">
        <v>0.13401717335569599</v>
      </c>
      <c r="H11" s="16">
        <v>0.122134313528411</v>
      </c>
      <c r="I11" s="16">
        <v>0.153792609032355</v>
      </c>
      <c r="J11" s="16">
        <v>8.7426208125841107E-2</v>
      </c>
      <c r="K11" s="16">
        <v>7.4165867440147502E-3</v>
      </c>
      <c r="L11" s="16">
        <v>5.1452493777275399E-2</v>
      </c>
      <c r="M11" s="16"/>
      <c r="N11" s="16">
        <v>5.9535288082476302E-2</v>
      </c>
      <c r="O11" s="16">
        <v>9.2313508111603299E-2</v>
      </c>
      <c r="P11" s="16">
        <v>0.11062737317919499</v>
      </c>
      <c r="Q11" s="16">
        <v>0.123835684140725</v>
      </c>
      <c r="R11" s="16"/>
      <c r="S11" s="16">
        <v>8.5055655011879797E-2</v>
      </c>
      <c r="T11" s="16">
        <v>0.12563599653228799</v>
      </c>
      <c r="U11" s="16"/>
      <c r="V11" s="16">
        <v>4.3279413596450302E-2</v>
      </c>
      <c r="W11" s="16">
        <v>0.106072720504072</v>
      </c>
      <c r="X11" s="16">
        <v>0.12678881169964501</v>
      </c>
      <c r="Y11" s="16">
        <v>6.8793997111501498E-2</v>
      </c>
      <c r="Z11" s="16"/>
      <c r="AA11" s="16">
        <v>0.100534552340758</v>
      </c>
      <c r="AB11" s="16">
        <v>8.80155736140249E-2</v>
      </c>
      <c r="AC11" s="16">
        <v>2.3168646628064098E-2</v>
      </c>
      <c r="AD11" s="16">
        <v>0.118769150663871</v>
      </c>
      <c r="AE11" s="16">
        <v>0.15754054757952801</v>
      </c>
      <c r="AF11" s="16">
        <v>0.103953747634838</v>
      </c>
      <c r="AG11" s="16"/>
      <c r="AH11" s="16">
        <v>0.13724740249744999</v>
      </c>
      <c r="AI11" s="16">
        <v>8.59510799169768E-2</v>
      </c>
      <c r="AJ11" s="16"/>
      <c r="AK11" s="16">
        <v>0.14415242796359101</v>
      </c>
      <c r="AL11" s="16">
        <v>8.8842938935372706E-2</v>
      </c>
      <c r="AM11" s="16"/>
      <c r="AN11" s="16">
        <v>0.119401421724907</v>
      </c>
      <c r="AO11" s="16">
        <v>0.100458117942998</v>
      </c>
      <c r="AP11" s="16"/>
      <c r="AQ11" s="16">
        <v>0.122749611461494</v>
      </c>
      <c r="AR11" s="16">
        <v>7.8880315444230298E-2</v>
      </c>
      <c r="AS11" s="16">
        <v>0.12531960620090399</v>
      </c>
      <c r="AT11" s="16"/>
      <c r="AU11" s="16">
        <v>0.115889735881843</v>
      </c>
      <c r="AV11" s="16">
        <v>8.5166058318059401E-2</v>
      </c>
      <c r="AW11" s="16"/>
      <c r="AX11" s="16">
        <v>0.10890737961762</v>
      </c>
      <c r="AY11" s="16">
        <v>4.9190196055563497E-2</v>
      </c>
      <c r="AZ11" s="16"/>
      <c r="BA11" s="16">
        <v>0.15102159097076501</v>
      </c>
      <c r="BB11" s="16">
        <v>0.216888008949916</v>
      </c>
    </row>
    <row r="12" spans="2:54" x14ac:dyDescent="0.35">
      <c r="B12" s="19" t="s">
        <v>134</v>
      </c>
      <c r="C12" s="16">
        <v>0.66986650439676898</v>
      </c>
      <c r="D12" s="16">
        <v>0.62313594140402695</v>
      </c>
      <c r="E12" s="16">
        <v>0.727620094830843</v>
      </c>
      <c r="F12" s="16"/>
      <c r="G12" s="16">
        <v>0.59451351616430903</v>
      </c>
      <c r="H12" s="16">
        <v>0.56404570826219802</v>
      </c>
      <c r="I12" s="16">
        <v>0.57443283703577896</v>
      </c>
      <c r="J12" s="16">
        <v>0.75375033314241202</v>
      </c>
      <c r="K12" s="16">
        <v>0.88625232395322295</v>
      </c>
      <c r="L12" s="16">
        <v>0.79250246697628401</v>
      </c>
      <c r="M12" s="16"/>
      <c r="N12" s="16">
        <v>0.64751868251066702</v>
      </c>
      <c r="O12" s="16">
        <v>0.72025773931540404</v>
      </c>
      <c r="P12" s="16">
        <v>0.65585787324522704</v>
      </c>
      <c r="Q12" s="16">
        <v>0.66072409230265505</v>
      </c>
      <c r="R12" s="16"/>
      <c r="S12" s="16">
        <v>0.65553175397553398</v>
      </c>
      <c r="T12" s="16">
        <v>0.68708266860149203</v>
      </c>
      <c r="U12" s="16"/>
      <c r="V12" s="16">
        <v>0.73117259768726295</v>
      </c>
      <c r="W12" s="16">
        <v>0.72325830038170302</v>
      </c>
      <c r="X12" s="16">
        <v>0.59922932249334304</v>
      </c>
      <c r="Y12" s="16">
        <v>0.54457183554828403</v>
      </c>
      <c r="Z12" s="16"/>
      <c r="AA12" s="16">
        <v>0.75525286155735905</v>
      </c>
      <c r="AB12" s="16">
        <v>0.63918580400511504</v>
      </c>
      <c r="AC12" s="16">
        <v>0.81530749650137102</v>
      </c>
      <c r="AD12" s="16">
        <v>0.57772252096594801</v>
      </c>
      <c r="AE12" s="16">
        <v>0.56803111233779802</v>
      </c>
      <c r="AF12" s="16">
        <v>0.536854001219917</v>
      </c>
      <c r="AG12" s="16"/>
      <c r="AH12" s="16">
        <v>0.58654893332677904</v>
      </c>
      <c r="AI12" s="16">
        <v>0.71337500396925602</v>
      </c>
      <c r="AJ12" s="16"/>
      <c r="AK12" s="16">
        <v>0.56977503647397498</v>
      </c>
      <c r="AL12" s="16">
        <v>0.69700863330518403</v>
      </c>
      <c r="AM12" s="16"/>
      <c r="AN12" s="16">
        <v>0.58433169270793806</v>
      </c>
      <c r="AO12" s="16">
        <v>0.69804976811924302</v>
      </c>
      <c r="AP12" s="16"/>
      <c r="AQ12" s="16">
        <v>0.67711530151035804</v>
      </c>
      <c r="AR12" s="16">
        <v>0.75282466419370297</v>
      </c>
      <c r="AS12" s="16">
        <v>0.57542090616997099</v>
      </c>
      <c r="AT12" s="16"/>
      <c r="AU12" s="16">
        <v>0.63394974729817199</v>
      </c>
      <c r="AV12" s="16">
        <v>0.73002989677465102</v>
      </c>
      <c r="AW12" s="16"/>
      <c r="AX12" s="16">
        <v>0.667559521670544</v>
      </c>
      <c r="AY12" s="16">
        <v>0.71740320212261499</v>
      </c>
      <c r="AZ12" s="16"/>
      <c r="BA12" s="16">
        <v>0.480248732982967</v>
      </c>
      <c r="BB12" s="16">
        <v>0.49327249062581702</v>
      </c>
    </row>
    <row r="13" spans="2:54" x14ac:dyDescent="0.35">
      <c r="B13" s="19" t="s">
        <v>110</v>
      </c>
      <c r="C13" s="20">
        <v>5.8916567457895898E-2</v>
      </c>
      <c r="D13" s="20">
        <v>3.59821487239462E-2</v>
      </c>
      <c r="E13" s="20">
        <v>8.9046910569406598E-2</v>
      </c>
      <c r="F13" s="20"/>
      <c r="G13" s="20">
        <v>0.111450317033185</v>
      </c>
      <c r="H13" s="20">
        <v>6.8173128518457998E-2</v>
      </c>
      <c r="I13" s="20">
        <v>6.0440257014827803E-2</v>
      </c>
      <c r="J13" s="20">
        <v>3.86287974998668E-2</v>
      </c>
      <c r="K13" s="20">
        <v>1.9377963546973499E-2</v>
      </c>
      <c r="L13" s="20">
        <v>6.6065502495916098E-2</v>
      </c>
      <c r="M13" s="20"/>
      <c r="N13" s="20">
        <v>6.1287476315910701E-2</v>
      </c>
      <c r="O13" s="20">
        <v>4.6396761433735001E-2</v>
      </c>
      <c r="P13" s="20">
        <v>7.1256455018951795E-2</v>
      </c>
      <c r="Q13" s="20">
        <v>4.86806847198758E-2</v>
      </c>
      <c r="R13" s="20"/>
      <c r="S13" s="20">
        <v>3.9223114868479701E-2</v>
      </c>
      <c r="T13" s="20">
        <v>8.5596908019026002E-2</v>
      </c>
      <c r="U13" s="20"/>
      <c r="V13" s="20">
        <v>9.3543756010116094E-2</v>
      </c>
      <c r="W13" s="20">
        <v>6.9941299108052496E-2</v>
      </c>
      <c r="X13" s="20">
        <v>2.9892706306937199E-2</v>
      </c>
      <c r="Y13" s="20">
        <v>7.1915555271790096E-2</v>
      </c>
      <c r="Z13" s="20"/>
      <c r="AA13" s="20">
        <v>8.7149543337021101E-2</v>
      </c>
      <c r="AB13" s="20">
        <v>8.6758019979433207E-2</v>
      </c>
      <c r="AC13" s="20">
        <v>3.7332005728063902E-2</v>
      </c>
      <c r="AD13" s="20">
        <v>3.4749959527621603E-2</v>
      </c>
      <c r="AE13" s="20">
        <v>3.8853115672232499E-2</v>
      </c>
      <c r="AF13" s="20">
        <v>0</v>
      </c>
      <c r="AG13" s="20"/>
      <c r="AH13" s="20">
        <v>6.4584322988514298E-2</v>
      </c>
      <c r="AI13" s="20">
        <v>4.7785907185048902E-2</v>
      </c>
      <c r="AJ13" s="20"/>
      <c r="AK13" s="20">
        <v>6.5711849575036799E-2</v>
      </c>
      <c r="AL13" s="20">
        <v>5.0575194053603299E-2</v>
      </c>
      <c r="AM13" s="20"/>
      <c r="AN13" s="20">
        <v>5.4335808621529202E-2</v>
      </c>
      <c r="AO13" s="20">
        <v>5.5066626486690903E-2</v>
      </c>
      <c r="AP13" s="20"/>
      <c r="AQ13" s="20">
        <v>4.3314317989990497E-2</v>
      </c>
      <c r="AR13" s="20">
        <v>6.8964172375027694E-2</v>
      </c>
      <c r="AS13" s="20">
        <v>4.4584080629315001E-2</v>
      </c>
      <c r="AT13" s="20"/>
      <c r="AU13" s="20">
        <v>4.5465351113523102E-2</v>
      </c>
      <c r="AV13" s="20">
        <v>6.1476181500521698E-2</v>
      </c>
      <c r="AW13" s="20"/>
      <c r="AX13" s="20">
        <v>3.98547123992063E-2</v>
      </c>
      <c r="AY13" s="20">
        <v>0.18134463523729999</v>
      </c>
      <c r="AZ13" s="20"/>
      <c r="BA13" s="20">
        <v>3.6443814290848198E-2</v>
      </c>
      <c r="BB13" s="20">
        <v>8.11190692120973E-2</v>
      </c>
    </row>
    <row r="14" spans="2:54" x14ac:dyDescent="0.35">
      <c r="B14" s="21" t="s">
        <v>572</v>
      </c>
    </row>
    <row r="15" spans="2:54" x14ac:dyDescent="0.35">
      <c r="B15" t="s">
        <v>525</v>
      </c>
    </row>
    <row r="16" spans="2:54" x14ac:dyDescent="0.35">
      <c r="B16" t="s">
        <v>526</v>
      </c>
    </row>
    <row r="18" spans="2:2" x14ac:dyDescent="0.35">
      <c r="B1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B18"/>
  <sheetViews>
    <sheetView showGridLines="0" topLeftCell="A3"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310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551</v>
      </c>
      <c r="D7" s="13">
        <v>306</v>
      </c>
      <c r="E7" s="13">
        <v>243</v>
      </c>
      <c r="F7" s="13"/>
      <c r="G7" s="13">
        <v>62</v>
      </c>
      <c r="H7" s="13">
        <v>136</v>
      </c>
      <c r="I7" s="13">
        <v>117</v>
      </c>
      <c r="J7" s="13">
        <v>112</v>
      </c>
      <c r="K7" s="13">
        <v>91</v>
      </c>
      <c r="L7" s="13">
        <v>33</v>
      </c>
      <c r="M7" s="13"/>
      <c r="N7" s="13">
        <v>97</v>
      </c>
      <c r="O7" s="13">
        <v>127</v>
      </c>
      <c r="P7" s="13">
        <v>234</v>
      </c>
      <c r="Q7" s="13">
        <v>93</v>
      </c>
      <c r="R7" s="13"/>
      <c r="S7" s="13">
        <v>400</v>
      </c>
      <c r="T7" s="13">
        <v>150</v>
      </c>
      <c r="U7" s="13"/>
      <c r="V7" s="13">
        <v>66</v>
      </c>
      <c r="W7" s="13">
        <v>215</v>
      </c>
      <c r="X7" s="13">
        <v>233</v>
      </c>
      <c r="Y7" s="13">
        <v>37</v>
      </c>
      <c r="Z7" s="13"/>
      <c r="AA7" s="13">
        <v>135</v>
      </c>
      <c r="AB7" s="13">
        <v>82</v>
      </c>
      <c r="AC7" s="13">
        <v>47</v>
      </c>
      <c r="AD7" s="13">
        <v>189</v>
      </c>
      <c r="AE7" s="13">
        <v>72</v>
      </c>
      <c r="AF7" s="13">
        <v>26</v>
      </c>
      <c r="AG7" s="13"/>
      <c r="AH7" s="13">
        <v>272</v>
      </c>
      <c r="AI7" s="13">
        <v>213</v>
      </c>
      <c r="AJ7" s="13"/>
      <c r="AK7" s="13">
        <v>220</v>
      </c>
      <c r="AL7" s="13">
        <v>186</v>
      </c>
      <c r="AM7" s="13"/>
      <c r="AN7" s="13">
        <v>227</v>
      </c>
      <c r="AO7" s="13">
        <v>221</v>
      </c>
      <c r="AP7" s="13"/>
      <c r="AQ7" s="13">
        <v>104</v>
      </c>
      <c r="AR7" s="13">
        <v>196</v>
      </c>
      <c r="AS7" s="13">
        <v>231</v>
      </c>
      <c r="AT7" s="13"/>
      <c r="AU7" s="13">
        <v>328</v>
      </c>
      <c r="AV7" s="13">
        <v>221</v>
      </c>
      <c r="AW7" s="13"/>
      <c r="AX7" s="13">
        <v>497</v>
      </c>
      <c r="AY7" s="13">
        <v>52</v>
      </c>
      <c r="AZ7" s="13"/>
      <c r="BA7" s="13">
        <v>224</v>
      </c>
      <c r="BB7" s="13">
        <v>56</v>
      </c>
    </row>
    <row r="8" spans="2:54" ht="30" customHeight="1" x14ac:dyDescent="0.35">
      <c r="B8" s="14" t="s">
        <v>84</v>
      </c>
      <c r="C8" s="14">
        <v>528</v>
      </c>
      <c r="D8" s="14">
        <v>296</v>
      </c>
      <c r="E8" s="14">
        <v>229</v>
      </c>
      <c r="F8" s="14"/>
      <c r="G8" s="14">
        <v>70</v>
      </c>
      <c r="H8" s="14">
        <v>130</v>
      </c>
      <c r="I8" s="14">
        <v>113</v>
      </c>
      <c r="J8" s="14">
        <v>105</v>
      </c>
      <c r="K8" s="14">
        <v>80</v>
      </c>
      <c r="L8" s="14">
        <v>31</v>
      </c>
      <c r="M8" s="14"/>
      <c r="N8" s="14">
        <v>79</v>
      </c>
      <c r="O8" s="14">
        <v>115</v>
      </c>
      <c r="P8" s="14">
        <v>207</v>
      </c>
      <c r="Q8" s="14">
        <v>127</v>
      </c>
      <c r="R8" s="14"/>
      <c r="S8" s="14">
        <v>301</v>
      </c>
      <c r="T8" s="14">
        <v>225</v>
      </c>
      <c r="U8" s="14"/>
      <c r="V8" s="14">
        <v>81</v>
      </c>
      <c r="W8" s="14">
        <v>225</v>
      </c>
      <c r="X8" s="14">
        <v>195</v>
      </c>
      <c r="Y8" s="14">
        <v>26</v>
      </c>
      <c r="Z8" s="14"/>
      <c r="AA8" s="14">
        <v>187</v>
      </c>
      <c r="AB8" s="14">
        <v>64</v>
      </c>
      <c r="AC8" s="14">
        <v>54</v>
      </c>
      <c r="AD8" s="14">
        <v>148</v>
      </c>
      <c r="AE8" s="14">
        <v>54</v>
      </c>
      <c r="AF8" s="14">
        <v>21</v>
      </c>
      <c r="AG8" s="14"/>
      <c r="AH8" s="14">
        <v>273</v>
      </c>
      <c r="AI8" s="14">
        <v>185</v>
      </c>
      <c r="AJ8" s="14"/>
      <c r="AK8" s="14">
        <v>222</v>
      </c>
      <c r="AL8" s="14">
        <v>163</v>
      </c>
      <c r="AM8" s="14"/>
      <c r="AN8" s="14">
        <v>221</v>
      </c>
      <c r="AO8" s="14">
        <v>200</v>
      </c>
      <c r="AP8" s="14"/>
      <c r="AQ8" s="14">
        <v>99</v>
      </c>
      <c r="AR8" s="14">
        <v>199</v>
      </c>
      <c r="AS8" s="14">
        <v>208</v>
      </c>
      <c r="AT8" s="14"/>
      <c r="AU8" s="14">
        <v>302</v>
      </c>
      <c r="AV8" s="14">
        <v>222</v>
      </c>
      <c r="AW8" s="14"/>
      <c r="AX8" s="14">
        <v>470</v>
      </c>
      <c r="AY8" s="14">
        <v>55</v>
      </c>
      <c r="AZ8" s="14"/>
      <c r="BA8" s="14">
        <v>203</v>
      </c>
      <c r="BB8" s="14">
        <v>50</v>
      </c>
    </row>
    <row r="9" spans="2:54" x14ac:dyDescent="0.35">
      <c r="B9" s="19" t="s">
        <v>131</v>
      </c>
      <c r="C9" s="16">
        <v>4.85816994656523E-2</v>
      </c>
      <c r="D9" s="16">
        <v>6.3593634109360503E-2</v>
      </c>
      <c r="E9" s="16">
        <v>2.9564083528252599E-2</v>
      </c>
      <c r="F9" s="16"/>
      <c r="G9" s="16">
        <v>6.0147991157090998E-2</v>
      </c>
      <c r="H9" s="16">
        <v>0.102181242306762</v>
      </c>
      <c r="I9" s="16">
        <v>5.79450988556829E-2</v>
      </c>
      <c r="J9" s="16">
        <v>1.5452897680856699E-2</v>
      </c>
      <c r="K9" s="16">
        <v>0</v>
      </c>
      <c r="L9" s="16">
        <v>0</v>
      </c>
      <c r="M9" s="16"/>
      <c r="N9" s="16">
        <v>5.2130279561441499E-2</v>
      </c>
      <c r="O9" s="16">
        <v>4.0679100212057798E-2</v>
      </c>
      <c r="P9" s="16">
        <v>4.1552578230954297E-2</v>
      </c>
      <c r="Q9" s="16">
        <v>6.5075720553468303E-2</v>
      </c>
      <c r="R9" s="16"/>
      <c r="S9" s="16">
        <v>6.3170192626754093E-2</v>
      </c>
      <c r="T9" s="16">
        <v>2.9362463413113101E-2</v>
      </c>
      <c r="U9" s="16"/>
      <c r="V9" s="16">
        <v>2.20196959336755E-2</v>
      </c>
      <c r="W9" s="16">
        <v>1.3728471653610101E-2</v>
      </c>
      <c r="X9" s="16">
        <v>9.2877674870870106E-2</v>
      </c>
      <c r="Y9" s="16">
        <v>0.101998622347239</v>
      </c>
      <c r="Z9" s="16"/>
      <c r="AA9" s="16">
        <v>2.5845238891165301E-2</v>
      </c>
      <c r="AB9" s="16">
        <v>1.72158828637793E-2</v>
      </c>
      <c r="AC9" s="16">
        <v>0</v>
      </c>
      <c r="AD9" s="16">
        <v>9.2855180127760895E-2</v>
      </c>
      <c r="AE9" s="16">
        <v>4.5160592531740797E-2</v>
      </c>
      <c r="AF9" s="16">
        <v>0.16810126062436601</v>
      </c>
      <c r="AG9" s="16"/>
      <c r="AH9" s="16">
        <v>5.9351450077204597E-2</v>
      </c>
      <c r="AI9" s="16">
        <v>4.7695611402753801E-2</v>
      </c>
      <c r="AJ9" s="16"/>
      <c r="AK9" s="16">
        <v>6.9553849737057402E-2</v>
      </c>
      <c r="AL9" s="16">
        <v>4.1096654876065397E-2</v>
      </c>
      <c r="AM9" s="16"/>
      <c r="AN9" s="16">
        <v>6.2468666245064898E-2</v>
      </c>
      <c r="AO9" s="16">
        <v>4.8275961401639998E-2</v>
      </c>
      <c r="AP9" s="16"/>
      <c r="AQ9" s="16">
        <v>1.0567342368073E-2</v>
      </c>
      <c r="AR9" s="16">
        <v>6.0678579185725204E-3</v>
      </c>
      <c r="AS9" s="16">
        <v>0.104652535072322</v>
      </c>
      <c r="AT9" s="16"/>
      <c r="AU9" s="16">
        <v>6.7207906634162401E-2</v>
      </c>
      <c r="AV9" s="16">
        <v>2.40161568084644E-2</v>
      </c>
      <c r="AW9" s="16"/>
      <c r="AX9" s="16">
        <v>5.4547223335427802E-2</v>
      </c>
      <c r="AY9" s="16">
        <v>0</v>
      </c>
      <c r="AZ9" s="16"/>
      <c r="BA9" s="16">
        <v>8.6875127214706693E-2</v>
      </c>
      <c r="BB9" s="16">
        <v>4.2731644662568097E-2</v>
      </c>
    </row>
    <row r="10" spans="2:54" x14ac:dyDescent="0.35">
      <c r="B10" s="19" t="s">
        <v>132</v>
      </c>
      <c r="C10" s="16">
        <v>6.2501115177243494E-2</v>
      </c>
      <c r="D10" s="16">
        <v>8.4031659764122593E-2</v>
      </c>
      <c r="E10" s="16">
        <v>3.51674973224331E-2</v>
      </c>
      <c r="F10" s="16"/>
      <c r="G10" s="16">
        <v>9.7085990104840703E-2</v>
      </c>
      <c r="H10" s="16">
        <v>7.7281023719693198E-2</v>
      </c>
      <c r="I10" s="16">
        <v>8.8089897224148506E-2</v>
      </c>
      <c r="J10" s="16">
        <v>4.8308838190721397E-2</v>
      </c>
      <c r="K10" s="16">
        <v>1.4405396292152799E-2</v>
      </c>
      <c r="L10" s="16">
        <v>0</v>
      </c>
      <c r="M10" s="16"/>
      <c r="N10" s="16">
        <v>9.8580482784916795E-2</v>
      </c>
      <c r="O10" s="16">
        <v>5.4341899878252699E-2</v>
      </c>
      <c r="P10" s="16">
        <v>5.8182259925530597E-2</v>
      </c>
      <c r="Q10" s="16">
        <v>5.4543843106018397E-2</v>
      </c>
      <c r="R10" s="16"/>
      <c r="S10" s="16">
        <v>7.0840800476753701E-2</v>
      </c>
      <c r="T10" s="16">
        <v>5.17194358529472E-2</v>
      </c>
      <c r="U10" s="16"/>
      <c r="V10" s="16">
        <v>8.9027780940286905E-2</v>
      </c>
      <c r="W10" s="16">
        <v>3.4056282056454799E-2</v>
      </c>
      <c r="X10" s="16">
        <v>8.40431218133324E-2</v>
      </c>
      <c r="Y10" s="16">
        <v>6.4658755114747807E-2</v>
      </c>
      <c r="Z10" s="16"/>
      <c r="AA10" s="16">
        <v>3.6249956299712401E-2</v>
      </c>
      <c r="AB10" s="16">
        <v>5.08160363682005E-2</v>
      </c>
      <c r="AC10" s="16">
        <v>8.0514793692915199E-2</v>
      </c>
      <c r="AD10" s="16">
        <v>8.2423256838857206E-2</v>
      </c>
      <c r="AE10" s="16">
        <v>6.6463787906351393E-2</v>
      </c>
      <c r="AF10" s="16">
        <v>0.13502211326480201</v>
      </c>
      <c r="AG10" s="16"/>
      <c r="AH10" s="16">
        <v>7.2289815133477694E-2</v>
      </c>
      <c r="AI10" s="16">
        <v>7.1534180282298201E-2</v>
      </c>
      <c r="AJ10" s="16"/>
      <c r="AK10" s="16">
        <v>7.4141805127979798E-2</v>
      </c>
      <c r="AL10" s="16">
        <v>5.7024075107363202E-2</v>
      </c>
      <c r="AM10" s="16"/>
      <c r="AN10" s="16">
        <v>7.9155866083742504E-2</v>
      </c>
      <c r="AO10" s="16">
        <v>7.7743639743308293E-2</v>
      </c>
      <c r="AP10" s="16"/>
      <c r="AQ10" s="16">
        <v>6.8804254185251906E-2</v>
      </c>
      <c r="AR10" s="16">
        <v>2.59570882472594E-2</v>
      </c>
      <c r="AS10" s="16">
        <v>0.10096970392190199</v>
      </c>
      <c r="AT10" s="16"/>
      <c r="AU10" s="16">
        <v>6.74027339117792E-2</v>
      </c>
      <c r="AV10" s="16">
        <v>5.6869560249702099E-2</v>
      </c>
      <c r="AW10" s="16"/>
      <c r="AX10" s="16">
        <v>6.4281641027845907E-2</v>
      </c>
      <c r="AY10" s="16">
        <v>5.00048636440577E-2</v>
      </c>
      <c r="AZ10" s="16"/>
      <c r="BA10" s="16">
        <v>0.11747368023342999</v>
      </c>
      <c r="BB10" s="16">
        <v>8.1070187751985795E-2</v>
      </c>
    </row>
    <row r="11" spans="2:54" x14ac:dyDescent="0.35">
      <c r="B11" s="19" t="s">
        <v>133</v>
      </c>
      <c r="C11" s="16">
        <v>9.6500138512534098E-2</v>
      </c>
      <c r="D11" s="16">
        <v>0.103848126094066</v>
      </c>
      <c r="E11" s="16">
        <v>8.7779327583395406E-2</v>
      </c>
      <c r="F11" s="16"/>
      <c r="G11" s="16">
        <v>0.143259829895271</v>
      </c>
      <c r="H11" s="16">
        <v>0.124290468759123</v>
      </c>
      <c r="I11" s="16">
        <v>0.15477227416269301</v>
      </c>
      <c r="J11" s="16">
        <v>6.13203704145735E-2</v>
      </c>
      <c r="K11" s="16">
        <v>1.0854038392735001E-2</v>
      </c>
      <c r="L11" s="16">
        <v>0</v>
      </c>
      <c r="M11" s="16"/>
      <c r="N11" s="16">
        <v>8.63429590868494E-2</v>
      </c>
      <c r="O11" s="16">
        <v>8.1443944679883501E-2</v>
      </c>
      <c r="P11" s="16">
        <v>0.10301130142166499</v>
      </c>
      <c r="Q11" s="16">
        <v>0.105909519305053</v>
      </c>
      <c r="R11" s="16"/>
      <c r="S11" s="16">
        <v>6.1643670765157699E-2</v>
      </c>
      <c r="T11" s="16">
        <v>0.14367709221189501</v>
      </c>
      <c r="U11" s="16"/>
      <c r="V11" s="16">
        <v>4.7327290349303497E-2</v>
      </c>
      <c r="W11" s="16">
        <v>0.105433127595676</v>
      </c>
      <c r="X11" s="16">
        <v>0.116720844436354</v>
      </c>
      <c r="Y11" s="16">
        <v>2.2493205261927902E-2</v>
      </c>
      <c r="Z11" s="16"/>
      <c r="AA11" s="16">
        <v>0.12181264564849099</v>
      </c>
      <c r="AB11" s="16">
        <v>3.2751154428247102E-2</v>
      </c>
      <c r="AC11" s="16">
        <v>6.5840408357461994E-2</v>
      </c>
      <c r="AD11" s="16">
        <v>9.5381039731731898E-2</v>
      </c>
      <c r="AE11" s="16">
        <v>0.14526600641519599</v>
      </c>
      <c r="AF11" s="16">
        <v>2.5992063907298101E-2</v>
      </c>
      <c r="AG11" s="16"/>
      <c r="AH11" s="16">
        <v>0.140531212757188</v>
      </c>
      <c r="AI11" s="16">
        <v>5.0646911117997399E-2</v>
      </c>
      <c r="AJ11" s="16"/>
      <c r="AK11" s="16">
        <v>0.14667580119783599</v>
      </c>
      <c r="AL11" s="16">
        <v>8.0417001699577398E-2</v>
      </c>
      <c r="AM11" s="16"/>
      <c r="AN11" s="16">
        <v>0.115587566872995</v>
      </c>
      <c r="AO11" s="16">
        <v>7.4688303660606206E-2</v>
      </c>
      <c r="AP11" s="16"/>
      <c r="AQ11" s="16">
        <v>0.11304705236179199</v>
      </c>
      <c r="AR11" s="16">
        <v>5.8902896714223101E-2</v>
      </c>
      <c r="AS11" s="16">
        <v>0.13466472893376899</v>
      </c>
      <c r="AT11" s="16"/>
      <c r="AU11" s="16">
        <v>9.5280742880244795E-2</v>
      </c>
      <c r="AV11" s="16">
        <v>9.9778596114688894E-2</v>
      </c>
      <c r="AW11" s="16"/>
      <c r="AX11" s="16">
        <v>9.9597114807417897E-2</v>
      </c>
      <c r="AY11" s="16">
        <v>7.4254845457885604E-2</v>
      </c>
      <c r="AZ11" s="16"/>
      <c r="BA11" s="16">
        <v>0.122040202705159</v>
      </c>
      <c r="BB11" s="16">
        <v>0.15989711916261801</v>
      </c>
    </row>
    <row r="12" spans="2:54" x14ac:dyDescent="0.35">
      <c r="B12" s="19" t="s">
        <v>134</v>
      </c>
      <c r="C12" s="16">
        <v>0.72393603274459695</v>
      </c>
      <c r="D12" s="16">
        <v>0.68176904651538905</v>
      </c>
      <c r="E12" s="16">
        <v>0.77622603584701999</v>
      </c>
      <c r="F12" s="16"/>
      <c r="G12" s="16">
        <v>0.60247045525686904</v>
      </c>
      <c r="H12" s="16">
        <v>0.60864914007242699</v>
      </c>
      <c r="I12" s="16">
        <v>0.60935568471604895</v>
      </c>
      <c r="J12" s="16">
        <v>0.85672907028482403</v>
      </c>
      <c r="K12" s="16">
        <v>0.92582890094570702</v>
      </c>
      <c r="L12" s="16">
        <v>0.93393449750408397</v>
      </c>
      <c r="M12" s="16"/>
      <c r="N12" s="16">
        <v>0.68755877001617105</v>
      </c>
      <c r="O12" s="16">
        <v>0.76720874643350101</v>
      </c>
      <c r="P12" s="16">
        <v>0.72279395988609496</v>
      </c>
      <c r="Q12" s="16">
        <v>0.70898027091551497</v>
      </c>
      <c r="R12" s="16"/>
      <c r="S12" s="16">
        <v>0.75416374282201504</v>
      </c>
      <c r="T12" s="16">
        <v>0.681887098653014</v>
      </c>
      <c r="U12" s="16"/>
      <c r="V12" s="16">
        <v>0.73249103720132502</v>
      </c>
      <c r="W12" s="16">
        <v>0.78873032640170204</v>
      </c>
      <c r="X12" s="16">
        <v>0.65248034524668896</v>
      </c>
      <c r="Y12" s="16">
        <v>0.67070864367323701</v>
      </c>
      <c r="Z12" s="16"/>
      <c r="AA12" s="16">
        <v>0.73775519439436699</v>
      </c>
      <c r="AB12" s="16">
        <v>0.82684968364445</v>
      </c>
      <c r="AC12" s="16">
        <v>0.80232923425129798</v>
      </c>
      <c r="AD12" s="16">
        <v>0.67166715894783502</v>
      </c>
      <c r="AE12" s="16">
        <v>0.63976877570911606</v>
      </c>
      <c r="AF12" s="16">
        <v>0.67088456220353399</v>
      </c>
      <c r="AG12" s="16"/>
      <c r="AH12" s="16">
        <v>0.64696821335836596</v>
      </c>
      <c r="AI12" s="16">
        <v>0.77034773270298396</v>
      </c>
      <c r="AJ12" s="16"/>
      <c r="AK12" s="16">
        <v>0.63953923239410704</v>
      </c>
      <c r="AL12" s="16">
        <v>0.74309931206189495</v>
      </c>
      <c r="AM12" s="16"/>
      <c r="AN12" s="16">
        <v>0.67068046969914596</v>
      </c>
      <c r="AO12" s="16">
        <v>0.74902164610584399</v>
      </c>
      <c r="AP12" s="16"/>
      <c r="AQ12" s="16">
        <v>0.74857961673331697</v>
      </c>
      <c r="AR12" s="16">
        <v>0.84324692520608202</v>
      </c>
      <c r="AS12" s="16">
        <v>0.595345601618815</v>
      </c>
      <c r="AT12" s="16"/>
      <c r="AU12" s="16">
        <v>0.71096318794484104</v>
      </c>
      <c r="AV12" s="16">
        <v>0.75374264649629696</v>
      </c>
      <c r="AW12" s="16"/>
      <c r="AX12" s="16">
        <v>0.729577831679045</v>
      </c>
      <c r="AY12" s="16">
        <v>0.68370804529914897</v>
      </c>
      <c r="AZ12" s="16"/>
      <c r="BA12" s="16">
        <v>0.63466755614746095</v>
      </c>
      <c r="BB12" s="16">
        <v>0.61360708754280202</v>
      </c>
    </row>
    <row r="13" spans="2:54" x14ac:dyDescent="0.35">
      <c r="B13" s="19" t="s">
        <v>110</v>
      </c>
      <c r="C13" s="20">
        <v>6.8481014099973397E-2</v>
      </c>
      <c r="D13" s="20">
        <v>6.6757533517061499E-2</v>
      </c>
      <c r="E13" s="20">
        <v>7.1263055718898793E-2</v>
      </c>
      <c r="F13" s="20"/>
      <c r="G13" s="20">
        <v>9.7035733585928305E-2</v>
      </c>
      <c r="H13" s="20">
        <v>8.7598125141994498E-2</v>
      </c>
      <c r="I13" s="20">
        <v>8.9837045041426297E-2</v>
      </c>
      <c r="J13" s="20">
        <v>1.8188823429024802E-2</v>
      </c>
      <c r="K13" s="20">
        <v>4.8911664369405097E-2</v>
      </c>
      <c r="L13" s="20">
        <v>6.6065502495916098E-2</v>
      </c>
      <c r="M13" s="20"/>
      <c r="N13" s="20">
        <v>7.5387508550621804E-2</v>
      </c>
      <c r="O13" s="20">
        <v>5.6326308796305097E-2</v>
      </c>
      <c r="P13" s="20">
        <v>7.4459900535755894E-2</v>
      </c>
      <c r="Q13" s="20">
        <v>6.54906461199454E-2</v>
      </c>
      <c r="R13" s="20"/>
      <c r="S13" s="20">
        <v>5.0181593309319698E-2</v>
      </c>
      <c r="T13" s="20">
        <v>9.3353909869030596E-2</v>
      </c>
      <c r="U13" s="20"/>
      <c r="V13" s="20">
        <v>0.109134195575409</v>
      </c>
      <c r="W13" s="20">
        <v>5.80517922925574E-2</v>
      </c>
      <c r="X13" s="20">
        <v>5.3878013632754601E-2</v>
      </c>
      <c r="Y13" s="20">
        <v>0.14014077360284899</v>
      </c>
      <c r="Z13" s="20"/>
      <c r="AA13" s="20">
        <v>7.8336964766264006E-2</v>
      </c>
      <c r="AB13" s="20">
        <v>7.23672426953227E-2</v>
      </c>
      <c r="AC13" s="20">
        <v>5.1315563698324303E-2</v>
      </c>
      <c r="AD13" s="20">
        <v>5.7673364353814698E-2</v>
      </c>
      <c r="AE13" s="20">
        <v>0.10334083743759601</v>
      </c>
      <c r="AF13" s="20">
        <v>0</v>
      </c>
      <c r="AG13" s="20"/>
      <c r="AH13" s="20">
        <v>8.0859308673763494E-2</v>
      </c>
      <c r="AI13" s="20">
        <v>5.9775564493966302E-2</v>
      </c>
      <c r="AJ13" s="20"/>
      <c r="AK13" s="20">
        <v>7.00893115430197E-2</v>
      </c>
      <c r="AL13" s="20">
        <v>7.8362956255099106E-2</v>
      </c>
      <c r="AM13" s="20"/>
      <c r="AN13" s="20">
        <v>7.2107431099051406E-2</v>
      </c>
      <c r="AO13" s="20">
        <v>5.0270449088601697E-2</v>
      </c>
      <c r="AP13" s="20"/>
      <c r="AQ13" s="20">
        <v>5.9001734351566602E-2</v>
      </c>
      <c r="AR13" s="20">
        <v>6.5825231913862595E-2</v>
      </c>
      <c r="AS13" s="20">
        <v>6.4367430453191904E-2</v>
      </c>
      <c r="AT13" s="20"/>
      <c r="AU13" s="20">
        <v>5.9145428628972901E-2</v>
      </c>
      <c r="AV13" s="20">
        <v>6.5593040330847494E-2</v>
      </c>
      <c r="AW13" s="20"/>
      <c r="AX13" s="20">
        <v>5.1996189150263002E-2</v>
      </c>
      <c r="AY13" s="20">
        <v>0.192032245598908</v>
      </c>
      <c r="AZ13" s="20"/>
      <c r="BA13" s="20">
        <v>3.8943433699244398E-2</v>
      </c>
      <c r="BB13" s="20">
        <v>0.102693960880026</v>
      </c>
    </row>
    <row r="14" spans="2:54" x14ac:dyDescent="0.35">
      <c r="B14" s="21" t="s">
        <v>572</v>
      </c>
    </row>
    <row r="15" spans="2:54" x14ac:dyDescent="0.35">
      <c r="B15" t="s">
        <v>525</v>
      </c>
    </row>
    <row r="16" spans="2:54" x14ac:dyDescent="0.35">
      <c r="B16" t="s">
        <v>526</v>
      </c>
    </row>
    <row r="18" spans="2:2" x14ac:dyDescent="0.35">
      <c r="B1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B18"/>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311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551</v>
      </c>
      <c r="D7" s="13">
        <v>306</v>
      </c>
      <c r="E7" s="13">
        <v>243</v>
      </c>
      <c r="F7" s="13"/>
      <c r="G7" s="13">
        <v>62</v>
      </c>
      <c r="H7" s="13">
        <v>136</v>
      </c>
      <c r="I7" s="13">
        <v>117</v>
      </c>
      <c r="J7" s="13">
        <v>112</v>
      </c>
      <c r="K7" s="13">
        <v>91</v>
      </c>
      <c r="L7" s="13">
        <v>33</v>
      </c>
      <c r="M7" s="13"/>
      <c r="N7" s="13">
        <v>97</v>
      </c>
      <c r="O7" s="13">
        <v>127</v>
      </c>
      <c r="P7" s="13">
        <v>234</v>
      </c>
      <c r="Q7" s="13">
        <v>93</v>
      </c>
      <c r="R7" s="13"/>
      <c r="S7" s="13">
        <v>400</v>
      </c>
      <c r="T7" s="13">
        <v>150</v>
      </c>
      <c r="U7" s="13"/>
      <c r="V7" s="13">
        <v>66</v>
      </c>
      <c r="W7" s="13">
        <v>215</v>
      </c>
      <c r="X7" s="13">
        <v>233</v>
      </c>
      <c r="Y7" s="13">
        <v>37</v>
      </c>
      <c r="Z7" s="13"/>
      <c r="AA7" s="13">
        <v>135</v>
      </c>
      <c r="AB7" s="13">
        <v>82</v>
      </c>
      <c r="AC7" s="13">
        <v>47</v>
      </c>
      <c r="AD7" s="13">
        <v>189</v>
      </c>
      <c r="AE7" s="13">
        <v>72</v>
      </c>
      <c r="AF7" s="13">
        <v>26</v>
      </c>
      <c r="AG7" s="13"/>
      <c r="AH7" s="13">
        <v>272</v>
      </c>
      <c r="AI7" s="13">
        <v>213</v>
      </c>
      <c r="AJ7" s="13"/>
      <c r="AK7" s="13">
        <v>220</v>
      </c>
      <c r="AL7" s="13">
        <v>186</v>
      </c>
      <c r="AM7" s="13"/>
      <c r="AN7" s="13">
        <v>227</v>
      </c>
      <c r="AO7" s="13">
        <v>221</v>
      </c>
      <c r="AP7" s="13"/>
      <c r="AQ7" s="13">
        <v>104</v>
      </c>
      <c r="AR7" s="13">
        <v>196</v>
      </c>
      <c r="AS7" s="13">
        <v>231</v>
      </c>
      <c r="AT7" s="13"/>
      <c r="AU7" s="13">
        <v>328</v>
      </c>
      <c r="AV7" s="13">
        <v>221</v>
      </c>
      <c r="AW7" s="13"/>
      <c r="AX7" s="13">
        <v>497</v>
      </c>
      <c r="AY7" s="13">
        <v>52</v>
      </c>
      <c r="AZ7" s="13"/>
      <c r="BA7" s="13">
        <v>224</v>
      </c>
      <c r="BB7" s="13">
        <v>56</v>
      </c>
    </row>
    <row r="8" spans="2:54" ht="30" customHeight="1" x14ac:dyDescent="0.35">
      <c r="B8" s="14" t="s">
        <v>84</v>
      </c>
      <c r="C8" s="14">
        <v>528</v>
      </c>
      <c r="D8" s="14">
        <v>296</v>
      </c>
      <c r="E8" s="14">
        <v>229</v>
      </c>
      <c r="F8" s="14"/>
      <c r="G8" s="14">
        <v>70</v>
      </c>
      <c r="H8" s="14">
        <v>130</v>
      </c>
      <c r="I8" s="14">
        <v>113</v>
      </c>
      <c r="J8" s="14">
        <v>105</v>
      </c>
      <c r="K8" s="14">
        <v>80</v>
      </c>
      <c r="L8" s="14">
        <v>31</v>
      </c>
      <c r="M8" s="14"/>
      <c r="N8" s="14">
        <v>79</v>
      </c>
      <c r="O8" s="14">
        <v>115</v>
      </c>
      <c r="P8" s="14">
        <v>207</v>
      </c>
      <c r="Q8" s="14">
        <v>127</v>
      </c>
      <c r="R8" s="14"/>
      <c r="S8" s="14">
        <v>301</v>
      </c>
      <c r="T8" s="14">
        <v>225</v>
      </c>
      <c r="U8" s="14"/>
      <c r="V8" s="14">
        <v>81</v>
      </c>
      <c r="W8" s="14">
        <v>225</v>
      </c>
      <c r="X8" s="14">
        <v>195</v>
      </c>
      <c r="Y8" s="14">
        <v>26</v>
      </c>
      <c r="Z8" s="14"/>
      <c r="AA8" s="14">
        <v>187</v>
      </c>
      <c r="AB8" s="14">
        <v>64</v>
      </c>
      <c r="AC8" s="14">
        <v>54</v>
      </c>
      <c r="AD8" s="14">
        <v>148</v>
      </c>
      <c r="AE8" s="14">
        <v>54</v>
      </c>
      <c r="AF8" s="14">
        <v>21</v>
      </c>
      <c r="AG8" s="14"/>
      <c r="AH8" s="14">
        <v>273</v>
      </c>
      <c r="AI8" s="14">
        <v>185</v>
      </c>
      <c r="AJ8" s="14"/>
      <c r="AK8" s="14">
        <v>222</v>
      </c>
      <c r="AL8" s="14">
        <v>163</v>
      </c>
      <c r="AM8" s="14"/>
      <c r="AN8" s="14">
        <v>221</v>
      </c>
      <c r="AO8" s="14">
        <v>200</v>
      </c>
      <c r="AP8" s="14"/>
      <c r="AQ8" s="14">
        <v>99</v>
      </c>
      <c r="AR8" s="14">
        <v>199</v>
      </c>
      <c r="AS8" s="14">
        <v>208</v>
      </c>
      <c r="AT8" s="14"/>
      <c r="AU8" s="14">
        <v>302</v>
      </c>
      <c r="AV8" s="14">
        <v>222</v>
      </c>
      <c r="AW8" s="14"/>
      <c r="AX8" s="14">
        <v>470</v>
      </c>
      <c r="AY8" s="14">
        <v>55</v>
      </c>
      <c r="AZ8" s="14"/>
      <c r="BA8" s="14">
        <v>203</v>
      </c>
      <c r="BB8" s="14">
        <v>50</v>
      </c>
    </row>
    <row r="9" spans="2:54" x14ac:dyDescent="0.35">
      <c r="B9" s="19" t="s">
        <v>131</v>
      </c>
      <c r="C9" s="16">
        <v>0.10475858850653</v>
      </c>
      <c r="D9" s="16">
        <v>0.12578460907889299</v>
      </c>
      <c r="E9" s="16">
        <v>7.8418920975519002E-2</v>
      </c>
      <c r="F9" s="16"/>
      <c r="G9" s="16">
        <v>0.163709170262615</v>
      </c>
      <c r="H9" s="16">
        <v>0.189608181574969</v>
      </c>
      <c r="I9" s="16">
        <v>0.105304217637125</v>
      </c>
      <c r="J9" s="16">
        <v>4.75305991107954E-2</v>
      </c>
      <c r="K9" s="16">
        <v>1.4405396292152799E-2</v>
      </c>
      <c r="L9" s="16">
        <v>3.87546543946009E-2</v>
      </c>
      <c r="M9" s="16"/>
      <c r="N9" s="16">
        <v>0.13443338803273799</v>
      </c>
      <c r="O9" s="16">
        <v>0.107966746635813</v>
      </c>
      <c r="P9" s="16">
        <v>0.101823197487272</v>
      </c>
      <c r="Q9" s="16">
        <v>8.8157492459521994E-2</v>
      </c>
      <c r="R9" s="16"/>
      <c r="S9" s="16">
        <v>0.110943434210789</v>
      </c>
      <c r="T9" s="16">
        <v>9.7107867122079999E-2</v>
      </c>
      <c r="U9" s="16"/>
      <c r="V9" s="16">
        <v>8.2251371500849907E-2</v>
      </c>
      <c r="W9" s="16">
        <v>6.1814890432388699E-2</v>
      </c>
      <c r="X9" s="16">
        <v>0.15892342633447701</v>
      </c>
      <c r="Y9" s="16">
        <v>0.14186535170674799</v>
      </c>
      <c r="Z9" s="16"/>
      <c r="AA9" s="16">
        <v>7.9461145708351499E-2</v>
      </c>
      <c r="AB9" s="16">
        <v>3.5674741685615803E-2</v>
      </c>
      <c r="AC9" s="16">
        <v>0</v>
      </c>
      <c r="AD9" s="16">
        <v>0.17742228134018001</v>
      </c>
      <c r="AE9" s="16">
        <v>0.13201542377414099</v>
      </c>
      <c r="AF9" s="16">
        <v>0.22760046206407</v>
      </c>
      <c r="AG9" s="16"/>
      <c r="AH9" s="16">
        <v>0.13270156366302199</v>
      </c>
      <c r="AI9" s="16">
        <v>9.1777812855559193E-2</v>
      </c>
      <c r="AJ9" s="16"/>
      <c r="AK9" s="16">
        <v>0.14737323096903601</v>
      </c>
      <c r="AL9" s="16">
        <v>9.4454051299851904E-2</v>
      </c>
      <c r="AM9" s="16"/>
      <c r="AN9" s="16">
        <v>0.13375758657231701</v>
      </c>
      <c r="AO9" s="16">
        <v>0.103363555315879</v>
      </c>
      <c r="AP9" s="16"/>
      <c r="AQ9" s="16">
        <v>8.8020584154833603E-2</v>
      </c>
      <c r="AR9" s="16">
        <v>4.57976145446451E-2</v>
      </c>
      <c r="AS9" s="16">
        <v>0.172299154117521</v>
      </c>
      <c r="AT9" s="16"/>
      <c r="AU9" s="16">
        <v>0.129744734504217</v>
      </c>
      <c r="AV9" s="16">
        <v>7.2468455291820999E-2</v>
      </c>
      <c r="AW9" s="16"/>
      <c r="AX9" s="16">
        <v>0.117622277244746</v>
      </c>
      <c r="AY9" s="16">
        <v>0</v>
      </c>
      <c r="AZ9" s="16"/>
      <c r="BA9" s="16">
        <v>0.188558759352667</v>
      </c>
      <c r="BB9" s="16">
        <v>0.13405693487206999</v>
      </c>
    </row>
    <row r="10" spans="2:54" x14ac:dyDescent="0.35">
      <c r="B10" s="19" t="s">
        <v>132</v>
      </c>
      <c r="C10" s="16">
        <v>0.140790973657758</v>
      </c>
      <c r="D10" s="16">
        <v>0.17046097421853801</v>
      </c>
      <c r="E10" s="16">
        <v>0.103565971414148</v>
      </c>
      <c r="F10" s="16"/>
      <c r="G10" s="16">
        <v>8.3511061375776796E-2</v>
      </c>
      <c r="H10" s="16">
        <v>0.158297117263513</v>
      </c>
      <c r="I10" s="16">
        <v>0.23449618399822</v>
      </c>
      <c r="J10" s="16">
        <v>0.11740379106544301</v>
      </c>
      <c r="K10" s="16">
        <v>8.49280828279282E-2</v>
      </c>
      <c r="L10" s="16">
        <v>7.7914980541090501E-2</v>
      </c>
      <c r="M10" s="16"/>
      <c r="N10" s="16">
        <v>0.21097022413337799</v>
      </c>
      <c r="O10" s="16">
        <v>6.8653534630493104E-2</v>
      </c>
      <c r="P10" s="16">
        <v>0.140159375200651</v>
      </c>
      <c r="Q10" s="16">
        <v>0.16393172459713801</v>
      </c>
      <c r="R10" s="16"/>
      <c r="S10" s="16">
        <v>0.146798452776807</v>
      </c>
      <c r="T10" s="16">
        <v>0.12768097579889201</v>
      </c>
      <c r="U10" s="16"/>
      <c r="V10" s="16">
        <v>8.9010095525721103E-2</v>
      </c>
      <c r="W10" s="16">
        <v>9.7532829060507503E-2</v>
      </c>
      <c r="X10" s="16">
        <v>0.19973390651140699</v>
      </c>
      <c r="Y10" s="16">
        <v>0.23615484890210101</v>
      </c>
      <c r="Z10" s="16"/>
      <c r="AA10" s="16">
        <v>7.7797075565275098E-2</v>
      </c>
      <c r="AB10" s="16">
        <v>0.11099210247798399</v>
      </c>
      <c r="AC10" s="16">
        <v>0.191557863640645</v>
      </c>
      <c r="AD10" s="16">
        <v>0.20018647796097699</v>
      </c>
      <c r="AE10" s="16">
        <v>0.20551847385484001</v>
      </c>
      <c r="AF10" s="16">
        <v>7.9149307879363306E-2</v>
      </c>
      <c r="AG10" s="16"/>
      <c r="AH10" s="16">
        <v>0.18347146846200399</v>
      </c>
      <c r="AI10" s="16">
        <v>0.112089170872364</v>
      </c>
      <c r="AJ10" s="16"/>
      <c r="AK10" s="16">
        <v>0.16893044292790299</v>
      </c>
      <c r="AL10" s="16">
        <v>0.13633999421186199</v>
      </c>
      <c r="AM10" s="16"/>
      <c r="AN10" s="16">
        <v>0.19368632012864501</v>
      </c>
      <c r="AO10" s="16">
        <v>0.11050542410174299</v>
      </c>
      <c r="AP10" s="16"/>
      <c r="AQ10" s="16">
        <v>0.105162351218754</v>
      </c>
      <c r="AR10" s="16">
        <v>0.118696337964686</v>
      </c>
      <c r="AS10" s="16">
        <v>0.19368424911670401</v>
      </c>
      <c r="AT10" s="16"/>
      <c r="AU10" s="16">
        <v>0.17437420910500001</v>
      </c>
      <c r="AV10" s="16">
        <v>9.7390430173101797E-2</v>
      </c>
      <c r="AW10" s="16"/>
      <c r="AX10" s="16">
        <v>0.15294221953946199</v>
      </c>
      <c r="AY10" s="16">
        <v>4.3580794478604301E-2</v>
      </c>
      <c r="AZ10" s="16"/>
      <c r="BA10" s="16">
        <v>0.24011624889073199</v>
      </c>
      <c r="BB10" s="16">
        <v>0.235957673346645</v>
      </c>
    </row>
    <row r="11" spans="2:54" x14ac:dyDescent="0.35">
      <c r="B11" s="19" t="s">
        <v>133</v>
      </c>
      <c r="C11" s="16">
        <v>8.2651026935537705E-2</v>
      </c>
      <c r="D11" s="16">
        <v>0.107272109978533</v>
      </c>
      <c r="E11" s="16">
        <v>5.1484250071678103E-2</v>
      </c>
      <c r="F11" s="16"/>
      <c r="G11" s="16">
        <v>0.11437759048338</v>
      </c>
      <c r="H11" s="16">
        <v>7.2220095493709405E-2</v>
      </c>
      <c r="I11" s="16">
        <v>6.3098583950376499E-2</v>
      </c>
      <c r="J11" s="16">
        <v>0.131940423184949</v>
      </c>
      <c r="K11" s="16">
        <v>5.6606689264306599E-2</v>
      </c>
      <c r="L11" s="16">
        <v>2.5651461830897199E-2</v>
      </c>
      <c r="M11" s="16"/>
      <c r="N11" s="16">
        <v>8.5313089238725798E-2</v>
      </c>
      <c r="O11" s="16">
        <v>4.0638570929121202E-2</v>
      </c>
      <c r="P11" s="16">
        <v>9.3548791572701698E-2</v>
      </c>
      <c r="Q11" s="16">
        <v>0.101494058205209</v>
      </c>
      <c r="R11" s="16"/>
      <c r="S11" s="16">
        <v>8.6053433528332696E-2</v>
      </c>
      <c r="T11" s="16">
        <v>7.8590072585918297E-2</v>
      </c>
      <c r="U11" s="16"/>
      <c r="V11" s="16">
        <v>8.5640434009812694E-2</v>
      </c>
      <c r="W11" s="16">
        <v>7.0093676440759395E-2</v>
      </c>
      <c r="X11" s="16">
        <v>9.1894658868472798E-2</v>
      </c>
      <c r="Y11" s="16">
        <v>0.112698186715569</v>
      </c>
      <c r="Z11" s="16"/>
      <c r="AA11" s="16">
        <v>7.9498432788581097E-2</v>
      </c>
      <c r="AB11" s="16">
        <v>0.118411183796141</v>
      </c>
      <c r="AC11" s="16">
        <v>0.107034698250757</v>
      </c>
      <c r="AD11" s="16">
        <v>6.6904219476325993E-2</v>
      </c>
      <c r="AE11" s="16">
        <v>5.8339208464151603E-2</v>
      </c>
      <c r="AF11" s="16">
        <v>0.112582221646864</v>
      </c>
      <c r="AG11" s="16"/>
      <c r="AH11" s="16">
        <v>7.5755217200130398E-2</v>
      </c>
      <c r="AI11" s="16">
        <v>0.104611790817141</v>
      </c>
      <c r="AJ11" s="16"/>
      <c r="AK11" s="16">
        <v>9.3144277509723095E-2</v>
      </c>
      <c r="AL11" s="16">
        <v>8.9437055933096102E-2</v>
      </c>
      <c r="AM11" s="16"/>
      <c r="AN11" s="16">
        <v>6.52844247412665E-2</v>
      </c>
      <c r="AO11" s="16">
        <v>9.9895561913013201E-2</v>
      </c>
      <c r="AP11" s="16"/>
      <c r="AQ11" s="16">
        <v>9.8538427808848805E-2</v>
      </c>
      <c r="AR11" s="16">
        <v>9.0999153084807993E-2</v>
      </c>
      <c r="AS11" s="16">
        <v>7.5791996403396802E-2</v>
      </c>
      <c r="AT11" s="16"/>
      <c r="AU11" s="16">
        <v>0.10249890193135</v>
      </c>
      <c r="AV11" s="16">
        <v>5.0207959606288197E-2</v>
      </c>
      <c r="AW11" s="16"/>
      <c r="AX11" s="16">
        <v>7.1084363141113605E-2</v>
      </c>
      <c r="AY11" s="16">
        <v>0.18422980267500499</v>
      </c>
      <c r="AZ11" s="16"/>
      <c r="BA11" s="16">
        <v>0.105553407178825</v>
      </c>
      <c r="BB11" s="16">
        <v>0.12755627673438499</v>
      </c>
    </row>
    <row r="12" spans="2:54" x14ac:dyDescent="0.35">
      <c r="B12" s="19" t="s">
        <v>134</v>
      </c>
      <c r="C12" s="16">
        <v>0.62947278132960305</v>
      </c>
      <c r="D12" s="16">
        <v>0.56832203483700305</v>
      </c>
      <c r="E12" s="16">
        <v>0.70554504742457202</v>
      </c>
      <c r="F12" s="16"/>
      <c r="G12" s="16">
        <v>0.54136644429229996</v>
      </c>
      <c r="H12" s="16">
        <v>0.54519513495568594</v>
      </c>
      <c r="I12" s="16">
        <v>0.55773189577314697</v>
      </c>
      <c r="J12" s="16">
        <v>0.67081796930725501</v>
      </c>
      <c r="K12" s="16">
        <v>0.82915876660798804</v>
      </c>
      <c r="L12" s="16">
        <v>0.79161340073749498</v>
      </c>
      <c r="M12" s="16"/>
      <c r="N12" s="16">
        <v>0.51046204995827804</v>
      </c>
      <c r="O12" s="16">
        <v>0.74476571551765203</v>
      </c>
      <c r="P12" s="16">
        <v>0.61225419061977404</v>
      </c>
      <c r="Q12" s="16">
        <v>0.62656027498346201</v>
      </c>
      <c r="R12" s="16"/>
      <c r="S12" s="16">
        <v>0.631405397902988</v>
      </c>
      <c r="T12" s="16">
        <v>0.63060845600911997</v>
      </c>
      <c r="U12" s="16"/>
      <c r="V12" s="16">
        <v>0.67035042847388804</v>
      </c>
      <c r="W12" s="16">
        <v>0.72889355051720806</v>
      </c>
      <c r="X12" s="16">
        <v>0.51819844095951495</v>
      </c>
      <c r="Y12" s="16">
        <v>0.473629669263402</v>
      </c>
      <c r="Z12" s="16"/>
      <c r="AA12" s="16">
        <v>0.70772748509032801</v>
      </c>
      <c r="AB12" s="16">
        <v>0.67049377773961605</v>
      </c>
      <c r="AC12" s="16">
        <v>0.66407543238053401</v>
      </c>
      <c r="AD12" s="16">
        <v>0.53027117759680098</v>
      </c>
      <c r="AE12" s="16">
        <v>0.56525077694506898</v>
      </c>
      <c r="AF12" s="16">
        <v>0.58066800840970201</v>
      </c>
      <c r="AG12" s="16"/>
      <c r="AH12" s="16">
        <v>0.55744522027101495</v>
      </c>
      <c r="AI12" s="16">
        <v>0.65197268092968497</v>
      </c>
      <c r="AJ12" s="16"/>
      <c r="AK12" s="16">
        <v>0.53991970869674599</v>
      </c>
      <c r="AL12" s="16">
        <v>0.64843472464819496</v>
      </c>
      <c r="AM12" s="16"/>
      <c r="AN12" s="16">
        <v>0.55912315373088595</v>
      </c>
      <c r="AO12" s="16">
        <v>0.64952173597558205</v>
      </c>
      <c r="AP12" s="16"/>
      <c r="AQ12" s="16">
        <v>0.66828355040651299</v>
      </c>
      <c r="AR12" s="16">
        <v>0.70008351774384003</v>
      </c>
      <c r="AS12" s="16">
        <v>0.52203697292032503</v>
      </c>
      <c r="AT12" s="16"/>
      <c r="AU12" s="16">
        <v>0.56002620038145001</v>
      </c>
      <c r="AV12" s="16">
        <v>0.73464618122513603</v>
      </c>
      <c r="AW12" s="16"/>
      <c r="AX12" s="16">
        <v>0.62539951408952699</v>
      </c>
      <c r="AY12" s="16">
        <v>0.66772114708033203</v>
      </c>
      <c r="AZ12" s="16"/>
      <c r="BA12" s="16">
        <v>0.43917209982323602</v>
      </c>
      <c r="BB12" s="16">
        <v>0.43908109328879402</v>
      </c>
    </row>
    <row r="13" spans="2:54" x14ac:dyDescent="0.35">
      <c r="B13" s="19" t="s">
        <v>110</v>
      </c>
      <c r="C13" s="20">
        <v>4.2326629570570901E-2</v>
      </c>
      <c r="D13" s="20">
        <v>2.81602718870331E-2</v>
      </c>
      <c r="E13" s="20">
        <v>6.0985810114082599E-2</v>
      </c>
      <c r="F13" s="20"/>
      <c r="G13" s="20">
        <v>9.7035733585928305E-2</v>
      </c>
      <c r="H13" s="20">
        <v>3.4679470712122303E-2</v>
      </c>
      <c r="I13" s="20">
        <v>3.9369118641131601E-2</v>
      </c>
      <c r="J13" s="20">
        <v>3.2307217331558197E-2</v>
      </c>
      <c r="K13" s="20">
        <v>1.4901065007624399E-2</v>
      </c>
      <c r="L13" s="20">
        <v>6.6065502495916098E-2</v>
      </c>
      <c r="M13" s="20"/>
      <c r="N13" s="20">
        <v>5.8821248636880298E-2</v>
      </c>
      <c r="O13" s="20">
        <v>3.7975432286921199E-2</v>
      </c>
      <c r="P13" s="20">
        <v>5.2214445119602E-2</v>
      </c>
      <c r="Q13" s="20">
        <v>1.9856449754668801E-2</v>
      </c>
      <c r="R13" s="20"/>
      <c r="S13" s="20">
        <v>2.47992815810841E-2</v>
      </c>
      <c r="T13" s="20">
        <v>6.6012628483989394E-2</v>
      </c>
      <c r="U13" s="20"/>
      <c r="V13" s="20">
        <v>7.27476704897278E-2</v>
      </c>
      <c r="W13" s="20">
        <v>4.1665053549136799E-2</v>
      </c>
      <c r="X13" s="20">
        <v>3.1249567326127801E-2</v>
      </c>
      <c r="Y13" s="20">
        <v>3.56519434121811E-2</v>
      </c>
      <c r="Z13" s="20"/>
      <c r="AA13" s="20">
        <v>5.5515860847464099E-2</v>
      </c>
      <c r="AB13" s="20">
        <v>6.4428194300644004E-2</v>
      </c>
      <c r="AC13" s="20">
        <v>3.7332005728063902E-2</v>
      </c>
      <c r="AD13" s="20">
        <v>2.5215843625716002E-2</v>
      </c>
      <c r="AE13" s="20">
        <v>3.8876116961797498E-2</v>
      </c>
      <c r="AF13" s="20">
        <v>0</v>
      </c>
      <c r="AG13" s="20"/>
      <c r="AH13" s="20">
        <v>5.0626530403828897E-2</v>
      </c>
      <c r="AI13" s="20">
        <v>3.9548544525250202E-2</v>
      </c>
      <c r="AJ13" s="20"/>
      <c r="AK13" s="20">
        <v>5.0632339896592299E-2</v>
      </c>
      <c r="AL13" s="20">
        <v>3.1334173906994903E-2</v>
      </c>
      <c r="AM13" s="20"/>
      <c r="AN13" s="20">
        <v>4.8148514826885799E-2</v>
      </c>
      <c r="AO13" s="20">
        <v>3.6713722693782397E-2</v>
      </c>
      <c r="AP13" s="20"/>
      <c r="AQ13" s="20">
        <v>3.9995086411049902E-2</v>
      </c>
      <c r="AR13" s="20">
        <v>4.4423376662020501E-2</v>
      </c>
      <c r="AS13" s="20">
        <v>3.6187627442053803E-2</v>
      </c>
      <c r="AT13" s="20"/>
      <c r="AU13" s="20">
        <v>3.33559540779826E-2</v>
      </c>
      <c r="AV13" s="20">
        <v>4.5286973703653401E-2</v>
      </c>
      <c r="AW13" s="20"/>
      <c r="AX13" s="20">
        <v>3.2951625985151098E-2</v>
      </c>
      <c r="AY13" s="20">
        <v>0.104468255766058</v>
      </c>
      <c r="AZ13" s="20"/>
      <c r="BA13" s="20">
        <v>2.659948475454E-2</v>
      </c>
      <c r="BB13" s="20">
        <v>6.3348021758105597E-2</v>
      </c>
    </row>
    <row r="14" spans="2:54" x14ac:dyDescent="0.35">
      <c r="B14" s="21" t="s">
        <v>572</v>
      </c>
    </row>
    <row r="15" spans="2:54" x14ac:dyDescent="0.35">
      <c r="B15" t="s">
        <v>525</v>
      </c>
    </row>
    <row r="16" spans="2:54" x14ac:dyDescent="0.35">
      <c r="B16" t="s">
        <v>526</v>
      </c>
    </row>
    <row r="18" spans="2:2" x14ac:dyDescent="0.35">
      <c r="B1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B18"/>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312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551</v>
      </c>
      <c r="D7" s="13">
        <v>306</v>
      </c>
      <c r="E7" s="13">
        <v>243</v>
      </c>
      <c r="F7" s="13"/>
      <c r="G7" s="13">
        <v>62</v>
      </c>
      <c r="H7" s="13">
        <v>136</v>
      </c>
      <c r="I7" s="13">
        <v>117</v>
      </c>
      <c r="J7" s="13">
        <v>112</v>
      </c>
      <c r="K7" s="13">
        <v>91</v>
      </c>
      <c r="L7" s="13">
        <v>33</v>
      </c>
      <c r="M7" s="13"/>
      <c r="N7" s="13">
        <v>97</v>
      </c>
      <c r="O7" s="13">
        <v>127</v>
      </c>
      <c r="P7" s="13">
        <v>234</v>
      </c>
      <c r="Q7" s="13">
        <v>93</v>
      </c>
      <c r="R7" s="13"/>
      <c r="S7" s="13">
        <v>400</v>
      </c>
      <c r="T7" s="13">
        <v>150</v>
      </c>
      <c r="U7" s="13"/>
      <c r="V7" s="13">
        <v>66</v>
      </c>
      <c r="W7" s="13">
        <v>215</v>
      </c>
      <c r="X7" s="13">
        <v>233</v>
      </c>
      <c r="Y7" s="13">
        <v>37</v>
      </c>
      <c r="Z7" s="13"/>
      <c r="AA7" s="13">
        <v>135</v>
      </c>
      <c r="AB7" s="13">
        <v>82</v>
      </c>
      <c r="AC7" s="13">
        <v>47</v>
      </c>
      <c r="AD7" s="13">
        <v>189</v>
      </c>
      <c r="AE7" s="13">
        <v>72</v>
      </c>
      <c r="AF7" s="13">
        <v>26</v>
      </c>
      <c r="AG7" s="13"/>
      <c r="AH7" s="13">
        <v>272</v>
      </c>
      <c r="AI7" s="13">
        <v>213</v>
      </c>
      <c r="AJ7" s="13"/>
      <c r="AK7" s="13">
        <v>220</v>
      </c>
      <c r="AL7" s="13">
        <v>186</v>
      </c>
      <c r="AM7" s="13"/>
      <c r="AN7" s="13">
        <v>227</v>
      </c>
      <c r="AO7" s="13">
        <v>221</v>
      </c>
      <c r="AP7" s="13"/>
      <c r="AQ7" s="13">
        <v>104</v>
      </c>
      <c r="AR7" s="13">
        <v>196</v>
      </c>
      <c r="AS7" s="13">
        <v>231</v>
      </c>
      <c r="AT7" s="13"/>
      <c r="AU7" s="13">
        <v>328</v>
      </c>
      <c r="AV7" s="13">
        <v>221</v>
      </c>
      <c r="AW7" s="13"/>
      <c r="AX7" s="13">
        <v>497</v>
      </c>
      <c r="AY7" s="13">
        <v>52</v>
      </c>
      <c r="AZ7" s="13"/>
      <c r="BA7" s="13">
        <v>224</v>
      </c>
      <c r="BB7" s="13">
        <v>56</v>
      </c>
    </row>
    <row r="8" spans="2:54" ht="30" customHeight="1" x14ac:dyDescent="0.35">
      <c r="B8" s="14" t="s">
        <v>84</v>
      </c>
      <c r="C8" s="14">
        <v>528</v>
      </c>
      <c r="D8" s="14">
        <v>296</v>
      </c>
      <c r="E8" s="14">
        <v>229</v>
      </c>
      <c r="F8" s="14"/>
      <c r="G8" s="14">
        <v>70</v>
      </c>
      <c r="H8" s="14">
        <v>130</v>
      </c>
      <c r="I8" s="14">
        <v>113</v>
      </c>
      <c r="J8" s="14">
        <v>105</v>
      </c>
      <c r="K8" s="14">
        <v>80</v>
      </c>
      <c r="L8" s="14">
        <v>31</v>
      </c>
      <c r="M8" s="14"/>
      <c r="N8" s="14">
        <v>79</v>
      </c>
      <c r="O8" s="14">
        <v>115</v>
      </c>
      <c r="P8" s="14">
        <v>207</v>
      </c>
      <c r="Q8" s="14">
        <v>127</v>
      </c>
      <c r="R8" s="14"/>
      <c r="S8" s="14">
        <v>301</v>
      </c>
      <c r="T8" s="14">
        <v>225</v>
      </c>
      <c r="U8" s="14"/>
      <c r="V8" s="14">
        <v>81</v>
      </c>
      <c r="W8" s="14">
        <v>225</v>
      </c>
      <c r="X8" s="14">
        <v>195</v>
      </c>
      <c r="Y8" s="14">
        <v>26</v>
      </c>
      <c r="Z8" s="14"/>
      <c r="AA8" s="14">
        <v>187</v>
      </c>
      <c r="AB8" s="14">
        <v>64</v>
      </c>
      <c r="AC8" s="14">
        <v>54</v>
      </c>
      <c r="AD8" s="14">
        <v>148</v>
      </c>
      <c r="AE8" s="14">
        <v>54</v>
      </c>
      <c r="AF8" s="14">
        <v>21</v>
      </c>
      <c r="AG8" s="14"/>
      <c r="AH8" s="14">
        <v>273</v>
      </c>
      <c r="AI8" s="14">
        <v>185</v>
      </c>
      <c r="AJ8" s="14"/>
      <c r="AK8" s="14">
        <v>222</v>
      </c>
      <c r="AL8" s="14">
        <v>163</v>
      </c>
      <c r="AM8" s="14"/>
      <c r="AN8" s="14">
        <v>221</v>
      </c>
      <c r="AO8" s="14">
        <v>200</v>
      </c>
      <c r="AP8" s="14"/>
      <c r="AQ8" s="14">
        <v>99</v>
      </c>
      <c r="AR8" s="14">
        <v>199</v>
      </c>
      <c r="AS8" s="14">
        <v>208</v>
      </c>
      <c r="AT8" s="14"/>
      <c r="AU8" s="14">
        <v>302</v>
      </c>
      <c r="AV8" s="14">
        <v>222</v>
      </c>
      <c r="AW8" s="14"/>
      <c r="AX8" s="14">
        <v>470</v>
      </c>
      <c r="AY8" s="14">
        <v>55</v>
      </c>
      <c r="AZ8" s="14"/>
      <c r="BA8" s="14">
        <v>203</v>
      </c>
      <c r="BB8" s="14">
        <v>50</v>
      </c>
    </row>
    <row r="9" spans="2:54" x14ac:dyDescent="0.35">
      <c r="B9" s="19" t="s">
        <v>131</v>
      </c>
      <c r="C9" s="16">
        <v>5.8434398679591701E-2</v>
      </c>
      <c r="D9" s="16">
        <v>7.7532315495256604E-2</v>
      </c>
      <c r="E9" s="16">
        <v>3.4213279542132297E-2</v>
      </c>
      <c r="F9" s="16"/>
      <c r="G9" s="16">
        <v>7.68329763681556E-2</v>
      </c>
      <c r="H9" s="16">
        <v>0.11280446076805201</v>
      </c>
      <c r="I9" s="16">
        <v>7.93290796805705E-2</v>
      </c>
      <c r="J9" s="16">
        <v>1.77223342927573E-2</v>
      </c>
      <c r="K9" s="16">
        <v>0</v>
      </c>
      <c r="L9" s="16">
        <v>0</v>
      </c>
      <c r="M9" s="16"/>
      <c r="N9" s="16">
        <v>0.107723820342579</v>
      </c>
      <c r="O9" s="16">
        <v>5.6614923827712202E-2</v>
      </c>
      <c r="P9" s="16">
        <v>4.3774449887896402E-2</v>
      </c>
      <c r="Q9" s="16">
        <v>5.3381015888786201E-2</v>
      </c>
      <c r="R9" s="16"/>
      <c r="S9" s="16">
        <v>7.5316545641943802E-2</v>
      </c>
      <c r="T9" s="16">
        <v>3.6206533640419501E-2</v>
      </c>
      <c r="U9" s="16"/>
      <c r="V9" s="16">
        <v>3.3838486635425498E-2</v>
      </c>
      <c r="W9" s="16">
        <v>3.7593085282517598E-2</v>
      </c>
      <c r="X9" s="16">
        <v>8.5015315765796406E-2</v>
      </c>
      <c r="Y9" s="16">
        <v>0.11677579770502999</v>
      </c>
      <c r="Z9" s="16"/>
      <c r="AA9" s="16">
        <v>3.8626727116355897E-2</v>
      </c>
      <c r="AB9" s="16">
        <v>2.4463897164232699E-2</v>
      </c>
      <c r="AC9" s="16">
        <v>0</v>
      </c>
      <c r="AD9" s="16">
        <v>9.5973743484147805E-2</v>
      </c>
      <c r="AE9" s="16">
        <v>5.6423166030209297E-2</v>
      </c>
      <c r="AF9" s="16">
        <v>0.228490893126855</v>
      </c>
      <c r="AG9" s="16"/>
      <c r="AH9" s="16">
        <v>6.6145398542308401E-2</v>
      </c>
      <c r="AI9" s="16">
        <v>6.57488596438532E-2</v>
      </c>
      <c r="AJ9" s="16"/>
      <c r="AK9" s="16">
        <v>7.2499255601631798E-2</v>
      </c>
      <c r="AL9" s="16">
        <v>6.3367911008885294E-2</v>
      </c>
      <c r="AM9" s="16"/>
      <c r="AN9" s="16">
        <v>6.9624154079201805E-2</v>
      </c>
      <c r="AO9" s="16">
        <v>6.9678695810452704E-2</v>
      </c>
      <c r="AP9" s="16"/>
      <c r="AQ9" s="16">
        <v>3.9585068325170503E-2</v>
      </c>
      <c r="AR9" s="16">
        <v>1.2141632858049501E-2</v>
      </c>
      <c r="AS9" s="16">
        <v>0.117779640055266</v>
      </c>
      <c r="AT9" s="16"/>
      <c r="AU9" s="16">
        <v>7.8806090722525604E-2</v>
      </c>
      <c r="AV9" s="16">
        <v>3.16555954957045E-2</v>
      </c>
      <c r="AW9" s="16"/>
      <c r="AX9" s="16">
        <v>6.4421331274965798E-2</v>
      </c>
      <c r="AY9" s="16">
        <v>1.00823939578015E-2</v>
      </c>
      <c r="AZ9" s="16"/>
      <c r="BA9" s="16">
        <v>0.105236492747322</v>
      </c>
      <c r="BB9" s="16">
        <v>4.2777378502153997E-2</v>
      </c>
    </row>
    <row r="10" spans="2:54" x14ac:dyDescent="0.35">
      <c r="B10" s="19" t="s">
        <v>132</v>
      </c>
      <c r="C10" s="16">
        <v>5.7747811041697003E-2</v>
      </c>
      <c r="D10" s="16">
        <v>7.4581314415313807E-2</v>
      </c>
      <c r="E10" s="16">
        <v>3.6449014982197103E-2</v>
      </c>
      <c r="F10" s="16"/>
      <c r="G10" s="16">
        <v>9.1439168032011506E-2</v>
      </c>
      <c r="H10" s="16">
        <v>7.3866222385838301E-2</v>
      </c>
      <c r="I10" s="16">
        <v>8.2296917199132194E-2</v>
      </c>
      <c r="J10" s="16">
        <v>4.4260543166024201E-2</v>
      </c>
      <c r="K10" s="16">
        <v>6.9888095481380197E-3</v>
      </c>
      <c r="L10" s="16">
        <v>0</v>
      </c>
      <c r="M10" s="16"/>
      <c r="N10" s="16">
        <v>7.1875216190583402E-2</v>
      </c>
      <c r="O10" s="16">
        <v>4.5968540945242699E-2</v>
      </c>
      <c r="P10" s="16">
        <v>7.0354323536028496E-2</v>
      </c>
      <c r="Q10" s="16">
        <v>3.9081004590846999E-2</v>
      </c>
      <c r="R10" s="16"/>
      <c r="S10" s="16">
        <v>5.90973931932657E-2</v>
      </c>
      <c r="T10" s="16">
        <v>5.0375170632824699E-2</v>
      </c>
      <c r="U10" s="16"/>
      <c r="V10" s="16">
        <v>5.7269404507897297E-2</v>
      </c>
      <c r="W10" s="16">
        <v>3.4702624332098697E-2</v>
      </c>
      <c r="X10" s="16">
        <v>8.5753367292025498E-2</v>
      </c>
      <c r="Y10" s="16">
        <v>4.9470958499835398E-2</v>
      </c>
      <c r="Z10" s="16"/>
      <c r="AA10" s="16">
        <v>4.4675804819930102E-2</v>
      </c>
      <c r="AB10" s="16">
        <v>4.21269166045138E-2</v>
      </c>
      <c r="AC10" s="16">
        <v>5.1102289686460502E-2</v>
      </c>
      <c r="AD10" s="16">
        <v>7.4443292672816103E-2</v>
      </c>
      <c r="AE10" s="16">
        <v>7.5936867269830496E-2</v>
      </c>
      <c r="AF10" s="16">
        <v>7.4632480762312797E-2</v>
      </c>
      <c r="AG10" s="16"/>
      <c r="AH10" s="16">
        <v>8.0867615420218197E-2</v>
      </c>
      <c r="AI10" s="16">
        <v>4.53665607328161E-2</v>
      </c>
      <c r="AJ10" s="16"/>
      <c r="AK10" s="16">
        <v>0.10259096476717</v>
      </c>
      <c r="AL10" s="16">
        <v>4.0358263760561203E-2</v>
      </c>
      <c r="AM10" s="16"/>
      <c r="AN10" s="16">
        <v>8.3972338146185002E-2</v>
      </c>
      <c r="AO10" s="16">
        <v>5.1760608735095602E-2</v>
      </c>
      <c r="AP10" s="16"/>
      <c r="AQ10" s="16">
        <v>6.5245490793163594E-2</v>
      </c>
      <c r="AR10" s="16">
        <v>1.03660401124482E-2</v>
      </c>
      <c r="AS10" s="16">
        <v>9.77304776521664E-2</v>
      </c>
      <c r="AT10" s="16"/>
      <c r="AU10" s="16">
        <v>5.9980548093797902E-2</v>
      </c>
      <c r="AV10" s="16">
        <v>5.5673157062554199E-2</v>
      </c>
      <c r="AW10" s="16"/>
      <c r="AX10" s="16">
        <v>6.1034498047473698E-2</v>
      </c>
      <c r="AY10" s="16">
        <v>3.2275272831165602E-2</v>
      </c>
      <c r="AZ10" s="16"/>
      <c r="BA10" s="16">
        <v>9.6060983036916403E-2</v>
      </c>
      <c r="BB10" s="16">
        <v>5.6724393088000397E-2</v>
      </c>
    </row>
    <row r="11" spans="2:54" x14ac:dyDescent="0.35">
      <c r="B11" s="19" t="s">
        <v>133</v>
      </c>
      <c r="C11" s="16">
        <v>7.16447867429226E-2</v>
      </c>
      <c r="D11" s="16">
        <v>9.3400413704808893E-2</v>
      </c>
      <c r="E11" s="16">
        <v>4.4094054899859098E-2</v>
      </c>
      <c r="F11" s="16"/>
      <c r="G11" s="16">
        <v>0.16424267381679999</v>
      </c>
      <c r="H11" s="16">
        <v>7.7422303519964597E-2</v>
      </c>
      <c r="I11" s="16">
        <v>7.9122105800574494E-2</v>
      </c>
      <c r="J11" s="16">
        <v>5.0739904393098799E-2</v>
      </c>
      <c r="K11" s="16">
        <v>1.53024899053966E-2</v>
      </c>
      <c r="L11" s="16">
        <v>2.5573420525026602E-2</v>
      </c>
      <c r="M11" s="16"/>
      <c r="N11" s="16">
        <v>5.6687341769524502E-2</v>
      </c>
      <c r="O11" s="16">
        <v>3.7515104333009697E-2</v>
      </c>
      <c r="P11" s="16">
        <v>8.2611320438993802E-2</v>
      </c>
      <c r="Q11" s="16">
        <v>9.4154700879285597E-2</v>
      </c>
      <c r="R11" s="16"/>
      <c r="S11" s="16">
        <v>6.2841897901825206E-2</v>
      </c>
      <c r="T11" s="16">
        <v>8.3838533811285296E-2</v>
      </c>
      <c r="U11" s="16"/>
      <c r="V11" s="16">
        <v>6.0079665018782702E-2</v>
      </c>
      <c r="W11" s="16">
        <v>6.3221833246679598E-2</v>
      </c>
      <c r="X11" s="16">
        <v>9.26605223306705E-2</v>
      </c>
      <c r="Y11" s="16">
        <v>2.4015150366739201E-2</v>
      </c>
      <c r="Z11" s="16"/>
      <c r="AA11" s="16">
        <v>7.1099857430358904E-2</v>
      </c>
      <c r="AB11" s="16">
        <v>8.7034524291281692E-3</v>
      </c>
      <c r="AC11" s="16">
        <v>5.27647051396423E-2</v>
      </c>
      <c r="AD11" s="16">
        <v>9.6961409310363803E-2</v>
      </c>
      <c r="AE11" s="16">
        <v>0.125540613744587</v>
      </c>
      <c r="AF11" s="16">
        <v>0</v>
      </c>
      <c r="AG11" s="16"/>
      <c r="AH11" s="16">
        <v>8.4735419129369494E-2</v>
      </c>
      <c r="AI11" s="16">
        <v>6.5365275726532696E-2</v>
      </c>
      <c r="AJ11" s="16"/>
      <c r="AK11" s="16">
        <v>9.0356689608677696E-2</v>
      </c>
      <c r="AL11" s="16">
        <v>5.2817239356291602E-2</v>
      </c>
      <c r="AM11" s="16"/>
      <c r="AN11" s="16">
        <v>7.2663897504828504E-2</v>
      </c>
      <c r="AO11" s="16">
        <v>7.2246359148838799E-2</v>
      </c>
      <c r="AP11" s="16"/>
      <c r="AQ11" s="16">
        <v>9.9623180580601003E-2</v>
      </c>
      <c r="AR11" s="16">
        <v>5.1605903273119702E-2</v>
      </c>
      <c r="AS11" s="16">
        <v>8.0833223460774997E-2</v>
      </c>
      <c r="AT11" s="16"/>
      <c r="AU11" s="16">
        <v>6.56452745540725E-2</v>
      </c>
      <c r="AV11" s="16">
        <v>8.10200304180764E-2</v>
      </c>
      <c r="AW11" s="16"/>
      <c r="AX11" s="16">
        <v>7.1057939286555405E-2</v>
      </c>
      <c r="AY11" s="16">
        <v>7.9614389828731702E-2</v>
      </c>
      <c r="AZ11" s="16"/>
      <c r="BA11" s="16">
        <v>9.6371984225993607E-2</v>
      </c>
      <c r="BB11" s="16">
        <v>0.17219845781732501</v>
      </c>
    </row>
    <row r="12" spans="2:54" x14ac:dyDescent="0.35">
      <c r="B12" s="19" t="s">
        <v>134</v>
      </c>
      <c r="C12" s="16">
        <v>0.73810635140992897</v>
      </c>
      <c r="D12" s="16">
        <v>0.67822303610464296</v>
      </c>
      <c r="E12" s="16">
        <v>0.81341801551777804</v>
      </c>
      <c r="F12" s="16"/>
      <c r="G12" s="16">
        <v>0.52465308821074497</v>
      </c>
      <c r="H12" s="16">
        <v>0.66229601999551202</v>
      </c>
      <c r="I12" s="16">
        <v>0.70356511431286295</v>
      </c>
      <c r="J12" s="16">
        <v>0.82867358700110005</v>
      </c>
      <c r="K12" s="16">
        <v>0.92887469592706595</v>
      </c>
      <c r="L12" s="16">
        <v>0.86960642258445597</v>
      </c>
      <c r="M12" s="16"/>
      <c r="N12" s="16">
        <v>0.68535772371625403</v>
      </c>
      <c r="O12" s="16">
        <v>0.80781895002414705</v>
      </c>
      <c r="P12" s="16">
        <v>0.71473131166943205</v>
      </c>
      <c r="Q12" s="16">
        <v>0.74558413824707204</v>
      </c>
      <c r="R12" s="16"/>
      <c r="S12" s="16">
        <v>0.74992381562753296</v>
      </c>
      <c r="T12" s="16">
        <v>0.72666691842660702</v>
      </c>
      <c r="U12" s="16"/>
      <c r="V12" s="16">
        <v>0.720778046745012</v>
      </c>
      <c r="W12" s="16">
        <v>0.79063638657790203</v>
      </c>
      <c r="X12" s="16">
        <v>0.68766744889318898</v>
      </c>
      <c r="Y12" s="16">
        <v>0.71478722434070496</v>
      </c>
      <c r="Z12" s="16"/>
      <c r="AA12" s="16">
        <v>0.75108824837962795</v>
      </c>
      <c r="AB12" s="16">
        <v>0.81056474770058495</v>
      </c>
      <c r="AC12" s="16">
        <v>0.85880099944583299</v>
      </c>
      <c r="AD12" s="16">
        <v>0.67605094571360502</v>
      </c>
      <c r="AE12" s="16">
        <v>0.67259446734488404</v>
      </c>
      <c r="AF12" s="16">
        <v>0.69687662611083301</v>
      </c>
      <c r="AG12" s="16"/>
      <c r="AH12" s="16">
        <v>0.69644300128657599</v>
      </c>
      <c r="AI12" s="16">
        <v>0.75378665636738096</v>
      </c>
      <c r="AJ12" s="16"/>
      <c r="AK12" s="16">
        <v>0.67708504318101204</v>
      </c>
      <c r="AL12" s="16">
        <v>0.727192629294931</v>
      </c>
      <c r="AM12" s="16"/>
      <c r="AN12" s="16">
        <v>0.71079069890555202</v>
      </c>
      <c r="AO12" s="16">
        <v>0.72815241902668604</v>
      </c>
      <c r="AP12" s="16"/>
      <c r="AQ12" s="16">
        <v>0.76122322676000198</v>
      </c>
      <c r="AR12" s="16">
        <v>0.83681940005232403</v>
      </c>
      <c r="AS12" s="16">
        <v>0.62687716884359401</v>
      </c>
      <c r="AT12" s="16"/>
      <c r="AU12" s="16">
        <v>0.73021636555867997</v>
      </c>
      <c r="AV12" s="16">
        <v>0.75444086022800105</v>
      </c>
      <c r="AW12" s="16"/>
      <c r="AX12" s="16">
        <v>0.73811370600070603</v>
      </c>
      <c r="AY12" s="16">
        <v>0.74627098415800897</v>
      </c>
      <c r="AZ12" s="16"/>
      <c r="BA12" s="16">
        <v>0.64148151819001498</v>
      </c>
      <c r="BB12" s="16">
        <v>0.64273844639289501</v>
      </c>
    </row>
    <row r="13" spans="2:54" x14ac:dyDescent="0.35">
      <c r="B13" s="19" t="s">
        <v>110</v>
      </c>
      <c r="C13" s="20">
        <v>7.4066652125859403E-2</v>
      </c>
      <c r="D13" s="20">
        <v>7.6262920279978094E-2</v>
      </c>
      <c r="E13" s="20">
        <v>7.1825635058033799E-2</v>
      </c>
      <c r="F13" s="20"/>
      <c r="G13" s="20">
        <v>0.14283209357228799</v>
      </c>
      <c r="H13" s="20">
        <v>7.3610993330633701E-2</v>
      </c>
      <c r="I13" s="20">
        <v>5.5686783006859898E-2</v>
      </c>
      <c r="J13" s="20">
        <v>5.8603631147020198E-2</v>
      </c>
      <c r="K13" s="20">
        <v>4.8834004619399601E-2</v>
      </c>
      <c r="L13" s="20">
        <v>0.10482015689051701</v>
      </c>
      <c r="M13" s="20"/>
      <c r="N13" s="20">
        <v>7.8355897981058603E-2</v>
      </c>
      <c r="O13" s="20">
        <v>5.2082480869888502E-2</v>
      </c>
      <c r="P13" s="20">
        <v>8.8528594467649699E-2</v>
      </c>
      <c r="Q13" s="20">
        <v>6.7799140394009402E-2</v>
      </c>
      <c r="R13" s="20"/>
      <c r="S13" s="20">
        <v>5.2820347635432599E-2</v>
      </c>
      <c r="T13" s="20">
        <v>0.102912843488863</v>
      </c>
      <c r="U13" s="20"/>
      <c r="V13" s="20">
        <v>0.128034397092882</v>
      </c>
      <c r="W13" s="20">
        <v>7.3846070560802293E-2</v>
      </c>
      <c r="X13" s="20">
        <v>4.8903345718318302E-2</v>
      </c>
      <c r="Y13" s="20">
        <v>9.4950869087690806E-2</v>
      </c>
      <c r="Z13" s="20"/>
      <c r="AA13" s="20">
        <v>9.4509362253727594E-2</v>
      </c>
      <c r="AB13" s="20">
        <v>0.11414098610154</v>
      </c>
      <c r="AC13" s="20">
        <v>3.7332005728063902E-2</v>
      </c>
      <c r="AD13" s="20">
        <v>5.65706088190671E-2</v>
      </c>
      <c r="AE13" s="20">
        <v>6.9504885610488398E-2</v>
      </c>
      <c r="AF13" s="20">
        <v>0</v>
      </c>
      <c r="AG13" s="20"/>
      <c r="AH13" s="20">
        <v>7.1808565621528E-2</v>
      </c>
      <c r="AI13" s="20">
        <v>6.9732647529416603E-2</v>
      </c>
      <c r="AJ13" s="20"/>
      <c r="AK13" s="20">
        <v>5.7468046841508302E-2</v>
      </c>
      <c r="AL13" s="20">
        <v>0.116263956579331</v>
      </c>
      <c r="AM13" s="20"/>
      <c r="AN13" s="20">
        <v>6.2948911364232904E-2</v>
      </c>
      <c r="AO13" s="20">
        <v>7.8161917278926907E-2</v>
      </c>
      <c r="AP13" s="20"/>
      <c r="AQ13" s="20">
        <v>3.4323033541062302E-2</v>
      </c>
      <c r="AR13" s="20">
        <v>8.9067023704059001E-2</v>
      </c>
      <c r="AS13" s="20">
        <v>7.6779489988198904E-2</v>
      </c>
      <c r="AT13" s="20"/>
      <c r="AU13" s="20">
        <v>6.5351721070924004E-2</v>
      </c>
      <c r="AV13" s="20">
        <v>7.7210356795663806E-2</v>
      </c>
      <c r="AW13" s="20"/>
      <c r="AX13" s="20">
        <v>6.5372525390299294E-2</v>
      </c>
      <c r="AY13" s="20">
        <v>0.13175695922429201</v>
      </c>
      <c r="AZ13" s="20"/>
      <c r="BA13" s="20">
        <v>6.08490217997531E-2</v>
      </c>
      <c r="BB13" s="20">
        <v>8.5561324199626199E-2</v>
      </c>
    </row>
    <row r="14" spans="2:54" x14ac:dyDescent="0.35">
      <c r="B14" s="21" t="s">
        <v>572</v>
      </c>
    </row>
    <row r="15" spans="2:54" x14ac:dyDescent="0.35">
      <c r="B15" t="s">
        <v>525</v>
      </c>
    </row>
    <row r="16" spans="2:54" x14ac:dyDescent="0.35">
      <c r="B16" t="s">
        <v>526</v>
      </c>
    </row>
    <row r="18" spans="2:2" x14ac:dyDescent="0.35">
      <c r="B1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B18"/>
  <sheetViews>
    <sheetView showGridLines="0" topLeftCell="A3"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313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551</v>
      </c>
      <c r="D7" s="13">
        <v>306</v>
      </c>
      <c r="E7" s="13">
        <v>243</v>
      </c>
      <c r="F7" s="13"/>
      <c r="G7" s="13">
        <v>62</v>
      </c>
      <c r="H7" s="13">
        <v>136</v>
      </c>
      <c r="I7" s="13">
        <v>117</v>
      </c>
      <c r="J7" s="13">
        <v>112</v>
      </c>
      <c r="K7" s="13">
        <v>91</v>
      </c>
      <c r="L7" s="13">
        <v>33</v>
      </c>
      <c r="M7" s="13"/>
      <c r="N7" s="13">
        <v>97</v>
      </c>
      <c r="O7" s="13">
        <v>127</v>
      </c>
      <c r="P7" s="13">
        <v>234</v>
      </c>
      <c r="Q7" s="13">
        <v>93</v>
      </c>
      <c r="R7" s="13"/>
      <c r="S7" s="13">
        <v>400</v>
      </c>
      <c r="T7" s="13">
        <v>150</v>
      </c>
      <c r="U7" s="13"/>
      <c r="V7" s="13">
        <v>66</v>
      </c>
      <c r="W7" s="13">
        <v>215</v>
      </c>
      <c r="X7" s="13">
        <v>233</v>
      </c>
      <c r="Y7" s="13">
        <v>37</v>
      </c>
      <c r="Z7" s="13"/>
      <c r="AA7" s="13">
        <v>135</v>
      </c>
      <c r="AB7" s="13">
        <v>82</v>
      </c>
      <c r="AC7" s="13">
        <v>47</v>
      </c>
      <c r="AD7" s="13">
        <v>189</v>
      </c>
      <c r="AE7" s="13">
        <v>72</v>
      </c>
      <c r="AF7" s="13">
        <v>26</v>
      </c>
      <c r="AG7" s="13"/>
      <c r="AH7" s="13">
        <v>272</v>
      </c>
      <c r="AI7" s="13">
        <v>213</v>
      </c>
      <c r="AJ7" s="13"/>
      <c r="AK7" s="13">
        <v>220</v>
      </c>
      <c r="AL7" s="13">
        <v>186</v>
      </c>
      <c r="AM7" s="13"/>
      <c r="AN7" s="13">
        <v>227</v>
      </c>
      <c r="AO7" s="13">
        <v>221</v>
      </c>
      <c r="AP7" s="13"/>
      <c r="AQ7" s="13">
        <v>104</v>
      </c>
      <c r="AR7" s="13">
        <v>196</v>
      </c>
      <c r="AS7" s="13">
        <v>231</v>
      </c>
      <c r="AT7" s="13"/>
      <c r="AU7" s="13">
        <v>328</v>
      </c>
      <c r="AV7" s="13">
        <v>221</v>
      </c>
      <c r="AW7" s="13"/>
      <c r="AX7" s="13">
        <v>497</v>
      </c>
      <c r="AY7" s="13">
        <v>52</v>
      </c>
      <c r="AZ7" s="13"/>
      <c r="BA7" s="13">
        <v>224</v>
      </c>
      <c r="BB7" s="13">
        <v>56</v>
      </c>
    </row>
    <row r="8" spans="2:54" ht="30" customHeight="1" x14ac:dyDescent="0.35">
      <c r="B8" s="14" t="s">
        <v>84</v>
      </c>
      <c r="C8" s="14">
        <v>528</v>
      </c>
      <c r="D8" s="14">
        <v>296</v>
      </c>
      <c r="E8" s="14">
        <v>229</v>
      </c>
      <c r="F8" s="14"/>
      <c r="G8" s="14">
        <v>70</v>
      </c>
      <c r="H8" s="14">
        <v>130</v>
      </c>
      <c r="I8" s="14">
        <v>113</v>
      </c>
      <c r="J8" s="14">
        <v>105</v>
      </c>
      <c r="K8" s="14">
        <v>80</v>
      </c>
      <c r="L8" s="14">
        <v>31</v>
      </c>
      <c r="M8" s="14"/>
      <c r="N8" s="14">
        <v>79</v>
      </c>
      <c r="O8" s="14">
        <v>115</v>
      </c>
      <c r="P8" s="14">
        <v>207</v>
      </c>
      <c r="Q8" s="14">
        <v>127</v>
      </c>
      <c r="R8" s="14"/>
      <c r="S8" s="14">
        <v>301</v>
      </c>
      <c r="T8" s="14">
        <v>225</v>
      </c>
      <c r="U8" s="14"/>
      <c r="V8" s="14">
        <v>81</v>
      </c>
      <c r="W8" s="14">
        <v>225</v>
      </c>
      <c r="X8" s="14">
        <v>195</v>
      </c>
      <c r="Y8" s="14">
        <v>26</v>
      </c>
      <c r="Z8" s="14"/>
      <c r="AA8" s="14">
        <v>187</v>
      </c>
      <c r="AB8" s="14">
        <v>64</v>
      </c>
      <c r="AC8" s="14">
        <v>54</v>
      </c>
      <c r="AD8" s="14">
        <v>148</v>
      </c>
      <c r="AE8" s="14">
        <v>54</v>
      </c>
      <c r="AF8" s="14">
        <v>21</v>
      </c>
      <c r="AG8" s="14"/>
      <c r="AH8" s="14">
        <v>273</v>
      </c>
      <c r="AI8" s="14">
        <v>185</v>
      </c>
      <c r="AJ8" s="14"/>
      <c r="AK8" s="14">
        <v>222</v>
      </c>
      <c r="AL8" s="14">
        <v>163</v>
      </c>
      <c r="AM8" s="14"/>
      <c r="AN8" s="14">
        <v>221</v>
      </c>
      <c r="AO8" s="14">
        <v>200</v>
      </c>
      <c r="AP8" s="14"/>
      <c r="AQ8" s="14">
        <v>99</v>
      </c>
      <c r="AR8" s="14">
        <v>199</v>
      </c>
      <c r="AS8" s="14">
        <v>208</v>
      </c>
      <c r="AT8" s="14"/>
      <c r="AU8" s="14">
        <v>302</v>
      </c>
      <c r="AV8" s="14">
        <v>222</v>
      </c>
      <c r="AW8" s="14"/>
      <c r="AX8" s="14">
        <v>470</v>
      </c>
      <c r="AY8" s="14">
        <v>55</v>
      </c>
      <c r="AZ8" s="14"/>
      <c r="BA8" s="14">
        <v>203</v>
      </c>
      <c r="BB8" s="14">
        <v>50</v>
      </c>
    </row>
    <row r="9" spans="2:54" x14ac:dyDescent="0.35">
      <c r="B9" s="19" t="s">
        <v>131</v>
      </c>
      <c r="C9" s="16">
        <v>4.1077075472117697E-2</v>
      </c>
      <c r="D9" s="16">
        <v>5.4506595964891297E-2</v>
      </c>
      <c r="E9" s="16">
        <v>2.4044845424170899E-2</v>
      </c>
      <c r="F9" s="16"/>
      <c r="G9" s="16">
        <v>4.9665086267751603E-2</v>
      </c>
      <c r="H9" s="16">
        <v>9.6689222126650903E-2</v>
      </c>
      <c r="I9" s="16">
        <v>5.0001449567075001E-2</v>
      </c>
      <c r="J9" s="16">
        <v>0</v>
      </c>
      <c r="K9" s="16">
        <v>0</v>
      </c>
      <c r="L9" s="16">
        <v>0</v>
      </c>
      <c r="M9" s="16"/>
      <c r="N9" s="16">
        <v>0</v>
      </c>
      <c r="O9" s="16">
        <v>1.55494653224462E-2</v>
      </c>
      <c r="P9" s="16">
        <v>4.31463961418007E-2</v>
      </c>
      <c r="Q9" s="16">
        <v>8.6552146187713896E-2</v>
      </c>
      <c r="R9" s="16"/>
      <c r="S9" s="16">
        <v>5.4533305344581701E-2</v>
      </c>
      <c r="T9" s="16">
        <v>2.3327444901094799E-2</v>
      </c>
      <c r="U9" s="16"/>
      <c r="V9" s="16">
        <v>4.8189429931866097E-2</v>
      </c>
      <c r="W9" s="16">
        <v>8.73273523630742E-3</v>
      </c>
      <c r="X9" s="16">
        <v>7.6605537749363503E-2</v>
      </c>
      <c r="Y9" s="16">
        <v>3.3301526603305598E-2</v>
      </c>
      <c r="Z9" s="16"/>
      <c r="AA9" s="16">
        <v>4.0737309614910899E-2</v>
      </c>
      <c r="AB9" s="16">
        <v>3.2773755229704098E-2</v>
      </c>
      <c r="AC9" s="16">
        <v>0</v>
      </c>
      <c r="AD9" s="16">
        <v>4.2199382771507497E-2</v>
      </c>
      <c r="AE9" s="16">
        <v>3.6982704388350801E-2</v>
      </c>
      <c r="AF9" s="16">
        <v>0.17669916623135501</v>
      </c>
      <c r="AG9" s="16"/>
      <c r="AH9" s="16">
        <v>4.9134265979129302E-2</v>
      </c>
      <c r="AI9" s="16">
        <v>4.4622559983876202E-2</v>
      </c>
      <c r="AJ9" s="16"/>
      <c r="AK9" s="16">
        <v>6.4123614568951395E-2</v>
      </c>
      <c r="AL9" s="16">
        <v>3.7301549168723601E-2</v>
      </c>
      <c r="AM9" s="16"/>
      <c r="AN9" s="16">
        <v>5.6645330906809198E-2</v>
      </c>
      <c r="AO9" s="16">
        <v>4.1518693210024701E-2</v>
      </c>
      <c r="AP9" s="16"/>
      <c r="AQ9" s="16">
        <v>2.9173066429737399E-2</v>
      </c>
      <c r="AR9" s="16">
        <v>4.4888370151896602E-3</v>
      </c>
      <c r="AS9" s="16">
        <v>8.6017019459417102E-2</v>
      </c>
      <c r="AT9" s="16"/>
      <c r="AU9" s="16">
        <v>4.9373409631715298E-2</v>
      </c>
      <c r="AV9" s="16">
        <v>3.0460994366596099E-2</v>
      </c>
      <c r="AW9" s="16"/>
      <c r="AX9" s="16">
        <v>4.6121079220951898E-2</v>
      </c>
      <c r="AY9" s="16">
        <v>0</v>
      </c>
      <c r="AZ9" s="16"/>
      <c r="BA9" s="16">
        <v>7.4273523773516897E-2</v>
      </c>
      <c r="BB9" s="16">
        <v>5.9451291847229699E-2</v>
      </c>
    </row>
    <row r="10" spans="2:54" x14ac:dyDescent="0.35">
      <c r="B10" s="19" t="s">
        <v>132</v>
      </c>
      <c r="C10" s="16">
        <v>7.3729041819795796E-2</v>
      </c>
      <c r="D10" s="16">
        <v>8.3436606087394297E-2</v>
      </c>
      <c r="E10" s="16">
        <v>6.1773233535431002E-2</v>
      </c>
      <c r="F10" s="16"/>
      <c r="G10" s="16">
        <v>5.6597673560713699E-2</v>
      </c>
      <c r="H10" s="16">
        <v>0.13190205619251499</v>
      </c>
      <c r="I10" s="16">
        <v>0.109223989997958</v>
      </c>
      <c r="J10" s="16">
        <v>4.7193189490621699E-2</v>
      </c>
      <c r="K10" s="16">
        <v>6.9888095481380197E-3</v>
      </c>
      <c r="L10" s="16">
        <v>0</v>
      </c>
      <c r="M10" s="16"/>
      <c r="N10" s="16">
        <v>0.1340642160221</v>
      </c>
      <c r="O10" s="16">
        <v>6.6300077658505097E-2</v>
      </c>
      <c r="P10" s="16">
        <v>7.9982639002535202E-2</v>
      </c>
      <c r="Q10" s="16">
        <v>3.2714919102761503E-2</v>
      </c>
      <c r="R10" s="16"/>
      <c r="S10" s="16">
        <v>8.0625515246013302E-2</v>
      </c>
      <c r="T10" s="16">
        <v>6.4943435797254895E-2</v>
      </c>
      <c r="U10" s="16"/>
      <c r="V10" s="16">
        <v>4.5407588961859702E-2</v>
      </c>
      <c r="W10" s="16">
        <v>5.6389084038596202E-2</v>
      </c>
      <c r="X10" s="16">
        <v>9.5155890526343698E-2</v>
      </c>
      <c r="Y10" s="16">
        <v>0.15181204845809201</v>
      </c>
      <c r="Z10" s="16"/>
      <c r="AA10" s="16">
        <v>3.4655635093670499E-2</v>
      </c>
      <c r="AB10" s="16">
        <v>4.9810712125410599E-2</v>
      </c>
      <c r="AC10" s="16">
        <v>7.7554378857371598E-2</v>
      </c>
      <c r="AD10" s="16">
        <v>0.11581249143522</v>
      </c>
      <c r="AE10" s="16">
        <v>0.11112698781837201</v>
      </c>
      <c r="AF10" s="16">
        <v>9.2961704548758795E-2</v>
      </c>
      <c r="AG10" s="16"/>
      <c r="AH10" s="16">
        <v>0.104171936744229</v>
      </c>
      <c r="AI10" s="16">
        <v>5.3306907802276197E-2</v>
      </c>
      <c r="AJ10" s="16"/>
      <c r="AK10" s="16">
        <v>0.100648144264065</v>
      </c>
      <c r="AL10" s="16">
        <v>7.7447553839808794E-2</v>
      </c>
      <c r="AM10" s="16"/>
      <c r="AN10" s="16">
        <v>8.7347262609275805E-2</v>
      </c>
      <c r="AO10" s="16">
        <v>6.99510385710852E-2</v>
      </c>
      <c r="AP10" s="16"/>
      <c r="AQ10" s="16">
        <v>6.4053850256915901E-2</v>
      </c>
      <c r="AR10" s="16">
        <v>1.16525836117824E-2</v>
      </c>
      <c r="AS10" s="16">
        <v>0.13761511874186699</v>
      </c>
      <c r="AT10" s="16"/>
      <c r="AU10" s="16">
        <v>9.0956584515185707E-2</v>
      </c>
      <c r="AV10" s="16">
        <v>5.14906469493858E-2</v>
      </c>
      <c r="AW10" s="16"/>
      <c r="AX10" s="16">
        <v>7.9330597811908293E-2</v>
      </c>
      <c r="AY10" s="16">
        <v>2.9284969666444002E-2</v>
      </c>
      <c r="AZ10" s="16"/>
      <c r="BA10" s="16">
        <v>0.12969487011494801</v>
      </c>
      <c r="BB10" s="16">
        <v>0.111802221694433</v>
      </c>
    </row>
    <row r="11" spans="2:54" x14ac:dyDescent="0.35">
      <c r="B11" s="19" t="s">
        <v>133</v>
      </c>
      <c r="C11" s="16">
        <v>8.8693884020023595E-2</v>
      </c>
      <c r="D11" s="16">
        <v>0.122670324694702</v>
      </c>
      <c r="E11" s="16">
        <v>4.5479534001453603E-2</v>
      </c>
      <c r="F11" s="16"/>
      <c r="G11" s="16">
        <v>0.19417766794681901</v>
      </c>
      <c r="H11" s="16">
        <v>8.7504887080159896E-2</v>
      </c>
      <c r="I11" s="16">
        <v>9.5095506468952901E-2</v>
      </c>
      <c r="J11" s="16">
        <v>5.8355773570245198E-2</v>
      </c>
      <c r="K11" s="16">
        <v>5.2749485880267399E-2</v>
      </c>
      <c r="L11" s="16">
        <v>2.5573420525026602E-2</v>
      </c>
      <c r="M11" s="16"/>
      <c r="N11" s="16">
        <v>6.0313193967153698E-2</v>
      </c>
      <c r="O11" s="16">
        <v>7.0517406253293405E-2</v>
      </c>
      <c r="P11" s="16">
        <v>0.10671585606561</v>
      </c>
      <c r="Q11" s="16">
        <v>9.3471169696850001E-2</v>
      </c>
      <c r="R11" s="16"/>
      <c r="S11" s="16">
        <v>7.8017248713981996E-2</v>
      </c>
      <c r="T11" s="16">
        <v>0.103493773036805</v>
      </c>
      <c r="U11" s="16"/>
      <c r="V11" s="16">
        <v>7.9456135622246196E-2</v>
      </c>
      <c r="W11" s="16">
        <v>7.3683443839667101E-2</v>
      </c>
      <c r="X11" s="16">
        <v>0.113376645042499</v>
      </c>
      <c r="Y11" s="16">
        <v>6.3241365097516503E-2</v>
      </c>
      <c r="Z11" s="16"/>
      <c r="AA11" s="16">
        <v>9.0704631043170697E-2</v>
      </c>
      <c r="AB11" s="16">
        <v>4.5860381919726197E-2</v>
      </c>
      <c r="AC11" s="16">
        <v>6.7519677626743199E-2</v>
      </c>
      <c r="AD11" s="16">
        <v>0.1172244827502</v>
      </c>
      <c r="AE11" s="16">
        <v>7.5650020944292296E-2</v>
      </c>
      <c r="AF11" s="16">
        <v>8.7819921256246894E-2</v>
      </c>
      <c r="AG11" s="16"/>
      <c r="AH11" s="16">
        <v>8.1164857373262705E-2</v>
      </c>
      <c r="AI11" s="16">
        <v>9.7796614623447103E-2</v>
      </c>
      <c r="AJ11" s="16"/>
      <c r="AK11" s="16">
        <v>0.102749380425879</v>
      </c>
      <c r="AL11" s="16">
        <v>8.3385510681764002E-2</v>
      </c>
      <c r="AM11" s="16"/>
      <c r="AN11" s="16">
        <v>7.9214602175159105E-2</v>
      </c>
      <c r="AO11" s="16">
        <v>0.12798392633268699</v>
      </c>
      <c r="AP11" s="16"/>
      <c r="AQ11" s="16">
        <v>7.3985436547753303E-2</v>
      </c>
      <c r="AR11" s="16">
        <v>9.0011137124255305E-2</v>
      </c>
      <c r="AS11" s="16">
        <v>9.9222449420425393E-2</v>
      </c>
      <c r="AT11" s="16"/>
      <c r="AU11" s="16">
        <v>9.47787136834842E-2</v>
      </c>
      <c r="AV11" s="16">
        <v>8.1888999714276905E-2</v>
      </c>
      <c r="AW11" s="16"/>
      <c r="AX11" s="16">
        <v>8.4373499417610506E-2</v>
      </c>
      <c r="AY11" s="16">
        <v>0.12904952181254201</v>
      </c>
      <c r="AZ11" s="16"/>
      <c r="BA11" s="16">
        <v>0.114622381732969</v>
      </c>
      <c r="BB11" s="16">
        <v>0.186977526026056</v>
      </c>
    </row>
    <row r="12" spans="2:54" x14ac:dyDescent="0.35">
      <c r="B12" s="19" t="s">
        <v>134</v>
      </c>
      <c r="C12" s="16">
        <v>0.72922209505854496</v>
      </c>
      <c r="D12" s="16">
        <v>0.66277887009873604</v>
      </c>
      <c r="E12" s="16">
        <v>0.81294386491905202</v>
      </c>
      <c r="F12" s="16"/>
      <c r="G12" s="16">
        <v>0.56401195608386401</v>
      </c>
      <c r="H12" s="16">
        <v>0.61677299114016704</v>
      </c>
      <c r="I12" s="16">
        <v>0.68899153501960897</v>
      </c>
      <c r="J12" s="16">
        <v>0.86491617994933501</v>
      </c>
      <c r="K12" s="16">
        <v>0.887671336009903</v>
      </c>
      <c r="L12" s="16">
        <v>0.85662736822401397</v>
      </c>
      <c r="M12" s="16"/>
      <c r="N12" s="16">
        <v>0.74491525114730905</v>
      </c>
      <c r="O12" s="16">
        <v>0.80080192466082101</v>
      </c>
      <c r="P12" s="16">
        <v>0.69400116244028798</v>
      </c>
      <c r="Q12" s="16">
        <v>0.71175776932669399</v>
      </c>
      <c r="R12" s="16"/>
      <c r="S12" s="16">
        <v>0.74444964894230004</v>
      </c>
      <c r="T12" s="16">
        <v>0.70726115715814597</v>
      </c>
      <c r="U12" s="16"/>
      <c r="V12" s="16">
        <v>0.74760562143004805</v>
      </c>
      <c r="W12" s="16">
        <v>0.80304026551919805</v>
      </c>
      <c r="X12" s="16">
        <v>0.64500570469269203</v>
      </c>
      <c r="Y12" s="16">
        <v>0.66257851660534794</v>
      </c>
      <c r="Z12" s="16"/>
      <c r="AA12" s="16">
        <v>0.75296524925345398</v>
      </c>
      <c r="AB12" s="16">
        <v>0.83164863980359405</v>
      </c>
      <c r="AC12" s="16">
        <v>0.77774229661374095</v>
      </c>
      <c r="AD12" s="16">
        <v>0.66447801952708097</v>
      </c>
      <c r="AE12" s="16">
        <v>0.70304518706922403</v>
      </c>
      <c r="AF12" s="16">
        <v>0.60545989814187295</v>
      </c>
      <c r="AG12" s="16"/>
      <c r="AH12" s="16">
        <v>0.67746279833179601</v>
      </c>
      <c r="AI12" s="16">
        <v>0.74880351618220398</v>
      </c>
      <c r="AJ12" s="16"/>
      <c r="AK12" s="16">
        <v>0.66010199270300896</v>
      </c>
      <c r="AL12" s="16">
        <v>0.73023404623282095</v>
      </c>
      <c r="AM12" s="16"/>
      <c r="AN12" s="16">
        <v>0.70675480046359995</v>
      </c>
      <c r="AO12" s="16">
        <v>0.71987274749459995</v>
      </c>
      <c r="AP12" s="16"/>
      <c r="AQ12" s="16">
        <v>0.79237594075115303</v>
      </c>
      <c r="AR12" s="16">
        <v>0.795962288848724</v>
      </c>
      <c r="AS12" s="16">
        <v>0.62891466865722501</v>
      </c>
      <c r="AT12" s="16"/>
      <c r="AU12" s="16">
        <v>0.71537960614419105</v>
      </c>
      <c r="AV12" s="16">
        <v>0.76030223502175198</v>
      </c>
      <c r="AW12" s="16"/>
      <c r="AX12" s="16">
        <v>0.736529574759207</v>
      </c>
      <c r="AY12" s="16">
        <v>0.67508361429109098</v>
      </c>
      <c r="AZ12" s="16"/>
      <c r="BA12" s="16">
        <v>0.62188034422809102</v>
      </c>
      <c r="BB12" s="16">
        <v>0.58589439839579804</v>
      </c>
    </row>
    <row r="13" spans="2:54" x14ac:dyDescent="0.35">
      <c r="B13" s="19" t="s">
        <v>110</v>
      </c>
      <c r="C13" s="20">
        <v>6.7277903629518507E-2</v>
      </c>
      <c r="D13" s="20">
        <v>7.6607603154276199E-2</v>
      </c>
      <c r="E13" s="20">
        <v>5.5758522119892698E-2</v>
      </c>
      <c r="F13" s="20"/>
      <c r="G13" s="20">
        <v>0.13554761614085201</v>
      </c>
      <c r="H13" s="20">
        <v>6.7130843460507697E-2</v>
      </c>
      <c r="I13" s="20">
        <v>5.6687518946405203E-2</v>
      </c>
      <c r="J13" s="20">
        <v>2.9534856989797902E-2</v>
      </c>
      <c r="K13" s="20">
        <v>5.2590368561691199E-2</v>
      </c>
      <c r="L13" s="20">
        <v>0.11779921125096</v>
      </c>
      <c r="M13" s="20"/>
      <c r="N13" s="20">
        <v>6.0707338863437703E-2</v>
      </c>
      <c r="O13" s="20">
        <v>4.6831126104934298E-2</v>
      </c>
      <c r="P13" s="20">
        <v>7.6153946349766105E-2</v>
      </c>
      <c r="Q13" s="20">
        <v>7.5503995685980194E-2</v>
      </c>
      <c r="R13" s="20"/>
      <c r="S13" s="20">
        <v>4.23742817531233E-2</v>
      </c>
      <c r="T13" s="20">
        <v>0.100974189106698</v>
      </c>
      <c r="U13" s="20"/>
      <c r="V13" s="20">
        <v>7.9341224053980294E-2</v>
      </c>
      <c r="W13" s="20">
        <v>5.8154471366231197E-2</v>
      </c>
      <c r="X13" s="20">
        <v>6.9856221989101699E-2</v>
      </c>
      <c r="Y13" s="20">
        <v>8.9066543235737899E-2</v>
      </c>
      <c r="Z13" s="20"/>
      <c r="AA13" s="20">
        <v>8.0937174994794303E-2</v>
      </c>
      <c r="AB13" s="20">
        <v>3.9906510921565101E-2</v>
      </c>
      <c r="AC13" s="20">
        <v>7.7183646902144395E-2</v>
      </c>
      <c r="AD13" s="20">
        <v>6.0285623515991198E-2</v>
      </c>
      <c r="AE13" s="20">
        <v>7.31950997797607E-2</v>
      </c>
      <c r="AF13" s="20">
        <v>3.7059309821767202E-2</v>
      </c>
      <c r="AG13" s="20"/>
      <c r="AH13" s="20">
        <v>8.8066141571582698E-2</v>
      </c>
      <c r="AI13" s="20">
        <v>5.5470401408196E-2</v>
      </c>
      <c r="AJ13" s="20"/>
      <c r="AK13" s="20">
        <v>7.2376868038095898E-2</v>
      </c>
      <c r="AL13" s="20">
        <v>7.1631340076882294E-2</v>
      </c>
      <c r="AM13" s="20"/>
      <c r="AN13" s="20">
        <v>7.0038003845155905E-2</v>
      </c>
      <c r="AO13" s="20">
        <v>4.0673594391603202E-2</v>
      </c>
      <c r="AP13" s="20"/>
      <c r="AQ13" s="20">
        <v>4.04117060144406E-2</v>
      </c>
      <c r="AR13" s="20">
        <v>9.7885153400048705E-2</v>
      </c>
      <c r="AS13" s="20">
        <v>4.8230743721066102E-2</v>
      </c>
      <c r="AT13" s="20"/>
      <c r="AU13" s="20">
        <v>4.95116860254241E-2</v>
      </c>
      <c r="AV13" s="20">
        <v>7.5857123947989297E-2</v>
      </c>
      <c r="AW13" s="20"/>
      <c r="AX13" s="20">
        <v>5.3645248790322397E-2</v>
      </c>
      <c r="AY13" s="20">
        <v>0.16658189422992301</v>
      </c>
      <c r="AZ13" s="20"/>
      <c r="BA13" s="20">
        <v>5.9528880150475999E-2</v>
      </c>
      <c r="BB13" s="20">
        <v>5.5874562036482597E-2</v>
      </c>
    </row>
    <row r="14" spans="2:54" x14ac:dyDescent="0.35">
      <c r="B14" s="21" t="s">
        <v>572</v>
      </c>
    </row>
    <row r="15" spans="2:54" x14ac:dyDescent="0.35">
      <c r="B15" t="s">
        <v>525</v>
      </c>
    </row>
    <row r="16" spans="2:54" x14ac:dyDescent="0.35">
      <c r="B16" t="s">
        <v>526</v>
      </c>
    </row>
    <row r="18" spans="2:2" x14ac:dyDescent="0.35">
      <c r="B1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B21"/>
  <sheetViews>
    <sheetView showGridLines="0" topLeftCell="A3"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314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204</v>
      </c>
      <c r="D7" s="13">
        <v>136</v>
      </c>
      <c r="E7" s="13">
        <v>68</v>
      </c>
      <c r="F7" s="13"/>
      <c r="G7" s="13">
        <v>24</v>
      </c>
      <c r="H7" s="13">
        <v>67</v>
      </c>
      <c r="I7" s="13">
        <v>50</v>
      </c>
      <c r="J7" s="13">
        <v>35</v>
      </c>
      <c r="K7" s="13">
        <v>21</v>
      </c>
      <c r="L7" s="13">
        <v>7</v>
      </c>
      <c r="M7" s="13"/>
      <c r="N7" s="13">
        <v>40</v>
      </c>
      <c r="O7" s="13">
        <v>38</v>
      </c>
      <c r="P7" s="13">
        <v>90</v>
      </c>
      <c r="Q7" s="13">
        <v>36</v>
      </c>
      <c r="R7" s="13"/>
      <c r="S7" s="13">
        <v>148</v>
      </c>
      <c r="T7" s="13">
        <v>56</v>
      </c>
      <c r="U7" s="13"/>
      <c r="V7" s="13">
        <v>16</v>
      </c>
      <c r="W7" s="13">
        <v>61</v>
      </c>
      <c r="X7" s="13">
        <v>106</v>
      </c>
      <c r="Y7" s="13">
        <v>21</v>
      </c>
      <c r="Z7" s="13"/>
      <c r="AA7" s="13">
        <v>29</v>
      </c>
      <c r="AB7" s="13">
        <v>23</v>
      </c>
      <c r="AC7" s="13">
        <v>12</v>
      </c>
      <c r="AD7" s="13">
        <v>91</v>
      </c>
      <c r="AE7" s="13">
        <v>34</v>
      </c>
      <c r="AF7" s="13">
        <v>15</v>
      </c>
      <c r="AG7" s="13"/>
      <c r="AH7" s="13">
        <v>117</v>
      </c>
      <c r="AI7" s="13">
        <v>79</v>
      </c>
      <c r="AJ7" s="13"/>
      <c r="AK7" s="13">
        <v>96</v>
      </c>
      <c r="AL7" s="13">
        <v>70</v>
      </c>
      <c r="AM7" s="13"/>
      <c r="AN7" s="13">
        <v>100</v>
      </c>
      <c r="AO7" s="13">
        <v>80</v>
      </c>
      <c r="AP7" s="13"/>
      <c r="AQ7" s="13">
        <v>33</v>
      </c>
      <c r="AR7" s="13">
        <v>57</v>
      </c>
      <c r="AS7" s="13">
        <v>112</v>
      </c>
      <c r="AT7" s="13"/>
      <c r="AU7" s="13">
        <v>141</v>
      </c>
      <c r="AV7" s="13">
        <v>62</v>
      </c>
      <c r="AW7" s="13"/>
      <c r="AX7" s="13">
        <v>194</v>
      </c>
      <c r="AY7" s="13">
        <v>10</v>
      </c>
      <c r="AZ7" s="13"/>
      <c r="BA7" s="13">
        <v>146</v>
      </c>
      <c r="BB7" s="13">
        <v>36</v>
      </c>
    </row>
    <row r="8" spans="2:54" ht="30" customHeight="1" x14ac:dyDescent="0.35">
      <c r="B8" s="14" t="s">
        <v>84</v>
      </c>
      <c r="C8" s="14">
        <v>184</v>
      </c>
      <c r="D8" s="14">
        <v>119</v>
      </c>
      <c r="E8" s="14">
        <v>65</v>
      </c>
      <c r="F8" s="14"/>
      <c r="G8" s="14">
        <v>24</v>
      </c>
      <c r="H8" s="14">
        <v>61</v>
      </c>
      <c r="I8" s="14">
        <v>44</v>
      </c>
      <c r="J8" s="14">
        <v>33</v>
      </c>
      <c r="K8" s="14">
        <v>16</v>
      </c>
      <c r="L8" s="14">
        <v>6</v>
      </c>
      <c r="M8" s="14"/>
      <c r="N8" s="14">
        <v>32</v>
      </c>
      <c r="O8" s="14">
        <v>31</v>
      </c>
      <c r="P8" s="14">
        <v>76</v>
      </c>
      <c r="Q8" s="14">
        <v>45</v>
      </c>
      <c r="R8" s="14"/>
      <c r="S8" s="14">
        <v>104</v>
      </c>
      <c r="T8" s="14">
        <v>80</v>
      </c>
      <c r="U8" s="14"/>
      <c r="V8" s="14">
        <v>18</v>
      </c>
      <c r="W8" s="14">
        <v>62</v>
      </c>
      <c r="X8" s="14">
        <v>90</v>
      </c>
      <c r="Y8" s="14">
        <v>14</v>
      </c>
      <c r="Z8" s="14"/>
      <c r="AA8" s="14">
        <v>42</v>
      </c>
      <c r="AB8" s="14">
        <v>18</v>
      </c>
      <c r="AC8" s="14">
        <v>16</v>
      </c>
      <c r="AD8" s="14">
        <v>70</v>
      </c>
      <c r="AE8" s="14">
        <v>26</v>
      </c>
      <c r="AF8" s="14">
        <v>12</v>
      </c>
      <c r="AG8" s="14"/>
      <c r="AH8" s="14">
        <v>112</v>
      </c>
      <c r="AI8" s="14">
        <v>67</v>
      </c>
      <c r="AJ8" s="14"/>
      <c r="AK8" s="14">
        <v>92</v>
      </c>
      <c r="AL8" s="14">
        <v>59</v>
      </c>
      <c r="AM8" s="14"/>
      <c r="AN8" s="14">
        <v>90</v>
      </c>
      <c r="AO8" s="14">
        <v>68</v>
      </c>
      <c r="AP8" s="14"/>
      <c r="AQ8" s="14">
        <v>30</v>
      </c>
      <c r="AR8" s="14">
        <v>54</v>
      </c>
      <c r="AS8" s="14">
        <v>97</v>
      </c>
      <c r="AT8" s="14"/>
      <c r="AU8" s="14">
        <v>126</v>
      </c>
      <c r="AV8" s="14">
        <v>56</v>
      </c>
      <c r="AW8" s="14"/>
      <c r="AX8" s="14">
        <v>175</v>
      </c>
      <c r="AY8" s="14">
        <v>9</v>
      </c>
      <c r="AZ8" s="14"/>
      <c r="BA8" s="14">
        <v>130</v>
      </c>
      <c r="BB8" s="14">
        <v>31</v>
      </c>
    </row>
    <row r="9" spans="2:54" x14ac:dyDescent="0.35">
      <c r="B9" s="19" t="s">
        <v>315</v>
      </c>
      <c r="C9" s="16">
        <v>0.205646623628159</v>
      </c>
      <c r="D9" s="16">
        <v>0.21207194543150601</v>
      </c>
      <c r="E9" s="16">
        <v>0.193831219036214</v>
      </c>
      <c r="F9" s="16"/>
      <c r="G9" s="16">
        <v>0.37981760877492499</v>
      </c>
      <c r="H9" s="16">
        <v>0.25827112007022901</v>
      </c>
      <c r="I9" s="16">
        <v>0.21817253960680499</v>
      </c>
      <c r="J9" s="16">
        <v>7.0513347657610498E-2</v>
      </c>
      <c r="K9" s="16">
        <v>5.5601112365809197E-2</v>
      </c>
      <c r="L9" s="16">
        <v>0</v>
      </c>
      <c r="M9" s="16"/>
      <c r="N9" s="16">
        <v>0.14125976187283401</v>
      </c>
      <c r="O9" s="16">
        <v>0.18377028757679101</v>
      </c>
      <c r="P9" s="16">
        <v>0.17788005677406701</v>
      </c>
      <c r="Q9" s="16">
        <v>0.31205101902033699</v>
      </c>
      <c r="R9" s="16"/>
      <c r="S9" s="16">
        <v>0.210210090532193</v>
      </c>
      <c r="T9" s="16">
        <v>0.199713444702244</v>
      </c>
      <c r="U9" s="16"/>
      <c r="V9" s="16">
        <v>0.21953989488758199</v>
      </c>
      <c r="W9" s="16">
        <v>0.25221583222560101</v>
      </c>
      <c r="X9" s="16">
        <v>0.16578626529860399</v>
      </c>
      <c r="Y9" s="16">
        <v>0.23751085394757401</v>
      </c>
      <c r="Z9" s="16"/>
      <c r="AA9" s="16">
        <v>0.224578604664364</v>
      </c>
      <c r="AB9" s="16">
        <v>0.15093940403258199</v>
      </c>
      <c r="AC9" s="16">
        <v>0.28518461800968398</v>
      </c>
      <c r="AD9" s="16">
        <v>0.15054287838431199</v>
      </c>
      <c r="AE9" s="16">
        <v>0.17005663999842299</v>
      </c>
      <c r="AF9" s="16">
        <v>0.520714213023454</v>
      </c>
      <c r="AG9" s="16"/>
      <c r="AH9" s="16">
        <v>0.20185213662176099</v>
      </c>
      <c r="AI9" s="16">
        <v>0.22805791179066601</v>
      </c>
      <c r="AJ9" s="16"/>
      <c r="AK9" s="16">
        <v>0.192446713197508</v>
      </c>
      <c r="AL9" s="16">
        <v>0.23424130836745399</v>
      </c>
      <c r="AM9" s="16"/>
      <c r="AN9" s="16">
        <v>0.16776899380612401</v>
      </c>
      <c r="AO9" s="16">
        <v>0.251249006597002</v>
      </c>
      <c r="AP9" s="16"/>
      <c r="AQ9" s="16">
        <v>0.16994602507897599</v>
      </c>
      <c r="AR9" s="16">
        <v>0.131119675138122</v>
      </c>
      <c r="AS9" s="16">
        <v>0.26389289707194102</v>
      </c>
      <c r="AT9" s="16"/>
      <c r="AU9" s="16">
        <v>0.226068561767545</v>
      </c>
      <c r="AV9" s="16">
        <v>0.12853680990893601</v>
      </c>
      <c r="AW9" s="16"/>
      <c r="AX9" s="16">
        <v>0.216550619277253</v>
      </c>
      <c r="AY9" s="16">
        <v>0</v>
      </c>
      <c r="AZ9" s="16"/>
      <c r="BA9" s="16">
        <v>0.20261467919120801</v>
      </c>
      <c r="BB9" s="16">
        <v>0.264503280788074</v>
      </c>
    </row>
    <row r="10" spans="2:54" x14ac:dyDescent="0.35">
      <c r="B10" s="19" t="s">
        <v>316</v>
      </c>
      <c r="C10" s="16">
        <v>0.20505330685371601</v>
      </c>
      <c r="D10" s="16">
        <v>0.22512858046607001</v>
      </c>
      <c r="E10" s="16">
        <v>0.168137260111834</v>
      </c>
      <c r="F10" s="16"/>
      <c r="G10" s="16">
        <v>0.17147658092770399</v>
      </c>
      <c r="H10" s="16">
        <v>0.26416638822775401</v>
      </c>
      <c r="I10" s="16">
        <v>0.13636849058490999</v>
      </c>
      <c r="J10" s="16">
        <v>0.17225565135759399</v>
      </c>
      <c r="K10" s="16">
        <v>0.18931647132329299</v>
      </c>
      <c r="L10" s="16">
        <v>0.46576662172567901</v>
      </c>
      <c r="M10" s="16"/>
      <c r="N10" s="16">
        <v>0.26164750936357101</v>
      </c>
      <c r="O10" s="16">
        <v>0.13304751071992599</v>
      </c>
      <c r="P10" s="16">
        <v>0.214205884057735</v>
      </c>
      <c r="Q10" s="16">
        <v>0.19884395732076801</v>
      </c>
      <c r="R10" s="16"/>
      <c r="S10" s="16">
        <v>0.23758063722412301</v>
      </c>
      <c r="T10" s="16">
        <v>0.16276298786412699</v>
      </c>
      <c r="U10" s="16"/>
      <c r="V10" s="16">
        <v>6.4542120051945803E-2</v>
      </c>
      <c r="W10" s="16">
        <v>0.14712391807084699</v>
      </c>
      <c r="X10" s="16">
        <v>0.25412513101328499</v>
      </c>
      <c r="Y10" s="16">
        <v>0.33259328556441098</v>
      </c>
      <c r="Z10" s="16"/>
      <c r="AA10" s="16">
        <v>0.16324428877882299</v>
      </c>
      <c r="AB10" s="16">
        <v>0.232749213241734</v>
      </c>
      <c r="AC10" s="16">
        <v>4.9176107781517403E-2</v>
      </c>
      <c r="AD10" s="16">
        <v>0.29058580785544103</v>
      </c>
      <c r="AE10" s="16">
        <v>0.211900465301367</v>
      </c>
      <c r="AF10" s="16">
        <v>0</v>
      </c>
      <c r="AG10" s="16"/>
      <c r="AH10" s="16">
        <v>0.220706360967974</v>
      </c>
      <c r="AI10" s="16">
        <v>0.18326839174196299</v>
      </c>
      <c r="AJ10" s="16"/>
      <c r="AK10" s="16">
        <v>0.24328687775996999</v>
      </c>
      <c r="AL10" s="16">
        <v>0.20926756326138299</v>
      </c>
      <c r="AM10" s="16"/>
      <c r="AN10" s="16">
        <v>0.252849149393918</v>
      </c>
      <c r="AO10" s="16">
        <v>0.21343753904155</v>
      </c>
      <c r="AP10" s="16"/>
      <c r="AQ10" s="16">
        <v>7.7559586321051796E-2</v>
      </c>
      <c r="AR10" s="16">
        <v>0.150121266574398</v>
      </c>
      <c r="AS10" s="16">
        <v>0.28073319185365903</v>
      </c>
      <c r="AT10" s="16"/>
      <c r="AU10" s="16">
        <v>0.22684415963420701</v>
      </c>
      <c r="AV10" s="16">
        <v>0.16427591861072299</v>
      </c>
      <c r="AW10" s="16"/>
      <c r="AX10" s="16">
        <v>0.201208457306637</v>
      </c>
      <c r="AY10" s="16">
        <v>0.27756620516734298</v>
      </c>
      <c r="AZ10" s="16"/>
      <c r="BA10" s="16">
        <v>0.208996193797301</v>
      </c>
      <c r="BB10" s="16">
        <v>0.179752791526612</v>
      </c>
    </row>
    <row r="11" spans="2:54" x14ac:dyDescent="0.35">
      <c r="B11" s="19" t="s">
        <v>317</v>
      </c>
      <c r="C11" s="16">
        <v>0.30319446530567101</v>
      </c>
      <c r="D11" s="16">
        <v>0.30580918341924201</v>
      </c>
      <c r="E11" s="16">
        <v>0.29838630886599998</v>
      </c>
      <c r="F11" s="16"/>
      <c r="G11" s="16">
        <v>0.108440063333182</v>
      </c>
      <c r="H11" s="16">
        <v>0.310454530159258</v>
      </c>
      <c r="I11" s="16">
        <v>0.36590437683869897</v>
      </c>
      <c r="J11" s="16">
        <v>0.410148496106089</v>
      </c>
      <c r="K11" s="16">
        <v>0.29062935378419302</v>
      </c>
      <c r="L11" s="16">
        <v>0</v>
      </c>
      <c r="M11" s="16"/>
      <c r="N11" s="16">
        <v>0.27755039528314202</v>
      </c>
      <c r="O11" s="16">
        <v>0.37197914175258301</v>
      </c>
      <c r="P11" s="16">
        <v>0.27952960343977901</v>
      </c>
      <c r="Q11" s="16">
        <v>0.31391321160817998</v>
      </c>
      <c r="R11" s="16"/>
      <c r="S11" s="16">
        <v>0.28506591227777001</v>
      </c>
      <c r="T11" s="16">
        <v>0.32676425359260403</v>
      </c>
      <c r="U11" s="16"/>
      <c r="V11" s="16">
        <v>0.40054490417469701</v>
      </c>
      <c r="W11" s="16">
        <v>0.27044248000143001</v>
      </c>
      <c r="X11" s="16">
        <v>0.31485787202832899</v>
      </c>
      <c r="Y11" s="16">
        <v>0.24510408446536699</v>
      </c>
      <c r="Z11" s="16"/>
      <c r="AA11" s="16">
        <v>0.34424042567086</v>
      </c>
      <c r="AB11" s="16">
        <v>0.26477790473239998</v>
      </c>
      <c r="AC11" s="16">
        <v>0.35391486796697103</v>
      </c>
      <c r="AD11" s="16">
        <v>0.28736218285276899</v>
      </c>
      <c r="AE11" s="16">
        <v>0.33500964076739298</v>
      </c>
      <c r="AF11" s="16">
        <v>0.16953397419557301</v>
      </c>
      <c r="AG11" s="16"/>
      <c r="AH11" s="16">
        <v>0.29402704568468202</v>
      </c>
      <c r="AI11" s="16">
        <v>0.29867446900088301</v>
      </c>
      <c r="AJ11" s="16"/>
      <c r="AK11" s="16">
        <v>0.27165373218391697</v>
      </c>
      <c r="AL11" s="16">
        <v>0.33182458198384301</v>
      </c>
      <c r="AM11" s="16"/>
      <c r="AN11" s="16">
        <v>0.29779526451412602</v>
      </c>
      <c r="AO11" s="16">
        <v>0.276430969456333</v>
      </c>
      <c r="AP11" s="16"/>
      <c r="AQ11" s="16">
        <v>0.30578172077316801</v>
      </c>
      <c r="AR11" s="16">
        <v>0.35296129186335301</v>
      </c>
      <c r="AS11" s="16">
        <v>0.28282765504427798</v>
      </c>
      <c r="AT11" s="16"/>
      <c r="AU11" s="16">
        <v>0.28549187791039599</v>
      </c>
      <c r="AV11" s="16">
        <v>0.35484256593832703</v>
      </c>
      <c r="AW11" s="16"/>
      <c r="AX11" s="16">
        <v>0.30276811557217798</v>
      </c>
      <c r="AY11" s="16">
        <v>0.31123531436680801</v>
      </c>
      <c r="AZ11" s="16"/>
      <c r="BA11" s="16">
        <v>0.29731969851196</v>
      </c>
      <c r="BB11" s="16">
        <v>0.36649899841295103</v>
      </c>
    </row>
    <row r="12" spans="2:54" x14ac:dyDescent="0.35">
      <c r="B12" s="19" t="s">
        <v>318</v>
      </c>
      <c r="C12" s="16">
        <v>8.4002876579474403E-2</v>
      </c>
      <c r="D12" s="16">
        <v>8.8533519210540798E-2</v>
      </c>
      <c r="E12" s="16">
        <v>7.5671562228855502E-2</v>
      </c>
      <c r="F12" s="16"/>
      <c r="G12" s="16">
        <v>0.116403314674163</v>
      </c>
      <c r="H12" s="16">
        <v>5.3629175937315102E-2</v>
      </c>
      <c r="I12" s="16">
        <v>0.15480114843027801</v>
      </c>
      <c r="J12" s="16">
        <v>7.6935252983140495E-2</v>
      </c>
      <c r="K12" s="16">
        <v>0</v>
      </c>
      <c r="L12" s="16">
        <v>0</v>
      </c>
      <c r="M12" s="16"/>
      <c r="N12" s="16">
        <v>9.2802660304358298E-2</v>
      </c>
      <c r="O12" s="16">
        <v>3.1222846523661599E-2</v>
      </c>
      <c r="P12" s="16">
        <v>0.11155940481656899</v>
      </c>
      <c r="Q12" s="16">
        <v>6.7815304909444402E-2</v>
      </c>
      <c r="R12" s="16"/>
      <c r="S12" s="16">
        <v>7.6988657863840904E-2</v>
      </c>
      <c r="T12" s="16">
        <v>9.3122393723025498E-2</v>
      </c>
      <c r="U12" s="16"/>
      <c r="V12" s="16">
        <v>0.15549068029799901</v>
      </c>
      <c r="W12" s="16">
        <v>0.120557586090891</v>
      </c>
      <c r="X12" s="16">
        <v>5.7080276113029002E-2</v>
      </c>
      <c r="Y12" s="16">
        <v>0</v>
      </c>
      <c r="Z12" s="16"/>
      <c r="AA12" s="16">
        <v>0.14221903100160199</v>
      </c>
      <c r="AB12" s="16">
        <v>0.148731029551435</v>
      </c>
      <c r="AC12" s="16">
        <v>7.7829379950741101E-2</v>
      </c>
      <c r="AD12" s="16">
        <v>5.0034313973482798E-2</v>
      </c>
      <c r="AE12" s="16">
        <v>7.7764935891223103E-2</v>
      </c>
      <c r="AF12" s="16">
        <v>0</v>
      </c>
      <c r="AG12" s="16"/>
      <c r="AH12" s="16">
        <v>9.8367804140329904E-2</v>
      </c>
      <c r="AI12" s="16">
        <v>6.6568735344475993E-2</v>
      </c>
      <c r="AJ12" s="16"/>
      <c r="AK12" s="16">
        <v>0.10819023757733701</v>
      </c>
      <c r="AL12" s="16">
        <v>7.5068261320932902E-2</v>
      </c>
      <c r="AM12" s="16"/>
      <c r="AN12" s="16">
        <v>8.10646906605864E-2</v>
      </c>
      <c r="AO12" s="16">
        <v>8.0686894998856701E-2</v>
      </c>
      <c r="AP12" s="16"/>
      <c r="AQ12" s="16">
        <v>0.14099694076139899</v>
      </c>
      <c r="AR12" s="16">
        <v>5.2668432950765197E-2</v>
      </c>
      <c r="AS12" s="16">
        <v>8.6153207642909402E-2</v>
      </c>
      <c r="AT12" s="16"/>
      <c r="AU12" s="16">
        <v>7.0359726631807604E-2</v>
      </c>
      <c r="AV12" s="16">
        <v>0.117906787922531</v>
      </c>
      <c r="AW12" s="16"/>
      <c r="AX12" s="16">
        <v>7.5879427375206199E-2</v>
      </c>
      <c r="AY12" s="16">
        <v>0.237209091515138</v>
      </c>
      <c r="AZ12" s="16"/>
      <c r="BA12" s="16">
        <v>7.1909604101274102E-2</v>
      </c>
      <c r="BB12" s="16">
        <v>4.6472522169757502E-2</v>
      </c>
    </row>
    <row r="13" spans="2:54" x14ac:dyDescent="0.35">
      <c r="B13" s="19" t="s">
        <v>319</v>
      </c>
      <c r="C13" s="16">
        <v>9.8911792357711595E-2</v>
      </c>
      <c r="D13" s="16">
        <v>6.0933790367329599E-2</v>
      </c>
      <c r="E13" s="16">
        <v>0.168748832873932</v>
      </c>
      <c r="F13" s="16"/>
      <c r="G13" s="16">
        <v>3.1137825074232399E-2</v>
      </c>
      <c r="H13" s="16">
        <v>5.9726437395561299E-2</v>
      </c>
      <c r="I13" s="16">
        <v>4.8049323334146098E-2</v>
      </c>
      <c r="J13" s="16">
        <v>0.16728021513681501</v>
      </c>
      <c r="K13" s="16">
        <v>0.24250127371512101</v>
      </c>
      <c r="L13" s="16">
        <v>0.401787170169639</v>
      </c>
      <c r="M13" s="16"/>
      <c r="N13" s="16">
        <v>0.127788165392964</v>
      </c>
      <c r="O13" s="16">
        <v>0.11337792607095799</v>
      </c>
      <c r="P13" s="16">
        <v>7.5677665088610693E-2</v>
      </c>
      <c r="Q13" s="16">
        <v>0.107376507141271</v>
      </c>
      <c r="R13" s="16"/>
      <c r="S13" s="16">
        <v>0.10653594649616401</v>
      </c>
      <c r="T13" s="16">
        <v>8.8999269354154503E-2</v>
      </c>
      <c r="U13" s="16"/>
      <c r="V13" s="16">
        <v>0.133134640430872</v>
      </c>
      <c r="W13" s="16">
        <v>6.2403896736960701E-2</v>
      </c>
      <c r="X13" s="16">
        <v>0.123442757032832</v>
      </c>
      <c r="Y13" s="16">
        <v>5.7751910093185699E-2</v>
      </c>
      <c r="Z13" s="16"/>
      <c r="AA13" s="16">
        <v>4.5215507081302599E-2</v>
      </c>
      <c r="AB13" s="16">
        <v>8.3440423715839804E-2</v>
      </c>
      <c r="AC13" s="16">
        <v>0.23389502629108699</v>
      </c>
      <c r="AD13" s="16">
        <v>7.8126677608194306E-2</v>
      </c>
      <c r="AE13" s="16">
        <v>0.12659179803874901</v>
      </c>
      <c r="AF13" s="16">
        <v>0.19449204804086401</v>
      </c>
      <c r="AG13" s="16"/>
      <c r="AH13" s="16">
        <v>9.3765574237588398E-2</v>
      </c>
      <c r="AI13" s="16">
        <v>0.107566126242279</v>
      </c>
      <c r="AJ13" s="16"/>
      <c r="AK13" s="16">
        <v>7.1468488530938401E-2</v>
      </c>
      <c r="AL13" s="16">
        <v>6.7812038393751606E-2</v>
      </c>
      <c r="AM13" s="16"/>
      <c r="AN13" s="16">
        <v>9.7865978523932404E-2</v>
      </c>
      <c r="AO13" s="16">
        <v>7.2764812402948395E-2</v>
      </c>
      <c r="AP13" s="16"/>
      <c r="AQ13" s="16">
        <v>0.112526015372961</v>
      </c>
      <c r="AR13" s="16">
        <v>0.207061438617412</v>
      </c>
      <c r="AS13" s="16">
        <v>3.69841072321513E-2</v>
      </c>
      <c r="AT13" s="16"/>
      <c r="AU13" s="16">
        <v>0.117881884173909</v>
      </c>
      <c r="AV13" s="16">
        <v>6.0274738462115202E-2</v>
      </c>
      <c r="AW13" s="16"/>
      <c r="AX13" s="16">
        <v>0.104156389786467</v>
      </c>
      <c r="AY13" s="16">
        <v>0</v>
      </c>
      <c r="AZ13" s="16"/>
      <c r="BA13" s="16">
        <v>0.117712173210547</v>
      </c>
      <c r="BB13" s="16">
        <v>6.68537100221063E-2</v>
      </c>
    </row>
    <row r="14" spans="2:54" x14ac:dyDescent="0.35">
      <c r="B14" s="19" t="s">
        <v>320</v>
      </c>
      <c r="C14" s="16">
        <v>2.5607627436998001E-2</v>
      </c>
      <c r="D14" s="16">
        <v>2.5670645430678599E-2</v>
      </c>
      <c r="E14" s="16">
        <v>2.5491744822134801E-2</v>
      </c>
      <c r="F14" s="16"/>
      <c r="G14" s="16">
        <v>0</v>
      </c>
      <c r="H14" s="16">
        <v>1.7867289947468602E-2</v>
      </c>
      <c r="I14" s="16">
        <v>1.2719860910829099E-2</v>
      </c>
      <c r="J14" s="16">
        <v>1.7762874045288899E-2</v>
      </c>
      <c r="K14" s="16">
        <v>0.10869812743096401</v>
      </c>
      <c r="L14" s="16">
        <v>0.132446208104682</v>
      </c>
      <c r="M14" s="16"/>
      <c r="N14" s="16">
        <v>0</v>
      </c>
      <c r="O14" s="16">
        <v>1.8566987021143899E-2</v>
      </c>
      <c r="P14" s="16">
        <v>5.4733166914626902E-2</v>
      </c>
      <c r="Q14" s="16">
        <v>0</v>
      </c>
      <c r="R14" s="16"/>
      <c r="S14" s="16">
        <v>3.4750344498194002E-2</v>
      </c>
      <c r="T14" s="16">
        <v>1.37207490320829E-2</v>
      </c>
      <c r="U14" s="16"/>
      <c r="V14" s="16">
        <v>0</v>
      </c>
      <c r="W14" s="16">
        <v>3.5336506855783101E-2</v>
      </c>
      <c r="X14" s="16">
        <v>2.1831728875463599E-2</v>
      </c>
      <c r="Y14" s="16">
        <v>4.0492328439417802E-2</v>
      </c>
      <c r="Z14" s="16"/>
      <c r="AA14" s="16">
        <v>0</v>
      </c>
      <c r="AB14" s="16">
        <v>3.0918297947894701E-2</v>
      </c>
      <c r="AC14" s="16">
        <v>0</v>
      </c>
      <c r="AD14" s="16">
        <v>4.05383062918541E-2</v>
      </c>
      <c r="AE14" s="16">
        <v>2.04251943901896E-2</v>
      </c>
      <c r="AF14" s="16">
        <v>6.7017237706878605E-2</v>
      </c>
      <c r="AG14" s="16"/>
      <c r="AH14" s="16">
        <v>9.9103574273285994E-3</v>
      </c>
      <c r="AI14" s="16">
        <v>4.5496681244952798E-2</v>
      </c>
      <c r="AJ14" s="16"/>
      <c r="AK14" s="16">
        <v>1.21258387650697E-2</v>
      </c>
      <c r="AL14" s="16">
        <v>3.2363341515757101E-2</v>
      </c>
      <c r="AM14" s="16"/>
      <c r="AN14" s="16">
        <v>1.9000572217718999E-2</v>
      </c>
      <c r="AO14" s="16">
        <v>3.6110437153443802E-2</v>
      </c>
      <c r="AP14" s="16"/>
      <c r="AQ14" s="16">
        <v>0</v>
      </c>
      <c r="AR14" s="16">
        <v>5.0967604039360202E-2</v>
      </c>
      <c r="AS14" s="16">
        <v>2.0060110899055E-2</v>
      </c>
      <c r="AT14" s="16"/>
      <c r="AU14" s="16">
        <v>2.8775189658200102E-2</v>
      </c>
      <c r="AV14" s="16">
        <v>1.9514584043126299E-2</v>
      </c>
      <c r="AW14" s="16"/>
      <c r="AX14" s="16">
        <v>2.69654200096664E-2</v>
      </c>
      <c r="AY14" s="16">
        <v>0</v>
      </c>
      <c r="AZ14" s="16"/>
      <c r="BA14" s="16">
        <v>2.7148164451186799E-2</v>
      </c>
      <c r="BB14" s="16">
        <v>3.7543603992965302E-2</v>
      </c>
    </row>
    <row r="15" spans="2:54" x14ac:dyDescent="0.35">
      <c r="B15" s="19" t="s">
        <v>321</v>
      </c>
      <c r="C15" s="16">
        <v>6.5519842633411596E-2</v>
      </c>
      <c r="D15" s="16">
        <v>7.6777253411098798E-2</v>
      </c>
      <c r="E15" s="16">
        <v>4.4818799624667102E-2</v>
      </c>
      <c r="F15" s="16"/>
      <c r="G15" s="16">
        <v>0.19272460721579299</v>
      </c>
      <c r="H15" s="16">
        <v>3.5885058262413998E-2</v>
      </c>
      <c r="I15" s="16">
        <v>6.3984260294332795E-2</v>
      </c>
      <c r="J15" s="16">
        <v>3.6272570001277198E-2</v>
      </c>
      <c r="K15" s="16">
        <v>7.4334184996086794E-2</v>
      </c>
      <c r="L15" s="16">
        <v>0</v>
      </c>
      <c r="M15" s="16"/>
      <c r="N15" s="16">
        <v>9.8951507783130305E-2</v>
      </c>
      <c r="O15" s="16">
        <v>0.128444050150401</v>
      </c>
      <c r="P15" s="16">
        <v>6.5058157765244901E-2</v>
      </c>
      <c r="Q15" s="16">
        <v>0</v>
      </c>
      <c r="R15" s="16"/>
      <c r="S15" s="16">
        <v>4.3052568389179702E-2</v>
      </c>
      <c r="T15" s="16">
        <v>9.4730607359420502E-2</v>
      </c>
      <c r="U15" s="16"/>
      <c r="V15" s="16">
        <v>2.6747760156904499E-2</v>
      </c>
      <c r="W15" s="16">
        <v>8.5884959463595506E-2</v>
      </c>
      <c r="X15" s="16">
        <v>5.6145276588118499E-2</v>
      </c>
      <c r="Y15" s="16">
        <v>8.6547537490044901E-2</v>
      </c>
      <c r="Z15" s="16"/>
      <c r="AA15" s="16">
        <v>4.2289451175750899E-2</v>
      </c>
      <c r="AB15" s="16">
        <v>8.8443726778113504E-2</v>
      </c>
      <c r="AC15" s="16">
        <v>0</v>
      </c>
      <c r="AD15" s="16">
        <v>9.42061083406463E-2</v>
      </c>
      <c r="AE15" s="16">
        <v>5.8251325612655003E-2</v>
      </c>
      <c r="AF15" s="16">
        <v>4.8242527033230197E-2</v>
      </c>
      <c r="AG15" s="16"/>
      <c r="AH15" s="16">
        <v>6.1522252819276001E-2</v>
      </c>
      <c r="AI15" s="16">
        <v>7.0367684634779701E-2</v>
      </c>
      <c r="AJ15" s="16"/>
      <c r="AK15" s="16">
        <v>8.3229950521976598E-2</v>
      </c>
      <c r="AL15" s="16">
        <v>4.9422905156878E-2</v>
      </c>
      <c r="AM15" s="16"/>
      <c r="AN15" s="16">
        <v>7.6894984175090594E-2</v>
      </c>
      <c r="AO15" s="16">
        <v>6.93203403498662E-2</v>
      </c>
      <c r="AP15" s="16"/>
      <c r="AQ15" s="16">
        <v>0.17305057367357499</v>
      </c>
      <c r="AR15" s="16">
        <v>5.5100290816590403E-2</v>
      </c>
      <c r="AS15" s="16">
        <v>2.9348830256006101E-2</v>
      </c>
      <c r="AT15" s="16"/>
      <c r="AU15" s="16">
        <v>2.6923083424694998E-2</v>
      </c>
      <c r="AV15" s="16">
        <v>0.154648595114242</v>
      </c>
      <c r="AW15" s="16"/>
      <c r="AX15" s="16">
        <v>5.9768464661645697E-2</v>
      </c>
      <c r="AY15" s="16">
        <v>0.173989388950711</v>
      </c>
      <c r="AZ15" s="16"/>
      <c r="BA15" s="16">
        <v>7.4299486736522299E-2</v>
      </c>
      <c r="BB15" s="16">
        <v>1.9116354492561199E-2</v>
      </c>
    </row>
    <row r="16" spans="2:54" x14ac:dyDescent="0.35">
      <c r="B16" s="19" t="s">
        <v>110</v>
      </c>
      <c r="C16" s="20">
        <v>1.2063465204858299E-2</v>
      </c>
      <c r="D16" s="20">
        <v>5.0750822635346002E-3</v>
      </c>
      <c r="E16" s="20">
        <v>2.49142724363626E-2</v>
      </c>
      <c r="F16" s="20"/>
      <c r="G16" s="20">
        <v>0</v>
      </c>
      <c r="H16" s="20">
        <v>0</v>
      </c>
      <c r="I16" s="20">
        <v>0</v>
      </c>
      <c r="J16" s="20">
        <v>4.8831592712184603E-2</v>
      </c>
      <c r="K16" s="20">
        <v>3.8919476384532997E-2</v>
      </c>
      <c r="L16" s="20">
        <v>0</v>
      </c>
      <c r="M16" s="20"/>
      <c r="N16" s="20">
        <v>0</v>
      </c>
      <c r="O16" s="20">
        <v>1.95912501845363E-2</v>
      </c>
      <c r="P16" s="20">
        <v>2.1356061143365999E-2</v>
      </c>
      <c r="Q16" s="20">
        <v>0</v>
      </c>
      <c r="R16" s="20"/>
      <c r="S16" s="20">
        <v>5.8158427185353101E-3</v>
      </c>
      <c r="T16" s="20">
        <v>2.0186294372342001E-2</v>
      </c>
      <c r="U16" s="20"/>
      <c r="V16" s="20">
        <v>0</v>
      </c>
      <c r="W16" s="20">
        <v>2.6034820554891099E-2</v>
      </c>
      <c r="X16" s="20">
        <v>6.7306930503380899E-3</v>
      </c>
      <c r="Y16" s="20">
        <v>0</v>
      </c>
      <c r="Z16" s="20"/>
      <c r="AA16" s="20">
        <v>3.8212691627297297E-2</v>
      </c>
      <c r="AB16" s="20">
        <v>0</v>
      </c>
      <c r="AC16" s="20">
        <v>0</v>
      </c>
      <c r="AD16" s="20">
        <v>8.6037246933006496E-3</v>
      </c>
      <c r="AE16" s="20">
        <v>0</v>
      </c>
      <c r="AF16" s="20">
        <v>0</v>
      </c>
      <c r="AG16" s="20"/>
      <c r="AH16" s="20">
        <v>1.9848468101060501E-2</v>
      </c>
      <c r="AI16" s="20">
        <v>0</v>
      </c>
      <c r="AJ16" s="20"/>
      <c r="AK16" s="20">
        <v>1.7598161463284301E-2</v>
      </c>
      <c r="AL16" s="20">
        <v>0</v>
      </c>
      <c r="AM16" s="20"/>
      <c r="AN16" s="20">
        <v>6.7603667085036996E-3</v>
      </c>
      <c r="AO16" s="20">
        <v>0</v>
      </c>
      <c r="AP16" s="20"/>
      <c r="AQ16" s="20">
        <v>2.01391380188689E-2</v>
      </c>
      <c r="AR16" s="20">
        <v>0</v>
      </c>
      <c r="AS16" s="20">
        <v>0</v>
      </c>
      <c r="AT16" s="20"/>
      <c r="AU16" s="20">
        <v>1.7655516799240899E-2</v>
      </c>
      <c r="AV16" s="20">
        <v>0</v>
      </c>
      <c r="AW16" s="20"/>
      <c r="AX16" s="20">
        <v>1.2703106010946199E-2</v>
      </c>
      <c r="AY16" s="20">
        <v>0</v>
      </c>
      <c r="AZ16" s="20"/>
      <c r="BA16" s="20">
        <v>0</v>
      </c>
      <c r="BB16" s="20">
        <v>1.92587385949726E-2</v>
      </c>
    </row>
    <row r="17" spans="2:2" x14ac:dyDescent="0.35">
      <c r="B17" s="21" t="s">
        <v>23</v>
      </c>
    </row>
    <row r="18" spans="2:2" x14ac:dyDescent="0.35">
      <c r="B18" t="s">
        <v>525</v>
      </c>
    </row>
    <row r="19" spans="2:2" x14ac:dyDescent="0.35">
      <c r="B19" t="s">
        <v>526</v>
      </c>
    </row>
    <row r="21" spans="2:2" x14ac:dyDescent="0.35">
      <c r="B2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B21"/>
  <sheetViews>
    <sheetView showGridLines="0" topLeftCell="A6"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322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112</v>
      </c>
      <c r="D7" s="13">
        <v>81</v>
      </c>
      <c r="E7" s="13">
        <v>31</v>
      </c>
      <c r="F7" s="13"/>
      <c r="G7" s="13">
        <v>12</v>
      </c>
      <c r="H7" s="13">
        <v>39</v>
      </c>
      <c r="I7" s="13">
        <v>32</v>
      </c>
      <c r="J7" s="13">
        <v>15</v>
      </c>
      <c r="K7" s="13">
        <v>11</v>
      </c>
      <c r="L7" s="13">
        <v>3</v>
      </c>
      <c r="M7" s="13"/>
      <c r="N7" s="13">
        <v>25</v>
      </c>
      <c r="O7" s="13">
        <v>20</v>
      </c>
      <c r="P7" s="13">
        <v>47</v>
      </c>
      <c r="Q7" s="13">
        <v>20</v>
      </c>
      <c r="R7" s="13"/>
      <c r="S7" s="13">
        <v>93</v>
      </c>
      <c r="T7" s="13">
        <v>19</v>
      </c>
      <c r="U7" s="13"/>
      <c r="V7" s="13">
        <v>10</v>
      </c>
      <c r="W7" s="13">
        <v>24</v>
      </c>
      <c r="X7" s="13">
        <v>65</v>
      </c>
      <c r="Y7" s="13">
        <v>13</v>
      </c>
      <c r="Z7" s="13"/>
      <c r="AA7" s="13">
        <v>9</v>
      </c>
      <c r="AB7" s="13">
        <v>16</v>
      </c>
      <c r="AC7" s="13">
        <v>6</v>
      </c>
      <c r="AD7" s="13">
        <v>53</v>
      </c>
      <c r="AE7" s="13">
        <v>18</v>
      </c>
      <c r="AF7" s="13">
        <v>10</v>
      </c>
      <c r="AG7" s="13"/>
      <c r="AH7" s="13">
        <v>70</v>
      </c>
      <c r="AI7" s="13">
        <v>38</v>
      </c>
      <c r="AJ7" s="13"/>
      <c r="AK7" s="13">
        <v>61</v>
      </c>
      <c r="AL7" s="13">
        <v>35</v>
      </c>
      <c r="AM7" s="13"/>
      <c r="AN7" s="13">
        <v>66</v>
      </c>
      <c r="AO7" s="13">
        <v>38</v>
      </c>
      <c r="AP7" s="13"/>
      <c r="AQ7" s="13">
        <v>22</v>
      </c>
      <c r="AR7" s="13">
        <v>24</v>
      </c>
      <c r="AS7" s="13">
        <v>65</v>
      </c>
      <c r="AT7" s="13"/>
      <c r="AU7" s="13">
        <v>82</v>
      </c>
      <c r="AV7" s="13">
        <v>30</v>
      </c>
      <c r="AW7" s="13"/>
      <c r="AX7" s="13">
        <v>109</v>
      </c>
      <c r="AY7" s="13">
        <v>3</v>
      </c>
      <c r="AZ7" s="13"/>
      <c r="BA7" s="13">
        <v>82</v>
      </c>
      <c r="BB7" s="13">
        <v>17</v>
      </c>
    </row>
    <row r="8" spans="2:54" ht="30" customHeight="1" x14ac:dyDescent="0.35">
      <c r="B8" s="14" t="s">
        <v>84</v>
      </c>
      <c r="C8" s="14">
        <v>89</v>
      </c>
      <c r="D8" s="14">
        <v>63</v>
      </c>
      <c r="E8" s="14">
        <v>26</v>
      </c>
      <c r="F8" s="14"/>
      <c r="G8" s="14">
        <v>11</v>
      </c>
      <c r="H8" s="14">
        <v>32</v>
      </c>
      <c r="I8" s="14">
        <v>24</v>
      </c>
      <c r="J8" s="14">
        <v>13</v>
      </c>
      <c r="K8" s="14">
        <v>7</v>
      </c>
      <c r="L8" s="14">
        <v>3</v>
      </c>
      <c r="M8" s="14"/>
      <c r="N8" s="14">
        <v>18</v>
      </c>
      <c r="O8" s="14">
        <v>16</v>
      </c>
      <c r="P8" s="14">
        <v>34</v>
      </c>
      <c r="Q8" s="14">
        <v>21</v>
      </c>
      <c r="R8" s="14"/>
      <c r="S8" s="14">
        <v>66</v>
      </c>
      <c r="T8" s="14">
        <v>23</v>
      </c>
      <c r="U8" s="14"/>
      <c r="V8" s="14">
        <v>11</v>
      </c>
      <c r="W8" s="14">
        <v>23</v>
      </c>
      <c r="X8" s="14">
        <v>47</v>
      </c>
      <c r="Y8" s="14">
        <v>8</v>
      </c>
      <c r="Z8" s="14"/>
      <c r="AA8" s="14">
        <v>11</v>
      </c>
      <c r="AB8" s="14">
        <v>12</v>
      </c>
      <c r="AC8" s="14">
        <v>7</v>
      </c>
      <c r="AD8" s="14">
        <v>40</v>
      </c>
      <c r="AE8" s="14">
        <v>13</v>
      </c>
      <c r="AF8" s="14">
        <v>8</v>
      </c>
      <c r="AG8" s="14"/>
      <c r="AH8" s="14">
        <v>58</v>
      </c>
      <c r="AI8" s="14">
        <v>28</v>
      </c>
      <c r="AJ8" s="14"/>
      <c r="AK8" s="14">
        <v>49</v>
      </c>
      <c r="AL8" s="14">
        <v>27</v>
      </c>
      <c r="AM8" s="14"/>
      <c r="AN8" s="14">
        <v>53</v>
      </c>
      <c r="AO8" s="14">
        <v>29</v>
      </c>
      <c r="AP8" s="14"/>
      <c r="AQ8" s="14">
        <v>16</v>
      </c>
      <c r="AR8" s="14">
        <v>20</v>
      </c>
      <c r="AS8" s="14">
        <v>53</v>
      </c>
      <c r="AT8" s="14"/>
      <c r="AU8" s="14">
        <v>62</v>
      </c>
      <c r="AV8" s="14">
        <v>27</v>
      </c>
      <c r="AW8" s="14"/>
      <c r="AX8" s="14">
        <v>86</v>
      </c>
      <c r="AY8" s="14">
        <v>3</v>
      </c>
      <c r="AZ8" s="14"/>
      <c r="BA8" s="14">
        <v>67</v>
      </c>
      <c r="BB8" s="14">
        <v>10</v>
      </c>
    </row>
    <row r="9" spans="2:54" x14ac:dyDescent="0.35">
      <c r="B9" s="19" t="s">
        <v>315</v>
      </c>
      <c r="C9" s="16">
        <v>0.23533647167024799</v>
      </c>
      <c r="D9" s="16">
        <v>0.24972855110064801</v>
      </c>
      <c r="E9" s="16">
        <v>0.200671048804068</v>
      </c>
      <c r="F9" s="16"/>
      <c r="G9" s="16">
        <v>0.49547280866279297</v>
      </c>
      <c r="H9" s="16">
        <v>0.35110063004126502</v>
      </c>
      <c r="I9" s="16">
        <v>0.101795119081336</v>
      </c>
      <c r="J9" s="16">
        <v>8.1847444927802604E-2</v>
      </c>
      <c r="K9" s="16">
        <v>0</v>
      </c>
      <c r="L9" s="16">
        <v>0.28421373846290099</v>
      </c>
      <c r="M9" s="16"/>
      <c r="N9" s="16">
        <v>0.12545622952048799</v>
      </c>
      <c r="O9" s="16">
        <v>0.404114795942214</v>
      </c>
      <c r="P9" s="16">
        <v>0.19391167626914199</v>
      </c>
      <c r="Q9" s="16">
        <v>0.26608423810231202</v>
      </c>
      <c r="R9" s="16"/>
      <c r="S9" s="16">
        <v>0.21707755668820999</v>
      </c>
      <c r="T9" s="16">
        <v>0.28820315352008102</v>
      </c>
      <c r="U9" s="16"/>
      <c r="V9" s="16">
        <v>0.47952042920048299</v>
      </c>
      <c r="W9" s="16">
        <v>0.23220359689800499</v>
      </c>
      <c r="X9" s="16">
        <v>0.18097250237263299</v>
      </c>
      <c r="Y9" s="16">
        <v>0.23848750064608801</v>
      </c>
      <c r="Z9" s="16"/>
      <c r="AA9" s="16">
        <v>0.43571707767582901</v>
      </c>
      <c r="AB9" s="16">
        <v>4.4666905816295302E-2</v>
      </c>
      <c r="AC9" s="16">
        <v>0.236831190902422</v>
      </c>
      <c r="AD9" s="16">
        <v>0.172430607848436</v>
      </c>
      <c r="AE9" s="16">
        <v>0.27066855067366502</v>
      </c>
      <c r="AF9" s="16">
        <v>0.51902702192599803</v>
      </c>
      <c r="AG9" s="16"/>
      <c r="AH9" s="16">
        <v>0.20580836146418599</v>
      </c>
      <c r="AI9" s="16">
        <v>0.29399434627589599</v>
      </c>
      <c r="AJ9" s="16"/>
      <c r="AK9" s="16">
        <v>0.25923621062039498</v>
      </c>
      <c r="AL9" s="16">
        <v>0.20729505825278599</v>
      </c>
      <c r="AM9" s="16"/>
      <c r="AN9" s="16">
        <v>0.22345221652504599</v>
      </c>
      <c r="AO9" s="16">
        <v>0.31024483316621199</v>
      </c>
      <c r="AP9" s="16"/>
      <c r="AQ9" s="16">
        <v>7.4670953160741196E-2</v>
      </c>
      <c r="AR9" s="16">
        <v>0.22888679248784599</v>
      </c>
      <c r="AS9" s="16">
        <v>0.28914712751881899</v>
      </c>
      <c r="AT9" s="16"/>
      <c r="AU9" s="16">
        <v>0.25083333735482799</v>
      </c>
      <c r="AV9" s="16">
        <v>0.20028953342799599</v>
      </c>
      <c r="AW9" s="16"/>
      <c r="AX9" s="16">
        <v>0.236728834372291</v>
      </c>
      <c r="AY9" s="16">
        <v>0.19366141195286901</v>
      </c>
      <c r="AZ9" s="16"/>
      <c r="BA9" s="16">
        <v>0.26766358056156497</v>
      </c>
      <c r="BB9" s="16">
        <v>0.16821472668590701</v>
      </c>
    </row>
    <row r="10" spans="2:54" x14ac:dyDescent="0.35">
      <c r="B10" s="19" t="s">
        <v>316</v>
      </c>
      <c r="C10" s="16">
        <v>0.21990283548381401</v>
      </c>
      <c r="D10" s="16">
        <v>0.22159808570901501</v>
      </c>
      <c r="E10" s="16">
        <v>0.21581957800842499</v>
      </c>
      <c r="F10" s="16"/>
      <c r="G10" s="16">
        <v>6.7465956751138006E-2</v>
      </c>
      <c r="H10" s="16">
        <v>0.27524208773137798</v>
      </c>
      <c r="I10" s="16">
        <v>0.23894623732696799</v>
      </c>
      <c r="J10" s="16">
        <v>0.20687581392371199</v>
      </c>
      <c r="K10" s="16">
        <v>8.6991148384747502E-2</v>
      </c>
      <c r="L10" s="16">
        <v>0.43070520025071002</v>
      </c>
      <c r="M10" s="16"/>
      <c r="N10" s="16">
        <v>0.24480437766461099</v>
      </c>
      <c r="O10" s="16">
        <v>3.7023596761333398E-2</v>
      </c>
      <c r="P10" s="16">
        <v>0.26424203292776099</v>
      </c>
      <c r="Q10" s="16">
        <v>0.26889202646374699</v>
      </c>
      <c r="R10" s="16"/>
      <c r="S10" s="16">
        <v>0.214848329044382</v>
      </c>
      <c r="T10" s="16">
        <v>0.23453760343712499</v>
      </c>
      <c r="U10" s="16"/>
      <c r="V10" s="16">
        <v>0.10997547483575</v>
      </c>
      <c r="W10" s="16">
        <v>0.23395815350078</v>
      </c>
      <c r="X10" s="16">
        <v>0.229026235773758</v>
      </c>
      <c r="Y10" s="16">
        <v>0.27206656743931101</v>
      </c>
      <c r="Z10" s="16"/>
      <c r="AA10" s="16">
        <v>0.347263354654884</v>
      </c>
      <c r="AB10" s="16">
        <v>9.9959928831959699E-2</v>
      </c>
      <c r="AC10" s="16">
        <v>0.224923316638099</v>
      </c>
      <c r="AD10" s="16">
        <v>0.24266452388252199</v>
      </c>
      <c r="AE10" s="16">
        <v>0.28220914606068898</v>
      </c>
      <c r="AF10" s="16">
        <v>0</v>
      </c>
      <c r="AG10" s="16"/>
      <c r="AH10" s="16">
        <v>0.26479459993653198</v>
      </c>
      <c r="AI10" s="16">
        <v>0.15272773637041301</v>
      </c>
      <c r="AJ10" s="16"/>
      <c r="AK10" s="16">
        <v>0.18084493837459301</v>
      </c>
      <c r="AL10" s="16">
        <v>0.22501739578800301</v>
      </c>
      <c r="AM10" s="16"/>
      <c r="AN10" s="16">
        <v>0.27487622888192498</v>
      </c>
      <c r="AO10" s="16">
        <v>0.13625090154132799</v>
      </c>
      <c r="AP10" s="16"/>
      <c r="AQ10" s="16">
        <v>0.17202483413969599</v>
      </c>
      <c r="AR10" s="16">
        <v>0.17910159232578499</v>
      </c>
      <c r="AS10" s="16">
        <v>0.25311643507252202</v>
      </c>
      <c r="AT10" s="16"/>
      <c r="AU10" s="16">
        <v>0.20783126722140799</v>
      </c>
      <c r="AV10" s="16">
        <v>0.24720329197551899</v>
      </c>
      <c r="AW10" s="16"/>
      <c r="AX10" s="16">
        <v>0.22724978371322799</v>
      </c>
      <c r="AY10" s="16">
        <v>0</v>
      </c>
      <c r="AZ10" s="16"/>
      <c r="BA10" s="16">
        <v>0.19834742897086699</v>
      </c>
      <c r="BB10" s="16">
        <v>0.25854375583957501</v>
      </c>
    </row>
    <row r="11" spans="2:54" x14ac:dyDescent="0.35">
      <c r="B11" s="19" t="s">
        <v>317</v>
      </c>
      <c r="C11" s="16">
        <v>0.30015814595231599</v>
      </c>
      <c r="D11" s="16">
        <v>0.28534982238380602</v>
      </c>
      <c r="E11" s="16">
        <v>0.33582615354802903</v>
      </c>
      <c r="F11" s="16"/>
      <c r="G11" s="16">
        <v>0.26738037999136099</v>
      </c>
      <c r="H11" s="16">
        <v>0.176458264943263</v>
      </c>
      <c r="I11" s="16">
        <v>0.42475027838938401</v>
      </c>
      <c r="J11" s="16">
        <v>0.281525850195536</v>
      </c>
      <c r="K11" s="16">
        <v>0.53318198869488498</v>
      </c>
      <c r="L11" s="16">
        <v>0.28508106128638899</v>
      </c>
      <c r="M11" s="16"/>
      <c r="N11" s="16">
        <v>0.25932184557300098</v>
      </c>
      <c r="O11" s="16">
        <v>0.28897941688135198</v>
      </c>
      <c r="P11" s="16">
        <v>0.39523404643743498</v>
      </c>
      <c r="Q11" s="16">
        <v>0.192816658358508</v>
      </c>
      <c r="R11" s="16"/>
      <c r="S11" s="16">
        <v>0.322847912528542</v>
      </c>
      <c r="T11" s="16">
        <v>0.234462420219853</v>
      </c>
      <c r="U11" s="16"/>
      <c r="V11" s="16">
        <v>9.5464046528868599E-2</v>
      </c>
      <c r="W11" s="16">
        <v>0.22416397783178299</v>
      </c>
      <c r="X11" s="16">
        <v>0.386152683073825</v>
      </c>
      <c r="Y11" s="16">
        <v>0.28112715179403602</v>
      </c>
      <c r="Z11" s="16"/>
      <c r="AA11" s="16">
        <v>0.133920799747592</v>
      </c>
      <c r="AB11" s="16">
        <v>0.51429286331767798</v>
      </c>
      <c r="AC11" s="16">
        <v>0.118807895617649</v>
      </c>
      <c r="AD11" s="16">
        <v>0.36300852635582698</v>
      </c>
      <c r="AE11" s="16">
        <v>0.214280817172532</v>
      </c>
      <c r="AF11" s="16">
        <v>0.17553656441093299</v>
      </c>
      <c r="AG11" s="16"/>
      <c r="AH11" s="16">
        <v>0.24652293035610001</v>
      </c>
      <c r="AI11" s="16">
        <v>0.44268488173149401</v>
      </c>
      <c r="AJ11" s="16"/>
      <c r="AK11" s="16">
        <v>0.24967780873725201</v>
      </c>
      <c r="AL11" s="16">
        <v>0.472555783603826</v>
      </c>
      <c r="AM11" s="16"/>
      <c r="AN11" s="16">
        <v>0.22072943713347201</v>
      </c>
      <c r="AO11" s="16">
        <v>0.46560812586607703</v>
      </c>
      <c r="AP11" s="16"/>
      <c r="AQ11" s="16">
        <v>0.405422368286948</v>
      </c>
      <c r="AR11" s="16">
        <v>0.31027620133351802</v>
      </c>
      <c r="AS11" s="16">
        <v>0.27088337177056099</v>
      </c>
      <c r="AT11" s="16"/>
      <c r="AU11" s="16">
        <v>0.29121701824631602</v>
      </c>
      <c r="AV11" s="16">
        <v>0.32037895426971003</v>
      </c>
      <c r="AW11" s="16"/>
      <c r="AX11" s="16">
        <v>0.29786346128804903</v>
      </c>
      <c r="AY11" s="16">
        <v>0.368840767424094</v>
      </c>
      <c r="AZ11" s="16"/>
      <c r="BA11" s="16">
        <v>0.31814742136970697</v>
      </c>
      <c r="BB11" s="16">
        <v>0.27696696109309799</v>
      </c>
    </row>
    <row r="12" spans="2:54" x14ac:dyDescent="0.35">
      <c r="B12" s="19" t="s">
        <v>318</v>
      </c>
      <c r="C12" s="16">
        <v>0.10410482713583701</v>
      </c>
      <c r="D12" s="16">
        <v>9.7225462384145603E-2</v>
      </c>
      <c r="E12" s="16">
        <v>0.120674780721859</v>
      </c>
      <c r="F12" s="16"/>
      <c r="G12" s="16">
        <v>0</v>
      </c>
      <c r="H12" s="16">
        <v>5.61541098313251E-2</v>
      </c>
      <c r="I12" s="16">
        <v>0.146241213201349</v>
      </c>
      <c r="J12" s="16">
        <v>0.26801636149281699</v>
      </c>
      <c r="K12" s="16">
        <v>9.2495887358578804E-2</v>
      </c>
      <c r="L12" s="16">
        <v>0</v>
      </c>
      <c r="M12" s="16"/>
      <c r="N12" s="16">
        <v>0.117408863191527</v>
      </c>
      <c r="O12" s="16">
        <v>9.8873133309793096E-2</v>
      </c>
      <c r="P12" s="16">
        <v>4.8478145234028699E-2</v>
      </c>
      <c r="Q12" s="16">
        <v>0.18514678775468599</v>
      </c>
      <c r="R12" s="16"/>
      <c r="S12" s="16">
        <v>0.107651964889751</v>
      </c>
      <c r="T12" s="16">
        <v>9.3834479565994694E-2</v>
      </c>
      <c r="U12" s="16"/>
      <c r="V12" s="16">
        <v>0</v>
      </c>
      <c r="W12" s="16">
        <v>0.21266990921294299</v>
      </c>
      <c r="X12" s="16">
        <v>8.2099954577836698E-2</v>
      </c>
      <c r="Y12" s="16">
        <v>6.7833310970180902E-2</v>
      </c>
      <c r="Z12" s="16"/>
      <c r="AA12" s="16">
        <v>8.3098767921695099E-2</v>
      </c>
      <c r="AB12" s="16">
        <v>0.133358694462857</v>
      </c>
      <c r="AC12" s="16">
        <v>0.18803328010943901</v>
      </c>
      <c r="AD12" s="16">
        <v>5.9290235584771499E-2</v>
      </c>
      <c r="AE12" s="16">
        <v>6.9859147577251202E-2</v>
      </c>
      <c r="AF12" s="16">
        <v>0.30543641366307001</v>
      </c>
      <c r="AG12" s="16"/>
      <c r="AH12" s="16">
        <v>0.13628855374789101</v>
      </c>
      <c r="AI12" s="16">
        <v>5.0022234659757803E-2</v>
      </c>
      <c r="AJ12" s="16"/>
      <c r="AK12" s="16">
        <v>0.16092527351875499</v>
      </c>
      <c r="AL12" s="16">
        <v>5.3054697493245498E-2</v>
      </c>
      <c r="AM12" s="16"/>
      <c r="AN12" s="16">
        <v>0.12168751226117799</v>
      </c>
      <c r="AO12" s="16">
        <v>3.0395541178689402E-2</v>
      </c>
      <c r="AP12" s="16"/>
      <c r="AQ12" s="16">
        <v>8.1129481841697701E-2</v>
      </c>
      <c r="AR12" s="16">
        <v>0.105922025610708</v>
      </c>
      <c r="AS12" s="16">
        <v>0.112047038706355</v>
      </c>
      <c r="AT12" s="16"/>
      <c r="AU12" s="16">
        <v>0.103423965266337</v>
      </c>
      <c r="AV12" s="16">
        <v>0.10564463036944199</v>
      </c>
      <c r="AW12" s="16"/>
      <c r="AX12" s="16">
        <v>9.29661755681533E-2</v>
      </c>
      <c r="AY12" s="16">
        <v>0.43749782062303699</v>
      </c>
      <c r="AZ12" s="16"/>
      <c r="BA12" s="16">
        <v>0.105808292680994</v>
      </c>
      <c r="BB12" s="16">
        <v>0</v>
      </c>
    </row>
    <row r="13" spans="2:54" x14ac:dyDescent="0.35">
      <c r="B13" s="19" t="s">
        <v>319</v>
      </c>
      <c r="C13" s="16">
        <v>7.7258609207947498E-2</v>
      </c>
      <c r="D13" s="16">
        <v>8.1124507382517294E-2</v>
      </c>
      <c r="E13" s="16">
        <v>6.7947029486119595E-2</v>
      </c>
      <c r="F13" s="16"/>
      <c r="G13" s="16">
        <v>4.45481612136749E-2</v>
      </c>
      <c r="H13" s="16">
        <v>7.56329769486902E-2</v>
      </c>
      <c r="I13" s="16">
        <v>6.3412784805279801E-2</v>
      </c>
      <c r="J13" s="16">
        <v>8.5883531322748896E-2</v>
      </c>
      <c r="K13" s="16">
        <v>0.20014786423153999</v>
      </c>
      <c r="L13" s="16">
        <v>0</v>
      </c>
      <c r="M13" s="16"/>
      <c r="N13" s="16">
        <v>5.7906321661678403E-2</v>
      </c>
      <c r="O13" s="16">
        <v>0.13383283860848799</v>
      </c>
      <c r="P13" s="16">
        <v>8.0487044204684999E-2</v>
      </c>
      <c r="Q13" s="16">
        <v>4.5216081570273597E-2</v>
      </c>
      <c r="R13" s="16"/>
      <c r="S13" s="16">
        <v>8.8055743484246302E-2</v>
      </c>
      <c r="T13" s="16">
        <v>4.5996693413029401E-2</v>
      </c>
      <c r="U13" s="16"/>
      <c r="V13" s="16">
        <v>0.144384751764673</v>
      </c>
      <c r="W13" s="16">
        <v>3.5119638041004299E-2</v>
      </c>
      <c r="X13" s="16">
        <v>8.3871526798207405E-2</v>
      </c>
      <c r="Y13" s="16">
        <v>6.7592590573495495E-2</v>
      </c>
      <c r="Z13" s="16"/>
      <c r="AA13" s="16">
        <v>0</v>
      </c>
      <c r="AB13" s="16">
        <v>0.13312896306416599</v>
      </c>
      <c r="AC13" s="16">
        <v>0.23140431673239201</v>
      </c>
      <c r="AD13" s="16">
        <v>6.6738123074361194E-2</v>
      </c>
      <c r="AE13" s="16">
        <v>8.7843387064861098E-2</v>
      </c>
      <c r="AF13" s="16">
        <v>0</v>
      </c>
      <c r="AG13" s="16"/>
      <c r="AH13" s="16">
        <v>7.5809338043307306E-2</v>
      </c>
      <c r="AI13" s="16">
        <v>3.9343741845471202E-2</v>
      </c>
      <c r="AJ13" s="16"/>
      <c r="AK13" s="16">
        <v>9.0236582965731907E-2</v>
      </c>
      <c r="AL13" s="16">
        <v>1.95631726343704E-2</v>
      </c>
      <c r="AM13" s="16"/>
      <c r="AN13" s="16">
        <v>8.2681347851620998E-2</v>
      </c>
      <c r="AO13" s="16">
        <v>3.6925377946662098E-2</v>
      </c>
      <c r="AP13" s="16"/>
      <c r="AQ13" s="16">
        <v>8.07386942910963E-2</v>
      </c>
      <c r="AR13" s="16">
        <v>0.145784360451953</v>
      </c>
      <c r="AS13" s="16">
        <v>5.2100260738933202E-2</v>
      </c>
      <c r="AT13" s="16"/>
      <c r="AU13" s="16">
        <v>0.103335027046075</v>
      </c>
      <c r="AV13" s="16">
        <v>1.8285483664158102E-2</v>
      </c>
      <c r="AW13" s="16"/>
      <c r="AX13" s="16">
        <v>7.9839817407825905E-2</v>
      </c>
      <c r="AY13" s="16">
        <v>0</v>
      </c>
      <c r="AZ13" s="16"/>
      <c r="BA13" s="16">
        <v>6.2604119667460101E-2</v>
      </c>
      <c r="BB13" s="16">
        <v>0.15418030853056799</v>
      </c>
    </row>
    <row r="14" spans="2:54" x14ac:dyDescent="0.35">
      <c r="B14" s="19" t="s">
        <v>320</v>
      </c>
      <c r="C14" s="16">
        <v>1.3383313264222201E-2</v>
      </c>
      <c r="D14" s="16">
        <v>9.53986111323709E-3</v>
      </c>
      <c r="E14" s="16">
        <v>2.2640828463755799E-2</v>
      </c>
      <c r="F14" s="16"/>
      <c r="G14" s="16">
        <v>0</v>
      </c>
      <c r="H14" s="16">
        <v>1.88598635527213E-2</v>
      </c>
      <c r="I14" s="16">
        <v>2.48543671956842E-2</v>
      </c>
      <c r="J14" s="16">
        <v>0</v>
      </c>
      <c r="K14" s="16">
        <v>0</v>
      </c>
      <c r="L14" s="16">
        <v>0</v>
      </c>
      <c r="M14" s="16"/>
      <c r="N14" s="16">
        <v>3.2950339122122002E-2</v>
      </c>
      <c r="O14" s="16">
        <v>0</v>
      </c>
      <c r="P14" s="16">
        <v>1.76470549269475E-2</v>
      </c>
      <c r="Q14" s="16">
        <v>0</v>
      </c>
      <c r="R14" s="16"/>
      <c r="S14" s="16">
        <v>1.8005596534496598E-2</v>
      </c>
      <c r="T14" s="16">
        <v>0</v>
      </c>
      <c r="U14" s="16"/>
      <c r="V14" s="16">
        <v>0</v>
      </c>
      <c r="W14" s="16">
        <v>0</v>
      </c>
      <c r="X14" s="16">
        <v>2.5135947158604999E-2</v>
      </c>
      <c r="Y14" s="16">
        <v>0</v>
      </c>
      <c r="Z14" s="16"/>
      <c r="AA14" s="16">
        <v>0</v>
      </c>
      <c r="AB14" s="16">
        <v>0</v>
      </c>
      <c r="AC14" s="16">
        <v>0</v>
      </c>
      <c r="AD14" s="16">
        <v>3.0078395644675598E-2</v>
      </c>
      <c r="AE14" s="16">
        <v>0</v>
      </c>
      <c r="AF14" s="16">
        <v>0</v>
      </c>
      <c r="AG14" s="16"/>
      <c r="AH14" s="16">
        <v>2.0675702503181698E-2</v>
      </c>
      <c r="AI14" s="16">
        <v>0</v>
      </c>
      <c r="AJ14" s="16"/>
      <c r="AK14" s="16">
        <v>1.22968712362498E-2</v>
      </c>
      <c r="AL14" s="16">
        <v>0</v>
      </c>
      <c r="AM14" s="16"/>
      <c r="AN14" s="16">
        <v>2.2369179478182601E-2</v>
      </c>
      <c r="AO14" s="16">
        <v>0</v>
      </c>
      <c r="AP14" s="16"/>
      <c r="AQ14" s="16">
        <v>0</v>
      </c>
      <c r="AR14" s="16">
        <v>3.0029027790190298E-2</v>
      </c>
      <c r="AS14" s="16">
        <v>1.1352883096404601E-2</v>
      </c>
      <c r="AT14" s="16"/>
      <c r="AU14" s="16">
        <v>1.9301074371818099E-2</v>
      </c>
      <c r="AV14" s="16">
        <v>0</v>
      </c>
      <c r="AW14" s="16"/>
      <c r="AX14" s="16">
        <v>1.38304494253997E-2</v>
      </c>
      <c r="AY14" s="16">
        <v>0</v>
      </c>
      <c r="AZ14" s="16"/>
      <c r="BA14" s="16">
        <v>1.7694931606549499E-2</v>
      </c>
      <c r="BB14" s="16">
        <v>0</v>
      </c>
    </row>
    <row r="15" spans="2:54" x14ac:dyDescent="0.35">
      <c r="B15" s="19" t="s">
        <v>321</v>
      </c>
      <c r="C15" s="16">
        <v>3.23871697374973E-2</v>
      </c>
      <c r="D15" s="16">
        <v>4.5833384462391803E-2</v>
      </c>
      <c r="E15" s="16">
        <v>0</v>
      </c>
      <c r="F15" s="16"/>
      <c r="G15" s="16">
        <v>0.125132693381033</v>
      </c>
      <c r="H15" s="16">
        <v>4.6552066951358002E-2</v>
      </c>
      <c r="I15" s="16">
        <v>0</v>
      </c>
      <c r="J15" s="16">
        <v>0</v>
      </c>
      <c r="K15" s="16">
        <v>0</v>
      </c>
      <c r="L15" s="16">
        <v>0</v>
      </c>
      <c r="M15" s="16"/>
      <c r="N15" s="16">
        <v>0.109925423628394</v>
      </c>
      <c r="O15" s="16">
        <v>0</v>
      </c>
      <c r="P15" s="16">
        <v>0</v>
      </c>
      <c r="Q15" s="16">
        <v>4.1844207750473802E-2</v>
      </c>
      <c r="R15" s="16"/>
      <c r="S15" s="16">
        <v>2.2386047173513501E-2</v>
      </c>
      <c r="T15" s="16">
        <v>6.1344321093504801E-2</v>
      </c>
      <c r="U15" s="16"/>
      <c r="V15" s="16">
        <v>8.2066499994281797E-2</v>
      </c>
      <c r="W15" s="16">
        <v>6.1884724515485198E-2</v>
      </c>
      <c r="X15" s="16">
        <v>0</v>
      </c>
      <c r="Y15" s="16">
        <v>7.2892878576889197E-2</v>
      </c>
      <c r="Z15" s="16"/>
      <c r="AA15" s="16">
        <v>0</v>
      </c>
      <c r="AB15" s="16">
        <v>7.4592644507043795E-2</v>
      </c>
      <c r="AC15" s="16">
        <v>0</v>
      </c>
      <c r="AD15" s="16">
        <v>5.0543161619439003E-2</v>
      </c>
      <c r="AE15" s="16">
        <v>0</v>
      </c>
      <c r="AF15" s="16">
        <v>0</v>
      </c>
      <c r="AG15" s="16"/>
      <c r="AH15" s="16">
        <v>3.9620215340816098E-2</v>
      </c>
      <c r="AI15" s="16">
        <v>2.12270591169678E-2</v>
      </c>
      <c r="AJ15" s="16"/>
      <c r="AK15" s="16">
        <v>4.6782314547024001E-2</v>
      </c>
      <c r="AL15" s="16">
        <v>2.25138922277692E-2</v>
      </c>
      <c r="AM15" s="16"/>
      <c r="AN15" s="16">
        <v>4.2865373391137399E-2</v>
      </c>
      <c r="AO15" s="16">
        <v>2.0575220301031101E-2</v>
      </c>
      <c r="AP15" s="16"/>
      <c r="AQ15" s="16">
        <v>0.147102315180098</v>
      </c>
      <c r="AR15" s="16">
        <v>0</v>
      </c>
      <c r="AS15" s="16">
        <v>1.1352883096404601E-2</v>
      </c>
      <c r="AT15" s="16"/>
      <c r="AU15" s="16">
        <v>1.42747965913099E-2</v>
      </c>
      <c r="AV15" s="16">
        <v>7.3349209158583395E-2</v>
      </c>
      <c r="AW15" s="16"/>
      <c r="AX15" s="16">
        <v>3.3469224267786299E-2</v>
      </c>
      <c r="AY15" s="16">
        <v>0</v>
      </c>
      <c r="AZ15" s="16"/>
      <c r="BA15" s="16">
        <v>2.9734225142858201E-2</v>
      </c>
      <c r="BB15" s="16">
        <v>8.4310429256360897E-2</v>
      </c>
    </row>
    <row r="16" spans="2:54" x14ac:dyDescent="0.35">
      <c r="B16" s="19" t="s">
        <v>110</v>
      </c>
      <c r="C16" s="20">
        <v>1.7468627548117999E-2</v>
      </c>
      <c r="D16" s="20">
        <v>9.60032546423914E-3</v>
      </c>
      <c r="E16" s="20">
        <v>3.6420580967744101E-2</v>
      </c>
      <c r="F16" s="20"/>
      <c r="G16" s="20">
        <v>0</v>
      </c>
      <c r="H16" s="20">
        <v>0</v>
      </c>
      <c r="I16" s="20">
        <v>0</v>
      </c>
      <c r="J16" s="20">
        <v>7.5850998137383302E-2</v>
      </c>
      <c r="K16" s="20">
        <v>8.7183111330248503E-2</v>
      </c>
      <c r="L16" s="20">
        <v>0</v>
      </c>
      <c r="M16" s="20"/>
      <c r="N16" s="20">
        <v>5.2226599638178099E-2</v>
      </c>
      <c r="O16" s="20">
        <v>3.7176218496819798E-2</v>
      </c>
      <c r="P16" s="20">
        <v>0</v>
      </c>
      <c r="Q16" s="20">
        <v>0</v>
      </c>
      <c r="R16" s="20"/>
      <c r="S16" s="20">
        <v>9.1268496568575504E-3</v>
      </c>
      <c r="T16" s="20">
        <v>4.1621328750412398E-2</v>
      </c>
      <c r="U16" s="20"/>
      <c r="V16" s="20">
        <v>8.8588797675943798E-2</v>
      </c>
      <c r="W16" s="20">
        <v>0</v>
      </c>
      <c r="X16" s="20">
        <v>1.2741150245135001E-2</v>
      </c>
      <c r="Y16" s="20">
        <v>0</v>
      </c>
      <c r="Z16" s="20"/>
      <c r="AA16" s="20">
        <v>0</v>
      </c>
      <c r="AB16" s="20">
        <v>0</v>
      </c>
      <c r="AC16" s="20">
        <v>0</v>
      </c>
      <c r="AD16" s="20">
        <v>1.5246425989968299E-2</v>
      </c>
      <c r="AE16" s="20">
        <v>7.5138951451001801E-2</v>
      </c>
      <c r="AF16" s="20">
        <v>0</v>
      </c>
      <c r="AG16" s="20"/>
      <c r="AH16" s="20">
        <v>1.0480298607986599E-2</v>
      </c>
      <c r="AI16" s="20">
        <v>0</v>
      </c>
      <c r="AJ16" s="20"/>
      <c r="AK16" s="20">
        <v>0</v>
      </c>
      <c r="AL16" s="20">
        <v>0</v>
      </c>
      <c r="AM16" s="20"/>
      <c r="AN16" s="20">
        <v>1.1338704477437799E-2</v>
      </c>
      <c r="AO16" s="20">
        <v>0</v>
      </c>
      <c r="AP16" s="20"/>
      <c r="AQ16" s="20">
        <v>3.89113530997236E-2</v>
      </c>
      <c r="AR16" s="20">
        <v>0</v>
      </c>
      <c r="AS16" s="20">
        <v>0</v>
      </c>
      <c r="AT16" s="20"/>
      <c r="AU16" s="20">
        <v>9.7835139019088798E-3</v>
      </c>
      <c r="AV16" s="20">
        <v>3.48488971345918E-2</v>
      </c>
      <c r="AW16" s="20"/>
      <c r="AX16" s="20">
        <v>1.8052253957266302E-2</v>
      </c>
      <c r="AY16" s="20">
        <v>0</v>
      </c>
      <c r="AZ16" s="20"/>
      <c r="BA16" s="20">
        <v>0</v>
      </c>
      <c r="BB16" s="20">
        <v>5.7783818594491297E-2</v>
      </c>
    </row>
    <row r="17" spans="2:2" x14ac:dyDescent="0.35">
      <c r="B17" s="21" t="s">
        <v>24</v>
      </c>
    </row>
    <row r="18" spans="2:2" x14ac:dyDescent="0.35">
      <c r="B18" t="s">
        <v>525</v>
      </c>
    </row>
    <row r="19" spans="2:2" x14ac:dyDescent="0.35">
      <c r="B19" t="s">
        <v>526</v>
      </c>
    </row>
    <row r="21" spans="2:2" x14ac:dyDescent="0.35">
      <c r="B2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B21"/>
  <sheetViews>
    <sheetView showGridLines="0" topLeftCell="A6"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323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70</v>
      </c>
      <c r="D7" s="13">
        <v>54</v>
      </c>
      <c r="E7" s="13">
        <v>16</v>
      </c>
      <c r="F7" s="13"/>
      <c r="G7" s="13">
        <v>11</v>
      </c>
      <c r="H7" s="13">
        <v>30</v>
      </c>
      <c r="I7" s="13">
        <v>21</v>
      </c>
      <c r="J7" s="13">
        <v>6</v>
      </c>
      <c r="K7" s="13">
        <v>2</v>
      </c>
      <c r="L7" s="13" t="s">
        <v>544</v>
      </c>
      <c r="M7" s="13"/>
      <c r="N7" s="13">
        <v>16</v>
      </c>
      <c r="O7" s="13">
        <v>14</v>
      </c>
      <c r="P7" s="13">
        <v>26</v>
      </c>
      <c r="Q7" s="13">
        <v>14</v>
      </c>
      <c r="R7" s="13"/>
      <c r="S7" s="13">
        <v>57</v>
      </c>
      <c r="T7" s="13">
        <v>13</v>
      </c>
      <c r="U7" s="13"/>
      <c r="V7" s="13">
        <v>7</v>
      </c>
      <c r="W7" s="13">
        <v>11</v>
      </c>
      <c r="X7" s="13">
        <v>46</v>
      </c>
      <c r="Y7" s="13">
        <v>6</v>
      </c>
      <c r="Z7" s="13"/>
      <c r="AA7" s="13">
        <v>8</v>
      </c>
      <c r="AB7" s="13">
        <v>7</v>
      </c>
      <c r="AC7" s="13">
        <v>3</v>
      </c>
      <c r="AD7" s="13">
        <v>36</v>
      </c>
      <c r="AE7" s="13">
        <v>8</v>
      </c>
      <c r="AF7" s="13">
        <v>8</v>
      </c>
      <c r="AG7" s="13"/>
      <c r="AH7" s="13">
        <v>43</v>
      </c>
      <c r="AI7" s="13">
        <v>26</v>
      </c>
      <c r="AJ7" s="13"/>
      <c r="AK7" s="13">
        <v>40</v>
      </c>
      <c r="AL7" s="13">
        <v>20</v>
      </c>
      <c r="AM7" s="13"/>
      <c r="AN7" s="13">
        <v>40</v>
      </c>
      <c r="AO7" s="13">
        <v>28</v>
      </c>
      <c r="AP7" s="13"/>
      <c r="AQ7" s="13">
        <v>9</v>
      </c>
      <c r="AR7" s="13">
        <v>8</v>
      </c>
      <c r="AS7" s="13">
        <v>52</v>
      </c>
      <c r="AT7" s="13"/>
      <c r="AU7" s="13">
        <v>52</v>
      </c>
      <c r="AV7" s="13">
        <v>18</v>
      </c>
      <c r="AW7" s="13"/>
      <c r="AX7" s="13">
        <v>68</v>
      </c>
      <c r="AY7" s="13">
        <v>2</v>
      </c>
      <c r="AZ7" s="13"/>
      <c r="BA7" s="13">
        <v>49</v>
      </c>
      <c r="BB7" s="13">
        <v>10</v>
      </c>
    </row>
    <row r="8" spans="2:54" ht="30" customHeight="1" x14ac:dyDescent="0.35">
      <c r="B8" s="14" t="s">
        <v>84</v>
      </c>
      <c r="C8" s="14">
        <v>59</v>
      </c>
      <c r="D8" s="14">
        <v>44</v>
      </c>
      <c r="E8" s="14">
        <v>15</v>
      </c>
      <c r="F8" s="14"/>
      <c r="G8" s="14">
        <v>11</v>
      </c>
      <c r="H8" s="14">
        <v>23</v>
      </c>
      <c r="I8" s="14">
        <v>16</v>
      </c>
      <c r="J8" s="14">
        <v>7</v>
      </c>
      <c r="K8" s="14">
        <v>1</v>
      </c>
      <c r="L8" s="14" t="s">
        <v>544</v>
      </c>
      <c r="M8" s="14"/>
      <c r="N8" s="14">
        <v>12</v>
      </c>
      <c r="O8" s="14">
        <v>11</v>
      </c>
      <c r="P8" s="14">
        <v>21</v>
      </c>
      <c r="Q8" s="14">
        <v>15</v>
      </c>
      <c r="R8" s="14"/>
      <c r="S8" s="14">
        <v>40</v>
      </c>
      <c r="T8" s="14">
        <v>18</v>
      </c>
      <c r="U8" s="14"/>
      <c r="V8" s="14">
        <v>9</v>
      </c>
      <c r="W8" s="14">
        <v>11</v>
      </c>
      <c r="X8" s="14">
        <v>34</v>
      </c>
      <c r="Y8" s="14">
        <v>4</v>
      </c>
      <c r="Z8" s="14"/>
      <c r="AA8" s="14">
        <v>12</v>
      </c>
      <c r="AB8" s="14">
        <v>4</v>
      </c>
      <c r="AC8" s="14">
        <v>4</v>
      </c>
      <c r="AD8" s="14">
        <v>26</v>
      </c>
      <c r="AE8" s="14">
        <v>6</v>
      </c>
      <c r="AF8" s="14">
        <v>6</v>
      </c>
      <c r="AG8" s="14"/>
      <c r="AH8" s="14">
        <v>36</v>
      </c>
      <c r="AI8" s="14">
        <v>22</v>
      </c>
      <c r="AJ8" s="14"/>
      <c r="AK8" s="14">
        <v>32</v>
      </c>
      <c r="AL8" s="14">
        <v>16</v>
      </c>
      <c r="AM8" s="14"/>
      <c r="AN8" s="14">
        <v>31</v>
      </c>
      <c r="AO8" s="14">
        <v>25</v>
      </c>
      <c r="AP8" s="14"/>
      <c r="AQ8" s="14">
        <v>8</v>
      </c>
      <c r="AR8" s="14">
        <v>6</v>
      </c>
      <c r="AS8" s="14">
        <v>43</v>
      </c>
      <c r="AT8" s="14"/>
      <c r="AU8" s="14">
        <v>41</v>
      </c>
      <c r="AV8" s="14">
        <v>18</v>
      </c>
      <c r="AW8" s="14"/>
      <c r="AX8" s="14">
        <v>56</v>
      </c>
      <c r="AY8" s="14">
        <v>3</v>
      </c>
      <c r="AZ8" s="14"/>
      <c r="BA8" s="14">
        <v>41</v>
      </c>
      <c r="BB8" s="14">
        <v>6</v>
      </c>
    </row>
    <row r="9" spans="2:54" x14ac:dyDescent="0.35">
      <c r="B9" s="19" t="s">
        <v>315</v>
      </c>
      <c r="C9" s="16">
        <v>0.192026377076987</v>
      </c>
      <c r="D9" s="16">
        <v>0.23348946665251899</v>
      </c>
      <c r="E9" s="16">
        <v>6.9761198754015305E-2</v>
      </c>
      <c r="F9" s="16"/>
      <c r="G9" s="16">
        <v>0.25682294549937501</v>
      </c>
      <c r="H9" s="16">
        <v>0.24552252979364</v>
      </c>
      <c r="I9" s="16">
        <v>0.16409990523538501</v>
      </c>
      <c r="J9" s="16">
        <v>0</v>
      </c>
      <c r="K9" s="16">
        <v>0</v>
      </c>
      <c r="L9" s="16" t="s">
        <v>141</v>
      </c>
      <c r="M9" s="16"/>
      <c r="N9" s="16">
        <v>0.18493890999486101</v>
      </c>
      <c r="O9" s="16">
        <v>0.15037216996188399</v>
      </c>
      <c r="P9" s="16">
        <v>0.15130352985579701</v>
      </c>
      <c r="Q9" s="16">
        <v>0.28329250712381199</v>
      </c>
      <c r="R9" s="16"/>
      <c r="S9" s="16">
        <v>0.25324789460636499</v>
      </c>
      <c r="T9" s="16">
        <v>5.6730184116605201E-2</v>
      </c>
      <c r="U9" s="16"/>
      <c r="V9" s="16">
        <v>5.5377415441978099E-2</v>
      </c>
      <c r="W9" s="16">
        <v>0.243766650872735</v>
      </c>
      <c r="X9" s="16">
        <v>0.195258817105465</v>
      </c>
      <c r="Y9" s="16">
        <v>0.322124940019409</v>
      </c>
      <c r="Z9" s="16"/>
      <c r="AA9" s="16">
        <v>0</v>
      </c>
      <c r="AB9" s="16">
        <v>0</v>
      </c>
      <c r="AC9" s="16">
        <v>0.36530558742576602</v>
      </c>
      <c r="AD9" s="16">
        <v>0.22312622157215301</v>
      </c>
      <c r="AE9" s="16">
        <v>0.26526860230230598</v>
      </c>
      <c r="AF9" s="16">
        <v>0.35843248024715202</v>
      </c>
      <c r="AG9" s="16"/>
      <c r="AH9" s="16">
        <v>0.121204747290205</v>
      </c>
      <c r="AI9" s="16">
        <v>0.31241140709452703</v>
      </c>
      <c r="AJ9" s="16"/>
      <c r="AK9" s="16">
        <v>0.165908435075348</v>
      </c>
      <c r="AL9" s="16">
        <v>0.13418014100205899</v>
      </c>
      <c r="AM9" s="16"/>
      <c r="AN9" s="16">
        <v>0.168963149351226</v>
      </c>
      <c r="AO9" s="16">
        <v>0.237606986913696</v>
      </c>
      <c r="AP9" s="16"/>
      <c r="AQ9" s="16">
        <v>7.7962344463411395E-2</v>
      </c>
      <c r="AR9" s="16">
        <v>0.24981018992842999</v>
      </c>
      <c r="AS9" s="16">
        <v>0.211679213874578</v>
      </c>
      <c r="AT9" s="16"/>
      <c r="AU9" s="16">
        <v>0.219383180983521</v>
      </c>
      <c r="AV9" s="16">
        <v>0.12999195446883599</v>
      </c>
      <c r="AW9" s="16"/>
      <c r="AX9" s="16">
        <v>0.20155137359200401</v>
      </c>
      <c r="AY9" s="16">
        <v>0</v>
      </c>
      <c r="AZ9" s="16"/>
      <c r="BA9" s="16">
        <v>0.18025077472076101</v>
      </c>
      <c r="BB9" s="16">
        <v>0.29035704168513898</v>
      </c>
    </row>
    <row r="10" spans="2:54" x14ac:dyDescent="0.35">
      <c r="B10" s="19" t="s">
        <v>316</v>
      </c>
      <c r="C10" s="16">
        <v>0.26835903605088002</v>
      </c>
      <c r="D10" s="16">
        <v>0.21881329771771901</v>
      </c>
      <c r="E10" s="16">
        <v>0.414458098963499</v>
      </c>
      <c r="F10" s="16"/>
      <c r="G10" s="16">
        <v>0.32065528682459998</v>
      </c>
      <c r="H10" s="16">
        <v>0.255798082008798</v>
      </c>
      <c r="I10" s="16">
        <v>0.32577279045428598</v>
      </c>
      <c r="J10" s="16">
        <v>0.13012227282180999</v>
      </c>
      <c r="K10" s="16">
        <v>0</v>
      </c>
      <c r="L10" s="16" t="s">
        <v>141</v>
      </c>
      <c r="M10" s="16"/>
      <c r="N10" s="16">
        <v>0.52413222630228895</v>
      </c>
      <c r="O10" s="16">
        <v>0.145033982579856</v>
      </c>
      <c r="P10" s="16">
        <v>0.142553663096816</v>
      </c>
      <c r="Q10" s="16">
        <v>0.32862126576802397</v>
      </c>
      <c r="R10" s="16"/>
      <c r="S10" s="16">
        <v>0.300133408603173</v>
      </c>
      <c r="T10" s="16">
        <v>0.19813941697712401</v>
      </c>
      <c r="U10" s="16"/>
      <c r="V10" s="16">
        <v>5.52554834345024E-2</v>
      </c>
      <c r="W10" s="16">
        <v>0.31555101413706799</v>
      </c>
      <c r="X10" s="16">
        <v>0.32740490362103097</v>
      </c>
      <c r="Y10" s="16">
        <v>0.12823889230553101</v>
      </c>
      <c r="Z10" s="16"/>
      <c r="AA10" s="16">
        <v>0.158817899152567</v>
      </c>
      <c r="AB10" s="16">
        <v>0.25284528780796001</v>
      </c>
      <c r="AC10" s="16">
        <v>0.346938019427035</v>
      </c>
      <c r="AD10" s="16">
        <v>0.24460865960855799</v>
      </c>
      <c r="AE10" s="16">
        <v>0.40160477063001998</v>
      </c>
      <c r="AF10" s="16">
        <v>0.39535595313970701</v>
      </c>
      <c r="AG10" s="16"/>
      <c r="AH10" s="16">
        <v>0.34004294959630299</v>
      </c>
      <c r="AI10" s="16">
        <v>0.15913111151745499</v>
      </c>
      <c r="AJ10" s="16"/>
      <c r="AK10" s="16">
        <v>0.334363261138167</v>
      </c>
      <c r="AL10" s="16">
        <v>0.27865520907332098</v>
      </c>
      <c r="AM10" s="16"/>
      <c r="AN10" s="16">
        <v>0.335778041824497</v>
      </c>
      <c r="AO10" s="16">
        <v>0.208284795529429</v>
      </c>
      <c r="AP10" s="16"/>
      <c r="AQ10" s="16">
        <v>6.3536043587769306E-2</v>
      </c>
      <c r="AR10" s="16">
        <v>0.23634922715308199</v>
      </c>
      <c r="AS10" s="16">
        <v>0.32095724662330699</v>
      </c>
      <c r="AT10" s="16"/>
      <c r="AU10" s="16">
        <v>0.27713773684439902</v>
      </c>
      <c r="AV10" s="16">
        <v>0.24845241110900801</v>
      </c>
      <c r="AW10" s="16"/>
      <c r="AX10" s="16">
        <v>0.27166905189354501</v>
      </c>
      <c r="AY10" s="16">
        <v>0.20162826619365501</v>
      </c>
      <c r="AZ10" s="16"/>
      <c r="BA10" s="16">
        <v>0.30127025240810301</v>
      </c>
      <c r="BB10" s="16">
        <v>0.234104828718116</v>
      </c>
    </row>
    <row r="11" spans="2:54" x14ac:dyDescent="0.35">
      <c r="B11" s="19" t="s">
        <v>317</v>
      </c>
      <c r="C11" s="16">
        <v>0.32859390255453202</v>
      </c>
      <c r="D11" s="16">
        <v>0.27631722884731702</v>
      </c>
      <c r="E11" s="16">
        <v>0.48274586996403002</v>
      </c>
      <c r="F11" s="16"/>
      <c r="G11" s="16">
        <v>0.113481416078014</v>
      </c>
      <c r="H11" s="16">
        <v>0.35581391267406998</v>
      </c>
      <c r="I11" s="16">
        <v>0.29086893827552501</v>
      </c>
      <c r="J11" s="16">
        <v>0.73935836582127701</v>
      </c>
      <c r="K11" s="16">
        <v>0</v>
      </c>
      <c r="L11" s="16" t="s">
        <v>141</v>
      </c>
      <c r="M11" s="16"/>
      <c r="N11" s="16">
        <v>0.192553785382026</v>
      </c>
      <c r="O11" s="16">
        <v>0.44098085931977299</v>
      </c>
      <c r="P11" s="16">
        <v>0.43482689363842703</v>
      </c>
      <c r="Q11" s="16">
        <v>0.20902446593336499</v>
      </c>
      <c r="R11" s="16"/>
      <c r="S11" s="16">
        <v>0.194913663580322</v>
      </c>
      <c r="T11" s="16">
        <v>0.62401989225767196</v>
      </c>
      <c r="U11" s="16"/>
      <c r="V11" s="16">
        <v>0.64502780561608797</v>
      </c>
      <c r="W11" s="16">
        <v>0.30529212388177002</v>
      </c>
      <c r="X11" s="16">
        <v>0.26262054999522</v>
      </c>
      <c r="Y11" s="16">
        <v>0.25033000723620302</v>
      </c>
      <c r="Z11" s="16"/>
      <c r="AA11" s="16">
        <v>0.56789764538168397</v>
      </c>
      <c r="AB11" s="16">
        <v>0.48736043853229299</v>
      </c>
      <c r="AC11" s="16">
        <v>0.28775639314719897</v>
      </c>
      <c r="AD11" s="16">
        <v>0.33740345182919901</v>
      </c>
      <c r="AE11" s="16">
        <v>9.2921731476729996E-2</v>
      </c>
      <c r="AF11" s="16">
        <v>0</v>
      </c>
      <c r="AG11" s="16"/>
      <c r="AH11" s="16">
        <v>0.36895032867581101</v>
      </c>
      <c r="AI11" s="16">
        <v>0.24466406640657201</v>
      </c>
      <c r="AJ11" s="16"/>
      <c r="AK11" s="16">
        <v>0.32595865221243597</v>
      </c>
      <c r="AL11" s="16">
        <v>0.33736014306975898</v>
      </c>
      <c r="AM11" s="16"/>
      <c r="AN11" s="16">
        <v>0.30003967795474701</v>
      </c>
      <c r="AO11" s="16">
        <v>0.30485147410215502</v>
      </c>
      <c r="AP11" s="16"/>
      <c r="AQ11" s="16">
        <v>0.36919371089541902</v>
      </c>
      <c r="AR11" s="16">
        <v>0.27616167393459101</v>
      </c>
      <c r="AS11" s="16">
        <v>0.303557456383025</v>
      </c>
      <c r="AT11" s="16"/>
      <c r="AU11" s="16">
        <v>0.32321199833740499</v>
      </c>
      <c r="AV11" s="16">
        <v>0.34079793493282101</v>
      </c>
      <c r="AW11" s="16"/>
      <c r="AX11" s="16">
        <v>0.344892995545454</v>
      </c>
      <c r="AY11" s="16">
        <v>0</v>
      </c>
      <c r="AZ11" s="16"/>
      <c r="BA11" s="16">
        <v>0.367158354188661</v>
      </c>
      <c r="BB11" s="16">
        <v>0.18656093160661499</v>
      </c>
    </row>
    <row r="12" spans="2:54" x14ac:dyDescent="0.35">
      <c r="B12" s="19" t="s">
        <v>318</v>
      </c>
      <c r="C12" s="16">
        <v>9.6664284447941007E-2</v>
      </c>
      <c r="D12" s="16">
        <v>0.129445489528526</v>
      </c>
      <c r="E12" s="16">
        <v>0</v>
      </c>
      <c r="F12" s="16"/>
      <c r="G12" s="16">
        <v>0</v>
      </c>
      <c r="H12" s="16">
        <v>5.1183879688237101E-2</v>
      </c>
      <c r="I12" s="16">
        <v>0.182813281643081</v>
      </c>
      <c r="J12" s="16">
        <v>0.130519361356913</v>
      </c>
      <c r="K12" s="16">
        <v>0.51484781075095298</v>
      </c>
      <c r="L12" s="16" t="s">
        <v>141</v>
      </c>
      <c r="M12" s="16"/>
      <c r="N12" s="16">
        <v>0</v>
      </c>
      <c r="O12" s="16">
        <v>0.110905417055201</v>
      </c>
      <c r="P12" s="16">
        <v>8.4275242600203096E-2</v>
      </c>
      <c r="Q12" s="16">
        <v>0.17906176117479899</v>
      </c>
      <c r="R12" s="16"/>
      <c r="S12" s="16">
        <v>0.14040486616946299</v>
      </c>
      <c r="T12" s="16">
        <v>0</v>
      </c>
      <c r="U12" s="16"/>
      <c r="V12" s="16">
        <v>0</v>
      </c>
      <c r="W12" s="16">
        <v>0</v>
      </c>
      <c r="X12" s="16">
        <v>0.16458239323000001</v>
      </c>
      <c r="Y12" s="16">
        <v>0</v>
      </c>
      <c r="Z12" s="16"/>
      <c r="AA12" s="16">
        <v>0</v>
      </c>
      <c r="AB12" s="16">
        <v>0</v>
      </c>
      <c r="AC12" s="16">
        <v>0</v>
      </c>
      <c r="AD12" s="16">
        <v>0.12949506273997499</v>
      </c>
      <c r="AE12" s="16">
        <v>0.24020489559094399</v>
      </c>
      <c r="AF12" s="16">
        <v>0.135819211580536</v>
      </c>
      <c r="AG12" s="16"/>
      <c r="AH12" s="16">
        <v>0.123877013565144</v>
      </c>
      <c r="AI12" s="16">
        <v>5.5056915946856598E-2</v>
      </c>
      <c r="AJ12" s="16"/>
      <c r="AK12" s="16">
        <v>0.13953487549501101</v>
      </c>
      <c r="AL12" s="16">
        <v>3.7614851479455098E-2</v>
      </c>
      <c r="AM12" s="16"/>
      <c r="AN12" s="16">
        <v>0.14241979813830599</v>
      </c>
      <c r="AO12" s="16">
        <v>4.8356680772423798E-2</v>
      </c>
      <c r="AP12" s="16"/>
      <c r="AQ12" s="16">
        <v>0.146055487795094</v>
      </c>
      <c r="AR12" s="16">
        <v>0.149980998223393</v>
      </c>
      <c r="AS12" s="16">
        <v>8.3294122779904695E-2</v>
      </c>
      <c r="AT12" s="16"/>
      <c r="AU12" s="16">
        <v>0.124737735404643</v>
      </c>
      <c r="AV12" s="16">
        <v>3.3004789476699603E-2</v>
      </c>
      <c r="AW12" s="16"/>
      <c r="AX12" s="16">
        <v>0.101459078717918</v>
      </c>
      <c r="AY12" s="16">
        <v>0</v>
      </c>
      <c r="AZ12" s="16"/>
      <c r="BA12" s="16">
        <v>8.6403658805712893E-2</v>
      </c>
      <c r="BB12" s="16">
        <v>0.19232744649936701</v>
      </c>
    </row>
    <row r="13" spans="2:54" x14ac:dyDescent="0.35">
      <c r="B13" s="19" t="s">
        <v>319</v>
      </c>
      <c r="C13" s="16">
        <v>3.9616077245391998E-2</v>
      </c>
      <c r="D13" s="16">
        <v>4.1847937139328703E-2</v>
      </c>
      <c r="E13" s="16">
        <v>3.3034832318456199E-2</v>
      </c>
      <c r="F13" s="16"/>
      <c r="G13" s="16">
        <v>0.108559526896054</v>
      </c>
      <c r="H13" s="16">
        <v>2.4326281229124402E-2</v>
      </c>
      <c r="I13" s="16">
        <v>0</v>
      </c>
      <c r="J13" s="16">
        <v>0</v>
      </c>
      <c r="K13" s="16">
        <v>0.48515218924904702</v>
      </c>
      <c r="L13" s="16" t="s">
        <v>141</v>
      </c>
      <c r="M13" s="16"/>
      <c r="N13" s="16">
        <v>4.7726884614894501E-2</v>
      </c>
      <c r="O13" s="16">
        <v>6.4478896681597897E-2</v>
      </c>
      <c r="P13" s="16">
        <v>5.0792482518071003E-2</v>
      </c>
      <c r="Q13" s="16">
        <v>0</v>
      </c>
      <c r="R13" s="16"/>
      <c r="S13" s="16">
        <v>5.7542349333729197E-2</v>
      </c>
      <c r="T13" s="16">
        <v>0</v>
      </c>
      <c r="U13" s="16"/>
      <c r="V13" s="16">
        <v>0</v>
      </c>
      <c r="W13" s="16">
        <v>4.55350428378812E-2</v>
      </c>
      <c r="X13" s="16">
        <v>3.2665691808411002E-2</v>
      </c>
      <c r="Y13" s="16">
        <v>0.161875541597677</v>
      </c>
      <c r="Z13" s="16"/>
      <c r="AA13" s="16">
        <v>0</v>
      </c>
      <c r="AB13" s="16">
        <v>0.259794273659747</v>
      </c>
      <c r="AC13" s="16">
        <v>0</v>
      </c>
      <c r="AD13" s="16">
        <v>1.8943086577771599E-2</v>
      </c>
      <c r="AE13" s="16">
        <v>0</v>
      </c>
      <c r="AF13" s="16">
        <v>0.110392355032605</v>
      </c>
      <c r="AG13" s="16"/>
      <c r="AH13" s="16">
        <v>2.91835111552868E-2</v>
      </c>
      <c r="AI13" s="16">
        <v>5.76587626008353E-2</v>
      </c>
      <c r="AJ13" s="16"/>
      <c r="AK13" s="16">
        <v>1.53772331445369E-2</v>
      </c>
      <c r="AL13" s="16">
        <v>0.11432421267345701</v>
      </c>
      <c r="AM13" s="16"/>
      <c r="AN13" s="16">
        <v>3.3551904813375603E-2</v>
      </c>
      <c r="AO13" s="16">
        <v>5.0641891738230402E-2</v>
      </c>
      <c r="AP13" s="16"/>
      <c r="AQ13" s="16">
        <v>6.2296548525587803E-2</v>
      </c>
      <c r="AR13" s="16">
        <v>8.7697910760503997E-2</v>
      </c>
      <c r="AS13" s="16">
        <v>2.97858459941968E-2</v>
      </c>
      <c r="AT13" s="16"/>
      <c r="AU13" s="16">
        <v>2.5986011172123201E-2</v>
      </c>
      <c r="AV13" s="16">
        <v>7.0523681871100002E-2</v>
      </c>
      <c r="AW13" s="16"/>
      <c r="AX13" s="16">
        <v>4.15811353975317E-2</v>
      </c>
      <c r="AY13" s="16">
        <v>0</v>
      </c>
      <c r="AZ13" s="16"/>
      <c r="BA13" s="16">
        <v>2.7102892587131801E-2</v>
      </c>
      <c r="BB13" s="16">
        <v>0</v>
      </c>
    </row>
    <row r="14" spans="2:54" x14ac:dyDescent="0.35">
      <c r="B14" s="19" t="s">
        <v>320</v>
      </c>
      <c r="C14" s="16">
        <v>4.7972547427385298E-2</v>
      </c>
      <c r="D14" s="16">
        <v>6.4241202644112705E-2</v>
      </c>
      <c r="E14" s="16">
        <v>0</v>
      </c>
      <c r="F14" s="16"/>
      <c r="G14" s="16">
        <v>0.20048082470195699</v>
      </c>
      <c r="H14" s="16">
        <v>0</v>
      </c>
      <c r="I14" s="16">
        <v>3.6445084391723198E-2</v>
      </c>
      <c r="J14" s="16">
        <v>0</v>
      </c>
      <c r="K14" s="16">
        <v>0</v>
      </c>
      <c r="L14" s="16" t="s">
        <v>141</v>
      </c>
      <c r="M14" s="16"/>
      <c r="N14" s="16">
        <v>0</v>
      </c>
      <c r="O14" s="16">
        <v>0</v>
      </c>
      <c r="P14" s="16">
        <v>0.136248188290686</v>
      </c>
      <c r="Q14" s="16">
        <v>0</v>
      </c>
      <c r="R14" s="16"/>
      <c r="S14" s="16">
        <v>1.4877626169433699E-2</v>
      </c>
      <c r="T14" s="16">
        <v>0.121110506648599</v>
      </c>
      <c r="U14" s="16"/>
      <c r="V14" s="16">
        <v>0.244339295507432</v>
      </c>
      <c r="W14" s="16">
        <v>0</v>
      </c>
      <c r="X14" s="16">
        <v>0</v>
      </c>
      <c r="Y14" s="16">
        <v>0.13743061884118099</v>
      </c>
      <c r="Z14" s="16"/>
      <c r="AA14" s="16">
        <v>0.19010491172902899</v>
      </c>
      <c r="AB14" s="16">
        <v>0</v>
      </c>
      <c r="AC14" s="16">
        <v>0</v>
      </c>
      <c r="AD14" s="16">
        <v>2.31930661928961E-2</v>
      </c>
      <c r="AE14" s="16">
        <v>0</v>
      </c>
      <c r="AF14" s="16">
        <v>0</v>
      </c>
      <c r="AG14" s="16"/>
      <c r="AH14" s="16">
        <v>0</v>
      </c>
      <c r="AI14" s="16">
        <v>0.127278264418617</v>
      </c>
      <c r="AJ14" s="16"/>
      <c r="AK14" s="16">
        <v>0</v>
      </c>
      <c r="AL14" s="16">
        <v>3.7471628594192397E-2</v>
      </c>
      <c r="AM14" s="16"/>
      <c r="AN14" s="16">
        <v>0</v>
      </c>
      <c r="AO14" s="16">
        <v>0.111788942331969</v>
      </c>
      <c r="AP14" s="16"/>
      <c r="AQ14" s="16">
        <v>0.280955864732719</v>
      </c>
      <c r="AR14" s="16">
        <v>0</v>
      </c>
      <c r="AS14" s="16">
        <v>1.40385937979614E-2</v>
      </c>
      <c r="AT14" s="16"/>
      <c r="AU14" s="16">
        <v>1.4759772868093801E-2</v>
      </c>
      <c r="AV14" s="16">
        <v>0.12328599778655699</v>
      </c>
      <c r="AW14" s="16"/>
      <c r="AX14" s="16">
        <v>1.0750839951932E-2</v>
      </c>
      <c r="AY14" s="16">
        <v>0.79837173380634496</v>
      </c>
      <c r="AZ14" s="16"/>
      <c r="BA14" s="16">
        <v>0</v>
      </c>
      <c r="BB14" s="16">
        <v>9.6649751490762603E-2</v>
      </c>
    </row>
    <row r="15" spans="2:54" x14ac:dyDescent="0.35">
      <c r="B15" s="19" t="s">
        <v>321</v>
      </c>
      <c r="C15" s="16">
        <v>2.6767775196882601E-2</v>
      </c>
      <c r="D15" s="16">
        <v>3.5845377470477002E-2</v>
      </c>
      <c r="E15" s="16">
        <v>0</v>
      </c>
      <c r="F15" s="16"/>
      <c r="G15" s="16">
        <v>0</v>
      </c>
      <c r="H15" s="16">
        <v>6.7355314606130104E-2</v>
      </c>
      <c r="I15" s="16">
        <v>0</v>
      </c>
      <c r="J15" s="16">
        <v>0</v>
      </c>
      <c r="K15" s="16">
        <v>0</v>
      </c>
      <c r="L15" s="16" t="s">
        <v>141</v>
      </c>
      <c r="M15" s="16"/>
      <c r="N15" s="16">
        <v>5.06481937059301E-2</v>
      </c>
      <c r="O15" s="16">
        <v>8.8228674401688106E-2</v>
      </c>
      <c r="P15" s="16">
        <v>0</v>
      </c>
      <c r="Q15" s="16">
        <v>0</v>
      </c>
      <c r="R15" s="16"/>
      <c r="S15" s="16">
        <v>3.8880191537512897E-2</v>
      </c>
      <c r="T15" s="16">
        <v>0</v>
      </c>
      <c r="U15" s="16"/>
      <c r="V15" s="16">
        <v>0</v>
      </c>
      <c r="W15" s="16">
        <v>8.9855168270545793E-2</v>
      </c>
      <c r="X15" s="16">
        <v>1.7467644239872699E-2</v>
      </c>
      <c r="Y15" s="16">
        <v>0</v>
      </c>
      <c r="Z15" s="16"/>
      <c r="AA15" s="16">
        <v>8.3179543736719402E-2</v>
      </c>
      <c r="AB15" s="16">
        <v>0</v>
      </c>
      <c r="AC15" s="16">
        <v>0</v>
      </c>
      <c r="AD15" s="16">
        <v>2.3230451479446398E-2</v>
      </c>
      <c r="AE15" s="16">
        <v>0</v>
      </c>
      <c r="AF15" s="16">
        <v>0</v>
      </c>
      <c r="AG15" s="16"/>
      <c r="AH15" s="16">
        <v>1.6741449717250001E-2</v>
      </c>
      <c r="AI15" s="16">
        <v>4.3799472015136398E-2</v>
      </c>
      <c r="AJ15" s="16"/>
      <c r="AK15" s="16">
        <v>1.8857542934501099E-2</v>
      </c>
      <c r="AL15" s="16">
        <v>6.0393814107756502E-2</v>
      </c>
      <c r="AM15" s="16"/>
      <c r="AN15" s="16">
        <v>1.9247427917847702E-2</v>
      </c>
      <c r="AO15" s="16">
        <v>3.8469228612097402E-2</v>
      </c>
      <c r="AP15" s="16"/>
      <c r="AQ15" s="16">
        <v>0</v>
      </c>
      <c r="AR15" s="16">
        <v>0</v>
      </c>
      <c r="AS15" s="16">
        <v>3.6687520547026703E-2</v>
      </c>
      <c r="AT15" s="16"/>
      <c r="AU15" s="16">
        <v>1.47835643898141E-2</v>
      </c>
      <c r="AV15" s="16">
        <v>5.3943230354978999E-2</v>
      </c>
      <c r="AW15" s="16"/>
      <c r="AX15" s="16">
        <v>2.8095524901616299E-2</v>
      </c>
      <c r="AY15" s="16">
        <v>0</v>
      </c>
      <c r="AZ15" s="16"/>
      <c r="BA15" s="16">
        <v>3.7814067289629598E-2</v>
      </c>
      <c r="BB15" s="16">
        <v>0</v>
      </c>
    </row>
    <row r="16" spans="2:54" x14ac:dyDescent="0.35">
      <c r="B16" s="19" t="s">
        <v>110</v>
      </c>
      <c r="C16" s="20">
        <v>0</v>
      </c>
      <c r="D16" s="20">
        <v>0</v>
      </c>
      <c r="E16" s="20">
        <v>0</v>
      </c>
      <c r="F16" s="20"/>
      <c r="G16" s="20">
        <v>0</v>
      </c>
      <c r="H16" s="20">
        <v>0</v>
      </c>
      <c r="I16" s="20">
        <v>0</v>
      </c>
      <c r="J16" s="20">
        <v>0</v>
      </c>
      <c r="K16" s="20">
        <v>0</v>
      </c>
      <c r="L16" s="20" t="s">
        <v>141</v>
      </c>
      <c r="M16" s="20"/>
      <c r="N16" s="20">
        <v>0</v>
      </c>
      <c r="O16" s="20">
        <v>0</v>
      </c>
      <c r="P16" s="20">
        <v>0</v>
      </c>
      <c r="Q16" s="20">
        <v>0</v>
      </c>
      <c r="R16" s="20"/>
      <c r="S16" s="20">
        <v>0</v>
      </c>
      <c r="T16" s="20">
        <v>0</v>
      </c>
      <c r="U16" s="20"/>
      <c r="V16" s="20">
        <v>0</v>
      </c>
      <c r="W16" s="20">
        <v>0</v>
      </c>
      <c r="X16" s="20">
        <v>0</v>
      </c>
      <c r="Y16" s="20">
        <v>0</v>
      </c>
      <c r="Z16" s="20"/>
      <c r="AA16" s="20">
        <v>0</v>
      </c>
      <c r="AB16" s="20">
        <v>0</v>
      </c>
      <c r="AC16" s="20">
        <v>0</v>
      </c>
      <c r="AD16" s="20">
        <v>0</v>
      </c>
      <c r="AE16" s="20">
        <v>0</v>
      </c>
      <c r="AF16" s="20">
        <v>0</v>
      </c>
      <c r="AG16" s="20"/>
      <c r="AH16" s="20">
        <v>0</v>
      </c>
      <c r="AI16" s="20">
        <v>0</v>
      </c>
      <c r="AJ16" s="20"/>
      <c r="AK16" s="20">
        <v>0</v>
      </c>
      <c r="AL16" s="20">
        <v>0</v>
      </c>
      <c r="AM16" s="20"/>
      <c r="AN16" s="20">
        <v>0</v>
      </c>
      <c r="AO16" s="20">
        <v>0</v>
      </c>
      <c r="AP16" s="20"/>
      <c r="AQ16" s="20">
        <v>0</v>
      </c>
      <c r="AR16" s="20">
        <v>0</v>
      </c>
      <c r="AS16" s="20">
        <v>0</v>
      </c>
      <c r="AT16" s="20"/>
      <c r="AU16" s="20">
        <v>0</v>
      </c>
      <c r="AV16" s="20">
        <v>0</v>
      </c>
      <c r="AW16" s="20"/>
      <c r="AX16" s="20">
        <v>0</v>
      </c>
      <c r="AY16" s="20">
        <v>0</v>
      </c>
      <c r="AZ16" s="20"/>
      <c r="BA16" s="20">
        <v>0</v>
      </c>
      <c r="BB16" s="20">
        <v>0</v>
      </c>
    </row>
    <row r="17" spans="2:2" x14ac:dyDescent="0.35">
      <c r="B17" s="21" t="s">
        <v>25</v>
      </c>
    </row>
    <row r="18" spans="2:2" x14ac:dyDescent="0.35">
      <c r="B18" t="s">
        <v>525</v>
      </c>
    </row>
    <row r="19" spans="2:2" x14ac:dyDescent="0.35">
      <c r="B19" t="s">
        <v>526</v>
      </c>
    </row>
    <row r="21" spans="2:2" x14ac:dyDescent="0.35">
      <c r="B2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B21"/>
  <sheetViews>
    <sheetView showGridLines="0" topLeftCell="A6"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324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146</v>
      </c>
      <c r="D7" s="13">
        <v>105</v>
      </c>
      <c r="E7" s="13">
        <v>41</v>
      </c>
      <c r="F7" s="13"/>
      <c r="G7" s="13">
        <v>16</v>
      </c>
      <c r="H7" s="13">
        <v>52</v>
      </c>
      <c r="I7" s="13">
        <v>45</v>
      </c>
      <c r="J7" s="13">
        <v>17</v>
      </c>
      <c r="K7" s="13">
        <v>12</v>
      </c>
      <c r="L7" s="13">
        <v>4</v>
      </c>
      <c r="M7" s="13"/>
      <c r="N7" s="13">
        <v>33</v>
      </c>
      <c r="O7" s="13">
        <v>25</v>
      </c>
      <c r="P7" s="13">
        <v>60</v>
      </c>
      <c r="Q7" s="13">
        <v>28</v>
      </c>
      <c r="R7" s="13"/>
      <c r="S7" s="13">
        <v>108</v>
      </c>
      <c r="T7" s="13">
        <v>37</v>
      </c>
      <c r="U7" s="13"/>
      <c r="V7" s="13">
        <v>11</v>
      </c>
      <c r="W7" s="13">
        <v>33</v>
      </c>
      <c r="X7" s="13">
        <v>87</v>
      </c>
      <c r="Y7" s="13">
        <v>15</v>
      </c>
      <c r="Z7" s="13"/>
      <c r="AA7" s="13">
        <v>21</v>
      </c>
      <c r="AB7" s="13">
        <v>12</v>
      </c>
      <c r="AC7" s="13">
        <v>8</v>
      </c>
      <c r="AD7" s="13">
        <v>73</v>
      </c>
      <c r="AE7" s="13">
        <v>23</v>
      </c>
      <c r="AF7" s="13">
        <v>9</v>
      </c>
      <c r="AG7" s="13"/>
      <c r="AH7" s="13">
        <v>92</v>
      </c>
      <c r="AI7" s="13">
        <v>48</v>
      </c>
      <c r="AJ7" s="13"/>
      <c r="AK7" s="13">
        <v>76</v>
      </c>
      <c r="AL7" s="13">
        <v>46</v>
      </c>
      <c r="AM7" s="13"/>
      <c r="AN7" s="13">
        <v>81</v>
      </c>
      <c r="AO7" s="13">
        <v>52</v>
      </c>
      <c r="AP7" s="13"/>
      <c r="AQ7" s="13">
        <v>23</v>
      </c>
      <c r="AR7" s="13">
        <v>35</v>
      </c>
      <c r="AS7" s="13">
        <v>87</v>
      </c>
      <c r="AT7" s="13"/>
      <c r="AU7" s="13">
        <v>109</v>
      </c>
      <c r="AV7" s="13">
        <v>37</v>
      </c>
      <c r="AW7" s="13"/>
      <c r="AX7" s="13">
        <v>143</v>
      </c>
      <c r="AY7" s="13">
        <v>3</v>
      </c>
      <c r="AZ7" s="13"/>
      <c r="BA7" s="13">
        <v>101</v>
      </c>
      <c r="BB7" s="13">
        <v>22</v>
      </c>
    </row>
    <row r="8" spans="2:54" ht="30" customHeight="1" x14ac:dyDescent="0.35">
      <c r="B8" s="14" t="s">
        <v>84</v>
      </c>
      <c r="C8" s="14">
        <v>130</v>
      </c>
      <c r="D8" s="14">
        <v>88</v>
      </c>
      <c r="E8" s="14">
        <v>42</v>
      </c>
      <c r="F8" s="14"/>
      <c r="G8" s="14">
        <v>17</v>
      </c>
      <c r="H8" s="14">
        <v>45</v>
      </c>
      <c r="I8" s="14">
        <v>38</v>
      </c>
      <c r="J8" s="14">
        <v>17</v>
      </c>
      <c r="K8" s="14">
        <v>8</v>
      </c>
      <c r="L8" s="14">
        <v>4</v>
      </c>
      <c r="M8" s="14"/>
      <c r="N8" s="14">
        <v>27</v>
      </c>
      <c r="O8" s="14">
        <v>20</v>
      </c>
      <c r="P8" s="14">
        <v>50</v>
      </c>
      <c r="Q8" s="14">
        <v>32</v>
      </c>
      <c r="R8" s="14"/>
      <c r="S8" s="14">
        <v>78</v>
      </c>
      <c r="T8" s="14">
        <v>51</v>
      </c>
      <c r="U8" s="14"/>
      <c r="V8" s="14">
        <v>14</v>
      </c>
      <c r="W8" s="14">
        <v>36</v>
      </c>
      <c r="X8" s="14">
        <v>70</v>
      </c>
      <c r="Y8" s="14">
        <v>10</v>
      </c>
      <c r="Z8" s="14"/>
      <c r="AA8" s="14">
        <v>29</v>
      </c>
      <c r="AB8" s="14">
        <v>9</v>
      </c>
      <c r="AC8" s="14">
        <v>10</v>
      </c>
      <c r="AD8" s="14">
        <v>56</v>
      </c>
      <c r="AE8" s="14">
        <v>18</v>
      </c>
      <c r="AF8" s="14">
        <v>6</v>
      </c>
      <c r="AG8" s="14"/>
      <c r="AH8" s="14">
        <v>86</v>
      </c>
      <c r="AI8" s="14">
        <v>38</v>
      </c>
      <c r="AJ8" s="14"/>
      <c r="AK8" s="14">
        <v>70</v>
      </c>
      <c r="AL8" s="14">
        <v>38</v>
      </c>
      <c r="AM8" s="14"/>
      <c r="AN8" s="14">
        <v>72</v>
      </c>
      <c r="AO8" s="14">
        <v>43</v>
      </c>
      <c r="AP8" s="14"/>
      <c r="AQ8" s="14">
        <v>19</v>
      </c>
      <c r="AR8" s="14">
        <v>33</v>
      </c>
      <c r="AS8" s="14">
        <v>76</v>
      </c>
      <c r="AT8" s="14"/>
      <c r="AU8" s="14">
        <v>92</v>
      </c>
      <c r="AV8" s="14">
        <v>38</v>
      </c>
      <c r="AW8" s="14"/>
      <c r="AX8" s="14">
        <v>127</v>
      </c>
      <c r="AY8" s="14">
        <v>2</v>
      </c>
      <c r="AZ8" s="14"/>
      <c r="BA8" s="14">
        <v>87</v>
      </c>
      <c r="BB8" s="14">
        <v>19</v>
      </c>
    </row>
    <row r="9" spans="2:54" x14ac:dyDescent="0.35">
      <c r="B9" s="19" t="s">
        <v>315</v>
      </c>
      <c r="C9" s="16">
        <v>0.233869898218309</v>
      </c>
      <c r="D9" s="16">
        <v>0.21857212502093801</v>
      </c>
      <c r="E9" s="16">
        <v>0.26606882004502702</v>
      </c>
      <c r="F9" s="16"/>
      <c r="G9" s="16">
        <v>0.474104399151214</v>
      </c>
      <c r="H9" s="16">
        <v>0.24134983781984201</v>
      </c>
      <c r="I9" s="16">
        <v>0.18072539548435701</v>
      </c>
      <c r="J9" s="16">
        <v>0.24663795087037599</v>
      </c>
      <c r="K9" s="16">
        <v>0</v>
      </c>
      <c r="L9" s="16">
        <v>0</v>
      </c>
      <c r="M9" s="16"/>
      <c r="N9" s="16">
        <v>0.22511197149498399</v>
      </c>
      <c r="O9" s="16">
        <v>0.280503048386672</v>
      </c>
      <c r="P9" s="16">
        <v>0.20479232101422301</v>
      </c>
      <c r="Q9" s="16">
        <v>0.25718354155301498</v>
      </c>
      <c r="R9" s="16"/>
      <c r="S9" s="16">
        <v>0.18693554624002201</v>
      </c>
      <c r="T9" s="16">
        <v>0.31197382855275202</v>
      </c>
      <c r="U9" s="16"/>
      <c r="V9" s="16">
        <v>0.248276289050777</v>
      </c>
      <c r="W9" s="16">
        <v>0.325524045511833</v>
      </c>
      <c r="X9" s="16">
        <v>0.188841403364749</v>
      </c>
      <c r="Y9" s="16">
        <v>0.19855144005033801</v>
      </c>
      <c r="Z9" s="16"/>
      <c r="AA9" s="16">
        <v>0.27987908102431402</v>
      </c>
      <c r="AB9" s="16">
        <v>9.6344847394458102E-2</v>
      </c>
      <c r="AC9" s="16">
        <v>0.29936723021942901</v>
      </c>
      <c r="AD9" s="16">
        <v>0.18367760708536501</v>
      </c>
      <c r="AE9" s="16">
        <v>0.26128214776455999</v>
      </c>
      <c r="AF9" s="16">
        <v>0.47310267714779503</v>
      </c>
      <c r="AG9" s="16"/>
      <c r="AH9" s="16">
        <v>0.21167983778121599</v>
      </c>
      <c r="AI9" s="16">
        <v>0.31873698078968099</v>
      </c>
      <c r="AJ9" s="16"/>
      <c r="AK9" s="16">
        <v>0.23662805537930201</v>
      </c>
      <c r="AL9" s="16">
        <v>0.26208910647515998</v>
      </c>
      <c r="AM9" s="16"/>
      <c r="AN9" s="16">
        <v>0.228876568470749</v>
      </c>
      <c r="AO9" s="16">
        <v>0.25049755632034998</v>
      </c>
      <c r="AP9" s="16"/>
      <c r="AQ9" s="16">
        <v>0.13959140183560001</v>
      </c>
      <c r="AR9" s="16">
        <v>0.10334111350587299</v>
      </c>
      <c r="AS9" s="16">
        <v>0.297370923055367</v>
      </c>
      <c r="AT9" s="16"/>
      <c r="AU9" s="16">
        <v>0.23486002475641801</v>
      </c>
      <c r="AV9" s="16">
        <v>0.23145440545860599</v>
      </c>
      <c r="AW9" s="16"/>
      <c r="AX9" s="16">
        <v>0.238310198061496</v>
      </c>
      <c r="AY9" s="16">
        <v>0</v>
      </c>
      <c r="AZ9" s="16"/>
      <c r="BA9" s="16">
        <v>0.211011249003872</v>
      </c>
      <c r="BB9" s="16">
        <v>0.29479578536792</v>
      </c>
    </row>
    <row r="10" spans="2:54" x14ac:dyDescent="0.35">
      <c r="B10" s="19" t="s">
        <v>316</v>
      </c>
      <c r="C10" s="16">
        <v>0.243387425783646</v>
      </c>
      <c r="D10" s="16">
        <v>0.232967427300874</v>
      </c>
      <c r="E10" s="16">
        <v>0.26531955356803399</v>
      </c>
      <c r="F10" s="16"/>
      <c r="G10" s="16">
        <v>0.199185883261249</v>
      </c>
      <c r="H10" s="16">
        <v>0.31876635054050301</v>
      </c>
      <c r="I10" s="16">
        <v>0.23520017694939599</v>
      </c>
      <c r="J10" s="16">
        <v>5.9565705587831697E-2</v>
      </c>
      <c r="K10" s="16">
        <v>0.261326234985927</v>
      </c>
      <c r="L10" s="16">
        <v>0.44101015491851098</v>
      </c>
      <c r="M10" s="16"/>
      <c r="N10" s="16">
        <v>0.22386870133182801</v>
      </c>
      <c r="O10" s="16">
        <v>0.28088931684865598</v>
      </c>
      <c r="P10" s="16">
        <v>0.26067575194159298</v>
      </c>
      <c r="Q10" s="16">
        <v>0.20893245843673</v>
      </c>
      <c r="R10" s="16"/>
      <c r="S10" s="16">
        <v>0.28674185948585401</v>
      </c>
      <c r="T10" s="16">
        <v>0.183318309049081</v>
      </c>
      <c r="U10" s="16"/>
      <c r="V10" s="16">
        <v>0.26787455392367898</v>
      </c>
      <c r="W10" s="16">
        <v>0.173047348305055</v>
      </c>
      <c r="X10" s="16">
        <v>0.28224984249996998</v>
      </c>
      <c r="Y10" s="16">
        <v>0.19010090452849099</v>
      </c>
      <c r="Z10" s="16"/>
      <c r="AA10" s="16">
        <v>0.21199180180858901</v>
      </c>
      <c r="AB10" s="16">
        <v>0.28807008655623101</v>
      </c>
      <c r="AC10" s="16">
        <v>0.204478453815508</v>
      </c>
      <c r="AD10" s="16">
        <v>0.31800880240789903</v>
      </c>
      <c r="AE10" s="16">
        <v>7.3089765043570801E-2</v>
      </c>
      <c r="AF10" s="16">
        <v>0.21939188725654499</v>
      </c>
      <c r="AG10" s="16"/>
      <c r="AH10" s="16">
        <v>0.23321964973644899</v>
      </c>
      <c r="AI10" s="16">
        <v>0.24286296019687001</v>
      </c>
      <c r="AJ10" s="16"/>
      <c r="AK10" s="16">
        <v>0.246996157006203</v>
      </c>
      <c r="AL10" s="16">
        <v>0.21879359570158</v>
      </c>
      <c r="AM10" s="16"/>
      <c r="AN10" s="16">
        <v>0.23301545430265699</v>
      </c>
      <c r="AO10" s="16">
        <v>0.29616247849001298</v>
      </c>
      <c r="AP10" s="16"/>
      <c r="AQ10" s="16">
        <v>0.19966132059806499</v>
      </c>
      <c r="AR10" s="16">
        <v>0.24265236114270999</v>
      </c>
      <c r="AS10" s="16">
        <v>0.25987400958579798</v>
      </c>
      <c r="AT10" s="16"/>
      <c r="AU10" s="16">
        <v>0.240033200643998</v>
      </c>
      <c r="AV10" s="16">
        <v>0.25157032587508699</v>
      </c>
      <c r="AW10" s="16"/>
      <c r="AX10" s="16">
        <v>0.24800842727538999</v>
      </c>
      <c r="AY10" s="16">
        <v>0</v>
      </c>
      <c r="AZ10" s="16"/>
      <c r="BA10" s="16">
        <v>0.26387476353329697</v>
      </c>
      <c r="BB10" s="16">
        <v>0.15303121083218599</v>
      </c>
    </row>
    <row r="11" spans="2:54" x14ac:dyDescent="0.35">
      <c r="B11" s="19" t="s">
        <v>317</v>
      </c>
      <c r="C11" s="16">
        <v>0.24147369124276</v>
      </c>
      <c r="D11" s="16">
        <v>0.27389194011826301</v>
      </c>
      <c r="E11" s="16">
        <v>0.17323940329549101</v>
      </c>
      <c r="F11" s="16"/>
      <c r="G11" s="16">
        <v>0.16898382627525799</v>
      </c>
      <c r="H11" s="16">
        <v>0.17523287448111199</v>
      </c>
      <c r="I11" s="16">
        <v>0.16966496681170101</v>
      </c>
      <c r="J11" s="16">
        <v>0.52324285092590095</v>
      </c>
      <c r="K11" s="16">
        <v>0.51824852074479399</v>
      </c>
      <c r="L11" s="16">
        <v>0.22681554440794599</v>
      </c>
      <c r="M11" s="16"/>
      <c r="N11" s="16">
        <v>0.20972471416096899</v>
      </c>
      <c r="O11" s="16">
        <v>0.23007140930509101</v>
      </c>
      <c r="P11" s="16">
        <v>0.236258274487502</v>
      </c>
      <c r="Q11" s="16">
        <v>0.28403090960970001</v>
      </c>
      <c r="R11" s="16"/>
      <c r="S11" s="16">
        <v>0.293481798954569</v>
      </c>
      <c r="T11" s="16">
        <v>0.16808717281656099</v>
      </c>
      <c r="U11" s="16"/>
      <c r="V11" s="16">
        <v>0.10187492897938299</v>
      </c>
      <c r="W11" s="16">
        <v>0.23640530791570399</v>
      </c>
      <c r="X11" s="16">
        <v>0.27256710755416003</v>
      </c>
      <c r="Y11" s="16">
        <v>0.23750252217425399</v>
      </c>
      <c r="Z11" s="16"/>
      <c r="AA11" s="16">
        <v>9.6240067804804694E-2</v>
      </c>
      <c r="AB11" s="16">
        <v>0.26548712743904901</v>
      </c>
      <c r="AC11" s="16">
        <v>0.28506589405079802</v>
      </c>
      <c r="AD11" s="16">
        <v>0.259488171854387</v>
      </c>
      <c r="AE11" s="16">
        <v>0.39193219400078499</v>
      </c>
      <c r="AF11" s="16">
        <v>0.22053801149321201</v>
      </c>
      <c r="AG11" s="16"/>
      <c r="AH11" s="16">
        <v>0.24587586250164201</v>
      </c>
      <c r="AI11" s="16">
        <v>0.20178074323054301</v>
      </c>
      <c r="AJ11" s="16"/>
      <c r="AK11" s="16">
        <v>0.19053305558514599</v>
      </c>
      <c r="AL11" s="16">
        <v>0.28546894724112098</v>
      </c>
      <c r="AM11" s="16"/>
      <c r="AN11" s="16">
        <v>0.21210156310978201</v>
      </c>
      <c r="AO11" s="16">
        <v>0.191570349308052</v>
      </c>
      <c r="AP11" s="16"/>
      <c r="AQ11" s="16">
        <v>0.16915175814755001</v>
      </c>
      <c r="AR11" s="16">
        <v>0.42391364041496099</v>
      </c>
      <c r="AS11" s="16">
        <v>0.18648482363163499</v>
      </c>
      <c r="AT11" s="16"/>
      <c r="AU11" s="16">
        <v>0.24334710221226399</v>
      </c>
      <c r="AV11" s="16">
        <v>0.236903355574933</v>
      </c>
      <c r="AW11" s="16"/>
      <c r="AX11" s="16">
        <v>0.235437862229607</v>
      </c>
      <c r="AY11" s="16">
        <v>0.55937986128110095</v>
      </c>
      <c r="AZ11" s="16"/>
      <c r="BA11" s="16">
        <v>0.26772947479329201</v>
      </c>
      <c r="BB11" s="16">
        <v>0.220202644895094</v>
      </c>
    </row>
    <row r="12" spans="2:54" x14ac:dyDescent="0.35">
      <c r="B12" s="19" t="s">
        <v>318</v>
      </c>
      <c r="C12" s="16">
        <v>0.15536311354995599</v>
      </c>
      <c r="D12" s="16">
        <v>0.13615704996508701</v>
      </c>
      <c r="E12" s="16">
        <v>0.1957882481097</v>
      </c>
      <c r="F12" s="16"/>
      <c r="G12" s="16">
        <v>0</v>
      </c>
      <c r="H12" s="16">
        <v>0.10634608132288099</v>
      </c>
      <c r="I12" s="16">
        <v>0.32340375343842698</v>
      </c>
      <c r="J12" s="16">
        <v>6.7042504597736904E-2</v>
      </c>
      <c r="K12" s="16">
        <v>7.4663515359701504E-2</v>
      </c>
      <c r="L12" s="16">
        <v>0.33217430067354298</v>
      </c>
      <c r="M12" s="16"/>
      <c r="N12" s="16">
        <v>0.149450507735301</v>
      </c>
      <c r="O12" s="16">
        <v>0.13341421083961499</v>
      </c>
      <c r="P12" s="16">
        <v>0.15043541322874701</v>
      </c>
      <c r="Q12" s="16">
        <v>0.182169244123736</v>
      </c>
      <c r="R12" s="16"/>
      <c r="S12" s="16">
        <v>0.13562441206709</v>
      </c>
      <c r="T12" s="16">
        <v>0.18970911098875201</v>
      </c>
      <c r="U12" s="16"/>
      <c r="V12" s="16">
        <v>0.28663376881388503</v>
      </c>
      <c r="W12" s="16">
        <v>8.0760808097598696E-2</v>
      </c>
      <c r="X12" s="16">
        <v>0.16494702353228</v>
      </c>
      <c r="Y12" s="16">
        <v>0.173306786965128</v>
      </c>
      <c r="Z12" s="16"/>
      <c r="AA12" s="16">
        <v>0.180469855875661</v>
      </c>
      <c r="AB12" s="16">
        <v>0.23966925891847099</v>
      </c>
      <c r="AC12" s="16">
        <v>0</v>
      </c>
      <c r="AD12" s="16">
        <v>0.17103805176282399</v>
      </c>
      <c r="AE12" s="16">
        <v>0.16717057165454</v>
      </c>
      <c r="AF12" s="16">
        <v>0</v>
      </c>
      <c r="AG12" s="16"/>
      <c r="AH12" s="16">
        <v>0.16131306605125401</v>
      </c>
      <c r="AI12" s="16">
        <v>0.164487351130088</v>
      </c>
      <c r="AJ12" s="16"/>
      <c r="AK12" s="16">
        <v>0.166581887078527</v>
      </c>
      <c r="AL12" s="16">
        <v>0.17705619171682099</v>
      </c>
      <c r="AM12" s="16"/>
      <c r="AN12" s="16">
        <v>0.14115933021973601</v>
      </c>
      <c r="AO12" s="16">
        <v>0.21180858226777299</v>
      </c>
      <c r="AP12" s="16"/>
      <c r="AQ12" s="16">
        <v>0.249866324343434</v>
      </c>
      <c r="AR12" s="16">
        <v>8.31995689398662E-2</v>
      </c>
      <c r="AS12" s="16">
        <v>0.16585296812089301</v>
      </c>
      <c r="AT12" s="16"/>
      <c r="AU12" s="16">
        <v>0.16608538181529101</v>
      </c>
      <c r="AV12" s="16">
        <v>0.12920528385279401</v>
      </c>
      <c r="AW12" s="16"/>
      <c r="AX12" s="16">
        <v>0.14994716761687399</v>
      </c>
      <c r="AY12" s="16">
        <v>0.44062013871889899</v>
      </c>
      <c r="AZ12" s="16"/>
      <c r="BA12" s="16">
        <v>0.13310034573445301</v>
      </c>
      <c r="BB12" s="16">
        <v>0.20378109429725699</v>
      </c>
    </row>
    <row r="13" spans="2:54" x14ac:dyDescent="0.35">
      <c r="B13" s="19" t="s">
        <v>319</v>
      </c>
      <c r="C13" s="16">
        <v>6.8676712829431705E-2</v>
      </c>
      <c r="D13" s="16">
        <v>7.9692593748264706E-2</v>
      </c>
      <c r="E13" s="16">
        <v>4.5490365118451601E-2</v>
      </c>
      <c r="F13" s="16"/>
      <c r="G13" s="16">
        <v>7.67308711659936E-2</v>
      </c>
      <c r="H13" s="16">
        <v>3.7694701798291E-2</v>
      </c>
      <c r="I13" s="16">
        <v>9.1005707316118206E-2</v>
      </c>
      <c r="J13" s="16">
        <v>0.103510988018155</v>
      </c>
      <c r="K13" s="16">
        <v>7.4663515359701504E-2</v>
      </c>
      <c r="L13" s="16">
        <v>0</v>
      </c>
      <c r="M13" s="16"/>
      <c r="N13" s="16">
        <v>6.5594044537475305E-2</v>
      </c>
      <c r="O13" s="16">
        <v>0</v>
      </c>
      <c r="P13" s="16">
        <v>0.115483153192544</v>
      </c>
      <c r="Q13" s="16">
        <v>4.1721017939574799E-2</v>
      </c>
      <c r="R13" s="16"/>
      <c r="S13" s="16">
        <v>5.1469622572349598E-2</v>
      </c>
      <c r="T13" s="16">
        <v>7.05740951645282E-2</v>
      </c>
      <c r="U13" s="16"/>
      <c r="V13" s="16">
        <v>9.53404592322767E-2</v>
      </c>
      <c r="W13" s="16">
        <v>4.9702611971082798E-2</v>
      </c>
      <c r="X13" s="16">
        <v>7.4867975106021306E-2</v>
      </c>
      <c r="Y13" s="16">
        <v>5.6273834724010902E-2</v>
      </c>
      <c r="Z13" s="16"/>
      <c r="AA13" s="16">
        <v>0.19857480568681901</v>
      </c>
      <c r="AB13" s="16">
        <v>0</v>
      </c>
      <c r="AC13" s="16">
        <v>7.2999133026942706E-2</v>
      </c>
      <c r="AD13" s="16">
        <v>2.1241147631980501E-2</v>
      </c>
      <c r="AE13" s="16">
        <v>6.0958924506721003E-2</v>
      </c>
      <c r="AF13" s="16">
        <v>0</v>
      </c>
      <c r="AG13" s="16"/>
      <c r="AH13" s="16">
        <v>9.6281629181687894E-2</v>
      </c>
      <c r="AI13" s="16">
        <v>1.5672806783763999E-2</v>
      </c>
      <c r="AJ13" s="16"/>
      <c r="AK13" s="16">
        <v>0.110486757853093</v>
      </c>
      <c r="AL13" s="16">
        <v>0</v>
      </c>
      <c r="AM13" s="16"/>
      <c r="AN13" s="16">
        <v>0.123185349599512</v>
      </c>
      <c r="AO13" s="16">
        <v>0</v>
      </c>
      <c r="AP13" s="16"/>
      <c r="AQ13" s="16">
        <v>0.137627351524227</v>
      </c>
      <c r="AR13" s="16">
        <v>7.2756957307518605E-2</v>
      </c>
      <c r="AS13" s="16">
        <v>5.10286386404602E-2</v>
      </c>
      <c r="AT13" s="16"/>
      <c r="AU13" s="16">
        <v>7.6357801304812206E-2</v>
      </c>
      <c r="AV13" s="16">
        <v>4.9938084093812E-2</v>
      </c>
      <c r="AW13" s="16"/>
      <c r="AX13" s="16">
        <v>6.9980622394237899E-2</v>
      </c>
      <c r="AY13" s="16">
        <v>0</v>
      </c>
      <c r="AZ13" s="16"/>
      <c r="BA13" s="16">
        <v>3.9092972610336299E-2</v>
      </c>
      <c r="BB13" s="16">
        <v>0.12818926460754401</v>
      </c>
    </row>
    <row r="14" spans="2:54" x14ac:dyDescent="0.35">
      <c r="B14" s="19" t="s">
        <v>320</v>
      </c>
      <c r="C14" s="16">
        <v>1.8410595534816901E-2</v>
      </c>
      <c r="D14" s="16">
        <v>1.7728933609560699E-2</v>
      </c>
      <c r="E14" s="16">
        <v>1.9845365076788399E-2</v>
      </c>
      <c r="F14" s="16"/>
      <c r="G14" s="16">
        <v>0</v>
      </c>
      <c r="H14" s="16">
        <v>5.2824065418084598E-2</v>
      </c>
      <c r="I14" s="16">
        <v>0</v>
      </c>
      <c r="J14" s="16">
        <v>0</v>
      </c>
      <c r="K14" s="16">
        <v>0</v>
      </c>
      <c r="L14" s="16">
        <v>0</v>
      </c>
      <c r="M14" s="16"/>
      <c r="N14" s="16">
        <v>0</v>
      </c>
      <c r="O14" s="16">
        <v>4.7466671540683097E-2</v>
      </c>
      <c r="P14" s="16">
        <v>1.1775017905764001E-2</v>
      </c>
      <c r="Q14" s="16">
        <v>2.59628283372445E-2</v>
      </c>
      <c r="R14" s="16"/>
      <c r="S14" s="16">
        <v>3.0734890267461502E-2</v>
      </c>
      <c r="T14" s="16">
        <v>0</v>
      </c>
      <c r="U14" s="16"/>
      <c r="V14" s="16">
        <v>0</v>
      </c>
      <c r="W14" s="16">
        <v>2.6945519515739799E-2</v>
      </c>
      <c r="X14" s="16">
        <v>8.4484556386035699E-3</v>
      </c>
      <c r="Y14" s="16">
        <v>8.3577951584417498E-2</v>
      </c>
      <c r="Z14" s="16"/>
      <c r="AA14" s="16">
        <v>3.2844387799812698E-2</v>
      </c>
      <c r="AB14" s="16">
        <v>0</v>
      </c>
      <c r="AC14" s="16">
        <v>0</v>
      </c>
      <c r="AD14" s="16">
        <v>1.05727484669677E-2</v>
      </c>
      <c r="AE14" s="16">
        <v>4.5566397029823499E-2</v>
      </c>
      <c r="AF14" s="16">
        <v>0</v>
      </c>
      <c r="AG14" s="16"/>
      <c r="AH14" s="16">
        <v>6.8344583990775703E-3</v>
      </c>
      <c r="AI14" s="16">
        <v>2.5615731536252202E-2</v>
      </c>
      <c r="AJ14" s="16"/>
      <c r="AK14" s="16">
        <v>8.3997879552245008E-3</v>
      </c>
      <c r="AL14" s="16">
        <v>2.5676074586749999E-2</v>
      </c>
      <c r="AM14" s="16"/>
      <c r="AN14" s="16">
        <v>8.1624041688712692E-3</v>
      </c>
      <c r="AO14" s="16">
        <v>2.26675082064327E-2</v>
      </c>
      <c r="AP14" s="16"/>
      <c r="AQ14" s="16">
        <v>3.0775921480728701E-2</v>
      </c>
      <c r="AR14" s="16">
        <v>2.5345296390374399E-2</v>
      </c>
      <c r="AS14" s="16">
        <v>1.27122431064193E-2</v>
      </c>
      <c r="AT14" s="16"/>
      <c r="AU14" s="16">
        <v>6.4159193020547596E-3</v>
      </c>
      <c r="AV14" s="16">
        <v>4.7672566081062302E-2</v>
      </c>
      <c r="AW14" s="16"/>
      <c r="AX14" s="16">
        <v>1.8760142719337101E-2</v>
      </c>
      <c r="AY14" s="16">
        <v>0</v>
      </c>
      <c r="AZ14" s="16"/>
      <c r="BA14" s="16">
        <v>2.7405970424012199E-2</v>
      </c>
      <c r="BB14" s="16">
        <v>0</v>
      </c>
    </row>
    <row r="15" spans="2:54" x14ac:dyDescent="0.35">
      <c r="B15" s="19" t="s">
        <v>321</v>
      </c>
      <c r="C15" s="16">
        <v>3.8818562841080401E-2</v>
      </c>
      <c r="D15" s="16">
        <v>4.0989930237012098E-2</v>
      </c>
      <c r="E15" s="16">
        <v>3.42482447865083E-2</v>
      </c>
      <c r="F15" s="16"/>
      <c r="G15" s="16">
        <v>8.0995020146286303E-2</v>
      </c>
      <c r="H15" s="16">
        <v>6.77860886192862E-2</v>
      </c>
      <c r="I15" s="16">
        <v>0</v>
      </c>
      <c r="J15" s="16">
        <v>0</v>
      </c>
      <c r="K15" s="16">
        <v>7.1098213549876096E-2</v>
      </c>
      <c r="L15" s="16">
        <v>0</v>
      </c>
      <c r="M15" s="16"/>
      <c r="N15" s="16">
        <v>0.126250060739443</v>
      </c>
      <c r="O15" s="16">
        <v>2.7655343079283301E-2</v>
      </c>
      <c r="P15" s="16">
        <v>2.05800682296274E-2</v>
      </c>
      <c r="Q15" s="16">
        <v>0</v>
      </c>
      <c r="R15" s="16"/>
      <c r="S15" s="16">
        <v>1.50118704126543E-2</v>
      </c>
      <c r="T15" s="16">
        <v>7.6337483428326303E-2</v>
      </c>
      <c r="U15" s="16"/>
      <c r="V15" s="16">
        <v>0</v>
      </c>
      <c r="W15" s="16">
        <v>0.10761435868298699</v>
      </c>
      <c r="X15" s="16">
        <v>8.0781923042164694E-3</v>
      </c>
      <c r="Y15" s="16">
        <v>6.0686559973360803E-2</v>
      </c>
      <c r="Z15" s="16"/>
      <c r="AA15" s="16">
        <v>0</v>
      </c>
      <c r="AB15" s="16">
        <v>0.110428679691791</v>
      </c>
      <c r="AC15" s="16">
        <v>0.138089288887321</v>
      </c>
      <c r="AD15" s="16">
        <v>3.5973470790577299E-2</v>
      </c>
      <c r="AE15" s="16">
        <v>0</v>
      </c>
      <c r="AF15" s="16">
        <v>8.6967424102447705E-2</v>
      </c>
      <c r="AG15" s="16"/>
      <c r="AH15" s="16">
        <v>4.47954963486734E-2</v>
      </c>
      <c r="AI15" s="16">
        <v>3.0843426332801901E-2</v>
      </c>
      <c r="AJ15" s="16"/>
      <c r="AK15" s="16">
        <v>4.0374299142505302E-2</v>
      </c>
      <c r="AL15" s="16">
        <v>3.09160842785683E-2</v>
      </c>
      <c r="AM15" s="16"/>
      <c r="AN15" s="16">
        <v>5.3499330128692998E-2</v>
      </c>
      <c r="AO15" s="16">
        <v>2.7293525407378699E-2</v>
      </c>
      <c r="AP15" s="16"/>
      <c r="AQ15" s="16">
        <v>7.3325922070396302E-2</v>
      </c>
      <c r="AR15" s="16">
        <v>4.8791062298697799E-2</v>
      </c>
      <c r="AS15" s="16">
        <v>2.66763938594279E-2</v>
      </c>
      <c r="AT15" s="16"/>
      <c r="AU15" s="16">
        <v>3.2900569965162003E-2</v>
      </c>
      <c r="AV15" s="16">
        <v>5.32559790637053E-2</v>
      </c>
      <c r="AW15" s="16"/>
      <c r="AX15" s="16">
        <v>3.9555579703058501E-2</v>
      </c>
      <c r="AY15" s="16">
        <v>0</v>
      </c>
      <c r="AZ15" s="16"/>
      <c r="BA15" s="16">
        <v>5.7785223900737197E-2</v>
      </c>
      <c r="BB15" s="16">
        <v>0</v>
      </c>
    </row>
    <row r="16" spans="2:54" x14ac:dyDescent="0.35">
      <c r="B16" s="19" t="s">
        <v>110</v>
      </c>
      <c r="C16" s="20">
        <v>0</v>
      </c>
      <c r="D16" s="20">
        <v>0</v>
      </c>
      <c r="E16" s="20">
        <v>0</v>
      </c>
      <c r="F16" s="20"/>
      <c r="G16" s="20">
        <v>0</v>
      </c>
      <c r="H16" s="20">
        <v>0</v>
      </c>
      <c r="I16" s="20">
        <v>0</v>
      </c>
      <c r="J16" s="20">
        <v>0</v>
      </c>
      <c r="K16" s="20">
        <v>0</v>
      </c>
      <c r="L16" s="20">
        <v>0</v>
      </c>
      <c r="M16" s="20"/>
      <c r="N16" s="20">
        <v>0</v>
      </c>
      <c r="O16" s="20">
        <v>0</v>
      </c>
      <c r="P16" s="20">
        <v>0</v>
      </c>
      <c r="Q16" s="20">
        <v>0</v>
      </c>
      <c r="R16" s="20"/>
      <c r="S16" s="20">
        <v>0</v>
      </c>
      <c r="T16" s="20">
        <v>0</v>
      </c>
      <c r="U16" s="20"/>
      <c r="V16" s="20">
        <v>0</v>
      </c>
      <c r="W16" s="20">
        <v>0</v>
      </c>
      <c r="X16" s="20">
        <v>0</v>
      </c>
      <c r="Y16" s="20">
        <v>0</v>
      </c>
      <c r="Z16" s="20"/>
      <c r="AA16" s="20">
        <v>0</v>
      </c>
      <c r="AB16" s="20">
        <v>0</v>
      </c>
      <c r="AC16" s="20">
        <v>0</v>
      </c>
      <c r="AD16" s="20">
        <v>0</v>
      </c>
      <c r="AE16" s="20">
        <v>0</v>
      </c>
      <c r="AF16" s="20">
        <v>0</v>
      </c>
      <c r="AG16" s="20"/>
      <c r="AH16" s="20">
        <v>0</v>
      </c>
      <c r="AI16" s="20">
        <v>0</v>
      </c>
      <c r="AJ16" s="20"/>
      <c r="AK16" s="20">
        <v>0</v>
      </c>
      <c r="AL16" s="20">
        <v>0</v>
      </c>
      <c r="AM16" s="20"/>
      <c r="AN16" s="20">
        <v>0</v>
      </c>
      <c r="AO16" s="20">
        <v>0</v>
      </c>
      <c r="AP16" s="20"/>
      <c r="AQ16" s="20">
        <v>0</v>
      </c>
      <c r="AR16" s="20">
        <v>0</v>
      </c>
      <c r="AS16" s="20">
        <v>0</v>
      </c>
      <c r="AT16" s="20"/>
      <c r="AU16" s="20">
        <v>0</v>
      </c>
      <c r="AV16" s="20">
        <v>0</v>
      </c>
      <c r="AW16" s="20"/>
      <c r="AX16" s="20">
        <v>0</v>
      </c>
      <c r="AY16" s="20">
        <v>0</v>
      </c>
      <c r="AZ16" s="20"/>
      <c r="BA16" s="20">
        <v>0</v>
      </c>
      <c r="BB16" s="20">
        <v>0</v>
      </c>
    </row>
    <row r="17" spans="2:2" x14ac:dyDescent="0.35">
      <c r="B17" s="21" t="s">
        <v>26</v>
      </c>
    </row>
    <row r="18" spans="2:2" x14ac:dyDescent="0.35">
      <c r="B18" t="s">
        <v>525</v>
      </c>
    </row>
    <row r="19" spans="2:2" x14ac:dyDescent="0.35">
      <c r="B19" t="s">
        <v>526</v>
      </c>
    </row>
    <row r="21" spans="2:2" x14ac:dyDescent="0.35">
      <c r="B2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B21"/>
  <sheetViews>
    <sheetView showGridLines="0" topLeftCell="A6"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325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74</v>
      </c>
      <c r="D7" s="13">
        <v>55</v>
      </c>
      <c r="E7" s="13">
        <v>19</v>
      </c>
      <c r="F7" s="13"/>
      <c r="G7" s="13">
        <v>13</v>
      </c>
      <c r="H7" s="13">
        <v>31</v>
      </c>
      <c r="I7" s="13">
        <v>22</v>
      </c>
      <c r="J7" s="13">
        <v>7</v>
      </c>
      <c r="K7" s="13">
        <v>1</v>
      </c>
      <c r="L7" s="13" t="s">
        <v>544</v>
      </c>
      <c r="M7" s="13"/>
      <c r="N7" s="13">
        <v>17</v>
      </c>
      <c r="O7" s="13">
        <v>15</v>
      </c>
      <c r="P7" s="13">
        <v>30</v>
      </c>
      <c r="Q7" s="13">
        <v>12</v>
      </c>
      <c r="R7" s="13"/>
      <c r="S7" s="13">
        <v>59</v>
      </c>
      <c r="T7" s="13">
        <v>14</v>
      </c>
      <c r="U7" s="13"/>
      <c r="V7" s="13">
        <v>8</v>
      </c>
      <c r="W7" s="13">
        <v>15</v>
      </c>
      <c r="X7" s="13">
        <v>45</v>
      </c>
      <c r="Y7" s="13">
        <v>6</v>
      </c>
      <c r="Z7" s="13"/>
      <c r="AA7" s="13">
        <v>12</v>
      </c>
      <c r="AB7" s="13">
        <v>7</v>
      </c>
      <c r="AC7" s="13">
        <v>2</v>
      </c>
      <c r="AD7" s="13">
        <v>35</v>
      </c>
      <c r="AE7" s="13">
        <v>10</v>
      </c>
      <c r="AF7" s="13">
        <v>8</v>
      </c>
      <c r="AG7" s="13"/>
      <c r="AH7" s="13">
        <v>46</v>
      </c>
      <c r="AI7" s="13">
        <v>27</v>
      </c>
      <c r="AJ7" s="13"/>
      <c r="AK7" s="13">
        <v>44</v>
      </c>
      <c r="AL7" s="13">
        <v>22</v>
      </c>
      <c r="AM7" s="13"/>
      <c r="AN7" s="13">
        <v>40</v>
      </c>
      <c r="AO7" s="13">
        <v>31</v>
      </c>
      <c r="AP7" s="13"/>
      <c r="AQ7" s="13">
        <v>12</v>
      </c>
      <c r="AR7" s="13">
        <v>6</v>
      </c>
      <c r="AS7" s="13">
        <v>55</v>
      </c>
      <c r="AT7" s="13"/>
      <c r="AU7" s="13">
        <v>54</v>
      </c>
      <c r="AV7" s="13">
        <v>20</v>
      </c>
      <c r="AW7" s="13"/>
      <c r="AX7" s="13">
        <v>72</v>
      </c>
      <c r="AY7" s="13">
        <v>2</v>
      </c>
      <c r="AZ7" s="13"/>
      <c r="BA7" s="13">
        <v>51</v>
      </c>
      <c r="BB7" s="13">
        <v>8</v>
      </c>
    </row>
    <row r="8" spans="2:54" ht="30" customHeight="1" x14ac:dyDescent="0.35">
      <c r="B8" s="14" t="s">
        <v>84</v>
      </c>
      <c r="C8" s="14">
        <v>61</v>
      </c>
      <c r="D8" s="14">
        <v>45</v>
      </c>
      <c r="E8" s="14">
        <v>16</v>
      </c>
      <c r="F8" s="14"/>
      <c r="G8" s="14">
        <v>12</v>
      </c>
      <c r="H8" s="14">
        <v>24</v>
      </c>
      <c r="I8" s="14">
        <v>18</v>
      </c>
      <c r="J8" s="14">
        <v>6</v>
      </c>
      <c r="K8" s="14">
        <v>1</v>
      </c>
      <c r="L8" s="14" t="s">
        <v>544</v>
      </c>
      <c r="M8" s="14"/>
      <c r="N8" s="14">
        <v>14</v>
      </c>
      <c r="O8" s="14">
        <v>12</v>
      </c>
      <c r="P8" s="14">
        <v>24</v>
      </c>
      <c r="Q8" s="14">
        <v>12</v>
      </c>
      <c r="R8" s="14"/>
      <c r="S8" s="14">
        <v>40</v>
      </c>
      <c r="T8" s="14">
        <v>19</v>
      </c>
      <c r="U8" s="14"/>
      <c r="V8" s="14">
        <v>7</v>
      </c>
      <c r="W8" s="14">
        <v>16</v>
      </c>
      <c r="X8" s="14">
        <v>33</v>
      </c>
      <c r="Y8" s="14">
        <v>4</v>
      </c>
      <c r="Z8" s="14"/>
      <c r="AA8" s="14">
        <v>16</v>
      </c>
      <c r="AB8" s="14">
        <v>4</v>
      </c>
      <c r="AC8" s="14">
        <v>3</v>
      </c>
      <c r="AD8" s="14">
        <v>25</v>
      </c>
      <c r="AE8" s="14">
        <v>7</v>
      </c>
      <c r="AF8" s="14">
        <v>6</v>
      </c>
      <c r="AG8" s="14"/>
      <c r="AH8" s="14">
        <v>40</v>
      </c>
      <c r="AI8" s="14">
        <v>21</v>
      </c>
      <c r="AJ8" s="14"/>
      <c r="AK8" s="14">
        <v>39</v>
      </c>
      <c r="AL8" s="14">
        <v>17</v>
      </c>
      <c r="AM8" s="14"/>
      <c r="AN8" s="14">
        <v>34</v>
      </c>
      <c r="AO8" s="14">
        <v>24</v>
      </c>
      <c r="AP8" s="14"/>
      <c r="AQ8" s="14">
        <v>10</v>
      </c>
      <c r="AR8" s="14">
        <v>4</v>
      </c>
      <c r="AS8" s="14">
        <v>45</v>
      </c>
      <c r="AT8" s="14"/>
      <c r="AU8" s="14">
        <v>42</v>
      </c>
      <c r="AV8" s="14">
        <v>19</v>
      </c>
      <c r="AW8" s="14"/>
      <c r="AX8" s="14">
        <v>59</v>
      </c>
      <c r="AY8" s="14">
        <v>2</v>
      </c>
      <c r="AZ8" s="14"/>
      <c r="BA8" s="14">
        <v>41</v>
      </c>
      <c r="BB8" s="14">
        <v>5</v>
      </c>
    </row>
    <row r="9" spans="2:54" x14ac:dyDescent="0.35">
      <c r="B9" s="19" t="s">
        <v>315</v>
      </c>
      <c r="C9" s="16">
        <v>0.25638830249880101</v>
      </c>
      <c r="D9" s="16">
        <v>0.238045313964835</v>
      </c>
      <c r="E9" s="16">
        <v>0.30744433377863201</v>
      </c>
      <c r="F9" s="16"/>
      <c r="G9" s="16">
        <v>0.235557724370454</v>
      </c>
      <c r="H9" s="16">
        <v>0.389767092462589</v>
      </c>
      <c r="I9" s="16">
        <v>0.191592478566738</v>
      </c>
      <c r="J9" s="16">
        <v>0</v>
      </c>
      <c r="K9" s="16">
        <v>0</v>
      </c>
      <c r="L9" s="16" t="s">
        <v>141</v>
      </c>
      <c r="M9" s="16"/>
      <c r="N9" s="16">
        <v>0.31292885152798799</v>
      </c>
      <c r="O9" s="16">
        <v>0.29086538814042001</v>
      </c>
      <c r="P9" s="16">
        <v>0.16190571329457601</v>
      </c>
      <c r="Q9" s="16">
        <v>0.34383874953432703</v>
      </c>
      <c r="R9" s="16"/>
      <c r="S9" s="16">
        <v>0.24860276484466701</v>
      </c>
      <c r="T9" s="16">
        <v>0.29004841235765999</v>
      </c>
      <c r="U9" s="16"/>
      <c r="V9" s="16">
        <v>0.30918527298579501</v>
      </c>
      <c r="W9" s="16">
        <v>0.16817713236273299</v>
      </c>
      <c r="X9" s="16">
        <v>0.2791155148526</v>
      </c>
      <c r="Y9" s="16">
        <v>0.32292057267318403</v>
      </c>
      <c r="Z9" s="16"/>
      <c r="AA9" s="16">
        <v>0.28485835907635498</v>
      </c>
      <c r="AB9" s="16">
        <v>0.39205970792474298</v>
      </c>
      <c r="AC9" s="16">
        <v>0</v>
      </c>
      <c r="AD9" s="16">
        <v>0.20654798631438401</v>
      </c>
      <c r="AE9" s="16">
        <v>0.26745349413387198</v>
      </c>
      <c r="AF9" s="16">
        <v>0.39130904334158001</v>
      </c>
      <c r="AG9" s="16"/>
      <c r="AH9" s="16">
        <v>0.217371016264711</v>
      </c>
      <c r="AI9" s="16">
        <v>0.33991123123063099</v>
      </c>
      <c r="AJ9" s="16"/>
      <c r="AK9" s="16">
        <v>0.23985980879629201</v>
      </c>
      <c r="AL9" s="16">
        <v>0.28177249174454899</v>
      </c>
      <c r="AM9" s="16"/>
      <c r="AN9" s="16">
        <v>0.19848847361999999</v>
      </c>
      <c r="AO9" s="16">
        <v>0.37098463172488499</v>
      </c>
      <c r="AP9" s="16"/>
      <c r="AQ9" s="16">
        <v>0.116022059739216</v>
      </c>
      <c r="AR9" s="16">
        <v>0</v>
      </c>
      <c r="AS9" s="16">
        <v>0.32376042578702002</v>
      </c>
      <c r="AT9" s="16"/>
      <c r="AU9" s="16">
        <v>0.33199283916743499</v>
      </c>
      <c r="AV9" s="16">
        <v>9.26696755755161E-2</v>
      </c>
      <c r="AW9" s="16"/>
      <c r="AX9" s="16">
        <v>0.26659189315417597</v>
      </c>
      <c r="AY9" s="16">
        <v>0</v>
      </c>
      <c r="AZ9" s="16"/>
      <c r="BA9" s="16">
        <v>0.302507938271798</v>
      </c>
      <c r="BB9" s="16">
        <v>0.12291658419803</v>
      </c>
    </row>
    <row r="10" spans="2:54" x14ac:dyDescent="0.35">
      <c r="B10" s="19" t="s">
        <v>316</v>
      </c>
      <c r="C10" s="16">
        <v>0.250144812371494</v>
      </c>
      <c r="D10" s="16">
        <v>0.17912715176460201</v>
      </c>
      <c r="E10" s="16">
        <v>0.44781597673229001</v>
      </c>
      <c r="F10" s="16"/>
      <c r="G10" s="16">
        <v>0.20808375795172801</v>
      </c>
      <c r="H10" s="16">
        <v>0.29011637351757902</v>
      </c>
      <c r="I10" s="16">
        <v>0.23221050485579101</v>
      </c>
      <c r="J10" s="16">
        <v>0.249309136884342</v>
      </c>
      <c r="K10" s="16">
        <v>0</v>
      </c>
      <c r="L10" s="16" t="s">
        <v>141</v>
      </c>
      <c r="M10" s="16"/>
      <c r="N10" s="16">
        <v>0.22901898756029099</v>
      </c>
      <c r="O10" s="16">
        <v>0.189167663494478</v>
      </c>
      <c r="P10" s="16">
        <v>0.30025758748284198</v>
      </c>
      <c r="Q10" s="16">
        <v>0.23624713673789599</v>
      </c>
      <c r="R10" s="16"/>
      <c r="S10" s="16">
        <v>0.21931777126326299</v>
      </c>
      <c r="T10" s="16">
        <v>0.33120808573802701</v>
      </c>
      <c r="U10" s="16"/>
      <c r="V10" s="16">
        <v>0.23080272340615601</v>
      </c>
      <c r="W10" s="16">
        <v>0.340176478356219</v>
      </c>
      <c r="X10" s="16">
        <v>0.19335858711000101</v>
      </c>
      <c r="Y10" s="16">
        <v>0.37950394598104797</v>
      </c>
      <c r="Z10" s="16"/>
      <c r="AA10" s="16">
        <v>0.16124491543036101</v>
      </c>
      <c r="AB10" s="16">
        <v>0.23384914750320901</v>
      </c>
      <c r="AC10" s="16">
        <v>1</v>
      </c>
      <c r="AD10" s="16">
        <v>0.21970870809126999</v>
      </c>
      <c r="AE10" s="16">
        <v>0.29522385190742301</v>
      </c>
      <c r="AF10" s="16">
        <v>0.22372265816942699</v>
      </c>
      <c r="AG10" s="16"/>
      <c r="AH10" s="16">
        <v>0.25298338830358402</v>
      </c>
      <c r="AI10" s="16">
        <v>0.25193650180803101</v>
      </c>
      <c r="AJ10" s="16"/>
      <c r="AK10" s="16">
        <v>0.220826838766749</v>
      </c>
      <c r="AL10" s="16">
        <v>0.30696174519073299</v>
      </c>
      <c r="AM10" s="16"/>
      <c r="AN10" s="16">
        <v>0.29507585204933201</v>
      </c>
      <c r="AO10" s="16">
        <v>0.153526025765263</v>
      </c>
      <c r="AP10" s="16"/>
      <c r="AQ10" s="16">
        <v>0</v>
      </c>
      <c r="AR10" s="16">
        <v>0.201493167355492</v>
      </c>
      <c r="AS10" s="16">
        <v>0.28598955716490998</v>
      </c>
      <c r="AT10" s="16"/>
      <c r="AU10" s="16">
        <v>0.20390759336417499</v>
      </c>
      <c r="AV10" s="16">
        <v>0.35026967712408902</v>
      </c>
      <c r="AW10" s="16"/>
      <c r="AX10" s="16">
        <v>0.25062695191812501</v>
      </c>
      <c r="AY10" s="16">
        <v>0.238029965343314</v>
      </c>
      <c r="AZ10" s="16"/>
      <c r="BA10" s="16">
        <v>0.21566070956793901</v>
      </c>
      <c r="BB10" s="16">
        <v>0.30920281954703099</v>
      </c>
    </row>
    <row r="11" spans="2:54" x14ac:dyDescent="0.35">
      <c r="B11" s="19" t="s">
        <v>317</v>
      </c>
      <c r="C11" s="16">
        <v>0.24249712586410799</v>
      </c>
      <c r="D11" s="16">
        <v>0.28950591591423602</v>
      </c>
      <c r="E11" s="16">
        <v>0.11165245729867899</v>
      </c>
      <c r="F11" s="16"/>
      <c r="G11" s="16">
        <v>0.18083094509030401</v>
      </c>
      <c r="H11" s="16">
        <v>0.24680982991796399</v>
      </c>
      <c r="I11" s="16">
        <v>0.24325848385811599</v>
      </c>
      <c r="J11" s="16">
        <v>0.35745086200506698</v>
      </c>
      <c r="K11" s="16">
        <v>0</v>
      </c>
      <c r="L11" s="16" t="s">
        <v>141</v>
      </c>
      <c r="M11" s="16"/>
      <c r="N11" s="16">
        <v>0.155792954433601</v>
      </c>
      <c r="O11" s="16">
        <v>0.226690306371821</v>
      </c>
      <c r="P11" s="16">
        <v>0.30834785932454301</v>
      </c>
      <c r="Q11" s="16">
        <v>0.23042412013234401</v>
      </c>
      <c r="R11" s="16"/>
      <c r="S11" s="16">
        <v>0.28908979806352803</v>
      </c>
      <c r="T11" s="16">
        <v>0.16233146160645101</v>
      </c>
      <c r="U11" s="16"/>
      <c r="V11" s="16">
        <v>7.5130005934913202E-2</v>
      </c>
      <c r="W11" s="16">
        <v>0.25696751685726599</v>
      </c>
      <c r="X11" s="16">
        <v>0.28686251685967901</v>
      </c>
      <c r="Y11" s="16">
        <v>0.135300115174636</v>
      </c>
      <c r="Z11" s="16"/>
      <c r="AA11" s="16">
        <v>0.230490902927032</v>
      </c>
      <c r="AB11" s="16">
        <v>0</v>
      </c>
      <c r="AC11" s="16">
        <v>0</v>
      </c>
      <c r="AD11" s="16">
        <v>0.31136066429576897</v>
      </c>
      <c r="AE11" s="16">
        <v>0.234881093319567</v>
      </c>
      <c r="AF11" s="16">
        <v>0.27457594345638903</v>
      </c>
      <c r="AG11" s="16"/>
      <c r="AH11" s="16">
        <v>0.25265773250970902</v>
      </c>
      <c r="AI11" s="16">
        <v>0.200527735707869</v>
      </c>
      <c r="AJ11" s="16"/>
      <c r="AK11" s="16">
        <v>0.26083755272884501</v>
      </c>
      <c r="AL11" s="16">
        <v>0.21081972509333899</v>
      </c>
      <c r="AM11" s="16"/>
      <c r="AN11" s="16">
        <v>0.27145805627352698</v>
      </c>
      <c r="AO11" s="16">
        <v>0.208984972427185</v>
      </c>
      <c r="AP11" s="16"/>
      <c r="AQ11" s="16">
        <v>0.16810047304251599</v>
      </c>
      <c r="AR11" s="16">
        <v>0.67372623561689005</v>
      </c>
      <c r="AS11" s="16">
        <v>0.225478458988569</v>
      </c>
      <c r="AT11" s="16"/>
      <c r="AU11" s="16">
        <v>0.30833518516274999</v>
      </c>
      <c r="AV11" s="16">
        <v>9.9927418507654506E-2</v>
      </c>
      <c r="AW11" s="16"/>
      <c r="AX11" s="16">
        <v>0.22182344899891199</v>
      </c>
      <c r="AY11" s="16">
        <v>0.761970034656686</v>
      </c>
      <c r="AZ11" s="16"/>
      <c r="BA11" s="16">
        <v>0.32062689452674398</v>
      </c>
      <c r="BB11" s="16">
        <v>0.352835279265446</v>
      </c>
    </row>
    <row r="12" spans="2:54" x14ac:dyDescent="0.35">
      <c r="B12" s="19" t="s">
        <v>318</v>
      </c>
      <c r="C12" s="16">
        <v>0.12487808731273201</v>
      </c>
      <c r="D12" s="16">
        <v>0.12192877365497</v>
      </c>
      <c r="E12" s="16">
        <v>0.133087232190399</v>
      </c>
      <c r="F12" s="16"/>
      <c r="G12" s="16">
        <v>0.14380156989948401</v>
      </c>
      <c r="H12" s="16">
        <v>4.8488312755929297E-2</v>
      </c>
      <c r="I12" s="16">
        <v>0.20121705576453</v>
      </c>
      <c r="J12" s="16">
        <v>8.5905347149997396E-2</v>
      </c>
      <c r="K12" s="16">
        <v>1</v>
      </c>
      <c r="L12" s="16" t="s">
        <v>141</v>
      </c>
      <c r="M12" s="16"/>
      <c r="N12" s="16">
        <v>0.160470224325307</v>
      </c>
      <c r="O12" s="16">
        <v>0.159992673490887</v>
      </c>
      <c r="P12" s="16">
        <v>0.11029249460167601</v>
      </c>
      <c r="Q12" s="16">
        <v>7.5741465360415094E-2</v>
      </c>
      <c r="R12" s="16"/>
      <c r="S12" s="16">
        <v>0.18914341775923099</v>
      </c>
      <c r="T12" s="16">
        <v>0</v>
      </c>
      <c r="U12" s="16"/>
      <c r="V12" s="16">
        <v>6.7348524280953198E-2</v>
      </c>
      <c r="W12" s="16">
        <v>8.9261716110593206E-2</v>
      </c>
      <c r="X12" s="16">
        <v>0.150293225353032</v>
      </c>
      <c r="Y12" s="16">
        <v>0.162275366171132</v>
      </c>
      <c r="Z12" s="16"/>
      <c r="AA12" s="16">
        <v>6.1767432045889401E-2</v>
      </c>
      <c r="AB12" s="16">
        <v>0.13167399147115</v>
      </c>
      <c r="AC12" s="16">
        <v>0</v>
      </c>
      <c r="AD12" s="16">
        <v>0.15828990144567601</v>
      </c>
      <c r="AE12" s="16">
        <v>0.20244156063913801</v>
      </c>
      <c r="AF12" s="16">
        <v>0.110392355032605</v>
      </c>
      <c r="AG12" s="16"/>
      <c r="AH12" s="16">
        <v>0.144152493243455</v>
      </c>
      <c r="AI12" s="16">
        <v>9.0980816427342806E-2</v>
      </c>
      <c r="AJ12" s="16"/>
      <c r="AK12" s="16">
        <v>9.5326231829163194E-2</v>
      </c>
      <c r="AL12" s="16">
        <v>0.20044603797138</v>
      </c>
      <c r="AM12" s="16"/>
      <c r="AN12" s="16">
        <v>0.108031630726157</v>
      </c>
      <c r="AO12" s="16">
        <v>0.12505348900486399</v>
      </c>
      <c r="AP12" s="16"/>
      <c r="AQ12" s="16">
        <v>0.18799488672714301</v>
      </c>
      <c r="AR12" s="16">
        <v>0.124780597027618</v>
      </c>
      <c r="AS12" s="16">
        <v>0.114749422131286</v>
      </c>
      <c r="AT12" s="16"/>
      <c r="AU12" s="16">
        <v>0.103796251655993</v>
      </c>
      <c r="AV12" s="16">
        <v>0.170529966668479</v>
      </c>
      <c r="AW12" s="16"/>
      <c r="AX12" s="16">
        <v>0.12984791188096201</v>
      </c>
      <c r="AY12" s="16">
        <v>0</v>
      </c>
      <c r="AZ12" s="16"/>
      <c r="BA12" s="16">
        <v>7.1977681059427395E-2</v>
      </c>
      <c r="BB12" s="16">
        <v>0.215045316989493</v>
      </c>
    </row>
    <row r="13" spans="2:54" x14ac:dyDescent="0.35">
      <c r="B13" s="19" t="s">
        <v>319</v>
      </c>
      <c r="C13" s="16">
        <v>6.4003065659940697E-2</v>
      </c>
      <c r="D13" s="16">
        <v>8.6997557595759806E-2</v>
      </c>
      <c r="E13" s="16">
        <v>0</v>
      </c>
      <c r="F13" s="16"/>
      <c r="G13" s="16">
        <v>0.11273062342607</v>
      </c>
      <c r="H13" s="16">
        <v>2.4818391345937999E-2</v>
      </c>
      <c r="I13" s="16">
        <v>0</v>
      </c>
      <c r="J13" s="16">
        <v>0.30733465396059401</v>
      </c>
      <c r="K13" s="16">
        <v>0</v>
      </c>
      <c r="L13" s="16" t="s">
        <v>141</v>
      </c>
      <c r="M13" s="16"/>
      <c r="N13" s="16">
        <v>4.2501496846712103E-2</v>
      </c>
      <c r="O13" s="16">
        <v>8.1454640204719195E-2</v>
      </c>
      <c r="P13" s="16">
        <v>4.3491019863317798E-2</v>
      </c>
      <c r="Q13" s="16">
        <v>0.11374852823501699</v>
      </c>
      <c r="R13" s="16"/>
      <c r="S13" s="16">
        <v>3.8684710672727898E-2</v>
      </c>
      <c r="T13" s="16">
        <v>5.26750901392634E-2</v>
      </c>
      <c r="U13" s="16"/>
      <c r="V13" s="16">
        <v>0.31753347339218302</v>
      </c>
      <c r="W13" s="16">
        <v>5.9194823598085901E-2</v>
      </c>
      <c r="X13" s="16">
        <v>1.8096933698716299E-2</v>
      </c>
      <c r="Y13" s="16">
        <v>0</v>
      </c>
      <c r="Z13" s="16"/>
      <c r="AA13" s="16">
        <v>0.14707505358226</v>
      </c>
      <c r="AB13" s="16">
        <v>0.24241715310089801</v>
      </c>
      <c r="AC13" s="16">
        <v>0</v>
      </c>
      <c r="AD13" s="16">
        <v>2.3893134848301498E-2</v>
      </c>
      <c r="AE13" s="16">
        <v>0</v>
      </c>
      <c r="AF13" s="16">
        <v>0</v>
      </c>
      <c r="AG13" s="16"/>
      <c r="AH13" s="16">
        <v>9.7815089618061402E-2</v>
      </c>
      <c r="AI13" s="16">
        <v>0</v>
      </c>
      <c r="AJ13" s="16"/>
      <c r="AK13" s="16">
        <v>0.100981863260201</v>
      </c>
      <c r="AL13" s="16">
        <v>0</v>
      </c>
      <c r="AM13" s="16"/>
      <c r="AN13" s="16">
        <v>8.5486857871592797E-2</v>
      </c>
      <c r="AO13" s="16">
        <v>4.2373544605668799E-2</v>
      </c>
      <c r="AP13" s="16"/>
      <c r="AQ13" s="16">
        <v>0.22078074716295401</v>
      </c>
      <c r="AR13" s="16">
        <v>0</v>
      </c>
      <c r="AS13" s="16">
        <v>3.6330999143647097E-2</v>
      </c>
      <c r="AT13" s="16"/>
      <c r="AU13" s="16">
        <v>3.7335416495433003E-2</v>
      </c>
      <c r="AV13" s="16">
        <v>0.121750802725254</v>
      </c>
      <c r="AW13" s="16"/>
      <c r="AX13" s="16">
        <v>6.6550221970576903E-2</v>
      </c>
      <c r="AY13" s="16">
        <v>0</v>
      </c>
      <c r="AZ13" s="16"/>
      <c r="BA13" s="16">
        <v>3.9842238544235097E-2</v>
      </c>
      <c r="BB13" s="16">
        <v>0</v>
      </c>
    </row>
    <row r="14" spans="2:54" x14ac:dyDescent="0.35">
      <c r="B14" s="19" t="s">
        <v>320</v>
      </c>
      <c r="C14" s="16">
        <v>2.9163791266534601E-2</v>
      </c>
      <c r="D14" s="16">
        <v>3.9641516922041299E-2</v>
      </c>
      <c r="E14" s="16">
        <v>0</v>
      </c>
      <c r="F14" s="16"/>
      <c r="G14" s="16">
        <v>0</v>
      </c>
      <c r="H14" s="16">
        <v>0</v>
      </c>
      <c r="I14" s="16">
        <v>9.8062712593893903E-2</v>
      </c>
      <c r="J14" s="16">
        <v>0</v>
      </c>
      <c r="K14" s="16">
        <v>0</v>
      </c>
      <c r="L14" s="16" t="s">
        <v>141</v>
      </c>
      <c r="M14" s="16"/>
      <c r="N14" s="16">
        <v>0</v>
      </c>
      <c r="O14" s="16">
        <v>0</v>
      </c>
      <c r="P14" s="16">
        <v>7.5705325433044895E-2</v>
      </c>
      <c r="Q14" s="16">
        <v>0</v>
      </c>
      <c r="R14" s="16"/>
      <c r="S14" s="16">
        <v>0</v>
      </c>
      <c r="T14" s="16">
        <v>9.1692143659555303E-2</v>
      </c>
      <c r="U14" s="16"/>
      <c r="V14" s="16">
        <v>0</v>
      </c>
      <c r="W14" s="16">
        <v>0</v>
      </c>
      <c r="X14" s="16">
        <v>5.3805259198577302E-2</v>
      </c>
      <c r="Y14" s="16">
        <v>0</v>
      </c>
      <c r="Z14" s="16"/>
      <c r="AA14" s="16">
        <v>0.114563336938102</v>
      </c>
      <c r="AB14" s="16">
        <v>0</v>
      </c>
      <c r="AC14" s="16">
        <v>0</v>
      </c>
      <c r="AD14" s="16">
        <v>0</v>
      </c>
      <c r="AE14" s="16">
        <v>0</v>
      </c>
      <c r="AF14" s="16">
        <v>0</v>
      </c>
      <c r="AG14" s="16"/>
      <c r="AH14" s="16">
        <v>0</v>
      </c>
      <c r="AI14" s="16">
        <v>8.6837768200864002E-2</v>
      </c>
      <c r="AJ14" s="16"/>
      <c r="AK14" s="16">
        <v>4.6013639369614001E-2</v>
      </c>
      <c r="AL14" s="16">
        <v>0</v>
      </c>
      <c r="AM14" s="16"/>
      <c r="AN14" s="16">
        <v>0</v>
      </c>
      <c r="AO14" s="16">
        <v>7.3760123220965895E-2</v>
      </c>
      <c r="AP14" s="16"/>
      <c r="AQ14" s="16">
        <v>0.17197599804054201</v>
      </c>
      <c r="AR14" s="16">
        <v>0</v>
      </c>
      <c r="AS14" s="16">
        <v>0</v>
      </c>
      <c r="AT14" s="16"/>
      <c r="AU14" s="16">
        <v>0</v>
      </c>
      <c r="AV14" s="16">
        <v>9.2316825097838798E-2</v>
      </c>
      <c r="AW14" s="16"/>
      <c r="AX14" s="16">
        <v>3.0324434654482899E-2</v>
      </c>
      <c r="AY14" s="16">
        <v>0</v>
      </c>
      <c r="AZ14" s="16"/>
      <c r="BA14" s="16">
        <v>0</v>
      </c>
      <c r="BB14" s="16">
        <v>0</v>
      </c>
    </row>
    <row r="15" spans="2:54" x14ac:dyDescent="0.35">
      <c r="B15" s="19" t="s">
        <v>321</v>
      </c>
      <c r="C15" s="16">
        <v>3.2924815026389401E-2</v>
      </c>
      <c r="D15" s="16">
        <v>4.47537701835563E-2</v>
      </c>
      <c r="E15" s="16">
        <v>0</v>
      </c>
      <c r="F15" s="16"/>
      <c r="G15" s="16">
        <v>0.11899537926195999</v>
      </c>
      <c r="H15" s="16">
        <v>0</v>
      </c>
      <c r="I15" s="16">
        <v>3.3658764360931202E-2</v>
      </c>
      <c r="J15" s="16">
        <v>0</v>
      </c>
      <c r="K15" s="16">
        <v>0</v>
      </c>
      <c r="L15" s="16" t="s">
        <v>141</v>
      </c>
      <c r="M15" s="16"/>
      <c r="N15" s="16">
        <v>9.9287485306100501E-2</v>
      </c>
      <c r="O15" s="16">
        <v>5.18293282976744E-2</v>
      </c>
      <c r="P15" s="16">
        <v>0</v>
      </c>
      <c r="Q15" s="16">
        <v>0</v>
      </c>
      <c r="R15" s="16"/>
      <c r="S15" s="16">
        <v>1.51615373965827E-2</v>
      </c>
      <c r="T15" s="16">
        <v>7.2044806499043407E-2</v>
      </c>
      <c r="U15" s="16"/>
      <c r="V15" s="16">
        <v>0</v>
      </c>
      <c r="W15" s="16">
        <v>8.6222332715102906E-2</v>
      </c>
      <c r="X15" s="16">
        <v>1.84679629273941E-2</v>
      </c>
      <c r="Y15" s="16">
        <v>0</v>
      </c>
      <c r="Z15" s="16"/>
      <c r="AA15" s="16">
        <v>0</v>
      </c>
      <c r="AB15" s="16">
        <v>0</v>
      </c>
      <c r="AC15" s="16">
        <v>0</v>
      </c>
      <c r="AD15" s="16">
        <v>8.0199605004600105E-2</v>
      </c>
      <c r="AE15" s="16">
        <v>0</v>
      </c>
      <c r="AF15" s="16">
        <v>0</v>
      </c>
      <c r="AG15" s="16"/>
      <c r="AH15" s="16">
        <v>3.5020280060480302E-2</v>
      </c>
      <c r="AI15" s="16">
        <v>2.9805946625262401E-2</v>
      </c>
      <c r="AJ15" s="16"/>
      <c r="AK15" s="16">
        <v>3.6154065249134802E-2</v>
      </c>
      <c r="AL15" s="16">
        <v>0</v>
      </c>
      <c r="AM15" s="16"/>
      <c r="AN15" s="16">
        <v>4.1459129459391099E-2</v>
      </c>
      <c r="AO15" s="16">
        <v>2.5317213251169299E-2</v>
      </c>
      <c r="AP15" s="16"/>
      <c r="AQ15" s="16">
        <v>0.135125835287629</v>
      </c>
      <c r="AR15" s="16">
        <v>0</v>
      </c>
      <c r="AS15" s="16">
        <v>1.36911367845682E-2</v>
      </c>
      <c r="AT15" s="16"/>
      <c r="AU15" s="16">
        <v>1.4632714154214001E-2</v>
      </c>
      <c r="AV15" s="16">
        <v>7.2535634301169799E-2</v>
      </c>
      <c r="AW15" s="16"/>
      <c r="AX15" s="16">
        <v>3.4235137422766203E-2</v>
      </c>
      <c r="AY15" s="16">
        <v>0</v>
      </c>
      <c r="AZ15" s="16"/>
      <c r="BA15" s="16">
        <v>4.9384538029857199E-2</v>
      </c>
      <c r="BB15" s="16">
        <v>0</v>
      </c>
    </row>
    <row r="16" spans="2:54" x14ac:dyDescent="0.35">
      <c r="B16" s="19" t="s">
        <v>110</v>
      </c>
      <c r="C16" s="20">
        <v>0</v>
      </c>
      <c r="D16" s="20">
        <v>0</v>
      </c>
      <c r="E16" s="20">
        <v>0</v>
      </c>
      <c r="F16" s="20"/>
      <c r="G16" s="20">
        <v>0</v>
      </c>
      <c r="H16" s="20">
        <v>0</v>
      </c>
      <c r="I16" s="20">
        <v>0</v>
      </c>
      <c r="J16" s="20">
        <v>0</v>
      </c>
      <c r="K16" s="20">
        <v>0</v>
      </c>
      <c r="L16" s="20" t="s">
        <v>141</v>
      </c>
      <c r="M16" s="20"/>
      <c r="N16" s="20">
        <v>0</v>
      </c>
      <c r="O16" s="20">
        <v>0</v>
      </c>
      <c r="P16" s="20">
        <v>0</v>
      </c>
      <c r="Q16" s="20">
        <v>0</v>
      </c>
      <c r="R16" s="20"/>
      <c r="S16" s="20">
        <v>0</v>
      </c>
      <c r="T16" s="20">
        <v>0</v>
      </c>
      <c r="U16" s="20"/>
      <c r="V16" s="20">
        <v>0</v>
      </c>
      <c r="W16" s="20">
        <v>0</v>
      </c>
      <c r="X16" s="20">
        <v>0</v>
      </c>
      <c r="Y16" s="20">
        <v>0</v>
      </c>
      <c r="Z16" s="20"/>
      <c r="AA16" s="20">
        <v>0</v>
      </c>
      <c r="AB16" s="20">
        <v>0</v>
      </c>
      <c r="AC16" s="20">
        <v>0</v>
      </c>
      <c r="AD16" s="20">
        <v>0</v>
      </c>
      <c r="AE16" s="20">
        <v>0</v>
      </c>
      <c r="AF16" s="20">
        <v>0</v>
      </c>
      <c r="AG16" s="20"/>
      <c r="AH16" s="20">
        <v>0</v>
      </c>
      <c r="AI16" s="20">
        <v>0</v>
      </c>
      <c r="AJ16" s="20"/>
      <c r="AK16" s="20">
        <v>0</v>
      </c>
      <c r="AL16" s="20">
        <v>0</v>
      </c>
      <c r="AM16" s="20"/>
      <c r="AN16" s="20">
        <v>0</v>
      </c>
      <c r="AO16" s="20">
        <v>0</v>
      </c>
      <c r="AP16" s="20"/>
      <c r="AQ16" s="20">
        <v>0</v>
      </c>
      <c r="AR16" s="20">
        <v>0</v>
      </c>
      <c r="AS16" s="20">
        <v>0</v>
      </c>
      <c r="AT16" s="20"/>
      <c r="AU16" s="20">
        <v>0</v>
      </c>
      <c r="AV16" s="20">
        <v>0</v>
      </c>
      <c r="AW16" s="20"/>
      <c r="AX16" s="20">
        <v>0</v>
      </c>
      <c r="AY16" s="20">
        <v>0</v>
      </c>
      <c r="AZ16" s="20"/>
      <c r="BA16" s="20">
        <v>0</v>
      </c>
      <c r="BB16" s="20">
        <v>0</v>
      </c>
    </row>
    <row r="17" spans="2:2" x14ac:dyDescent="0.35">
      <c r="B17" s="21" t="s">
        <v>27</v>
      </c>
    </row>
    <row r="18" spans="2:2" x14ac:dyDescent="0.35">
      <c r="B18" t="s">
        <v>525</v>
      </c>
    </row>
    <row r="19" spans="2:2" x14ac:dyDescent="0.35">
      <c r="B19" t="s">
        <v>526</v>
      </c>
    </row>
    <row r="21" spans="2:2" x14ac:dyDescent="0.35">
      <c r="B2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B21"/>
  <sheetViews>
    <sheetView showGridLines="0" topLeftCell="A7"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326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72</v>
      </c>
      <c r="D7" s="13">
        <v>52</v>
      </c>
      <c r="E7" s="13">
        <v>20</v>
      </c>
      <c r="F7" s="13"/>
      <c r="G7" s="13">
        <v>8</v>
      </c>
      <c r="H7" s="13">
        <v>36</v>
      </c>
      <c r="I7" s="13">
        <v>22</v>
      </c>
      <c r="J7" s="13">
        <v>5</v>
      </c>
      <c r="K7" s="13">
        <v>1</v>
      </c>
      <c r="L7" s="13" t="s">
        <v>544</v>
      </c>
      <c r="M7" s="13"/>
      <c r="N7" s="13">
        <v>13</v>
      </c>
      <c r="O7" s="13">
        <v>11</v>
      </c>
      <c r="P7" s="13">
        <v>33</v>
      </c>
      <c r="Q7" s="13">
        <v>15</v>
      </c>
      <c r="R7" s="13"/>
      <c r="S7" s="13">
        <v>57</v>
      </c>
      <c r="T7" s="13">
        <v>15</v>
      </c>
      <c r="U7" s="13"/>
      <c r="V7" s="13">
        <v>7</v>
      </c>
      <c r="W7" s="13">
        <v>14</v>
      </c>
      <c r="X7" s="13">
        <v>44</v>
      </c>
      <c r="Y7" s="13">
        <v>7</v>
      </c>
      <c r="Z7" s="13"/>
      <c r="AA7" s="13">
        <v>10</v>
      </c>
      <c r="AB7" s="13">
        <v>8</v>
      </c>
      <c r="AC7" s="13">
        <v>3</v>
      </c>
      <c r="AD7" s="13">
        <v>33</v>
      </c>
      <c r="AE7" s="13">
        <v>11</v>
      </c>
      <c r="AF7" s="13">
        <v>7</v>
      </c>
      <c r="AG7" s="13"/>
      <c r="AH7" s="13">
        <v>47</v>
      </c>
      <c r="AI7" s="13">
        <v>24</v>
      </c>
      <c r="AJ7" s="13"/>
      <c r="AK7" s="13">
        <v>41</v>
      </c>
      <c r="AL7" s="13">
        <v>24</v>
      </c>
      <c r="AM7" s="13"/>
      <c r="AN7" s="13">
        <v>38</v>
      </c>
      <c r="AO7" s="13">
        <v>28</v>
      </c>
      <c r="AP7" s="13"/>
      <c r="AQ7" s="13">
        <v>10</v>
      </c>
      <c r="AR7" s="13">
        <v>5</v>
      </c>
      <c r="AS7" s="13">
        <v>56</v>
      </c>
      <c r="AT7" s="13"/>
      <c r="AU7" s="13">
        <v>53</v>
      </c>
      <c r="AV7" s="13">
        <v>19</v>
      </c>
      <c r="AW7" s="13"/>
      <c r="AX7" s="13">
        <v>70</v>
      </c>
      <c r="AY7" s="13">
        <v>2</v>
      </c>
      <c r="AZ7" s="13"/>
      <c r="BA7" s="13">
        <v>50</v>
      </c>
      <c r="BB7" s="13">
        <v>12</v>
      </c>
    </row>
    <row r="8" spans="2:54" ht="30" customHeight="1" x14ac:dyDescent="0.35">
      <c r="B8" s="14" t="s">
        <v>84</v>
      </c>
      <c r="C8" s="14">
        <v>61</v>
      </c>
      <c r="D8" s="14">
        <v>41</v>
      </c>
      <c r="E8" s="14">
        <v>20</v>
      </c>
      <c r="F8" s="14"/>
      <c r="G8" s="14">
        <v>7</v>
      </c>
      <c r="H8" s="14">
        <v>30</v>
      </c>
      <c r="I8" s="14">
        <v>18</v>
      </c>
      <c r="J8" s="14">
        <v>5</v>
      </c>
      <c r="K8" s="14">
        <v>1</v>
      </c>
      <c r="L8" s="14" t="s">
        <v>544</v>
      </c>
      <c r="M8" s="14"/>
      <c r="N8" s="14">
        <v>11</v>
      </c>
      <c r="O8" s="14">
        <v>9</v>
      </c>
      <c r="P8" s="14">
        <v>25</v>
      </c>
      <c r="Q8" s="14">
        <v>15</v>
      </c>
      <c r="R8" s="14"/>
      <c r="S8" s="14">
        <v>41</v>
      </c>
      <c r="T8" s="14">
        <v>20</v>
      </c>
      <c r="U8" s="14"/>
      <c r="V8" s="14">
        <v>8</v>
      </c>
      <c r="W8" s="14">
        <v>15</v>
      </c>
      <c r="X8" s="14">
        <v>33</v>
      </c>
      <c r="Y8" s="14">
        <v>5</v>
      </c>
      <c r="Z8" s="14"/>
      <c r="AA8" s="14">
        <v>14</v>
      </c>
      <c r="AB8" s="14">
        <v>5</v>
      </c>
      <c r="AC8" s="14">
        <v>4</v>
      </c>
      <c r="AD8" s="14">
        <v>23</v>
      </c>
      <c r="AE8" s="14">
        <v>8</v>
      </c>
      <c r="AF8" s="14">
        <v>6</v>
      </c>
      <c r="AG8" s="14"/>
      <c r="AH8" s="14">
        <v>42</v>
      </c>
      <c r="AI8" s="14">
        <v>18</v>
      </c>
      <c r="AJ8" s="14"/>
      <c r="AK8" s="14">
        <v>37</v>
      </c>
      <c r="AL8" s="14">
        <v>19</v>
      </c>
      <c r="AM8" s="14"/>
      <c r="AN8" s="14">
        <v>32</v>
      </c>
      <c r="AO8" s="14">
        <v>22</v>
      </c>
      <c r="AP8" s="14"/>
      <c r="AQ8" s="14">
        <v>9</v>
      </c>
      <c r="AR8" s="14">
        <v>3</v>
      </c>
      <c r="AS8" s="14">
        <v>47</v>
      </c>
      <c r="AT8" s="14"/>
      <c r="AU8" s="14">
        <v>42</v>
      </c>
      <c r="AV8" s="14">
        <v>18</v>
      </c>
      <c r="AW8" s="14"/>
      <c r="AX8" s="14">
        <v>59</v>
      </c>
      <c r="AY8" s="14">
        <v>2</v>
      </c>
      <c r="AZ8" s="14"/>
      <c r="BA8" s="14">
        <v>41</v>
      </c>
      <c r="BB8" s="14">
        <v>9</v>
      </c>
    </row>
    <row r="9" spans="2:54" x14ac:dyDescent="0.35">
      <c r="B9" s="19" t="s">
        <v>315</v>
      </c>
      <c r="C9" s="16">
        <v>0.257547822718312</v>
      </c>
      <c r="D9" s="16">
        <v>0.27020215153773902</v>
      </c>
      <c r="E9" s="16">
        <v>0.231247735210664</v>
      </c>
      <c r="F9" s="16"/>
      <c r="G9" s="16">
        <v>0.54093210407687797</v>
      </c>
      <c r="H9" s="16">
        <v>0.241705785631219</v>
      </c>
      <c r="I9" s="16">
        <v>0.196549740786233</v>
      </c>
      <c r="J9" s="16">
        <v>0.17580549397540499</v>
      </c>
      <c r="K9" s="16">
        <v>0</v>
      </c>
      <c r="L9" s="16" t="s">
        <v>141</v>
      </c>
      <c r="M9" s="16"/>
      <c r="N9" s="16">
        <v>0.109980596164161</v>
      </c>
      <c r="O9" s="16">
        <v>0.497054591377255</v>
      </c>
      <c r="P9" s="16">
        <v>0.22468637144106399</v>
      </c>
      <c r="Q9" s="16">
        <v>0.26637126881894402</v>
      </c>
      <c r="R9" s="16"/>
      <c r="S9" s="16">
        <v>0.26743536673371898</v>
      </c>
      <c r="T9" s="16">
        <v>0.23730456813446901</v>
      </c>
      <c r="U9" s="16"/>
      <c r="V9" s="16">
        <v>0.68408551326443201</v>
      </c>
      <c r="W9" s="16">
        <v>3.7314083092907499E-2</v>
      </c>
      <c r="X9" s="16">
        <v>0.23542156058004099</v>
      </c>
      <c r="Y9" s="16">
        <v>0.40546164793214001</v>
      </c>
      <c r="Z9" s="16"/>
      <c r="AA9" s="16">
        <v>0.245365512789669</v>
      </c>
      <c r="AB9" s="16">
        <v>0.107667851081875</v>
      </c>
      <c r="AC9" s="16">
        <v>0.29874066389820603</v>
      </c>
      <c r="AD9" s="16">
        <v>0.226229624853308</v>
      </c>
      <c r="AE9" s="16">
        <v>0.24734575157724301</v>
      </c>
      <c r="AF9" s="16">
        <v>0.53817276846608497</v>
      </c>
      <c r="AG9" s="16"/>
      <c r="AH9" s="16">
        <v>0.27064320008188703</v>
      </c>
      <c r="AI9" s="16">
        <v>0.23591317322538999</v>
      </c>
      <c r="AJ9" s="16"/>
      <c r="AK9" s="16">
        <v>0.30995652892783798</v>
      </c>
      <c r="AL9" s="16">
        <v>0.164281790692101</v>
      </c>
      <c r="AM9" s="16"/>
      <c r="AN9" s="16">
        <v>0.33907311243000698</v>
      </c>
      <c r="AO9" s="16">
        <v>0.21714398679122299</v>
      </c>
      <c r="AP9" s="16"/>
      <c r="AQ9" s="16">
        <v>0.189694334741771</v>
      </c>
      <c r="AR9" s="16">
        <v>0</v>
      </c>
      <c r="AS9" s="16">
        <v>0.297735716401058</v>
      </c>
      <c r="AT9" s="16"/>
      <c r="AU9" s="16">
        <v>0.31269366003090798</v>
      </c>
      <c r="AV9" s="16">
        <v>0.12888134198875201</v>
      </c>
      <c r="AW9" s="16"/>
      <c r="AX9" s="16">
        <v>0.264634453828266</v>
      </c>
      <c r="AY9" s="16">
        <v>0</v>
      </c>
      <c r="AZ9" s="16"/>
      <c r="BA9" s="16">
        <v>0.290435987102523</v>
      </c>
      <c r="BB9" s="16">
        <v>0.20501681725542001</v>
      </c>
    </row>
    <row r="10" spans="2:54" x14ac:dyDescent="0.35">
      <c r="B10" s="19" t="s">
        <v>316</v>
      </c>
      <c r="C10" s="16">
        <v>0.20456597117578501</v>
      </c>
      <c r="D10" s="16">
        <v>0.21261456661443201</v>
      </c>
      <c r="E10" s="16">
        <v>0.187838196248274</v>
      </c>
      <c r="F10" s="16"/>
      <c r="G10" s="16">
        <v>0.16159532600050999</v>
      </c>
      <c r="H10" s="16">
        <v>0.20593664988391899</v>
      </c>
      <c r="I10" s="16">
        <v>0.28268396806287399</v>
      </c>
      <c r="J10" s="16">
        <v>0</v>
      </c>
      <c r="K10" s="16">
        <v>0</v>
      </c>
      <c r="L10" s="16" t="s">
        <v>141</v>
      </c>
      <c r="M10" s="16"/>
      <c r="N10" s="16">
        <v>0.404328106818447</v>
      </c>
      <c r="O10" s="16">
        <v>0.127588044605283</v>
      </c>
      <c r="P10" s="16">
        <v>0.13071978280375801</v>
      </c>
      <c r="Q10" s="16">
        <v>0.23762713780960301</v>
      </c>
      <c r="R10" s="16"/>
      <c r="S10" s="16">
        <v>0.214408988923765</v>
      </c>
      <c r="T10" s="16">
        <v>0.184413877406576</v>
      </c>
      <c r="U10" s="16"/>
      <c r="V10" s="16">
        <v>6.0571036429635398E-2</v>
      </c>
      <c r="W10" s="16">
        <v>0.17342529867620601</v>
      </c>
      <c r="X10" s="16">
        <v>0.28080693663151901</v>
      </c>
      <c r="Y10" s="16">
        <v>0</v>
      </c>
      <c r="Z10" s="16"/>
      <c r="AA10" s="16">
        <v>6.70239999005693E-2</v>
      </c>
      <c r="AB10" s="16">
        <v>8.7938412615373607E-2</v>
      </c>
      <c r="AC10" s="16">
        <v>0.36018137814975498</v>
      </c>
      <c r="AD10" s="16">
        <v>0.248819325788768</v>
      </c>
      <c r="AE10" s="16">
        <v>0.23901307782317099</v>
      </c>
      <c r="AF10" s="16">
        <v>0.30915407011395701</v>
      </c>
      <c r="AG10" s="16"/>
      <c r="AH10" s="16">
        <v>0.20405110178930599</v>
      </c>
      <c r="AI10" s="16">
        <v>0.17933419857998401</v>
      </c>
      <c r="AJ10" s="16"/>
      <c r="AK10" s="16">
        <v>0.179519235948954</v>
      </c>
      <c r="AL10" s="16">
        <v>0.198933941242185</v>
      </c>
      <c r="AM10" s="16"/>
      <c r="AN10" s="16">
        <v>0.20602834882734899</v>
      </c>
      <c r="AO10" s="16">
        <v>0.23574776618848201</v>
      </c>
      <c r="AP10" s="16"/>
      <c r="AQ10" s="16">
        <v>0</v>
      </c>
      <c r="AR10" s="16">
        <v>0.18795922796390099</v>
      </c>
      <c r="AS10" s="16">
        <v>0.253479012492421</v>
      </c>
      <c r="AT10" s="16"/>
      <c r="AU10" s="16">
        <v>0.22824017879546299</v>
      </c>
      <c r="AV10" s="16">
        <v>0.149329218468265</v>
      </c>
      <c r="AW10" s="16"/>
      <c r="AX10" s="16">
        <v>0.21019476492784001</v>
      </c>
      <c r="AY10" s="16">
        <v>0</v>
      </c>
      <c r="AZ10" s="16"/>
      <c r="BA10" s="16">
        <v>0.222387922698806</v>
      </c>
      <c r="BB10" s="16">
        <v>0.249789786016548</v>
      </c>
    </row>
    <row r="11" spans="2:54" x14ac:dyDescent="0.35">
      <c r="B11" s="19" t="s">
        <v>317</v>
      </c>
      <c r="C11" s="16">
        <v>0.30727010576702202</v>
      </c>
      <c r="D11" s="16">
        <v>0.33330071475040202</v>
      </c>
      <c r="E11" s="16">
        <v>0.25316946527400203</v>
      </c>
      <c r="F11" s="16"/>
      <c r="G11" s="16">
        <v>0.29747256992261201</v>
      </c>
      <c r="H11" s="16">
        <v>0.34929251900608699</v>
      </c>
      <c r="I11" s="16">
        <v>0.30503626384973498</v>
      </c>
      <c r="J11" s="16">
        <v>0.11223855612960899</v>
      </c>
      <c r="K11" s="16">
        <v>0</v>
      </c>
      <c r="L11" s="16" t="s">
        <v>141</v>
      </c>
      <c r="M11" s="16"/>
      <c r="N11" s="16">
        <v>0.29343052020749399</v>
      </c>
      <c r="O11" s="16">
        <v>0.16528722669260201</v>
      </c>
      <c r="P11" s="16">
        <v>0.357787140265584</v>
      </c>
      <c r="Q11" s="16">
        <v>0.32054753482125298</v>
      </c>
      <c r="R11" s="16"/>
      <c r="S11" s="16">
        <v>0.34500920069794799</v>
      </c>
      <c r="T11" s="16">
        <v>0.23000500279906699</v>
      </c>
      <c r="U11" s="16"/>
      <c r="V11" s="16">
        <v>0</v>
      </c>
      <c r="W11" s="16">
        <v>0.48501023274699401</v>
      </c>
      <c r="X11" s="16">
        <v>0.29360691628088298</v>
      </c>
      <c r="Y11" s="16">
        <v>0.34688189532645503</v>
      </c>
      <c r="Z11" s="16"/>
      <c r="AA11" s="16">
        <v>0.38145418406589399</v>
      </c>
      <c r="AB11" s="16">
        <v>0.40212811820104</v>
      </c>
      <c r="AC11" s="16">
        <v>0</v>
      </c>
      <c r="AD11" s="16">
        <v>0.33866723245350999</v>
      </c>
      <c r="AE11" s="16">
        <v>0.402527008369991</v>
      </c>
      <c r="AF11" s="16">
        <v>0</v>
      </c>
      <c r="AG11" s="16"/>
      <c r="AH11" s="16">
        <v>0.29745082614034901</v>
      </c>
      <c r="AI11" s="16">
        <v>0.34011167587123498</v>
      </c>
      <c r="AJ11" s="16"/>
      <c r="AK11" s="16">
        <v>0.26969988733711597</v>
      </c>
      <c r="AL11" s="16">
        <v>0.40874285516349201</v>
      </c>
      <c r="AM11" s="16"/>
      <c r="AN11" s="16">
        <v>0.28294795117534599</v>
      </c>
      <c r="AO11" s="16">
        <v>0.277380481436033</v>
      </c>
      <c r="AP11" s="16"/>
      <c r="AQ11" s="16">
        <v>0.553151146670252</v>
      </c>
      <c r="AR11" s="16">
        <v>0.35995182306484402</v>
      </c>
      <c r="AS11" s="16">
        <v>0.26543580490702001</v>
      </c>
      <c r="AT11" s="16"/>
      <c r="AU11" s="16">
        <v>0.25682706470452898</v>
      </c>
      <c r="AV11" s="16">
        <v>0.424964004111826</v>
      </c>
      <c r="AW11" s="16"/>
      <c r="AX11" s="16">
        <v>0.30625159473219199</v>
      </c>
      <c r="AY11" s="16">
        <v>0.34428562066616603</v>
      </c>
      <c r="AZ11" s="16"/>
      <c r="BA11" s="16">
        <v>0.31168157986954598</v>
      </c>
      <c r="BB11" s="16">
        <v>0.37155337512505898</v>
      </c>
    </row>
    <row r="12" spans="2:54" x14ac:dyDescent="0.35">
      <c r="B12" s="19" t="s">
        <v>318</v>
      </c>
      <c r="C12" s="16">
        <v>0.100461051712586</v>
      </c>
      <c r="D12" s="16">
        <v>9.6371076382413906E-2</v>
      </c>
      <c r="E12" s="16">
        <v>0.108961440047882</v>
      </c>
      <c r="F12" s="16"/>
      <c r="G12" s="16">
        <v>0</v>
      </c>
      <c r="H12" s="16">
        <v>1.78196397545137E-2</v>
      </c>
      <c r="I12" s="16">
        <v>8.2762949340333097E-2</v>
      </c>
      <c r="J12" s="16">
        <v>0.71195594989498601</v>
      </c>
      <c r="K12" s="16">
        <v>1</v>
      </c>
      <c r="L12" s="16" t="s">
        <v>141</v>
      </c>
      <c r="M12" s="16"/>
      <c r="N12" s="16">
        <v>0</v>
      </c>
      <c r="O12" s="16">
        <v>0</v>
      </c>
      <c r="P12" s="16">
        <v>0.16993037307314099</v>
      </c>
      <c r="Q12" s="16">
        <v>0.116369735394785</v>
      </c>
      <c r="R12" s="16"/>
      <c r="S12" s="16">
        <v>8.4599841285709604E-2</v>
      </c>
      <c r="T12" s="16">
        <v>0.13293448699427801</v>
      </c>
      <c r="U12" s="16"/>
      <c r="V12" s="16">
        <v>0.13463738869052999</v>
      </c>
      <c r="W12" s="16">
        <v>0.14610728799356101</v>
      </c>
      <c r="X12" s="16">
        <v>8.7201891363111406E-2</v>
      </c>
      <c r="Y12" s="16">
        <v>0</v>
      </c>
      <c r="Z12" s="16"/>
      <c r="AA12" s="16">
        <v>0.114379641510244</v>
      </c>
      <c r="AB12" s="16">
        <v>0.40226561810171202</v>
      </c>
      <c r="AC12" s="16">
        <v>0</v>
      </c>
      <c r="AD12" s="16">
        <v>2.5727461376956799E-2</v>
      </c>
      <c r="AE12" s="16">
        <v>0.111114162229595</v>
      </c>
      <c r="AF12" s="16">
        <v>0.15267316141995901</v>
      </c>
      <c r="AG12" s="16"/>
      <c r="AH12" s="16">
        <v>0.13284739576666599</v>
      </c>
      <c r="AI12" s="16">
        <v>2.9137929690799001E-2</v>
      </c>
      <c r="AJ12" s="16"/>
      <c r="AK12" s="16">
        <v>0.13671829182742101</v>
      </c>
      <c r="AL12" s="16">
        <v>5.79921517920437E-2</v>
      </c>
      <c r="AM12" s="16"/>
      <c r="AN12" s="16">
        <v>0.1083955436381</v>
      </c>
      <c r="AO12" s="16">
        <v>4.6163327979893899E-2</v>
      </c>
      <c r="AP12" s="16"/>
      <c r="AQ12" s="16">
        <v>0</v>
      </c>
      <c r="AR12" s="16">
        <v>0.173994652383203</v>
      </c>
      <c r="AS12" s="16">
        <v>8.4116576352541106E-2</v>
      </c>
      <c r="AT12" s="16"/>
      <c r="AU12" s="16">
        <v>9.3671690647827002E-2</v>
      </c>
      <c r="AV12" s="16">
        <v>0.116302015186457</v>
      </c>
      <c r="AW12" s="16"/>
      <c r="AX12" s="16">
        <v>0.103225316643623</v>
      </c>
      <c r="AY12" s="16">
        <v>0</v>
      </c>
      <c r="AZ12" s="16"/>
      <c r="BA12" s="16">
        <v>8.6542832781193804E-2</v>
      </c>
      <c r="BB12" s="16">
        <v>0</v>
      </c>
    </row>
    <row r="13" spans="2:54" x14ac:dyDescent="0.35">
      <c r="B13" s="19" t="s">
        <v>319</v>
      </c>
      <c r="C13" s="16">
        <v>2.7469925149021301E-2</v>
      </c>
      <c r="D13" s="16">
        <v>1.46790813232156E-2</v>
      </c>
      <c r="E13" s="16">
        <v>5.4053738223241499E-2</v>
      </c>
      <c r="F13" s="16"/>
      <c r="G13" s="16">
        <v>0</v>
      </c>
      <c r="H13" s="16">
        <v>3.5850844098057499E-2</v>
      </c>
      <c r="I13" s="16">
        <v>3.3425925975231099E-2</v>
      </c>
      <c r="J13" s="16">
        <v>0</v>
      </c>
      <c r="K13" s="16">
        <v>0</v>
      </c>
      <c r="L13" s="16" t="s">
        <v>141</v>
      </c>
      <c r="M13" s="16"/>
      <c r="N13" s="16">
        <v>0</v>
      </c>
      <c r="O13" s="16">
        <v>0.112598338651724</v>
      </c>
      <c r="P13" s="16">
        <v>2.3563613396547001E-2</v>
      </c>
      <c r="Q13" s="16">
        <v>0</v>
      </c>
      <c r="R13" s="16"/>
      <c r="S13" s="16">
        <v>1.47512788974964E-2</v>
      </c>
      <c r="T13" s="16">
        <v>5.3509434417479899E-2</v>
      </c>
      <c r="U13" s="16"/>
      <c r="V13" s="16">
        <v>0</v>
      </c>
      <c r="W13" s="16">
        <v>0</v>
      </c>
      <c r="X13" s="16">
        <v>3.1827086040628602E-2</v>
      </c>
      <c r="Y13" s="16">
        <v>0.123728508357382</v>
      </c>
      <c r="Z13" s="16"/>
      <c r="AA13" s="16">
        <v>0</v>
      </c>
      <c r="AB13" s="16">
        <v>0</v>
      </c>
      <c r="AC13" s="16">
        <v>0</v>
      </c>
      <c r="AD13" s="16">
        <v>7.13107562898459E-2</v>
      </c>
      <c r="AE13" s="16">
        <v>0</v>
      </c>
      <c r="AF13" s="16">
        <v>0</v>
      </c>
      <c r="AG13" s="16"/>
      <c r="AH13" s="16">
        <v>2.54293160983158E-2</v>
      </c>
      <c r="AI13" s="16">
        <v>3.3086465615616803E-2</v>
      </c>
      <c r="AJ13" s="16"/>
      <c r="AK13" s="16">
        <v>0</v>
      </c>
      <c r="AL13" s="16">
        <v>8.8812101692963302E-2</v>
      </c>
      <c r="AM13" s="16"/>
      <c r="AN13" s="16">
        <v>0</v>
      </c>
      <c r="AO13" s="16">
        <v>7.4793325064178906E-2</v>
      </c>
      <c r="AP13" s="16"/>
      <c r="AQ13" s="16">
        <v>0</v>
      </c>
      <c r="AR13" s="16">
        <v>0</v>
      </c>
      <c r="AS13" s="16">
        <v>3.5778125503948398E-2</v>
      </c>
      <c r="AT13" s="16"/>
      <c r="AU13" s="16">
        <v>3.9243403483608899E-2</v>
      </c>
      <c r="AV13" s="16">
        <v>0</v>
      </c>
      <c r="AW13" s="16"/>
      <c r="AX13" s="16">
        <v>1.0183284374148E-2</v>
      </c>
      <c r="AY13" s="16">
        <v>0.65571437933383403</v>
      </c>
      <c r="AZ13" s="16"/>
      <c r="BA13" s="16">
        <v>2.56848272847498E-2</v>
      </c>
      <c r="BB13" s="16">
        <v>6.9869610786447794E-2</v>
      </c>
    </row>
    <row r="14" spans="2:54" x14ac:dyDescent="0.35">
      <c r="B14" s="19" t="s">
        <v>320</v>
      </c>
      <c r="C14" s="16">
        <v>3.9246264298397199E-2</v>
      </c>
      <c r="D14" s="16">
        <v>5.81296666148957E-2</v>
      </c>
      <c r="E14" s="16">
        <v>0</v>
      </c>
      <c r="F14" s="16"/>
      <c r="G14" s="16">
        <v>0</v>
      </c>
      <c r="H14" s="16">
        <v>1.9871648979151699E-2</v>
      </c>
      <c r="I14" s="16">
        <v>9.9541151985593601E-2</v>
      </c>
      <c r="J14" s="16">
        <v>0</v>
      </c>
      <c r="K14" s="16">
        <v>0</v>
      </c>
      <c r="L14" s="16" t="s">
        <v>141</v>
      </c>
      <c r="M14" s="16"/>
      <c r="N14" s="16">
        <v>0</v>
      </c>
      <c r="O14" s="16">
        <v>0</v>
      </c>
      <c r="P14" s="16">
        <v>9.3312719019906398E-2</v>
      </c>
      <c r="Q14" s="16">
        <v>0</v>
      </c>
      <c r="R14" s="16"/>
      <c r="S14" s="16">
        <v>1.44868170321397E-2</v>
      </c>
      <c r="T14" s="16">
        <v>8.9937496983191006E-2</v>
      </c>
      <c r="U14" s="16"/>
      <c r="V14" s="16">
        <v>0</v>
      </c>
      <c r="W14" s="16">
        <v>0</v>
      </c>
      <c r="X14" s="16">
        <v>7.1135609103817707E-2</v>
      </c>
      <c r="Y14" s="16">
        <v>0</v>
      </c>
      <c r="Z14" s="16"/>
      <c r="AA14" s="16">
        <v>0.12658234893068801</v>
      </c>
      <c r="AB14" s="16">
        <v>0</v>
      </c>
      <c r="AC14" s="16">
        <v>0</v>
      </c>
      <c r="AD14" s="16">
        <v>2.5266217814691998E-2</v>
      </c>
      <c r="AE14" s="16">
        <v>0</v>
      </c>
      <c r="AF14" s="16">
        <v>0</v>
      </c>
      <c r="AG14" s="16"/>
      <c r="AH14" s="16">
        <v>1.4095133768775201E-2</v>
      </c>
      <c r="AI14" s="16">
        <v>9.8530251785716103E-2</v>
      </c>
      <c r="AJ14" s="16"/>
      <c r="AK14" s="16">
        <v>6.50197711262301E-2</v>
      </c>
      <c r="AL14" s="16">
        <v>0</v>
      </c>
      <c r="AM14" s="16"/>
      <c r="AN14" s="16">
        <v>1.8561576285719601E-2</v>
      </c>
      <c r="AO14" s="16">
        <v>8.0357043333856806E-2</v>
      </c>
      <c r="AP14" s="16"/>
      <c r="AQ14" s="16">
        <v>0.257154518587977</v>
      </c>
      <c r="AR14" s="16">
        <v>0</v>
      </c>
      <c r="AS14" s="16">
        <v>0</v>
      </c>
      <c r="AT14" s="16"/>
      <c r="AU14" s="16">
        <v>1.39043873854959E-2</v>
      </c>
      <c r="AV14" s="16">
        <v>9.8374029445594494E-2</v>
      </c>
      <c r="AW14" s="16"/>
      <c r="AX14" s="16">
        <v>4.0326156159221499E-2</v>
      </c>
      <c r="AY14" s="16">
        <v>0</v>
      </c>
      <c r="AZ14" s="16"/>
      <c r="BA14" s="16">
        <v>1.4236760241869499E-2</v>
      </c>
      <c r="BB14" s="16">
        <v>0</v>
      </c>
    </row>
    <row r="15" spans="2:54" x14ac:dyDescent="0.35">
      <c r="B15" s="19" t="s">
        <v>321</v>
      </c>
      <c r="C15" s="16">
        <v>6.3438859178875706E-2</v>
      </c>
      <c r="D15" s="16">
        <v>1.4702742776901701E-2</v>
      </c>
      <c r="E15" s="16">
        <v>0.16472942499593601</v>
      </c>
      <c r="F15" s="16"/>
      <c r="G15" s="16">
        <v>0</v>
      </c>
      <c r="H15" s="16">
        <v>0.12952291264705201</v>
      </c>
      <c r="I15" s="16">
        <v>0</v>
      </c>
      <c r="J15" s="16">
        <v>0</v>
      </c>
      <c r="K15" s="16">
        <v>0</v>
      </c>
      <c r="L15" s="16" t="s">
        <v>141</v>
      </c>
      <c r="M15" s="16"/>
      <c r="N15" s="16">
        <v>0.192260776809898</v>
      </c>
      <c r="O15" s="16">
        <v>9.7471798673135795E-2</v>
      </c>
      <c r="P15" s="16">
        <v>0</v>
      </c>
      <c r="Q15" s="16">
        <v>5.9084323155414599E-2</v>
      </c>
      <c r="R15" s="16"/>
      <c r="S15" s="16">
        <v>5.93085064292233E-2</v>
      </c>
      <c r="T15" s="16">
        <v>7.1895133264939098E-2</v>
      </c>
      <c r="U15" s="16"/>
      <c r="V15" s="16">
        <v>0.120706061615402</v>
      </c>
      <c r="W15" s="16">
        <v>0.15814309749033201</v>
      </c>
      <c r="X15" s="16">
        <v>0</v>
      </c>
      <c r="Y15" s="16">
        <v>0.123927948384022</v>
      </c>
      <c r="Z15" s="16"/>
      <c r="AA15" s="16">
        <v>6.5194312802936E-2</v>
      </c>
      <c r="AB15" s="16">
        <v>0</v>
      </c>
      <c r="AC15" s="16">
        <v>0.34107795795203899</v>
      </c>
      <c r="AD15" s="16">
        <v>6.3979381422919299E-2</v>
      </c>
      <c r="AE15" s="16">
        <v>0</v>
      </c>
      <c r="AF15" s="16">
        <v>0</v>
      </c>
      <c r="AG15" s="16"/>
      <c r="AH15" s="16">
        <v>5.5483026354701301E-2</v>
      </c>
      <c r="AI15" s="16">
        <v>8.3886305231258507E-2</v>
      </c>
      <c r="AJ15" s="16"/>
      <c r="AK15" s="16">
        <v>3.9086284832439901E-2</v>
      </c>
      <c r="AL15" s="16">
        <v>8.1237159417214697E-2</v>
      </c>
      <c r="AM15" s="16"/>
      <c r="AN15" s="16">
        <v>4.4993467643477697E-2</v>
      </c>
      <c r="AO15" s="16">
        <v>6.8414069206332806E-2</v>
      </c>
      <c r="AP15" s="16"/>
      <c r="AQ15" s="16">
        <v>0</v>
      </c>
      <c r="AR15" s="16">
        <v>0.27809429658805201</v>
      </c>
      <c r="AS15" s="16">
        <v>6.3454764343011005E-2</v>
      </c>
      <c r="AT15" s="16"/>
      <c r="AU15" s="16">
        <v>5.5419614952167698E-2</v>
      </c>
      <c r="AV15" s="16">
        <v>8.2149390799105201E-2</v>
      </c>
      <c r="AW15" s="16"/>
      <c r="AX15" s="16">
        <v>6.5184429334709304E-2</v>
      </c>
      <c r="AY15" s="16">
        <v>0</v>
      </c>
      <c r="AZ15" s="16"/>
      <c r="BA15" s="16">
        <v>4.9030090021311701E-2</v>
      </c>
      <c r="BB15" s="16">
        <v>0.10377041081652499</v>
      </c>
    </row>
    <row r="16" spans="2:54" x14ac:dyDescent="0.35">
      <c r="B16" s="19" t="s">
        <v>110</v>
      </c>
      <c r="C16" s="20">
        <v>0</v>
      </c>
      <c r="D16" s="20">
        <v>0</v>
      </c>
      <c r="E16" s="20">
        <v>0</v>
      </c>
      <c r="F16" s="20"/>
      <c r="G16" s="20">
        <v>0</v>
      </c>
      <c r="H16" s="20">
        <v>0</v>
      </c>
      <c r="I16" s="20">
        <v>0</v>
      </c>
      <c r="J16" s="20">
        <v>0</v>
      </c>
      <c r="K16" s="20">
        <v>0</v>
      </c>
      <c r="L16" s="20" t="s">
        <v>141</v>
      </c>
      <c r="M16" s="20"/>
      <c r="N16" s="20">
        <v>0</v>
      </c>
      <c r="O16" s="20">
        <v>0</v>
      </c>
      <c r="P16" s="20">
        <v>0</v>
      </c>
      <c r="Q16" s="20">
        <v>0</v>
      </c>
      <c r="R16" s="20"/>
      <c r="S16" s="20">
        <v>0</v>
      </c>
      <c r="T16" s="20">
        <v>0</v>
      </c>
      <c r="U16" s="20"/>
      <c r="V16" s="20">
        <v>0</v>
      </c>
      <c r="W16" s="20">
        <v>0</v>
      </c>
      <c r="X16" s="20">
        <v>0</v>
      </c>
      <c r="Y16" s="20">
        <v>0</v>
      </c>
      <c r="Z16" s="20"/>
      <c r="AA16" s="20">
        <v>0</v>
      </c>
      <c r="AB16" s="20">
        <v>0</v>
      </c>
      <c r="AC16" s="20">
        <v>0</v>
      </c>
      <c r="AD16" s="20">
        <v>0</v>
      </c>
      <c r="AE16" s="20">
        <v>0</v>
      </c>
      <c r="AF16" s="20">
        <v>0</v>
      </c>
      <c r="AG16" s="20"/>
      <c r="AH16" s="20">
        <v>0</v>
      </c>
      <c r="AI16" s="20">
        <v>0</v>
      </c>
      <c r="AJ16" s="20"/>
      <c r="AK16" s="20">
        <v>0</v>
      </c>
      <c r="AL16" s="20">
        <v>0</v>
      </c>
      <c r="AM16" s="20"/>
      <c r="AN16" s="20">
        <v>0</v>
      </c>
      <c r="AO16" s="20">
        <v>0</v>
      </c>
      <c r="AP16" s="20"/>
      <c r="AQ16" s="20">
        <v>0</v>
      </c>
      <c r="AR16" s="20">
        <v>0</v>
      </c>
      <c r="AS16" s="20">
        <v>0</v>
      </c>
      <c r="AT16" s="20"/>
      <c r="AU16" s="20">
        <v>0</v>
      </c>
      <c r="AV16" s="20">
        <v>0</v>
      </c>
      <c r="AW16" s="20"/>
      <c r="AX16" s="20">
        <v>0</v>
      </c>
      <c r="AY16" s="20">
        <v>0</v>
      </c>
      <c r="AZ16" s="20"/>
      <c r="BA16" s="20">
        <v>0</v>
      </c>
      <c r="BB16" s="20">
        <v>0</v>
      </c>
    </row>
    <row r="17" spans="2:2" x14ac:dyDescent="0.35">
      <c r="B17" s="21" t="s">
        <v>28</v>
      </c>
    </row>
    <row r="18" spans="2:2" x14ac:dyDescent="0.35">
      <c r="B18" t="s">
        <v>525</v>
      </c>
    </row>
    <row r="19" spans="2:2" x14ac:dyDescent="0.35">
      <c r="B19" t="s">
        <v>526</v>
      </c>
    </row>
    <row r="21" spans="2:2" x14ac:dyDescent="0.35">
      <c r="B2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B19"/>
  <sheetViews>
    <sheetView showGridLines="0" topLeftCell="A6"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327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273</v>
      </c>
      <c r="D7" s="13">
        <v>173</v>
      </c>
      <c r="E7" s="13">
        <v>100</v>
      </c>
      <c r="F7" s="13"/>
      <c r="G7" s="13">
        <v>35</v>
      </c>
      <c r="H7" s="13">
        <v>85</v>
      </c>
      <c r="I7" s="13">
        <v>65</v>
      </c>
      <c r="J7" s="13">
        <v>50</v>
      </c>
      <c r="K7" s="13">
        <v>28</v>
      </c>
      <c r="L7" s="13">
        <v>10</v>
      </c>
      <c r="M7" s="13"/>
      <c r="N7" s="13">
        <v>51</v>
      </c>
      <c r="O7" s="13">
        <v>55</v>
      </c>
      <c r="P7" s="13">
        <v>125</v>
      </c>
      <c r="Q7" s="13">
        <v>42</v>
      </c>
      <c r="R7" s="13"/>
      <c r="S7" s="13">
        <v>199</v>
      </c>
      <c r="T7" s="13">
        <v>74</v>
      </c>
      <c r="U7" s="13"/>
      <c r="V7" s="13">
        <v>25</v>
      </c>
      <c r="W7" s="13">
        <v>91</v>
      </c>
      <c r="X7" s="13">
        <v>132</v>
      </c>
      <c r="Y7" s="13">
        <v>25</v>
      </c>
      <c r="Z7" s="13"/>
      <c r="AA7" s="13">
        <v>49</v>
      </c>
      <c r="AB7" s="13">
        <v>36</v>
      </c>
      <c r="AC7" s="13">
        <v>16</v>
      </c>
      <c r="AD7" s="13">
        <v>113</v>
      </c>
      <c r="AE7" s="13">
        <v>42</v>
      </c>
      <c r="AF7" s="13">
        <v>17</v>
      </c>
      <c r="AG7" s="13"/>
      <c r="AH7" s="13">
        <v>152</v>
      </c>
      <c r="AI7" s="13">
        <v>107</v>
      </c>
      <c r="AJ7" s="13"/>
      <c r="AK7" s="13">
        <v>123</v>
      </c>
      <c r="AL7" s="13">
        <v>91</v>
      </c>
      <c r="AM7" s="13"/>
      <c r="AN7" s="13">
        <v>125</v>
      </c>
      <c r="AO7" s="13">
        <v>111</v>
      </c>
      <c r="AP7" s="13"/>
      <c r="AQ7" s="13">
        <v>48</v>
      </c>
      <c r="AR7" s="13">
        <v>84</v>
      </c>
      <c r="AS7" s="13">
        <v>138</v>
      </c>
      <c r="AT7" s="13"/>
      <c r="AU7" s="13">
        <v>181</v>
      </c>
      <c r="AV7" s="13">
        <v>91</v>
      </c>
      <c r="AW7" s="13"/>
      <c r="AX7" s="13">
        <v>259</v>
      </c>
      <c r="AY7" s="13">
        <v>13</v>
      </c>
      <c r="AZ7" s="13"/>
      <c r="BA7" s="13">
        <v>187</v>
      </c>
      <c r="BB7" s="13">
        <v>44</v>
      </c>
    </row>
    <row r="8" spans="2:54" ht="30" customHeight="1" x14ac:dyDescent="0.35">
      <c r="B8" s="14" t="s">
        <v>84</v>
      </c>
      <c r="C8" s="14">
        <v>248</v>
      </c>
      <c r="D8" s="14">
        <v>157</v>
      </c>
      <c r="E8" s="14">
        <v>91</v>
      </c>
      <c r="F8" s="14"/>
      <c r="G8" s="14">
        <v>38</v>
      </c>
      <c r="H8" s="14">
        <v>77</v>
      </c>
      <c r="I8" s="14">
        <v>59</v>
      </c>
      <c r="J8" s="14">
        <v>45</v>
      </c>
      <c r="K8" s="14">
        <v>20</v>
      </c>
      <c r="L8" s="14">
        <v>9</v>
      </c>
      <c r="M8" s="14"/>
      <c r="N8" s="14">
        <v>39</v>
      </c>
      <c r="O8" s="14">
        <v>47</v>
      </c>
      <c r="P8" s="14">
        <v>109</v>
      </c>
      <c r="Q8" s="14">
        <v>52</v>
      </c>
      <c r="R8" s="14"/>
      <c r="S8" s="14">
        <v>140</v>
      </c>
      <c r="T8" s="14">
        <v>108</v>
      </c>
      <c r="U8" s="14"/>
      <c r="V8" s="14">
        <v>27</v>
      </c>
      <c r="W8" s="14">
        <v>94</v>
      </c>
      <c r="X8" s="14">
        <v>110</v>
      </c>
      <c r="Y8" s="14">
        <v>17</v>
      </c>
      <c r="Z8" s="14"/>
      <c r="AA8" s="14">
        <v>72</v>
      </c>
      <c r="AB8" s="14">
        <v>26</v>
      </c>
      <c r="AC8" s="14">
        <v>19</v>
      </c>
      <c r="AD8" s="14">
        <v>86</v>
      </c>
      <c r="AE8" s="14">
        <v>31</v>
      </c>
      <c r="AF8" s="14">
        <v>13</v>
      </c>
      <c r="AG8" s="14"/>
      <c r="AH8" s="14">
        <v>144</v>
      </c>
      <c r="AI8" s="14">
        <v>92</v>
      </c>
      <c r="AJ8" s="14"/>
      <c r="AK8" s="14">
        <v>118</v>
      </c>
      <c r="AL8" s="14">
        <v>79</v>
      </c>
      <c r="AM8" s="14"/>
      <c r="AN8" s="14">
        <v>112</v>
      </c>
      <c r="AO8" s="14">
        <v>98</v>
      </c>
      <c r="AP8" s="14"/>
      <c r="AQ8" s="14">
        <v>43</v>
      </c>
      <c r="AR8" s="14">
        <v>82</v>
      </c>
      <c r="AS8" s="14">
        <v>120</v>
      </c>
      <c r="AT8" s="14"/>
      <c r="AU8" s="14">
        <v>162</v>
      </c>
      <c r="AV8" s="14">
        <v>83</v>
      </c>
      <c r="AW8" s="14"/>
      <c r="AX8" s="14">
        <v>234</v>
      </c>
      <c r="AY8" s="14">
        <v>13</v>
      </c>
      <c r="AZ8" s="14"/>
      <c r="BA8" s="14">
        <v>167</v>
      </c>
      <c r="BB8" s="14">
        <v>38</v>
      </c>
    </row>
    <row r="9" spans="2:54" x14ac:dyDescent="0.35">
      <c r="B9" s="19" t="s">
        <v>110</v>
      </c>
      <c r="C9" s="16">
        <v>4.28847506850219E-3</v>
      </c>
      <c r="D9" s="16">
        <v>0</v>
      </c>
      <c r="E9" s="16">
        <v>1.17192140302643E-2</v>
      </c>
      <c r="F9" s="16"/>
      <c r="G9" s="16">
        <v>0</v>
      </c>
      <c r="H9" s="16">
        <v>1.37845802718307E-2</v>
      </c>
      <c r="I9" s="16">
        <v>0</v>
      </c>
      <c r="J9" s="16">
        <v>0</v>
      </c>
      <c r="K9" s="16">
        <v>0</v>
      </c>
      <c r="L9" s="16">
        <v>0</v>
      </c>
      <c r="M9" s="16"/>
      <c r="N9" s="16">
        <v>0</v>
      </c>
      <c r="O9" s="16">
        <v>2.2418437081309899E-2</v>
      </c>
      <c r="P9" s="16">
        <v>0</v>
      </c>
      <c r="Q9" s="16">
        <v>0</v>
      </c>
      <c r="R9" s="16"/>
      <c r="S9" s="16">
        <v>0</v>
      </c>
      <c r="T9" s="16">
        <v>9.8808539062390996E-3</v>
      </c>
      <c r="U9" s="16"/>
      <c r="V9" s="16">
        <v>0</v>
      </c>
      <c r="W9" s="16">
        <v>1.1366027616694901E-2</v>
      </c>
      <c r="X9" s="16">
        <v>0</v>
      </c>
      <c r="Y9" s="16">
        <v>0</v>
      </c>
      <c r="Z9" s="16"/>
      <c r="AA9" s="16">
        <v>0</v>
      </c>
      <c r="AB9" s="16">
        <v>0</v>
      </c>
      <c r="AC9" s="16">
        <v>0</v>
      </c>
      <c r="AD9" s="16">
        <v>1.23401362820849E-2</v>
      </c>
      <c r="AE9" s="16">
        <v>0</v>
      </c>
      <c r="AF9" s="16">
        <v>0</v>
      </c>
      <c r="AG9" s="16"/>
      <c r="AH9" s="16">
        <v>7.3848808212107504E-3</v>
      </c>
      <c r="AI9" s="16">
        <v>0</v>
      </c>
      <c r="AJ9" s="16"/>
      <c r="AK9" s="16">
        <v>9.0221306332442398E-3</v>
      </c>
      <c r="AL9" s="16">
        <v>0</v>
      </c>
      <c r="AM9" s="16"/>
      <c r="AN9" s="16">
        <v>0</v>
      </c>
      <c r="AO9" s="16">
        <v>1.0821502240886001E-2</v>
      </c>
      <c r="AP9" s="16"/>
      <c r="AQ9" s="16">
        <v>0</v>
      </c>
      <c r="AR9" s="16">
        <v>1.30123740944076E-2</v>
      </c>
      <c r="AS9" s="16">
        <v>0</v>
      </c>
      <c r="AT9" s="16"/>
      <c r="AU9" s="16">
        <v>6.5486420055485299E-3</v>
      </c>
      <c r="AV9" s="16">
        <v>0</v>
      </c>
      <c r="AW9" s="16"/>
      <c r="AX9" s="16">
        <v>4.5545740625063296E-3</v>
      </c>
      <c r="AY9" s="16">
        <v>0</v>
      </c>
      <c r="AZ9" s="16"/>
      <c r="BA9" s="16">
        <v>0</v>
      </c>
      <c r="BB9" s="16">
        <v>0</v>
      </c>
    </row>
    <row r="10" spans="2:54" x14ac:dyDescent="0.35">
      <c r="B10" s="19" t="s">
        <v>163</v>
      </c>
      <c r="C10" s="16">
        <v>0.39358218396026401</v>
      </c>
      <c r="D10" s="16">
        <v>0.40720875490007102</v>
      </c>
      <c r="E10" s="16">
        <v>0.36997111243011999</v>
      </c>
      <c r="F10" s="16"/>
      <c r="G10" s="16">
        <v>0.28235825303217199</v>
      </c>
      <c r="H10" s="16">
        <v>0.49794280266980001</v>
      </c>
      <c r="I10" s="16">
        <v>0.39196351087492998</v>
      </c>
      <c r="J10" s="16">
        <v>0.39795346659251901</v>
      </c>
      <c r="K10" s="16">
        <v>0.27263635216697402</v>
      </c>
      <c r="L10" s="16">
        <v>0.226161807781421</v>
      </c>
      <c r="M10" s="16"/>
      <c r="N10" s="16">
        <v>0.36036033634618297</v>
      </c>
      <c r="O10" s="16">
        <v>0.33722210768097099</v>
      </c>
      <c r="P10" s="16">
        <v>0.36009562121764599</v>
      </c>
      <c r="Q10" s="16">
        <v>0.53950892604428902</v>
      </c>
      <c r="R10" s="16"/>
      <c r="S10" s="16">
        <v>0.387094030906737</v>
      </c>
      <c r="T10" s="16">
        <v>0.40204304924523199</v>
      </c>
      <c r="U10" s="16"/>
      <c r="V10" s="16">
        <v>0.473077590906955</v>
      </c>
      <c r="W10" s="16">
        <v>0.338726928500174</v>
      </c>
      <c r="X10" s="16">
        <v>0.43886142204353401</v>
      </c>
      <c r="Y10" s="16">
        <v>0.27677676320657202</v>
      </c>
      <c r="Z10" s="16"/>
      <c r="AA10" s="16">
        <v>0.33376701338928999</v>
      </c>
      <c r="AB10" s="16">
        <v>0.52446129193032598</v>
      </c>
      <c r="AC10" s="16">
        <v>0.385964014277626</v>
      </c>
      <c r="AD10" s="16">
        <v>0.37630079739422501</v>
      </c>
      <c r="AE10" s="16">
        <v>0.479653722075151</v>
      </c>
      <c r="AF10" s="16">
        <v>0.38115885560824198</v>
      </c>
      <c r="AG10" s="16"/>
      <c r="AH10" s="16">
        <v>0.40126425366169</v>
      </c>
      <c r="AI10" s="16">
        <v>0.42523873821541802</v>
      </c>
      <c r="AJ10" s="16"/>
      <c r="AK10" s="16">
        <v>0.42185424010932399</v>
      </c>
      <c r="AL10" s="16">
        <v>0.454275066530132</v>
      </c>
      <c r="AM10" s="16"/>
      <c r="AN10" s="16">
        <v>0.42318044229891499</v>
      </c>
      <c r="AO10" s="16">
        <v>0.397396667777836</v>
      </c>
      <c r="AP10" s="16"/>
      <c r="AQ10" s="16">
        <v>0.18927570657196999</v>
      </c>
      <c r="AR10" s="16">
        <v>0.32218959079090398</v>
      </c>
      <c r="AS10" s="16">
        <v>0.51211223629094305</v>
      </c>
      <c r="AT10" s="16"/>
      <c r="AU10" s="16">
        <v>0.45619523701506498</v>
      </c>
      <c r="AV10" s="16">
        <v>0.282065775951097</v>
      </c>
      <c r="AW10" s="16"/>
      <c r="AX10" s="16">
        <v>0.41800387734470401</v>
      </c>
      <c r="AY10" s="16">
        <v>0</v>
      </c>
      <c r="AZ10" s="16"/>
      <c r="BA10" s="16">
        <v>0.41008308095478002</v>
      </c>
      <c r="BB10" s="16">
        <v>0.53618174183258505</v>
      </c>
    </row>
    <row r="11" spans="2:54" x14ac:dyDescent="0.35">
      <c r="B11" s="19" t="s">
        <v>164</v>
      </c>
      <c r="C11" s="16">
        <v>0.43437224318587497</v>
      </c>
      <c r="D11" s="16">
        <v>0.412050535081391</v>
      </c>
      <c r="E11" s="16">
        <v>0.473049578008997</v>
      </c>
      <c r="F11" s="16"/>
      <c r="G11" s="16">
        <v>0.43956547245762601</v>
      </c>
      <c r="H11" s="16">
        <v>0.35087026405903299</v>
      </c>
      <c r="I11" s="16">
        <v>0.50416833914194603</v>
      </c>
      <c r="J11" s="16">
        <v>0.45177701818195898</v>
      </c>
      <c r="K11" s="16">
        <v>0.417147461199951</v>
      </c>
      <c r="L11" s="16">
        <v>0.630954206752675</v>
      </c>
      <c r="M11" s="16"/>
      <c r="N11" s="16">
        <v>0.51392361866401004</v>
      </c>
      <c r="O11" s="16">
        <v>0.36800543892258902</v>
      </c>
      <c r="P11" s="16">
        <v>0.47920940365932002</v>
      </c>
      <c r="Q11" s="16">
        <v>0.341482924734751</v>
      </c>
      <c r="R11" s="16"/>
      <c r="S11" s="16">
        <v>0.41728990196041998</v>
      </c>
      <c r="T11" s="16">
        <v>0.45664844207761701</v>
      </c>
      <c r="U11" s="16"/>
      <c r="V11" s="16">
        <v>0.48854181590496498</v>
      </c>
      <c r="W11" s="16">
        <v>0.35027808626187301</v>
      </c>
      <c r="X11" s="16">
        <v>0.48303738176978001</v>
      </c>
      <c r="Y11" s="16">
        <v>0.49479021254267602</v>
      </c>
      <c r="Z11" s="16"/>
      <c r="AA11" s="16">
        <v>0.41028518808160602</v>
      </c>
      <c r="AB11" s="16">
        <v>0.28606588302674502</v>
      </c>
      <c r="AC11" s="16">
        <v>0.42670597936057097</v>
      </c>
      <c r="AD11" s="16">
        <v>0.498986941213311</v>
      </c>
      <c r="AE11" s="16">
        <v>0.39899876912608501</v>
      </c>
      <c r="AF11" s="16">
        <v>0.53087205854814301</v>
      </c>
      <c r="AG11" s="16"/>
      <c r="AH11" s="16">
        <v>0.455765517670363</v>
      </c>
      <c r="AI11" s="16">
        <v>0.37844089212211601</v>
      </c>
      <c r="AJ11" s="16"/>
      <c r="AK11" s="16">
        <v>0.43324431776451</v>
      </c>
      <c r="AL11" s="16">
        <v>0.344722599497925</v>
      </c>
      <c r="AM11" s="16"/>
      <c r="AN11" s="16">
        <v>0.47109464173347798</v>
      </c>
      <c r="AO11" s="16">
        <v>0.38390696584652101</v>
      </c>
      <c r="AP11" s="16"/>
      <c r="AQ11" s="16">
        <v>0.62073447503590096</v>
      </c>
      <c r="AR11" s="16">
        <v>0.43232998264725098</v>
      </c>
      <c r="AS11" s="16">
        <v>0.37603301527372801</v>
      </c>
      <c r="AT11" s="16"/>
      <c r="AU11" s="16">
        <v>0.41817874201284699</v>
      </c>
      <c r="AV11" s="16">
        <v>0.45091359724119501</v>
      </c>
      <c r="AW11" s="16"/>
      <c r="AX11" s="16">
        <v>0.434248930323402</v>
      </c>
      <c r="AY11" s="16">
        <v>0.39181598325401701</v>
      </c>
      <c r="AZ11" s="16"/>
      <c r="BA11" s="16">
        <v>0.43657681523473701</v>
      </c>
      <c r="BB11" s="16">
        <v>0.35095490051767297</v>
      </c>
    </row>
    <row r="12" spans="2:54" x14ac:dyDescent="0.35">
      <c r="B12" s="19" t="s">
        <v>165</v>
      </c>
      <c r="C12" s="16">
        <v>0.101591100046395</v>
      </c>
      <c r="D12" s="16">
        <v>0.10768374270181801</v>
      </c>
      <c r="E12" s="16">
        <v>9.10342385894502E-2</v>
      </c>
      <c r="F12" s="16"/>
      <c r="G12" s="16">
        <v>0.214737942265604</v>
      </c>
      <c r="H12" s="16">
        <v>6.5889821941413296E-2</v>
      </c>
      <c r="I12" s="16">
        <v>4.6663809112868701E-2</v>
      </c>
      <c r="J12" s="16">
        <v>0.103778760759334</v>
      </c>
      <c r="K12" s="16">
        <v>0.222417455329255</v>
      </c>
      <c r="L12" s="16">
        <v>0</v>
      </c>
      <c r="M12" s="16"/>
      <c r="N12" s="16">
        <v>8.1589903265941802E-2</v>
      </c>
      <c r="O12" s="16">
        <v>0.17230629929634</v>
      </c>
      <c r="P12" s="16">
        <v>0.112633059599511</v>
      </c>
      <c r="Q12" s="16">
        <v>2.9297586619801998E-2</v>
      </c>
      <c r="R12" s="16"/>
      <c r="S12" s="16">
        <v>0.113797128359772</v>
      </c>
      <c r="T12" s="16">
        <v>8.5673848962459997E-2</v>
      </c>
      <c r="U12" s="16"/>
      <c r="V12" s="16">
        <v>3.8380593188079702E-2</v>
      </c>
      <c r="W12" s="16">
        <v>0.19317363634079401</v>
      </c>
      <c r="X12" s="16">
        <v>4.6613468249626602E-2</v>
      </c>
      <c r="Y12" s="16">
        <v>5.5078658424006201E-2</v>
      </c>
      <c r="Z12" s="16"/>
      <c r="AA12" s="16">
        <v>0.20033465666915601</v>
      </c>
      <c r="AB12" s="16">
        <v>0.101905724588467</v>
      </c>
      <c r="AC12" s="16">
        <v>0.12164349050786399</v>
      </c>
      <c r="AD12" s="16">
        <v>5.4505109290789999E-2</v>
      </c>
      <c r="AE12" s="16">
        <v>1.6900696249114899E-2</v>
      </c>
      <c r="AF12" s="16">
        <v>4.2635568458748899E-2</v>
      </c>
      <c r="AG12" s="16"/>
      <c r="AH12" s="16">
        <v>7.6838041978159896E-2</v>
      </c>
      <c r="AI12" s="16">
        <v>0.11480917558283001</v>
      </c>
      <c r="AJ12" s="16"/>
      <c r="AK12" s="16">
        <v>7.5706599238687902E-2</v>
      </c>
      <c r="AL12" s="16">
        <v>0.12768339205315701</v>
      </c>
      <c r="AM12" s="16"/>
      <c r="AN12" s="16">
        <v>6.0825308681316297E-2</v>
      </c>
      <c r="AO12" s="16">
        <v>0.122219347441131</v>
      </c>
      <c r="AP12" s="16"/>
      <c r="AQ12" s="16">
        <v>0.13803296816062099</v>
      </c>
      <c r="AR12" s="16">
        <v>0.192331537548805</v>
      </c>
      <c r="AS12" s="16">
        <v>2.96323101945195E-2</v>
      </c>
      <c r="AT12" s="16"/>
      <c r="AU12" s="16">
        <v>6.3081022813849003E-2</v>
      </c>
      <c r="AV12" s="16">
        <v>0.17929232883392601</v>
      </c>
      <c r="AW12" s="16"/>
      <c r="AX12" s="16">
        <v>0.101450476938665</v>
      </c>
      <c r="AY12" s="16">
        <v>0.11206507445040099</v>
      </c>
      <c r="AZ12" s="16"/>
      <c r="BA12" s="16">
        <v>8.1068872147568305E-2</v>
      </c>
      <c r="BB12" s="16">
        <v>9.72180758721998E-2</v>
      </c>
    </row>
    <row r="13" spans="2:54" x14ac:dyDescent="0.35">
      <c r="B13" s="19" t="s">
        <v>166</v>
      </c>
      <c r="C13" s="16">
        <v>4.0855512778041399E-2</v>
      </c>
      <c r="D13" s="16">
        <v>3.9629019625888301E-2</v>
      </c>
      <c r="E13" s="16">
        <v>4.2980685550754197E-2</v>
      </c>
      <c r="F13" s="16"/>
      <c r="G13" s="16">
        <v>4.4996305087278199E-2</v>
      </c>
      <c r="H13" s="16">
        <v>5.5927264089750899E-2</v>
      </c>
      <c r="I13" s="16">
        <v>3.0382896165328601E-2</v>
      </c>
      <c r="J13" s="16">
        <v>2.5001357688820398E-2</v>
      </c>
      <c r="K13" s="16">
        <v>5.8653982467532201E-2</v>
      </c>
      <c r="L13" s="16">
        <v>0</v>
      </c>
      <c r="M13" s="16"/>
      <c r="N13" s="16">
        <v>1.33443045644932E-2</v>
      </c>
      <c r="O13" s="16">
        <v>7.9721793661414006E-2</v>
      </c>
      <c r="P13" s="16">
        <v>2.1787112155147802E-2</v>
      </c>
      <c r="Q13" s="16">
        <v>6.5979779193005003E-2</v>
      </c>
      <c r="R13" s="16"/>
      <c r="S13" s="16">
        <v>4.4369860977084501E-2</v>
      </c>
      <c r="T13" s="16">
        <v>3.6272632807228901E-2</v>
      </c>
      <c r="U13" s="16"/>
      <c r="V13" s="16">
        <v>0</v>
      </c>
      <c r="W13" s="16">
        <v>7.7766585845565797E-2</v>
      </c>
      <c r="X13" s="16">
        <v>2.0618663268419799E-2</v>
      </c>
      <c r="Y13" s="16">
        <v>3.4304433109823299E-2</v>
      </c>
      <c r="Z13" s="16"/>
      <c r="AA13" s="16">
        <v>4.2216044623245901E-2</v>
      </c>
      <c r="AB13" s="16">
        <v>6.0625468139494397E-2</v>
      </c>
      <c r="AC13" s="16">
        <v>6.5686515853938796E-2</v>
      </c>
      <c r="AD13" s="16">
        <v>3.70467105620726E-2</v>
      </c>
      <c r="AE13" s="16">
        <v>1.48028481468523E-2</v>
      </c>
      <c r="AF13" s="16">
        <v>4.5333517384866101E-2</v>
      </c>
      <c r="AG13" s="16"/>
      <c r="AH13" s="16">
        <v>3.2176393411887702E-2</v>
      </c>
      <c r="AI13" s="16">
        <v>5.48203786513363E-2</v>
      </c>
      <c r="AJ13" s="16"/>
      <c r="AK13" s="16">
        <v>3.8235164782380197E-2</v>
      </c>
      <c r="AL13" s="16">
        <v>4.2125946762855498E-2</v>
      </c>
      <c r="AM13" s="16"/>
      <c r="AN13" s="16">
        <v>1.6010742854553599E-2</v>
      </c>
      <c r="AO13" s="16">
        <v>5.4605617745206003E-2</v>
      </c>
      <c r="AP13" s="16"/>
      <c r="AQ13" s="16">
        <v>2.94476925141436E-2</v>
      </c>
      <c r="AR13" s="16">
        <v>2.4957726074434899E-2</v>
      </c>
      <c r="AS13" s="16">
        <v>5.6832827636979902E-2</v>
      </c>
      <c r="AT13" s="16"/>
      <c r="AU13" s="16">
        <v>3.5073203881921498E-2</v>
      </c>
      <c r="AV13" s="16">
        <v>5.3201291991517297E-2</v>
      </c>
      <c r="AW13" s="16"/>
      <c r="AX13" s="16">
        <v>1.9231487368960399E-2</v>
      </c>
      <c r="AY13" s="16">
        <v>0.420119942063789</v>
      </c>
      <c r="AZ13" s="16"/>
      <c r="BA13" s="16">
        <v>4.38420422705251E-2</v>
      </c>
      <c r="BB13" s="16">
        <v>1.5645281777542899E-2</v>
      </c>
    </row>
    <row r="14" spans="2:54" x14ac:dyDescent="0.35">
      <c r="B14" s="19" t="s">
        <v>167</v>
      </c>
      <c r="C14" s="20">
        <v>2.53104849609227E-2</v>
      </c>
      <c r="D14" s="20">
        <v>3.3427947690832599E-2</v>
      </c>
      <c r="E14" s="20">
        <v>1.1245171390413901E-2</v>
      </c>
      <c r="F14" s="20"/>
      <c r="G14" s="20">
        <v>1.8342027157320501E-2</v>
      </c>
      <c r="H14" s="20">
        <v>1.55852669681727E-2</v>
      </c>
      <c r="I14" s="20">
        <v>2.6821444704926398E-2</v>
      </c>
      <c r="J14" s="20">
        <v>2.1489396777367699E-2</v>
      </c>
      <c r="K14" s="20">
        <v>2.9144748836287801E-2</v>
      </c>
      <c r="L14" s="20">
        <v>0.142883985465905</v>
      </c>
      <c r="M14" s="20"/>
      <c r="N14" s="20">
        <v>3.0781837159371501E-2</v>
      </c>
      <c r="O14" s="20">
        <v>2.0325923357376301E-2</v>
      </c>
      <c r="P14" s="20">
        <v>2.6274803368375701E-2</v>
      </c>
      <c r="Q14" s="20">
        <v>2.37307834081531E-2</v>
      </c>
      <c r="R14" s="20"/>
      <c r="S14" s="20">
        <v>3.7449077795986302E-2</v>
      </c>
      <c r="T14" s="20">
        <v>9.4811730012233295E-3</v>
      </c>
      <c r="U14" s="20"/>
      <c r="V14" s="20">
        <v>0</v>
      </c>
      <c r="W14" s="20">
        <v>2.8688735434898499E-2</v>
      </c>
      <c r="X14" s="20">
        <v>1.08690646686397E-2</v>
      </c>
      <c r="Y14" s="20">
        <v>0.13904993271692301</v>
      </c>
      <c r="Z14" s="20"/>
      <c r="AA14" s="20">
        <v>1.3397097236701801E-2</v>
      </c>
      <c r="AB14" s="20">
        <v>2.69416323149686E-2</v>
      </c>
      <c r="AC14" s="20">
        <v>0</v>
      </c>
      <c r="AD14" s="20">
        <v>2.0820305257516498E-2</v>
      </c>
      <c r="AE14" s="20">
        <v>8.96439644027969E-2</v>
      </c>
      <c r="AF14" s="20">
        <v>0</v>
      </c>
      <c r="AG14" s="20"/>
      <c r="AH14" s="20">
        <v>2.65709124566882E-2</v>
      </c>
      <c r="AI14" s="20">
        <v>2.6690815428299E-2</v>
      </c>
      <c r="AJ14" s="20"/>
      <c r="AK14" s="20">
        <v>2.1937547471853398E-2</v>
      </c>
      <c r="AL14" s="20">
        <v>3.11929951559302E-2</v>
      </c>
      <c r="AM14" s="20"/>
      <c r="AN14" s="20">
        <v>2.88888644317375E-2</v>
      </c>
      <c r="AO14" s="20">
        <v>3.1049898948419599E-2</v>
      </c>
      <c r="AP14" s="20"/>
      <c r="AQ14" s="20">
        <v>2.2509157717364701E-2</v>
      </c>
      <c r="AR14" s="20">
        <v>1.51787888441974E-2</v>
      </c>
      <c r="AS14" s="20">
        <v>2.5389610603830399E-2</v>
      </c>
      <c r="AT14" s="20"/>
      <c r="AU14" s="20">
        <v>2.09231522707687E-2</v>
      </c>
      <c r="AV14" s="20">
        <v>3.4527005982264602E-2</v>
      </c>
      <c r="AW14" s="20"/>
      <c r="AX14" s="20">
        <v>2.2510653961762699E-2</v>
      </c>
      <c r="AY14" s="20">
        <v>7.5999000231792901E-2</v>
      </c>
      <c r="AZ14" s="20"/>
      <c r="BA14" s="20">
        <v>2.84291893923901E-2</v>
      </c>
      <c r="BB14" s="20">
        <v>0</v>
      </c>
    </row>
    <row r="15" spans="2:54" x14ac:dyDescent="0.35">
      <c r="B15" s="21" t="s">
        <v>23</v>
      </c>
    </row>
    <row r="16" spans="2:54" x14ac:dyDescent="0.35">
      <c r="B16" t="s">
        <v>525</v>
      </c>
    </row>
    <row r="17" spans="2:2" x14ac:dyDescent="0.35">
      <c r="B17" t="s">
        <v>526</v>
      </c>
    </row>
    <row r="19" spans="2:2" x14ac:dyDescent="0.35">
      <c r="B19"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B19"/>
  <sheetViews>
    <sheetView showGridLines="0" topLeftCell="A6"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328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166</v>
      </c>
      <c r="D7" s="13">
        <v>119</v>
      </c>
      <c r="E7" s="13">
        <v>47</v>
      </c>
      <c r="F7" s="13"/>
      <c r="G7" s="13">
        <v>19</v>
      </c>
      <c r="H7" s="13">
        <v>56</v>
      </c>
      <c r="I7" s="13">
        <v>47</v>
      </c>
      <c r="J7" s="13">
        <v>27</v>
      </c>
      <c r="K7" s="13">
        <v>12</v>
      </c>
      <c r="L7" s="13">
        <v>5</v>
      </c>
      <c r="M7" s="13"/>
      <c r="N7" s="13">
        <v>33</v>
      </c>
      <c r="O7" s="13">
        <v>31</v>
      </c>
      <c r="P7" s="13">
        <v>70</v>
      </c>
      <c r="Q7" s="13">
        <v>32</v>
      </c>
      <c r="R7" s="13"/>
      <c r="S7" s="13">
        <v>129</v>
      </c>
      <c r="T7" s="13">
        <v>37</v>
      </c>
      <c r="U7" s="13"/>
      <c r="V7" s="13">
        <v>13</v>
      </c>
      <c r="W7" s="13">
        <v>46</v>
      </c>
      <c r="X7" s="13">
        <v>92</v>
      </c>
      <c r="Y7" s="13">
        <v>15</v>
      </c>
      <c r="Z7" s="13"/>
      <c r="AA7" s="13">
        <v>20</v>
      </c>
      <c r="AB7" s="13">
        <v>23</v>
      </c>
      <c r="AC7" s="13">
        <v>7</v>
      </c>
      <c r="AD7" s="13">
        <v>77</v>
      </c>
      <c r="AE7" s="13">
        <v>27</v>
      </c>
      <c r="AF7" s="13">
        <v>12</v>
      </c>
      <c r="AG7" s="13"/>
      <c r="AH7" s="13">
        <v>106</v>
      </c>
      <c r="AI7" s="13">
        <v>55</v>
      </c>
      <c r="AJ7" s="13"/>
      <c r="AK7" s="13">
        <v>91</v>
      </c>
      <c r="AL7" s="13">
        <v>49</v>
      </c>
      <c r="AM7" s="13"/>
      <c r="AN7" s="13">
        <v>93</v>
      </c>
      <c r="AO7" s="13">
        <v>58</v>
      </c>
      <c r="AP7" s="13"/>
      <c r="AQ7" s="13">
        <v>34</v>
      </c>
      <c r="AR7" s="13">
        <v>39</v>
      </c>
      <c r="AS7" s="13">
        <v>92</v>
      </c>
      <c r="AT7" s="13"/>
      <c r="AU7" s="13">
        <v>118</v>
      </c>
      <c r="AV7" s="13">
        <v>48</v>
      </c>
      <c r="AW7" s="13"/>
      <c r="AX7" s="13">
        <v>161</v>
      </c>
      <c r="AY7" s="13">
        <v>5</v>
      </c>
      <c r="AZ7" s="13"/>
      <c r="BA7" s="13">
        <v>115</v>
      </c>
      <c r="BB7" s="13">
        <v>26</v>
      </c>
    </row>
    <row r="8" spans="2:54" ht="30" customHeight="1" x14ac:dyDescent="0.35">
      <c r="B8" s="14" t="s">
        <v>84</v>
      </c>
      <c r="C8" s="14">
        <v>143</v>
      </c>
      <c r="D8" s="14">
        <v>101</v>
      </c>
      <c r="E8" s="14">
        <v>42</v>
      </c>
      <c r="F8" s="14"/>
      <c r="G8" s="14">
        <v>21</v>
      </c>
      <c r="H8" s="14">
        <v>48</v>
      </c>
      <c r="I8" s="14">
        <v>41</v>
      </c>
      <c r="J8" s="14">
        <v>22</v>
      </c>
      <c r="K8" s="14">
        <v>8</v>
      </c>
      <c r="L8" s="14">
        <v>4</v>
      </c>
      <c r="M8" s="14"/>
      <c r="N8" s="14">
        <v>23</v>
      </c>
      <c r="O8" s="14">
        <v>27</v>
      </c>
      <c r="P8" s="14">
        <v>56</v>
      </c>
      <c r="Q8" s="14">
        <v>37</v>
      </c>
      <c r="R8" s="14"/>
      <c r="S8" s="14">
        <v>92</v>
      </c>
      <c r="T8" s="14">
        <v>51</v>
      </c>
      <c r="U8" s="14"/>
      <c r="V8" s="14">
        <v>14</v>
      </c>
      <c r="W8" s="14">
        <v>47</v>
      </c>
      <c r="X8" s="14">
        <v>72</v>
      </c>
      <c r="Y8" s="14">
        <v>10</v>
      </c>
      <c r="Z8" s="14"/>
      <c r="AA8" s="14">
        <v>30</v>
      </c>
      <c r="AB8" s="14">
        <v>17</v>
      </c>
      <c r="AC8" s="14">
        <v>8</v>
      </c>
      <c r="AD8" s="14">
        <v>57</v>
      </c>
      <c r="AE8" s="14">
        <v>21</v>
      </c>
      <c r="AF8" s="14">
        <v>10</v>
      </c>
      <c r="AG8" s="14"/>
      <c r="AH8" s="14">
        <v>95</v>
      </c>
      <c r="AI8" s="14">
        <v>44</v>
      </c>
      <c r="AJ8" s="14"/>
      <c r="AK8" s="14">
        <v>81</v>
      </c>
      <c r="AL8" s="14">
        <v>41</v>
      </c>
      <c r="AM8" s="14"/>
      <c r="AN8" s="14">
        <v>80</v>
      </c>
      <c r="AO8" s="14">
        <v>49</v>
      </c>
      <c r="AP8" s="14"/>
      <c r="AQ8" s="14">
        <v>28</v>
      </c>
      <c r="AR8" s="14">
        <v>35</v>
      </c>
      <c r="AS8" s="14">
        <v>79</v>
      </c>
      <c r="AT8" s="14"/>
      <c r="AU8" s="14">
        <v>97</v>
      </c>
      <c r="AV8" s="14">
        <v>46</v>
      </c>
      <c r="AW8" s="14"/>
      <c r="AX8" s="14">
        <v>137</v>
      </c>
      <c r="AY8" s="14">
        <v>6</v>
      </c>
      <c r="AZ8" s="14"/>
      <c r="BA8" s="14">
        <v>98</v>
      </c>
      <c r="BB8" s="14">
        <v>21</v>
      </c>
    </row>
    <row r="9" spans="2:54" x14ac:dyDescent="0.35">
      <c r="B9" s="19" t="s">
        <v>110</v>
      </c>
      <c r="C9" s="16">
        <v>6.6600723985212199E-3</v>
      </c>
      <c r="D9" s="16">
        <v>0</v>
      </c>
      <c r="E9" s="16">
        <v>2.2671823708167602E-2</v>
      </c>
      <c r="F9" s="16"/>
      <c r="G9" s="16">
        <v>0</v>
      </c>
      <c r="H9" s="16">
        <v>0</v>
      </c>
      <c r="I9" s="16">
        <v>0</v>
      </c>
      <c r="J9" s="16">
        <v>4.3911216889833897E-2</v>
      </c>
      <c r="K9" s="16">
        <v>0</v>
      </c>
      <c r="L9" s="16">
        <v>0</v>
      </c>
      <c r="M9" s="16"/>
      <c r="N9" s="16">
        <v>4.1548744493654997E-2</v>
      </c>
      <c r="O9" s="16">
        <v>0</v>
      </c>
      <c r="P9" s="16">
        <v>0</v>
      </c>
      <c r="Q9" s="16">
        <v>0</v>
      </c>
      <c r="R9" s="16"/>
      <c r="S9" s="16">
        <v>0</v>
      </c>
      <c r="T9" s="16">
        <v>1.8617953000814001E-2</v>
      </c>
      <c r="U9" s="16"/>
      <c r="V9" s="16">
        <v>6.6715272703682299E-2</v>
      </c>
      <c r="W9" s="16">
        <v>0</v>
      </c>
      <c r="X9" s="16">
        <v>0</v>
      </c>
      <c r="Y9" s="16">
        <v>0</v>
      </c>
      <c r="Z9" s="16"/>
      <c r="AA9" s="16">
        <v>0</v>
      </c>
      <c r="AB9" s="16">
        <v>0</v>
      </c>
      <c r="AC9" s="16">
        <v>0</v>
      </c>
      <c r="AD9" s="16">
        <v>0</v>
      </c>
      <c r="AE9" s="16">
        <v>4.50271309655993E-2</v>
      </c>
      <c r="AF9" s="16">
        <v>0</v>
      </c>
      <c r="AG9" s="16"/>
      <c r="AH9" s="16">
        <v>0</v>
      </c>
      <c r="AI9" s="16">
        <v>0</v>
      </c>
      <c r="AJ9" s="16"/>
      <c r="AK9" s="16">
        <v>0</v>
      </c>
      <c r="AL9" s="16">
        <v>0</v>
      </c>
      <c r="AM9" s="16"/>
      <c r="AN9" s="16">
        <v>0</v>
      </c>
      <c r="AO9" s="16">
        <v>0</v>
      </c>
      <c r="AP9" s="16"/>
      <c r="AQ9" s="16">
        <v>0</v>
      </c>
      <c r="AR9" s="16">
        <v>0</v>
      </c>
      <c r="AS9" s="16">
        <v>0</v>
      </c>
      <c r="AT9" s="16"/>
      <c r="AU9" s="16">
        <v>0</v>
      </c>
      <c r="AV9" s="16">
        <v>2.0613742550076801E-2</v>
      </c>
      <c r="AW9" s="16"/>
      <c r="AX9" s="16">
        <v>6.9317436607302099E-3</v>
      </c>
      <c r="AY9" s="16">
        <v>0</v>
      </c>
      <c r="AZ9" s="16"/>
      <c r="BA9" s="16">
        <v>0</v>
      </c>
      <c r="BB9" s="16">
        <v>0</v>
      </c>
    </row>
    <row r="10" spans="2:54" x14ac:dyDescent="0.35">
      <c r="B10" s="19" t="s">
        <v>163</v>
      </c>
      <c r="C10" s="16">
        <v>0.36080964315519698</v>
      </c>
      <c r="D10" s="16">
        <v>0.36552408386273499</v>
      </c>
      <c r="E10" s="16">
        <v>0.34947546423697301</v>
      </c>
      <c r="F10" s="16"/>
      <c r="G10" s="16">
        <v>0.35593784904890302</v>
      </c>
      <c r="H10" s="16">
        <v>0.37206351986868302</v>
      </c>
      <c r="I10" s="16">
        <v>0.40121672463720198</v>
      </c>
      <c r="J10" s="16">
        <v>0.31543804307597201</v>
      </c>
      <c r="K10" s="16">
        <v>0.158745201318541</v>
      </c>
      <c r="L10" s="16">
        <v>0.45483384972672802</v>
      </c>
      <c r="M10" s="16"/>
      <c r="N10" s="16">
        <v>0.41103042660844202</v>
      </c>
      <c r="O10" s="16">
        <v>0.397323373415365</v>
      </c>
      <c r="P10" s="16">
        <v>0.26090915402914799</v>
      </c>
      <c r="Q10" s="16">
        <v>0.456148001994233</v>
      </c>
      <c r="R10" s="16"/>
      <c r="S10" s="16">
        <v>0.37318534589458402</v>
      </c>
      <c r="T10" s="16">
        <v>0.338589588045899</v>
      </c>
      <c r="U10" s="16"/>
      <c r="V10" s="16">
        <v>0.39888003602469502</v>
      </c>
      <c r="W10" s="16">
        <v>0.28505181191179901</v>
      </c>
      <c r="X10" s="16">
        <v>0.40909901982095698</v>
      </c>
      <c r="Y10" s="16">
        <v>0.31126003053739498</v>
      </c>
      <c r="Z10" s="16"/>
      <c r="AA10" s="16">
        <v>0.44964209150027301</v>
      </c>
      <c r="AB10" s="16">
        <v>0.15708173252565999</v>
      </c>
      <c r="AC10" s="16">
        <v>0.38915549236361202</v>
      </c>
      <c r="AD10" s="16">
        <v>0.27678421724339403</v>
      </c>
      <c r="AE10" s="16">
        <v>0.49291363652868198</v>
      </c>
      <c r="AF10" s="16">
        <v>0.63835795940406503</v>
      </c>
      <c r="AG10" s="16"/>
      <c r="AH10" s="16">
        <v>0.329304461473577</v>
      </c>
      <c r="AI10" s="16">
        <v>0.44081613153852001</v>
      </c>
      <c r="AJ10" s="16"/>
      <c r="AK10" s="16">
        <v>0.32934251347091797</v>
      </c>
      <c r="AL10" s="16">
        <v>0.41871252057734698</v>
      </c>
      <c r="AM10" s="16"/>
      <c r="AN10" s="16">
        <v>0.34661233592301699</v>
      </c>
      <c r="AO10" s="16">
        <v>0.45754679835890999</v>
      </c>
      <c r="AP10" s="16"/>
      <c r="AQ10" s="16">
        <v>0.23139765975879401</v>
      </c>
      <c r="AR10" s="16">
        <v>0.26458311223653302</v>
      </c>
      <c r="AS10" s="16">
        <v>0.45366181149813301</v>
      </c>
      <c r="AT10" s="16"/>
      <c r="AU10" s="16">
        <v>0.36446784812924599</v>
      </c>
      <c r="AV10" s="16">
        <v>0.353145254166574</v>
      </c>
      <c r="AW10" s="16"/>
      <c r="AX10" s="16">
        <v>0.37552744279877298</v>
      </c>
      <c r="AY10" s="16">
        <v>0</v>
      </c>
      <c r="AZ10" s="16"/>
      <c r="BA10" s="16">
        <v>0.37083157431758801</v>
      </c>
      <c r="BB10" s="16">
        <v>0.49232372872896701</v>
      </c>
    </row>
    <row r="11" spans="2:54" x14ac:dyDescent="0.35">
      <c r="B11" s="19" t="s">
        <v>164</v>
      </c>
      <c r="C11" s="16">
        <v>0.40586743107906498</v>
      </c>
      <c r="D11" s="16">
        <v>0.36558056736850902</v>
      </c>
      <c r="E11" s="16">
        <v>0.50272272095883697</v>
      </c>
      <c r="F11" s="16"/>
      <c r="G11" s="16">
        <v>0.31793192419361399</v>
      </c>
      <c r="H11" s="16">
        <v>0.36415398044910902</v>
      </c>
      <c r="I11" s="16">
        <v>0.45765718339932299</v>
      </c>
      <c r="J11" s="16">
        <v>0.46774100409685598</v>
      </c>
      <c r="K11" s="16">
        <v>0.578245952995465</v>
      </c>
      <c r="L11" s="16">
        <v>0.181369536555265</v>
      </c>
      <c r="M11" s="16"/>
      <c r="N11" s="16">
        <v>0.34871655579896799</v>
      </c>
      <c r="O11" s="16">
        <v>0.285253172968917</v>
      </c>
      <c r="P11" s="16">
        <v>0.45229165925727699</v>
      </c>
      <c r="Q11" s="16">
        <v>0.458573931364885</v>
      </c>
      <c r="R11" s="16"/>
      <c r="S11" s="16">
        <v>0.41110449448773101</v>
      </c>
      <c r="T11" s="16">
        <v>0.39646450342299899</v>
      </c>
      <c r="U11" s="16"/>
      <c r="V11" s="16">
        <v>0.30226588309410601</v>
      </c>
      <c r="W11" s="16">
        <v>0.40821702212627098</v>
      </c>
      <c r="X11" s="16">
        <v>0.41951108329423997</v>
      </c>
      <c r="Y11" s="16">
        <v>0.44426271549106799</v>
      </c>
      <c r="Z11" s="16"/>
      <c r="AA11" s="16">
        <v>0.321677821874989</v>
      </c>
      <c r="AB11" s="16">
        <v>0.43103059614584899</v>
      </c>
      <c r="AC11" s="16">
        <v>0.19502194205468901</v>
      </c>
      <c r="AD11" s="16">
        <v>0.53187864504921001</v>
      </c>
      <c r="AE11" s="16">
        <v>0.32146753807834</v>
      </c>
      <c r="AF11" s="16">
        <v>0.23221738853587701</v>
      </c>
      <c r="AG11" s="16"/>
      <c r="AH11" s="16">
        <v>0.465304112026385</v>
      </c>
      <c r="AI11" s="16">
        <v>0.28000413500291599</v>
      </c>
      <c r="AJ11" s="16"/>
      <c r="AK11" s="16">
        <v>0.41000254439339801</v>
      </c>
      <c r="AL11" s="16">
        <v>0.34763989970689801</v>
      </c>
      <c r="AM11" s="16"/>
      <c r="AN11" s="16">
        <v>0.46434741194774598</v>
      </c>
      <c r="AO11" s="16">
        <v>0.27082972299215602</v>
      </c>
      <c r="AP11" s="16"/>
      <c r="AQ11" s="16">
        <v>0.47501208233416098</v>
      </c>
      <c r="AR11" s="16">
        <v>0.50484124612229797</v>
      </c>
      <c r="AS11" s="16">
        <v>0.34217312450312598</v>
      </c>
      <c r="AT11" s="16"/>
      <c r="AU11" s="16">
        <v>0.423349938325632</v>
      </c>
      <c r="AV11" s="16">
        <v>0.36923942991875702</v>
      </c>
      <c r="AW11" s="16"/>
      <c r="AX11" s="16">
        <v>0.41468712287301301</v>
      </c>
      <c r="AY11" s="16">
        <v>0.189651017893817</v>
      </c>
      <c r="AZ11" s="16"/>
      <c r="BA11" s="16">
        <v>0.46256973606593899</v>
      </c>
      <c r="BB11" s="16">
        <v>0.31883565355892801</v>
      </c>
    </row>
    <row r="12" spans="2:54" x14ac:dyDescent="0.35">
      <c r="B12" s="19" t="s">
        <v>165</v>
      </c>
      <c r="C12" s="16">
        <v>0.14989621804051401</v>
      </c>
      <c r="D12" s="16">
        <v>0.17649461530966401</v>
      </c>
      <c r="E12" s="16">
        <v>8.5949927846525595E-2</v>
      </c>
      <c r="F12" s="16"/>
      <c r="G12" s="16">
        <v>0.26760574522220598</v>
      </c>
      <c r="H12" s="16">
        <v>0.13384063216355199</v>
      </c>
      <c r="I12" s="16">
        <v>5.4309790992696401E-2</v>
      </c>
      <c r="J12" s="16">
        <v>0.17290973593733799</v>
      </c>
      <c r="K12" s="16">
        <v>0.26300884568599397</v>
      </c>
      <c r="L12" s="16">
        <v>0.36379661371800598</v>
      </c>
      <c r="M12" s="16"/>
      <c r="N12" s="16">
        <v>9.8262641353234606E-2</v>
      </c>
      <c r="O12" s="16">
        <v>0.20946888166064501</v>
      </c>
      <c r="P12" s="16">
        <v>0.223474821763429</v>
      </c>
      <c r="Q12" s="16">
        <v>2.54822891396159E-2</v>
      </c>
      <c r="R12" s="16"/>
      <c r="S12" s="16">
        <v>0.14654928435315201</v>
      </c>
      <c r="T12" s="16">
        <v>0.15590549707269899</v>
      </c>
      <c r="U12" s="16"/>
      <c r="V12" s="16">
        <v>0.19713279279454801</v>
      </c>
      <c r="W12" s="16">
        <v>0.19858874462874601</v>
      </c>
      <c r="X12" s="16">
        <v>0.11405622442390401</v>
      </c>
      <c r="Y12" s="16">
        <v>0.11431595648502001</v>
      </c>
      <c r="Z12" s="16"/>
      <c r="AA12" s="16">
        <v>0.10756889799755399</v>
      </c>
      <c r="AB12" s="16">
        <v>0.35148060912177798</v>
      </c>
      <c r="AC12" s="16">
        <v>0.25735268059565602</v>
      </c>
      <c r="AD12" s="16">
        <v>0.114663499293813</v>
      </c>
      <c r="AE12" s="16">
        <v>0.14059169442737801</v>
      </c>
      <c r="AF12" s="16">
        <v>5.7174210088857903E-2</v>
      </c>
      <c r="AG12" s="16"/>
      <c r="AH12" s="16">
        <v>0.14944139313045901</v>
      </c>
      <c r="AI12" s="16">
        <v>0.15127943484727999</v>
      </c>
      <c r="AJ12" s="16"/>
      <c r="AK12" s="16">
        <v>0.16112928168245499</v>
      </c>
      <c r="AL12" s="16">
        <v>0.16243054062054399</v>
      </c>
      <c r="AM12" s="16"/>
      <c r="AN12" s="16">
        <v>0.14559741460532599</v>
      </c>
      <c r="AO12" s="16">
        <v>0.144556758816309</v>
      </c>
      <c r="AP12" s="16"/>
      <c r="AQ12" s="16">
        <v>0.14487219683420599</v>
      </c>
      <c r="AR12" s="16">
        <v>0.23057564164116801</v>
      </c>
      <c r="AS12" s="16">
        <v>0.117328374088708</v>
      </c>
      <c r="AT12" s="16"/>
      <c r="AU12" s="16">
        <v>0.16451790237842201</v>
      </c>
      <c r="AV12" s="16">
        <v>0.11926199244911601</v>
      </c>
      <c r="AW12" s="16"/>
      <c r="AX12" s="16">
        <v>0.151948788180371</v>
      </c>
      <c r="AY12" s="16">
        <v>9.9577072675877301E-2</v>
      </c>
      <c r="AZ12" s="16"/>
      <c r="BA12" s="16">
        <v>0.113418156433349</v>
      </c>
      <c r="BB12" s="16">
        <v>0.138565792324544</v>
      </c>
    </row>
    <row r="13" spans="2:54" x14ac:dyDescent="0.35">
      <c r="B13" s="19" t="s">
        <v>166</v>
      </c>
      <c r="C13" s="16">
        <v>6.90701309384293E-2</v>
      </c>
      <c r="D13" s="16">
        <v>8.6451038392086899E-2</v>
      </c>
      <c r="E13" s="16">
        <v>2.7283983426618901E-2</v>
      </c>
      <c r="F13" s="16"/>
      <c r="G13" s="16">
        <v>3.4280688688846997E-2</v>
      </c>
      <c r="H13" s="16">
        <v>0.117345066674443</v>
      </c>
      <c r="I13" s="16">
        <v>8.6816300970778804E-2</v>
      </c>
      <c r="J13" s="16">
        <v>0</v>
      </c>
      <c r="K13" s="16">
        <v>0</v>
      </c>
      <c r="L13" s="16">
        <v>0</v>
      </c>
      <c r="M13" s="16"/>
      <c r="N13" s="16">
        <v>5.2427124516969098E-2</v>
      </c>
      <c r="O13" s="16">
        <v>0.10795457195507401</v>
      </c>
      <c r="P13" s="16">
        <v>6.3324364950146206E-2</v>
      </c>
      <c r="Q13" s="16">
        <v>5.9795777501266599E-2</v>
      </c>
      <c r="R13" s="16"/>
      <c r="S13" s="16">
        <v>5.7177718571702903E-2</v>
      </c>
      <c r="T13" s="16">
        <v>9.0422458457589602E-2</v>
      </c>
      <c r="U13" s="16"/>
      <c r="V13" s="16">
        <v>0</v>
      </c>
      <c r="W13" s="16">
        <v>0.108142421333184</v>
      </c>
      <c r="X13" s="16">
        <v>5.7333672460898502E-2</v>
      </c>
      <c r="Y13" s="16">
        <v>7.0343849438470094E-2</v>
      </c>
      <c r="Z13" s="16"/>
      <c r="AA13" s="16">
        <v>0.12111118862718501</v>
      </c>
      <c r="AB13" s="16">
        <v>6.0407062206712499E-2</v>
      </c>
      <c r="AC13" s="16">
        <v>0.158469884986044</v>
      </c>
      <c r="AD13" s="16">
        <v>5.7428101711607102E-2</v>
      </c>
      <c r="AE13" s="16">
        <v>0</v>
      </c>
      <c r="AF13" s="16">
        <v>7.2250441971200202E-2</v>
      </c>
      <c r="AG13" s="16"/>
      <c r="AH13" s="16">
        <v>5.0696217902613597E-2</v>
      </c>
      <c r="AI13" s="16">
        <v>0.114312226325922</v>
      </c>
      <c r="AJ13" s="16"/>
      <c r="AK13" s="16">
        <v>9.3343149996717001E-2</v>
      </c>
      <c r="AL13" s="16">
        <v>5.6627363178384398E-2</v>
      </c>
      <c r="AM13" s="16"/>
      <c r="AN13" s="16">
        <v>3.71687085480139E-2</v>
      </c>
      <c r="AO13" s="16">
        <v>0.114863654922005</v>
      </c>
      <c r="AP13" s="16"/>
      <c r="AQ13" s="16">
        <v>0.13067982251112101</v>
      </c>
      <c r="AR13" s="16">
        <v>0</v>
      </c>
      <c r="AS13" s="16">
        <v>7.9227905524036399E-2</v>
      </c>
      <c r="AT13" s="16"/>
      <c r="AU13" s="16">
        <v>4.7664311166700099E-2</v>
      </c>
      <c r="AV13" s="16">
        <v>0.113917953986821</v>
      </c>
      <c r="AW13" s="16"/>
      <c r="AX13" s="16">
        <v>4.2894449700587499E-2</v>
      </c>
      <c r="AY13" s="16">
        <v>0.71077190943030499</v>
      </c>
      <c r="AZ13" s="16"/>
      <c r="BA13" s="16">
        <v>4.7052702777558901E-2</v>
      </c>
      <c r="BB13" s="16">
        <v>2.68559335168801E-2</v>
      </c>
    </row>
    <row r="14" spans="2:54" x14ac:dyDescent="0.35">
      <c r="B14" s="19" t="s">
        <v>167</v>
      </c>
      <c r="C14" s="20">
        <v>7.6965043882734497E-3</v>
      </c>
      <c r="D14" s="20">
        <v>5.9496950670052803E-3</v>
      </c>
      <c r="E14" s="20">
        <v>1.1896079822878099E-2</v>
      </c>
      <c r="F14" s="20"/>
      <c r="G14" s="20">
        <v>2.4243792846430599E-2</v>
      </c>
      <c r="H14" s="20">
        <v>1.25968008442124E-2</v>
      </c>
      <c r="I14" s="20">
        <v>0</v>
      </c>
      <c r="J14" s="20">
        <v>0</v>
      </c>
      <c r="K14" s="20">
        <v>0</v>
      </c>
      <c r="L14" s="20">
        <v>0</v>
      </c>
      <c r="M14" s="20"/>
      <c r="N14" s="20">
        <v>4.8014507228730803E-2</v>
      </c>
      <c r="O14" s="20">
        <v>0</v>
      </c>
      <c r="P14" s="20">
        <v>0</v>
      </c>
      <c r="Q14" s="20">
        <v>0</v>
      </c>
      <c r="R14" s="20"/>
      <c r="S14" s="20">
        <v>1.19831566928306E-2</v>
      </c>
      <c r="T14" s="20">
        <v>0</v>
      </c>
      <c r="U14" s="20"/>
      <c r="V14" s="20">
        <v>3.5006015382969401E-2</v>
      </c>
      <c r="W14" s="20">
        <v>0</v>
      </c>
      <c r="X14" s="20">
        <v>0</v>
      </c>
      <c r="Y14" s="20">
        <v>5.9817448048045903E-2</v>
      </c>
      <c r="Z14" s="20"/>
      <c r="AA14" s="20">
        <v>0</v>
      </c>
      <c r="AB14" s="20">
        <v>0</v>
      </c>
      <c r="AC14" s="20">
        <v>0</v>
      </c>
      <c r="AD14" s="20">
        <v>1.9245536701975499E-2</v>
      </c>
      <c r="AE14" s="20">
        <v>0</v>
      </c>
      <c r="AF14" s="20">
        <v>0</v>
      </c>
      <c r="AG14" s="20"/>
      <c r="AH14" s="20">
        <v>5.2538154669659696E-3</v>
      </c>
      <c r="AI14" s="20">
        <v>1.3588072285362501E-2</v>
      </c>
      <c r="AJ14" s="20"/>
      <c r="AK14" s="20">
        <v>6.1825104565117403E-3</v>
      </c>
      <c r="AL14" s="20">
        <v>1.4589675916826301E-2</v>
      </c>
      <c r="AM14" s="20"/>
      <c r="AN14" s="20">
        <v>6.2741289758969001E-3</v>
      </c>
      <c r="AO14" s="20">
        <v>1.22030649106196E-2</v>
      </c>
      <c r="AP14" s="20"/>
      <c r="AQ14" s="20">
        <v>1.8038238561717601E-2</v>
      </c>
      <c r="AR14" s="20">
        <v>0</v>
      </c>
      <c r="AS14" s="20">
        <v>7.6087843859964097E-3</v>
      </c>
      <c r="AT14" s="20"/>
      <c r="AU14" s="20">
        <v>0</v>
      </c>
      <c r="AV14" s="20">
        <v>2.3821626928654999E-2</v>
      </c>
      <c r="AW14" s="20"/>
      <c r="AX14" s="20">
        <v>8.0104527865256202E-3</v>
      </c>
      <c r="AY14" s="20">
        <v>0</v>
      </c>
      <c r="AZ14" s="20"/>
      <c r="BA14" s="20">
        <v>6.1278304055645601E-3</v>
      </c>
      <c r="BB14" s="20">
        <v>2.34188918706804E-2</v>
      </c>
    </row>
    <row r="15" spans="2:54" x14ac:dyDescent="0.35">
      <c r="B15" s="21" t="s">
        <v>24</v>
      </c>
    </row>
    <row r="16" spans="2:54" x14ac:dyDescent="0.35">
      <c r="B16" t="s">
        <v>525</v>
      </c>
    </row>
    <row r="17" spans="2:2" x14ac:dyDescent="0.35">
      <c r="B17" t="s">
        <v>526</v>
      </c>
    </row>
    <row r="19" spans="2:2" x14ac:dyDescent="0.35">
      <c r="B19"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B19"/>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329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116</v>
      </c>
      <c r="D7" s="13">
        <v>82</v>
      </c>
      <c r="E7" s="13">
        <v>34</v>
      </c>
      <c r="F7" s="13"/>
      <c r="G7" s="13">
        <v>19</v>
      </c>
      <c r="H7" s="13">
        <v>45</v>
      </c>
      <c r="I7" s="13">
        <v>37</v>
      </c>
      <c r="J7" s="13">
        <v>12</v>
      </c>
      <c r="K7" s="13">
        <v>3</v>
      </c>
      <c r="L7" s="13" t="s">
        <v>544</v>
      </c>
      <c r="M7" s="13"/>
      <c r="N7" s="13">
        <v>24</v>
      </c>
      <c r="O7" s="13">
        <v>23</v>
      </c>
      <c r="P7" s="13">
        <v>47</v>
      </c>
      <c r="Q7" s="13">
        <v>22</v>
      </c>
      <c r="R7" s="13"/>
      <c r="S7" s="13">
        <v>82</v>
      </c>
      <c r="T7" s="13">
        <v>34</v>
      </c>
      <c r="U7" s="13"/>
      <c r="V7" s="13">
        <v>9</v>
      </c>
      <c r="W7" s="13">
        <v>29</v>
      </c>
      <c r="X7" s="13">
        <v>71</v>
      </c>
      <c r="Y7" s="13">
        <v>7</v>
      </c>
      <c r="Z7" s="13"/>
      <c r="AA7" s="13">
        <v>21</v>
      </c>
      <c r="AB7" s="13">
        <v>9</v>
      </c>
      <c r="AC7" s="13">
        <v>6</v>
      </c>
      <c r="AD7" s="13">
        <v>53</v>
      </c>
      <c r="AE7" s="13">
        <v>18</v>
      </c>
      <c r="AF7" s="13">
        <v>9</v>
      </c>
      <c r="AG7" s="13"/>
      <c r="AH7" s="13">
        <v>76</v>
      </c>
      <c r="AI7" s="13">
        <v>37</v>
      </c>
      <c r="AJ7" s="13"/>
      <c r="AK7" s="13">
        <v>67</v>
      </c>
      <c r="AL7" s="13">
        <v>33</v>
      </c>
      <c r="AM7" s="13"/>
      <c r="AN7" s="13">
        <v>63</v>
      </c>
      <c r="AO7" s="13">
        <v>44</v>
      </c>
      <c r="AP7" s="13"/>
      <c r="AQ7" s="13">
        <v>20</v>
      </c>
      <c r="AR7" s="13">
        <v>18</v>
      </c>
      <c r="AS7" s="13">
        <v>77</v>
      </c>
      <c r="AT7" s="13"/>
      <c r="AU7" s="13">
        <v>81</v>
      </c>
      <c r="AV7" s="13">
        <v>35</v>
      </c>
      <c r="AW7" s="13"/>
      <c r="AX7" s="13">
        <v>111</v>
      </c>
      <c r="AY7" s="13">
        <v>5</v>
      </c>
      <c r="AZ7" s="13"/>
      <c r="BA7" s="13">
        <v>75</v>
      </c>
      <c r="BB7" s="13">
        <v>17</v>
      </c>
    </row>
    <row r="8" spans="2:54" ht="30" customHeight="1" x14ac:dyDescent="0.35">
      <c r="B8" s="14" t="s">
        <v>84</v>
      </c>
      <c r="C8" s="14">
        <v>110</v>
      </c>
      <c r="D8" s="14">
        <v>75</v>
      </c>
      <c r="E8" s="14">
        <v>35</v>
      </c>
      <c r="F8" s="14"/>
      <c r="G8" s="14">
        <v>21</v>
      </c>
      <c r="H8" s="14">
        <v>39</v>
      </c>
      <c r="I8" s="14">
        <v>34</v>
      </c>
      <c r="J8" s="14">
        <v>13</v>
      </c>
      <c r="K8" s="14">
        <v>2</v>
      </c>
      <c r="L8" s="14" t="s">
        <v>544</v>
      </c>
      <c r="M8" s="14"/>
      <c r="N8" s="14">
        <v>19</v>
      </c>
      <c r="O8" s="14">
        <v>20</v>
      </c>
      <c r="P8" s="14">
        <v>42</v>
      </c>
      <c r="Q8" s="14">
        <v>29</v>
      </c>
      <c r="R8" s="14"/>
      <c r="S8" s="14">
        <v>59</v>
      </c>
      <c r="T8" s="14">
        <v>51</v>
      </c>
      <c r="U8" s="14"/>
      <c r="V8" s="14">
        <v>13</v>
      </c>
      <c r="W8" s="14">
        <v>35</v>
      </c>
      <c r="X8" s="14">
        <v>57</v>
      </c>
      <c r="Y8" s="14">
        <v>5</v>
      </c>
      <c r="Z8" s="14"/>
      <c r="AA8" s="14">
        <v>34</v>
      </c>
      <c r="AB8" s="14">
        <v>6</v>
      </c>
      <c r="AC8" s="14">
        <v>8</v>
      </c>
      <c r="AD8" s="14">
        <v>40</v>
      </c>
      <c r="AE8" s="14">
        <v>14</v>
      </c>
      <c r="AF8" s="14">
        <v>7</v>
      </c>
      <c r="AG8" s="14"/>
      <c r="AH8" s="14">
        <v>74</v>
      </c>
      <c r="AI8" s="14">
        <v>31</v>
      </c>
      <c r="AJ8" s="14"/>
      <c r="AK8" s="14">
        <v>64</v>
      </c>
      <c r="AL8" s="14">
        <v>29</v>
      </c>
      <c r="AM8" s="14"/>
      <c r="AN8" s="14">
        <v>57</v>
      </c>
      <c r="AO8" s="14">
        <v>40</v>
      </c>
      <c r="AP8" s="14"/>
      <c r="AQ8" s="14">
        <v>19</v>
      </c>
      <c r="AR8" s="14">
        <v>18</v>
      </c>
      <c r="AS8" s="14">
        <v>71</v>
      </c>
      <c r="AT8" s="14"/>
      <c r="AU8" s="14">
        <v>69</v>
      </c>
      <c r="AV8" s="14">
        <v>40</v>
      </c>
      <c r="AW8" s="14"/>
      <c r="AX8" s="14">
        <v>103</v>
      </c>
      <c r="AY8" s="14">
        <v>7</v>
      </c>
      <c r="AZ8" s="14"/>
      <c r="BA8" s="14">
        <v>66</v>
      </c>
      <c r="BB8" s="14">
        <v>14</v>
      </c>
    </row>
    <row r="9" spans="2:54" x14ac:dyDescent="0.35">
      <c r="B9" s="19" t="s">
        <v>110</v>
      </c>
      <c r="C9" s="16">
        <v>2.46220570433392E-2</v>
      </c>
      <c r="D9" s="16">
        <v>0</v>
      </c>
      <c r="E9" s="16">
        <v>7.7116348370769403E-2</v>
      </c>
      <c r="F9" s="16"/>
      <c r="G9" s="16">
        <v>4.4097015131858798E-2</v>
      </c>
      <c r="H9" s="16">
        <v>2.2849271652509801E-2</v>
      </c>
      <c r="I9" s="16">
        <v>0</v>
      </c>
      <c r="J9" s="16">
        <v>0</v>
      </c>
      <c r="K9" s="16">
        <v>0.42970234797965501</v>
      </c>
      <c r="L9" s="16" t="s">
        <v>141</v>
      </c>
      <c r="M9" s="16"/>
      <c r="N9" s="16">
        <v>0</v>
      </c>
      <c r="O9" s="16">
        <v>8.81829648321584E-2</v>
      </c>
      <c r="P9" s="16">
        <v>2.1472967491729798E-2</v>
      </c>
      <c r="Q9" s="16">
        <v>0</v>
      </c>
      <c r="R9" s="16"/>
      <c r="S9" s="16">
        <v>2.9996876830059499E-2</v>
      </c>
      <c r="T9" s="16">
        <v>1.8365981119291001E-2</v>
      </c>
      <c r="U9" s="16"/>
      <c r="V9" s="16">
        <v>0</v>
      </c>
      <c r="W9" s="16">
        <v>2.6090077391722501E-2</v>
      </c>
      <c r="X9" s="16">
        <v>3.14340093290899E-2</v>
      </c>
      <c r="Y9" s="16">
        <v>0</v>
      </c>
      <c r="Z9" s="16"/>
      <c r="AA9" s="16">
        <v>2.6147290442239901E-2</v>
      </c>
      <c r="AB9" s="16">
        <v>0</v>
      </c>
      <c r="AC9" s="16">
        <v>0.10956985353922399</v>
      </c>
      <c r="AD9" s="16">
        <v>2.3257101525302901E-2</v>
      </c>
      <c r="AE9" s="16">
        <v>0</v>
      </c>
      <c r="AF9" s="16">
        <v>0</v>
      </c>
      <c r="AG9" s="16"/>
      <c r="AH9" s="16">
        <v>2.4648600843860599E-2</v>
      </c>
      <c r="AI9" s="16">
        <v>2.75262548767603E-2</v>
      </c>
      <c r="AJ9" s="16"/>
      <c r="AK9" s="16">
        <v>1.4426716688372299E-2</v>
      </c>
      <c r="AL9" s="16">
        <v>2.9720116335999799E-2</v>
      </c>
      <c r="AM9" s="16"/>
      <c r="AN9" s="16">
        <v>3.2260505304623703E-2</v>
      </c>
      <c r="AO9" s="16">
        <v>2.1627901883481501E-2</v>
      </c>
      <c r="AP9" s="16"/>
      <c r="AQ9" s="16">
        <v>0</v>
      </c>
      <c r="AR9" s="16">
        <v>0.101345060961543</v>
      </c>
      <c r="AS9" s="16">
        <v>1.22423714725506E-2</v>
      </c>
      <c r="AT9" s="16"/>
      <c r="AU9" s="16">
        <v>2.5440670226925099E-2</v>
      </c>
      <c r="AV9" s="16">
        <v>2.3202709043917202E-2</v>
      </c>
      <c r="AW9" s="16"/>
      <c r="AX9" s="16">
        <v>2.6273121434233999E-2</v>
      </c>
      <c r="AY9" s="16">
        <v>0</v>
      </c>
      <c r="AZ9" s="16"/>
      <c r="BA9" s="16">
        <v>2.7621424409567601E-2</v>
      </c>
      <c r="BB9" s="16">
        <v>0</v>
      </c>
    </row>
    <row r="10" spans="2:54" x14ac:dyDescent="0.35">
      <c r="B10" s="19" t="s">
        <v>163</v>
      </c>
      <c r="C10" s="16">
        <v>0.391348960303184</v>
      </c>
      <c r="D10" s="16">
        <v>0.32715385839011601</v>
      </c>
      <c r="E10" s="16">
        <v>0.52821308890491003</v>
      </c>
      <c r="F10" s="16"/>
      <c r="G10" s="16">
        <v>0.111153995683816</v>
      </c>
      <c r="H10" s="16">
        <v>0.50134415600742099</v>
      </c>
      <c r="I10" s="16">
        <v>0.418796318271551</v>
      </c>
      <c r="J10" s="16">
        <v>0.500547303942394</v>
      </c>
      <c r="K10" s="16">
        <v>0</v>
      </c>
      <c r="L10" s="16" t="s">
        <v>141</v>
      </c>
      <c r="M10" s="16"/>
      <c r="N10" s="16">
        <v>0.51881855973146795</v>
      </c>
      <c r="O10" s="16">
        <v>0.24718367393930499</v>
      </c>
      <c r="P10" s="16">
        <v>0.32308771051017399</v>
      </c>
      <c r="Q10" s="16">
        <v>0.51117843371056304</v>
      </c>
      <c r="R10" s="16"/>
      <c r="S10" s="16">
        <v>0.39885343460259698</v>
      </c>
      <c r="T10" s="16">
        <v>0.38261405144108601</v>
      </c>
      <c r="U10" s="16"/>
      <c r="V10" s="16">
        <v>0.39412560929797602</v>
      </c>
      <c r="W10" s="16">
        <v>0.40368280778332999</v>
      </c>
      <c r="X10" s="16">
        <v>0.39259909882335098</v>
      </c>
      <c r="Y10" s="16">
        <v>0.28381883336353603</v>
      </c>
      <c r="Z10" s="16"/>
      <c r="AA10" s="16">
        <v>0.38888872755918302</v>
      </c>
      <c r="AB10" s="16">
        <v>0.24262619380314701</v>
      </c>
      <c r="AC10" s="16">
        <v>0.37160095075122301</v>
      </c>
      <c r="AD10" s="16">
        <v>0.313875373074466</v>
      </c>
      <c r="AE10" s="16">
        <v>0.55143020129898301</v>
      </c>
      <c r="AF10" s="16">
        <v>0.68998071791496096</v>
      </c>
      <c r="AG10" s="16"/>
      <c r="AH10" s="16">
        <v>0.435907014473427</v>
      </c>
      <c r="AI10" s="16">
        <v>0.333377257830618</v>
      </c>
      <c r="AJ10" s="16"/>
      <c r="AK10" s="16">
        <v>0.42475351030185499</v>
      </c>
      <c r="AL10" s="16">
        <v>0.33536659729166701</v>
      </c>
      <c r="AM10" s="16"/>
      <c r="AN10" s="16">
        <v>0.389304762740111</v>
      </c>
      <c r="AO10" s="16">
        <v>0.41200271748481698</v>
      </c>
      <c r="AP10" s="16"/>
      <c r="AQ10" s="16">
        <v>0.20149444346210199</v>
      </c>
      <c r="AR10" s="16">
        <v>0.176379572611785</v>
      </c>
      <c r="AS10" s="16">
        <v>0.48350705804973199</v>
      </c>
      <c r="AT10" s="16"/>
      <c r="AU10" s="16">
        <v>0.48659527426327798</v>
      </c>
      <c r="AV10" s="16">
        <v>0.22620665880810101</v>
      </c>
      <c r="AW10" s="16"/>
      <c r="AX10" s="16">
        <v>0.417591379108117</v>
      </c>
      <c r="AY10" s="16">
        <v>0</v>
      </c>
      <c r="AZ10" s="16"/>
      <c r="BA10" s="16">
        <v>0.45871467715266301</v>
      </c>
      <c r="BB10" s="16">
        <v>0.42356783510524998</v>
      </c>
    </row>
    <row r="11" spans="2:54" x14ac:dyDescent="0.35">
      <c r="B11" s="19" t="s">
        <v>164</v>
      </c>
      <c r="C11" s="16">
        <v>0.33920187511675798</v>
      </c>
      <c r="D11" s="16">
        <v>0.417151881102029</v>
      </c>
      <c r="E11" s="16">
        <v>0.17301225432418199</v>
      </c>
      <c r="F11" s="16"/>
      <c r="G11" s="16">
        <v>0.40504757236672601</v>
      </c>
      <c r="H11" s="16">
        <v>0.34837580521526201</v>
      </c>
      <c r="I11" s="16">
        <v>0.360212196504334</v>
      </c>
      <c r="J11" s="16">
        <v>0.11523740242406499</v>
      </c>
      <c r="K11" s="16">
        <v>0.57029765202034499</v>
      </c>
      <c r="L11" s="16" t="s">
        <v>141</v>
      </c>
      <c r="M11" s="16"/>
      <c r="N11" s="16">
        <v>0.42434700650183799</v>
      </c>
      <c r="O11" s="16">
        <v>0.48782301415969298</v>
      </c>
      <c r="P11" s="16">
        <v>0.32919703258406602</v>
      </c>
      <c r="Q11" s="16">
        <v>0.192118394752302</v>
      </c>
      <c r="R11" s="16"/>
      <c r="S11" s="16">
        <v>0.43327617459564999</v>
      </c>
      <c r="T11" s="16">
        <v>0.22970314150419799</v>
      </c>
      <c r="U11" s="16"/>
      <c r="V11" s="16">
        <v>0.17857704106991501</v>
      </c>
      <c r="W11" s="16">
        <v>0.26017274287994702</v>
      </c>
      <c r="X11" s="16">
        <v>0.40291195212660202</v>
      </c>
      <c r="Y11" s="16">
        <v>0.57355536633806203</v>
      </c>
      <c r="Z11" s="16"/>
      <c r="AA11" s="16">
        <v>0.229033333302954</v>
      </c>
      <c r="AB11" s="16">
        <v>0.51031170062324105</v>
      </c>
      <c r="AC11" s="16">
        <v>0.35927080074967099</v>
      </c>
      <c r="AD11" s="16">
        <v>0.415653938711319</v>
      </c>
      <c r="AE11" s="16">
        <v>0.36768296950832702</v>
      </c>
      <c r="AF11" s="16">
        <v>0.20834522105315201</v>
      </c>
      <c r="AG11" s="16"/>
      <c r="AH11" s="16">
        <v>0.33915357109717298</v>
      </c>
      <c r="AI11" s="16">
        <v>0.308373647212838</v>
      </c>
      <c r="AJ11" s="16"/>
      <c r="AK11" s="16">
        <v>0.380759909966777</v>
      </c>
      <c r="AL11" s="16">
        <v>0.30088311049489802</v>
      </c>
      <c r="AM11" s="16"/>
      <c r="AN11" s="16">
        <v>0.40488562231640202</v>
      </c>
      <c r="AO11" s="16">
        <v>0.32990341925577699</v>
      </c>
      <c r="AP11" s="16"/>
      <c r="AQ11" s="16">
        <v>0.25086677179106798</v>
      </c>
      <c r="AR11" s="16">
        <v>0.39788539581364801</v>
      </c>
      <c r="AS11" s="16">
        <v>0.35578543943282698</v>
      </c>
      <c r="AT11" s="16"/>
      <c r="AU11" s="16">
        <v>0.34263455225175199</v>
      </c>
      <c r="AV11" s="16">
        <v>0.33325014660577301</v>
      </c>
      <c r="AW11" s="16"/>
      <c r="AX11" s="16">
        <v>0.34614397192371299</v>
      </c>
      <c r="AY11" s="16">
        <v>0.23567550478022101</v>
      </c>
      <c r="AZ11" s="16"/>
      <c r="BA11" s="16">
        <v>0.348993642546857</v>
      </c>
      <c r="BB11" s="16">
        <v>0.33106930251064098</v>
      </c>
    </row>
    <row r="12" spans="2:54" x14ac:dyDescent="0.35">
      <c r="B12" s="19" t="s">
        <v>165</v>
      </c>
      <c r="C12" s="16">
        <v>0.15870164410453699</v>
      </c>
      <c r="D12" s="16">
        <v>0.17430774005373501</v>
      </c>
      <c r="E12" s="16">
        <v>0.12542940589149801</v>
      </c>
      <c r="F12" s="16"/>
      <c r="G12" s="16">
        <v>0.26524917789462599</v>
      </c>
      <c r="H12" s="16">
        <v>0.11214501375142601</v>
      </c>
      <c r="I12" s="16">
        <v>6.9122987825638194E-2</v>
      </c>
      <c r="J12" s="16">
        <v>0.38421529363354101</v>
      </c>
      <c r="K12" s="16">
        <v>0</v>
      </c>
      <c r="L12" s="16" t="s">
        <v>141</v>
      </c>
      <c r="M12" s="16"/>
      <c r="N12" s="16">
        <v>2.6780009479349599E-2</v>
      </c>
      <c r="O12" s="16">
        <v>7.5232407060402504E-2</v>
      </c>
      <c r="P12" s="16">
        <v>0.230913806219224</v>
      </c>
      <c r="Q12" s="16">
        <v>0.198443103483638</v>
      </c>
      <c r="R12" s="16"/>
      <c r="S12" s="16">
        <v>9.3231307089144094E-2</v>
      </c>
      <c r="T12" s="16">
        <v>0.2349065059221</v>
      </c>
      <c r="U12" s="16"/>
      <c r="V12" s="16">
        <v>3.8743431964780299E-2</v>
      </c>
      <c r="W12" s="16">
        <v>0.27181629307732602</v>
      </c>
      <c r="X12" s="16">
        <v>0.131216655849615</v>
      </c>
      <c r="Y12" s="16">
        <v>0</v>
      </c>
      <c r="Z12" s="16"/>
      <c r="AA12" s="16">
        <v>0.15846341391482099</v>
      </c>
      <c r="AB12" s="16">
        <v>0.247062105573612</v>
      </c>
      <c r="AC12" s="16">
        <v>0.159558394959883</v>
      </c>
      <c r="AD12" s="16">
        <v>0.213146429300483</v>
      </c>
      <c r="AE12" s="16">
        <v>4.0311505649360001E-2</v>
      </c>
      <c r="AF12" s="16">
        <v>0</v>
      </c>
      <c r="AG12" s="16"/>
      <c r="AH12" s="16">
        <v>0.16253242521926001</v>
      </c>
      <c r="AI12" s="16">
        <v>0.139252262529767</v>
      </c>
      <c r="AJ12" s="16"/>
      <c r="AK12" s="16">
        <v>0.15231423554078</v>
      </c>
      <c r="AL12" s="16">
        <v>0.168299580087862</v>
      </c>
      <c r="AM12" s="16"/>
      <c r="AN12" s="16">
        <v>0.12413029289138899</v>
      </c>
      <c r="AO12" s="16">
        <v>8.6023887676987307E-2</v>
      </c>
      <c r="AP12" s="16"/>
      <c r="AQ12" s="16">
        <v>0.33805278150984702</v>
      </c>
      <c r="AR12" s="16">
        <v>0.24899815329581601</v>
      </c>
      <c r="AS12" s="16">
        <v>9.0922340190194101E-2</v>
      </c>
      <c r="AT12" s="16"/>
      <c r="AU12" s="16">
        <v>0.12572712131525501</v>
      </c>
      <c r="AV12" s="16">
        <v>0.215874340429621</v>
      </c>
      <c r="AW12" s="16"/>
      <c r="AX12" s="16">
        <v>0.13963482804508301</v>
      </c>
      <c r="AY12" s="16">
        <v>0.44304199766054497</v>
      </c>
      <c r="AZ12" s="16"/>
      <c r="BA12" s="16">
        <v>0.13565315812159001</v>
      </c>
      <c r="BB12" s="16">
        <v>0.24536286238410901</v>
      </c>
    </row>
    <row r="13" spans="2:54" x14ac:dyDescent="0.35">
      <c r="B13" s="19" t="s">
        <v>166</v>
      </c>
      <c r="C13" s="16">
        <v>2.8754817146821401E-2</v>
      </c>
      <c r="D13" s="16">
        <v>4.22420503326872E-2</v>
      </c>
      <c r="E13" s="16">
        <v>0</v>
      </c>
      <c r="F13" s="16"/>
      <c r="G13" s="16">
        <v>3.6006257716995199E-2</v>
      </c>
      <c r="H13" s="16">
        <v>1.5285753373381301E-2</v>
      </c>
      <c r="I13" s="16">
        <v>5.2689829161832798E-2</v>
      </c>
      <c r="J13" s="16">
        <v>0</v>
      </c>
      <c r="K13" s="16">
        <v>0</v>
      </c>
      <c r="L13" s="16" t="s">
        <v>141</v>
      </c>
      <c r="M13" s="16"/>
      <c r="N13" s="16">
        <v>0</v>
      </c>
      <c r="O13" s="16">
        <v>6.6858017276002393E-2</v>
      </c>
      <c r="P13" s="16">
        <v>4.2615637226483802E-2</v>
      </c>
      <c r="Q13" s="16">
        <v>0</v>
      </c>
      <c r="R13" s="16"/>
      <c r="S13" s="16">
        <v>2.3113001012501699E-2</v>
      </c>
      <c r="T13" s="16">
        <v>3.5321666173653801E-2</v>
      </c>
      <c r="U13" s="16"/>
      <c r="V13" s="16">
        <v>0</v>
      </c>
      <c r="W13" s="16">
        <v>2.1983357943888698E-2</v>
      </c>
      <c r="X13" s="16">
        <v>4.1838283871342002E-2</v>
      </c>
      <c r="Y13" s="16">
        <v>0</v>
      </c>
      <c r="Z13" s="16"/>
      <c r="AA13" s="16">
        <v>5.1892382567577798E-2</v>
      </c>
      <c r="AB13" s="16">
        <v>0</v>
      </c>
      <c r="AC13" s="16">
        <v>0</v>
      </c>
      <c r="AD13" s="16">
        <v>3.40671573884287E-2</v>
      </c>
      <c r="AE13" s="16">
        <v>0</v>
      </c>
      <c r="AF13" s="16">
        <v>0</v>
      </c>
      <c r="AG13" s="16"/>
      <c r="AH13" s="16">
        <v>0</v>
      </c>
      <c r="AI13" s="16">
        <v>8.0915310504936E-2</v>
      </c>
      <c r="AJ13" s="16"/>
      <c r="AK13" s="16">
        <v>2.7745627502215101E-2</v>
      </c>
      <c r="AL13" s="16">
        <v>2.6037200409913201E-2</v>
      </c>
      <c r="AM13" s="16"/>
      <c r="AN13" s="16">
        <v>0</v>
      </c>
      <c r="AO13" s="16">
        <v>6.3576698112669805E-2</v>
      </c>
      <c r="AP13" s="16"/>
      <c r="AQ13" s="16">
        <v>9.36933095163585E-2</v>
      </c>
      <c r="AR13" s="16">
        <v>7.5391817317208801E-2</v>
      </c>
      <c r="AS13" s="16">
        <v>0</v>
      </c>
      <c r="AT13" s="16"/>
      <c r="AU13" s="16">
        <v>1.9602381942789598E-2</v>
      </c>
      <c r="AV13" s="16">
        <v>4.4623716960746802E-2</v>
      </c>
      <c r="AW13" s="16"/>
      <c r="AX13" s="16">
        <v>3.0683009197316601E-2</v>
      </c>
      <c r="AY13" s="16">
        <v>0</v>
      </c>
      <c r="AZ13" s="16"/>
      <c r="BA13" s="16">
        <v>2.05479118900272E-2</v>
      </c>
      <c r="BB13" s="16">
        <v>0</v>
      </c>
    </row>
    <row r="14" spans="2:54" x14ac:dyDescent="0.35">
      <c r="B14" s="19" t="s">
        <v>167</v>
      </c>
      <c r="C14" s="20">
        <v>5.7370646285360698E-2</v>
      </c>
      <c r="D14" s="20">
        <v>3.9144470121432802E-2</v>
      </c>
      <c r="E14" s="20">
        <v>9.6228902508640704E-2</v>
      </c>
      <c r="F14" s="20"/>
      <c r="G14" s="20">
        <v>0.13844598120597801</v>
      </c>
      <c r="H14" s="20">
        <v>0</v>
      </c>
      <c r="I14" s="20">
        <v>9.9178668236644299E-2</v>
      </c>
      <c r="J14" s="20">
        <v>0</v>
      </c>
      <c r="K14" s="20">
        <v>0</v>
      </c>
      <c r="L14" s="20" t="s">
        <v>141</v>
      </c>
      <c r="M14" s="20"/>
      <c r="N14" s="20">
        <v>3.00544242873441E-2</v>
      </c>
      <c r="O14" s="20">
        <v>3.4719922732438901E-2</v>
      </c>
      <c r="P14" s="20">
        <v>5.2712845968321799E-2</v>
      </c>
      <c r="Q14" s="20">
        <v>9.8260068053496796E-2</v>
      </c>
      <c r="R14" s="20"/>
      <c r="S14" s="20">
        <v>2.1529205870047401E-2</v>
      </c>
      <c r="T14" s="20">
        <v>9.9088653839670499E-2</v>
      </c>
      <c r="U14" s="20"/>
      <c r="V14" s="20">
        <v>0.388553917667329</v>
      </c>
      <c r="W14" s="20">
        <v>1.6254720923785701E-2</v>
      </c>
      <c r="X14" s="20">
        <v>0</v>
      </c>
      <c r="Y14" s="20">
        <v>0.14262580029840299</v>
      </c>
      <c r="Z14" s="20"/>
      <c r="AA14" s="20">
        <v>0.145574852213224</v>
      </c>
      <c r="AB14" s="20">
        <v>0</v>
      </c>
      <c r="AC14" s="20">
        <v>0</v>
      </c>
      <c r="AD14" s="20">
        <v>0</v>
      </c>
      <c r="AE14" s="20">
        <v>4.05753235433308E-2</v>
      </c>
      <c r="AF14" s="20">
        <v>0.101674061031887</v>
      </c>
      <c r="AG14" s="20"/>
      <c r="AH14" s="20">
        <v>3.7758388366278997E-2</v>
      </c>
      <c r="AI14" s="20">
        <v>0.11055526704508099</v>
      </c>
      <c r="AJ14" s="20"/>
      <c r="AK14" s="20">
        <v>0</v>
      </c>
      <c r="AL14" s="20">
        <v>0.13969339537966</v>
      </c>
      <c r="AM14" s="20"/>
      <c r="AN14" s="20">
        <v>4.9418816747474399E-2</v>
      </c>
      <c r="AO14" s="20">
        <v>8.6865375586267501E-2</v>
      </c>
      <c r="AP14" s="20"/>
      <c r="AQ14" s="20">
        <v>0.115892693720624</v>
      </c>
      <c r="AR14" s="20">
        <v>0</v>
      </c>
      <c r="AS14" s="20">
        <v>5.7542790854696303E-2</v>
      </c>
      <c r="AT14" s="20"/>
      <c r="AU14" s="20">
        <v>0</v>
      </c>
      <c r="AV14" s="20">
        <v>0.15684242815184099</v>
      </c>
      <c r="AW14" s="20"/>
      <c r="AX14" s="20">
        <v>3.9673690291536397E-2</v>
      </c>
      <c r="AY14" s="20">
        <v>0.32128249755923399</v>
      </c>
      <c r="AZ14" s="20"/>
      <c r="BA14" s="20">
        <v>8.4691858792954999E-3</v>
      </c>
      <c r="BB14" s="20">
        <v>0</v>
      </c>
    </row>
    <row r="15" spans="2:54" x14ac:dyDescent="0.35">
      <c r="B15" s="21" t="s">
        <v>330</v>
      </c>
    </row>
    <row r="16" spans="2:54" x14ac:dyDescent="0.35">
      <c r="B16" t="s">
        <v>525</v>
      </c>
    </row>
    <row r="17" spans="2:2" x14ac:dyDescent="0.35">
      <c r="B17" t="s">
        <v>526</v>
      </c>
    </row>
    <row r="19" spans="2:2" x14ac:dyDescent="0.35">
      <c r="B19"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B19"/>
  <sheetViews>
    <sheetView showGridLines="0" topLeftCell="A5"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331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191</v>
      </c>
      <c r="D7" s="13">
        <v>133</v>
      </c>
      <c r="E7" s="13">
        <v>58</v>
      </c>
      <c r="F7" s="13"/>
      <c r="G7" s="13">
        <v>22</v>
      </c>
      <c r="H7" s="13">
        <v>63</v>
      </c>
      <c r="I7" s="13">
        <v>53</v>
      </c>
      <c r="J7" s="13">
        <v>31</v>
      </c>
      <c r="K7" s="13">
        <v>17</v>
      </c>
      <c r="L7" s="13">
        <v>5</v>
      </c>
      <c r="M7" s="13"/>
      <c r="N7" s="13">
        <v>43</v>
      </c>
      <c r="O7" s="13">
        <v>31</v>
      </c>
      <c r="P7" s="13">
        <v>80</v>
      </c>
      <c r="Q7" s="13">
        <v>37</v>
      </c>
      <c r="R7" s="13"/>
      <c r="S7" s="13">
        <v>142</v>
      </c>
      <c r="T7" s="13">
        <v>48</v>
      </c>
      <c r="U7" s="13"/>
      <c r="V7" s="13">
        <v>17</v>
      </c>
      <c r="W7" s="13">
        <v>47</v>
      </c>
      <c r="X7" s="13">
        <v>108</v>
      </c>
      <c r="Y7" s="13">
        <v>19</v>
      </c>
      <c r="Z7" s="13"/>
      <c r="AA7" s="13">
        <v>32</v>
      </c>
      <c r="AB7" s="13">
        <v>21</v>
      </c>
      <c r="AC7" s="13">
        <v>12</v>
      </c>
      <c r="AD7" s="13">
        <v>87</v>
      </c>
      <c r="AE7" s="13">
        <v>27</v>
      </c>
      <c r="AF7" s="13">
        <v>12</v>
      </c>
      <c r="AG7" s="13"/>
      <c r="AH7" s="13">
        <v>113</v>
      </c>
      <c r="AI7" s="13">
        <v>69</v>
      </c>
      <c r="AJ7" s="13"/>
      <c r="AK7" s="13">
        <v>97</v>
      </c>
      <c r="AL7" s="13">
        <v>62</v>
      </c>
      <c r="AM7" s="13"/>
      <c r="AN7" s="13">
        <v>96</v>
      </c>
      <c r="AO7" s="13">
        <v>74</v>
      </c>
      <c r="AP7" s="13"/>
      <c r="AQ7" s="13">
        <v>33</v>
      </c>
      <c r="AR7" s="13">
        <v>51</v>
      </c>
      <c r="AS7" s="13">
        <v>106</v>
      </c>
      <c r="AT7" s="13"/>
      <c r="AU7" s="13">
        <v>141</v>
      </c>
      <c r="AV7" s="13">
        <v>49</v>
      </c>
      <c r="AW7" s="13"/>
      <c r="AX7" s="13">
        <v>181</v>
      </c>
      <c r="AY7" s="13">
        <v>10</v>
      </c>
      <c r="AZ7" s="13"/>
      <c r="BA7" s="13">
        <v>125</v>
      </c>
      <c r="BB7" s="13">
        <v>29</v>
      </c>
    </row>
    <row r="8" spans="2:54" ht="30" customHeight="1" x14ac:dyDescent="0.35">
      <c r="B8" s="14" t="s">
        <v>84</v>
      </c>
      <c r="C8" s="14">
        <v>173</v>
      </c>
      <c r="D8" s="14">
        <v>120</v>
      </c>
      <c r="E8" s="14">
        <v>54</v>
      </c>
      <c r="F8" s="14"/>
      <c r="G8" s="14">
        <v>25</v>
      </c>
      <c r="H8" s="14">
        <v>55</v>
      </c>
      <c r="I8" s="14">
        <v>45</v>
      </c>
      <c r="J8" s="14">
        <v>31</v>
      </c>
      <c r="K8" s="14">
        <v>12</v>
      </c>
      <c r="L8" s="14">
        <v>4</v>
      </c>
      <c r="M8" s="14"/>
      <c r="N8" s="14">
        <v>34</v>
      </c>
      <c r="O8" s="14">
        <v>25</v>
      </c>
      <c r="P8" s="14">
        <v>69</v>
      </c>
      <c r="Q8" s="14">
        <v>45</v>
      </c>
      <c r="R8" s="14"/>
      <c r="S8" s="14">
        <v>104</v>
      </c>
      <c r="T8" s="14">
        <v>68</v>
      </c>
      <c r="U8" s="14"/>
      <c r="V8" s="14">
        <v>21</v>
      </c>
      <c r="W8" s="14">
        <v>52</v>
      </c>
      <c r="X8" s="14">
        <v>88</v>
      </c>
      <c r="Y8" s="14">
        <v>13</v>
      </c>
      <c r="Z8" s="14"/>
      <c r="AA8" s="14">
        <v>44</v>
      </c>
      <c r="AB8" s="14">
        <v>17</v>
      </c>
      <c r="AC8" s="14">
        <v>16</v>
      </c>
      <c r="AD8" s="14">
        <v>66</v>
      </c>
      <c r="AE8" s="14">
        <v>21</v>
      </c>
      <c r="AF8" s="14">
        <v>9</v>
      </c>
      <c r="AG8" s="14"/>
      <c r="AH8" s="14">
        <v>107</v>
      </c>
      <c r="AI8" s="14">
        <v>57</v>
      </c>
      <c r="AJ8" s="14"/>
      <c r="AK8" s="14">
        <v>91</v>
      </c>
      <c r="AL8" s="14">
        <v>52</v>
      </c>
      <c r="AM8" s="14"/>
      <c r="AN8" s="14">
        <v>87</v>
      </c>
      <c r="AO8" s="14">
        <v>63</v>
      </c>
      <c r="AP8" s="14"/>
      <c r="AQ8" s="14">
        <v>29</v>
      </c>
      <c r="AR8" s="14">
        <v>51</v>
      </c>
      <c r="AS8" s="14">
        <v>92</v>
      </c>
      <c r="AT8" s="14"/>
      <c r="AU8" s="14">
        <v>123</v>
      </c>
      <c r="AV8" s="14">
        <v>49</v>
      </c>
      <c r="AW8" s="14"/>
      <c r="AX8" s="14">
        <v>161</v>
      </c>
      <c r="AY8" s="14">
        <v>13</v>
      </c>
      <c r="AZ8" s="14"/>
      <c r="BA8" s="14">
        <v>108</v>
      </c>
      <c r="BB8" s="14">
        <v>25</v>
      </c>
    </row>
    <row r="9" spans="2:54" x14ac:dyDescent="0.35">
      <c r="B9" s="19" t="s">
        <v>110</v>
      </c>
      <c r="C9" s="16">
        <v>1.08789368334126E-2</v>
      </c>
      <c r="D9" s="16">
        <v>6.5459582642009902E-3</v>
      </c>
      <c r="E9" s="16">
        <v>2.0562076565834E-2</v>
      </c>
      <c r="F9" s="16"/>
      <c r="G9" s="16">
        <v>0</v>
      </c>
      <c r="H9" s="16">
        <v>0</v>
      </c>
      <c r="I9" s="16">
        <v>1.22850136903536E-2</v>
      </c>
      <c r="J9" s="16">
        <v>1.7479031281456898E-2</v>
      </c>
      <c r="K9" s="16">
        <v>0</v>
      </c>
      <c r="L9" s="16">
        <v>0.18023653845899201</v>
      </c>
      <c r="M9" s="16"/>
      <c r="N9" s="16">
        <v>0</v>
      </c>
      <c r="O9" s="16">
        <v>0</v>
      </c>
      <c r="P9" s="16">
        <v>2.71350518452829E-2</v>
      </c>
      <c r="Q9" s="16">
        <v>0</v>
      </c>
      <c r="R9" s="16"/>
      <c r="S9" s="16">
        <v>1.8198496932843901E-2</v>
      </c>
      <c r="T9" s="16">
        <v>0</v>
      </c>
      <c r="U9" s="16"/>
      <c r="V9" s="16">
        <v>0</v>
      </c>
      <c r="W9" s="16">
        <v>0</v>
      </c>
      <c r="X9" s="16">
        <v>1.51210831806906E-2</v>
      </c>
      <c r="Y9" s="16">
        <v>4.3406186223743003E-2</v>
      </c>
      <c r="Z9" s="16"/>
      <c r="AA9" s="16">
        <v>0</v>
      </c>
      <c r="AB9" s="16">
        <v>3.3104533802043097E-2</v>
      </c>
      <c r="AC9" s="16">
        <v>0</v>
      </c>
      <c r="AD9" s="16">
        <v>8.2637618694786502E-3</v>
      </c>
      <c r="AE9" s="16">
        <v>0</v>
      </c>
      <c r="AF9" s="16">
        <v>8.8377015264734196E-2</v>
      </c>
      <c r="AG9" s="16"/>
      <c r="AH9" s="16">
        <v>1.02938960135619E-2</v>
      </c>
      <c r="AI9" s="16">
        <v>1.37017209752379E-2</v>
      </c>
      <c r="AJ9" s="16"/>
      <c r="AK9" s="16">
        <v>1.21152190966677E-2</v>
      </c>
      <c r="AL9" s="16">
        <v>1.49774012554272E-2</v>
      </c>
      <c r="AM9" s="16"/>
      <c r="AN9" s="16">
        <v>1.2706331807381999E-2</v>
      </c>
      <c r="AO9" s="16">
        <v>1.2505309999469E-2</v>
      </c>
      <c r="AP9" s="16"/>
      <c r="AQ9" s="16">
        <v>3.8051256970243197E-2</v>
      </c>
      <c r="AR9" s="16">
        <v>0</v>
      </c>
      <c r="AS9" s="16">
        <v>8.5237126063539802E-3</v>
      </c>
      <c r="AT9" s="16"/>
      <c r="AU9" s="16">
        <v>1.53332438911289E-2</v>
      </c>
      <c r="AV9" s="16">
        <v>0</v>
      </c>
      <c r="AW9" s="16"/>
      <c r="AX9" s="16">
        <v>1.1733991808432299E-2</v>
      </c>
      <c r="AY9" s="16">
        <v>0</v>
      </c>
      <c r="AZ9" s="16"/>
      <c r="BA9" s="16">
        <v>1.7368614481835801E-2</v>
      </c>
      <c r="BB9" s="16">
        <v>0</v>
      </c>
    </row>
    <row r="10" spans="2:54" x14ac:dyDescent="0.35">
      <c r="B10" s="19" t="s">
        <v>163</v>
      </c>
      <c r="C10" s="16">
        <v>0.37148934254420801</v>
      </c>
      <c r="D10" s="16">
        <v>0.36639095642652297</v>
      </c>
      <c r="E10" s="16">
        <v>0.38288297959982898</v>
      </c>
      <c r="F10" s="16"/>
      <c r="G10" s="16">
        <v>0.20297562570115299</v>
      </c>
      <c r="H10" s="16">
        <v>0.46564566114702</v>
      </c>
      <c r="I10" s="16">
        <v>0.47233004120787597</v>
      </c>
      <c r="J10" s="16">
        <v>0.27039816948567902</v>
      </c>
      <c r="K10" s="16">
        <v>0.22093631611787301</v>
      </c>
      <c r="L10" s="16">
        <v>0.27230435455510699</v>
      </c>
      <c r="M10" s="16"/>
      <c r="N10" s="16">
        <v>0.46234602078082099</v>
      </c>
      <c r="O10" s="16">
        <v>0.43777709904231599</v>
      </c>
      <c r="P10" s="16">
        <v>0.30317381279260702</v>
      </c>
      <c r="Q10" s="16">
        <v>0.37144582271085402</v>
      </c>
      <c r="R10" s="16"/>
      <c r="S10" s="16">
        <v>0.33169822955766898</v>
      </c>
      <c r="T10" s="16">
        <v>0.419539729823527</v>
      </c>
      <c r="U10" s="16"/>
      <c r="V10" s="16">
        <v>0.43402923185250802</v>
      </c>
      <c r="W10" s="16">
        <v>0.32695190030770899</v>
      </c>
      <c r="X10" s="16">
        <v>0.401155927044335</v>
      </c>
      <c r="Y10" s="16">
        <v>0.24652029893114599</v>
      </c>
      <c r="Z10" s="16"/>
      <c r="AA10" s="16">
        <v>0.38972947735776198</v>
      </c>
      <c r="AB10" s="16">
        <v>0.21726427903556</v>
      </c>
      <c r="AC10" s="16">
        <v>0.315605227425799</v>
      </c>
      <c r="AD10" s="16">
        <v>0.35759192369612097</v>
      </c>
      <c r="AE10" s="16">
        <v>0.44371172224854799</v>
      </c>
      <c r="AF10" s="16">
        <v>0.60468392054262499</v>
      </c>
      <c r="AG10" s="16"/>
      <c r="AH10" s="16">
        <v>0.39656062769158301</v>
      </c>
      <c r="AI10" s="16">
        <v>0.35804905974560602</v>
      </c>
      <c r="AJ10" s="16"/>
      <c r="AK10" s="16">
        <v>0.395444790252509</v>
      </c>
      <c r="AL10" s="16">
        <v>0.38474575445912101</v>
      </c>
      <c r="AM10" s="16"/>
      <c r="AN10" s="16">
        <v>0.40843083047238299</v>
      </c>
      <c r="AO10" s="16">
        <v>0.35952406632661099</v>
      </c>
      <c r="AP10" s="16"/>
      <c r="AQ10" s="16">
        <v>0.21848740254309301</v>
      </c>
      <c r="AR10" s="16">
        <v>0.20298138518966299</v>
      </c>
      <c r="AS10" s="16">
        <v>0.501690454569785</v>
      </c>
      <c r="AT10" s="16"/>
      <c r="AU10" s="16">
        <v>0.41301545703172798</v>
      </c>
      <c r="AV10" s="16">
        <v>0.27839352980927101</v>
      </c>
      <c r="AW10" s="16"/>
      <c r="AX10" s="16">
        <v>0.40068739887758398</v>
      </c>
      <c r="AY10" s="16">
        <v>0</v>
      </c>
      <c r="AZ10" s="16"/>
      <c r="BA10" s="16">
        <v>0.37920833808829102</v>
      </c>
      <c r="BB10" s="16">
        <v>0.41245858289576198</v>
      </c>
    </row>
    <row r="11" spans="2:54" x14ac:dyDescent="0.35">
      <c r="B11" s="19" t="s">
        <v>164</v>
      </c>
      <c r="C11" s="16">
        <v>0.39892197903057702</v>
      </c>
      <c r="D11" s="16">
        <v>0.40340831076263001</v>
      </c>
      <c r="E11" s="16">
        <v>0.38889613275564999</v>
      </c>
      <c r="F11" s="16"/>
      <c r="G11" s="16">
        <v>0.55753881978837805</v>
      </c>
      <c r="H11" s="16">
        <v>0.29685871534214903</v>
      </c>
      <c r="I11" s="16">
        <v>0.374947595768791</v>
      </c>
      <c r="J11" s="16">
        <v>0.38865287534804899</v>
      </c>
      <c r="K11" s="16">
        <v>0.58406755391157394</v>
      </c>
      <c r="L11" s="16">
        <v>0.54745910698589995</v>
      </c>
      <c r="M11" s="16"/>
      <c r="N11" s="16">
        <v>0.28505355836141899</v>
      </c>
      <c r="O11" s="16">
        <v>0.33557329458192497</v>
      </c>
      <c r="P11" s="16">
        <v>0.49127911016251302</v>
      </c>
      <c r="Q11" s="16">
        <v>0.37746166570592499</v>
      </c>
      <c r="R11" s="16"/>
      <c r="S11" s="16">
        <v>0.48195329454018099</v>
      </c>
      <c r="T11" s="16">
        <v>0.28088055174308801</v>
      </c>
      <c r="U11" s="16"/>
      <c r="V11" s="16">
        <v>0.27606683842704099</v>
      </c>
      <c r="W11" s="16">
        <v>0.41974302180825301</v>
      </c>
      <c r="X11" s="16">
        <v>0.39470336450020399</v>
      </c>
      <c r="Y11" s="16">
        <v>0.54396469368975497</v>
      </c>
      <c r="Z11" s="16"/>
      <c r="AA11" s="16">
        <v>0.36314062338098602</v>
      </c>
      <c r="AB11" s="16">
        <v>0.62473449290115501</v>
      </c>
      <c r="AC11" s="16">
        <v>0.25153197226309398</v>
      </c>
      <c r="AD11" s="16">
        <v>0.43946535750601501</v>
      </c>
      <c r="AE11" s="16">
        <v>0.42095848984129602</v>
      </c>
      <c r="AF11" s="16">
        <v>6.3217737867152901E-2</v>
      </c>
      <c r="AG11" s="16"/>
      <c r="AH11" s="16">
        <v>0.35019899358162099</v>
      </c>
      <c r="AI11" s="16">
        <v>0.49475823951641301</v>
      </c>
      <c r="AJ11" s="16"/>
      <c r="AK11" s="16">
        <v>0.339551977814184</v>
      </c>
      <c r="AL11" s="16">
        <v>0.460501899001453</v>
      </c>
      <c r="AM11" s="16"/>
      <c r="AN11" s="16">
        <v>0.34988503977186403</v>
      </c>
      <c r="AO11" s="16">
        <v>0.48882682608422601</v>
      </c>
      <c r="AP11" s="16"/>
      <c r="AQ11" s="16">
        <v>0.41161299637020199</v>
      </c>
      <c r="AR11" s="16">
        <v>0.46938797230906099</v>
      </c>
      <c r="AS11" s="16">
        <v>0.36301753345545801</v>
      </c>
      <c r="AT11" s="16"/>
      <c r="AU11" s="16">
        <v>0.40662139002805098</v>
      </c>
      <c r="AV11" s="16">
        <v>0.39183487805718098</v>
      </c>
      <c r="AW11" s="16"/>
      <c r="AX11" s="16">
        <v>0.39875267907865097</v>
      </c>
      <c r="AY11" s="16">
        <v>0.40107599665132898</v>
      </c>
      <c r="AZ11" s="16"/>
      <c r="BA11" s="16">
        <v>0.40982504482294801</v>
      </c>
      <c r="BB11" s="16">
        <v>0.45097145357373603</v>
      </c>
    </row>
    <row r="12" spans="2:54" x14ac:dyDescent="0.35">
      <c r="B12" s="19" t="s">
        <v>165</v>
      </c>
      <c r="C12" s="16">
        <v>0.166275603442506</v>
      </c>
      <c r="D12" s="16">
        <v>0.164569108989713</v>
      </c>
      <c r="E12" s="16">
        <v>0.17008919817302301</v>
      </c>
      <c r="F12" s="16"/>
      <c r="G12" s="16">
        <v>0.23948555451046899</v>
      </c>
      <c r="H12" s="16">
        <v>0.20519895258342899</v>
      </c>
      <c r="I12" s="16">
        <v>6.1760141165407102E-2</v>
      </c>
      <c r="J12" s="16">
        <v>0.22313687788728001</v>
      </c>
      <c r="K12" s="16">
        <v>0.14442607324249301</v>
      </c>
      <c r="L12" s="16">
        <v>0</v>
      </c>
      <c r="M12" s="16"/>
      <c r="N12" s="16">
        <v>0.159971083195348</v>
      </c>
      <c r="O12" s="16">
        <v>0.22664960637575901</v>
      </c>
      <c r="P12" s="16">
        <v>0.11784405133486001</v>
      </c>
      <c r="Q12" s="16">
        <v>0.21237698716689599</v>
      </c>
      <c r="R12" s="16"/>
      <c r="S12" s="16">
        <v>0.14505710766989599</v>
      </c>
      <c r="T12" s="16">
        <v>0.20166537453966099</v>
      </c>
      <c r="U12" s="16"/>
      <c r="V12" s="16">
        <v>0.223908736419479</v>
      </c>
      <c r="W12" s="16">
        <v>0.218727866584978</v>
      </c>
      <c r="X12" s="16">
        <v>0.128458424376175</v>
      </c>
      <c r="Y12" s="16">
        <v>0.119359512044539</v>
      </c>
      <c r="Z12" s="16"/>
      <c r="AA12" s="16">
        <v>0.166511966288554</v>
      </c>
      <c r="AB12" s="16">
        <v>0.124896694261242</v>
      </c>
      <c r="AC12" s="16">
        <v>0.34720885241918598</v>
      </c>
      <c r="AD12" s="16">
        <v>0.140383684196973</v>
      </c>
      <c r="AE12" s="16">
        <v>0.109128637729258</v>
      </c>
      <c r="AF12" s="16">
        <v>0.24372132632548801</v>
      </c>
      <c r="AG12" s="16"/>
      <c r="AH12" s="16">
        <v>0.193298145194997</v>
      </c>
      <c r="AI12" s="16">
        <v>9.1691092749341896E-2</v>
      </c>
      <c r="AJ12" s="16"/>
      <c r="AK12" s="16">
        <v>0.193842068601873</v>
      </c>
      <c r="AL12" s="16">
        <v>0.128274906285958</v>
      </c>
      <c r="AM12" s="16"/>
      <c r="AN12" s="16">
        <v>0.167694077055865</v>
      </c>
      <c r="AO12" s="16">
        <v>0.100993805629558</v>
      </c>
      <c r="AP12" s="16"/>
      <c r="AQ12" s="16">
        <v>0.24828915012344199</v>
      </c>
      <c r="AR12" s="16">
        <v>0.26627257714403002</v>
      </c>
      <c r="AS12" s="16">
        <v>8.8141629765836602E-2</v>
      </c>
      <c r="AT12" s="16"/>
      <c r="AU12" s="16">
        <v>0.12921506104039501</v>
      </c>
      <c r="AV12" s="16">
        <v>0.23387992173844799</v>
      </c>
      <c r="AW12" s="16"/>
      <c r="AX12" s="16">
        <v>0.155491037555059</v>
      </c>
      <c r="AY12" s="16">
        <v>0.30348854821557503</v>
      </c>
      <c r="AZ12" s="16"/>
      <c r="BA12" s="16">
        <v>0.139106881835735</v>
      </c>
      <c r="BB12" s="16">
        <v>8.1220023051435802E-2</v>
      </c>
    </row>
    <row r="13" spans="2:54" x14ac:dyDescent="0.35">
      <c r="B13" s="19" t="s">
        <v>166</v>
      </c>
      <c r="C13" s="16">
        <v>4.5326797558768298E-2</v>
      </c>
      <c r="D13" s="16">
        <v>5.4059508212674599E-2</v>
      </c>
      <c r="E13" s="16">
        <v>2.5811340430632899E-2</v>
      </c>
      <c r="F13" s="16"/>
      <c r="G13" s="16">
        <v>0</v>
      </c>
      <c r="H13" s="16">
        <v>2.1269329733968001E-2</v>
      </c>
      <c r="I13" s="16">
        <v>7.8677208167572898E-2</v>
      </c>
      <c r="J13" s="16">
        <v>0.10033304599753499</v>
      </c>
      <c r="K13" s="16">
        <v>0</v>
      </c>
      <c r="L13" s="16">
        <v>0</v>
      </c>
      <c r="M13" s="16"/>
      <c r="N13" s="16">
        <v>7.49071832625718E-2</v>
      </c>
      <c r="O13" s="16">
        <v>0</v>
      </c>
      <c r="P13" s="16">
        <v>5.1501331044696202E-2</v>
      </c>
      <c r="Q13" s="16">
        <v>3.8715524416325198E-2</v>
      </c>
      <c r="R13" s="16"/>
      <c r="S13" s="16">
        <v>1.12035738507707E-2</v>
      </c>
      <c r="T13" s="16">
        <v>9.7914343893723901E-2</v>
      </c>
      <c r="U13" s="16"/>
      <c r="V13" s="16">
        <v>6.5995193300972102E-2</v>
      </c>
      <c r="W13" s="16">
        <v>3.4577211299059898E-2</v>
      </c>
      <c r="X13" s="16">
        <v>5.3380842988827101E-2</v>
      </c>
      <c r="Y13" s="16">
        <v>0</v>
      </c>
      <c r="Z13" s="16"/>
      <c r="AA13" s="16">
        <v>8.0617932972698703E-2</v>
      </c>
      <c r="AB13" s="16">
        <v>0</v>
      </c>
      <c r="AC13" s="16">
        <v>8.5653947891920601E-2</v>
      </c>
      <c r="AD13" s="16">
        <v>3.55460054896495E-2</v>
      </c>
      <c r="AE13" s="16">
        <v>2.6201150180898001E-2</v>
      </c>
      <c r="AF13" s="16">
        <v>0</v>
      </c>
      <c r="AG13" s="16"/>
      <c r="AH13" s="16">
        <v>4.3761848681880197E-2</v>
      </c>
      <c r="AI13" s="16">
        <v>3.1279348578977101E-2</v>
      </c>
      <c r="AJ13" s="16"/>
      <c r="AK13" s="16">
        <v>5.2117945169242202E-2</v>
      </c>
      <c r="AL13" s="16">
        <v>0</v>
      </c>
      <c r="AM13" s="16"/>
      <c r="AN13" s="16">
        <v>5.4017698364529097E-2</v>
      </c>
      <c r="AO13" s="16">
        <v>2.8548089051621098E-2</v>
      </c>
      <c r="AP13" s="16"/>
      <c r="AQ13" s="16">
        <v>6.17998621453342E-2</v>
      </c>
      <c r="AR13" s="16">
        <v>6.1358065357245403E-2</v>
      </c>
      <c r="AS13" s="16">
        <v>3.2081940933723303E-2</v>
      </c>
      <c r="AT13" s="16"/>
      <c r="AU13" s="16">
        <v>3.06915467367441E-2</v>
      </c>
      <c r="AV13" s="16">
        <v>8.3570165137533306E-2</v>
      </c>
      <c r="AW13" s="16"/>
      <c r="AX13" s="16">
        <v>2.5668934365960301E-2</v>
      </c>
      <c r="AY13" s="16">
        <v>0.29543545513309599</v>
      </c>
      <c r="AZ13" s="16"/>
      <c r="BA13" s="16">
        <v>4.3143995532917902E-2</v>
      </c>
      <c r="BB13" s="16">
        <v>5.5349940479066002E-2</v>
      </c>
    </row>
    <row r="14" spans="2:54" x14ac:dyDescent="0.35">
      <c r="B14" s="19" t="s">
        <v>167</v>
      </c>
      <c r="C14" s="20">
        <v>7.1073405905280702E-3</v>
      </c>
      <c r="D14" s="20">
        <v>5.0261573442577697E-3</v>
      </c>
      <c r="E14" s="20">
        <v>1.1758272475029899E-2</v>
      </c>
      <c r="F14" s="20"/>
      <c r="G14" s="20">
        <v>0</v>
      </c>
      <c r="H14" s="20">
        <v>1.10273411934335E-2</v>
      </c>
      <c r="I14" s="20">
        <v>0</v>
      </c>
      <c r="J14" s="20">
        <v>0</v>
      </c>
      <c r="K14" s="20">
        <v>5.0570056728060801E-2</v>
      </c>
      <c r="L14" s="20">
        <v>0</v>
      </c>
      <c r="M14" s="20"/>
      <c r="N14" s="20">
        <v>1.77221543998408E-2</v>
      </c>
      <c r="O14" s="20">
        <v>0</v>
      </c>
      <c r="P14" s="20">
        <v>9.0666428200411597E-3</v>
      </c>
      <c r="Q14" s="20">
        <v>0</v>
      </c>
      <c r="R14" s="20"/>
      <c r="S14" s="20">
        <v>1.18892974486394E-2</v>
      </c>
      <c r="T14" s="20">
        <v>0</v>
      </c>
      <c r="U14" s="20"/>
      <c r="V14" s="20">
        <v>0</v>
      </c>
      <c r="W14" s="20">
        <v>0</v>
      </c>
      <c r="X14" s="20">
        <v>7.1803579097682096E-3</v>
      </c>
      <c r="Y14" s="20">
        <v>4.67493091108169E-2</v>
      </c>
      <c r="Z14" s="20"/>
      <c r="AA14" s="20">
        <v>0</v>
      </c>
      <c r="AB14" s="20">
        <v>0</v>
      </c>
      <c r="AC14" s="20">
        <v>0</v>
      </c>
      <c r="AD14" s="20">
        <v>1.8749267241762999E-2</v>
      </c>
      <c r="AE14" s="20">
        <v>0</v>
      </c>
      <c r="AF14" s="20">
        <v>0</v>
      </c>
      <c r="AG14" s="20"/>
      <c r="AH14" s="20">
        <v>5.8864888363562903E-3</v>
      </c>
      <c r="AI14" s="20">
        <v>1.0520538434424199E-2</v>
      </c>
      <c r="AJ14" s="20"/>
      <c r="AK14" s="20">
        <v>6.9279990655227502E-3</v>
      </c>
      <c r="AL14" s="20">
        <v>1.15000389980411E-2</v>
      </c>
      <c r="AM14" s="20"/>
      <c r="AN14" s="20">
        <v>7.2660225279769803E-3</v>
      </c>
      <c r="AO14" s="20">
        <v>9.6019029085152603E-3</v>
      </c>
      <c r="AP14" s="20"/>
      <c r="AQ14" s="20">
        <v>2.1759331847685599E-2</v>
      </c>
      <c r="AR14" s="20">
        <v>0</v>
      </c>
      <c r="AS14" s="20">
        <v>6.5447286688433996E-3</v>
      </c>
      <c r="AT14" s="20"/>
      <c r="AU14" s="20">
        <v>5.1233012719528502E-3</v>
      </c>
      <c r="AV14" s="20">
        <v>1.2321505257566701E-2</v>
      </c>
      <c r="AW14" s="20"/>
      <c r="AX14" s="20">
        <v>7.6659583143138602E-3</v>
      </c>
      <c r="AY14" s="20">
        <v>0</v>
      </c>
      <c r="AZ14" s="20"/>
      <c r="BA14" s="20">
        <v>1.13471252382722E-2</v>
      </c>
      <c r="BB14" s="20">
        <v>0</v>
      </c>
    </row>
    <row r="15" spans="2:54" x14ac:dyDescent="0.35">
      <c r="B15" s="21" t="s">
        <v>26</v>
      </c>
    </row>
    <row r="16" spans="2:54" x14ac:dyDescent="0.35">
      <c r="B16" t="s">
        <v>525</v>
      </c>
    </row>
    <row r="17" spans="2:2" x14ac:dyDescent="0.35">
      <c r="B17" t="s">
        <v>526</v>
      </c>
    </row>
    <row r="19" spans="2:2" x14ac:dyDescent="0.35">
      <c r="B19"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B19"/>
  <sheetViews>
    <sheetView showGridLines="0" topLeftCell="A1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332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110</v>
      </c>
      <c r="D7" s="13">
        <v>81</v>
      </c>
      <c r="E7" s="13">
        <v>29</v>
      </c>
      <c r="F7" s="13"/>
      <c r="G7" s="13">
        <v>22</v>
      </c>
      <c r="H7" s="13">
        <v>42</v>
      </c>
      <c r="I7" s="13">
        <v>30</v>
      </c>
      <c r="J7" s="13">
        <v>12</v>
      </c>
      <c r="K7" s="13">
        <v>3</v>
      </c>
      <c r="L7" s="13">
        <v>1</v>
      </c>
      <c r="M7" s="13"/>
      <c r="N7" s="13">
        <v>23</v>
      </c>
      <c r="O7" s="13">
        <v>20</v>
      </c>
      <c r="P7" s="13">
        <v>46</v>
      </c>
      <c r="Q7" s="13">
        <v>21</v>
      </c>
      <c r="R7" s="13"/>
      <c r="S7" s="13">
        <v>82</v>
      </c>
      <c r="T7" s="13">
        <v>27</v>
      </c>
      <c r="U7" s="13"/>
      <c r="V7" s="13">
        <v>11</v>
      </c>
      <c r="W7" s="13">
        <v>28</v>
      </c>
      <c r="X7" s="13">
        <v>64</v>
      </c>
      <c r="Y7" s="13">
        <v>7</v>
      </c>
      <c r="Z7" s="13"/>
      <c r="AA7" s="13">
        <v>20</v>
      </c>
      <c r="AB7" s="13">
        <v>8</v>
      </c>
      <c r="AC7" s="13">
        <v>4</v>
      </c>
      <c r="AD7" s="13">
        <v>52</v>
      </c>
      <c r="AE7" s="13">
        <v>18</v>
      </c>
      <c r="AF7" s="13">
        <v>8</v>
      </c>
      <c r="AG7" s="13"/>
      <c r="AH7" s="13">
        <v>68</v>
      </c>
      <c r="AI7" s="13">
        <v>38</v>
      </c>
      <c r="AJ7" s="13"/>
      <c r="AK7" s="13">
        <v>63</v>
      </c>
      <c r="AL7" s="13">
        <v>31</v>
      </c>
      <c r="AM7" s="13"/>
      <c r="AN7" s="13">
        <v>57</v>
      </c>
      <c r="AO7" s="13">
        <v>44</v>
      </c>
      <c r="AP7" s="13"/>
      <c r="AQ7" s="13">
        <v>20</v>
      </c>
      <c r="AR7" s="13">
        <v>16</v>
      </c>
      <c r="AS7" s="13">
        <v>72</v>
      </c>
      <c r="AT7" s="13"/>
      <c r="AU7" s="13">
        <v>74</v>
      </c>
      <c r="AV7" s="13">
        <v>36</v>
      </c>
      <c r="AW7" s="13"/>
      <c r="AX7" s="13">
        <v>105</v>
      </c>
      <c r="AY7" s="13">
        <v>5</v>
      </c>
      <c r="AZ7" s="13"/>
      <c r="BA7" s="13">
        <v>71</v>
      </c>
      <c r="BB7" s="13">
        <v>16</v>
      </c>
    </row>
    <row r="8" spans="2:54" ht="30" customHeight="1" x14ac:dyDescent="0.35">
      <c r="B8" s="14" t="s">
        <v>84</v>
      </c>
      <c r="C8" s="14">
        <v>99</v>
      </c>
      <c r="D8" s="14">
        <v>73</v>
      </c>
      <c r="E8" s="14">
        <v>26</v>
      </c>
      <c r="F8" s="14"/>
      <c r="G8" s="14">
        <v>23</v>
      </c>
      <c r="H8" s="14">
        <v>34</v>
      </c>
      <c r="I8" s="14">
        <v>27</v>
      </c>
      <c r="J8" s="14">
        <v>12</v>
      </c>
      <c r="K8" s="14">
        <v>2</v>
      </c>
      <c r="L8" s="14">
        <v>1</v>
      </c>
      <c r="M8" s="14"/>
      <c r="N8" s="14">
        <v>19</v>
      </c>
      <c r="O8" s="14">
        <v>16</v>
      </c>
      <c r="P8" s="14">
        <v>41</v>
      </c>
      <c r="Q8" s="14">
        <v>24</v>
      </c>
      <c r="R8" s="14"/>
      <c r="S8" s="14">
        <v>59</v>
      </c>
      <c r="T8" s="14">
        <v>38</v>
      </c>
      <c r="U8" s="14"/>
      <c r="V8" s="14">
        <v>12</v>
      </c>
      <c r="W8" s="14">
        <v>31</v>
      </c>
      <c r="X8" s="14">
        <v>51</v>
      </c>
      <c r="Y8" s="14">
        <v>5</v>
      </c>
      <c r="Z8" s="14"/>
      <c r="AA8" s="14">
        <v>29</v>
      </c>
      <c r="AB8" s="14">
        <v>5</v>
      </c>
      <c r="AC8" s="14">
        <v>6</v>
      </c>
      <c r="AD8" s="14">
        <v>39</v>
      </c>
      <c r="AE8" s="14">
        <v>14</v>
      </c>
      <c r="AF8" s="14">
        <v>6</v>
      </c>
      <c r="AG8" s="14"/>
      <c r="AH8" s="14">
        <v>63</v>
      </c>
      <c r="AI8" s="14">
        <v>33</v>
      </c>
      <c r="AJ8" s="14"/>
      <c r="AK8" s="14">
        <v>59</v>
      </c>
      <c r="AL8" s="14">
        <v>26</v>
      </c>
      <c r="AM8" s="14"/>
      <c r="AN8" s="14">
        <v>50</v>
      </c>
      <c r="AO8" s="14">
        <v>39</v>
      </c>
      <c r="AP8" s="14"/>
      <c r="AQ8" s="14">
        <v>20</v>
      </c>
      <c r="AR8" s="14">
        <v>15</v>
      </c>
      <c r="AS8" s="14">
        <v>62</v>
      </c>
      <c r="AT8" s="14"/>
      <c r="AU8" s="14">
        <v>62</v>
      </c>
      <c r="AV8" s="14">
        <v>37</v>
      </c>
      <c r="AW8" s="14"/>
      <c r="AX8" s="14">
        <v>92</v>
      </c>
      <c r="AY8" s="14">
        <v>7</v>
      </c>
      <c r="AZ8" s="14"/>
      <c r="BA8" s="14">
        <v>60</v>
      </c>
      <c r="BB8" s="14">
        <v>14</v>
      </c>
    </row>
    <row r="9" spans="2:54" x14ac:dyDescent="0.35">
      <c r="B9" s="19" t="s">
        <v>110</v>
      </c>
      <c r="C9" s="16">
        <v>1.41664129462336E-2</v>
      </c>
      <c r="D9" s="16">
        <v>0</v>
      </c>
      <c r="E9" s="16">
        <v>5.3354681539221398E-2</v>
      </c>
      <c r="F9" s="16"/>
      <c r="G9" s="16">
        <v>3.6930900324263202E-2</v>
      </c>
      <c r="H9" s="16">
        <v>0</v>
      </c>
      <c r="I9" s="16">
        <v>0</v>
      </c>
      <c r="J9" s="16">
        <v>4.6034032022341402E-2</v>
      </c>
      <c r="K9" s="16">
        <v>0</v>
      </c>
      <c r="L9" s="16">
        <v>0</v>
      </c>
      <c r="M9" s="16"/>
      <c r="N9" s="16">
        <v>4.6282669536743003E-2</v>
      </c>
      <c r="O9" s="16">
        <v>0</v>
      </c>
      <c r="P9" s="16">
        <v>1.33255477978843E-2</v>
      </c>
      <c r="Q9" s="16">
        <v>0</v>
      </c>
      <c r="R9" s="16"/>
      <c r="S9" s="16">
        <v>9.1331330723807194E-3</v>
      </c>
      <c r="T9" s="16">
        <v>2.24474087217672E-2</v>
      </c>
      <c r="U9" s="16"/>
      <c r="V9" s="16">
        <v>0</v>
      </c>
      <c r="W9" s="16">
        <v>0</v>
      </c>
      <c r="X9" s="16">
        <v>2.7390712705659102E-2</v>
      </c>
      <c r="Y9" s="16">
        <v>0</v>
      </c>
      <c r="Z9" s="16"/>
      <c r="AA9" s="16">
        <v>0</v>
      </c>
      <c r="AB9" s="16">
        <v>0</v>
      </c>
      <c r="AC9" s="16">
        <v>0</v>
      </c>
      <c r="AD9" s="16">
        <v>1.3738390161141799E-2</v>
      </c>
      <c r="AE9" s="16">
        <v>6.2038217082786298E-2</v>
      </c>
      <c r="AF9" s="16">
        <v>0</v>
      </c>
      <c r="AG9" s="16"/>
      <c r="AH9" s="16">
        <v>8.5791527770375797E-3</v>
      </c>
      <c r="AI9" s="16">
        <v>0</v>
      </c>
      <c r="AJ9" s="16"/>
      <c r="AK9" s="16">
        <v>9.2093115370103108E-3</v>
      </c>
      <c r="AL9" s="16">
        <v>0</v>
      </c>
      <c r="AM9" s="16"/>
      <c r="AN9" s="16">
        <v>1.0868728932586899E-2</v>
      </c>
      <c r="AO9" s="16">
        <v>0</v>
      </c>
      <c r="AP9" s="16"/>
      <c r="AQ9" s="16">
        <v>2.6755744932450198E-2</v>
      </c>
      <c r="AR9" s="16">
        <v>0</v>
      </c>
      <c r="AS9" s="16">
        <v>0</v>
      </c>
      <c r="AT9" s="16"/>
      <c r="AU9" s="16">
        <v>8.7818487390808903E-3</v>
      </c>
      <c r="AV9" s="16">
        <v>2.3075826293007501E-2</v>
      </c>
      <c r="AW9" s="16"/>
      <c r="AX9" s="16">
        <v>1.52028451433097E-2</v>
      </c>
      <c r="AY9" s="16">
        <v>0</v>
      </c>
      <c r="AZ9" s="16"/>
      <c r="BA9" s="16">
        <v>8.9757768622740694E-3</v>
      </c>
      <c r="BB9" s="16">
        <v>0</v>
      </c>
    </row>
    <row r="10" spans="2:54" x14ac:dyDescent="0.35">
      <c r="B10" s="19" t="s">
        <v>163</v>
      </c>
      <c r="C10" s="16">
        <v>0.43529495315723199</v>
      </c>
      <c r="D10" s="16">
        <v>0.42255337833407802</v>
      </c>
      <c r="E10" s="16">
        <v>0.47054172016610801</v>
      </c>
      <c r="F10" s="16"/>
      <c r="G10" s="16">
        <v>0.27330701456714501</v>
      </c>
      <c r="H10" s="16">
        <v>0.494681763867098</v>
      </c>
      <c r="I10" s="16">
        <v>0.52620822402702105</v>
      </c>
      <c r="J10" s="16">
        <v>0.46827337721121298</v>
      </c>
      <c r="K10" s="16">
        <v>0</v>
      </c>
      <c r="L10" s="16">
        <v>0</v>
      </c>
      <c r="M10" s="16"/>
      <c r="N10" s="16">
        <v>0.537155690489728</v>
      </c>
      <c r="O10" s="16">
        <v>0.57752262545717004</v>
      </c>
      <c r="P10" s="16">
        <v>0.27635858207925601</v>
      </c>
      <c r="Q10" s="16">
        <v>0.53161705447443897</v>
      </c>
      <c r="R10" s="16"/>
      <c r="S10" s="16">
        <v>0.44237166520406901</v>
      </c>
      <c r="T10" s="16">
        <v>0.40476137464381901</v>
      </c>
      <c r="U10" s="16"/>
      <c r="V10" s="16">
        <v>0.39590590381519097</v>
      </c>
      <c r="W10" s="16">
        <v>0.32185510462751199</v>
      </c>
      <c r="X10" s="16">
        <v>0.50252612417458697</v>
      </c>
      <c r="Y10" s="16">
        <v>0.53628290746950702</v>
      </c>
      <c r="Z10" s="16"/>
      <c r="AA10" s="16">
        <v>0.33411901660702598</v>
      </c>
      <c r="AB10" s="16">
        <v>0.34674054632572598</v>
      </c>
      <c r="AC10" s="16">
        <v>0.49199738350009498</v>
      </c>
      <c r="AD10" s="16">
        <v>0.344495424810008</v>
      </c>
      <c r="AE10" s="16">
        <v>0.65137153439731799</v>
      </c>
      <c r="AF10" s="16">
        <v>1</v>
      </c>
      <c r="AG10" s="16"/>
      <c r="AH10" s="16">
        <v>0.47801965598394502</v>
      </c>
      <c r="AI10" s="16">
        <v>0.394935746398486</v>
      </c>
      <c r="AJ10" s="16"/>
      <c r="AK10" s="16">
        <v>0.45838914501606998</v>
      </c>
      <c r="AL10" s="16">
        <v>0.45269432434254903</v>
      </c>
      <c r="AM10" s="16"/>
      <c r="AN10" s="16">
        <v>0.487030147160746</v>
      </c>
      <c r="AO10" s="16">
        <v>0.44534657351089701</v>
      </c>
      <c r="AP10" s="16"/>
      <c r="AQ10" s="16">
        <v>0.20924467525750101</v>
      </c>
      <c r="AR10" s="16">
        <v>0.15549240105502901</v>
      </c>
      <c r="AS10" s="16">
        <v>0.56777589525013705</v>
      </c>
      <c r="AT10" s="16"/>
      <c r="AU10" s="16">
        <v>0.56581252176491104</v>
      </c>
      <c r="AV10" s="16">
        <v>0.21933783517969099</v>
      </c>
      <c r="AW10" s="16"/>
      <c r="AX10" s="16">
        <v>0.46714166738116197</v>
      </c>
      <c r="AY10" s="16">
        <v>0</v>
      </c>
      <c r="AZ10" s="16"/>
      <c r="BA10" s="16">
        <v>0.422445497449979</v>
      </c>
      <c r="BB10" s="16">
        <v>0.53565478670383704</v>
      </c>
    </row>
    <row r="11" spans="2:54" x14ac:dyDescent="0.35">
      <c r="B11" s="19" t="s">
        <v>164</v>
      </c>
      <c r="C11" s="16">
        <v>0.35443933865869698</v>
      </c>
      <c r="D11" s="16">
        <v>0.40148880640896101</v>
      </c>
      <c r="E11" s="16">
        <v>0.224287324429531</v>
      </c>
      <c r="F11" s="16"/>
      <c r="G11" s="16">
        <v>0.39208245415912502</v>
      </c>
      <c r="H11" s="16">
        <v>0.31976011705177099</v>
      </c>
      <c r="I11" s="16">
        <v>0.40881935704318401</v>
      </c>
      <c r="J11" s="16">
        <v>0.181487175407086</v>
      </c>
      <c r="K11" s="16">
        <v>1</v>
      </c>
      <c r="L11" s="16">
        <v>0</v>
      </c>
      <c r="M11" s="16"/>
      <c r="N11" s="16">
        <v>0.29337037317767201</v>
      </c>
      <c r="O11" s="16">
        <v>0.23315099817394999</v>
      </c>
      <c r="P11" s="16">
        <v>0.46100261729276698</v>
      </c>
      <c r="Q11" s="16">
        <v>0.301915926940723</v>
      </c>
      <c r="R11" s="16"/>
      <c r="S11" s="16">
        <v>0.388816907491635</v>
      </c>
      <c r="T11" s="16">
        <v>0.31352505049026202</v>
      </c>
      <c r="U11" s="16"/>
      <c r="V11" s="16">
        <v>0.38617667237120301</v>
      </c>
      <c r="W11" s="16">
        <v>0.34589039785271303</v>
      </c>
      <c r="X11" s="16">
        <v>0.34127098364883002</v>
      </c>
      <c r="Y11" s="16">
        <v>0.46371709253049298</v>
      </c>
      <c r="Z11" s="16"/>
      <c r="AA11" s="16">
        <v>0.349332002269092</v>
      </c>
      <c r="AB11" s="16">
        <v>0.54289436898597998</v>
      </c>
      <c r="AC11" s="16">
        <v>0.28317468947376401</v>
      </c>
      <c r="AD11" s="16">
        <v>0.44657858466358002</v>
      </c>
      <c r="AE11" s="16">
        <v>0.23036591679257501</v>
      </c>
      <c r="AF11" s="16">
        <v>0</v>
      </c>
      <c r="AG11" s="16"/>
      <c r="AH11" s="16">
        <v>0.32550262294590199</v>
      </c>
      <c r="AI11" s="16">
        <v>0.39794624196843498</v>
      </c>
      <c r="AJ11" s="16"/>
      <c r="AK11" s="16">
        <v>0.35628322622872499</v>
      </c>
      <c r="AL11" s="16">
        <v>0.26187534232422399</v>
      </c>
      <c r="AM11" s="16"/>
      <c r="AN11" s="16">
        <v>0.38765589043264997</v>
      </c>
      <c r="AO11" s="16">
        <v>0.32729924695656498</v>
      </c>
      <c r="AP11" s="16"/>
      <c r="AQ11" s="16">
        <v>0.40328739483979598</v>
      </c>
      <c r="AR11" s="16">
        <v>0.580914485470853</v>
      </c>
      <c r="AS11" s="16">
        <v>0.29851817579114598</v>
      </c>
      <c r="AT11" s="16"/>
      <c r="AU11" s="16">
        <v>0.26870134738215601</v>
      </c>
      <c r="AV11" s="16">
        <v>0.49630322483728301</v>
      </c>
      <c r="AW11" s="16"/>
      <c r="AX11" s="16">
        <v>0.33101731820152402</v>
      </c>
      <c r="AY11" s="16">
        <v>0.67458185716353702</v>
      </c>
      <c r="AZ11" s="16"/>
      <c r="BA11" s="16">
        <v>0.41266617674401801</v>
      </c>
      <c r="BB11" s="16">
        <v>0.27095418797496001</v>
      </c>
    </row>
    <row r="12" spans="2:54" x14ac:dyDescent="0.35">
      <c r="B12" s="19" t="s">
        <v>165</v>
      </c>
      <c r="C12" s="16">
        <v>0.14831520612013799</v>
      </c>
      <c r="D12" s="16">
        <v>0.150345987238346</v>
      </c>
      <c r="E12" s="16">
        <v>0.142697496385435</v>
      </c>
      <c r="F12" s="16"/>
      <c r="G12" s="16">
        <v>0.21406258725965099</v>
      </c>
      <c r="H12" s="16">
        <v>0.10430644229741</v>
      </c>
      <c r="I12" s="16">
        <v>6.4972418929795203E-2</v>
      </c>
      <c r="J12" s="16">
        <v>0.30420541535936002</v>
      </c>
      <c r="K12" s="16">
        <v>0</v>
      </c>
      <c r="L12" s="16">
        <v>1</v>
      </c>
      <c r="M12" s="16"/>
      <c r="N12" s="16">
        <v>0.123191266795857</v>
      </c>
      <c r="O12" s="16">
        <v>9.5110326700794903E-2</v>
      </c>
      <c r="P12" s="16">
        <v>0.20139921787328099</v>
      </c>
      <c r="Q12" s="16">
        <v>0.113034851686939</v>
      </c>
      <c r="R12" s="16"/>
      <c r="S12" s="16">
        <v>0.104532605497182</v>
      </c>
      <c r="T12" s="16">
        <v>0.221218356040354</v>
      </c>
      <c r="U12" s="16"/>
      <c r="V12" s="16">
        <v>0.14319085360904299</v>
      </c>
      <c r="W12" s="16">
        <v>0.227070432095166</v>
      </c>
      <c r="X12" s="16">
        <v>0.11705490647548999</v>
      </c>
      <c r="Y12" s="16">
        <v>0</v>
      </c>
      <c r="Z12" s="16"/>
      <c r="AA12" s="16">
        <v>0.234232652062274</v>
      </c>
      <c r="AB12" s="16">
        <v>0.11036508468829399</v>
      </c>
      <c r="AC12" s="16">
        <v>0</v>
      </c>
      <c r="AD12" s="16">
        <v>0.167507369693396</v>
      </c>
      <c r="AE12" s="16">
        <v>5.6224331727321102E-2</v>
      </c>
      <c r="AF12" s="16">
        <v>0</v>
      </c>
      <c r="AG12" s="16"/>
      <c r="AH12" s="16">
        <v>0.13709762603999101</v>
      </c>
      <c r="AI12" s="16">
        <v>0.16052876457228399</v>
      </c>
      <c r="AJ12" s="16"/>
      <c r="AK12" s="16">
        <v>0.146375176762742</v>
      </c>
      <c r="AL12" s="16">
        <v>0.16870328333932999</v>
      </c>
      <c r="AM12" s="16"/>
      <c r="AN12" s="16">
        <v>0.10462106608428901</v>
      </c>
      <c r="AO12" s="16">
        <v>0.18794627504293601</v>
      </c>
      <c r="AP12" s="16"/>
      <c r="AQ12" s="16">
        <v>0.20227963474329899</v>
      </c>
      <c r="AR12" s="16">
        <v>0.26359311347411801</v>
      </c>
      <c r="AS12" s="16">
        <v>0.108987683120339</v>
      </c>
      <c r="AT12" s="16"/>
      <c r="AU12" s="16">
        <v>0.124104362472149</v>
      </c>
      <c r="AV12" s="16">
        <v>0.188374977948565</v>
      </c>
      <c r="AW12" s="16"/>
      <c r="AX12" s="16">
        <v>0.14902022657529199</v>
      </c>
      <c r="AY12" s="16">
        <v>0.13867867521013399</v>
      </c>
      <c r="AZ12" s="16"/>
      <c r="BA12" s="16">
        <v>0.155912548943729</v>
      </c>
      <c r="BB12" s="16">
        <v>4.2068834458265598E-2</v>
      </c>
    </row>
    <row r="13" spans="2:54" x14ac:dyDescent="0.35">
      <c r="B13" s="19" t="s">
        <v>166</v>
      </c>
      <c r="C13" s="16">
        <v>3.3050173563878397E-2</v>
      </c>
      <c r="D13" s="16">
        <v>2.5611828018615598E-2</v>
      </c>
      <c r="E13" s="16">
        <v>5.3626722067831901E-2</v>
      </c>
      <c r="F13" s="16"/>
      <c r="G13" s="16">
        <v>2.1020068692995799E-2</v>
      </c>
      <c r="H13" s="16">
        <v>8.1251676783721E-2</v>
      </c>
      <c r="I13" s="16">
        <v>0</v>
      </c>
      <c r="J13" s="16">
        <v>0</v>
      </c>
      <c r="K13" s="16">
        <v>0</v>
      </c>
      <c r="L13" s="16">
        <v>0</v>
      </c>
      <c r="M13" s="16"/>
      <c r="N13" s="16">
        <v>0</v>
      </c>
      <c r="O13" s="16">
        <v>9.4216049668085694E-2</v>
      </c>
      <c r="P13" s="16">
        <v>1.20448686261491E-2</v>
      </c>
      <c r="Q13" s="16">
        <v>5.3432166897900202E-2</v>
      </c>
      <c r="R13" s="16"/>
      <c r="S13" s="16">
        <v>5.5145688734732801E-2</v>
      </c>
      <c r="T13" s="16">
        <v>0</v>
      </c>
      <c r="U13" s="16"/>
      <c r="V13" s="16">
        <v>7.4726570204563705E-2</v>
      </c>
      <c r="W13" s="16">
        <v>5.73696557549161E-2</v>
      </c>
      <c r="X13" s="16">
        <v>1.1757272995434E-2</v>
      </c>
      <c r="Y13" s="16">
        <v>0</v>
      </c>
      <c r="Z13" s="16"/>
      <c r="AA13" s="16">
        <v>3.1833647397735997E-2</v>
      </c>
      <c r="AB13" s="16">
        <v>0</v>
      </c>
      <c r="AC13" s="16">
        <v>0.22482792702614099</v>
      </c>
      <c r="AD13" s="16">
        <v>2.76802306718744E-2</v>
      </c>
      <c r="AE13" s="16">
        <v>0</v>
      </c>
      <c r="AF13" s="16">
        <v>0</v>
      </c>
      <c r="AG13" s="16"/>
      <c r="AH13" s="16">
        <v>2.7707928547181199E-2</v>
      </c>
      <c r="AI13" s="16">
        <v>4.6589247060794099E-2</v>
      </c>
      <c r="AJ13" s="16"/>
      <c r="AK13" s="16">
        <v>2.9743140455452399E-2</v>
      </c>
      <c r="AL13" s="16">
        <v>5.96001930619319E-2</v>
      </c>
      <c r="AM13" s="16"/>
      <c r="AN13" s="16">
        <v>9.8241673897278906E-3</v>
      </c>
      <c r="AO13" s="16">
        <v>3.9407904489602699E-2</v>
      </c>
      <c r="AP13" s="16"/>
      <c r="AQ13" s="16">
        <v>8.6412526747300503E-2</v>
      </c>
      <c r="AR13" s="16">
        <v>0</v>
      </c>
      <c r="AS13" s="16">
        <v>2.4718245838378301E-2</v>
      </c>
      <c r="AT13" s="16"/>
      <c r="AU13" s="16">
        <v>3.2599919641703202E-2</v>
      </c>
      <c r="AV13" s="16">
        <v>3.3795173186751501E-2</v>
      </c>
      <c r="AW13" s="16"/>
      <c r="AX13" s="16">
        <v>2.18060757589667E-2</v>
      </c>
      <c r="AY13" s="16">
        <v>0.18673946762632901</v>
      </c>
      <c r="AZ13" s="16"/>
      <c r="BA13" s="16">
        <v>0</v>
      </c>
      <c r="BB13" s="16">
        <v>4.4207361189011099E-2</v>
      </c>
    </row>
    <row r="14" spans="2:54" x14ac:dyDescent="0.35">
      <c r="B14" s="19" t="s">
        <v>167</v>
      </c>
      <c r="C14" s="20">
        <v>1.47339155538202E-2</v>
      </c>
      <c r="D14" s="20">
        <v>0</v>
      </c>
      <c r="E14" s="20">
        <v>5.5492055411872201E-2</v>
      </c>
      <c r="F14" s="20"/>
      <c r="G14" s="20">
        <v>6.2596974996820404E-2</v>
      </c>
      <c r="H14" s="20">
        <v>0</v>
      </c>
      <c r="I14" s="20">
        <v>0</v>
      </c>
      <c r="J14" s="20">
        <v>0</v>
      </c>
      <c r="K14" s="20">
        <v>0</v>
      </c>
      <c r="L14" s="20">
        <v>0</v>
      </c>
      <c r="M14" s="20"/>
      <c r="N14" s="20">
        <v>0</v>
      </c>
      <c r="O14" s="20">
        <v>0</v>
      </c>
      <c r="P14" s="20">
        <v>3.5869166330663498E-2</v>
      </c>
      <c r="Q14" s="20">
        <v>0</v>
      </c>
      <c r="R14" s="20"/>
      <c r="S14" s="20">
        <v>0</v>
      </c>
      <c r="T14" s="20">
        <v>3.8047810103798298E-2</v>
      </c>
      <c r="U14" s="20"/>
      <c r="V14" s="20">
        <v>0</v>
      </c>
      <c r="W14" s="20">
        <v>4.7814409669692401E-2</v>
      </c>
      <c r="X14" s="20">
        <v>0</v>
      </c>
      <c r="Y14" s="20">
        <v>0</v>
      </c>
      <c r="Z14" s="20"/>
      <c r="AA14" s="20">
        <v>5.0482681663872299E-2</v>
      </c>
      <c r="AB14" s="20">
        <v>0</v>
      </c>
      <c r="AC14" s="20">
        <v>0</v>
      </c>
      <c r="AD14" s="20">
        <v>0</v>
      </c>
      <c r="AE14" s="20">
        <v>0</v>
      </c>
      <c r="AF14" s="20">
        <v>0</v>
      </c>
      <c r="AG14" s="20"/>
      <c r="AH14" s="20">
        <v>2.3093013705942599E-2</v>
      </c>
      <c r="AI14" s="20">
        <v>0</v>
      </c>
      <c r="AJ14" s="20"/>
      <c r="AK14" s="20">
        <v>0</v>
      </c>
      <c r="AL14" s="20">
        <v>5.7126856931964398E-2</v>
      </c>
      <c r="AM14" s="20"/>
      <c r="AN14" s="20">
        <v>0</v>
      </c>
      <c r="AO14" s="20">
        <v>0</v>
      </c>
      <c r="AP14" s="20"/>
      <c r="AQ14" s="20">
        <v>7.2020023479653195E-2</v>
      </c>
      <c r="AR14" s="20">
        <v>0</v>
      </c>
      <c r="AS14" s="20">
        <v>0</v>
      </c>
      <c r="AT14" s="20"/>
      <c r="AU14" s="20">
        <v>0</v>
      </c>
      <c r="AV14" s="20">
        <v>3.9112962554702597E-2</v>
      </c>
      <c r="AW14" s="20"/>
      <c r="AX14" s="20">
        <v>1.58118669397453E-2</v>
      </c>
      <c r="AY14" s="20">
        <v>0</v>
      </c>
      <c r="AZ14" s="20"/>
      <c r="BA14" s="20">
        <v>0</v>
      </c>
      <c r="BB14" s="20">
        <v>0.10711482967392599</v>
      </c>
    </row>
    <row r="15" spans="2:54" x14ac:dyDescent="0.35">
      <c r="B15" s="21" t="s">
        <v>27</v>
      </c>
    </row>
    <row r="16" spans="2:54" x14ac:dyDescent="0.35">
      <c r="B16" t="s">
        <v>525</v>
      </c>
    </row>
    <row r="17" spans="2:2" x14ac:dyDescent="0.35">
      <c r="B17" t="s">
        <v>526</v>
      </c>
    </row>
    <row r="19" spans="2:2" x14ac:dyDescent="0.35">
      <c r="B19"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B19"/>
  <sheetViews>
    <sheetView showGridLines="0" topLeftCell="A5"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333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118</v>
      </c>
      <c r="D7" s="13">
        <v>87</v>
      </c>
      <c r="E7" s="13">
        <v>31</v>
      </c>
      <c r="F7" s="13"/>
      <c r="G7" s="13">
        <v>20</v>
      </c>
      <c r="H7" s="13">
        <v>48</v>
      </c>
      <c r="I7" s="13">
        <v>32</v>
      </c>
      <c r="J7" s="13">
        <v>10</v>
      </c>
      <c r="K7" s="13">
        <v>7</v>
      </c>
      <c r="L7" s="13">
        <v>1</v>
      </c>
      <c r="M7" s="13"/>
      <c r="N7" s="13">
        <v>21</v>
      </c>
      <c r="O7" s="13">
        <v>20</v>
      </c>
      <c r="P7" s="13">
        <v>54</v>
      </c>
      <c r="Q7" s="13">
        <v>23</v>
      </c>
      <c r="R7" s="13"/>
      <c r="S7" s="13">
        <v>89</v>
      </c>
      <c r="T7" s="13">
        <v>29</v>
      </c>
      <c r="U7" s="13"/>
      <c r="V7" s="13">
        <v>12</v>
      </c>
      <c r="W7" s="13">
        <v>28</v>
      </c>
      <c r="X7" s="13">
        <v>69</v>
      </c>
      <c r="Y7" s="13">
        <v>9</v>
      </c>
      <c r="Z7" s="13"/>
      <c r="AA7" s="13">
        <v>20</v>
      </c>
      <c r="AB7" s="13">
        <v>11</v>
      </c>
      <c r="AC7" s="13">
        <v>6</v>
      </c>
      <c r="AD7" s="13">
        <v>55</v>
      </c>
      <c r="AE7" s="13">
        <v>16</v>
      </c>
      <c r="AF7" s="13">
        <v>10</v>
      </c>
      <c r="AG7" s="13"/>
      <c r="AH7" s="13">
        <v>71</v>
      </c>
      <c r="AI7" s="13">
        <v>41</v>
      </c>
      <c r="AJ7" s="13"/>
      <c r="AK7" s="13">
        <v>64</v>
      </c>
      <c r="AL7" s="13">
        <v>37</v>
      </c>
      <c r="AM7" s="13"/>
      <c r="AN7" s="13">
        <v>57</v>
      </c>
      <c r="AO7" s="13">
        <v>51</v>
      </c>
      <c r="AP7" s="13"/>
      <c r="AQ7" s="13">
        <v>17</v>
      </c>
      <c r="AR7" s="13">
        <v>20</v>
      </c>
      <c r="AS7" s="13">
        <v>79</v>
      </c>
      <c r="AT7" s="13"/>
      <c r="AU7" s="13">
        <v>84</v>
      </c>
      <c r="AV7" s="13">
        <v>34</v>
      </c>
      <c r="AW7" s="13"/>
      <c r="AX7" s="13">
        <v>111</v>
      </c>
      <c r="AY7" s="13">
        <v>7</v>
      </c>
      <c r="AZ7" s="13"/>
      <c r="BA7" s="13">
        <v>74</v>
      </c>
      <c r="BB7" s="13">
        <v>20</v>
      </c>
    </row>
    <row r="8" spans="2:54" ht="30" customHeight="1" x14ac:dyDescent="0.35">
      <c r="B8" s="14" t="s">
        <v>84</v>
      </c>
      <c r="C8" s="14">
        <v>107</v>
      </c>
      <c r="D8" s="14">
        <v>77</v>
      </c>
      <c r="E8" s="14">
        <v>30</v>
      </c>
      <c r="F8" s="14"/>
      <c r="G8" s="14">
        <v>21</v>
      </c>
      <c r="H8" s="14">
        <v>41</v>
      </c>
      <c r="I8" s="14">
        <v>29</v>
      </c>
      <c r="J8" s="14">
        <v>11</v>
      </c>
      <c r="K8" s="14">
        <v>5</v>
      </c>
      <c r="L8" s="14">
        <v>1</v>
      </c>
      <c r="M8" s="14"/>
      <c r="N8" s="14">
        <v>15</v>
      </c>
      <c r="O8" s="14">
        <v>18</v>
      </c>
      <c r="P8" s="14">
        <v>48</v>
      </c>
      <c r="Q8" s="14">
        <v>27</v>
      </c>
      <c r="R8" s="14"/>
      <c r="S8" s="14">
        <v>64</v>
      </c>
      <c r="T8" s="14">
        <v>43</v>
      </c>
      <c r="U8" s="14"/>
      <c r="V8" s="14">
        <v>14</v>
      </c>
      <c r="W8" s="14">
        <v>31</v>
      </c>
      <c r="X8" s="14">
        <v>55</v>
      </c>
      <c r="Y8" s="14">
        <v>7</v>
      </c>
      <c r="Z8" s="14"/>
      <c r="AA8" s="14">
        <v>31</v>
      </c>
      <c r="AB8" s="14">
        <v>8</v>
      </c>
      <c r="AC8" s="14">
        <v>8</v>
      </c>
      <c r="AD8" s="14">
        <v>41</v>
      </c>
      <c r="AE8" s="14">
        <v>12</v>
      </c>
      <c r="AF8" s="14">
        <v>8</v>
      </c>
      <c r="AG8" s="14"/>
      <c r="AH8" s="14">
        <v>64</v>
      </c>
      <c r="AI8" s="14">
        <v>36</v>
      </c>
      <c r="AJ8" s="14"/>
      <c r="AK8" s="14">
        <v>59</v>
      </c>
      <c r="AL8" s="14">
        <v>32</v>
      </c>
      <c r="AM8" s="14"/>
      <c r="AN8" s="14">
        <v>49</v>
      </c>
      <c r="AO8" s="14">
        <v>48</v>
      </c>
      <c r="AP8" s="14"/>
      <c r="AQ8" s="14">
        <v>17</v>
      </c>
      <c r="AR8" s="14">
        <v>21</v>
      </c>
      <c r="AS8" s="14">
        <v>67</v>
      </c>
      <c r="AT8" s="14"/>
      <c r="AU8" s="14">
        <v>71</v>
      </c>
      <c r="AV8" s="14">
        <v>36</v>
      </c>
      <c r="AW8" s="14"/>
      <c r="AX8" s="14">
        <v>99</v>
      </c>
      <c r="AY8" s="14">
        <v>9</v>
      </c>
      <c r="AZ8" s="14"/>
      <c r="BA8" s="14">
        <v>65</v>
      </c>
      <c r="BB8" s="14">
        <v>18</v>
      </c>
    </row>
    <row r="9" spans="2:54" x14ac:dyDescent="0.35">
      <c r="B9" s="19" t="s">
        <v>110</v>
      </c>
      <c r="C9" s="16">
        <v>1.50450895735229E-2</v>
      </c>
      <c r="D9" s="16">
        <v>0</v>
      </c>
      <c r="E9" s="16">
        <v>5.3657904586154999E-2</v>
      </c>
      <c r="F9" s="16"/>
      <c r="G9" s="16">
        <v>0</v>
      </c>
      <c r="H9" s="16">
        <v>0</v>
      </c>
      <c r="I9" s="16">
        <v>0</v>
      </c>
      <c r="J9" s="16">
        <v>0.146405016522479</v>
      </c>
      <c r="K9" s="16">
        <v>0</v>
      </c>
      <c r="L9" s="16">
        <v>0</v>
      </c>
      <c r="M9" s="16"/>
      <c r="N9" s="16">
        <v>0</v>
      </c>
      <c r="O9" s="16">
        <v>0</v>
      </c>
      <c r="P9" s="16">
        <v>3.3967400040606499E-2</v>
      </c>
      <c r="Q9" s="16">
        <v>0</v>
      </c>
      <c r="R9" s="16"/>
      <c r="S9" s="16">
        <v>0</v>
      </c>
      <c r="T9" s="16">
        <v>3.7408067782248401E-2</v>
      </c>
      <c r="U9" s="16"/>
      <c r="V9" s="16">
        <v>0</v>
      </c>
      <c r="W9" s="16">
        <v>5.16453692782219E-2</v>
      </c>
      <c r="X9" s="16">
        <v>0</v>
      </c>
      <c r="Y9" s="16">
        <v>0</v>
      </c>
      <c r="Z9" s="16"/>
      <c r="AA9" s="16">
        <v>5.1917783562703199E-2</v>
      </c>
      <c r="AB9" s="16">
        <v>0</v>
      </c>
      <c r="AC9" s="16">
        <v>0</v>
      </c>
      <c r="AD9" s="16">
        <v>0</v>
      </c>
      <c r="AE9" s="16">
        <v>0</v>
      </c>
      <c r="AF9" s="16">
        <v>0</v>
      </c>
      <c r="AG9" s="16"/>
      <c r="AH9" s="16">
        <v>0</v>
      </c>
      <c r="AI9" s="16">
        <v>0</v>
      </c>
      <c r="AJ9" s="16"/>
      <c r="AK9" s="16">
        <v>0</v>
      </c>
      <c r="AL9" s="16">
        <v>4.9934163963548599E-2</v>
      </c>
      <c r="AM9" s="16"/>
      <c r="AN9" s="16">
        <v>0</v>
      </c>
      <c r="AO9" s="16">
        <v>3.3801424991408598E-2</v>
      </c>
      <c r="AP9" s="16"/>
      <c r="AQ9" s="16">
        <v>0</v>
      </c>
      <c r="AR9" s="16">
        <v>7.6614850408552898E-2</v>
      </c>
      <c r="AS9" s="16">
        <v>0</v>
      </c>
      <c r="AT9" s="16"/>
      <c r="AU9" s="16">
        <v>2.27397217748464E-2</v>
      </c>
      <c r="AV9" s="16">
        <v>0</v>
      </c>
      <c r="AW9" s="16"/>
      <c r="AX9" s="16">
        <v>1.6383305976251601E-2</v>
      </c>
      <c r="AY9" s="16">
        <v>0</v>
      </c>
      <c r="AZ9" s="16"/>
      <c r="BA9" s="16">
        <v>2.4974243704376901E-2</v>
      </c>
      <c r="BB9" s="16">
        <v>0</v>
      </c>
    </row>
    <row r="10" spans="2:54" x14ac:dyDescent="0.35">
      <c r="B10" s="19" t="s">
        <v>163</v>
      </c>
      <c r="C10" s="16">
        <v>0.38075134424714302</v>
      </c>
      <c r="D10" s="16">
        <v>0.374216776555027</v>
      </c>
      <c r="E10" s="16">
        <v>0.39752213529163399</v>
      </c>
      <c r="F10" s="16"/>
      <c r="G10" s="16">
        <v>0.19132224875548601</v>
      </c>
      <c r="H10" s="16">
        <v>0.45466116292174602</v>
      </c>
      <c r="I10" s="16">
        <v>0.44197174699763597</v>
      </c>
      <c r="J10" s="16">
        <v>0.50010039147408003</v>
      </c>
      <c r="K10" s="16">
        <v>0</v>
      </c>
      <c r="L10" s="16">
        <v>0</v>
      </c>
      <c r="M10" s="16"/>
      <c r="N10" s="16">
        <v>0.457055579977587</v>
      </c>
      <c r="O10" s="16">
        <v>0.33554989804899699</v>
      </c>
      <c r="P10" s="16">
        <v>0.25696512946168598</v>
      </c>
      <c r="Q10" s="16">
        <v>0.585584776171166</v>
      </c>
      <c r="R10" s="16"/>
      <c r="S10" s="16">
        <v>0.423509566615282</v>
      </c>
      <c r="T10" s="16">
        <v>0.31719564453596899</v>
      </c>
      <c r="U10" s="16"/>
      <c r="V10" s="16">
        <v>0.36999247363633397</v>
      </c>
      <c r="W10" s="16">
        <v>0.322505251105282</v>
      </c>
      <c r="X10" s="16">
        <v>0.43563742118142601</v>
      </c>
      <c r="Y10" s="16">
        <v>0.21616037790262399</v>
      </c>
      <c r="Z10" s="16"/>
      <c r="AA10" s="16">
        <v>0.34696454682192202</v>
      </c>
      <c r="AB10" s="16">
        <v>0.190790710249363</v>
      </c>
      <c r="AC10" s="16">
        <v>0.53458475441378195</v>
      </c>
      <c r="AD10" s="16">
        <v>0.27235497406463099</v>
      </c>
      <c r="AE10" s="16">
        <v>0.629136882376505</v>
      </c>
      <c r="AF10" s="16">
        <v>0.75289000348966895</v>
      </c>
      <c r="AG10" s="16"/>
      <c r="AH10" s="16">
        <v>0.50216067896162198</v>
      </c>
      <c r="AI10" s="16">
        <v>0.224874006788984</v>
      </c>
      <c r="AJ10" s="16"/>
      <c r="AK10" s="16">
        <v>0.49203769902002498</v>
      </c>
      <c r="AL10" s="16">
        <v>0.224439935727099</v>
      </c>
      <c r="AM10" s="16"/>
      <c r="AN10" s="16">
        <v>0.53969433960331203</v>
      </c>
      <c r="AO10" s="16">
        <v>0.19261530382815301</v>
      </c>
      <c r="AP10" s="16"/>
      <c r="AQ10" s="16">
        <v>0.39510838515177998</v>
      </c>
      <c r="AR10" s="16">
        <v>0.126418759890606</v>
      </c>
      <c r="AS10" s="16">
        <v>0.44754264680253503</v>
      </c>
      <c r="AT10" s="16"/>
      <c r="AU10" s="16">
        <v>0.432554252347646</v>
      </c>
      <c r="AV10" s="16">
        <v>0.279462631265254</v>
      </c>
      <c r="AW10" s="16"/>
      <c r="AX10" s="16">
        <v>0.408954101023773</v>
      </c>
      <c r="AY10" s="16">
        <v>6.3677811850234994E-2</v>
      </c>
      <c r="AZ10" s="16"/>
      <c r="BA10" s="16">
        <v>0.40942241185323403</v>
      </c>
      <c r="BB10" s="16">
        <v>0.35356489823703502</v>
      </c>
    </row>
    <row r="11" spans="2:54" x14ac:dyDescent="0.35">
      <c r="B11" s="19" t="s">
        <v>164</v>
      </c>
      <c r="C11" s="16">
        <v>0.37043715011719103</v>
      </c>
      <c r="D11" s="16">
        <v>0.34948984872356598</v>
      </c>
      <c r="E11" s="16">
        <v>0.424197831951173</v>
      </c>
      <c r="F11" s="16"/>
      <c r="G11" s="16">
        <v>0.437875854736474</v>
      </c>
      <c r="H11" s="16">
        <v>0.31072578180799298</v>
      </c>
      <c r="I11" s="16">
        <v>0.49570745746082101</v>
      </c>
      <c r="J11" s="16">
        <v>0.14326364121080701</v>
      </c>
      <c r="K11" s="16">
        <v>0.41880190183478899</v>
      </c>
      <c r="L11" s="16">
        <v>0</v>
      </c>
      <c r="M11" s="16"/>
      <c r="N11" s="16">
        <v>0.47101461710572601</v>
      </c>
      <c r="O11" s="16">
        <v>0.29921148738158898</v>
      </c>
      <c r="P11" s="16">
        <v>0.44185054410536401</v>
      </c>
      <c r="Q11" s="16">
        <v>0.23358002643476</v>
      </c>
      <c r="R11" s="16"/>
      <c r="S11" s="16">
        <v>0.33141141573595101</v>
      </c>
      <c r="T11" s="16">
        <v>0.42844489033583899</v>
      </c>
      <c r="U11" s="16"/>
      <c r="V11" s="16">
        <v>0.305357150964506</v>
      </c>
      <c r="W11" s="16">
        <v>0.34600109829582498</v>
      </c>
      <c r="X11" s="16">
        <v>0.392968603088725</v>
      </c>
      <c r="Y11" s="16">
        <v>0.436827758279559</v>
      </c>
      <c r="Z11" s="16"/>
      <c r="AA11" s="16">
        <v>0.30938340395866099</v>
      </c>
      <c r="AB11" s="16">
        <v>0.74451336685153902</v>
      </c>
      <c r="AC11" s="16">
        <v>0.30444779420910301</v>
      </c>
      <c r="AD11" s="16">
        <v>0.44231069609963303</v>
      </c>
      <c r="AE11" s="16">
        <v>0.26060969923761601</v>
      </c>
      <c r="AF11" s="16">
        <v>7.4155648399062302E-2</v>
      </c>
      <c r="AG11" s="16"/>
      <c r="AH11" s="16">
        <v>0.360748778893767</v>
      </c>
      <c r="AI11" s="16">
        <v>0.434781734264928</v>
      </c>
      <c r="AJ11" s="16"/>
      <c r="AK11" s="16">
        <v>0.30311557561021102</v>
      </c>
      <c r="AL11" s="16">
        <v>0.44179615867475802</v>
      </c>
      <c r="AM11" s="16"/>
      <c r="AN11" s="16">
        <v>0.31610058908400701</v>
      </c>
      <c r="AO11" s="16">
        <v>0.44315719458582298</v>
      </c>
      <c r="AP11" s="16"/>
      <c r="AQ11" s="16">
        <v>0.189566850492424</v>
      </c>
      <c r="AR11" s="16">
        <v>0.54379037741930303</v>
      </c>
      <c r="AS11" s="16">
        <v>0.37480117858497303</v>
      </c>
      <c r="AT11" s="16"/>
      <c r="AU11" s="16">
        <v>0.375567408584428</v>
      </c>
      <c r="AV11" s="16">
        <v>0.360406105597399</v>
      </c>
      <c r="AW11" s="16"/>
      <c r="AX11" s="16">
        <v>0.39259907473849998</v>
      </c>
      <c r="AY11" s="16">
        <v>0.121278538423771</v>
      </c>
      <c r="AZ11" s="16"/>
      <c r="BA11" s="16">
        <v>0.38844285920181898</v>
      </c>
      <c r="BB11" s="16">
        <v>0.52023754957037005</v>
      </c>
    </row>
    <row r="12" spans="2:54" x14ac:dyDescent="0.35">
      <c r="B12" s="19" t="s">
        <v>165</v>
      </c>
      <c r="C12" s="16">
        <v>0.115861286209447</v>
      </c>
      <c r="D12" s="16">
        <v>0.12667754162310799</v>
      </c>
      <c r="E12" s="16">
        <v>8.8101659563414994E-2</v>
      </c>
      <c r="F12" s="16"/>
      <c r="G12" s="16">
        <v>3.3549953220535902E-2</v>
      </c>
      <c r="H12" s="16">
        <v>0.137071693030897</v>
      </c>
      <c r="I12" s="16">
        <v>6.2320795541543302E-2</v>
      </c>
      <c r="J12" s="16">
        <v>0.21023095079263401</v>
      </c>
      <c r="K12" s="16">
        <v>0.25615879722808899</v>
      </c>
      <c r="L12" s="16">
        <v>1</v>
      </c>
      <c r="M12" s="16"/>
      <c r="N12" s="16">
        <v>0</v>
      </c>
      <c r="O12" s="16">
        <v>0.125183269614179</v>
      </c>
      <c r="P12" s="16">
        <v>0.139471553489421</v>
      </c>
      <c r="Q12" s="16">
        <v>0.133963811993218</v>
      </c>
      <c r="R12" s="16"/>
      <c r="S12" s="16">
        <v>0.13897320691846399</v>
      </c>
      <c r="T12" s="16">
        <v>8.1507793220802205E-2</v>
      </c>
      <c r="U12" s="16"/>
      <c r="V12" s="16">
        <v>6.5284724576120098E-2</v>
      </c>
      <c r="W12" s="16">
        <v>0.14298416115809801</v>
      </c>
      <c r="X12" s="16">
        <v>0.114275854128476</v>
      </c>
      <c r="Y12" s="16">
        <v>0.10862579669502601</v>
      </c>
      <c r="Z12" s="16"/>
      <c r="AA12" s="16">
        <v>8.7048875873354997E-2</v>
      </c>
      <c r="AB12" s="16">
        <v>6.4695922899098104E-2</v>
      </c>
      <c r="AC12" s="16">
        <v>0</v>
      </c>
      <c r="AD12" s="16">
        <v>0.17634556771500501</v>
      </c>
      <c r="AE12" s="16">
        <v>0.110253418385878</v>
      </c>
      <c r="AF12" s="16">
        <v>9.3606436638000903E-2</v>
      </c>
      <c r="AG12" s="16"/>
      <c r="AH12" s="16">
        <v>7.8806608296607294E-2</v>
      </c>
      <c r="AI12" s="16">
        <v>0.18249632828002799</v>
      </c>
      <c r="AJ12" s="16"/>
      <c r="AK12" s="16">
        <v>0.103961471425483</v>
      </c>
      <c r="AL12" s="16">
        <v>0.19377240840180401</v>
      </c>
      <c r="AM12" s="16"/>
      <c r="AN12" s="16">
        <v>9.4101296040317695E-2</v>
      </c>
      <c r="AO12" s="16">
        <v>0.16335610535905701</v>
      </c>
      <c r="AP12" s="16"/>
      <c r="AQ12" s="16">
        <v>0.14015942843617901</v>
      </c>
      <c r="AR12" s="16">
        <v>6.48973573730042E-2</v>
      </c>
      <c r="AS12" s="16">
        <v>0.13028580174954801</v>
      </c>
      <c r="AT12" s="16"/>
      <c r="AU12" s="16">
        <v>0.119854588745558</v>
      </c>
      <c r="AV12" s="16">
        <v>0.108053298409896</v>
      </c>
      <c r="AW12" s="16"/>
      <c r="AX12" s="16">
        <v>9.8533389210218397E-2</v>
      </c>
      <c r="AY12" s="16">
        <v>0.310672650008744</v>
      </c>
      <c r="AZ12" s="16"/>
      <c r="BA12" s="16">
        <v>0.116456043092334</v>
      </c>
      <c r="BB12" s="16">
        <v>6.4844889278515297E-2</v>
      </c>
    </row>
    <row r="13" spans="2:54" x14ac:dyDescent="0.35">
      <c r="B13" s="19" t="s">
        <v>166</v>
      </c>
      <c r="C13" s="16">
        <v>7.0212099963240404E-2</v>
      </c>
      <c r="D13" s="16">
        <v>8.3339700513926598E-2</v>
      </c>
      <c r="E13" s="16">
        <v>3.6520468607623098E-2</v>
      </c>
      <c r="F13" s="16"/>
      <c r="G13" s="16">
        <v>0.19631866025702499</v>
      </c>
      <c r="H13" s="16">
        <v>4.5122823843901101E-2</v>
      </c>
      <c r="I13" s="16">
        <v>0</v>
      </c>
      <c r="J13" s="16">
        <v>0</v>
      </c>
      <c r="K13" s="16">
        <v>0.32503930093712202</v>
      </c>
      <c r="L13" s="16">
        <v>0</v>
      </c>
      <c r="M13" s="16"/>
      <c r="N13" s="16">
        <v>3.2659664039393098E-2</v>
      </c>
      <c r="O13" s="16">
        <v>0.16262322214022501</v>
      </c>
      <c r="P13" s="16">
        <v>6.1343217510005398E-2</v>
      </c>
      <c r="Q13" s="16">
        <v>4.6871385400855503E-2</v>
      </c>
      <c r="R13" s="16"/>
      <c r="S13" s="16">
        <v>6.07774883932823E-2</v>
      </c>
      <c r="T13" s="16">
        <v>8.4235679677785003E-2</v>
      </c>
      <c r="U13" s="16"/>
      <c r="V13" s="16">
        <v>3.5457209872971102E-2</v>
      </c>
      <c r="W13" s="16">
        <v>0.112598156087651</v>
      </c>
      <c r="X13" s="16">
        <v>4.6255983667003002E-2</v>
      </c>
      <c r="Y13" s="16">
        <v>0.14601526281863</v>
      </c>
      <c r="Z13" s="16"/>
      <c r="AA13" s="16">
        <v>0.103192407463101</v>
      </c>
      <c r="AB13" s="16">
        <v>0</v>
      </c>
      <c r="AC13" s="16">
        <v>0.16096745137711499</v>
      </c>
      <c r="AD13" s="16">
        <v>6.0694284008672703E-2</v>
      </c>
      <c r="AE13" s="16">
        <v>0</v>
      </c>
      <c r="AF13" s="16">
        <v>7.9347911473268196E-2</v>
      </c>
      <c r="AG13" s="16"/>
      <c r="AH13" s="16">
        <v>5.8283933848004101E-2</v>
      </c>
      <c r="AI13" s="16">
        <v>4.273951549077E-2</v>
      </c>
      <c r="AJ13" s="16"/>
      <c r="AK13" s="16">
        <v>0.10088525394428</v>
      </c>
      <c r="AL13" s="16">
        <v>2.9380961159122001E-2</v>
      </c>
      <c r="AM13" s="16"/>
      <c r="AN13" s="16">
        <v>5.0103775272363003E-2</v>
      </c>
      <c r="AO13" s="16">
        <v>7.9726143568038199E-2</v>
      </c>
      <c r="AP13" s="16"/>
      <c r="AQ13" s="16">
        <v>0.14180248853719499</v>
      </c>
      <c r="AR13" s="16">
        <v>0.15228059286343401</v>
      </c>
      <c r="AS13" s="16">
        <v>2.9439760487236E-2</v>
      </c>
      <c r="AT13" s="16"/>
      <c r="AU13" s="16">
        <v>3.0116645319301999E-2</v>
      </c>
      <c r="AV13" s="16">
        <v>0.148609571190705</v>
      </c>
      <c r="AW13" s="16"/>
      <c r="AX13" s="16">
        <v>5.4022061143141502E-2</v>
      </c>
      <c r="AY13" s="16">
        <v>0.25223093021410697</v>
      </c>
      <c r="AZ13" s="16"/>
      <c r="BA13" s="16">
        <v>3.9674086817122499E-2</v>
      </c>
      <c r="BB13" s="16">
        <v>2.78236024757442E-2</v>
      </c>
    </row>
    <row r="14" spans="2:54" x14ac:dyDescent="0.35">
      <c r="B14" s="19" t="s">
        <v>167</v>
      </c>
      <c r="C14" s="20">
        <v>4.7693029889455597E-2</v>
      </c>
      <c r="D14" s="20">
        <v>6.6276132584372302E-2</v>
      </c>
      <c r="E14" s="20">
        <v>0</v>
      </c>
      <c r="F14" s="20"/>
      <c r="G14" s="20">
        <v>0.140933283030479</v>
      </c>
      <c r="H14" s="20">
        <v>5.24185383954624E-2</v>
      </c>
      <c r="I14" s="20">
        <v>0</v>
      </c>
      <c r="J14" s="20">
        <v>0</v>
      </c>
      <c r="K14" s="20">
        <v>0</v>
      </c>
      <c r="L14" s="20">
        <v>0</v>
      </c>
      <c r="M14" s="20"/>
      <c r="N14" s="20">
        <v>3.9270138877294199E-2</v>
      </c>
      <c r="O14" s="20">
        <v>7.7432122815009996E-2</v>
      </c>
      <c r="P14" s="20">
        <v>6.6402155392916107E-2</v>
      </c>
      <c r="Q14" s="20">
        <v>0</v>
      </c>
      <c r="R14" s="20"/>
      <c r="S14" s="20">
        <v>4.5328322337021103E-2</v>
      </c>
      <c r="T14" s="20">
        <v>5.1207924447355897E-2</v>
      </c>
      <c r="U14" s="20"/>
      <c r="V14" s="20">
        <v>0.22390844095006901</v>
      </c>
      <c r="W14" s="20">
        <v>2.4265964074922701E-2</v>
      </c>
      <c r="X14" s="20">
        <v>1.08621379343696E-2</v>
      </c>
      <c r="Y14" s="20">
        <v>9.2370804304161294E-2</v>
      </c>
      <c r="Z14" s="20"/>
      <c r="AA14" s="20">
        <v>0.101492982320258</v>
      </c>
      <c r="AB14" s="20">
        <v>0</v>
      </c>
      <c r="AC14" s="20">
        <v>0</v>
      </c>
      <c r="AD14" s="20">
        <v>4.8294478112056997E-2</v>
      </c>
      <c r="AE14" s="20">
        <v>0</v>
      </c>
      <c r="AF14" s="20">
        <v>0</v>
      </c>
      <c r="AG14" s="20"/>
      <c r="AH14" s="20">
        <v>0</v>
      </c>
      <c r="AI14" s="20">
        <v>0.11510841517529</v>
      </c>
      <c r="AJ14" s="20"/>
      <c r="AK14" s="20">
        <v>0</v>
      </c>
      <c r="AL14" s="20">
        <v>6.0676372073669001E-2</v>
      </c>
      <c r="AM14" s="20"/>
      <c r="AN14" s="20">
        <v>0</v>
      </c>
      <c r="AO14" s="20">
        <v>8.7343827667520094E-2</v>
      </c>
      <c r="AP14" s="20"/>
      <c r="AQ14" s="20">
        <v>0.13336284738242199</v>
      </c>
      <c r="AR14" s="20">
        <v>3.5998062045099699E-2</v>
      </c>
      <c r="AS14" s="20">
        <v>1.7930612375708602E-2</v>
      </c>
      <c r="AT14" s="20"/>
      <c r="AU14" s="20">
        <v>1.91673832282191E-2</v>
      </c>
      <c r="AV14" s="20">
        <v>0.103468393536746</v>
      </c>
      <c r="AW14" s="20"/>
      <c r="AX14" s="20">
        <v>2.9508067908116099E-2</v>
      </c>
      <c r="AY14" s="20">
        <v>0.25214006950314199</v>
      </c>
      <c r="AZ14" s="20"/>
      <c r="BA14" s="20">
        <v>2.10303553311144E-2</v>
      </c>
      <c r="BB14" s="20">
        <v>3.3529060438334903E-2</v>
      </c>
    </row>
    <row r="15" spans="2:54" x14ac:dyDescent="0.35">
      <c r="B15" s="21" t="s">
        <v>28</v>
      </c>
    </row>
    <row r="16" spans="2:54" x14ac:dyDescent="0.35">
      <c r="B16" t="s">
        <v>525</v>
      </c>
    </row>
    <row r="17" spans="2:2" x14ac:dyDescent="0.35">
      <c r="B17" t="s">
        <v>526</v>
      </c>
    </row>
    <row r="19" spans="2:2" x14ac:dyDescent="0.35">
      <c r="B19"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BB18"/>
  <sheetViews>
    <sheetView showGridLines="0" topLeftCell="A6"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334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273</v>
      </c>
      <c r="D7" s="13">
        <v>173</v>
      </c>
      <c r="E7" s="13">
        <v>100</v>
      </c>
      <c r="F7" s="13"/>
      <c r="G7" s="13">
        <v>35</v>
      </c>
      <c r="H7" s="13">
        <v>85</v>
      </c>
      <c r="I7" s="13">
        <v>65</v>
      </c>
      <c r="J7" s="13">
        <v>50</v>
      </c>
      <c r="K7" s="13">
        <v>28</v>
      </c>
      <c r="L7" s="13">
        <v>10</v>
      </c>
      <c r="M7" s="13"/>
      <c r="N7" s="13">
        <v>51</v>
      </c>
      <c r="O7" s="13">
        <v>55</v>
      </c>
      <c r="P7" s="13">
        <v>125</v>
      </c>
      <c r="Q7" s="13">
        <v>42</v>
      </c>
      <c r="R7" s="13"/>
      <c r="S7" s="13">
        <v>199</v>
      </c>
      <c r="T7" s="13">
        <v>74</v>
      </c>
      <c r="U7" s="13"/>
      <c r="V7" s="13">
        <v>25</v>
      </c>
      <c r="W7" s="13">
        <v>91</v>
      </c>
      <c r="X7" s="13">
        <v>132</v>
      </c>
      <c r="Y7" s="13">
        <v>25</v>
      </c>
      <c r="Z7" s="13"/>
      <c r="AA7" s="13">
        <v>49</v>
      </c>
      <c r="AB7" s="13">
        <v>36</v>
      </c>
      <c r="AC7" s="13">
        <v>16</v>
      </c>
      <c r="AD7" s="13">
        <v>113</v>
      </c>
      <c r="AE7" s="13">
        <v>42</v>
      </c>
      <c r="AF7" s="13">
        <v>17</v>
      </c>
      <c r="AG7" s="13"/>
      <c r="AH7" s="13">
        <v>152</v>
      </c>
      <c r="AI7" s="13">
        <v>107</v>
      </c>
      <c r="AJ7" s="13"/>
      <c r="AK7" s="13">
        <v>123</v>
      </c>
      <c r="AL7" s="13">
        <v>91</v>
      </c>
      <c r="AM7" s="13"/>
      <c r="AN7" s="13">
        <v>125</v>
      </c>
      <c r="AO7" s="13">
        <v>111</v>
      </c>
      <c r="AP7" s="13"/>
      <c r="AQ7" s="13">
        <v>48</v>
      </c>
      <c r="AR7" s="13">
        <v>84</v>
      </c>
      <c r="AS7" s="13">
        <v>138</v>
      </c>
      <c r="AT7" s="13"/>
      <c r="AU7" s="13">
        <v>181</v>
      </c>
      <c r="AV7" s="13">
        <v>91</v>
      </c>
      <c r="AW7" s="13"/>
      <c r="AX7" s="13">
        <v>259</v>
      </c>
      <c r="AY7" s="13">
        <v>13</v>
      </c>
      <c r="AZ7" s="13"/>
      <c r="BA7" s="13">
        <v>187</v>
      </c>
      <c r="BB7" s="13">
        <v>44</v>
      </c>
    </row>
    <row r="8" spans="2:54" ht="30" customHeight="1" x14ac:dyDescent="0.35">
      <c r="B8" s="14" t="s">
        <v>84</v>
      </c>
      <c r="C8" s="14">
        <v>248</v>
      </c>
      <c r="D8" s="14">
        <v>157</v>
      </c>
      <c r="E8" s="14">
        <v>91</v>
      </c>
      <c r="F8" s="14"/>
      <c r="G8" s="14">
        <v>38</v>
      </c>
      <c r="H8" s="14">
        <v>77</v>
      </c>
      <c r="I8" s="14">
        <v>59</v>
      </c>
      <c r="J8" s="14">
        <v>45</v>
      </c>
      <c r="K8" s="14">
        <v>20</v>
      </c>
      <c r="L8" s="14">
        <v>9</v>
      </c>
      <c r="M8" s="14"/>
      <c r="N8" s="14">
        <v>39</v>
      </c>
      <c r="O8" s="14">
        <v>47</v>
      </c>
      <c r="P8" s="14">
        <v>109</v>
      </c>
      <c r="Q8" s="14">
        <v>52</v>
      </c>
      <c r="R8" s="14"/>
      <c r="S8" s="14">
        <v>140</v>
      </c>
      <c r="T8" s="14">
        <v>108</v>
      </c>
      <c r="U8" s="14"/>
      <c r="V8" s="14">
        <v>27</v>
      </c>
      <c r="W8" s="14">
        <v>94</v>
      </c>
      <c r="X8" s="14">
        <v>110</v>
      </c>
      <c r="Y8" s="14">
        <v>17</v>
      </c>
      <c r="Z8" s="14"/>
      <c r="AA8" s="14">
        <v>72</v>
      </c>
      <c r="AB8" s="14">
        <v>26</v>
      </c>
      <c r="AC8" s="14">
        <v>19</v>
      </c>
      <c r="AD8" s="14">
        <v>86</v>
      </c>
      <c r="AE8" s="14">
        <v>31</v>
      </c>
      <c r="AF8" s="14">
        <v>13</v>
      </c>
      <c r="AG8" s="14"/>
      <c r="AH8" s="14">
        <v>144</v>
      </c>
      <c r="AI8" s="14">
        <v>92</v>
      </c>
      <c r="AJ8" s="14"/>
      <c r="AK8" s="14">
        <v>118</v>
      </c>
      <c r="AL8" s="14">
        <v>79</v>
      </c>
      <c r="AM8" s="14"/>
      <c r="AN8" s="14">
        <v>112</v>
      </c>
      <c r="AO8" s="14">
        <v>98</v>
      </c>
      <c r="AP8" s="14"/>
      <c r="AQ8" s="14">
        <v>43</v>
      </c>
      <c r="AR8" s="14">
        <v>82</v>
      </c>
      <c r="AS8" s="14">
        <v>120</v>
      </c>
      <c r="AT8" s="14"/>
      <c r="AU8" s="14">
        <v>162</v>
      </c>
      <c r="AV8" s="14">
        <v>83</v>
      </c>
      <c r="AW8" s="14"/>
      <c r="AX8" s="14">
        <v>234</v>
      </c>
      <c r="AY8" s="14">
        <v>13</v>
      </c>
      <c r="AZ8" s="14"/>
      <c r="BA8" s="14">
        <v>167</v>
      </c>
      <c r="BB8" s="14">
        <v>38</v>
      </c>
    </row>
    <row r="9" spans="2:54" ht="29" customHeight="1" x14ac:dyDescent="0.35">
      <c r="B9" s="19" t="s">
        <v>172</v>
      </c>
      <c r="C9" s="16">
        <v>0.37801941750940499</v>
      </c>
      <c r="D9" s="16">
        <v>0.41163921675132598</v>
      </c>
      <c r="E9" s="16">
        <v>0.31976562143433002</v>
      </c>
      <c r="F9" s="16"/>
      <c r="G9" s="16">
        <v>0.367133375879171</v>
      </c>
      <c r="H9" s="16">
        <v>0.40051758351775202</v>
      </c>
      <c r="I9" s="16">
        <v>0.46226403104858799</v>
      </c>
      <c r="J9" s="16">
        <v>0.34405351504830001</v>
      </c>
      <c r="K9" s="16">
        <v>0.228270971761768</v>
      </c>
      <c r="L9" s="16">
        <v>0.18089440764502601</v>
      </c>
      <c r="M9" s="16"/>
      <c r="N9" s="16">
        <v>0.38430603063958502</v>
      </c>
      <c r="O9" s="16">
        <v>0.24750668927306399</v>
      </c>
      <c r="P9" s="16">
        <v>0.37792509416993503</v>
      </c>
      <c r="Q9" s="16">
        <v>0.49195360771275798</v>
      </c>
      <c r="R9" s="16"/>
      <c r="S9" s="16">
        <v>0.40835600301616998</v>
      </c>
      <c r="T9" s="16">
        <v>0.33845904323014298</v>
      </c>
      <c r="U9" s="16"/>
      <c r="V9" s="16">
        <v>0.33735582001199999</v>
      </c>
      <c r="W9" s="16">
        <v>0.27049746832392202</v>
      </c>
      <c r="X9" s="16">
        <v>0.47294129804739299</v>
      </c>
      <c r="Y9" s="16">
        <v>0.42176232085027898</v>
      </c>
      <c r="Z9" s="16"/>
      <c r="AA9" s="16">
        <v>0.242857822567662</v>
      </c>
      <c r="AB9" s="16">
        <v>0.24279816501688301</v>
      </c>
      <c r="AC9" s="16">
        <v>0.45113421666534798</v>
      </c>
      <c r="AD9" s="16">
        <v>0.46463137626860201</v>
      </c>
      <c r="AE9" s="16">
        <v>0.47732895344062298</v>
      </c>
      <c r="AF9" s="16">
        <v>0.47246591740455601</v>
      </c>
      <c r="AG9" s="16"/>
      <c r="AH9" s="16">
        <v>0.41328790725471098</v>
      </c>
      <c r="AI9" s="16">
        <v>0.35777288579577998</v>
      </c>
      <c r="AJ9" s="16"/>
      <c r="AK9" s="16">
        <v>0.424121389085798</v>
      </c>
      <c r="AL9" s="16">
        <v>0.37903860517204102</v>
      </c>
      <c r="AM9" s="16"/>
      <c r="AN9" s="16">
        <v>0.45959113130497098</v>
      </c>
      <c r="AO9" s="16">
        <v>0.34715997115576502</v>
      </c>
      <c r="AP9" s="16"/>
      <c r="AQ9" s="16">
        <v>0.37942848855036398</v>
      </c>
      <c r="AR9" s="16">
        <v>0.28888024415505398</v>
      </c>
      <c r="AS9" s="16">
        <v>0.44831525370686598</v>
      </c>
      <c r="AT9" s="16"/>
      <c r="AU9" s="16">
        <v>0.39583965005551802</v>
      </c>
      <c r="AV9" s="16">
        <v>0.32681682930133998</v>
      </c>
      <c r="AW9" s="16"/>
      <c r="AX9" s="16">
        <v>0.38961501184285902</v>
      </c>
      <c r="AY9" s="16">
        <v>0.206249567917868</v>
      </c>
      <c r="AZ9" s="16"/>
      <c r="BA9" s="16">
        <v>0.37528297869532901</v>
      </c>
      <c r="BB9" s="16">
        <v>0.50561077495268003</v>
      </c>
    </row>
    <row r="10" spans="2:54" ht="43.5" customHeight="1" x14ac:dyDescent="0.35">
      <c r="B10" s="19" t="s">
        <v>173</v>
      </c>
      <c r="C10" s="16">
        <v>0.383018637473928</v>
      </c>
      <c r="D10" s="16">
        <v>0.35964690852377201</v>
      </c>
      <c r="E10" s="16">
        <v>0.42351536746292401</v>
      </c>
      <c r="F10" s="16"/>
      <c r="G10" s="16">
        <v>0.29195568487567403</v>
      </c>
      <c r="H10" s="16">
        <v>0.42055855887792998</v>
      </c>
      <c r="I10" s="16">
        <v>0.40015671689903898</v>
      </c>
      <c r="J10" s="16">
        <v>0.313660691150703</v>
      </c>
      <c r="K10" s="16">
        <v>0.42888739071566101</v>
      </c>
      <c r="L10" s="16">
        <v>0.58452279384769701</v>
      </c>
      <c r="M10" s="16"/>
      <c r="N10" s="16">
        <v>0.45851955865528399</v>
      </c>
      <c r="O10" s="16">
        <v>0.339924279016042</v>
      </c>
      <c r="P10" s="16">
        <v>0.370602243461439</v>
      </c>
      <c r="Q10" s="16">
        <v>0.39164741361375899</v>
      </c>
      <c r="R10" s="16"/>
      <c r="S10" s="16">
        <v>0.36607902884625099</v>
      </c>
      <c r="T10" s="16">
        <v>0.40510870615702699</v>
      </c>
      <c r="U10" s="16"/>
      <c r="V10" s="16">
        <v>0.51136669902234699</v>
      </c>
      <c r="W10" s="16">
        <v>0.34949044111637301</v>
      </c>
      <c r="X10" s="16">
        <v>0.39122885714053102</v>
      </c>
      <c r="Y10" s="16">
        <v>0.30882973873809699</v>
      </c>
      <c r="Z10" s="16"/>
      <c r="AA10" s="16">
        <v>0.43227880552541997</v>
      </c>
      <c r="AB10" s="16">
        <v>0.56894839928583796</v>
      </c>
      <c r="AC10" s="16">
        <v>0.20077190914305801</v>
      </c>
      <c r="AD10" s="16">
        <v>0.33379327237787099</v>
      </c>
      <c r="AE10" s="16">
        <v>0.34258239096024601</v>
      </c>
      <c r="AF10" s="16">
        <v>0.43141873194868202</v>
      </c>
      <c r="AG10" s="16"/>
      <c r="AH10" s="16">
        <v>0.35730413485466</v>
      </c>
      <c r="AI10" s="16">
        <v>0.413261349595751</v>
      </c>
      <c r="AJ10" s="16"/>
      <c r="AK10" s="16">
        <v>0.350361540977916</v>
      </c>
      <c r="AL10" s="16">
        <v>0.37489286274846101</v>
      </c>
      <c r="AM10" s="16"/>
      <c r="AN10" s="16">
        <v>0.34122271930135001</v>
      </c>
      <c r="AO10" s="16">
        <v>0.37591796726278198</v>
      </c>
      <c r="AP10" s="16"/>
      <c r="AQ10" s="16">
        <v>0.33345223143666097</v>
      </c>
      <c r="AR10" s="16">
        <v>0.40274142345704</v>
      </c>
      <c r="AS10" s="16">
        <v>0.39258654593290998</v>
      </c>
      <c r="AT10" s="16"/>
      <c r="AU10" s="16">
        <v>0.37615123474780499</v>
      </c>
      <c r="AV10" s="16">
        <v>0.40655131171686798</v>
      </c>
      <c r="AW10" s="16"/>
      <c r="AX10" s="16">
        <v>0.395905528738489</v>
      </c>
      <c r="AY10" s="16">
        <v>0.11016021662478601</v>
      </c>
      <c r="AZ10" s="16"/>
      <c r="BA10" s="16">
        <v>0.39409867324518599</v>
      </c>
      <c r="BB10" s="16">
        <v>0.35442394138294298</v>
      </c>
    </row>
    <row r="11" spans="2:54" x14ac:dyDescent="0.35">
      <c r="B11" s="19" t="s">
        <v>174</v>
      </c>
      <c r="C11" s="16">
        <v>0.16297744756854499</v>
      </c>
      <c r="D11" s="16">
        <v>0.16595788436557901</v>
      </c>
      <c r="E11" s="16">
        <v>0.15781317647520199</v>
      </c>
      <c r="F11" s="16"/>
      <c r="G11" s="16">
        <v>0.27766295815021302</v>
      </c>
      <c r="H11" s="16">
        <v>6.2383224312390101E-2</v>
      </c>
      <c r="I11" s="16">
        <v>0.12804127222850101</v>
      </c>
      <c r="J11" s="16">
        <v>0.258867697304976</v>
      </c>
      <c r="K11" s="16">
        <v>0.24954010556109599</v>
      </c>
      <c r="L11" s="16">
        <v>9.1698813041372507E-2</v>
      </c>
      <c r="M11" s="16"/>
      <c r="N11" s="16">
        <v>0.100470705011525</v>
      </c>
      <c r="O11" s="16">
        <v>0.29977867481535297</v>
      </c>
      <c r="P11" s="16">
        <v>0.18257165628380001</v>
      </c>
      <c r="Q11" s="16">
        <v>4.4608582607310099E-2</v>
      </c>
      <c r="R11" s="16"/>
      <c r="S11" s="16">
        <v>0.140466163682161</v>
      </c>
      <c r="T11" s="16">
        <v>0.19233325018032901</v>
      </c>
      <c r="U11" s="16"/>
      <c r="V11" s="16">
        <v>0.116727959147889</v>
      </c>
      <c r="W11" s="16">
        <v>0.242987525903927</v>
      </c>
      <c r="X11" s="16">
        <v>0.106368812840048</v>
      </c>
      <c r="Y11" s="16">
        <v>0.162667773842505</v>
      </c>
      <c r="Z11" s="16"/>
      <c r="AA11" s="16">
        <v>0.24593572651555101</v>
      </c>
      <c r="AB11" s="16">
        <v>8.2896619695551593E-2</v>
      </c>
      <c r="AC11" s="16">
        <v>0.240903659021663</v>
      </c>
      <c r="AD11" s="16">
        <v>0.131547668100641</v>
      </c>
      <c r="AE11" s="16">
        <v>0.105884485992203</v>
      </c>
      <c r="AF11" s="16">
        <v>9.6115350646762701E-2</v>
      </c>
      <c r="AG11" s="16"/>
      <c r="AH11" s="16">
        <v>0.16390698408121901</v>
      </c>
      <c r="AI11" s="16">
        <v>0.158520855290534</v>
      </c>
      <c r="AJ11" s="16"/>
      <c r="AK11" s="16">
        <v>0.20137127692647999</v>
      </c>
      <c r="AL11" s="16">
        <v>0.15954110612529601</v>
      </c>
      <c r="AM11" s="16"/>
      <c r="AN11" s="16">
        <v>0.17134173161522601</v>
      </c>
      <c r="AO11" s="16">
        <v>0.16542700282776801</v>
      </c>
      <c r="AP11" s="16"/>
      <c r="AQ11" s="16">
        <v>0.23508787156887501</v>
      </c>
      <c r="AR11" s="16">
        <v>0.17091318400804101</v>
      </c>
      <c r="AS11" s="16">
        <v>0.114338339781308</v>
      </c>
      <c r="AT11" s="16"/>
      <c r="AU11" s="16">
        <v>0.15712013376172901</v>
      </c>
      <c r="AV11" s="16">
        <v>0.178707725228091</v>
      </c>
      <c r="AW11" s="16"/>
      <c r="AX11" s="16">
        <v>0.148045336699131</v>
      </c>
      <c r="AY11" s="16">
        <v>0.43552247257988802</v>
      </c>
      <c r="AZ11" s="16"/>
      <c r="BA11" s="16">
        <v>0.147472077184198</v>
      </c>
      <c r="BB11" s="16">
        <v>8.3965957794299204E-2</v>
      </c>
    </row>
    <row r="12" spans="2:54" x14ac:dyDescent="0.35">
      <c r="B12" s="19" t="s">
        <v>175</v>
      </c>
      <c r="C12" s="16">
        <v>6.9138542484246598E-2</v>
      </c>
      <c r="D12" s="16">
        <v>5.7687052946417301E-2</v>
      </c>
      <c r="E12" s="16">
        <v>8.89808006575417E-2</v>
      </c>
      <c r="F12" s="16"/>
      <c r="G12" s="16">
        <v>6.3247981094941105E-2</v>
      </c>
      <c r="H12" s="16">
        <v>0.104866435081465</v>
      </c>
      <c r="I12" s="16">
        <v>9.5379798238721704E-3</v>
      </c>
      <c r="J12" s="16">
        <v>8.3418096496020902E-2</v>
      </c>
      <c r="K12" s="16">
        <v>5.4056313664252398E-2</v>
      </c>
      <c r="L12" s="16">
        <v>0.142883985465905</v>
      </c>
      <c r="M12" s="16"/>
      <c r="N12" s="16">
        <v>5.6703705693606901E-2</v>
      </c>
      <c r="O12" s="16">
        <v>0.112790356895542</v>
      </c>
      <c r="P12" s="16">
        <v>5.3355785657611003E-2</v>
      </c>
      <c r="Q12" s="16">
        <v>7.1790396066172907E-2</v>
      </c>
      <c r="R12" s="16"/>
      <c r="S12" s="16">
        <v>7.3003078681212002E-2</v>
      </c>
      <c r="T12" s="16">
        <v>6.4099000432501496E-2</v>
      </c>
      <c r="U12" s="16"/>
      <c r="V12" s="16">
        <v>3.45495218177648E-2</v>
      </c>
      <c r="W12" s="16">
        <v>0.118880279813465</v>
      </c>
      <c r="X12" s="16">
        <v>2.9461031972028599E-2</v>
      </c>
      <c r="Y12" s="16">
        <v>0.106740166569119</v>
      </c>
      <c r="Z12" s="16"/>
      <c r="AA12" s="16">
        <v>6.6413555394730803E-2</v>
      </c>
      <c r="AB12" s="16">
        <v>0.105356816001727</v>
      </c>
      <c r="AC12" s="16">
        <v>6.5686515853938796E-2</v>
      </c>
      <c r="AD12" s="16">
        <v>7.00276832528859E-2</v>
      </c>
      <c r="AE12" s="16">
        <v>7.4204169606927606E-2</v>
      </c>
      <c r="AF12" s="16">
        <v>0</v>
      </c>
      <c r="AG12" s="16"/>
      <c r="AH12" s="16">
        <v>5.9246698324240801E-2</v>
      </c>
      <c r="AI12" s="16">
        <v>7.0444909317935206E-2</v>
      </c>
      <c r="AJ12" s="16"/>
      <c r="AK12" s="16">
        <v>2.4145793009806599E-2</v>
      </c>
      <c r="AL12" s="16">
        <v>8.6527425954202097E-2</v>
      </c>
      <c r="AM12" s="16"/>
      <c r="AN12" s="16">
        <v>1.9776999731712E-2</v>
      </c>
      <c r="AO12" s="16">
        <v>0.111495058753686</v>
      </c>
      <c r="AP12" s="16"/>
      <c r="AQ12" s="16">
        <v>5.2031408444099703E-2</v>
      </c>
      <c r="AR12" s="16">
        <v>0.11669269999192999</v>
      </c>
      <c r="AS12" s="16">
        <v>4.4759860578914797E-2</v>
      </c>
      <c r="AT12" s="16"/>
      <c r="AU12" s="16">
        <v>6.0434983795133103E-2</v>
      </c>
      <c r="AV12" s="16">
        <v>8.7924133753701506E-2</v>
      </c>
      <c r="AW12" s="16"/>
      <c r="AX12" s="16">
        <v>5.9163377661315401E-2</v>
      </c>
      <c r="AY12" s="16">
        <v>0.248067742877458</v>
      </c>
      <c r="AZ12" s="16"/>
      <c r="BA12" s="16">
        <v>7.2995932829443499E-2</v>
      </c>
      <c r="BB12" s="16">
        <v>5.5999325870077998E-2</v>
      </c>
    </row>
    <row r="13" spans="2:54" x14ac:dyDescent="0.35">
      <c r="B13" s="19" t="s">
        <v>110</v>
      </c>
      <c r="C13" s="20">
        <v>6.8459549638751303E-3</v>
      </c>
      <c r="D13" s="20">
        <v>5.0689374129053799E-3</v>
      </c>
      <c r="E13" s="20">
        <v>9.9250339700025503E-3</v>
      </c>
      <c r="F13" s="20"/>
      <c r="G13" s="20">
        <v>0</v>
      </c>
      <c r="H13" s="20">
        <v>1.1674198210463199E-2</v>
      </c>
      <c r="I13" s="20">
        <v>0</v>
      </c>
      <c r="J13" s="20">
        <v>0</v>
      </c>
      <c r="K13" s="20">
        <v>3.9245218297223501E-2</v>
      </c>
      <c r="L13" s="20">
        <v>0</v>
      </c>
      <c r="M13" s="20"/>
      <c r="N13" s="20">
        <v>0</v>
      </c>
      <c r="O13" s="20">
        <v>0</v>
      </c>
      <c r="P13" s="20">
        <v>1.5545220427215E-2</v>
      </c>
      <c r="Q13" s="20">
        <v>0</v>
      </c>
      <c r="R13" s="20"/>
      <c r="S13" s="20">
        <v>1.20957257742067E-2</v>
      </c>
      <c r="T13" s="20">
        <v>0</v>
      </c>
      <c r="U13" s="20"/>
      <c r="V13" s="20">
        <v>0</v>
      </c>
      <c r="W13" s="20">
        <v>1.8144284842311301E-2</v>
      </c>
      <c r="X13" s="20">
        <v>0</v>
      </c>
      <c r="Y13" s="20">
        <v>0</v>
      </c>
      <c r="Z13" s="20"/>
      <c r="AA13" s="20">
        <v>1.2514089996635201E-2</v>
      </c>
      <c r="AB13" s="20">
        <v>0</v>
      </c>
      <c r="AC13" s="20">
        <v>4.1503699315991897E-2</v>
      </c>
      <c r="AD13" s="20">
        <v>0</v>
      </c>
      <c r="AE13" s="20">
        <v>0</v>
      </c>
      <c r="AF13" s="20">
        <v>0</v>
      </c>
      <c r="AG13" s="20"/>
      <c r="AH13" s="20">
        <v>6.25427548516956E-3</v>
      </c>
      <c r="AI13" s="20">
        <v>0</v>
      </c>
      <c r="AJ13" s="20"/>
      <c r="AK13" s="20">
        <v>0</v>
      </c>
      <c r="AL13" s="20">
        <v>0</v>
      </c>
      <c r="AM13" s="20"/>
      <c r="AN13" s="20">
        <v>8.0674180467403302E-3</v>
      </c>
      <c r="AO13" s="20">
        <v>0</v>
      </c>
      <c r="AP13" s="20"/>
      <c r="AQ13" s="20">
        <v>0</v>
      </c>
      <c r="AR13" s="20">
        <v>2.0772448387935401E-2</v>
      </c>
      <c r="AS13" s="20">
        <v>0</v>
      </c>
      <c r="AT13" s="20"/>
      <c r="AU13" s="20">
        <v>1.0453997639814701E-2</v>
      </c>
      <c r="AV13" s="20">
        <v>0</v>
      </c>
      <c r="AW13" s="20"/>
      <c r="AX13" s="20">
        <v>7.2707450582060401E-3</v>
      </c>
      <c r="AY13" s="20">
        <v>0</v>
      </c>
      <c r="AZ13" s="20"/>
      <c r="BA13" s="20">
        <v>1.0150338045843499E-2</v>
      </c>
      <c r="BB13" s="20">
        <v>0</v>
      </c>
    </row>
    <row r="14" spans="2:54" x14ac:dyDescent="0.35">
      <c r="B14" s="21" t="s">
        <v>23</v>
      </c>
    </row>
    <row r="15" spans="2:54" x14ac:dyDescent="0.35">
      <c r="B15" t="s">
        <v>525</v>
      </c>
    </row>
    <row r="16" spans="2:54" x14ac:dyDescent="0.35">
      <c r="B16" t="s">
        <v>526</v>
      </c>
    </row>
    <row r="18" spans="2:2" x14ac:dyDescent="0.35">
      <c r="B1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B18"/>
  <sheetViews>
    <sheetView showGridLines="0" topLeftCell="A6"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335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116</v>
      </c>
      <c r="D7" s="13">
        <v>82</v>
      </c>
      <c r="E7" s="13">
        <v>34</v>
      </c>
      <c r="F7" s="13"/>
      <c r="G7" s="13">
        <v>19</v>
      </c>
      <c r="H7" s="13">
        <v>45</v>
      </c>
      <c r="I7" s="13">
        <v>37</v>
      </c>
      <c r="J7" s="13">
        <v>12</v>
      </c>
      <c r="K7" s="13">
        <v>3</v>
      </c>
      <c r="L7" s="13" t="s">
        <v>544</v>
      </c>
      <c r="M7" s="13"/>
      <c r="N7" s="13">
        <v>24</v>
      </c>
      <c r="O7" s="13">
        <v>23</v>
      </c>
      <c r="P7" s="13">
        <v>47</v>
      </c>
      <c r="Q7" s="13">
        <v>22</v>
      </c>
      <c r="R7" s="13"/>
      <c r="S7" s="13">
        <v>82</v>
      </c>
      <c r="T7" s="13">
        <v>34</v>
      </c>
      <c r="U7" s="13"/>
      <c r="V7" s="13">
        <v>9</v>
      </c>
      <c r="W7" s="13">
        <v>29</v>
      </c>
      <c r="X7" s="13">
        <v>71</v>
      </c>
      <c r="Y7" s="13">
        <v>7</v>
      </c>
      <c r="Z7" s="13"/>
      <c r="AA7" s="13">
        <v>21</v>
      </c>
      <c r="AB7" s="13">
        <v>9</v>
      </c>
      <c r="AC7" s="13">
        <v>6</v>
      </c>
      <c r="AD7" s="13">
        <v>53</v>
      </c>
      <c r="AE7" s="13">
        <v>18</v>
      </c>
      <c r="AF7" s="13">
        <v>9</v>
      </c>
      <c r="AG7" s="13"/>
      <c r="AH7" s="13">
        <v>76</v>
      </c>
      <c r="AI7" s="13">
        <v>37</v>
      </c>
      <c r="AJ7" s="13"/>
      <c r="AK7" s="13">
        <v>67</v>
      </c>
      <c r="AL7" s="13">
        <v>33</v>
      </c>
      <c r="AM7" s="13"/>
      <c r="AN7" s="13">
        <v>63</v>
      </c>
      <c r="AO7" s="13">
        <v>44</v>
      </c>
      <c r="AP7" s="13"/>
      <c r="AQ7" s="13">
        <v>20</v>
      </c>
      <c r="AR7" s="13">
        <v>18</v>
      </c>
      <c r="AS7" s="13">
        <v>77</v>
      </c>
      <c r="AT7" s="13"/>
      <c r="AU7" s="13">
        <v>81</v>
      </c>
      <c r="AV7" s="13">
        <v>35</v>
      </c>
      <c r="AW7" s="13"/>
      <c r="AX7" s="13">
        <v>111</v>
      </c>
      <c r="AY7" s="13">
        <v>5</v>
      </c>
      <c r="AZ7" s="13"/>
      <c r="BA7" s="13">
        <v>75</v>
      </c>
      <c r="BB7" s="13">
        <v>17</v>
      </c>
    </row>
    <row r="8" spans="2:54" ht="30" customHeight="1" x14ac:dyDescent="0.35">
      <c r="B8" s="14" t="s">
        <v>84</v>
      </c>
      <c r="C8" s="14">
        <v>110</v>
      </c>
      <c r="D8" s="14">
        <v>75</v>
      </c>
      <c r="E8" s="14">
        <v>35</v>
      </c>
      <c r="F8" s="14"/>
      <c r="G8" s="14">
        <v>21</v>
      </c>
      <c r="H8" s="14">
        <v>39</v>
      </c>
      <c r="I8" s="14">
        <v>34</v>
      </c>
      <c r="J8" s="14">
        <v>13</v>
      </c>
      <c r="K8" s="14">
        <v>2</v>
      </c>
      <c r="L8" s="14" t="s">
        <v>544</v>
      </c>
      <c r="M8" s="14"/>
      <c r="N8" s="14">
        <v>19</v>
      </c>
      <c r="O8" s="14">
        <v>20</v>
      </c>
      <c r="P8" s="14">
        <v>42</v>
      </c>
      <c r="Q8" s="14">
        <v>29</v>
      </c>
      <c r="R8" s="14"/>
      <c r="S8" s="14">
        <v>59</v>
      </c>
      <c r="T8" s="14">
        <v>51</v>
      </c>
      <c r="U8" s="14"/>
      <c r="V8" s="14">
        <v>13</v>
      </c>
      <c r="W8" s="14">
        <v>35</v>
      </c>
      <c r="X8" s="14">
        <v>57</v>
      </c>
      <c r="Y8" s="14">
        <v>5</v>
      </c>
      <c r="Z8" s="14"/>
      <c r="AA8" s="14">
        <v>34</v>
      </c>
      <c r="AB8" s="14">
        <v>6</v>
      </c>
      <c r="AC8" s="14">
        <v>8</v>
      </c>
      <c r="AD8" s="14">
        <v>40</v>
      </c>
      <c r="AE8" s="14">
        <v>14</v>
      </c>
      <c r="AF8" s="14">
        <v>7</v>
      </c>
      <c r="AG8" s="14"/>
      <c r="AH8" s="14">
        <v>74</v>
      </c>
      <c r="AI8" s="14">
        <v>31</v>
      </c>
      <c r="AJ8" s="14"/>
      <c r="AK8" s="14">
        <v>64</v>
      </c>
      <c r="AL8" s="14">
        <v>29</v>
      </c>
      <c r="AM8" s="14"/>
      <c r="AN8" s="14">
        <v>57</v>
      </c>
      <c r="AO8" s="14">
        <v>40</v>
      </c>
      <c r="AP8" s="14"/>
      <c r="AQ8" s="14">
        <v>19</v>
      </c>
      <c r="AR8" s="14">
        <v>18</v>
      </c>
      <c r="AS8" s="14">
        <v>71</v>
      </c>
      <c r="AT8" s="14"/>
      <c r="AU8" s="14">
        <v>69</v>
      </c>
      <c r="AV8" s="14">
        <v>40</v>
      </c>
      <c r="AW8" s="14"/>
      <c r="AX8" s="14">
        <v>103</v>
      </c>
      <c r="AY8" s="14">
        <v>7</v>
      </c>
      <c r="AZ8" s="14"/>
      <c r="BA8" s="14">
        <v>66</v>
      </c>
      <c r="BB8" s="14">
        <v>14</v>
      </c>
    </row>
    <row r="9" spans="2:54" ht="29" customHeight="1" x14ac:dyDescent="0.35">
      <c r="B9" s="19" t="s">
        <v>172</v>
      </c>
      <c r="C9" s="16">
        <v>0.35706579811443401</v>
      </c>
      <c r="D9" s="16">
        <v>0.41401314664602201</v>
      </c>
      <c r="E9" s="16">
        <v>0.235653899064732</v>
      </c>
      <c r="F9" s="16"/>
      <c r="G9" s="16">
        <v>0.20306195742885699</v>
      </c>
      <c r="H9" s="16">
        <v>0.59677568521455604</v>
      </c>
      <c r="I9" s="16">
        <v>0.24367249143251299</v>
      </c>
      <c r="J9" s="16">
        <v>0.231908414227191</v>
      </c>
      <c r="K9" s="16">
        <v>0</v>
      </c>
      <c r="L9" s="16" t="s">
        <v>141</v>
      </c>
      <c r="M9" s="16"/>
      <c r="N9" s="16">
        <v>0.557313702408198</v>
      </c>
      <c r="O9" s="16">
        <v>0.30590444725987997</v>
      </c>
      <c r="P9" s="16">
        <v>0.254266752949252</v>
      </c>
      <c r="Q9" s="16">
        <v>0.41366598670621202</v>
      </c>
      <c r="R9" s="16"/>
      <c r="S9" s="16">
        <v>0.44048059768436798</v>
      </c>
      <c r="T9" s="16">
        <v>0.25997429737460998</v>
      </c>
      <c r="U9" s="16"/>
      <c r="V9" s="16">
        <v>0.17786430684755</v>
      </c>
      <c r="W9" s="16">
        <v>0.24723726044921701</v>
      </c>
      <c r="X9" s="16">
        <v>0.44133333094587401</v>
      </c>
      <c r="Y9" s="16">
        <v>0.61736948426681204</v>
      </c>
      <c r="Z9" s="16"/>
      <c r="AA9" s="16">
        <v>0.23418448456062099</v>
      </c>
      <c r="AB9" s="16">
        <v>0.50610932499721295</v>
      </c>
      <c r="AC9" s="16">
        <v>0</v>
      </c>
      <c r="AD9" s="16">
        <v>0.373395779370573</v>
      </c>
      <c r="AE9" s="16">
        <v>0.47882348135153402</v>
      </c>
      <c r="AF9" s="16">
        <v>0.89832593896811297</v>
      </c>
      <c r="AG9" s="16"/>
      <c r="AH9" s="16">
        <v>0.34028069093973001</v>
      </c>
      <c r="AI9" s="16">
        <v>0.42054548623709298</v>
      </c>
      <c r="AJ9" s="16"/>
      <c r="AK9" s="16">
        <v>0.39560831044880301</v>
      </c>
      <c r="AL9" s="16">
        <v>0.31146620711236001</v>
      </c>
      <c r="AM9" s="16"/>
      <c r="AN9" s="16">
        <v>0.33739315815738902</v>
      </c>
      <c r="AO9" s="16">
        <v>0.39135272815982403</v>
      </c>
      <c r="AP9" s="16"/>
      <c r="AQ9" s="16">
        <v>0.121216083022073</v>
      </c>
      <c r="AR9" s="16">
        <v>0.13129231505111599</v>
      </c>
      <c r="AS9" s="16">
        <v>0.48642675549202402</v>
      </c>
      <c r="AT9" s="16"/>
      <c r="AU9" s="16">
        <v>0.46474090703718102</v>
      </c>
      <c r="AV9" s="16">
        <v>0.17037389832410499</v>
      </c>
      <c r="AW9" s="16"/>
      <c r="AX9" s="16">
        <v>0.37556838606036702</v>
      </c>
      <c r="AY9" s="16">
        <v>8.1139687439070393E-2</v>
      </c>
      <c r="AZ9" s="16"/>
      <c r="BA9" s="16">
        <v>0.449507864862281</v>
      </c>
      <c r="BB9" s="16">
        <v>0.275373880929427</v>
      </c>
    </row>
    <row r="10" spans="2:54" ht="43.5" customHeight="1" x14ac:dyDescent="0.35">
      <c r="B10" s="19" t="s">
        <v>173</v>
      </c>
      <c r="C10" s="16">
        <v>0.36304459032845499</v>
      </c>
      <c r="D10" s="16">
        <v>0.33223374435262398</v>
      </c>
      <c r="E10" s="16">
        <v>0.42873339617652001</v>
      </c>
      <c r="F10" s="16"/>
      <c r="G10" s="16">
        <v>0.376082719190237</v>
      </c>
      <c r="H10" s="16">
        <v>0.25560869859296897</v>
      </c>
      <c r="I10" s="16">
        <v>0.53555116175209105</v>
      </c>
      <c r="J10" s="16">
        <v>0.186360304912915</v>
      </c>
      <c r="K10" s="16">
        <v>0.57029765202034499</v>
      </c>
      <c r="L10" s="16" t="s">
        <v>141</v>
      </c>
      <c r="M10" s="16"/>
      <c r="N10" s="16">
        <v>0.24731160425808399</v>
      </c>
      <c r="O10" s="16">
        <v>0.33043436655981601</v>
      </c>
      <c r="P10" s="16">
        <v>0.45799527443719801</v>
      </c>
      <c r="Q10" s="16">
        <v>0.32246488425425701</v>
      </c>
      <c r="R10" s="16"/>
      <c r="S10" s="16">
        <v>0.42210855226802402</v>
      </c>
      <c r="T10" s="16">
        <v>0.29429649366073302</v>
      </c>
      <c r="U10" s="16"/>
      <c r="V10" s="16">
        <v>0.31323812033519399</v>
      </c>
      <c r="W10" s="16">
        <v>0.35449233292820098</v>
      </c>
      <c r="X10" s="16">
        <v>0.37776534333814199</v>
      </c>
      <c r="Y10" s="16">
        <v>0.38263051573318801</v>
      </c>
      <c r="Z10" s="16"/>
      <c r="AA10" s="16">
        <v>0.28562968266434202</v>
      </c>
      <c r="AB10" s="16">
        <v>0.329627690441398</v>
      </c>
      <c r="AC10" s="16">
        <v>0.55013277673041705</v>
      </c>
      <c r="AD10" s="16">
        <v>0.43061254288261602</v>
      </c>
      <c r="AE10" s="16">
        <v>0.40057425172738298</v>
      </c>
      <c r="AF10" s="16">
        <v>0.101674061031887</v>
      </c>
      <c r="AG10" s="16"/>
      <c r="AH10" s="16">
        <v>0.38396650116345299</v>
      </c>
      <c r="AI10" s="16">
        <v>0.32789381766076597</v>
      </c>
      <c r="AJ10" s="16"/>
      <c r="AK10" s="16">
        <v>0.325322468215753</v>
      </c>
      <c r="AL10" s="16">
        <v>0.45792385473896902</v>
      </c>
      <c r="AM10" s="16"/>
      <c r="AN10" s="16">
        <v>0.40119091492936698</v>
      </c>
      <c r="AO10" s="16">
        <v>0.34066999867595099</v>
      </c>
      <c r="AP10" s="16"/>
      <c r="AQ10" s="16">
        <v>0.32393216765262201</v>
      </c>
      <c r="AR10" s="16">
        <v>0.38184768602996699</v>
      </c>
      <c r="AS10" s="16">
        <v>0.37707863367331002</v>
      </c>
      <c r="AT10" s="16"/>
      <c r="AU10" s="16">
        <v>0.33593448249419999</v>
      </c>
      <c r="AV10" s="16">
        <v>0.41004930279853202</v>
      </c>
      <c r="AW10" s="16"/>
      <c r="AX10" s="16">
        <v>0.37702642010256998</v>
      </c>
      <c r="AY10" s="16">
        <v>0.15453581734115099</v>
      </c>
      <c r="AZ10" s="16"/>
      <c r="BA10" s="16">
        <v>0.35251329614231602</v>
      </c>
      <c r="BB10" s="16">
        <v>0.68949282730479899</v>
      </c>
    </row>
    <row r="11" spans="2:54" x14ac:dyDescent="0.35">
      <c r="B11" s="19" t="s">
        <v>174</v>
      </c>
      <c r="C11" s="16">
        <v>0.18139419901839801</v>
      </c>
      <c r="D11" s="16">
        <v>0.19139225819919101</v>
      </c>
      <c r="E11" s="16">
        <v>0.16007831016225299</v>
      </c>
      <c r="F11" s="16"/>
      <c r="G11" s="16">
        <v>0.313630040392614</v>
      </c>
      <c r="H11" s="16">
        <v>0.109514247894326</v>
      </c>
      <c r="I11" s="16">
        <v>6.8907849416918604E-2</v>
      </c>
      <c r="J11" s="16">
        <v>0.50478606246449598</v>
      </c>
      <c r="K11" s="16">
        <v>0</v>
      </c>
      <c r="L11" s="16" t="s">
        <v>141</v>
      </c>
      <c r="M11" s="16"/>
      <c r="N11" s="16">
        <v>0.133119855407066</v>
      </c>
      <c r="O11" s="16">
        <v>0.21013690726145901</v>
      </c>
      <c r="P11" s="16">
        <v>0.19966592867955099</v>
      </c>
      <c r="Q11" s="16">
        <v>0.16560906098603501</v>
      </c>
      <c r="R11" s="16"/>
      <c r="S11" s="16">
        <v>8.7680887522054093E-2</v>
      </c>
      <c r="T11" s="16">
        <v>0.29047275701277703</v>
      </c>
      <c r="U11" s="16"/>
      <c r="V11" s="16">
        <v>0.29166679420156</v>
      </c>
      <c r="W11" s="16">
        <v>0.29045999410485701</v>
      </c>
      <c r="X11" s="16">
        <v>0.106312346843773</v>
      </c>
      <c r="Y11" s="16">
        <v>0</v>
      </c>
      <c r="Z11" s="16"/>
      <c r="AA11" s="16">
        <v>0.25514972630396299</v>
      </c>
      <c r="AB11" s="16">
        <v>0.16426298456138899</v>
      </c>
      <c r="AC11" s="16">
        <v>0.34029736973035901</v>
      </c>
      <c r="AD11" s="16">
        <v>0.15577526409900599</v>
      </c>
      <c r="AE11" s="16">
        <v>8.0026943377752499E-2</v>
      </c>
      <c r="AF11" s="16">
        <v>0</v>
      </c>
      <c r="AG11" s="16"/>
      <c r="AH11" s="16">
        <v>0.204217595881656</v>
      </c>
      <c r="AI11" s="16">
        <v>0.14940330443064501</v>
      </c>
      <c r="AJ11" s="16"/>
      <c r="AK11" s="16">
        <v>0.191297099451467</v>
      </c>
      <c r="AL11" s="16">
        <v>8.5453089680385702E-2</v>
      </c>
      <c r="AM11" s="16"/>
      <c r="AN11" s="16">
        <v>0.16778943260221801</v>
      </c>
      <c r="AO11" s="16">
        <v>0.131284511893659</v>
      </c>
      <c r="AP11" s="16"/>
      <c r="AQ11" s="16">
        <v>0.40842925540724201</v>
      </c>
      <c r="AR11" s="16">
        <v>0.311833416793598</v>
      </c>
      <c r="AS11" s="16">
        <v>6.8204650623316598E-2</v>
      </c>
      <c r="AT11" s="16"/>
      <c r="AU11" s="16">
        <v>0.150743251052251</v>
      </c>
      <c r="AV11" s="16">
        <v>0.23453817782115</v>
      </c>
      <c r="AW11" s="16"/>
      <c r="AX11" s="16">
        <v>0.14230504197771099</v>
      </c>
      <c r="AY11" s="16">
        <v>0.76432449521977897</v>
      </c>
      <c r="AZ11" s="16"/>
      <c r="BA11" s="16">
        <v>0.15165906731114201</v>
      </c>
      <c r="BB11" s="16">
        <v>3.5133291765773497E-2</v>
      </c>
    </row>
    <row r="12" spans="2:54" x14ac:dyDescent="0.35">
      <c r="B12" s="19" t="s">
        <v>175</v>
      </c>
      <c r="C12" s="16">
        <v>7.3174395772605497E-2</v>
      </c>
      <c r="D12" s="16">
        <v>6.2360850802162401E-2</v>
      </c>
      <c r="E12" s="16">
        <v>9.6228902508640704E-2</v>
      </c>
      <c r="F12" s="16"/>
      <c r="G12" s="16">
        <v>0.107225282988292</v>
      </c>
      <c r="H12" s="16">
        <v>1.52520966456392E-2</v>
      </c>
      <c r="I12" s="16">
        <v>0.15186849739847699</v>
      </c>
      <c r="J12" s="16">
        <v>0</v>
      </c>
      <c r="K12" s="16">
        <v>0</v>
      </c>
      <c r="L12" s="16" t="s">
        <v>141</v>
      </c>
      <c r="M12" s="16"/>
      <c r="N12" s="16">
        <v>6.2254837926652901E-2</v>
      </c>
      <c r="O12" s="16">
        <v>0.110984209319753</v>
      </c>
      <c r="P12" s="16">
        <v>4.2615637226483802E-2</v>
      </c>
      <c r="Q12" s="16">
        <v>9.8260068053496796E-2</v>
      </c>
      <c r="R12" s="16"/>
      <c r="S12" s="16">
        <v>1.9733085695494E-2</v>
      </c>
      <c r="T12" s="16">
        <v>0.135377949861816</v>
      </c>
      <c r="U12" s="16"/>
      <c r="V12" s="16">
        <v>0.21723077861569501</v>
      </c>
      <c r="W12" s="16">
        <v>8.1720335126002394E-2</v>
      </c>
      <c r="X12" s="16">
        <v>4.1815059823205498E-2</v>
      </c>
      <c r="Y12" s="16">
        <v>0</v>
      </c>
      <c r="Z12" s="16"/>
      <c r="AA12" s="16">
        <v>0.19888881602883399</v>
      </c>
      <c r="AB12" s="16">
        <v>0</v>
      </c>
      <c r="AC12" s="16">
        <v>0</v>
      </c>
      <c r="AD12" s="16">
        <v>1.50439854351903E-2</v>
      </c>
      <c r="AE12" s="16">
        <v>4.05753235433308E-2</v>
      </c>
      <c r="AF12" s="16">
        <v>0</v>
      </c>
      <c r="AG12" s="16"/>
      <c r="AH12" s="16">
        <v>4.58557009185789E-2</v>
      </c>
      <c r="AI12" s="16">
        <v>7.4631136794735306E-2</v>
      </c>
      <c r="AJ12" s="16"/>
      <c r="AK12" s="16">
        <v>7.2157300329938306E-2</v>
      </c>
      <c r="AL12" s="16">
        <v>0.115436732132286</v>
      </c>
      <c r="AM12" s="16"/>
      <c r="AN12" s="16">
        <v>6.0016716246980198E-2</v>
      </c>
      <c r="AO12" s="16">
        <v>0.11506485938708499</v>
      </c>
      <c r="AP12" s="16"/>
      <c r="AQ12" s="16">
        <v>9.36933095163585E-2</v>
      </c>
      <c r="AR12" s="16">
        <v>0.12515030470598501</v>
      </c>
      <c r="AS12" s="16">
        <v>5.6047588738798899E-2</v>
      </c>
      <c r="AT12" s="16"/>
      <c r="AU12" s="16">
        <v>8.6563708583014907E-3</v>
      </c>
      <c r="AV12" s="16">
        <v>0.18503862105621299</v>
      </c>
      <c r="AW12" s="16"/>
      <c r="AX12" s="16">
        <v>7.8081201039636297E-2</v>
      </c>
      <c r="AY12" s="16">
        <v>0</v>
      </c>
      <c r="AZ12" s="16"/>
      <c r="BA12" s="16">
        <v>1.7543100784274901E-2</v>
      </c>
      <c r="BB12" s="16">
        <v>0</v>
      </c>
    </row>
    <row r="13" spans="2:54" x14ac:dyDescent="0.35">
      <c r="B13" s="19" t="s">
        <v>110</v>
      </c>
      <c r="C13" s="20">
        <v>2.5321016766107401E-2</v>
      </c>
      <c r="D13" s="20">
        <v>0</v>
      </c>
      <c r="E13" s="20">
        <v>7.9305492087854104E-2</v>
      </c>
      <c r="F13" s="20"/>
      <c r="G13" s="20">
        <v>0</v>
      </c>
      <c r="H13" s="20">
        <v>2.2849271652509801E-2</v>
      </c>
      <c r="I13" s="20">
        <v>0</v>
      </c>
      <c r="J13" s="20">
        <v>7.6945218395397599E-2</v>
      </c>
      <c r="K13" s="20">
        <v>0.42970234797965501</v>
      </c>
      <c r="L13" s="20" t="s">
        <v>141</v>
      </c>
      <c r="M13" s="20"/>
      <c r="N13" s="20">
        <v>0</v>
      </c>
      <c r="O13" s="20">
        <v>4.2540069599091797E-2</v>
      </c>
      <c r="P13" s="20">
        <v>4.5456406707515599E-2</v>
      </c>
      <c r="Q13" s="20">
        <v>0</v>
      </c>
      <c r="R13" s="20"/>
      <c r="S13" s="20">
        <v>2.9996876830059499E-2</v>
      </c>
      <c r="T13" s="20">
        <v>1.9878502090064799E-2</v>
      </c>
      <c r="U13" s="20"/>
      <c r="V13" s="20">
        <v>0</v>
      </c>
      <c r="W13" s="20">
        <v>2.6090077391722501E-2</v>
      </c>
      <c r="X13" s="20">
        <v>3.27739190490062E-2</v>
      </c>
      <c r="Y13" s="20">
        <v>0</v>
      </c>
      <c r="Z13" s="20"/>
      <c r="AA13" s="20">
        <v>2.6147290442239901E-2</v>
      </c>
      <c r="AB13" s="20">
        <v>0</v>
      </c>
      <c r="AC13" s="20">
        <v>0.10956985353922399</v>
      </c>
      <c r="AD13" s="20">
        <v>2.5172428212614301E-2</v>
      </c>
      <c r="AE13" s="20">
        <v>0</v>
      </c>
      <c r="AF13" s="20">
        <v>0</v>
      </c>
      <c r="AG13" s="20"/>
      <c r="AH13" s="20">
        <v>2.5679511096581498E-2</v>
      </c>
      <c r="AI13" s="20">
        <v>2.75262548767603E-2</v>
      </c>
      <c r="AJ13" s="20"/>
      <c r="AK13" s="20">
        <v>1.56148215540391E-2</v>
      </c>
      <c r="AL13" s="20">
        <v>2.9720116335999799E-2</v>
      </c>
      <c r="AM13" s="20"/>
      <c r="AN13" s="20">
        <v>3.3609778064045998E-2</v>
      </c>
      <c r="AO13" s="20">
        <v>2.1627901883481501E-2</v>
      </c>
      <c r="AP13" s="20"/>
      <c r="AQ13" s="20">
        <v>5.2729184401704099E-2</v>
      </c>
      <c r="AR13" s="20">
        <v>4.9876277419333197E-2</v>
      </c>
      <c r="AS13" s="20">
        <v>1.22423714725506E-2</v>
      </c>
      <c r="AT13" s="20"/>
      <c r="AU13" s="20">
        <v>3.9924988558067101E-2</v>
      </c>
      <c r="AV13" s="20">
        <v>0</v>
      </c>
      <c r="AW13" s="20"/>
      <c r="AX13" s="20">
        <v>2.7018950819715601E-2</v>
      </c>
      <c r="AY13" s="20">
        <v>0</v>
      </c>
      <c r="AZ13" s="20"/>
      <c r="BA13" s="20">
        <v>2.8776670899985399E-2</v>
      </c>
      <c r="BB13" s="20">
        <v>0</v>
      </c>
    </row>
    <row r="14" spans="2:54" x14ac:dyDescent="0.35">
      <c r="B14" s="21" t="s">
        <v>330</v>
      </c>
    </row>
    <row r="15" spans="2:54" x14ac:dyDescent="0.35">
      <c r="B15" t="s">
        <v>525</v>
      </c>
    </row>
    <row r="16" spans="2:54" x14ac:dyDescent="0.35">
      <c r="B16" t="s">
        <v>526</v>
      </c>
    </row>
    <row r="18" spans="2:2" x14ac:dyDescent="0.35">
      <c r="B1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B18"/>
  <sheetViews>
    <sheetView showGridLines="0" topLeftCell="A5"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336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191</v>
      </c>
      <c r="D7" s="13">
        <v>133</v>
      </c>
      <c r="E7" s="13">
        <v>58</v>
      </c>
      <c r="F7" s="13"/>
      <c r="G7" s="13">
        <v>22</v>
      </c>
      <c r="H7" s="13">
        <v>63</v>
      </c>
      <c r="I7" s="13">
        <v>53</v>
      </c>
      <c r="J7" s="13">
        <v>31</v>
      </c>
      <c r="K7" s="13">
        <v>17</v>
      </c>
      <c r="L7" s="13">
        <v>5</v>
      </c>
      <c r="M7" s="13"/>
      <c r="N7" s="13">
        <v>43</v>
      </c>
      <c r="O7" s="13">
        <v>31</v>
      </c>
      <c r="P7" s="13">
        <v>80</v>
      </c>
      <c r="Q7" s="13">
        <v>37</v>
      </c>
      <c r="R7" s="13"/>
      <c r="S7" s="13">
        <v>142</v>
      </c>
      <c r="T7" s="13">
        <v>48</v>
      </c>
      <c r="U7" s="13"/>
      <c r="V7" s="13">
        <v>17</v>
      </c>
      <c r="W7" s="13">
        <v>47</v>
      </c>
      <c r="X7" s="13">
        <v>108</v>
      </c>
      <c r="Y7" s="13">
        <v>19</v>
      </c>
      <c r="Z7" s="13"/>
      <c r="AA7" s="13">
        <v>32</v>
      </c>
      <c r="AB7" s="13">
        <v>21</v>
      </c>
      <c r="AC7" s="13">
        <v>12</v>
      </c>
      <c r="AD7" s="13">
        <v>87</v>
      </c>
      <c r="AE7" s="13">
        <v>27</v>
      </c>
      <c r="AF7" s="13">
        <v>12</v>
      </c>
      <c r="AG7" s="13"/>
      <c r="AH7" s="13">
        <v>113</v>
      </c>
      <c r="AI7" s="13">
        <v>69</v>
      </c>
      <c r="AJ7" s="13"/>
      <c r="AK7" s="13">
        <v>97</v>
      </c>
      <c r="AL7" s="13">
        <v>62</v>
      </c>
      <c r="AM7" s="13"/>
      <c r="AN7" s="13">
        <v>96</v>
      </c>
      <c r="AO7" s="13">
        <v>74</v>
      </c>
      <c r="AP7" s="13"/>
      <c r="AQ7" s="13">
        <v>33</v>
      </c>
      <c r="AR7" s="13">
        <v>51</v>
      </c>
      <c r="AS7" s="13">
        <v>106</v>
      </c>
      <c r="AT7" s="13"/>
      <c r="AU7" s="13">
        <v>141</v>
      </c>
      <c r="AV7" s="13">
        <v>49</v>
      </c>
      <c r="AW7" s="13"/>
      <c r="AX7" s="13">
        <v>181</v>
      </c>
      <c r="AY7" s="13">
        <v>10</v>
      </c>
      <c r="AZ7" s="13"/>
      <c r="BA7" s="13">
        <v>125</v>
      </c>
      <c r="BB7" s="13">
        <v>29</v>
      </c>
    </row>
    <row r="8" spans="2:54" ht="30" customHeight="1" x14ac:dyDescent="0.35">
      <c r="B8" s="14" t="s">
        <v>84</v>
      </c>
      <c r="C8" s="14">
        <v>173</v>
      </c>
      <c r="D8" s="14">
        <v>120</v>
      </c>
      <c r="E8" s="14">
        <v>54</v>
      </c>
      <c r="F8" s="14"/>
      <c r="G8" s="14">
        <v>25</v>
      </c>
      <c r="H8" s="14">
        <v>55</v>
      </c>
      <c r="I8" s="14">
        <v>45</v>
      </c>
      <c r="J8" s="14">
        <v>31</v>
      </c>
      <c r="K8" s="14">
        <v>12</v>
      </c>
      <c r="L8" s="14">
        <v>4</v>
      </c>
      <c r="M8" s="14"/>
      <c r="N8" s="14">
        <v>34</v>
      </c>
      <c r="O8" s="14">
        <v>25</v>
      </c>
      <c r="P8" s="14">
        <v>69</v>
      </c>
      <c r="Q8" s="14">
        <v>45</v>
      </c>
      <c r="R8" s="14"/>
      <c r="S8" s="14">
        <v>104</v>
      </c>
      <c r="T8" s="14">
        <v>68</v>
      </c>
      <c r="U8" s="14"/>
      <c r="V8" s="14">
        <v>21</v>
      </c>
      <c r="W8" s="14">
        <v>52</v>
      </c>
      <c r="X8" s="14">
        <v>88</v>
      </c>
      <c r="Y8" s="14">
        <v>13</v>
      </c>
      <c r="Z8" s="14"/>
      <c r="AA8" s="14">
        <v>44</v>
      </c>
      <c r="AB8" s="14">
        <v>17</v>
      </c>
      <c r="AC8" s="14">
        <v>16</v>
      </c>
      <c r="AD8" s="14">
        <v>66</v>
      </c>
      <c r="AE8" s="14">
        <v>21</v>
      </c>
      <c r="AF8" s="14">
        <v>9</v>
      </c>
      <c r="AG8" s="14"/>
      <c r="AH8" s="14">
        <v>107</v>
      </c>
      <c r="AI8" s="14">
        <v>57</v>
      </c>
      <c r="AJ8" s="14"/>
      <c r="AK8" s="14">
        <v>91</v>
      </c>
      <c r="AL8" s="14">
        <v>52</v>
      </c>
      <c r="AM8" s="14"/>
      <c r="AN8" s="14">
        <v>87</v>
      </c>
      <c r="AO8" s="14">
        <v>63</v>
      </c>
      <c r="AP8" s="14"/>
      <c r="AQ8" s="14">
        <v>29</v>
      </c>
      <c r="AR8" s="14">
        <v>51</v>
      </c>
      <c r="AS8" s="14">
        <v>92</v>
      </c>
      <c r="AT8" s="14"/>
      <c r="AU8" s="14">
        <v>123</v>
      </c>
      <c r="AV8" s="14">
        <v>49</v>
      </c>
      <c r="AW8" s="14"/>
      <c r="AX8" s="14">
        <v>161</v>
      </c>
      <c r="AY8" s="14">
        <v>13</v>
      </c>
      <c r="AZ8" s="14"/>
      <c r="BA8" s="14">
        <v>108</v>
      </c>
      <c r="BB8" s="14">
        <v>25</v>
      </c>
    </row>
    <row r="9" spans="2:54" ht="29" customHeight="1" x14ac:dyDescent="0.35">
      <c r="B9" s="19" t="s">
        <v>172</v>
      </c>
      <c r="C9" s="16">
        <v>0.38956688059259997</v>
      </c>
      <c r="D9" s="16">
        <v>0.41136937927122702</v>
      </c>
      <c r="E9" s="16">
        <v>0.340843666792009</v>
      </c>
      <c r="F9" s="16"/>
      <c r="G9" s="16">
        <v>0.38914987058223499</v>
      </c>
      <c r="H9" s="16">
        <v>0.48476197491752798</v>
      </c>
      <c r="I9" s="16">
        <v>0.38094491037257999</v>
      </c>
      <c r="J9" s="16">
        <v>0.26126265915694902</v>
      </c>
      <c r="K9" s="16">
        <v>0.30223378032925802</v>
      </c>
      <c r="L9" s="16">
        <v>0.45414017398173301</v>
      </c>
      <c r="M9" s="16"/>
      <c r="N9" s="16">
        <v>0.26278093170273298</v>
      </c>
      <c r="O9" s="16">
        <v>0.567711195810083</v>
      </c>
      <c r="P9" s="16">
        <v>0.37270351900210102</v>
      </c>
      <c r="Q9" s="16">
        <v>0.41204578471956199</v>
      </c>
      <c r="R9" s="16"/>
      <c r="S9" s="16">
        <v>0.42237167456986702</v>
      </c>
      <c r="T9" s="16">
        <v>0.34744813402431202</v>
      </c>
      <c r="U9" s="16"/>
      <c r="V9" s="16">
        <v>0.41505429103963198</v>
      </c>
      <c r="W9" s="16">
        <v>0.28481980517849798</v>
      </c>
      <c r="X9" s="16">
        <v>0.44491523323335302</v>
      </c>
      <c r="Y9" s="16">
        <v>0.391905977060167</v>
      </c>
      <c r="Z9" s="16"/>
      <c r="AA9" s="16">
        <v>0.30230642683852599</v>
      </c>
      <c r="AB9" s="16">
        <v>0.40517390137881898</v>
      </c>
      <c r="AC9" s="16">
        <v>0.23646745370783301</v>
      </c>
      <c r="AD9" s="16">
        <v>0.45519408014339502</v>
      </c>
      <c r="AE9" s="16">
        <v>0.38309068635713001</v>
      </c>
      <c r="AF9" s="16">
        <v>0.60475358679320002</v>
      </c>
      <c r="AG9" s="16"/>
      <c r="AH9" s="16">
        <v>0.39483127027925202</v>
      </c>
      <c r="AI9" s="16">
        <v>0.38924796271794798</v>
      </c>
      <c r="AJ9" s="16"/>
      <c r="AK9" s="16">
        <v>0.42360870378536303</v>
      </c>
      <c r="AL9" s="16">
        <v>0.38584305358777199</v>
      </c>
      <c r="AM9" s="16"/>
      <c r="AN9" s="16">
        <v>0.41294108813247499</v>
      </c>
      <c r="AO9" s="16">
        <v>0.368667075264626</v>
      </c>
      <c r="AP9" s="16"/>
      <c r="AQ9" s="16">
        <v>0.32628661890632199</v>
      </c>
      <c r="AR9" s="16">
        <v>0.27725708993912301</v>
      </c>
      <c r="AS9" s="16">
        <v>0.47837676393415801</v>
      </c>
      <c r="AT9" s="16"/>
      <c r="AU9" s="16">
        <v>0.409674404852509</v>
      </c>
      <c r="AV9" s="16">
        <v>0.35095237955226599</v>
      </c>
      <c r="AW9" s="16"/>
      <c r="AX9" s="16">
        <v>0.42018578246272997</v>
      </c>
      <c r="AY9" s="16">
        <v>0</v>
      </c>
      <c r="AZ9" s="16"/>
      <c r="BA9" s="16">
        <v>0.39829282785350101</v>
      </c>
      <c r="BB9" s="16">
        <v>0.44039170556770901</v>
      </c>
    </row>
    <row r="10" spans="2:54" ht="43.5" customHeight="1" x14ac:dyDescent="0.35">
      <c r="B10" s="19" t="s">
        <v>173</v>
      </c>
      <c r="C10" s="16">
        <v>0.437016536825512</v>
      </c>
      <c r="D10" s="16">
        <v>0.43167323929252699</v>
      </c>
      <c r="E10" s="16">
        <v>0.448957490563763</v>
      </c>
      <c r="F10" s="16"/>
      <c r="G10" s="16">
        <v>0.53051450717746096</v>
      </c>
      <c r="H10" s="16">
        <v>0.311520184705389</v>
      </c>
      <c r="I10" s="16">
        <v>0.53635507414231298</v>
      </c>
      <c r="J10" s="16">
        <v>0.432470165694889</v>
      </c>
      <c r="K10" s="16">
        <v>0.46980541168626699</v>
      </c>
      <c r="L10" s="16">
        <v>0.36562328755927398</v>
      </c>
      <c r="M10" s="16"/>
      <c r="N10" s="16">
        <v>0.57420692653206196</v>
      </c>
      <c r="O10" s="16">
        <v>0.19328803281314999</v>
      </c>
      <c r="P10" s="16">
        <v>0.51466147723327405</v>
      </c>
      <c r="Q10" s="16">
        <v>0.34908177697729698</v>
      </c>
      <c r="R10" s="16"/>
      <c r="S10" s="16">
        <v>0.37580908284411801</v>
      </c>
      <c r="T10" s="16">
        <v>0.53827253757132998</v>
      </c>
      <c r="U10" s="16"/>
      <c r="V10" s="16">
        <v>0.383543658424778</v>
      </c>
      <c r="W10" s="16">
        <v>0.52526505696208403</v>
      </c>
      <c r="X10" s="16">
        <v>0.41649803826773402</v>
      </c>
      <c r="Y10" s="16">
        <v>0.309165976788984</v>
      </c>
      <c r="Z10" s="16"/>
      <c r="AA10" s="16">
        <v>0.53759926725296903</v>
      </c>
      <c r="AB10" s="16">
        <v>0.27414317012621597</v>
      </c>
      <c r="AC10" s="16">
        <v>0.50281379059314002</v>
      </c>
      <c r="AD10" s="16">
        <v>0.44736630230505198</v>
      </c>
      <c r="AE10" s="16">
        <v>0.38865035058372799</v>
      </c>
      <c r="AF10" s="16">
        <v>0.16345143401096801</v>
      </c>
      <c r="AG10" s="16"/>
      <c r="AH10" s="16">
        <v>0.460294228836716</v>
      </c>
      <c r="AI10" s="16">
        <v>0.43311911396674002</v>
      </c>
      <c r="AJ10" s="16"/>
      <c r="AK10" s="16">
        <v>0.451029306135732</v>
      </c>
      <c r="AL10" s="16">
        <v>0.43754348867811999</v>
      </c>
      <c r="AM10" s="16"/>
      <c r="AN10" s="16">
        <v>0.44751702660243398</v>
      </c>
      <c r="AO10" s="16">
        <v>0.42652519593289401</v>
      </c>
      <c r="AP10" s="16"/>
      <c r="AQ10" s="16">
        <v>0.35727272798562199</v>
      </c>
      <c r="AR10" s="16">
        <v>0.442314492743687</v>
      </c>
      <c r="AS10" s="16">
        <v>0.44929985799737299</v>
      </c>
      <c r="AT10" s="16"/>
      <c r="AU10" s="16">
        <v>0.41728889249953199</v>
      </c>
      <c r="AV10" s="16">
        <v>0.500154874766225</v>
      </c>
      <c r="AW10" s="16"/>
      <c r="AX10" s="16">
        <v>0.43456648648233298</v>
      </c>
      <c r="AY10" s="16">
        <v>0.46818873475524497</v>
      </c>
      <c r="AZ10" s="16"/>
      <c r="BA10" s="16">
        <v>0.44253910935856999</v>
      </c>
      <c r="BB10" s="16">
        <v>0.42369456720320497</v>
      </c>
    </row>
    <row r="11" spans="2:54" x14ac:dyDescent="0.35">
      <c r="B11" s="19" t="s">
        <v>174</v>
      </c>
      <c r="C11" s="16">
        <v>0.136743457036929</v>
      </c>
      <c r="D11" s="16">
        <v>0.13732423971306701</v>
      </c>
      <c r="E11" s="16">
        <v>0.13544555082359799</v>
      </c>
      <c r="F11" s="16"/>
      <c r="G11" s="16">
        <v>8.0335622240303606E-2</v>
      </c>
      <c r="H11" s="16">
        <v>0.166423829586932</v>
      </c>
      <c r="I11" s="16">
        <v>7.0415001794753407E-2</v>
      </c>
      <c r="J11" s="16">
        <v>0.230670122848051</v>
      </c>
      <c r="K11" s="16">
        <v>0.17739075125641399</v>
      </c>
      <c r="L11" s="16">
        <v>0</v>
      </c>
      <c r="M11" s="16"/>
      <c r="N11" s="16">
        <v>8.8901209667277506E-2</v>
      </c>
      <c r="O11" s="16">
        <v>0.200540201740147</v>
      </c>
      <c r="P11" s="16">
        <v>7.1271670205956303E-2</v>
      </c>
      <c r="Q11" s="16">
        <v>0.238872438303142</v>
      </c>
      <c r="R11" s="16"/>
      <c r="S11" s="16">
        <v>0.153819793537636</v>
      </c>
      <c r="T11" s="16">
        <v>9.4053889722901102E-2</v>
      </c>
      <c r="U11" s="16"/>
      <c r="V11" s="16">
        <v>0.13540685723461801</v>
      </c>
      <c r="W11" s="16">
        <v>0.14356160471159901</v>
      </c>
      <c r="X11" s="16">
        <v>0.12247320339159901</v>
      </c>
      <c r="Y11" s="16">
        <v>0.20877255081628901</v>
      </c>
      <c r="Z11" s="16"/>
      <c r="AA11" s="16">
        <v>0.11803977611930699</v>
      </c>
      <c r="AB11" s="16">
        <v>0.28757839469292201</v>
      </c>
      <c r="AC11" s="16">
        <v>0.17506480780710601</v>
      </c>
      <c r="AD11" s="16">
        <v>7.8690350309789894E-2</v>
      </c>
      <c r="AE11" s="16">
        <v>0.20332529093011301</v>
      </c>
      <c r="AF11" s="16">
        <v>0.14341796393109801</v>
      </c>
      <c r="AG11" s="16"/>
      <c r="AH11" s="16">
        <v>0.11632447003839699</v>
      </c>
      <c r="AI11" s="16">
        <v>0.15341066390565</v>
      </c>
      <c r="AJ11" s="16"/>
      <c r="AK11" s="16">
        <v>0.10167508197368701</v>
      </c>
      <c r="AL11" s="16">
        <v>0.15013601748063901</v>
      </c>
      <c r="AM11" s="16"/>
      <c r="AN11" s="16">
        <v>0.104300984778269</v>
      </c>
      <c r="AO11" s="16">
        <v>0.17421385847246601</v>
      </c>
      <c r="AP11" s="16"/>
      <c r="AQ11" s="16">
        <v>0.24204524845622399</v>
      </c>
      <c r="AR11" s="16">
        <v>0.224977546157622</v>
      </c>
      <c r="AS11" s="16">
        <v>5.7254936793270997E-2</v>
      </c>
      <c r="AT11" s="16"/>
      <c r="AU11" s="16">
        <v>0.12624210587343199</v>
      </c>
      <c r="AV11" s="16">
        <v>0.136571240423942</v>
      </c>
      <c r="AW11" s="16"/>
      <c r="AX11" s="16">
        <v>0.114298738727638</v>
      </c>
      <c r="AY11" s="16">
        <v>0.42230950818456298</v>
      </c>
      <c r="AZ11" s="16"/>
      <c r="BA11" s="16">
        <v>0.122248611264624</v>
      </c>
      <c r="BB11" s="16">
        <v>8.0563786750020502E-2</v>
      </c>
    </row>
    <row r="12" spans="2:54" x14ac:dyDescent="0.35">
      <c r="B12" s="19" t="s">
        <v>175</v>
      </c>
      <c r="C12" s="16">
        <v>2.8247117632572299E-2</v>
      </c>
      <c r="D12" s="16">
        <v>1.96331417231792E-2</v>
      </c>
      <c r="E12" s="16">
        <v>4.7497231855394603E-2</v>
      </c>
      <c r="F12" s="16"/>
      <c r="G12" s="16">
        <v>0</v>
      </c>
      <c r="H12" s="16">
        <v>2.0773874550016301E-2</v>
      </c>
      <c r="I12" s="16">
        <v>0</v>
      </c>
      <c r="J12" s="16">
        <v>7.5597052300110795E-2</v>
      </c>
      <c r="K12" s="16">
        <v>5.0570056728060801E-2</v>
      </c>
      <c r="L12" s="16">
        <v>0.18023653845899201</v>
      </c>
      <c r="M12" s="16"/>
      <c r="N12" s="16">
        <v>7.4110932097928198E-2</v>
      </c>
      <c r="O12" s="16">
        <v>3.8460569636620798E-2</v>
      </c>
      <c r="P12" s="16">
        <v>2.0346559120824701E-2</v>
      </c>
      <c r="Q12" s="16">
        <v>0</v>
      </c>
      <c r="R12" s="16"/>
      <c r="S12" s="16">
        <v>3.3904259279583099E-2</v>
      </c>
      <c r="T12" s="16">
        <v>2.02254386814569E-2</v>
      </c>
      <c r="U12" s="16"/>
      <c r="V12" s="16">
        <v>6.5995193300972102E-2</v>
      </c>
      <c r="W12" s="16">
        <v>2.8930930026024301E-2</v>
      </c>
      <c r="X12" s="16">
        <v>1.61135251073138E-2</v>
      </c>
      <c r="Y12" s="16">
        <v>4.67493091108169E-2</v>
      </c>
      <c r="Z12" s="16"/>
      <c r="AA12" s="16">
        <v>2.1743836735692801E-2</v>
      </c>
      <c r="AB12" s="16">
        <v>0</v>
      </c>
      <c r="AC12" s="16">
        <v>8.5653947891920601E-2</v>
      </c>
      <c r="AD12" s="16">
        <v>1.8749267241762999E-2</v>
      </c>
      <c r="AE12" s="16">
        <v>2.4933672129028799E-2</v>
      </c>
      <c r="AF12" s="16">
        <v>8.8377015264734196E-2</v>
      </c>
      <c r="AG12" s="16"/>
      <c r="AH12" s="16">
        <v>1.49049572985518E-2</v>
      </c>
      <c r="AI12" s="16">
        <v>2.4222259409662099E-2</v>
      </c>
      <c r="AJ12" s="16"/>
      <c r="AK12" s="16">
        <v>1.7542126232917801E-2</v>
      </c>
      <c r="AL12" s="16">
        <v>2.64774402534683E-2</v>
      </c>
      <c r="AM12" s="16"/>
      <c r="AN12" s="16">
        <v>1.8398022746756702E-2</v>
      </c>
      <c r="AO12" s="16">
        <v>3.0593870330014601E-2</v>
      </c>
      <c r="AP12" s="16"/>
      <c r="AQ12" s="16">
        <v>5.5095986937354902E-2</v>
      </c>
      <c r="AR12" s="16">
        <v>3.7700324403792097E-2</v>
      </c>
      <c r="AS12" s="16">
        <v>1.50684412751974E-2</v>
      </c>
      <c r="AT12" s="16"/>
      <c r="AU12" s="16">
        <v>3.4918616949695599E-2</v>
      </c>
      <c r="AV12" s="16">
        <v>1.2321505257566701E-2</v>
      </c>
      <c r="AW12" s="16"/>
      <c r="AX12" s="16">
        <v>2.18607230105692E-2</v>
      </c>
      <c r="AY12" s="16">
        <v>0.109501757060192</v>
      </c>
      <c r="AZ12" s="16"/>
      <c r="BA12" s="16">
        <v>2.3467026411167699E-2</v>
      </c>
      <c r="BB12" s="16">
        <v>5.5349940479066002E-2</v>
      </c>
    </row>
    <row r="13" spans="2:54" x14ac:dyDescent="0.35">
      <c r="B13" s="19" t="s">
        <v>110</v>
      </c>
      <c r="C13" s="20">
        <v>8.4260079123871998E-3</v>
      </c>
      <c r="D13" s="20">
        <v>0</v>
      </c>
      <c r="E13" s="20">
        <v>2.7256059965236001E-2</v>
      </c>
      <c r="F13" s="20"/>
      <c r="G13" s="20">
        <v>0</v>
      </c>
      <c r="H13" s="20">
        <v>1.65201362401355E-2</v>
      </c>
      <c r="I13" s="20">
        <v>1.22850136903536E-2</v>
      </c>
      <c r="J13" s="20">
        <v>0</v>
      </c>
      <c r="K13" s="20">
        <v>0</v>
      </c>
      <c r="L13" s="20">
        <v>0</v>
      </c>
      <c r="M13" s="20"/>
      <c r="N13" s="20">
        <v>0</v>
      </c>
      <c r="O13" s="20">
        <v>0</v>
      </c>
      <c r="P13" s="20">
        <v>2.1016774437844402E-2</v>
      </c>
      <c r="Q13" s="20">
        <v>0</v>
      </c>
      <c r="R13" s="20"/>
      <c r="S13" s="20">
        <v>1.4095189768796101E-2</v>
      </c>
      <c r="T13" s="20">
        <v>0</v>
      </c>
      <c r="U13" s="20"/>
      <c r="V13" s="20">
        <v>0</v>
      </c>
      <c r="W13" s="20">
        <v>1.7422603121794202E-2</v>
      </c>
      <c r="X13" s="20">
        <v>0</v>
      </c>
      <c r="Y13" s="20">
        <v>4.3406186223743003E-2</v>
      </c>
      <c r="Z13" s="20"/>
      <c r="AA13" s="20">
        <v>2.0310693053504299E-2</v>
      </c>
      <c r="AB13" s="20">
        <v>3.3104533802043097E-2</v>
      </c>
      <c r="AC13" s="20">
        <v>0</v>
      </c>
      <c r="AD13" s="20">
        <v>0</v>
      </c>
      <c r="AE13" s="20">
        <v>0</v>
      </c>
      <c r="AF13" s="20">
        <v>0</v>
      </c>
      <c r="AG13" s="20"/>
      <c r="AH13" s="20">
        <v>1.36450735470825E-2</v>
      </c>
      <c r="AI13" s="20">
        <v>0</v>
      </c>
      <c r="AJ13" s="20"/>
      <c r="AK13" s="20">
        <v>6.14478187230026E-3</v>
      </c>
      <c r="AL13" s="20">
        <v>0</v>
      </c>
      <c r="AM13" s="20"/>
      <c r="AN13" s="20">
        <v>1.6842877740064599E-2</v>
      </c>
      <c r="AO13" s="20">
        <v>0</v>
      </c>
      <c r="AP13" s="20"/>
      <c r="AQ13" s="20">
        <v>1.92994177144762E-2</v>
      </c>
      <c r="AR13" s="20">
        <v>1.7750546755775899E-2</v>
      </c>
      <c r="AS13" s="20">
        <v>0</v>
      </c>
      <c r="AT13" s="20"/>
      <c r="AU13" s="20">
        <v>1.18759798248306E-2</v>
      </c>
      <c r="AV13" s="20">
        <v>0</v>
      </c>
      <c r="AW13" s="20"/>
      <c r="AX13" s="20">
        <v>9.0882693167290401E-3</v>
      </c>
      <c r="AY13" s="20">
        <v>0</v>
      </c>
      <c r="AZ13" s="20"/>
      <c r="BA13" s="20">
        <v>1.3452425112137E-2</v>
      </c>
      <c r="BB13" s="20">
        <v>0</v>
      </c>
    </row>
    <row r="14" spans="2:54" x14ac:dyDescent="0.35">
      <c r="B14" s="21" t="s">
        <v>26</v>
      </c>
    </row>
    <row r="15" spans="2:54" x14ac:dyDescent="0.35">
      <c r="B15" t="s">
        <v>525</v>
      </c>
    </row>
    <row r="16" spans="2:54" x14ac:dyDescent="0.35">
      <c r="B16" t="s">
        <v>526</v>
      </c>
    </row>
    <row r="18" spans="2:2" x14ac:dyDescent="0.35">
      <c r="B1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B18"/>
  <sheetViews>
    <sheetView showGridLines="0" topLeftCell="A8"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337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166</v>
      </c>
      <c r="D7" s="13">
        <v>119</v>
      </c>
      <c r="E7" s="13">
        <v>47</v>
      </c>
      <c r="F7" s="13"/>
      <c r="G7" s="13">
        <v>19</v>
      </c>
      <c r="H7" s="13">
        <v>56</v>
      </c>
      <c r="I7" s="13">
        <v>47</v>
      </c>
      <c r="J7" s="13">
        <v>27</v>
      </c>
      <c r="K7" s="13">
        <v>12</v>
      </c>
      <c r="L7" s="13">
        <v>5</v>
      </c>
      <c r="M7" s="13"/>
      <c r="N7" s="13">
        <v>33</v>
      </c>
      <c r="O7" s="13">
        <v>31</v>
      </c>
      <c r="P7" s="13">
        <v>70</v>
      </c>
      <c r="Q7" s="13">
        <v>32</v>
      </c>
      <c r="R7" s="13"/>
      <c r="S7" s="13">
        <v>129</v>
      </c>
      <c r="T7" s="13">
        <v>37</v>
      </c>
      <c r="U7" s="13"/>
      <c r="V7" s="13">
        <v>13</v>
      </c>
      <c r="W7" s="13">
        <v>46</v>
      </c>
      <c r="X7" s="13">
        <v>92</v>
      </c>
      <c r="Y7" s="13">
        <v>15</v>
      </c>
      <c r="Z7" s="13"/>
      <c r="AA7" s="13">
        <v>20</v>
      </c>
      <c r="AB7" s="13">
        <v>23</v>
      </c>
      <c r="AC7" s="13">
        <v>7</v>
      </c>
      <c r="AD7" s="13">
        <v>77</v>
      </c>
      <c r="AE7" s="13">
        <v>27</v>
      </c>
      <c r="AF7" s="13">
        <v>12</v>
      </c>
      <c r="AG7" s="13"/>
      <c r="AH7" s="13">
        <v>106</v>
      </c>
      <c r="AI7" s="13">
        <v>55</v>
      </c>
      <c r="AJ7" s="13"/>
      <c r="AK7" s="13">
        <v>91</v>
      </c>
      <c r="AL7" s="13">
        <v>49</v>
      </c>
      <c r="AM7" s="13"/>
      <c r="AN7" s="13">
        <v>93</v>
      </c>
      <c r="AO7" s="13">
        <v>58</v>
      </c>
      <c r="AP7" s="13"/>
      <c r="AQ7" s="13">
        <v>34</v>
      </c>
      <c r="AR7" s="13">
        <v>39</v>
      </c>
      <c r="AS7" s="13">
        <v>92</v>
      </c>
      <c r="AT7" s="13"/>
      <c r="AU7" s="13">
        <v>118</v>
      </c>
      <c r="AV7" s="13">
        <v>48</v>
      </c>
      <c r="AW7" s="13"/>
      <c r="AX7" s="13">
        <v>161</v>
      </c>
      <c r="AY7" s="13">
        <v>5</v>
      </c>
      <c r="AZ7" s="13"/>
      <c r="BA7" s="13">
        <v>115</v>
      </c>
      <c r="BB7" s="13">
        <v>26</v>
      </c>
    </row>
    <row r="8" spans="2:54" ht="30" customHeight="1" x14ac:dyDescent="0.35">
      <c r="B8" s="14" t="s">
        <v>84</v>
      </c>
      <c r="C8" s="14">
        <v>143</v>
      </c>
      <c r="D8" s="14">
        <v>101</v>
      </c>
      <c r="E8" s="14">
        <v>42</v>
      </c>
      <c r="F8" s="14"/>
      <c r="G8" s="14">
        <v>21</v>
      </c>
      <c r="H8" s="14">
        <v>48</v>
      </c>
      <c r="I8" s="14">
        <v>41</v>
      </c>
      <c r="J8" s="14">
        <v>22</v>
      </c>
      <c r="K8" s="14">
        <v>8</v>
      </c>
      <c r="L8" s="14">
        <v>4</v>
      </c>
      <c r="M8" s="14"/>
      <c r="N8" s="14">
        <v>23</v>
      </c>
      <c r="O8" s="14">
        <v>27</v>
      </c>
      <c r="P8" s="14">
        <v>56</v>
      </c>
      <c r="Q8" s="14">
        <v>37</v>
      </c>
      <c r="R8" s="14"/>
      <c r="S8" s="14">
        <v>92</v>
      </c>
      <c r="T8" s="14">
        <v>51</v>
      </c>
      <c r="U8" s="14"/>
      <c r="V8" s="14">
        <v>14</v>
      </c>
      <c r="W8" s="14">
        <v>47</v>
      </c>
      <c r="X8" s="14">
        <v>72</v>
      </c>
      <c r="Y8" s="14">
        <v>10</v>
      </c>
      <c r="Z8" s="14"/>
      <c r="AA8" s="14">
        <v>30</v>
      </c>
      <c r="AB8" s="14">
        <v>17</v>
      </c>
      <c r="AC8" s="14">
        <v>8</v>
      </c>
      <c r="AD8" s="14">
        <v>57</v>
      </c>
      <c r="AE8" s="14">
        <v>21</v>
      </c>
      <c r="AF8" s="14">
        <v>10</v>
      </c>
      <c r="AG8" s="14"/>
      <c r="AH8" s="14">
        <v>95</v>
      </c>
      <c r="AI8" s="14">
        <v>44</v>
      </c>
      <c r="AJ8" s="14"/>
      <c r="AK8" s="14">
        <v>81</v>
      </c>
      <c r="AL8" s="14">
        <v>41</v>
      </c>
      <c r="AM8" s="14"/>
      <c r="AN8" s="14">
        <v>80</v>
      </c>
      <c r="AO8" s="14">
        <v>49</v>
      </c>
      <c r="AP8" s="14"/>
      <c r="AQ8" s="14">
        <v>28</v>
      </c>
      <c r="AR8" s="14">
        <v>35</v>
      </c>
      <c r="AS8" s="14">
        <v>79</v>
      </c>
      <c r="AT8" s="14"/>
      <c r="AU8" s="14">
        <v>97</v>
      </c>
      <c r="AV8" s="14">
        <v>46</v>
      </c>
      <c r="AW8" s="14"/>
      <c r="AX8" s="14">
        <v>137</v>
      </c>
      <c r="AY8" s="14">
        <v>6</v>
      </c>
      <c r="AZ8" s="14"/>
      <c r="BA8" s="14">
        <v>98</v>
      </c>
      <c r="BB8" s="14">
        <v>21</v>
      </c>
    </row>
    <row r="9" spans="2:54" ht="29" customHeight="1" x14ac:dyDescent="0.35">
      <c r="B9" s="19" t="s">
        <v>172</v>
      </c>
      <c r="C9" s="16">
        <v>0.35859804031564102</v>
      </c>
      <c r="D9" s="16">
        <v>0.36099062616473998</v>
      </c>
      <c r="E9" s="16">
        <v>0.35284592722881303</v>
      </c>
      <c r="F9" s="16"/>
      <c r="G9" s="16">
        <v>0.36942109012757701</v>
      </c>
      <c r="H9" s="16">
        <v>0.39142439759369901</v>
      </c>
      <c r="I9" s="16">
        <v>0.37134006741115799</v>
      </c>
      <c r="J9" s="16">
        <v>0.32997274486587003</v>
      </c>
      <c r="K9" s="16">
        <v>7.8590752769647304E-2</v>
      </c>
      <c r="L9" s="16">
        <v>0.45483384972672802</v>
      </c>
      <c r="M9" s="16"/>
      <c r="N9" s="16">
        <v>0.39199149821003998</v>
      </c>
      <c r="O9" s="16">
        <v>0.42045515530469502</v>
      </c>
      <c r="P9" s="16">
        <v>0.277477781452595</v>
      </c>
      <c r="Q9" s="16">
        <v>0.41703140776689401</v>
      </c>
      <c r="R9" s="16"/>
      <c r="S9" s="16">
        <v>0.35643389078096699</v>
      </c>
      <c r="T9" s="16">
        <v>0.36248368001933001</v>
      </c>
      <c r="U9" s="16"/>
      <c r="V9" s="16">
        <v>0.44394303825347697</v>
      </c>
      <c r="W9" s="16">
        <v>0.22199072921063101</v>
      </c>
      <c r="X9" s="16">
        <v>0.41324224317709801</v>
      </c>
      <c r="Y9" s="16">
        <v>0.47833976075409301</v>
      </c>
      <c r="Z9" s="16"/>
      <c r="AA9" s="16">
        <v>0.29940480513876699</v>
      </c>
      <c r="AB9" s="16">
        <v>0.241468812298965</v>
      </c>
      <c r="AC9" s="16">
        <v>0</v>
      </c>
      <c r="AD9" s="16">
        <v>0.41001112585128302</v>
      </c>
      <c r="AE9" s="16">
        <v>0.430630368123535</v>
      </c>
      <c r="AF9" s="16">
        <v>0.58112067355145902</v>
      </c>
      <c r="AG9" s="16"/>
      <c r="AH9" s="16">
        <v>0.35747240384250201</v>
      </c>
      <c r="AI9" s="16">
        <v>0.37307617584022801</v>
      </c>
      <c r="AJ9" s="16"/>
      <c r="AK9" s="16">
        <v>0.37579389725255802</v>
      </c>
      <c r="AL9" s="16">
        <v>0.35550319239178901</v>
      </c>
      <c r="AM9" s="16"/>
      <c r="AN9" s="16">
        <v>0.415185111260023</v>
      </c>
      <c r="AO9" s="16">
        <v>0.36983562242316398</v>
      </c>
      <c r="AP9" s="16"/>
      <c r="AQ9" s="16">
        <v>0.22764998446786699</v>
      </c>
      <c r="AR9" s="16">
        <v>0.18723209761467799</v>
      </c>
      <c r="AS9" s="16">
        <v>0.48561897533335602</v>
      </c>
      <c r="AT9" s="16"/>
      <c r="AU9" s="16">
        <v>0.40187381264733502</v>
      </c>
      <c r="AV9" s="16">
        <v>0.26792997898880699</v>
      </c>
      <c r="AW9" s="16"/>
      <c r="AX9" s="16">
        <v>0.37322562638510298</v>
      </c>
      <c r="AY9" s="16">
        <v>0</v>
      </c>
      <c r="AZ9" s="16"/>
      <c r="BA9" s="16">
        <v>0.41080566517178801</v>
      </c>
      <c r="BB9" s="16">
        <v>0.32004465515917901</v>
      </c>
    </row>
    <row r="10" spans="2:54" ht="43.5" customHeight="1" x14ac:dyDescent="0.35">
      <c r="B10" s="19" t="s">
        <v>173</v>
      </c>
      <c r="C10" s="16">
        <v>0.35656963103350398</v>
      </c>
      <c r="D10" s="16">
        <v>0.350249321702301</v>
      </c>
      <c r="E10" s="16">
        <v>0.37176454411488802</v>
      </c>
      <c r="F10" s="16"/>
      <c r="G10" s="16">
        <v>0.25377627389988999</v>
      </c>
      <c r="H10" s="16">
        <v>0.301606524986957</v>
      </c>
      <c r="I10" s="16">
        <v>0.418087241816754</v>
      </c>
      <c r="J10" s="16">
        <v>0.35238563189431898</v>
      </c>
      <c r="K10" s="16">
        <v>0.76248716947870099</v>
      </c>
      <c r="L10" s="16">
        <v>0.181369536555265</v>
      </c>
      <c r="M10" s="16"/>
      <c r="N10" s="16">
        <v>0.294762602911743</v>
      </c>
      <c r="O10" s="16">
        <v>0.21221388712280601</v>
      </c>
      <c r="P10" s="16">
        <v>0.41591202043596498</v>
      </c>
      <c r="Q10" s="16">
        <v>0.40973243670181497</v>
      </c>
      <c r="R10" s="16"/>
      <c r="S10" s="16">
        <v>0.366630101231538</v>
      </c>
      <c r="T10" s="16">
        <v>0.33850647882847201</v>
      </c>
      <c r="U10" s="16"/>
      <c r="V10" s="16">
        <v>0.39253227333624302</v>
      </c>
      <c r="W10" s="16">
        <v>0.292443877984018</v>
      </c>
      <c r="X10" s="16">
        <v>0.385996384580157</v>
      </c>
      <c r="Y10" s="16">
        <v>0.39149894175939098</v>
      </c>
      <c r="Z10" s="16"/>
      <c r="AA10" s="16">
        <v>0.27677205515828202</v>
      </c>
      <c r="AB10" s="16">
        <v>0.43275881756554202</v>
      </c>
      <c r="AC10" s="16">
        <v>0.55707667150075402</v>
      </c>
      <c r="AD10" s="16">
        <v>0.36893272350536199</v>
      </c>
      <c r="AE10" s="16">
        <v>0.30086203926191302</v>
      </c>
      <c r="AF10" s="16">
        <v>0.34662888447734103</v>
      </c>
      <c r="AG10" s="16"/>
      <c r="AH10" s="16">
        <v>0.33807741314120299</v>
      </c>
      <c r="AI10" s="16">
        <v>0.39424531360525999</v>
      </c>
      <c r="AJ10" s="16"/>
      <c r="AK10" s="16">
        <v>0.32841841304861302</v>
      </c>
      <c r="AL10" s="16">
        <v>0.40249165808003101</v>
      </c>
      <c r="AM10" s="16"/>
      <c r="AN10" s="16">
        <v>0.31437816653608702</v>
      </c>
      <c r="AO10" s="16">
        <v>0.37088226117574602</v>
      </c>
      <c r="AP10" s="16"/>
      <c r="AQ10" s="16">
        <v>0.27512475698060501</v>
      </c>
      <c r="AR10" s="16">
        <v>0.476792963850449</v>
      </c>
      <c r="AS10" s="16">
        <v>0.33559079802608499</v>
      </c>
      <c r="AT10" s="16"/>
      <c r="AU10" s="16">
        <v>0.39130962307554201</v>
      </c>
      <c r="AV10" s="16">
        <v>0.28378507840162798</v>
      </c>
      <c r="AW10" s="16"/>
      <c r="AX10" s="16">
        <v>0.35931656232826897</v>
      </c>
      <c r="AY10" s="16">
        <v>0.28922809056969501</v>
      </c>
      <c r="AZ10" s="16"/>
      <c r="BA10" s="16">
        <v>0.35543205431567598</v>
      </c>
      <c r="BB10" s="16">
        <v>0.40000895325550001</v>
      </c>
    </row>
    <row r="11" spans="2:54" x14ac:dyDescent="0.35">
      <c r="B11" s="19" t="s">
        <v>174</v>
      </c>
      <c r="C11" s="16">
        <v>0.193678796410794</v>
      </c>
      <c r="D11" s="16">
        <v>0.20163561840238001</v>
      </c>
      <c r="E11" s="16">
        <v>0.174549476589484</v>
      </c>
      <c r="F11" s="16"/>
      <c r="G11" s="16">
        <v>0.305724917433424</v>
      </c>
      <c r="H11" s="16">
        <v>0.199749630922473</v>
      </c>
      <c r="I11" s="16">
        <v>0.123756389801309</v>
      </c>
      <c r="J11" s="16">
        <v>0.221144132340723</v>
      </c>
      <c r="K11" s="16">
        <v>0.15892207775165201</v>
      </c>
      <c r="L11" s="16">
        <v>0.18081774283796201</v>
      </c>
      <c r="M11" s="16"/>
      <c r="N11" s="16">
        <v>0.222314692709116</v>
      </c>
      <c r="O11" s="16">
        <v>0.19835767597515</v>
      </c>
      <c r="P11" s="16">
        <v>0.19312566525856101</v>
      </c>
      <c r="Q11" s="16">
        <v>0.17323615553129201</v>
      </c>
      <c r="R11" s="16"/>
      <c r="S11" s="16">
        <v>0.207317452961819</v>
      </c>
      <c r="T11" s="16">
        <v>0.16919116071346399</v>
      </c>
      <c r="U11" s="16"/>
      <c r="V11" s="16">
        <v>9.6809415706597596E-2</v>
      </c>
      <c r="W11" s="16">
        <v>0.32591914026859697</v>
      </c>
      <c r="X11" s="16">
        <v>0.154435675540608</v>
      </c>
      <c r="Y11" s="16">
        <v>0</v>
      </c>
      <c r="Z11" s="16"/>
      <c r="AA11" s="16">
        <v>0.239425822080158</v>
      </c>
      <c r="AB11" s="16">
        <v>0.233607394074515</v>
      </c>
      <c r="AC11" s="16">
        <v>0.44292332849924598</v>
      </c>
      <c r="AD11" s="16">
        <v>0.15462584151</v>
      </c>
      <c r="AE11" s="16">
        <v>0.19837190347012101</v>
      </c>
      <c r="AF11" s="16">
        <v>0</v>
      </c>
      <c r="AG11" s="16"/>
      <c r="AH11" s="16">
        <v>0.23457292429698301</v>
      </c>
      <c r="AI11" s="16">
        <v>0.12175808731717</v>
      </c>
      <c r="AJ11" s="16"/>
      <c r="AK11" s="16">
        <v>0.22181993119659699</v>
      </c>
      <c r="AL11" s="16">
        <v>0.152028322921375</v>
      </c>
      <c r="AM11" s="16"/>
      <c r="AN11" s="16">
        <v>0.200333842800972</v>
      </c>
      <c r="AO11" s="16">
        <v>0.12729561005408199</v>
      </c>
      <c r="AP11" s="16"/>
      <c r="AQ11" s="16">
        <v>0.36934031876538798</v>
      </c>
      <c r="AR11" s="16">
        <v>0.18202379340167299</v>
      </c>
      <c r="AS11" s="16">
        <v>0.13961148975034299</v>
      </c>
      <c r="AT11" s="16"/>
      <c r="AU11" s="16">
        <v>0.13001261010173301</v>
      </c>
      <c r="AV11" s="16">
        <v>0.32706728086050801</v>
      </c>
      <c r="AW11" s="16"/>
      <c r="AX11" s="16">
        <v>0.18558863675221501</v>
      </c>
      <c r="AY11" s="16">
        <v>0.39201059125587201</v>
      </c>
      <c r="AZ11" s="16"/>
      <c r="BA11" s="16">
        <v>0.15279522201585299</v>
      </c>
      <c r="BB11" s="16">
        <v>0.27994639158532098</v>
      </c>
    </row>
    <row r="12" spans="2:54" x14ac:dyDescent="0.35">
      <c r="B12" s="19" t="s">
        <v>175</v>
      </c>
      <c r="C12" s="16">
        <v>7.8198544401991296E-2</v>
      </c>
      <c r="D12" s="16">
        <v>8.7124433730579404E-2</v>
      </c>
      <c r="E12" s="16">
        <v>5.6739450326900802E-2</v>
      </c>
      <c r="F12" s="16"/>
      <c r="G12" s="16">
        <v>7.1077718539108603E-2</v>
      </c>
      <c r="H12" s="16">
        <v>8.8348091880569204E-2</v>
      </c>
      <c r="I12" s="16">
        <v>8.6816300970778804E-2</v>
      </c>
      <c r="J12" s="16">
        <v>5.2586274009253697E-2</v>
      </c>
      <c r="K12" s="16">
        <v>0</v>
      </c>
      <c r="L12" s="16">
        <v>0.182978870880044</v>
      </c>
      <c r="M12" s="16"/>
      <c r="N12" s="16">
        <v>4.9382461675446403E-2</v>
      </c>
      <c r="O12" s="16">
        <v>0.16897328159734901</v>
      </c>
      <c r="P12" s="16">
        <v>9.7530740788450407E-2</v>
      </c>
      <c r="Q12" s="16">
        <v>0</v>
      </c>
      <c r="R12" s="16"/>
      <c r="S12" s="16">
        <v>5.9817617577350303E-2</v>
      </c>
      <c r="T12" s="16">
        <v>0.11120072743792001</v>
      </c>
      <c r="U12" s="16"/>
      <c r="V12" s="16">
        <v>0</v>
      </c>
      <c r="W12" s="16">
        <v>0.140316181747726</v>
      </c>
      <c r="X12" s="16">
        <v>4.6325696702136598E-2</v>
      </c>
      <c r="Y12" s="16">
        <v>0.130161297486516</v>
      </c>
      <c r="Z12" s="16"/>
      <c r="AA12" s="16">
        <v>0.153884848661516</v>
      </c>
      <c r="AB12" s="16">
        <v>9.2164976060977996E-2</v>
      </c>
      <c r="AC12" s="16">
        <v>0</v>
      </c>
      <c r="AD12" s="16">
        <v>6.6430309133354098E-2</v>
      </c>
      <c r="AE12" s="16">
        <v>2.5108558178831501E-2</v>
      </c>
      <c r="AF12" s="16">
        <v>7.2250441971200202E-2</v>
      </c>
      <c r="AG12" s="16"/>
      <c r="AH12" s="16">
        <v>6.0413397755227201E-2</v>
      </c>
      <c r="AI12" s="16">
        <v>0.110920423237342</v>
      </c>
      <c r="AJ12" s="16"/>
      <c r="AK12" s="16">
        <v>7.3967758502231806E-2</v>
      </c>
      <c r="AL12" s="16">
        <v>8.9976826606804297E-2</v>
      </c>
      <c r="AM12" s="16"/>
      <c r="AN12" s="16">
        <v>5.8801096028154899E-2</v>
      </c>
      <c r="AO12" s="16">
        <v>0.13198650634700801</v>
      </c>
      <c r="AP12" s="16"/>
      <c r="AQ12" s="16">
        <v>0.12788493978613999</v>
      </c>
      <c r="AR12" s="16">
        <v>0.12850300692845501</v>
      </c>
      <c r="AS12" s="16">
        <v>3.9178736890216101E-2</v>
      </c>
      <c r="AT12" s="16"/>
      <c r="AU12" s="16">
        <v>6.7504482076940001E-2</v>
      </c>
      <c r="AV12" s="16">
        <v>0.100603919198979</v>
      </c>
      <c r="AW12" s="16"/>
      <c r="AX12" s="16">
        <v>6.8385739303090901E-2</v>
      </c>
      <c r="AY12" s="16">
        <v>0.31876131817443298</v>
      </c>
      <c r="AZ12" s="16"/>
      <c r="BA12" s="16">
        <v>7.1786913312034004E-2</v>
      </c>
      <c r="BB12" s="16">
        <v>0</v>
      </c>
    </row>
    <row r="13" spans="2:54" x14ac:dyDescent="0.35">
      <c r="B13" s="19" t="s">
        <v>110</v>
      </c>
      <c r="C13" s="20">
        <v>1.295498783807E-2</v>
      </c>
      <c r="D13" s="20">
        <v>0</v>
      </c>
      <c r="E13" s="20">
        <v>4.41006017399138E-2</v>
      </c>
      <c r="F13" s="20"/>
      <c r="G13" s="20">
        <v>0</v>
      </c>
      <c r="H13" s="20">
        <v>1.8871354616302401E-2</v>
      </c>
      <c r="I13" s="20">
        <v>0</v>
      </c>
      <c r="J13" s="20">
        <v>4.3911216889833897E-2</v>
      </c>
      <c r="K13" s="20">
        <v>0</v>
      </c>
      <c r="L13" s="20">
        <v>0</v>
      </c>
      <c r="M13" s="20"/>
      <c r="N13" s="20">
        <v>4.1548744493654997E-2</v>
      </c>
      <c r="O13" s="20">
        <v>0</v>
      </c>
      <c r="P13" s="20">
        <v>1.5953792064429002E-2</v>
      </c>
      <c r="Q13" s="20">
        <v>0</v>
      </c>
      <c r="R13" s="20"/>
      <c r="S13" s="20">
        <v>9.8009374483255599E-3</v>
      </c>
      <c r="T13" s="20">
        <v>1.8617953000814001E-2</v>
      </c>
      <c r="U13" s="20"/>
      <c r="V13" s="20">
        <v>6.6715272703682299E-2</v>
      </c>
      <c r="W13" s="20">
        <v>1.9330070789028798E-2</v>
      </c>
      <c r="X13" s="20">
        <v>0</v>
      </c>
      <c r="Y13" s="20">
        <v>0</v>
      </c>
      <c r="Z13" s="20"/>
      <c r="AA13" s="20">
        <v>3.0512468961277499E-2</v>
      </c>
      <c r="AB13" s="20">
        <v>0</v>
      </c>
      <c r="AC13" s="20">
        <v>0</v>
      </c>
      <c r="AD13" s="20">
        <v>0</v>
      </c>
      <c r="AE13" s="20">
        <v>4.50271309655993E-2</v>
      </c>
      <c r="AF13" s="20">
        <v>0</v>
      </c>
      <c r="AG13" s="20"/>
      <c r="AH13" s="20">
        <v>9.4638609640845198E-3</v>
      </c>
      <c r="AI13" s="20">
        <v>0</v>
      </c>
      <c r="AJ13" s="20"/>
      <c r="AK13" s="20">
        <v>0</v>
      </c>
      <c r="AL13" s="20">
        <v>0</v>
      </c>
      <c r="AM13" s="20"/>
      <c r="AN13" s="20">
        <v>1.1301783374761801E-2</v>
      </c>
      <c r="AO13" s="20">
        <v>0</v>
      </c>
      <c r="AP13" s="20"/>
      <c r="AQ13" s="20">
        <v>0</v>
      </c>
      <c r="AR13" s="20">
        <v>2.5448138204744099E-2</v>
      </c>
      <c r="AS13" s="20">
        <v>0</v>
      </c>
      <c r="AT13" s="20"/>
      <c r="AU13" s="20">
        <v>9.2994720984497098E-3</v>
      </c>
      <c r="AV13" s="20">
        <v>2.0613742550076801E-2</v>
      </c>
      <c r="AW13" s="20"/>
      <c r="AX13" s="20">
        <v>1.34834352313223E-2</v>
      </c>
      <c r="AY13" s="20">
        <v>0</v>
      </c>
      <c r="AZ13" s="20"/>
      <c r="BA13" s="20">
        <v>9.1801451846482193E-3</v>
      </c>
      <c r="BB13" s="20">
        <v>0</v>
      </c>
    </row>
    <row r="14" spans="2:54" x14ac:dyDescent="0.35">
      <c r="B14" s="21" t="s">
        <v>24</v>
      </c>
    </row>
    <row r="15" spans="2:54" x14ac:dyDescent="0.35">
      <c r="B15" t="s">
        <v>525</v>
      </c>
    </row>
    <row r="16" spans="2:54" x14ac:dyDescent="0.35">
      <c r="B16" t="s">
        <v>526</v>
      </c>
    </row>
    <row r="18" spans="2:2" x14ac:dyDescent="0.35">
      <c r="B1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B17"/>
  <sheetViews>
    <sheetView showGridLines="0" topLeftCell="A7"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338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314</v>
      </c>
      <c r="D7" s="13">
        <v>195</v>
      </c>
      <c r="E7" s="13">
        <v>119</v>
      </c>
      <c r="F7" s="13"/>
      <c r="G7" s="13">
        <v>41</v>
      </c>
      <c r="H7" s="13">
        <v>94</v>
      </c>
      <c r="I7" s="13">
        <v>72</v>
      </c>
      <c r="J7" s="13">
        <v>60</v>
      </c>
      <c r="K7" s="13">
        <v>34</v>
      </c>
      <c r="L7" s="13">
        <v>13</v>
      </c>
      <c r="M7" s="13"/>
      <c r="N7" s="13">
        <v>63</v>
      </c>
      <c r="O7" s="13">
        <v>61</v>
      </c>
      <c r="P7" s="13">
        <v>140</v>
      </c>
      <c r="Q7" s="13">
        <v>50</v>
      </c>
      <c r="R7" s="13"/>
      <c r="S7" s="13">
        <v>228</v>
      </c>
      <c r="T7" s="13">
        <v>85</v>
      </c>
      <c r="U7" s="13"/>
      <c r="V7" s="13">
        <v>35</v>
      </c>
      <c r="W7" s="13">
        <v>101</v>
      </c>
      <c r="X7" s="13">
        <v>149</v>
      </c>
      <c r="Y7" s="13">
        <v>29</v>
      </c>
      <c r="Z7" s="13"/>
      <c r="AA7" s="13">
        <v>59</v>
      </c>
      <c r="AB7" s="13">
        <v>40</v>
      </c>
      <c r="AC7" s="13">
        <v>19</v>
      </c>
      <c r="AD7" s="13">
        <v>131</v>
      </c>
      <c r="AE7" s="13">
        <v>48</v>
      </c>
      <c r="AF7" s="13">
        <v>17</v>
      </c>
      <c r="AG7" s="13"/>
      <c r="AH7" s="13">
        <v>171</v>
      </c>
      <c r="AI7" s="13">
        <v>122</v>
      </c>
      <c r="AJ7" s="13"/>
      <c r="AK7" s="13">
        <v>137</v>
      </c>
      <c r="AL7" s="13">
        <v>107</v>
      </c>
      <c r="AM7" s="13"/>
      <c r="AN7" s="13">
        <v>142</v>
      </c>
      <c r="AO7" s="13">
        <v>125</v>
      </c>
      <c r="AP7" s="13"/>
      <c r="AQ7" s="13">
        <v>57</v>
      </c>
      <c r="AR7" s="13">
        <v>99</v>
      </c>
      <c r="AS7" s="13">
        <v>152</v>
      </c>
      <c r="AT7" s="13"/>
      <c r="AU7" s="13">
        <v>206</v>
      </c>
      <c r="AV7" s="13">
        <v>106</v>
      </c>
      <c r="AW7" s="13"/>
      <c r="AX7" s="13">
        <v>296</v>
      </c>
      <c r="AY7" s="13">
        <v>17</v>
      </c>
      <c r="AZ7" s="13"/>
      <c r="BA7" s="13">
        <v>204</v>
      </c>
      <c r="BB7" s="13">
        <v>47</v>
      </c>
    </row>
    <row r="8" spans="2:54" ht="30" customHeight="1" x14ac:dyDescent="0.35">
      <c r="B8" s="14" t="s">
        <v>84</v>
      </c>
      <c r="C8" s="14">
        <v>287</v>
      </c>
      <c r="D8" s="14">
        <v>178</v>
      </c>
      <c r="E8" s="14">
        <v>109</v>
      </c>
      <c r="F8" s="14"/>
      <c r="G8" s="14">
        <v>44</v>
      </c>
      <c r="H8" s="14">
        <v>86</v>
      </c>
      <c r="I8" s="14">
        <v>66</v>
      </c>
      <c r="J8" s="14">
        <v>55</v>
      </c>
      <c r="K8" s="14">
        <v>25</v>
      </c>
      <c r="L8" s="14">
        <v>11</v>
      </c>
      <c r="M8" s="14"/>
      <c r="N8" s="14">
        <v>49</v>
      </c>
      <c r="O8" s="14">
        <v>53</v>
      </c>
      <c r="P8" s="14">
        <v>121</v>
      </c>
      <c r="Q8" s="14">
        <v>64</v>
      </c>
      <c r="R8" s="14"/>
      <c r="S8" s="14">
        <v>163</v>
      </c>
      <c r="T8" s="14">
        <v>123</v>
      </c>
      <c r="U8" s="14"/>
      <c r="V8" s="14">
        <v>40</v>
      </c>
      <c r="W8" s="14">
        <v>105</v>
      </c>
      <c r="X8" s="14">
        <v>122</v>
      </c>
      <c r="Y8" s="14">
        <v>20</v>
      </c>
      <c r="Z8" s="14"/>
      <c r="AA8" s="14">
        <v>86</v>
      </c>
      <c r="AB8" s="14">
        <v>30</v>
      </c>
      <c r="AC8" s="14">
        <v>22</v>
      </c>
      <c r="AD8" s="14">
        <v>99</v>
      </c>
      <c r="AE8" s="14">
        <v>37</v>
      </c>
      <c r="AF8" s="14">
        <v>13</v>
      </c>
      <c r="AG8" s="14"/>
      <c r="AH8" s="14">
        <v>162</v>
      </c>
      <c r="AI8" s="14">
        <v>105</v>
      </c>
      <c r="AJ8" s="14"/>
      <c r="AK8" s="14">
        <v>130</v>
      </c>
      <c r="AL8" s="14">
        <v>94</v>
      </c>
      <c r="AM8" s="14"/>
      <c r="AN8" s="14">
        <v>129</v>
      </c>
      <c r="AO8" s="14">
        <v>110</v>
      </c>
      <c r="AP8" s="14"/>
      <c r="AQ8" s="14">
        <v>50</v>
      </c>
      <c r="AR8" s="14">
        <v>98</v>
      </c>
      <c r="AS8" s="14">
        <v>133</v>
      </c>
      <c r="AT8" s="14"/>
      <c r="AU8" s="14">
        <v>184</v>
      </c>
      <c r="AV8" s="14">
        <v>99</v>
      </c>
      <c r="AW8" s="14"/>
      <c r="AX8" s="14">
        <v>267</v>
      </c>
      <c r="AY8" s="14">
        <v>19</v>
      </c>
      <c r="AZ8" s="14"/>
      <c r="BA8" s="14">
        <v>182</v>
      </c>
      <c r="BB8" s="14">
        <v>41</v>
      </c>
    </row>
    <row r="9" spans="2:54" ht="58" customHeight="1" x14ac:dyDescent="0.35">
      <c r="B9" s="19" t="s">
        <v>339</v>
      </c>
      <c r="C9" s="16">
        <v>0.35629733930525598</v>
      </c>
      <c r="D9" s="16">
        <v>0.39604333316578799</v>
      </c>
      <c r="E9" s="16">
        <v>0.29141725375930899</v>
      </c>
      <c r="F9" s="16"/>
      <c r="G9" s="16">
        <v>0.27442508782696401</v>
      </c>
      <c r="H9" s="16">
        <v>0.320876774112757</v>
      </c>
      <c r="I9" s="16">
        <v>0.48010818024734903</v>
      </c>
      <c r="J9" s="16">
        <v>0.359671599277539</v>
      </c>
      <c r="K9" s="16">
        <v>0.285111345484726</v>
      </c>
      <c r="L9" s="16">
        <v>0.359550342536057</v>
      </c>
      <c r="M9" s="16"/>
      <c r="N9" s="16">
        <v>0.39431532555385401</v>
      </c>
      <c r="O9" s="16">
        <v>0.28146656284976601</v>
      </c>
      <c r="P9" s="16">
        <v>0.37800762751177502</v>
      </c>
      <c r="Q9" s="16">
        <v>0.34796401785053899</v>
      </c>
      <c r="R9" s="16"/>
      <c r="S9" s="16">
        <v>0.35786264244361199</v>
      </c>
      <c r="T9" s="16">
        <v>0.34725609567275001</v>
      </c>
      <c r="U9" s="16"/>
      <c r="V9" s="16">
        <v>0.18153064484470299</v>
      </c>
      <c r="W9" s="16">
        <v>0.315570660283431</v>
      </c>
      <c r="X9" s="16">
        <v>0.45337002154339301</v>
      </c>
      <c r="Y9" s="16">
        <v>0.330133143000861</v>
      </c>
      <c r="Z9" s="16"/>
      <c r="AA9" s="16">
        <v>0.360004956014157</v>
      </c>
      <c r="AB9" s="16">
        <v>0.22697146495249301</v>
      </c>
      <c r="AC9" s="16">
        <v>0.27656077313559901</v>
      </c>
      <c r="AD9" s="16">
        <v>0.38462261802897302</v>
      </c>
      <c r="AE9" s="16">
        <v>0.48711208028793002</v>
      </c>
      <c r="AF9" s="16">
        <v>0.19032989288364699</v>
      </c>
      <c r="AG9" s="16"/>
      <c r="AH9" s="16">
        <v>0.39956094785213198</v>
      </c>
      <c r="AI9" s="16">
        <v>0.32914324264195199</v>
      </c>
      <c r="AJ9" s="16"/>
      <c r="AK9" s="16">
        <v>0.43995278973042101</v>
      </c>
      <c r="AL9" s="16">
        <v>0.32825755372445597</v>
      </c>
      <c r="AM9" s="16"/>
      <c r="AN9" s="16">
        <v>0.42131570034732602</v>
      </c>
      <c r="AO9" s="16">
        <v>0.313776781237458</v>
      </c>
      <c r="AP9" s="16"/>
      <c r="AQ9" s="16">
        <v>0.43422095075474398</v>
      </c>
      <c r="AR9" s="16">
        <v>0.29240129196333198</v>
      </c>
      <c r="AS9" s="16">
        <v>0.37806039576156403</v>
      </c>
      <c r="AT9" s="16"/>
      <c r="AU9" s="16">
        <v>0.35859534158835998</v>
      </c>
      <c r="AV9" s="16">
        <v>0.36539930256025599</v>
      </c>
      <c r="AW9" s="16"/>
      <c r="AX9" s="16">
        <v>0.37073967511391098</v>
      </c>
      <c r="AY9" s="16">
        <v>0.16936833687134001</v>
      </c>
      <c r="AZ9" s="16"/>
      <c r="BA9" s="16">
        <v>0.34161451510221602</v>
      </c>
      <c r="BB9" s="16">
        <v>0.38295893053673502</v>
      </c>
    </row>
    <row r="10" spans="2:54" ht="58" customHeight="1" x14ac:dyDescent="0.35">
      <c r="B10" s="19" t="s">
        <v>340</v>
      </c>
      <c r="C10" s="16">
        <v>0.47882005124212301</v>
      </c>
      <c r="D10" s="16">
        <v>0.46871090007660199</v>
      </c>
      <c r="E10" s="16">
        <v>0.49532190535897802</v>
      </c>
      <c r="F10" s="16"/>
      <c r="G10" s="16">
        <v>0.51544168912678501</v>
      </c>
      <c r="H10" s="16">
        <v>0.54076434014285302</v>
      </c>
      <c r="I10" s="16">
        <v>0.452927534394443</v>
      </c>
      <c r="J10" s="16">
        <v>0.38957392460329798</v>
      </c>
      <c r="K10" s="16">
        <v>0.45582382147985501</v>
      </c>
      <c r="L10" s="16">
        <v>0.50353899155475401</v>
      </c>
      <c r="M10" s="16"/>
      <c r="N10" s="16">
        <v>0.51217352916340697</v>
      </c>
      <c r="O10" s="16">
        <v>0.45731172127893299</v>
      </c>
      <c r="P10" s="16">
        <v>0.467613872576158</v>
      </c>
      <c r="Q10" s="16">
        <v>0.49218024312624598</v>
      </c>
      <c r="R10" s="16"/>
      <c r="S10" s="16">
        <v>0.48074429749913</v>
      </c>
      <c r="T10" s="16">
        <v>0.48145760102184199</v>
      </c>
      <c r="U10" s="16"/>
      <c r="V10" s="16">
        <v>0.50689408881784803</v>
      </c>
      <c r="W10" s="16">
        <v>0.51590049618230904</v>
      </c>
      <c r="X10" s="16">
        <v>0.432857292782449</v>
      </c>
      <c r="Y10" s="16">
        <v>0.50716387066077995</v>
      </c>
      <c r="Z10" s="16"/>
      <c r="AA10" s="16">
        <v>0.438911273012286</v>
      </c>
      <c r="AB10" s="16">
        <v>0.61764686877219099</v>
      </c>
      <c r="AC10" s="16">
        <v>0.49319923023365297</v>
      </c>
      <c r="AD10" s="16">
        <v>0.51013593630239895</v>
      </c>
      <c r="AE10" s="16">
        <v>0.31717545238225398</v>
      </c>
      <c r="AF10" s="16">
        <v>0.60935710795949205</v>
      </c>
      <c r="AG10" s="16"/>
      <c r="AH10" s="16">
        <v>0.46068439788354398</v>
      </c>
      <c r="AI10" s="16">
        <v>0.49699300696122201</v>
      </c>
      <c r="AJ10" s="16"/>
      <c r="AK10" s="16">
        <v>0.46013389484564199</v>
      </c>
      <c r="AL10" s="16">
        <v>0.47423578940094802</v>
      </c>
      <c r="AM10" s="16"/>
      <c r="AN10" s="16">
        <v>0.44430739932544</v>
      </c>
      <c r="AO10" s="16">
        <v>0.484048775064847</v>
      </c>
      <c r="AP10" s="16"/>
      <c r="AQ10" s="16">
        <v>0.36390182950769701</v>
      </c>
      <c r="AR10" s="16">
        <v>0.46410549262223799</v>
      </c>
      <c r="AS10" s="16">
        <v>0.54939824726974096</v>
      </c>
      <c r="AT10" s="16"/>
      <c r="AU10" s="16">
        <v>0.51269696565207801</v>
      </c>
      <c r="AV10" s="16">
        <v>0.41135521867689601</v>
      </c>
      <c r="AW10" s="16"/>
      <c r="AX10" s="16">
        <v>0.489799962671988</v>
      </c>
      <c r="AY10" s="16">
        <v>0.29156645817794102</v>
      </c>
      <c r="AZ10" s="16"/>
      <c r="BA10" s="16">
        <v>0.50595007573355699</v>
      </c>
      <c r="BB10" s="16">
        <v>0.53931394163887403</v>
      </c>
    </row>
    <row r="11" spans="2:54" x14ac:dyDescent="0.35">
      <c r="B11" s="19" t="s">
        <v>341</v>
      </c>
      <c r="C11" s="16">
        <v>0.14571153261068201</v>
      </c>
      <c r="D11" s="16">
        <v>0.119918348852552</v>
      </c>
      <c r="E11" s="16">
        <v>0.18781549847456</v>
      </c>
      <c r="F11" s="16"/>
      <c r="G11" s="16">
        <v>0.21013322304625101</v>
      </c>
      <c r="H11" s="16">
        <v>0.11678372951129801</v>
      </c>
      <c r="I11" s="16">
        <v>6.6964285358207504E-2</v>
      </c>
      <c r="J11" s="16">
        <v>0.21091970246671701</v>
      </c>
      <c r="K11" s="16">
        <v>0.20088082215703401</v>
      </c>
      <c r="L11" s="16">
        <v>0.13691066590918899</v>
      </c>
      <c r="M11" s="16"/>
      <c r="N11" s="16">
        <v>9.3511145282739003E-2</v>
      </c>
      <c r="O11" s="16">
        <v>0.23344688685961101</v>
      </c>
      <c r="P11" s="16">
        <v>0.12105422708821199</v>
      </c>
      <c r="Q11" s="16">
        <v>0.15985573902321501</v>
      </c>
      <c r="R11" s="16"/>
      <c r="S11" s="16">
        <v>0.133765319111252</v>
      </c>
      <c r="T11" s="16">
        <v>0.16310016306312899</v>
      </c>
      <c r="U11" s="16"/>
      <c r="V11" s="16">
        <v>0.28795202403294501</v>
      </c>
      <c r="W11" s="16">
        <v>0.150340055363271</v>
      </c>
      <c r="X11" s="16">
        <v>9.2010263383600105E-2</v>
      </c>
      <c r="Y11" s="16">
        <v>0.162702986338359</v>
      </c>
      <c r="Z11" s="16"/>
      <c r="AA11" s="16">
        <v>0.17962040488294001</v>
      </c>
      <c r="AB11" s="16">
        <v>0.15538166627531599</v>
      </c>
      <c r="AC11" s="16">
        <v>0.19132293943629899</v>
      </c>
      <c r="AD11" s="16">
        <v>7.6965040775656995E-2</v>
      </c>
      <c r="AE11" s="16">
        <v>0.19571246732981601</v>
      </c>
      <c r="AF11" s="16">
        <v>0.20031299915686099</v>
      </c>
      <c r="AG11" s="16"/>
      <c r="AH11" s="16">
        <v>0.117011116936081</v>
      </c>
      <c r="AI11" s="16">
        <v>0.16557499581313301</v>
      </c>
      <c r="AJ11" s="16"/>
      <c r="AK11" s="16">
        <v>9.9913315423936097E-2</v>
      </c>
      <c r="AL11" s="16">
        <v>0.182015032254669</v>
      </c>
      <c r="AM11" s="16"/>
      <c r="AN11" s="16">
        <v>0.118087830446358</v>
      </c>
      <c r="AO11" s="16">
        <v>0.194326807743952</v>
      </c>
      <c r="AP11" s="16"/>
      <c r="AQ11" s="16">
        <v>0.189690698015063</v>
      </c>
      <c r="AR11" s="16">
        <v>0.21198820422748399</v>
      </c>
      <c r="AS11" s="16">
        <v>6.6047768049360106E-2</v>
      </c>
      <c r="AT11" s="16"/>
      <c r="AU11" s="16">
        <v>0.112643742408058</v>
      </c>
      <c r="AV11" s="16">
        <v>0.19756731613942699</v>
      </c>
      <c r="AW11" s="16"/>
      <c r="AX11" s="16">
        <v>0.12264224968052601</v>
      </c>
      <c r="AY11" s="16">
        <v>0.485038689269495</v>
      </c>
      <c r="AZ11" s="16"/>
      <c r="BA11" s="16">
        <v>0.13869418320188101</v>
      </c>
      <c r="BB11" s="16">
        <v>6.2903382661224E-2</v>
      </c>
    </row>
    <row r="12" spans="2:54" x14ac:dyDescent="0.35">
      <c r="B12" s="19" t="s">
        <v>103</v>
      </c>
      <c r="C12" s="20">
        <v>1.9171076841939399E-2</v>
      </c>
      <c r="D12" s="20">
        <v>1.53274179050577E-2</v>
      </c>
      <c r="E12" s="20">
        <v>2.5445342407153002E-2</v>
      </c>
      <c r="F12" s="20"/>
      <c r="G12" s="20">
        <v>0</v>
      </c>
      <c r="H12" s="20">
        <v>2.1575156233090999E-2</v>
      </c>
      <c r="I12" s="20">
        <v>0</v>
      </c>
      <c r="J12" s="20">
        <v>3.9834773652446302E-2</v>
      </c>
      <c r="K12" s="20">
        <v>5.8184010878386101E-2</v>
      </c>
      <c r="L12" s="20">
        <v>0</v>
      </c>
      <c r="M12" s="20"/>
      <c r="N12" s="20">
        <v>0</v>
      </c>
      <c r="O12" s="20">
        <v>2.77748290116904E-2</v>
      </c>
      <c r="P12" s="20">
        <v>3.3324272823855403E-2</v>
      </c>
      <c r="Q12" s="20">
        <v>0</v>
      </c>
      <c r="R12" s="20"/>
      <c r="S12" s="20">
        <v>2.7627740946005699E-2</v>
      </c>
      <c r="T12" s="20">
        <v>8.1861402422799094E-3</v>
      </c>
      <c r="U12" s="20"/>
      <c r="V12" s="20">
        <v>2.36232423045038E-2</v>
      </c>
      <c r="W12" s="20">
        <v>1.81887881709893E-2</v>
      </c>
      <c r="X12" s="20">
        <v>2.1762422290558001E-2</v>
      </c>
      <c r="Y12" s="20">
        <v>0</v>
      </c>
      <c r="Z12" s="20"/>
      <c r="AA12" s="20">
        <v>2.1463366090616699E-2</v>
      </c>
      <c r="AB12" s="20">
        <v>0</v>
      </c>
      <c r="AC12" s="20">
        <v>3.8917057194448601E-2</v>
      </c>
      <c r="AD12" s="20">
        <v>2.8276404892971899E-2</v>
      </c>
      <c r="AE12" s="20">
        <v>0</v>
      </c>
      <c r="AF12" s="20">
        <v>0</v>
      </c>
      <c r="AG12" s="20"/>
      <c r="AH12" s="20">
        <v>2.27435373282419E-2</v>
      </c>
      <c r="AI12" s="20">
        <v>8.2887545836930702E-3</v>
      </c>
      <c r="AJ12" s="20"/>
      <c r="AK12" s="20">
        <v>0</v>
      </c>
      <c r="AL12" s="20">
        <v>1.54916246199265E-2</v>
      </c>
      <c r="AM12" s="20"/>
      <c r="AN12" s="20">
        <v>1.6289069880875601E-2</v>
      </c>
      <c r="AO12" s="20">
        <v>7.8476359537432393E-3</v>
      </c>
      <c r="AP12" s="20"/>
      <c r="AQ12" s="20">
        <v>1.2186521722495999E-2</v>
      </c>
      <c r="AR12" s="20">
        <v>3.1505011186945903E-2</v>
      </c>
      <c r="AS12" s="20">
        <v>6.49358891933561E-3</v>
      </c>
      <c r="AT12" s="20"/>
      <c r="AU12" s="20">
        <v>1.6063950351504298E-2</v>
      </c>
      <c r="AV12" s="20">
        <v>2.56781626234204E-2</v>
      </c>
      <c r="AW12" s="20"/>
      <c r="AX12" s="20">
        <v>1.68181125335751E-2</v>
      </c>
      <c r="AY12" s="20">
        <v>5.4026515681224102E-2</v>
      </c>
      <c r="AZ12" s="20"/>
      <c r="BA12" s="20">
        <v>1.3741225962346001E-2</v>
      </c>
      <c r="BB12" s="20">
        <v>1.4823745163167E-2</v>
      </c>
    </row>
    <row r="13" spans="2:54" x14ac:dyDescent="0.35">
      <c r="B13" s="21" t="s">
        <v>29</v>
      </c>
    </row>
    <row r="14" spans="2:54" x14ac:dyDescent="0.35">
      <c r="B14" t="s">
        <v>525</v>
      </c>
    </row>
    <row r="15" spans="2:54" x14ac:dyDescent="0.35">
      <c r="B15" t="s">
        <v>526</v>
      </c>
    </row>
    <row r="17" spans="2:2" x14ac:dyDescent="0.35">
      <c r="B17"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B17"/>
  <sheetViews>
    <sheetView showGridLines="0" topLeftCell="A6"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342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314</v>
      </c>
      <c r="D7" s="13">
        <v>195</v>
      </c>
      <c r="E7" s="13">
        <v>119</v>
      </c>
      <c r="F7" s="13"/>
      <c r="G7" s="13">
        <v>41</v>
      </c>
      <c r="H7" s="13">
        <v>94</v>
      </c>
      <c r="I7" s="13">
        <v>72</v>
      </c>
      <c r="J7" s="13">
        <v>60</v>
      </c>
      <c r="K7" s="13">
        <v>34</v>
      </c>
      <c r="L7" s="13">
        <v>13</v>
      </c>
      <c r="M7" s="13"/>
      <c r="N7" s="13">
        <v>63</v>
      </c>
      <c r="O7" s="13">
        <v>61</v>
      </c>
      <c r="P7" s="13">
        <v>140</v>
      </c>
      <c r="Q7" s="13">
        <v>50</v>
      </c>
      <c r="R7" s="13"/>
      <c r="S7" s="13">
        <v>228</v>
      </c>
      <c r="T7" s="13">
        <v>85</v>
      </c>
      <c r="U7" s="13"/>
      <c r="V7" s="13">
        <v>35</v>
      </c>
      <c r="W7" s="13">
        <v>101</v>
      </c>
      <c r="X7" s="13">
        <v>149</v>
      </c>
      <c r="Y7" s="13">
        <v>29</v>
      </c>
      <c r="Z7" s="13"/>
      <c r="AA7" s="13">
        <v>59</v>
      </c>
      <c r="AB7" s="13">
        <v>40</v>
      </c>
      <c r="AC7" s="13">
        <v>19</v>
      </c>
      <c r="AD7" s="13">
        <v>131</v>
      </c>
      <c r="AE7" s="13">
        <v>48</v>
      </c>
      <c r="AF7" s="13">
        <v>17</v>
      </c>
      <c r="AG7" s="13"/>
      <c r="AH7" s="13">
        <v>171</v>
      </c>
      <c r="AI7" s="13">
        <v>122</v>
      </c>
      <c r="AJ7" s="13"/>
      <c r="AK7" s="13">
        <v>137</v>
      </c>
      <c r="AL7" s="13">
        <v>107</v>
      </c>
      <c r="AM7" s="13"/>
      <c r="AN7" s="13">
        <v>142</v>
      </c>
      <c r="AO7" s="13">
        <v>125</v>
      </c>
      <c r="AP7" s="13"/>
      <c r="AQ7" s="13">
        <v>57</v>
      </c>
      <c r="AR7" s="13">
        <v>99</v>
      </c>
      <c r="AS7" s="13">
        <v>152</v>
      </c>
      <c r="AT7" s="13"/>
      <c r="AU7" s="13">
        <v>206</v>
      </c>
      <c r="AV7" s="13">
        <v>106</v>
      </c>
      <c r="AW7" s="13"/>
      <c r="AX7" s="13">
        <v>296</v>
      </c>
      <c r="AY7" s="13">
        <v>17</v>
      </c>
      <c r="AZ7" s="13"/>
      <c r="BA7" s="13">
        <v>204</v>
      </c>
      <c r="BB7" s="13">
        <v>47</v>
      </c>
    </row>
    <row r="8" spans="2:54" ht="30" customHeight="1" x14ac:dyDescent="0.35">
      <c r="B8" s="14" t="s">
        <v>84</v>
      </c>
      <c r="C8" s="14">
        <v>287</v>
      </c>
      <c r="D8" s="14">
        <v>178</v>
      </c>
      <c r="E8" s="14">
        <v>109</v>
      </c>
      <c r="F8" s="14"/>
      <c r="G8" s="14">
        <v>44</v>
      </c>
      <c r="H8" s="14">
        <v>86</v>
      </c>
      <c r="I8" s="14">
        <v>66</v>
      </c>
      <c r="J8" s="14">
        <v>55</v>
      </c>
      <c r="K8" s="14">
        <v>25</v>
      </c>
      <c r="L8" s="14">
        <v>11</v>
      </c>
      <c r="M8" s="14"/>
      <c r="N8" s="14">
        <v>49</v>
      </c>
      <c r="O8" s="14">
        <v>53</v>
      </c>
      <c r="P8" s="14">
        <v>121</v>
      </c>
      <c r="Q8" s="14">
        <v>64</v>
      </c>
      <c r="R8" s="14"/>
      <c r="S8" s="14">
        <v>163</v>
      </c>
      <c r="T8" s="14">
        <v>123</v>
      </c>
      <c r="U8" s="14"/>
      <c r="V8" s="14">
        <v>40</v>
      </c>
      <c r="W8" s="14">
        <v>105</v>
      </c>
      <c r="X8" s="14">
        <v>122</v>
      </c>
      <c r="Y8" s="14">
        <v>20</v>
      </c>
      <c r="Z8" s="14"/>
      <c r="AA8" s="14">
        <v>86</v>
      </c>
      <c r="AB8" s="14">
        <v>30</v>
      </c>
      <c r="AC8" s="14">
        <v>22</v>
      </c>
      <c r="AD8" s="14">
        <v>99</v>
      </c>
      <c r="AE8" s="14">
        <v>37</v>
      </c>
      <c r="AF8" s="14">
        <v>13</v>
      </c>
      <c r="AG8" s="14"/>
      <c r="AH8" s="14">
        <v>162</v>
      </c>
      <c r="AI8" s="14">
        <v>105</v>
      </c>
      <c r="AJ8" s="14"/>
      <c r="AK8" s="14">
        <v>130</v>
      </c>
      <c r="AL8" s="14">
        <v>94</v>
      </c>
      <c r="AM8" s="14"/>
      <c r="AN8" s="14">
        <v>129</v>
      </c>
      <c r="AO8" s="14">
        <v>110</v>
      </c>
      <c r="AP8" s="14"/>
      <c r="AQ8" s="14">
        <v>50</v>
      </c>
      <c r="AR8" s="14">
        <v>98</v>
      </c>
      <c r="AS8" s="14">
        <v>133</v>
      </c>
      <c r="AT8" s="14"/>
      <c r="AU8" s="14">
        <v>184</v>
      </c>
      <c r="AV8" s="14">
        <v>99</v>
      </c>
      <c r="AW8" s="14"/>
      <c r="AX8" s="14">
        <v>267</v>
      </c>
      <c r="AY8" s="14">
        <v>19</v>
      </c>
      <c r="AZ8" s="14"/>
      <c r="BA8" s="14">
        <v>182</v>
      </c>
      <c r="BB8" s="14">
        <v>41</v>
      </c>
    </row>
    <row r="9" spans="2:54" ht="29" customHeight="1" x14ac:dyDescent="0.35">
      <c r="B9" s="19" t="s">
        <v>343</v>
      </c>
      <c r="C9" s="16">
        <v>0.52908605867751102</v>
      </c>
      <c r="D9" s="16">
        <v>0.49258552181241599</v>
      </c>
      <c r="E9" s="16">
        <v>0.588668364320445</v>
      </c>
      <c r="F9" s="16"/>
      <c r="G9" s="16">
        <v>0.48627003526643298</v>
      </c>
      <c r="H9" s="16">
        <v>0.54928397492634295</v>
      </c>
      <c r="I9" s="16">
        <v>0.55473447144796495</v>
      </c>
      <c r="J9" s="16">
        <v>0.422369794413616</v>
      </c>
      <c r="K9" s="16">
        <v>0.58717644924212298</v>
      </c>
      <c r="L9" s="16">
        <v>0.78441174228855903</v>
      </c>
      <c r="M9" s="16"/>
      <c r="N9" s="16">
        <v>0.55393661956101103</v>
      </c>
      <c r="O9" s="16">
        <v>0.52394827605857197</v>
      </c>
      <c r="P9" s="16">
        <v>0.54433159121871599</v>
      </c>
      <c r="Q9" s="16">
        <v>0.48529149150855899</v>
      </c>
      <c r="R9" s="16"/>
      <c r="S9" s="16">
        <v>0.52745713205699296</v>
      </c>
      <c r="T9" s="16">
        <v>0.53697052363904596</v>
      </c>
      <c r="U9" s="16"/>
      <c r="V9" s="16">
        <v>0.53502787108001404</v>
      </c>
      <c r="W9" s="16">
        <v>0.53209078321319503</v>
      </c>
      <c r="X9" s="16">
        <v>0.49829146391337198</v>
      </c>
      <c r="Y9" s="16">
        <v>0.68576817865196904</v>
      </c>
      <c r="Z9" s="16"/>
      <c r="AA9" s="16">
        <v>0.47452835968058099</v>
      </c>
      <c r="AB9" s="16">
        <v>0.57764163412574698</v>
      </c>
      <c r="AC9" s="16">
        <v>0.56561575036363698</v>
      </c>
      <c r="AD9" s="16">
        <v>0.58433356697355698</v>
      </c>
      <c r="AE9" s="16">
        <v>0.51478913738537302</v>
      </c>
      <c r="AF9" s="16">
        <v>0.33922397244715002</v>
      </c>
      <c r="AG9" s="16"/>
      <c r="AH9" s="16">
        <v>0.46593772555798202</v>
      </c>
      <c r="AI9" s="16">
        <v>0.61253114094651695</v>
      </c>
      <c r="AJ9" s="16"/>
      <c r="AK9" s="16">
        <v>0.51118927815019499</v>
      </c>
      <c r="AL9" s="16">
        <v>0.52696737964061102</v>
      </c>
      <c r="AM9" s="16"/>
      <c r="AN9" s="16">
        <v>0.46021281735212599</v>
      </c>
      <c r="AO9" s="16">
        <v>0.60360060941721705</v>
      </c>
      <c r="AP9" s="16"/>
      <c r="AQ9" s="16">
        <v>0.37353718011611298</v>
      </c>
      <c r="AR9" s="16">
        <v>0.56283022527243498</v>
      </c>
      <c r="AS9" s="16">
        <v>0.58151271887851896</v>
      </c>
      <c r="AT9" s="16"/>
      <c r="AU9" s="16">
        <v>0.58243320787702801</v>
      </c>
      <c r="AV9" s="16">
        <v>0.44959827063691599</v>
      </c>
      <c r="AW9" s="16"/>
      <c r="AX9" s="16">
        <v>0.54737606110729997</v>
      </c>
      <c r="AY9" s="16">
        <v>0.239803998459762</v>
      </c>
      <c r="AZ9" s="16"/>
      <c r="BA9" s="16">
        <v>0.54796594362225104</v>
      </c>
      <c r="BB9" s="16">
        <v>0.55208832869778401</v>
      </c>
    </row>
    <row r="10" spans="2:54" ht="43.5" customHeight="1" x14ac:dyDescent="0.35">
      <c r="B10" s="19" t="s">
        <v>344</v>
      </c>
      <c r="C10" s="16">
        <v>0.31841440128301102</v>
      </c>
      <c r="D10" s="16">
        <v>0.39277422555963498</v>
      </c>
      <c r="E10" s="16">
        <v>0.19703180918636101</v>
      </c>
      <c r="F10" s="16"/>
      <c r="G10" s="16">
        <v>0.45105627484949401</v>
      </c>
      <c r="H10" s="16">
        <v>0.28934093075865902</v>
      </c>
      <c r="I10" s="16">
        <v>0.34246953915391398</v>
      </c>
      <c r="J10" s="16">
        <v>0.29556507220313999</v>
      </c>
      <c r="K10" s="16">
        <v>0.21807775153685299</v>
      </c>
      <c r="L10" s="16">
        <v>0.21558825771144099</v>
      </c>
      <c r="M10" s="16"/>
      <c r="N10" s="16">
        <v>0.402221930662506</v>
      </c>
      <c r="O10" s="16">
        <v>0.31833671017780502</v>
      </c>
      <c r="P10" s="16">
        <v>0.29577456419315301</v>
      </c>
      <c r="Q10" s="16">
        <v>0.29671758620904898</v>
      </c>
      <c r="R10" s="16"/>
      <c r="S10" s="16">
        <v>0.331185474087968</v>
      </c>
      <c r="T10" s="16">
        <v>0.29413200401533302</v>
      </c>
      <c r="U10" s="16"/>
      <c r="V10" s="16">
        <v>0.204489606808098</v>
      </c>
      <c r="W10" s="16">
        <v>0.28880899602636201</v>
      </c>
      <c r="X10" s="16">
        <v>0.40174034467969599</v>
      </c>
      <c r="Y10" s="16">
        <v>0.19741554063518901</v>
      </c>
      <c r="Z10" s="16"/>
      <c r="AA10" s="16">
        <v>0.25883553989264202</v>
      </c>
      <c r="AB10" s="16">
        <v>0.33574788876842399</v>
      </c>
      <c r="AC10" s="16">
        <v>0.248187372098436</v>
      </c>
      <c r="AD10" s="16">
        <v>0.34385268135594599</v>
      </c>
      <c r="AE10" s="16">
        <v>0.36731986172569198</v>
      </c>
      <c r="AF10" s="16">
        <v>0.46014781423407197</v>
      </c>
      <c r="AG10" s="16"/>
      <c r="AH10" s="16">
        <v>0.38722141973450203</v>
      </c>
      <c r="AI10" s="16">
        <v>0.24700123001486099</v>
      </c>
      <c r="AJ10" s="16"/>
      <c r="AK10" s="16">
        <v>0.36020718367441301</v>
      </c>
      <c r="AL10" s="16">
        <v>0.292279558334611</v>
      </c>
      <c r="AM10" s="16"/>
      <c r="AN10" s="16">
        <v>0.40978236937134799</v>
      </c>
      <c r="AO10" s="16">
        <v>0.24490984046209599</v>
      </c>
      <c r="AP10" s="16"/>
      <c r="AQ10" s="16">
        <v>0.49623339060740501</v>
      </c>
      <c r="AR10" s="16">
        <v>0.24243855452924601</v>
      </c>
      <c r="AS10" s="16">
        <v>0.315805594687876</v>
      </c>
      <c r="AT10" s="16"/>
      <c r="AU10" s="16">
        <v>0.279460310678325</v>
      </c>
      <c r="AV10" s="16">
        <v>0.38057329520456201</v>
      </c>
      <c r="AW10" s="16"/>
      <c r="AX10" s="16">
        <v>0.32242563540000502</v>
      </c>
      <c r="AY10" s="16">
        <v>0.27900322054446602</v>
      </c>
      <c r="AZ10" s="16"/>
      <c r="BA10" s="16">
        <v>0.30468101272876602</v>
      </c>
      <c r="BB10" s="16">
        <v>0.41967352381901402</v>
      </c>
    </row>
    <row r="11" spans="2:54" x14ac:dyDescent="0.35">
      <c r="B11" s="19" t="s">
        <v>341</v>
      </c>
      <c r="C11" s="16">
        <v>0.13138224355084799</v>
      </c>
      <c r="D11" s="16">
        <v>9.5720292187269601E-2</v>
      </c>
      <c r="E11" s="16">
        <v>0.18959566911829601</v>
      </c>
      <c r="F11" s="16"/>
      <c r="G11" s="16">
        <v>6.2673689884072806E-2</v>
      </c>
      <c r="H11" s="16">
        <v>0.12536751588807299</v>
      </c>
      <c r="I11" s="16">
        <v>0.10279598939812</v>
      </c>
      <c r="J11" s="16">
        <v>0.23877975695519599</v>
      </c>
      <c r="K11" s="16">
        <v>0.17081920713059501</v>
      </c>
      <c r="L11" s="16">
        <v>0</v>
      </c>
      <c r="M11" s="16"/>
      <c r="N11" s="16">
        <v>4.38414497764823E-2</v>
      </c>
      <c r="O11" s="16">
        <v>0.12891372280815699</v>
      </c>
      <c r="P11" s="16">
        <v>0.14523853807620801</v>
      </c>
      <c r="Q11" s="16">
        <v>0.174717018485119</v>
      </c>
      <c r="R11" s="16"/>
      <c r="S11" s="16">
        <v>0.104111857578992</v>
      </c>
      <c r="T11" s="16">
        <v>0.168897472345621</v>
      </c>
      <c r="U11" s="16"/>
      <c r="V11" s="16">
        <v>0.21576856275642101</v>
      </c>
      <c r="W11" s="16">
        <v>0.144172980777409</v>
      </c>
      <c r="X11" s="16">
        <v>9.4992753081664993E-2</v>
      </c>
      <c r="Y11" s="16">
        <v>0.116816280712842</v>
      </c>
      <c r="Z11" s="16"/>
      <c r="AA11" s="16">
        <v>0.21793432506410701</v>
      </c>
      <c r="AB11" s="16">
        <v>8.6610477105829503E-2</v>
      </c>
      <c r="AC11" s="16">
        <v>0.12952487349727901</v>
      </c>
      <c r="AD11" s="16">
        <v>6.5673269405848306E-2</v>
      </c>
      <c r="AE11" s="16">
        <v>0.117891000888935</v>
      </c>
      <c r="AF11" s="16">
        <v>0.200628213318778</v>
      </c>
      <c r="AG11" s="16"/>
      <c r="AH11" s="16">
        <v>0.129770275744194</v>
      </c>
      <c r="AI11" s="16">
        <v>0.108981400610424</v>
      </c>
      <c r="AJ11" s="16"/>
      <c r="AK11" s="16">
        <v>0.11892262121055901</v>
      </c>
      <c r="AL11" s="16">
        <v>0.14568824277800099</v>
      </c>
      <c r="AM11" s="16"/>
      <c r="AN11" s="16">
        <v>0.11828781123985201</v>
      </c>
      <c r="AO11" s="16">
        <v>0.121678985003097</v>
      </c>
      <c r="AP11" s="16"/>
      <c r="AQ11" s="16">
        <v>9.2634225664541797E-2</v>
      </c>
      <c r="AR11" s="16">
        <v>0.16129475834662799</v>
      </c>
      <c r="AS11" s="16">
        <v>9.57805058728258E-2</v>
      </c>
      <c r="AT11" s="16"/>
      <c r="AU11" s="16">
        <v>0.112072379861736</v>
      </c>
      <c r="AV11" s="16">
        <v>0.15707559151377001</v>
      </c>
      <c r="AW11" s="16"/>
      <c r="AX11" s="16">
        <v>0.117857772824791</v>
      </c>
      <c r="AY11" s="16">
        <v>0.33293345961529403</v>
      </c>
      <c r="AZ11" s="16"/>
      <c r="BA11" s="16">
        <v>0.13413173104624801</v>
      </c>
      <c r="BB11" s="16">
        <v>1.34144023200352E-2</v>
      </c>
    </row>
    <row r="12" spans="2:54" x14ac:dyDescent="0.35">
      <c r="B12" s="19" t="s">
        <v>220</v>
      </c>
      <c r="C12" s="20">
        <v>2.1117296488630199E-2</v>
      </c>
      <c r="D12" s="20">
        <v>1.8919960440679801E-2</v>
      </c>
      <c r="E12" s="20">
        <v>2.47041573748987E-2</v>
      </c>
      <c r="F12" s="20"/>
      <c r="G12" s="20">
        <v>0</v>
      </c>
      <c r="H12" s="20">
        <v>3.6007578426925098E-2</v>
      </c>
      <c r="I12" s="20">
        <v>0</v>
      </c>
      <c r="J12" s="20">
        <v>4.3285376428048902E-2</v>
      </c>
      <c r="K12" s="20">
        <v>2.39265920904294E-2</v>
      </c>
      <c r="L12" s="20">
        <v>0</v>
      </c>
      <c r="M12" s="20"/>
      <c r="N12" s="20">
        <v>0</v>
      </c>
      <c r="O12" s="20">
        <v>2.8801290955466699E-2</v>
      </c>
      <c r="P12" s="20">
        <v>1.4655306511923E-2</v>
      </c>
      <c r="Q12" s="20">
        <v>4.3273903797272903E-2</v>
      </c>
      <c r="R12" s="20"/>
      <c r="S12" s="20">
        <v>3.7245536276046397E-2</v>
      </c>
      <c r="T12" s="20">
        <v>0</v>
      </c>
      <c r="U12" s="20"/>
      <c r="V12" s="20">
        <v>4.4713959355466501E-2</v>
      </c>
      <c r="W12" s="20">
        <v>3.4927239983034E-2</v>
      </c>
      <c r="X12" s="20">
        <v>4.9754383252663802E-3</v>
      </c>
      <c r="Y12" s="20">
        <v>0</v>
      </c>
      <c r="Z12" s="20"/>
      <c r="AA12" s="20">
        <v>4.8701775362670501E-2</v>
      </c>
      <c r="AB12" s="20">
        <v>0</v>
      </c>
      <c r="AC12" s="20">
        <v>5.6672004040648802E-2</v>
      </c>
      <c r="AD12" s="20">
        <v>6.1404822646486104E-3</v>
      </c>
      <c r="AE12" s="20">
        <v>0</v>
      </c>
      <c r="AF12" s="20">
        <v>0</v>
      </c>
      <c r="AG12" s="20"/>
      <c r="AH12" s="20">
        <v>1.7070578963321401E-2</v>
      </c>
      <c r="AI12" s="20">
        <v>3.1486228428198697E-2</v>
      </c>
      <c r="AJ12" s="20"/>
      <c r="AK12" s="20">
        <v>9.6809169648322101E-3</v>
      </c>
      <c r="AL12" s="20">
        <v>3.5064819246777103E-2</v>
      </c>
      <c r="AM12" s="20"/>
      <c r="AN12" s="20">
        <v>1.17170020366741E-2</v>
      </c>
      <c r="AO12" s="20">
        <v>2.98105651175899E-2</v>
      </c>
      <c r="AP12" s="20"/>
      <c r="AQ12" s="20">
        <v>3.7595203611939701E-2</v>
      </c>
      <c r="AR12" s="20">
        <v>3.3436461851690899E-2</v>
      </c>
      <c r="AS12" s="20">
        <v>6.9011805607784998E-3</v>
      </c>
      <c r="AT12" s="20"/>
      <c r="AU12" s="20">
        <v>2.60341015829119E-2</v>
      </c>
      <c r="AV12" s="20">
        <v>1.2752842644751799E-2</v>
      </c>
      <c r="AW12" s="20"/>
      <c r="AX12" s="20">
        <v>1.23405306679043E-2</v>
      </c>
      <c r="AY12" s="20">
        <v>0.14825932138047701</v>
      </c>
      <c r="AZ12" s="20"/>
      <c r="BA12" s="20">
        <v>1.3221312602734899E-2</v>
      </c>
      <c r="BB12" s="20">
        <v>1.4823745163167E-2</v>
      </c>
    </row>
    <row r="13" spans="2:54" x14ac:dyDescent="0.35">
      <c r="B13" s="21" t="s">
        <v>29</v>
      </c>
    </row>
    <row r="14" spans="2:54" x14ac:dyDescent="0.35">
      <c r="B14" t="s">
        <v>525</v>
      </c>
    </row>
    <row r="15" spans="2:54" x14ac:dyDescent="0.35">
      <c r="B15" t="s">
        <v>526</v>
      </c>
    </row>
    <row r="17" spans="2:2" x14ac:dyDescent="0.35">
      <c r="B17"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B19"/>
  <sheetViews>
    <sheetView showGridLines="0" topLeftCell="A8"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345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551</v>
      </c>
      <c r="D7" s="13">
        <v>306</v>
      </c>
      <c r="E7" s="13">
        <v>243</v>
      </c>
      <c r="F7" s="13"/>
      <c r="G7" s="13">
        <v>62</v>
      </c>
      <c r="H7" s="13">
        <v>136</v>
      </c>
      <c r="I7" s="13">
        <v>117</v>
      </c>
      <c r="J7" s="13">
        <v>112</v>
      </c>
      <c r="K7" s="13">
        <v>91</v>
      </c>
      <c r="L7" s="13">
        <v>33</v>
      </c>
      <c r="M7" s="13"/>
      <c r="N7" s="13">
        <v>97</v>
      </c>
      <c r="O7" s="13">
        <v>127</v>
      </c>
      <c r="P7" s="13">
        <v>234</v>
      </c>
      <c r="Q7" s="13">
        <v>93</v>
      </c>
      <c r="R7" s="13"/>
      <c r="S7" s="13">
        <v>400</v>
      </c>
      <c r="T7" s="13">
        <v>150</v>
      </c>
      <c r="U7" s="13"/>
      <c r="V7" s="13">
        <v>66</v>
      </c>
      <c r="W7" s="13">
        <v>215</v>
      </c>
      <c r="X7" s="13">
        <v>233</v>
      </c>
      <c r="Y7" s="13">
        <v>37</v>
      </c>
      <c r="Z7" s="13"/>
      <c r="AA7" s="13">
        <v>135</v>
      </c>
      <c r="AB7" s="13">
        <v>82</v>
      </c>
      <c r="AC7" s="13">
        <v>47</v>
      </c>
      <c r="AD7" s="13">
        <v>189</v>
      </c>
      <c r="AE7" s="13">
        <v>72</v>
      </c>
      <c r="AF7" s="13">
        <v>26</v>
      </c>
      <c r="AG7" s="13"/>
      <c r="AH7" s="13">
        <v>272</v>
      </c>
      <c r="AI7" s="13">
        <v>213</v>
      </c>
      <c r="AJ7" s="13"/>
      <c r="AK7" s="13">
        <v>220</v>
      </c>
      <c r="AL7" s="13">
        <v>186</v>
      </c>
      <c r="AM7" s="13"/>
      <c r="AN7" s="13">
        <v>227</v>
      </c>
      <c r="AO7" s="13">
        <v>221</v>
      </c>
      <c r="AP7" s="13"/>
      <c r="AQ7" s="13">
        <v>104</v>
      </c>
      <c r="AR7" s="13">
        <v>196</v>
      </c>
      <c r="AS7" s="13">
        <v>231</v>
      </c>
      <c r="AT7" s="13"/>
      <c r="AU7" s="13">
        <v>328</v>
      </c>
      <c r="AV7" s="13">
        <v>221</v>
      </c>
      <c r="AW7" s="13"/>
      <c r="AX7" s="13">
        <v>497</v>
      </c>
      <c r="AY7" s="13">
        <v>52</v>
      </c>
      <c r="AZ7" s="13"/>
      <c r="BA7" s="13">
        <v>224</v>
      </c>
      <c r="BB7" s="13">
        <v>56</v>
      </c>
    </row>
    <row r="8" spans="2:54" ht="30" customHeight="1" x14ac:dyDescent="0.35">
      <c r="B8" s="14" t="s">
        <v>84</v>
      </c>
      <c r="C8" s="14">
        <v>528</v>
      </c>
      <c r="D8" s="14">
        <v>296</v>
      </c>
      <c r="E8" s="14">
        <v>229</v>
      </c>
      <c r="F8" s="14"/>
      <c r="G8" s="14">
        <v>70</v>
      </c>
      <c r="H8" s="14">
        <v>130</v>
      </c>
      <c r="I8" s="14">
        <v>113</v>
      </c>
      <c r="J8" s="14">
        <v>105</v>
      </c>
      <c r="K8" s="14">
        <v>80</v>
      </c>
      <c r="L8" s="14">
        <v>31</v>
      </c>
      <c r="M8" s="14"/>
      <c r="N8" s="14">
        <v>79</v>
      </c>
      <c r="O8" s="14">
        <v>115</v>
      </c>
      <c r="P8" s="14">
        <v>207</v>
      </c>
      <c r="Q8" s="14">
        <v>127</v>
      </c>
      <c r="R8" s="14"/>
      <c r="S8" s="14">
        <v>301</v>
      </c>
      <c r="T8" s="14">
        <v>225</v>
      </c>
      <c r="U8" s="14"/>
      <c r="V8" s="14">
        <v>81</v>
      </c>
      <c r="W8" s="14">
        <v>225</v>
      </c>
      <c r="X8" s="14">
        <v>195</v>
      </c>
      <c r="Y8" s="14">
        <v>26</v>
      </c>
      <c r="Z8" s="14"/>
      <c r="AA8" s="14">
        <v>187</v>
      </c>
      <c r="AB8" s="14">
        <v>64</v>
      </c>
      <c r="AC8" s="14">
        <v>54</v>
      </c>
      <c r="AD8" s="14">
        <v>148</v>
      </c>
      <c r="AE8" s="14">
        <v>54</v>
      </c>
      <c r="AF8" s="14">
        <v>21</v>
      </c>
      <c r="AG8" s="14"/>
      <c r="AH8" s="14">
        <v>273</v>
      </c>
      <c r="AI8" s="14">
        <v>185</v>
      </c>
      <c r="AJ8" s="14"/>
      <c r="AK8" s="14">
        <v>222</v>
      </c>
      <c r="AL8" s="14">
        <v>163</v>
      </c>
      <c r="AM8" s="14"/>
      <c r="AN8" s="14">
        <v>221</v>
      </c>
      <c r="AO8" s="14">
        <v>200</v>
      </c>
      <c r="AP8" s="14"/>
      <c r="AQ8" s="14">
        <v>99</v>
      </c>
      <c r="AR8" s="14">
        <v>199</v>
      </c>
      <c r="AS8" s="14">
        <v>208</v>
      </c>
      <c r="AT8" s="14"/>
      <c r="AU8" s="14">
        <v>302</v>
      </c>
      <c r="AV8" s="14">
        <v>222</v>
      </c>
      <c r="AW8" s="14"/>
      <c r="AX8" s="14">
        <v>470</v>
      </c>
      <c r="AY8" s="14">
        <v>55</v>
      </c>
      <c r="AZ8" s="14"/>
      <c r="BA8" s="14">
        <v>203</v>
      </c>
      <c r="BB8" s="14">
        <v>50</v>
      </c>
    </row>
    <row r="9" spans="2:54" x14ac:dyDescent="0.35">
      <c r="B9" s="19" t="s">
        <v>103</v>
      </c>
      <c r="C9" s="16">
        <v>0.185502199126653</v>
      </c>
      <c r="D9" s="16">
        <v>0.174460969170562</v>
      </c>
      <c r="E9" s="16">
        <v>0.19730109283969599</v>
      </c>
      <c r="F9" s="16"/>
      <c r="G9" s="16">
        <v>0.16460104248416299</v>
      </c>
      <c r="H9" s="16">
        <v>0.127203762848762</v>
      </c>
      <c r="I9" s="16">
        <v>0.221593865976486</v>
      </c>
      <c r="J9" s="16">
        <v>0.157415397457704</v>
      </c>
      <c r="K9" s="16">
        <v>0.23474714019357201</v>
      </c>
      <c r="L9" s="16">
        <v>0.315448623737554</v>
      </c>
      <c r="M9" s="16"/>
      <c r="N9" s="16">
        <v>0.159937520338016</v>
      </c>
      <c r="O9" s="16">
        <v>0.20824644831852099</v>
      </c>
      <c r="P9" s="16">
        <v>0.221256241114413</v>
      </c>
      <c r="Q9" s="16">
        <v>0.12220250291252301</v>
      </c>
      <c r="R9" s="16"/>
      <c r="S9" s="16">
        <v>0.16593103807009801</v>
      </c>
      <c r="T9" s="16">
        <v>0.21276706363641501</v>
      </c>
      <c r="U9" s="16"/>
      <c r="V9" s="16">
        <v>0.13847378961350101</v>
      </c>
      <c r="W9" s="16">
        <v>0.22772896516277499</v>
      </c>
      <c r="X9" s="16">
        <v>0.13803293547193701</v>
      </c>
      <c r="Y9" s="16">
        <v>0.32106837001630001</v>
      </c>
      <c r="Z9" s="16"/>
      <c r="AA9" s="16">
        <v>0.21324030986647999</v>
      </c>
      <c r="AB9" s="16">
        <v>0.17561522925769801</v>
      </c>
      <c r="AC9" s="16">
        <v>0.229274409394254</v>
      </c>
      <c r="AD9" s="16">
        <v>0.17258382481911699</v>
      </c>
      <c r="AE9" s="16">
        <v>0.13711285718261701</v>
      </c>
      <c r="AF9" s="16">
        <v>7.1033929807926999E-2</v>
      </c>
      <c r="AG9" s="16"/>
      <c r="AH9" s="16">
        <v>0.176502145033407</v>
      </c>
      <c r="AI9" s="16">
        <v>0.196848968607959</v>
      </c>
      <c r="AJ9" s="16"/>
      <c r="AK9" s="16">
        <v>0.17886914629181899</v>
      </c>
      <c r="AL9" s="16">
        <v>0.169103638388796</v>
      </c>
      <c r="AM9" s="16"/>
      <c r="AN9" s="16">
        <v>0.13196004393907201</v>
      </c>
      <c r="AO9" s="16">
        <v>0.2063570813859</v>
      </c>
      <c r="AP9" s="16"/>
      <c r="AQ9" s="16">
        <v>0.158448593473593</v>
      </c>
      <c r="AR9" s="16">
        <v>0.23895051583837901</v>
      </c>
      <c r="AS9" s="16">
        <v>0.12570164556758101</v>
      </c>
      <c r="AT9" s="16"/>
      <c r="AU9" s="16">
        <v>0.19305823729221999</v>
      </c>
      <c r="AV9" s="16">
        <v>0.168342714820962</v>
      </c>
      <c r="AW9" s="16"/>
      <c r="AX9" s="16">
        <v>0.187984453014437</v>
      </c>
      <c r="AY9" s="16">
        <v>0.17218760614244</v>
      </c>
      <c r="AZ9" s="16"/>
      <c r="BA9" s="16">
        <v>0.13047147900174499</v>
      </c>
      <c r="BB9" s="16">
        <v>0.15200768952886501</v>
      </c>
    </row>
    <row r="10" spans="2:54" ht="43.5" customHeight="1" x14ac:dyDescent="0.35">
      <c r="B10" s="19" t="s">
        <v>347</v>
      </c>
      <c r="C10" s="16">
        <v>0.21637919952415199</v>
      </c>
      <c r="D10" s="16">
        <v>0.249476473303787</v>
      </c>
      <c r="E10" s="16">
        <v>0.175333798048216</v>
      </c>
      <c r="F10" s="16"/>
      <c r="G10" s="16">
        <v>0.26162841475856402</v>
      </c>
      <c r="H10" s="16">
        <v>0.335661565283771</v>
      </c>
      <c r="I10" s="16">
        <v>0.28373554994931199</v>
      </c>
      <c r="J10" s="16">
        <v>0.15468450520995999</v>
      </c>
      <c r="K10" s="16">
        <v>2.6233950048740198E-2</v>
      </c>
      <c r="L10" s="16">
        <v>6.4836901318747295E-2</v>
      </c>
      <c r="M10" s="16"/>
      <c r="N10" s="16">
        <v>0.28303051523498501</v>
      </c>
      <c r="O10" s="16">
        <v>0.107484088941562</v>
      </c>
      <c r="P10" s="16">
        <v>0.214317565392771</v>
      </c>
      <c r="Q10" s="16">
        <v>0.277583623724038</v>
      </c>
      <c r="R10" s="16"/>
      <c r="S10" s="16">
        <v>0.20639477503022599</v>
      </c>
      <c r="T10" s="16">
        <v>0.23100806994850701</v>
      </c>
      <c r="U10" s="16"/>
      <c r="V10" s="16">
        <v>0.12892409378755701</v>
      </c>
      <c r="W10" s="16">
        <v>0.164900205171612</v>
      </c>
      <c r="X10" s="16">
        <v>0.30708175706710999</v>
      </c>
      <c r="Y10" s="16">
        <v>0.25758544964125202</v>
      </c>
      <c r="Z10" s="16"/>
      <c r="AA10" s="16">
        <v>0.19125666245718501</v>
      </c>
      <c r="AB10" s="16">
        <v>0.14386981824745201</v>
      </c>
      <c r="AC10" s="16">
        <v>0.109541269856649</v>
      </c>
      <c r="AD10" s="16">
        <v>0.29205692828118701</v>
      </c>
      <c r="AE10" s="16">
        <v>0.26691644804907699</v>
      </c>
      <c r="AF10" s="16">
        <v>0.27291891537152102</v>
      </c>
      <c r="AG10" s="16"/>
      <c r="AH10" s="16">
        <v>0.257719661152506</v>
      </c>
      <c r="AI10" s="16">
        <v>0.206142478432841</v>
      </c>
      <c r="AJ10" s="16"/>
      <c r="AK10" s="16">
        <v>0.27373419144990802</v>
      </c>
      <c r="AL10" s="16">
        <v>0.217763664009584</v>
      </c>
      <c r="AM10" s="16"/>
      <c r="AN10" s="16">
        <v>0.25387239425549302</v>
      </c>
      <c r="AO10" s="16">
        <v>0.183976216163173</v>
      </c>
      <c r="AP10" s="16"/>
      <c r="AQ10" s="16">
        <v>0.186182999091727</v>
      </c>
      <c r="AR10" s="16">
        <v>0.12863400209341799</v>
      </c>
      <c r="AS10" s="16">
        <v>0.32318338172069</v>
      </c>
      <c r="AT10" s="16"/>
      <c r="AU10" s="16">
        <v>0.25712628625474998</v>
      </c>
      <c r="AV10" s="16">
        <v>0.16448392937647399</v>
      </c>
      <c r="AW10" s="16"/>
      <c r="AX10" s="16">
        <v>0.24176926745449601</v>
      </c>
      <c r="AY10" s="16">
        <v>1.0010131183456301E-2</v>
      </c>
      <c r="AZ10" s="16"/>
      <c r="BA10" s="16">
        <v>0.34504427486662398</v>
      </c>
      <c r="BB10" s="16">
        <v>0.332555853706056</v>
      </c>
    </row>
    <row r="11" spans="2:54" ht="43.5" customHeight="1" x14ac:dyDescent="0.35">
      <c r="B11" s="19" t="s">
        <v>348</v>
      </c>
      <c r="C11" s="16">
        <v>0.12454405049125</v>
      </c>
      <c r="D11" s="16">
        <v>0.12785184213187301</v>
      </c>
      <c r="E11" s="16">
        <v>0.12127389252969099</v>
      </c>
      <c r="F11" s="16"/>
      <c r="G11" s="16">
        <v>0.13598325572506101</v>
      </c>
      <c r="H11" s="16">
        <v>3.84094844984713E-2</v>
      </c>
      <c r="I11" s="16">
        <v>0.14052955270774101</v>
      </c>
      <c r="J11" s="16">
        <v>0.11346918730236299</v>
      </c>
      <c r="K11" s="16">
        <v>0.207149727484461</v>
      </c>
      <c r="L11" s="16">
        <v>0.22732732711141701</v>
      </c>
      <c r="M11" s="16"/>
      <c r="N11" s="16">
        <v>0.16219994385897701</v>
      </c>
      <c r="O11" s="16">
        <v>0.120630187303359</v>
      </c>
      <c r="P11" s="16">
        <v>0.12955549088337101</v>
      </c>
      <c r="Q11" s="16">
        <v>9.6474736243143802E-2</v>
      </c>
      <c r="R11" s="16"/>
      <c r="S11" s="16">
        <v>0.132872026666777</v>
      </c>
      <c r="T11" s="16">
        <v>0.10823529931376601</v>
      </c>
      <c r="U11" s="16"/>
      <c r="V11" s="16">
        <v>0.12046151837317499</v>
      </c>
      <c r="W11" s="16">
        <v>0.123873208033972</v>
      </c>
      <c r="X11" s="16">
        <v>0.131678289009901</v>
      </c>
      <c r="Y11" s="16">
        <v>9.0046379786576397E-2</v>
      </c>
      <c r="Z11" s="16"/>
      <c r="AA11" s="16">
        <v>0.14487978786181799</v>
      </c>
      <c r="AB11" s="16">
        <v>9.5538701343915997E-2</v>
      </c>
      <c r="AC11" s="16">
        <v>0.13690923259034701</v>
      </c>
      <c r="AD11" s="16">
        <v>0.106960207685022</v>
      </c>
      <c r="AE11" s="16">
        <v>9.5908813936299894E-2</v>
      </c>
      <c r="AF11" s="16">
        <v>0.19582697273027899</v>
      </c>
      <c r="AG11" s="16"/>
      <c r="AH11" s="16">
        <v>0.12962391775191701</v>
      </c>
      <c r="AI11" s="16">
        <v>0.140060670358884</v>
      </c>
      <c r="AJ11" s="16"/>
      <c r="AK11" s="16">
        <v>0.124241625799489</v>
      </c>
      <c r="AL11" s="16">
        <v>0.12796618258097001</v>
      </c>
      <c r="AM11" s="16"/>
      <c r="AN11" s="16">
        <v>0.14479481779849601</v>
      </c>
      <c r="AO11" s="16">
        <v>0.123261753983961</v>
      </c>
      <c r="AP11" s="16"/>
      <c r="AQ11" s="16">
        <v>0.17438815421689899</v>
      </c>
      <c r="AR11" s="16">
        <v>0.114256797808323</v>
      </c>
      <c r="AS11" s="16">
        <v>0.107153079904726</v>
      </c>
      <c r="AT11" s="16"/>
      <c r="AU11" s="16">
        <v>0.13084376890581401</v>
      </c>
      <c r="AV11" s="16">
        <v>0.11804706453871699</v>
      </c>
      <c r="AW11" s="16"/>
      <c r="AX11" s="16">
        <v>0.103610242344176</v>
      </c>
      <c r="AY11" s="16">
        <v>0.30733996992961499</v>
      </c>
      <c r="AZ11" s="16"/>
      <c r="BA11" s="16">
        <v>0.124927207055248</v>
      </c>
      <c r="BB11" s="16">
        <v>7.4666923287079301E-2</v>
      </c>
    </row>
    <row r="12" spans="2:54" ht="58" customHeight="1" x14ac:dyDescent="0.35">
      <c r="B12" s="19" t="s">
        <v>349</v>
      </c>
      <c r="C12" s="16">
        <v>0.16962868372864001</v>
      </c>
      <c r="D12" s="16">
        <v>0.19770135422952201</v>
      </c>
      <c r="E12" s="16">
        <v>0.13470214008782</v>
      </c>
      <c r="F12" s="16"/>
      <c r="G12" s="16">
        <v>0.17161044414593099</v>
      </c>
      <c r="H12" s="16">
        <v>0.237719326082902</v>
      </c>
      <c r="I12" s="16">
        <v>0.15445738897105599</v>
      </c>
      <c r="J12" s="16">
        <v>0.18208571322154299</v>
      </c>
      <c r="K12" s="16">
        <v>0.107416348948232</v>
      </c>
      <c r="L12" s="16">
        <v>5.1655667449172903E-2</v>
      </c>
      <c r="M12" s="16"/>
      <c r="N12" s="16">
        <v>0.14521247455641201</v>
      </c>
      <c r="O12" s="16">
        <v>0.19136978203503399</v>
      </c>
      <c r="P12" s="16">
        <v>0.17135852962230699</v>
      </c>
      <c r="Q12" s="16">
        <v>0.162169760381628</v>
      </c>
      <c r="R12" s="16"/>
      <c r="S12" s="16">
        <v>0.18958536083143299</v>
      </c>
      <c r="T12" s="16">
        <v>0.14394694149388401</v>
      </c>
      <c r="U12" s="16"/>
      <c r="V12" s="16">
        <v>0.14862274031972</v>
      </c>
      <c r="W12" s="16">
        <v>0.173779757012927</v>
      </c>
      <c r="X12" s="16">
        <v>0.17870852484924199</v>
      </c>
      <c r="Y12" s="16">
        <v>0.13185371316019701</v>
      </c>
      <c r="Z12" s="16"/>
      <c r="AA12" s="16">
        <v>0.13309900482589401</v>
      </c>
      <c r="AB12" s="16">
        <v>0.16244815798988799</v>
      </c>
      <c r="AC12" s="16">
        <v>0.15579089177295299</v>
      </c>
      <c r="AD12" s="16">
        <v>0.21554518400957501</v>
      </c>
      <c r="AE12" s="16">
        <v>0.19737678625379901</v>
      </c>
      <c r="AF12" s="16">
        <v>0.158878135510059</v>
      </c>
      <c r="AG12" s="16"/>
      <c r="AH12" s="16">
        <v>0.17552525150513901</v>
      </c>
      <c r="AI12" s="16">
        <v>0.173897754769329</v>
      </c>
      <c r="AJ12" s="16"/>
      <c r="AK12" s="16">
        <v>0.18287082291569301</v>
      </c>
      <c r="AL12" s="16">
        <v>0.20209831498938299</v>
      </c>
      <c r="AM12" s="16"/>
      <c r="AN12" s="16">
        <v>0.18957064970541801</v>
      </c>
      <c r="AO12" s="16">
        <v>0.187820881547413</v>
      </c>
      <c r="AP12" s="16"/>
      <c r="AQ12" s="16">
        <v>0.150201014415377</v>
      </c>
      <c r="AR12" s="16">
        <v>0.180430002910799</v>
      </c>
      <c r="AS12" s="16">
        <v>0.18173484531688799</v>
      </c>
      <c r="AT12" s="16"/>
      <c r="AU12" s="16">
        <v>0.17402422390650699</v>
      </c>
      <c r="AV12" s="16">
        <v>0.15969793792035</v>
      </c>
      <c r="AW12" s="16"/>
      <c r="AX12" s="16">
        <v>0.18054210145837801</v>
      </c>
      <c r="AY12" s="16">
        <v>8.4123780071575796E-2</v>
      </c>
      <c r="AZ12" s="16"/>
      <c r="BA12" s="16">
        <v>0.21920125428290599</v>
      </c>
      <c r="BB12" s="16">
        <v>0.300779499445121</v>
      </c>
    </row>
    <row r="13" spans="2:54" ht="29" customHeight="1" x14ac:dyDescent="0.35">
      <c r="B13" s="19" t="s">
        <v>350</v>
      </c>
      <c r="C13" s="16">
        <v>0.216234637469263</v>
      </c>
      <c r="D13" s="16">
        <v>0.16764233733615699</v>
      </c>
      <c r="E13" s="16">
        <v>0.28081220950105201</v>
      </c>
      <c r="F13" s="16"/>
      <c r="G13" s="16">
        <v>0.174616818200822</v>
      </c>
      <c r="H13" s="16">
        <v>0.17626122710335701</v>
      </c>
      <c r="I13" s="16">
        <v>0.15005411592860199</v>
      </c>
      <c r="J13" s="16">
        <v>0.267537357576144</v>
      </c>
      <c r="K13" s="16">
        <v>0.35535978588817702</v>
      </c>
      <c r="L13" s="16">
        <v>0.18689955622825799</v>
      </c>
      <c r="M13" s="16"/>
      <c r="N13" s="16">
        <v>0.133805553061149</v>
      </c>
      <c r="O13" s="16">
        <v>0.300501329906676</v>
      </c>
      <c r="P13" s="16">
        <v>0.155822678841228</v>
      </c>
      <c r="Q13" s="16">
        <v>0.28948302487404098</v>
      </c>
      <c r="R13" s="16"/>
      <c r="S13" s="16">
        <v>0.206107571782774</v>
      </c>
      <c r="T13" s="16">
        <v>0.231053379638923</v>
      </c>
      <c r="U13" s="16"/>
      <c r="V13" s="16">
        <v>0.28491022251297199</v>
      </c>
      <c r="W13" s="16">
        <v>0.25530436712848298</v>
      </c>
      <c r="X13" s="16">
        <v>0.15493952044029299</v>
      </c>
      <c r="Y13" s="16">
        <v>0.121809033272849</v>
      </c>
      <c r="Z13" s="16"/>
      <c r="AA13" s="16">
        <v>0.23884382576535501</v>
      </c>
      <c r="AB13" s="16">
        <v>0.26269188046035102</v>
      </c>
      <c r="AC13" s="16">
        <v>0.25763145055735398</v>
      </c>
      <c r="AD13" s="16">
        <v>0.14673389587979199</v>
      </c>
      <c r="AE13" s="16">
        <v>0.239280191438239</v>
      </c>
      <c r="AF13" s="16">
        <v>0.19707013639787799</v>
      </c>
      <c r="AG13" s="16"/>
      <c r="AH13" s="16">
        <v>0.19371257281517101</v>
      </c>
      <c r="AI13" s="16">
        <v>0.171297469618507</v>
      </c>
      <c r="AJ13" s="16"/>
      <c r="AK13" s="16">
        <v>0.172609184983291</v>
      </c>
      <c r="AL13" s="16">
        <v>0.191043240491964</v>
      </c>
      <c r="AM13" s="16"/>
      <c r="AN13" s="16">
        <v>0.206957894855231</v>
      </c>
      <c r="AO13" s="16">
        <v>0.19069008910840801</v>
      </c>
      <c r="AP13" s="16"/>
      <c r="AQ13" s="16">
        <v>0.271985461107148</v>
      </c>
      <c r="AR13" s="16">
        <v>0.232328356952894</v>
      </c>
      <c r="AS13" s="16">
        <v>0.17114432645883501</v>
      </c>
      <c r="AT13" s="16"/>
      <c r="AU13" s="16">
        <v>0.16240664589180001</v>
      </c>
      <c r="AV13" s="16">
        <v>0.29320241015771698</v>
      </c>
      <c r="AW13" s="16"/>
      <c r="AX13" s="16">
        <v>0.20313169609222001</v>
      </c>
      <c r="AY13" s="16">
        <v>0.31383679415145399</v>
      </c>
      <c r="AZ13" s="16"/>
      <c r="BA13" s="16">
        <v>8.1949006373836994E-2</v>
      </c>
      <c r="BB13" s="16">
        <v>5.5331323509723397E-2</v>
      </c>
    </row>
    <row r="14" spans="2:54" ht="29" customHeight="1" x14ac:dyDescent="0.35">
      <c r="B14" s="19" t="s">
        <v>351</v>
      </c>
      <c r="C14" s="20">
        <v>8.7711229660041606E-2</v>
      </c>
      <c r="D14" s="20">
        <v>8.2867023828098796E-2</v>
      </c>
      <c r="E14" s="20">
        <v>9.0576866993524893E-2</v>
      </c>
      <c r="F14" s="20"/>
      <c r="G14" s="20">
        <v>9.1560024685459707E-2</v>
      </c>
      <c r="H14" s="20">
        <v>8.4744634182737297E-2</v>
      </c>
      <c r="I14" s="20">
        <v>4.9629526466803499E-2</v>
      </c>
      <c r="J14" s="20">
        <v>0.124807839232286</v>
      </c>
      <c r="K14" s="20">
        <v>6.9093047436816601E-2</v>
      </c>
      <c r="L14" s="20">
        <v>0.153831924154851</v>
      </c>
      <c r="M14" s="20"/>
      <c r="N14" s="20">
        <v>0.11581399295046101</v>
      </c>
      <c r="O14" s="20">
        <v>7.1768163494848103E-2</v>
      </c>
      <c r="P14" s="20">
        <v>0.10768949414591</v>
      </c>
      <c r="Q14" s="20">
        <v>5.2086351864626602E-2</v>
      </c>
      <c r="R14" s="20"/>
      <c r="S14" s="20">
        <v>9.9109227618692605E-2</v>
      </c>
      <c r="T14" s="20">
        <v>7.2989245968504202E-2</v>
      </c>
      <c r="U14" s="20"/>
      <c r="V14" s="20">
        <v>0.17860763539307301</v>
      </c>
      <c r="W14" s="20">
        <v>5.4413497490231999E-2</v>
      </c>
      <c r="X14" s="20">
        <v>8.9558973161517494E-2</v>
      </c>
      <c r="Y14" s="20">
        <v>7.7637054122824803E-2</v>
      </c>
      <c r="Z14" s="20"/>
      <c r="AA14" s="20">
        <v>7.8680409223268105E-2</v>
      </c>
      <c r="AB14" s="20">
        <v>0.15983621270069601</v>
      </c>
      <c r="AC14" s="20">
        <v>0.110852745828443</v>
      </c>
      <c r="AD14" s="20">
        <v>6.6119959325307107E-2</v>
      </c>
      <c r="AE14" s="20">
        <v>6.3404903139968105E-2</v>
      </c>
      <c r="AF14" s="20">
        <v>0.104271910182335</v>
      </c>
      <c r="AG14" s="20"/>
      <c r="AH14" s="20">
        <v>6.6916451741858896E-2</v>
      </c>
      <c r="AI14" s="20">
        <v>0.111752658212481</v>
      </c>
      <c r="AJ14" s="20"/>
      <c r="AK14" s="20">
        <v>6.7675028559799899E-2</v>
      </c>
      <c r="AL14" s="20">
        <v>9.2024959539302398E-2</v>
      </c>
      <c r="AM14" s="20"/>
      <c r="AN14" s="20">
        <v>7.2844199446290003E-2</v>
      </c>
      <c r="AO14" s="20">
        <v>0.107893977811145</v>
      </c>
      <c r="AP14" s="20"/>
      <c r="AQ14" s="20">
        <v>5.8793777695255497E-2</v>
      </c>
      <c r="AR14" s="20">
        <v>0.105400324396188</v>
      </c>
      <c r="AS14" s="20">
        <v>9.1082721031278999E-2</v>
      </c>
      <c r="AT14" s="20"/>
      <c r="AU14" s="20">
        <v>8.2540837748907595E-2</v>
      </c>
      <c r="AV14" s="20">
        <v>9.62259431857799E-2</v>
      </c>
      <c r="AW14" s="20"/>
      <c r="AX14" s="20">
        <v>8.2962239636293594E-2</v>
      </c>
      <c r="AY14" s="20">
        <v>0.112501718521458</v>
      </c>
      <c r="AZ14" s="20"/>
      <c r="BA14" s="20">
        <v>9.8406778419639199E-2</v>
      </c>
      <c r="BB14" s="20">
        <v>8.4658710523155406E-2</v>
      </c>
    </row>
    <row r="15" spans="2:54" x14ac:dyDescent="0.35">
      <c r="B15" s="21" t="s">
        <v>572</v>
      </c>
    </row>
    <row r="16" spans="2:54" x14ac:dyDescent="0.35">
      <c r="B16" t="s">
        <v>525</v>
      </c>
    </row>
    <row r="17" spans="2:2" x14ac:dyDescent="0.35">
      <c r="B17" t="s">
        <v>526</v>
      </c>
    </row>
    <row r="19" spans="2:2" x14ac:dyDescent="0.35">
      <c r="B19"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B16"/>
  <sheetViews>
    <sheetView showGridLines="0" topLeftCell="A8"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352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551</v>
      </c>
      <c r="D7" s="13">
        <v>306</v>
      </c>
      <c r="E7" s="13">
        <v>243</v>
      </c>
      <c r="F7" s="13"/>
      <c r="G7" s="13">
        <v>62</v>
      </c>
      <c r="H7" s="13">
        <v>136</v>
      </c>
      <c r="I7" s="13">
        <v>117</v>
      </c>
      <c r="J7" s="13">
        <v>112</v>
      </c>
      <c r="K7" s="13">
        <v>91</v>
      </c>
      <c r="L7" s="13">
        <v>33</v>
      </c>
      <c r="M7" s="13"/>
      <c r="N7" s="13">
        <v>97</v>
      </c>
      <c r="O7" s="13">
        <v>127</v>
      </c>
      <c r="P7" s="13">
        <v>234</v>
      </c>
      <c r="Q7" s="13">
        <v>93</v>
      </c>
      <c r="R7" s="13"/>
      <c r="S7" s="13">
        <v>400</v>
      </c>
      <c r="T7" s="13">
        <v>150</v>
      </c>
      <c r="U7" s="13"/>
      <c r="V7" s="13">
        <v>66</v>
      </c>
      <c r="W7" s="13">
        <v>215</v>
      </c>
      <c r="X7" s="13">
        <v>233</v>
      </c>
      <c r="Y7" s="13">
        <v>37</v>
      </c>
      <c r="Z7" s="13"/>
      <c r="AA7" s="13">
        <v>135</v>
      </c>
      <c r="AB7" s="13">
        <v>82</v>
      </c>
      <c r="AC7" s="13">
        <v>47</v>
      </c>
      <c r="AD7" s="13">
        <v>189</v>
      </c>
      <c r="AE7" s="13">
        <v>72</v>
      </c>
      <c r="AF7" s="13">
        <v>26</v>
      </c>
      <c r="AG7" s="13"/>
      <c r="AH7" s="13">
        <v>272</v>
      </c>
      <c r="AI7" s="13">
        <v>213</v>
      </c>
      <c r="AJ7" s="13"/>
      <c r="AK7" s="13">
        <v>220</v>
      </c>
      <c r="AL7" s="13">
        <v>186</v>
      </c>
      <c r="AM7" s="13"/>
      <c r="AN7" s="13">
        <v>227</v>
      </c>
      <c r="AO7" s="13">
        <v>221</v>
      </c>
      <c r="AP7" s="13"/>
      <c r="AQ7" s="13">
        <v>104</v>
      </c>
      <c r="AR7" s="13">
        <v>196</v>
      </c>
      <c r="AS7" s="13">
        <v>231</v>
      </c>
      <c r="AT7" s="13"/>
      <c r="AU7" s="13">
        <v>328</v>
      </c>
      <c r="AV7" s="13">
        <v>221</v>
      </c>
      <c r="AW7" s="13"/>
      <c r="AX7" s="13">
        <v>497</v>
      </c>
      <c r="AY7" s="13">
        <v>52</v>
      </c>
      <c r="AZ7" s="13"/>
      <c r="BA7" s="13">
        <v>224</v>
      </c>
      <c r="BB7" s="13">
        <v>56</v>
      </c>
    </row>
    <row r="8" spans="2:54" ht="30" customHeight="1" x14ac:dyDescent="0.35">
      <c r="B8" s="14" t="s">
        <v>84</v>
      </c>
      <c r="C8" s="14">
        <v>528</v>
      </c>
      <c r="D8" s="14">
        <v>296</v>
      </c>
      <c r="E8" s="14">
        <v>229</v>
      </c>
      <c r="F8" s="14"/>
      <c r="G8" s="14">
        <v>70</v>
      </c>
      <c r="H8" s="14">
        <v>130</v>
      </c>
      <c r="I8" s="14">
        <v>113</v>
      </c>
      <c r="J8" s="14">
        <v>105</v>
      </c>
      <c r="K8" s="14">
        <v>80</v>
      </c>
      <c r="L8" s="14">
        <v>31</v>
      </c>
      <c r="M8" s="14"/>
      <c r="N8" s="14">
        <v>79</v>
      </c>
      <c r="O8" s="14">
        <v>115</v>
      </c>
      <c r="P8" s="14">
        <v>207</v>
      </c>
      <c r="Q8" s="14">
        <v>127</v>
      </c>
      <c r="R8" s="14"/>
      <c r="S8" s="14">
        <v>301</v>
      </c>
      <c r="T8" s="14">
        <v>225</v>
      </c>
      <c r="U8" s="14"/>
      <c r="V8" s="14">
        <v>81</v>
      </c>
      <c r="W8" s="14">
        <v>225</v>
      </c>
      <c r="X8" s="14">
        <v>195</v>
      </c>
      <c r="Y8" s="14">
        <v>26</v>
      </c>
      <c r="Z8" s="14"/>
      <c r="AA8" s="14">
        <v>187</v>
      </c>
      <c r="AB8" s="14">
        <v>64</v>
      </c>
      <c r="AC8" s="14">
        <v>54</v>
      </c>
      <c r="AD8" s="14">
        <v>148</v>
      </c>
      <c r="AE8" s="14">
        <v>54</v>
      </c>
      <c r="AF8" s="14">
        <v>21</v>
      </c>
      <c r="AG8" s="14"/>
      <c r="AH8" s="14">
        <v>273</v>
      </c>
      <c r="AI8" s="14">
        <v>185</v>
      </c>
      <c r="AJ8" s="14"/>
      <c r="AK8" s="14">
        <v>222</v>
      </c>
      <c r="AL8" s="14">
        <v>163</v>
      </c>
      <c r="AM8" s="14"/>
      <c r="AN8" s="14">
        <v>221</v>
      </c>
      <c r="AO8" s="14">
        <v>200</v>
      </c>
      <c r="AP8" s="14"/>
      <c r="AQ8" s="14">
        <v>99</v>
      </c>
      <c r="AR8" s="14">
        <v>199</v>
      </c>
      <c r="AS8" s="14">
        <v>208</v>
      </c>
      <c r="AT8" s="14"/>
      <c r="AU8" s="14">
        <v>302</v>
      </c>
      <c r="AV8" s="14">
        <v>222</v>
      </c>
      <c r="AW8" s="14"/>
      <c r="AX8" s="14">
        <v>470</v>
      </c>
      <c r="AY8" s="14">
        <v>55</v>
      </c>
      <c r="AZ8" s="14"/>
      <c r="BA8" s="14">
        <v>203</v>
      </c>
      <c r="BB8" s="14">
        <v>50</v>
      </c>
    </row>
    <row r="9" spans="2:54" ht="43.5" customHeight="1" x14ac:dyDescent="0.35">
      <c r="B9" s="19" t="s">
        <v>353</v>
      </c>
      <c r="C9" s="16">
        <v>0.45946068457061001</v>
      </c>
      <c r="D9" s="16">
        <v>0.47704666771835202</v>
      </c>
      <c r="E9" s="16">
        <v>0.43645940234974501</v>
      </c>
      <c r="F9" s="16"/>
      <c r="G9" s="16">
        <v>0.58338401283159902</v>
      </c>
      <c r="H9" s="16">
        <v>0.46546658562759902</v>
      </c>
      <c r="I9" s="16">
        <v>0.48068369192287203</v>
      </c>
      <c r="J9" s="16">
        <v>0.503849466563288</v>
      </c>
      <c r="K9" s="16">
        <v>0.29968953071635501</v>
      </c>
      <c r="L9" s="16">
        <v>0.33649420038578598</v>
      </c>
      <c r="M9" s="16"/>
      <c r="N9" s="16">
        <v>0.48112810690563901</v>
      </c>
      <c r="O9" s="16">
        <v>0.46586686841082298</v>
      </c>
      <c r="P9" s="16">
        <v>0.45822328339948298</v>
      </c>
      <c r="Q9" s="16">
        <v>0.442150999384187</v>
      </c>
      <c r="R9" s="16"/>
      <c r="S9" s="16">
        <v>0.44764149293503602</v>
      </c>
      <c r="T9" s="16">
        <v>0.47797928484173002</v>
      </c>
      <c r="U9" s="16"/>
      <c r="V9" s="16">
        <v>0.41756840599804101</v>
      </c>
      <c r="W9" s="16">
        <v>0.45395282963280498</v>
      </c>
      <c r="X9" s="16">
        <v>0.48184544364100501</v>
      </c>
      <c r="Y9" s="16">
        <v>0.47090468582200101</v>
      </c>
      <c r="Z9" s="16"/>
      <c r="AA9" s="16">
        <v>0.47642190342873703</v>
      </c>
      <c r="AB9" s="16">
        <v>0.44303027738692202</v>
      </c>
      <c r="AC9" s="16">
        <v>0.40938934611677702</v>
      </c>
      <c r="AD9" s="16">
        <v>0.46602059327676798</v>
      </c>
      <c r="AE9" s="16">
        <v>0.441248725064388</v>
      </c>
      <c r="AF9" s="16">
        <v>0.48714636459908101</v>
      </c>
      <c r="AG9" s="16"/>
      <c r="AH9" s="16">
        <v>0.45431571786664299</v>
      </c>
      <c r="AI9" s="16">
        <v>0.46451087256887502</v>
      </c>
      <c r="AJ9" s="16"/>
      <c r="AK9" s="16">
        <v>0.47383764725917699</v>
      </c>
      <c r="AL9" s="16">
        <v>0.467729182898388</v>
      </c>
      <c r="AM9" s="16"/>
      <c r="AN9" s="16">
        <v>0.48282257888828201</v>
      </c>
      <c r="AO9" s="16">
        <v>0.49125566007495902</v>
      </c>
      <c r="AP9" s="16"/>
      <c r="AQ9" s="16">
        <v>0.45329488465388701</v>
      </c>
      <c r="AR9" s="16">
        <v>0.47958514793039198</v>
      </c>
      <c r="AS9" s="16">
        <v>0.46067632046886198</v>
      </c>
      <c r="AT9" s="16"/>
      <c r="AU9" s="16">
        <v>0.46582556840161399</v>
      </c>
      <c r="AV9" s="16">
        <v>0.45848671875963098</v>
      </c>
      <c r="AW9" s="16"/>
      <c r="AX9" s="16">
        <v>0.49897034625273001</v>
      </c>
      <c r="AY9" s="16">
        <v>0.14345284290819099</v>
      </c>
      <c r="AZ9" s="16"/>
      <c r="BA9" s="16">
        <v>0.55408065541643603</v>
      </c>
      <c r="BB9" s="16">
        <v>0.56852045105864302</v>
      </c>
    </row>
    <row r="10" spans="2:54" ht="43.5" customHeight="1" x14ac:dyDescent="0.35">
      <c r="B10" s="19" t="s">
        <v>354</v>
      </c>
      <c r="C10" s="16">
        <v>0.36200578035180597</v>
      </c>
      <c r="D10" s="16">
        <v>0.36140763316427099</v>
      </c>
      <c r="E10" s="16">
        <v>0.36570558710802897</v>
      </c>
      <c r="F10" s="16"/>
      <c r="G10" s="16">
        <v>0.28981556869803599</v>
      </c>
      <c r="H10" s="16">
        <v>0.40076238263435798</v>
      </c>
      <c r="I10" s="16">
        <v>0.35715205262467098</v>
      </c>
      <c r="J10" s="16">
        <v>0.32184245554957902</v>
      </c>
      <c r="K10" s="16">
        <v>0.393996392895336</v>
      </c>
      <c r="L10" s="16">
        <v>0.43494011151736001</v>
      </c>
      <c r="M10" s="16"/>
      <c r="N10" s="16">
        <v>0.37330187538797599</v>
      </c>
      <c r="O10" s="16">
        <v>0.31900299987963199</v>
      </c>
      <c r="P10" s="16">
        <v>0.39358743502384103</v>
      </c>
      <c r="Q10" s="16">
        <v>0.34255174674007599</v>
      </c>
      <c r="R10" s="16"/>
      <c r="S10" s="16">
        <v>0.367425898059761</v>
      </c>
      <c r="T10" s="16">
        <v>0.35098838384643899</v>
      </c>
      <c r="U10" s="16"/>
      <c r="V10" s="16">
        <v>0.28132929418307601</v>
      </c>
      <c r="W10" s="16">
        <v>0.337211656900402</v>
      </c>
      <c r="X10" s="16">
        <v>0.405048069449638</v>
      </c>
      <c r="Y10" s="16">
        <v>0.50650938556328995</v>
      </c>
      <c r="Z10" s="16"/>
      <c r="AA10" s="16">
        <v>0.29819783734758498</v>
      </c>
      <c r="AB10" s="16">
        <v>0.35413613410592298</v>
      </c>
      <c r="AC10" s="16">
        <v>0.26996724717183701</v>
      </c>
      <c r="AD10" s="16">
        <v>0.44673259580056801</v>
      </c>
      <c r="AE10" s="16">
        <v>0.49786030242124601</v>
      </c>
      <c r="AF10" s="16">
        <v>0.24841213886567701</v>
      </c>
      <c r="AG10" s="16"/>
      <c r="AH10" s="16">
        <v>0.39630950543948201</v>
      </c>
      <c r="AI10" s="16">
        <v>0.345177081771323</v>
      </c>
      <c r="AJ10" s="16"/>
      <c r="AK10" s="16">
        <v>0.41520358074321501</v>
      </c>
      <c r="AL10" s="16">
        <v>0.35216513858401599</v>
      </c>
      <c r="AM10" s="16"/>
      <c r="AN10" s="16">
        <v>0.38101121523564102</v>
      </c>
      <c r="AO10" s="16">
        <v>0.34282808195749997</v>
      </c>
      <c r="AP10" s="16"/>
      <c r="AQ10" s="16">
        <v>0.40028974896371999</v>
      </c>
      <c r="AR10" s="16">
        <v>0.31835170413621999</v>
      </c>
      <c r="AS10" s="16">
        <v>0.39134499416449797</v>
      </c>
      <c r="AT10" s="16"/>
      <c r="AU10" s="16">
        <v>0.39120173175067502</v>
      </c>
      <c r="AV10" s="16">
        <v>0.32828987449708602</v>
      </c>
      <c r="AW10" s="16"/>
      <c r="AX10" s="16">
        <v>0.35897632189526502</v>
      </c>
      <c r="AY10" s="16">
        <v>0.38365921151402299</v>
      </c>
      <c r="AZ10" s="16"/>
      <c r="BA10" s="16">
        <v>0.41904180794387802</v>
      </c>
      <c r="BB10" s="16">
        <v>0.27024150081703202</v>
      </c>
    </row>
    <row r="11" spans="2:54" x14ac:dyDescent="0.35">
      <c r="B11" s="19" t="s">
        <v>110</v>
      </c>
      <c r="C11" s="20">
        <v>0.17853353507758499</v>
      </c>
      <c r="D11" s="20">
        <v>0.16154569911737701</v>
      </c>
      <c r="E11" s="20">
        <v>0.19783501054222699</v>
      </c>
      <c r="F11" s="20"/>
      <c r="G11" s="20">
        <v>0.126800418470365</v>
      </c>
      <c r="H11" s="20">
        <v>0.133771031738043</v>
      </c>
      <c r="I11" s="20">
        <v>0.162164255452457</v>
      </c>
      <c r="J11" s="20">
        <v>0.17430807788713401</v>
      </c>
      <c r="K11" s="20">
        <v>0.30631407638830899</v>
      </c>
      <c r="L11" s="20">
        <v>0.22856568809685399</v>
      </c>
      <c r="M11" s="20"/>
      <c r="N11" s="20">
        <v>0.145570017706385</v>
      </c>
      <c r="O11" s="20">
        <v>0.21513013170954501</v>
      </c>
      <c r="P11" s="20">
        <v>0.14818928157667599</v>
      </c>
      <c r="Q11" s="20">
        <v>0.215297253875737</v>
      </c>
      <c r="R11" s="20"/>
      <c r="S11" s="20">
        <v>0.184932609005204</v>
      </c>
      <c r="T11" s="20">
        <v>0.17103233131183099</v>
      </c>
      <c r="U11" s="20"/>
      <c r="V11" s="20">
        <v>0.30110229981888298</v>
      </c>
      <c r="W11" s="20">
        <v>0.20883551346679299</v>
      </c>
      <c r="X11" s="20">
        <v>0.113106486909357</v>
      </c>
      <c r="Y11" s="20">
        <v>2.2585928614709101E-2</v>
      </c>
      <c r="Z11" s="20"/>
      <c r="AA11" s="20">
        <v>0.22538025922367899</v>
      </c>
      <c r="AB11" s="20">
        <v>0.20283358850715499</v>
      </c>
      <c r="AC11" s="20">
        <v>0.32064340671138603</v>
      </c>
      <c r="AD11" s="20">
        <v>8.7246810922664106E-2</v>
      </c>
      <c r="AE11" s="20">
        <v>6.0890972514365801E-2</v>
      </c>
      <c r="AF11" s="20">
        <v>0.26444149653524301</v>
      </c>
      <c r="AG11" s="20"/>
      <c r="AH11" s="20">
        <v>0.149374776693875</v>
      </c>
      <c r="AI11" s="20">
        <v>0.190312045659802</v>
      </c>
      <c r="AJ11" s="20"/>
      <c r="AK11" s="20">
        <v>0.11095877199760899</v>
      </c>
      <c r="AL11" s="20">
        <v>0.18010567851759501</v>
      </c>
      <c r="AM11" s="20"/>
      <c r="AN11" s="20">
        <v>0.136166205876077</v>
      </c>
      <c r="AO11" s="20">
        <v>0.165916257967541</v>
      </c>
      <c r="AP11" s="20"/>
      <c r="AQ11" s="20">
        <v>0.146415366382392</v>
      </c>
      <c r="AR11" s="20">
        <v>0.202063147933388</v>
      </c>
      <c r="AS11" s="20">
        <v>0.14797868536663999</v>
      </c>
      <c r="AT11" s="20"/>
      <c r="AU11" s="20">
        <v>0.14297269984771099</v>
      </c>
      <c r="AV11" s="20">
        <v>0.21322340674328299</v>
      </c>
      <c r="AW11" s="20"/>
      <c r="AX11" s="20">
        <v>0.142053331852005</v>
      </c>
      <c r="AY11" s="20">
        <v>0.47288794557778502</v>
      </c>
      <c r="AZ11" s="20"/>
      <c r="BA11" s="20">
        <v>2.6877536639685999E-2</v>
      </c>
      <c r="BB11" s="20">
        <v>0.16123804812432499</v>
      </c>
    </row>
    <row r="12" spans="2:54" x14ac:dyDescent="0.35">
      <c r="B12" s="21" t="s">
        <v>572</v>
      </c>
    </row>
    <row r="13" spans="2:54" x14ac:dyDescent="0.35">
      <c r="B13" t="s">
        <v>525</v>
      </c>
    </row>
    <row r="14" spans="2:54" x14ac:dyDescent="0.35">
      <c r="B14" t="s">
        <v>526</v>
      </c>
    </row>
    <row r="16" spans="2:54" x14ac:dyDescent="0.35">
      <c r="B16"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B21"/>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355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91</v>
      </c>
      <c r="C9" s="16">
        <v>0.10475014354642501</v>
      </c>
      <c r="D9" s="16">
        <v>0.112468953237937</v>
      </c>
      <c r="E9" s="16">
        <v>9.9070999008404603E-2</v>
      </c>
      <c r="F9" s="16"/>
      <c r="G9" s="16">
        <v>0.186350707125818</v>
      </c>
      <c r="H9" s="16">
        <v>0.21889853208724599</v>
      </c>
      <c r="I9" s="16">
        <v>0.16593474645506401</v>
      </c>
      <c r="J9" s="16">
        <v>6.5843172083887902E-2</v>
      </c>
      <c r="K9" s="16">
        <v>2.3008072924995598E-2</v>
      </c>
      <c r="L9" s="16">
        <v>5.58087600361466E-3</v>
      </c>
      <c r="M9" s="16"/>
      <c r="N9" s="16">
        <v>8.8084968104362296E-2</v>
      </c>
      <c r="O9" s="16">
        <v>8.7263390862622497E-2</v>
      </c>
      <c r="P9" s="16">
        <v>0.111144117247541</v>
      </c>
      <c r="Q9" s="16">
        <v>0.121729203366454</v>
      </c>
      <c r="R9" s="16"/>
      <c r="S9" s="16">
        <v>9.5961938876513303E-2</v>
      </c>
      <c r="T9" s="16">
        <v>0.11852247045389799</v>
      </c>
      <c r="U9" s="16"/>
      <c r="V9" s="16">
        <v>9.2099831107022107E-2</v>
      </c>
      <c r="W9" s="16">
        <v>8.75579888450881E-2</v>
      </c>
      <c r="X9" s="16">
        <v>0.13805418418617399</v>
      </c>
      <c r="Y9" s="16">
        <v>0.11799635341485</v>
      </c>
      <c r="Z9" s="16"/>
      <c r="AA9" s="16">
        <v>9.2495586711472996E-2</v>
      </c>
      <c r="AB9" s="16">
        <v>6.5638140519030996E-2</v>
      </c>
      <c r="AC9" s="16">
        <v>8.0928469783365001E-2</v>
      </c>
      <c r="AD9" s="16">
        <v>0.13421004053796601</v>
      </c>
      <c r="AE9" s="16">
        <v>0.153475646253387</v>
      </c>
      <c r="AF9" s="16">
        <v>0.21932083161048699</v>
      </c>
      <c r="AG9" s="16"/>
      <c r="AH9" s="16">
        <v>0.13442282414793399</v>
      </c>
      <c r="AI9" s="16">
        <v>0.100442837186903</v>
      </c>
      <c r="AJ9" s="16"/>
      <c r="AK9" s="16">
        <v>0.13809981618441899</v>
      </c>
      <c r="AL9" s="16">
        <v>0.116184091856469</v>
      </c>
      <c r="AM9" s="16"/>
      <c r="AN9" s="16">
        <v>0.11973058246526</v>
      </c>
      <c r="AO9" s="16">
        <v>0.11645097743975499</v>
      </c>
      <c r="AP9" s="16"/>
      <c r="AQ9" s="16">
        <v>6.7590394896886993E-2</v>
      </c>
      <c r="AR9" s="16">
        <v>4.4304085101637698E-2</v>
      </c>
      <c r="AS9" s="16">
        <v>0.21235679849727401</v>
      </c>
      <c r="AT9" s="16"/>
      <c r="AU9" s="16">
        <v>0.11822933738057</v>
      </c>
      <c r="AV9" s="16">
        <v>8.7535343805183505E-2</v>
      </c>
      <c r="AW9" s="16"/>
      <c r="AX9" s="16">
        <v>0.12511304199317499</v>
      </c>
      <c r="AY9" s="16">
        <v>5.1226049110558204E-3</v>
      </c>
      <c r="AZ9" s="16"/>
      <c r="BA9" s="16">
        <v>0.21954832837045199</v>
      </c>
      <c r="BB9" s="16">
        <v>0.17393183862514999</v>
      </c>
    </row>
    <row r="10" spans="2:54" x14ac:dyDescent="0.35">
      <c r="B10" s="19" t="s">
        <v>92</v>
      </c>
      <c r="C10" s="16">
        <v>0.19076968009933601</v>
      </c>
      <c r="D10" s="16">
        <v>0.234275627148855</v>
      </c>
      <c r="E10" s="16">
        <v>0.150572312578339</v>
      </c>
      <c r="F10" s="16"/>
      <c r="G10" s="16">
        <v>0.27867365823602902</v>
      </c>
      <c r="H10" s="16">
        <v>0.286110444590295</v>
      </c>
      <c r="I10" s="16">
        <v>0.27120703862719903</v>
      </c>
      <c r="J10" s="16">
        <v>0.21167582400367299</v>
      </c>
      <c r="K10" s="16">
        <v>5.6264198421353301E-2</v>
      </c>
      <c r="L10" s="16">
        <v>8.5273665724500194E-2</v>
      </c>
      <c r="M10" s="16"/>
      <c r="N10" s="16">
        <v>0.15634439027326499</v>
      </c>
      <c r="O10" s="16">
        <v>0.18570607905224801</v>
      </c>
      <c r="P10" s="16">
        <v>0.19699657941497301</v>
      </c>
      <c r="Q10" s="16">
        <v>0.20987317136678099</v>
      </c>
      <c r="R10" s="16"/>
      <c r="S10" s="16">
        <v>0.16242321368198301</v>
      </c>
      <c r="T10" s="16">
        <v>0.234460006505681</v>
      </c>
      <c r="U10" s="16"/>
      <c r="V10" s="16">
        <v>0.17630013753374499</v>
      </c>
      <c r="W10" s="16">
        <v>0.16103774983312</v>
      </c>
      <c r="X10" s="16">
        <v>0.220196501002312</v>
      </c>
      <c r="Y10" s="16">
        <v>0.39524426805638102</v>
      </c>
      <c r="Z10" s="16"/>
      <c r="AA10" s="16">
        <v>0.159063690425401</v>
      </c>
      <c r="AB10" s="16">
        <v>0.21821647702451899</v>
      </c>
      <c r="AC10" s="16">
        <v>0.133927345566448</v>
      </c>
      <c r="AD10" s="16">
        <v>0.25439731419746597</v>
      </c>
      <c r="AE10" s="16">
        <v>0.21372414970415601</v>
      </c>
      <c r="AF10" s="16">
        <v>0.107093966100839</v>
      </c>
      <c r="AG10" s="16"/>
      <c r="AH10" s="16">
        <v>0.205003920733725</v>
      </c>
      <c r="AI10" s="16">
        <v>0.188560644729628</v>
      </c>
      <c r="AJ10" s="16"/>
      <c r="AK10" s="16">
        <v>0.20724216944304899</v>
      </c>
      <c r="AL10" s="16">
        <v>0.17373838356867999</v>
      </c>
      <c r="AM10" s="16"/>
      <c r="AN10" s="16">
        <v>0.20740760121423299</v>
      </c>
      <c r="AO10" s="16">
        <v>0.19593879217721299</v>
      </c>
      <c r="AP10" s="16"/>
      <c r="AQ10" s="16">
        <v>0.20113486663163899</v>
      </c>
      <c r="AR10" s="16">
        <v>0.168457016546186</v>
      </c>
      <c r="AS10" s="16">
        <v>0.22645893657098701</v>
      </c>
      <c r="AT10" s="16"/>
      <c r="AU10" s="16">
        <v>0.18147376982942801</v>
      </c>
      <c r="AV10" s="16">
        <v>0.20232359157155999</v>
      </c>
      <c r="AW10" s="16"/>
      <c r="AX10" s="16">
        <v>0.219448525033659</v>
      </c>
      <c r="AY10" s="16">
        <v>4.5724543863625802E-2</v>
      </c>
      <c r="AZ10" s="16"/>
      <c r="BA10" s="16">
        <v>0.34159277589484899</v>
      </c>
      <c r="BB10" s="16">
        <v>0.39691234192073399</v>
      </c>
    </row>
    <row r="11" spans="2:54" ht="29" customHeight="1" x14ac:dyDescent="0.35">
      <c r="B11" s="19" t="s">
        <v>276</v>
      </c>
      <c r="C11" s="16">
        <v>0.187064153368143</v>
      </c>
      <c r="D11" s="16">
        <v>0.183758384893458</v>
      </c>
      <c r="E11" s="16">
        <v>0.18317686609268</v>
      </c>
      <c r="F11" s="16"/>
      <c r="G11" s="16">
        <v>0.25321594788339702</v>
      </c>
      <c r="H11" s="16">
        <v>0.18942098156394799</v>
      </c>
      <c r="I11" s="16">
        <v>0.201838049590847</v>
      </c>
      <c r="J11" s="16">
        <v>0.18953147605954801</v>
      </c>
      <c r="K11" s="16">
        <v>0.162426034570675</v>
      </c>
      <c r="L11" s="16">
        <v>0.15278543496032199</v>
      </c>
      <c r="M11" s="16"/>
      <c r="N11" s="16">
        <v>0.197395446790298</v>
      </c>
      <c r="O11" s="16">
        <v>0.206908168740224</v>
      </c>
      <c r="P11" s="16">
        <v>0.17576392770202701</v>
      </c>
      <c r="Q11" s="16">
        <v>0.180427823285984</v>
      </c>
      <c r="R11" s="16"/>
      <c r="S11" s="16">
        <v>0.17276950163170601</v>
      </c>
      <c r="T11" s="16">
        <v>0.20622838969517199</v>
      </c>
      <c r="U11" s="16"/>
      <c r="V11" s="16">
        <v>0.25160316779508302</v>
      </c>
      <c r="W11" s="16">
        <v>0.175717026430909</v>
      </c>
      <c r="X11" s="16">
        <v>0.152886843019997</v>
      </c>
      <c r="Y11" s="16">
        <v>0.13169902990003399</v>
      </c>
      <c r="Z11" s="16"/>
      <c r="AA11" s="16">
        <v>0.237437416751762</v>
      </c>
      <c r="AB11" s="16">
        <v>0.10787353207548001</v>
      </c>
      <c r="AC11" s="16">
        <v>0.20927526113874301</v>
      </c>
      <c r="AD11" s="16">
        <v>0.17358929149764499</v>
      </c>
      <c r="AE11" s="16">
        <v>0.142343229736414</v>
      </c>
      <c r="AF11" s="16">
        <v>0.164379866447046</v>
      </c>
      <c r="AG11" s="16"/>
      <c r="AH11" s="16">
        <v>0.177775213408148</v>
      </c>
      <c r="AI11" s="16">
        <v>0.17544587580095</v>
      </c>
      <c r="AJ11" s="16"/>
      <c r="AK11" s="16">
        <v>0.18436258239733899</v>
      </c>
      <c r="AL11" s="16">
        <v>0.213306845919641</v>
      </c>
      <c r="AM11" s="16"/>
      <c r="AN11" s="16">
        <v>0.17011317915282001</v>
      </c>
      <c r="AO11" s="16">
        <v>0.183774036713894</v>
      </c>
      <c r="AP11" s="16"/>
      <c r="AQ11" s="16">
        <v>0.18523520239355001</v>
      </c>
      <c r="AR11" s="16">
        <v>0.243225306992645</v>
      </c>
      <c r="AS11" s="16">
        <v>0.13127443231540001</v>
      </c>
      <c r="AT11" s="16"/>
      <c r="AU11" s="16">
        <v>0.16855040379435199</v>
      </c>
      <c r="AV11" s="16">
        <v>0.20899416081786801</v>
      </c>
      <c r="AW11" s="16"/>
      <c r="AX11" s="16">
        <v>0.194876910859268</v>
      </c>
      <c r="AY11" s="16">
        <v>0.14304924857832599</v>
      </c>
      <c r="AZ11" s="16"/>
      <c r="BA11" s="16">
        <v>0.188752749790455</v>
      </c>
      <c r="BB11" s="16">
        <v>0.106845879339299</v>
      </c>
    </row>
    <row r="12" spans="2:54" x14ac:dyDescent="0.35">
      <c r="B12" s="19" t="s">
        <v>356</v>
      </c>
      <c r="C12" s="16">
        <v>0.13213829814691</v>
      </c>
      <c r="D12" s="16">
        <v>0.143707044113005</v>
      </c>
      <c r="E12" s="16">
        <v>0.121312011388176</v>
      </c>
      <c r="F12" s="16"/>
      <c r="G12" s="16">
        <v>0.105665346754097</v>
      </c>
      <c r="H12" s="16">
        <v>0.11005308364397801</v>
      </c>
      <c r="I12" s="16">
        <v>0.1181270880066</v>
      </c>
      <c r="J12" s="16">
        <v>0.15794653472487999</v>
      </c>
      <c r="K12" s="16">
        <v>0.15431194431097101</v>
      </c>
      <c r="L12" s="16">
        <v>0.14040974017097599</v>
      </c>
      <c r="M12" s="16"/>
      <c r="N12" s="16">
        <v>0.134044940896482</v>
      </c>
      <c r="O12" s="16">
        <v>0.106315048006539</v>
      </c>
      <c r="P12" s="16">
        <v>0.154119508431865</v>
      </c>
      <c r="Q12" s="16">
        <v>0.11811057334200301</v>
      </c>
      <c r="R12" s="16"/>
      <c r="S12" s="16">
        <v>0.130638206903886</v>
      </c>
      <c r="T12" s="16">
        <v>0.13339917065380799</v>
      </c>
      <c r="U12" s="16"/>
      <c r="V12" s="16">
        <v>9.7424653283782803E-2</v>
      </c>
      <c r="W12" s="16">
        <v>0.151113675898679</v>
      </c>
      <c r="X12" s="16">
        <v>0.13663022552508799</v>
      </c>
      <c r="Y12" s="16">
        <v>0.12895656271652101</v>
      </c>
      <c r="Z12" s="16"/>
      <c r="AA12" s="16">
        <v>0.11938909365789301</v>
      </c>
      <c r="AB12" s="16">
        <v>0.165941147977096</v>
      </c>
      <c r="AC12" s="16">
        <v>0.14286711841711</v>
      </c>
      <c r="AD12" s="16">
        <v>0.11610655718293</v>
      </c>
      <c r="AE12" s="16">
        <v>0.145683264050536</v>
      </c>
      <c r="AF12" s="16">
        <v>0.133072645522615</v>
      </c>
      <c r="AG12" s="16"/>
      <c r="AH12" s="16">
        <v>0.10007975429492499</v>
      </c>
      <c r="AI12" s="16">
        <v>0.15893031179348599</v>
      </c>
      <c r="AJ12" s="16"/>
      <c r="AK12" s="16">
        <v>0.10878464572554999</v>
      </c>
      <c r="AL12" s="16">
        <v>0.13619308878035699</v>
      </c>
      <c r="AM12" s="16"/>
      <c r="AN12" s="16">
        <v>0.103029177994055</v>
      </c>
      <c r="AO12" s="16">
        <v>0.15853360764777599</v>
      </c>
      <c r="AP12" s="16"/>
      <c r="AQ12" s="16">
        <v>0.109119282911569</v>
      </c>
      <c r="AR12" s="16">
        <v>0.156715719676771</v>
      </c>
      <c r="AS12" s="16">
        <v>0.112809326422962</v>
      </c>
      <c r="AT12" s="16"/>
      <c r="AU12" s="16">
        <v>0.12553996722729799</v>
      </c>
      <c r="AV12" s="16">
        <v>0.143900475386288</v>
      </c>
      <c r="AW12" s="16"/>
      <c r="AX12" s="16">
        <v>0.13780043658562</v>
      </c>
      <c r="AY12" s="16">
        <v>0.108580404698166</v>
      </c>
      <c r="AZ12" s="16"/>
      <c r="BA12" s="16">
        <v>0.133976228042752</v>
      </c>
      <c r="BB12" s="16">
        <v>7.1795139426589702E-2</v>
      </c>
    </row>
    <row r="13" spans="2:54" x14ac:dyDescent="0.35">
      <c r="B13" s="19" t="s">
        <v>278</v>
      </c>
      <c r="C13" s="16">
        <v>0.31908259158772301</v>
      </c>
      <c r="D13" s="16">
        <v>0.27471032174822102</v>
      </c>
      <c r="E13" s="16">
        <v>0.36431986280220902</v>
      </c>
      <c r="F13" s="16"/>
      <c r="G13" s="16">
        <v>6.0519300693819403E-2</v>
      </c>
      <c r="H13" s="16">
        <v>0.14653302266320201</v>
      </c>
      <c r="I13" s="16">
        <v>0.17007603827755099</v>
      </c>
      <c r="J13" s="16">
        <v>0.33772801395149299</v>
      </c>
      <c r="K13" s="16">
        <v>0.54201910624528005</v>
      </c>
      <c r="L13" s="16">
        <v>0.54353298940248695</v>
      </c>
      <c r="M13" s="16"/>
      <c r="N13" s="16">
        <v>0.38882205326439101</v>
      </c>
      <c r="O13" s="16">
        <v>0.33694177120110302</v>
      </c>
      <c r="P13" s="16">
        <v>0.29192678092278301</v>
      </c>
      <c r="Q13" s="16">
        <v>0.29705141070092</v>
      </c>
      <c r="R13" s="16"/>
      <c r="S13" s="16">
        <v>0.385789196183428</v>
      </c>
      <c r="T13" s="16">
        <v>0.22009216183781999</v>
      </c>
      <c r="U13" s="16"/>
      <c r="V13" s="16">
        <v>0.294264884707511</v>
      </c>
      <c r="W13" s="16">
        <v>0.34594820337815402</v>
      </c>
      <c r="X13" s="16">
        <v>0.31887101949491498</v>
      </c>
      <c r="Y13" s="16">
        <v>0.19123349601470099</v>
      </c>
      <c r="Z13" s="16"/>
      <c r="AA13" s="16">
        <v>0.28501924750160101</v>
      </c>
      <c r="AB13" s="16">
        <v>0.39481832871870498</v>
      </c>
      <c r="AC13" s="16">
        <v>0.35607745860014001</v>
      </c>
      <c r="AD13" s="16">
        <v>0.29864307298783499</v>
      </c>
      <c r="AE13" s="16">
        <v>0.30339008654915101</v>
      </c>
      <c r="AF13" s="16">
        <v>0.37613269031901297</v>
      </c>
      <c r="AG13" s="16"/>
      <c r="AH13" s="16">
        <v>0.33177417187751002</v>
      </c>
      <c r="AI13" s="16">
        <v>0.32358784852057099</v>
      </c>
      <c r="AJ13" s="16"/>
      <c r="AK13" s="16">
        <v>0.30266605113563799</v>
      </c>
      <c r="AL13" s="16">
        <v>0.31415617589237499</v>
      </c>
      <c r="AM13" s="16"/>
      <c r="AN13" s="16">
        <v>0.345536854142934</v>
      </c>
      <c r="AO13" s="16">
        <v>0.29324389409634899</v>
      </c>
      <c r="AP13" s="16"/>
      <c r="AQ13" s="16">
        <v>0.36071198925259601</v>
      </c>
      <c r="AR13" s="16">
        <v>0.31156985055551101</v>
      </c>
      <c r="AS13" s="16">
        <v>0.281573948815736</v>
      </c>
      <c r="AT13" s="16"/>
      <c r="AU13" s="16">
        <v>0.34570387954813198</v>
      </c>
      <c r="AV13" s="16">
        <v>0.28712377483802898</v>
      </c>
      <c r="AW13" s="16"/>
      <c r="AX13" s="16">
        <v>0.26672881374215601</v>
      </c>
      <c r="AY13" s="16">
        <v>0.58446633426964101</v>
      </c>
      <c r="AZ13" s="16"/>
      <c r="BA13" s="16">
        <v>8.7433692630010607E-2</v>
      </c>
      <c r="BB13" s="16">
        <v>0.21306986978019299</v>
      </c>
    </row>
    <row r="14" spans="2:54" x14ac:dyDescent="0.35">
      <c r="B14" s="19" t="s">
        <v>110</v>
      </c>
      <c r="C14" s="22">
        <v>6.6195133251463603E-2</v>
      </c>
      <c r="D14" s="22">
        <v>5.1079668858524101E-2</v>
      </c>
      <c r="E14" s="22">
        <v>8.1547948130191103E-2</v>
      </c>
      <c r="F14" s="22"/>
      <c r="G14" s="22">
        <v>0.115575039306839</v>
      </c>
      <c r="H14" s="22">
        <v>4.8983935451331E-2</v>
      </c>
      <c r="I14" s="22">
        <v>7.2817039042739701E-2</v>
      </c>
      <c r="J14" s="22">
        <v>3.7274979176518501E-2</v>
      </c>
      <c r="K14" s="22">
        <v>6.1970643526723899E-2</v>
      </c>
      <c r="L14" s="22">
        <v>7.2417293738100297E-2</v>
      </c>
      <c r="M14" s="22"/>
      <c r="N14" s="22">
        <v>3.5308200671200898E-2</v>
      </c>
      <c r="O14" s="22">
        <v>7.6865542137263404E-2</v>
      </c>
      <c r="P14" s="22">
        <v>7.0049086280809705E-2</v>
      </c>
      <c r="Q14" s="22">
        <v>7.2807817937858399E-2</v>
      </c>
      <c r="R14" s="22"/>
      <c r="S14" s="22">
        <v>5.2417942722484602E-2</v>
      </c>
      <c r="T14" s="22">
        <v>8.7297800853621904E-2</v>
      </c>
      <c r="U14" s="22"/>
      <c r="V14" s="22">
        <v>8.8307325572856699E-2</v>
      </c>
      <c r="W14" s="22">
        <v>7.8625355614050402E-2</v>
      </c>
      <c r="X14" s="22">
        <v>3.3361226771513798E-2</v>
      </c>
      <c r="Y14" s="22">
        <v>3.4870289897511703E-2</v>
      </c>
      <c r="Z14" s="22"/>
      <c r="AA14" s="22">
        <v>0.10659496495187</v>
      </c>
      <c r="AB14" s="22">
        <v>4.7512373685169002E-2</v>
      </c>
      <c r="AC14" s="22">
        <v>7.6924346494193802E-2</v>
      </c>
      <c r="AD14" s="22">
        <v>2.3053723596158E-2</v>
      </c>
      <c r="AE14" s="22">
        <v>4.1383623706356003E-2</v>
      </c>
      <c r="AF14" s="22">
        <v>0</v>
      </c>
      <c r="AG14" s="22"/>
      <c r="AH14" s="22">
        <v>5.0944115537757802E-2</v>
      </c>
      <c r="AI14" s="22">
        <v>5.3032481968462802E-2</v>
      </c>
      <c r="AJ14" s="22"/>
      <c r="AK14" s="22">
        <v>5.8844735114005703E-2</v>
      </c>
      <c r="AL14" s="22">
        <v>4.6421413982477698E-2</v>
      </c>
      <c r="AM14" s="22"/>
      <c r="AN14" s="22">
        <v>5.4182605030698001E-2</v>
      </c>
      <c r="AO14" s="22">
        <v>5.20586919250123E-2</v>
      </c>
      <c r="AP14" s="22"/>
      <c r="AQ14" s="22">
        <v>7.6208263913757901E-2</v>
      </c>
      <c r="AR14" s="22">
        <v>7.5728021127248898E-2</v>
      </c>
      <c r="AS14" s="22">
        <v>3.5526557377641203E-2</v>
      </c>
      <c r="AT14" s="22"/>
      <c r="AU14" s="22">
        <v>6.0502642220219199E-2</v>
      </c>
      <c r="AV14" s="22">
        <v>7.0122653581071101E-2</v>
      </c>
      <c r="AW14" s="22"/>
      <c r="AX14" s="22">
        <v>5.6032271786121399E-2</v>
      </c>
      <c r="AY14" s="22">
        <v>0.11305686367918499</v>
      </c>
      <c r="AZ14" s="22"/>
      <c r="BA14" s="22">
        <v>2.8696225271482301E-2</v>
      </c>
      <c r="BB14" s="22">
        <v>3.7444930908034503E-2</v>
      </c>
    </row>
    <row r="15" spans="2:54" x14ac:dyDescent="0.35">
      <c r="B15" s="19" t="s">
        <v>95</v>
      </c>
      <c r="C15" s="22">
        <v>0.29551982364576102</v>
      </c>
      <c r="D15" s="22">
        <v>0.34674458038679201</v>
      </c>
      <c r="E15" s="22">
        <v>0.24964331158674399</v>
      </c>
      <c r="F15" s="22"/>
      <c r="G15" s="22">
        <v>0.46502436536184699</v>
      </c>
      <c r="H15" s="22">
        <v>0.50500897667754097</v>
      </c>
      <c r="I15" s="22">
        <v>0.43714178508226298</v>
      </c>
      <c r="J15" s="22">
        <v>0.27751899608755998</v>
      </c>
      <c r="K15" s="22">
        <v>7.9272271346348996E-2</v>
      </c>
      <c r="L15" s="22">
        <v>9.0854541728114899E-2</v>
      </c>
      <c r="M15" s="22"/>
      <c r="N15" s="22">
        <v>0.244429358377628</v>
      </c>
      <c r="O15" s="22">
        <v>0.27296946991486998</v>
      </c>
      <c r="P15" s="22">
        <v>0.30814069666251498</v>
      </c>
      <c r="Q15" s="22">
        <v>0.33160237473323501</v>
      </c>
      <c r="R15" s="22"/>
      <c r="S15" s="22">
        <v>0.25838515255849598</v>
      </c>
      <c r="T15" s="22">
        <v>0.35298247695957902</v>
      </c>
      <c r="U15" s="22"/>
      <c r="V15" s="22">
        <v>0.26839996864076698</v>
      </c>
      <c r="W15" s="22">
        <v>0.248595738678208</v>
      </c>
      <c r="X15" s="22">
        <v>0.35825068518848602</v>
      </c>
      <c r="Y15" s="22">
        <v>0.51324062147123195</v>
      </c>
      <c r="Z15" s="22"/>
      <c r="AA15" s="22">
        <v>0.25155927713687398</v>
      </c>
      <c r="AB15" s="22">
        <v>0.28385461754355001</v>
      </c>
      <c r="AC15" s="22">
        <v>0.21485581534981299</v>
      </c>
      <c r="AD15" s="22">
        <v>0.38860735473543201</v>
      </c>
      <c r="AE15" s="22">
        <v>0.36719979595754298</v>
      </c>
      <c r="AF15" s="22">
        <v>0.32641479771132598</v>
      </c>
      <c r="AG15" s="22"/>
      <c r="AH15" s="22">
        <v>0.33942674488165903</v>
      </c>
      <c r="AI15" s="22">
        <v>0.28900348191653003</v>
      </c>
      <c r="AJ15" s="22"/>
      <c r="AK15" s="22">
        <v>0.34534198562746798</v>
      </c>
      <c r="AL15" s="22">
        <v>0.28992247542514898</v>
      </c>
      <c r="AM15" s="22"/>
      <c r="AN15" s="22">
        <v>0.32713818367949399</v>
      </c>
      <c r="AO15" s="22">
        <v>0.31238976961696802</v>
      </c>
      <c r="AP15" s="22"/>
      <c r="AQ15" s="22">
        <v>0.26872526152852599</v>
      </c>
      <c r="AR15" s="22">
        <v>0.212761101647824</v>
      </c>
      <c r="AS15" s="22">
        <v>0.43881573506826099</v>
      </c>
      <c r="AT15" s="22"/>
      <c r="AU15" s="22">
        <v>0.29970310720999799</v>
      </c>
      <c r="AV15" s="22">
        <v>0.28985893537674401</v>
      </c>
      <c r="AW15" s="22"/>
      <c r="AX15" s="22">
        <v>0.34456156702683399</v>
      </c>
      <c r="AY15" s="22">
        <v>5.0847148774681598E-2</v>
      </c>
      <c r="AZ15" s="22"/>
      <c r="BA15" s="22">
        <v>0.56114110426529995</v>
      </c>
      <c r="BB15" s="22">
        <v>0.57084418054588404</v>
      </c>
    </row>
    <row r="16" spans="2:54" x14ac:dyDescent="0.35">
      <c r="B16" s="19" t="s">
        <v>96</v>
      </c>
      <c r="C16" s="23">
        <v>-0.22932469039429701</v>
      </c>
      <c r="D16" s="23">
        <v>-0.29566491152826802</v>
      </c>
      <c r="E16" s="23">
        <v>-0.16809536345655299</v>
      </c>
      <c r="F16" s="23"/>
      <c r="G16" s="23">
        <v>-0.349449326055008</v>
      </c>
      <c r="H16" s="23">
        <v>-0.45602504122621002</v>
      </c>
      <c r="I16" s="23">
        <v>-0.36432474603952297</v>
      </c>
      <c r="J16" s="23">
        <v>-0.240244016911042</v>
      </c>
      <c r="K16" s="23">
        <v>-1.73016278196251E-2</v>
      </c>
      <c r="L16" s="23">
        <v>-1.8437247990014598E-2</v>
      </c>
      <c r="M16" s="23"/>
      <c r="N16" s="23">
        <v>-0.209121157706427</v>
      </c>
      <c r="O16" s="23">
        <v>-0.19610392777760699</v>
      </c>
      <c r="P16" s="23">
        <v>-0.23809161038170501</v>
      </c>
      <c r="Q16" s="23">
        <v>-0.258794556795377</v>
      </c>
      <c r="R16" s="23"/>
      <c r="S16" s="23">
        <v>-0.20596720983601199</v>
      </c>
      <c r="T16" s="23">
        <v>-0.26568467610595697</v>
      </c>
      <c r="U16" s="23"/>
      <c r="V16" s="23">
        <v>-0.18009264306791001</v>
      </c>
      <c r="W16" s="23">
        <v>-0.16997038306415799</v>
      </c>
      <c r="X16" s="23">
        <v>-0.32488945841697198</v>
      </c>
      <c r="Y16" s="23">
        <v>-0.47837033157372</v>
      </c>
      <c r="Z16" s="23"/>
      <c r="AA16" s="23">
        <v>-0.144964312185004</v>
      </c>
      <c r="AB16" s="23">
        <v>-0.23634224385838001</v>
      </c>
      <c r="AC16" s="23">
        <v>-0.13793146885561899</v>
      </c>
      <c r="AD16" s="23">
        <v>-0.36555363113927403</v>
      </c>
      <c r="AE16" s="23">
        <v>-0.32581617225118698</v>
      </c>
      <c r="AF16" s="23">
        <v>-0.32641479771132598</v>
      </c>
      <c r="AG16" s="23"/>
      <c r="AH16" s="23">
        <v>-0.28848262934390201</v>
      </c>
      <c r="AI16" s="23">
        <v>-0.235970999948067</v>
      </c>
      <c r="AJ16" s="23"/>
      <c r="AK16" s="23">
        <v>-0.28649725051346298</v>
      </c>
      <c r="AL16" s="23">
        <v>-0.243501061442671</v>
      </c>
      <c r="AM16" s="23"/>
      <c r="AN16" s="23">
        <v>-0.27295557864879599</v>
      </c>
      <c r="AO16" s="23">
        <v>-0.26033107769195601</v>
      </c>
      <c r="AP16" s="23"/>
      <c r="AQ16" s="23">
        <v>-0.19251699761476801</v>
      </c>
      <c r="AR16" s="23">
        <v>-0.137033080520575</v>
      </c>
      <c r="AS16" s="23">
        <v>-0.40328917769062</v>
      </c>
      <c r="AT16" s="23"/>
      <c r="AU16" s="23">
        <v>-0.23920046498977901</v>
      </c>
      <c r="AV16" s="23">
        <v>-0.21973628179567301</v>
      </c>
      <c r="AW16" s="23"/>
      <c r="AX16" s="23">
        <v>-0.28852929524071302</v>
      </c>
      <c r="AY16" s="23">
        <v>6.2209714904503798E-2</v>
      </c>
      <c r="AZ16" s="23"/>
      <c r="BA16" s="23">
        <v>-0.53244487899381798</v>
      </c>
      <c r="BB16" s="23">
        <v>-0.53339924963785001</v>
      </c>
    </row>
    <row r="17" spans="2:2" x14ac:dyDescent="0.35">
      <c r="B17" s="21"/>
    </row>
    <row r="18" spans="2:2" x14ac:dyDescent="0.35">
      <c r="B18" t="s">
        <v>525</v>
      </c>
    </row>
    <row r="19" spans="2:2" x14ac:dyDescent="0.35">
      <c r="B19" t="s">
        <v>526</v>
      </c>
    </row>
    <row r="21" spans="2:2" x14ac:dyDescent="0.35">
      <c r="B2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B28"/>
  <sheetViews>
    <sheetView showGridLines="0" topLeftCell="A14"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357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358</v>
      </c>
      <c r="C9" s="16">
        <v>0.44061505735579198</v>
      </c>
      <c r="D9" s="16">
        <v>0.43586023836125398</v>
      </c>
      <c r="E9" s="16">
        <v>0.45015998007226798</v>
      </c>
      <c r="F9" s="16"/>
      <c r="G9" s="16">
        <v>0.33453074468219202</v>
      </c>
      <c r="H9" s="16">
        <v>0.45725458345737402</v>
      </c>
      <c r="I9" s="16">
        <v>0.43751455022951002</v>
      </c>
      <c r="J9" s="16">
        <v>0.43462004768144802</v>
      </c>
      <c r="K9" s="16">
        <v>0.46225948254105997</v>
      </c>
      <c r="L9" s="16">
        <v>0.47759624083086499</v>
      </c>
      <c r="M9" s="16"/>
      <c r="N9" s="16">
        <v>0.471301561517456</v>
      </c>
      <c r="O9" s="16">
        <v>0.40490671439216602</v>
      </c>
      <c r="P9" s="16">
        <v>0.44704599524303201</v>
      </c>
      <c r="Q9" s="16">
        <v>0.43955250747282898</v>
      </c>
      <c r="R9" s="16"/>
      <c r="S9" s="16">
        <v>0.45569530503150002</v>
      </c>
      <c r="T9" s="16">
        <v>0.41675077264673599</v>
      </c>
      <c r="U9" s="16"/>
      <c r="V9" s="16">
        <v>0.36443569600388998</v>
      </c>
      <c r="W9" s="16">
        <v>0.45335563227414999</v>
      </c>
      <c r="X9" s="16">
        <v>0.47872614474450098</v>
      </c>
      <c r="Y9" s="16">
        <v>0.53221760838950005</v>
      </c>
      <c r="Z9" s="16"/>
      <c r="AA9" s="16">
        <v>0.39580636134057001</v>
      </c>
      <c r="AB9" s="16">
        <v>0.48235622548443602</v>
      </c>
      <c r="AC9" s="16">
        <v>0.442252336860194</v>
      </c>
      <c r="AD9" s="16">
        <v>0.47926829080078398</v>
      </c>
      <c r="AE9" s="16">
        <v>0.46647948772192099</v>
      </c>
      <c r="AF9" s="16">
        <v>0.41636267172890701</v>
      </c>
      <c r="AG9" s="16"/>
      <c r="AH9" s="16">
        <v>0.45107960101731098</v>
      </c>
      <c r="AI9" s="16">
        <v>0.44679498401179002</v>
      </c>
      <c r="AJ9" s="16"/>
      <c r="AK9" s="16">
        <v>0.45611115156297</v>
      </c>
      <c r="AL9" s="16">
        <v>0.422641369225495</v>
      </c>
      <c r="AM9" s="16"/>
      <c r="AN9" s="16">
        <v>0.48643103965481599</v>
      </c>
      <c r="AO9" s="16">
        <v>0.45049456287399697</v>
      </c>
      <c r="AP9" s="16"/>
      <c r="AQ9" s="16">
        <v>0.46408146304825698</v>
      </c>
      <c r="AR9" s="16">
        <v>0.46215006515448998</v>
      </c>
      <c r="AS9" s="16">
        <v>0.41121777963023998</v>
      </c>
      <c r="AT9" s="16"/>
      <c r="AU9" s="16">
        <v>0.48204233789893403</v>
      </c>
      <c r="AV9" s="16">
        <v>0.38779103725806502</v>
      </c>
      <c r="AW9" s="16"/>
      <c r="AX9" s="16">
        <v>0.47058582755295397</v>
      </c>
      <c r="AY9" s="16">
        <v>0.29903425092048203</v>
      </c>
      <c r="AZ9" s="16"/>
      <c r="BA9" s="16">
        <v>0.541749395796436</v>
      </c>
      <c r="BB9" s="16">
        <v>0.54927685699429996</v>
      </c>
    </row>
    <row r="10" spans="2:54" x14ac:dyDescent="0.35">
      <c r="B10" s="19" t="s">
        <v>359</v>
      </c>
      <c r="C10" s="16">
        <v>0.40741429703965898</v>
      </c>
      <c r="D10" s="16">
        <v>0.40793004844011599</v>
      </c>
      <c r="E10" s="16">
        <v>0.40505541941420498</v>
      </c>
      <c r="F10" s="16"/>
      <c r="G10" s="16">
        <v>0.41489234794951702</v>
      </c>
      <c r="H10" s="16">
        <v>0.43882663695887297</v>
      </c>
      <c r="I10" s="16">
        <v>0.40501941247693102</v>
      </c>
      <c r="J10" s="16">
        <v>0.439940050451954</v>
      </c>
      <c r="K10" s="16">
        <v>0.414635499671696</v>
      </c>
      <c r="L10" s="16">
        <v>0.34783573199121198</v>
      </c>
      <c r="M10" s="16"/>
      <c r="N10" s="16">
        <v>0.436400053067448</v>
      </c>
      <c r="O10" s="16">
        <v>0.37125542030403702</v>
      </c>
      <c r="P10" s="16">
        <v>0.40005550558168002</v>
      </c>
      <c r="Q10" s="16">
        <v>0.43007628336321302</v>
      </c>
      <c r="R10" s="16"/>
      <c r="S10" s="16">
        <v>0.36724831918303102</v>
      </c>
      <c r="T10" s="16">
        <v>0.46502525487740098</v>
      </c>
      <c r="U10" s="16"/>
      <c r="V10" s="16">
        <v>0.37335739999489698</v>
      </c>
      <c r="W10" s="16">
        <v>0.38787042930917398</v>
      </c>
      <c r="X10" s="16">
        <v>0.44425352449501099</v>
      </c>
      <c r="Y10" s="16">
        <v>0.57526641664585099</v>
      </c>
      <c r="Z10" s="16"/>
      <c r="AA10" s="16">
        <v>0.37106823082968099</v>
      </c>
      <c r="AB10" s="16">
        <v>0.41150976745287299</v>
      </c>
      <c r="AC10" s="16">
        <v>0.43936813716505602</v>
      </c>
      <c r="AD10" s="16">
        <v>0.465502379915327</v>
      </c>
      <c r="AE10" s="16">
        <v>0.40673065592745</v>
      </c>
      <c r="AF10" s="16">
        <v>0.34204738096905202</v>
      </c>
      <c r="AG10" s="16"/>
      <c r="AH10" s="16">
        <v>0.42574530903963198</v>
      </c>
      <c r="AI10" s="16">
        <v>0.40982816390522397</v>
      </c>
      <c r="AJ10" s="16"/>
      <c r="AK10" s="16">
        <v>0.43516247700210797</v>
      </c>
      <c r="AL10" s="16">
        <v>0.41441585286987898</v>
      </c>
      <c r="AM10" s="16"/>
      <c r="AN10" s="16">
        <v>0.42163825133260702</v>
      </c>
      <c r="AO10" s="16">
        <v>0.43367701311750601</v>
      </c>
      <c r="AP10" s="16"/>
      <c r="AQ10" s="16">
        <v>0.41863882776523398</v>
      </c>
      <c r="AR10" s="16">
        <v>0.410517326265884</v>
      </c>
      <c r="AS10" s="16">
        <v>0.40407976970109899</v>
      </c>
      <c r="AT10" s="16"/>
      <c r="AU10" s="16">
        <v>0.41417194742526903</v>
      </c>
      <c r="AV10" s="16">
        <v>0.39907126844303598</v>
      </c>
      <c r="AW10" s="16"/>
      <c r="AX10" s="16">
        <v>0.45215311560826599</v>
      </c>
      <c r="AY10" s="16">
        <v>0.18918683121638899</v>
      </c>
      <c r="AZ10" s="16"/>
      <c r="BA10" s="16">
        <v>0.55129047338350501</v>
      </c>
      <c r="BB10" s="16">
        <v>0.50243082358719204</v>
      </c>
    </row>
    <row r="11" spans="2:54" x14ac:dyDescent="0.35">
      <c r="B11" s="19" t="s">
        <v>360</v>
      </c>
      <c r="C11" s="16">
        <v>0.30782882009562401</v>
      </c>
      <c r="D11" s="16">
        <v>0.33005866388348998</v>
      </c>
      <c r="E11" s="16">
        <v>0.28595089903957799</v>
      </c>
      <c r="F11" s="16"/>
      <c r="G11" s="16">
        <v>0.28253674819317298</v>
      </c>
      <c r="H11" s="16">
        <v>0.31244201360958401</v>
      </c>
      <c r="I11" s="16">
        <v>0.33717440786485903</v>
      </c>
      <c r="J11" s="16">
        <v>0.33224545679145601</v>
      </c>
      <c r="K11" s="16">
        <v>0.27263020007827199</v>
      </c>
      <c r="L11" s="16">
        <v>0.30478339421926398</v>
      </c>
      <c r="M11" s="16"/>
      <c r="N11" s="16">
        <v>0.34044650448422098</v>
      </c>
      <c r="O11" s="16">
        <v>0.274912531647928</v>
      </c>
      <c r="P11" s="16">
        <v>0.33009663897616198</v>
      </c>
      <c r="Q11" s="16">
        <v>0.27754606785809099</v>
      </c>
      <c r="R11" s="16"/>
      <c r="S11" s="16">
        <v>0.30304411404702403</v>
      </c>
      <c r="T11" s="16">
        <v>0.31325543323307797</v>
      </c>
      <c r="U11" s="16"/>
      <c r="V11" s="16">
        <v>0.28837236795055099</v>
      </c>
      <c r="W11" s="16">
        <v>0.29740338152772899</v>
      </c>
      <c r="X11" s="16">
        <v>0.33534308171740801</v>
      </c>
      <c r="Y11" s="16">
        <v>0.34097885866182498</v>
      </c>
      <c r="Z11" s="16"/>
      <c r="AA11" s="16">
        <v>0.23598930343430199</v>
      </c>
      <c r="AB11" s="16">
        <v>0.307765273824123</v>
      </c>
      <c r="AC11" s="16">
        <v>0.36852743267197702</v>
      </c>
      <c r="AD11" s="16">
        <v>0.34616571225679699</v>
      </c>
      <c r="AE11" s="16">
        <v>0.39371936436361998</v>
      </c>
      <c r="AF11" s="16">
        <v>0.50877029927982198</v>
      </c>
      <c r="AG11" s="16"/>
      <c r="AH11" s="16">
        <v>0.351672039620473</v>
      </c>
      <c r="AI11" s="16">
        <v>0.28910429748503103</v>
      </c>
      <c r="AJ11" s="16"/>
      <c r="AK11" s="16">
        <v>0.33063443875238202</v>
      </c>
      <c r="AL11" s="16">
        <v>0.28446029813442503</v>
      </c>
      <c r="AM11" s="16"/>
      <c r="AN11" s="16">
        <v>0.35337657016048502</v>
      </c>
      <c r="AO11" s="16">
        <v>0.288048945024931</v>
      </c>
      <c r="AP11" s="16"/>
      <c r="AQ11" s="16">
        <v>0.36693909482731601</v>
      </c>
      <c r="AR11" s="16">
        <v>0.28827287388952899</v>
      </c>
      <c r="AS11" s="16">
        <v>0.29910508351846798</v>
      </c>
      <c r="AT11" s="16"/>
      <c r="AU11" s="16">
        <v>0.31487924111439702</v>
      </c>
      <c r="AV11" s="16">
        <v>0.30342565433843799</v>
      </c>
      <c r="AW11" s="16"/>
      <c r="AX11" s="16">
        <v>0.33571485451606398</v>
      </c>
      <c r="AY11" s="16">
        <v>0.178007393028314</v>
      </c>
      <c r="AZ11" s="16"/>
      <c r="BA11" s="16">
        <v>0.44183684790048</v>
      </c>
      <c r="BB11" s="16">
        <v>0.36671126530491599</v>
      </c>
    </row>
    <row r="12" spans="2:54" ht="43.5" customHeight="1" x14ac:dyDescent="0.35">
      <c r="B12" s="19" t="s">
        <v>361</v>
      </c>
      <c r="C12" s="16">
        <v>0.27557732397873702</v>
      </c>
      <c r="D12" s="16">
        <v>0.29134155555770802</v>
      </c>
      <c r="E12" s="16">
        <v>0.263108511674293</v>
      </c>
      <c r="F12" s="16"/>
      <c r="G12" s="16">
        <v>0.344856068796904</v>
      </c>
      <c r="H12" s="16">
        <v>0.321167644963536</v>
      </c>
      <c r="I12" s="16">
        <v>0.35438277593524597</v>
      </c>
      <c r="J12" s="16">
        <v>0.24607927512477501</v>
      </c>
      <c r="K12" s="16">
        <v>0.225549962014432</v>
      </c>
      <c r="L12" s="16">
        <v>0.19663579851652699</v>
      </c>
      <c r="M12" s="16"/>
      <c r="N12" s="16">
        <v>0.23850250607269199</v>
      </c>
      <c r="O12" s="16">
        <v>0.213214017380496</v>
      </c>
      <c r="P12" s="16">
        <v>0.27727319423640601</v>
      </c>
      <c r="Q12" s="16">
        <v>0.35395979591931198</v>
      </c>
      <c r="R12" s="16"/>
      <c r="S12" s="16">
        <v>0.27381563633810801</v>
      </c>
      <c r="T12" s="16">
        <v>0.27628527857302099</v>
      </c>
      <c r="U12" s="16"/>
      <c r="V12" s="16">
        <v>0.25895947395932001</v>
      </c>
      <c r="W12" s="16">
        <v>0.25928486093360897</v>
      </c>
      <c r="X12" s="16">
        <v>0.30598895912080598</v>
      </c>
      <c r="Y12" s="16">
        <v>0.331696184197662</v>
      </c>
      <c r="Z12" s="16"/>
      <c r="AA12" s="16">
        <v>0.24716097175787299</v>
      </c>
      <c r="AB12" s="16">
        <v>0.28469653728623301</v>
      </c>
      <c r="AC12" s="16">
        <v>0.226502139248976</v>
      </c>
      <c r="AD12" s="16">
        <v>0.339294959125085</v>
      </c>
      <c r="AE12" s="16">
        <v>0.29358568876744001</v>
      </c>
      <c r="AF12" s="16">
        <v>0.24624664649056999</v>
      </c>
      <c r="AG12" s="16"/>
      <c r="AH12" s="16">
        <v>0.28978043077566101</v>
      </c>
      <c r="AI12" s="16">
        <v>0.27249382553638501</v>
      </c>
      <c r="AJ12" s="16"/>
      <c r="AK12" s="16">
        <v>0.27329022286613203</v>
      </c>
      <c r="AL12" s="16">
        <v>0.27796134245410697</v>
      </c>
      <c r="AM12" s="16"/>
      <c r="AN12" s="16">
        <v>0.283003679892534</v>
      </c>
      <c r="AO12" s="16">
        <v>0.29200423010725102</v>
      </c>
      <c r="AP12" s="16"/>
      <c r="AQ12" s="16">
        <v>0.30645259494422</v>
      </c>
      <c r="AR12" s="16">
        <v>0.24835504277118101</v>
      </c>
      <c r="AS12" s="16">
        <v>0.29298855968348497</v>
      </c>
      <c r="AT12" s="16"/>
      <c r="AU12" s="16">
        <v>0.286279604235121</v>
      </c>
      <c r="AV12" s="16">
        <v>0.265407725046648</v>
      </c>
      <c r="AW12" s="16"/>
      <c r="AX12" s="16">
        <v>0.30446633718877802</v>
      </c>
      <c r="AY12" s="16">
        <v>0.13934347957372201</v>
      </c>
      <c r="AZ12" s="16"/>
      <c r="BA12" s="16">
        <v>0.41858363376955199</v>
      </c>
      <c r="BB12" s="16">
        <v>0.42678720484931798</v>
      </c>
    </row>
    <row r="13" spans="2:54" ht="29" customHeight="1" x14ac:dyDescent="0.35">
      <c r="B13" s="19" t="s">
        <v>362</v>
      </c>
      <c r="C13" s="16">
        <v>0.27088316826718001</v>
      </c>
      <c r="D13" s="16">
        <v>0.28568013230310901</v>
      </c>
      <c r="E13" s="16">
        <v>0.25733069294657301</v>
      </c>
      <c r="F13" s="16"/>
      <c r="G13" s="16">
        <v>0.19864323837461301</v>
      </c>
      <c r="H13" s="16">
        <v>0.31708876583369699</v>
      </c>
      <c r="I13" s="16">
        <v>0.41643121319654203</v>
      </c>
      <c r="J13" s="16">
        <v>0.25741378001327597</v>
      </c>
      <c r="K13" s="16">
        <v>0.22350539501588501</v>
      </c>
      <c r="L13" s="16">
        <v>0.20703448953860501</v>
      </c>
      <c r="M13" s="16"/>
      <c r="N13" s="16">
        <v>0.25242243516921498</v>
      </c>
      <c r="O13" s="16">
        <v>0.236203402555442</v>
      </c>
      <c r="P13" s="16">
        <v>0.27475033038936097</v>
      </c>
      <c r="Q13" s="16">
        <v>0.30823758473368401</v>
      </c>
      <c r="R13" s="16"/>
      <c r="S13" s="16">
        <v>0.25492228100238401</v>
      </c>
      <c r="T13" s="16">
        <v>0.29629761227131202</v>
      </c>
      <c r="U13" s="16"/>
      <c r="V13" s="16">
        <v>0.22383693133924301</v>
      </c>
      <c r="W13" s="16">
        <v>0.240751681239911</v>
      </c>
      <c r="X13" s="16">
        <v>0.33335967507701703</v>
      </c>
      <c r="Y13" s="16">
        <v>0.44207181073171498</v>
      </c>
      <c r="Z13" s="16"/>
      <c r="AA13" s="16">
        <v>0.23360575428045699</v>
      </c>
      <c r="AB13" s="16">
        <v>0.23768576609412101</v>
      </c>
      <c r="AC13" s="16">
        <v>0.248540933999221</v>
      </c>
      <c r="AD13" s="16">
        <v>0.33437339336682698</v>
      </c>
      <c r="AE13" s="16">
        <v>0.35750322364152398</v>
      </c>
      <c r="AF13" s="16">
        <v>0.31767813967466002</v>
      </c>
      <c r="AG13" s="16"/>
      <c r="AH13" s="16">
        <v>0.29875947919586399</v>
      </c>
      <c r="AI13" s="16">
        <v>0.25176169359270401</v>
      </c>
      <c r="AJ13" s="16"/>
      <c r="AK13" s="16">
        <v>0.27063241023604201</v>
      </c>
      <c r="AL13" s="16">
        <v>0.267384061221484</v>
      </c>
      <c r="AM13" s="16"/>
      <c r="AN13" s="16">
        <v>0.306696470145427</v>
      </c>
      <c r="AO13" s="16">
        <v>0.26700878114245802</v>
      </c>
      <c r="AP13" s="16"/>
      <c r="AQ13" s="16">
        <v>0.291190201508086</v>
      </c>
      <c r="AR13" s="16">
        <v>0.24713102374610199</v>
      </c>
      <c r="AS13" s="16">
        <v>0.280742266417912</v>
      </c>
      <c r="AT13" s="16"/>
      <c r="AU13" s="16">
        <v>0.27773941615203601</v>
      </c>
      <c r="AV13" s="16">
        <v>0.26608361459184898</v>
      </c>
      <c r="AW13" s="16"/>
      <c r="AX13" s="16">
        <v>0.30096453698610398</v>
      </c>
      <c r="AY13" s="16">
        <v>0.128379942995729</v>
      </c>
      <c r="AZ13" s="16"/>
      <c r="BA13" s="16">
        <v>0.39825611158691898</v>
      </c>
      <c r="BB13" s="16">
        <v>0.44956751704459302</v>
      </c>
    </row>
    <row r="14" spans="2:54" ht="29" customHeight="1" x14ac:dyDescent="0.35">
      <c r="B14" s="19" t="s">
        <v>363</v>
      </c>
      <c r="C14" s="16">
        <v>0.26184302974845403</v>
      </c>
      <c r="D14" s="16">
        <v>0.24265276116224799</v>
      </c>
      <c r="E14" s="16">
        <v>0.27935767947194101</v>
      </c>
      <c r="F14" s="16"/>
      <c r="G14" s="16">
        <v>0.25070032546691701</v>
      </c>
      <c r="H14" s="16">
        <v>0.31175401338716802</v>
      </c>
      <c r="I14" s="16">
        <v>0.34198296348777901</v>
      </c>
      <c r="J14" s="16">
        <v>0.24841947754927601</v>
      </c>
      <c r="K14" s="16">
        <v>0.188439835087748</v>
      </c>
      <c r="L14" s="16">
        <v>0.23076747747124601</v>
      </c>
      <c r="M14" s="16"/>
      <c r="N14" s="16">
        <v>0.30161456052257801</v>
      </c>
      <c r="O14" s="16">
        <v>0.21632103291751301</v>
      </c>
      <c r="P14" s="16">
        <v>0.24577941389359301</v>
      </c>
      <c r="Q14" s="16">
        <v>0.29892645675108598</v>
      </c>
      <c r="R14" s="16"/>
      <c r="S14" s="16">
        <v>0.26054251629839797</v>
      </c>
      <c r="T14" s="16">
        <v>0.26510775399192998</v>
      </c>
      <c r="U14" s="16"/>
      <c r="V14" s="16">
        <v>0.23978755733604301</v>
      </c>
      <c r="W14" s="16">
        <v>0.25285537879360798</v>
      </c>
      <c r="X14" s="16">
        <v>0.29433639686292701</v>
      </c>
      <c r="Y14" s="16">
        <v>0.25567973450730302</v>
      </c>
      <c r="Z14" s="16"/>
      <c r="AA14" s="16">
        <v>0.21854786142530599</v>
      </c>
      <c r="AB14" s="16">
        <v>0.28459934750340599</v>
      </c>
      <c r="AC14" s="16">
        <v>0.28844357500262302</v>
      </c>
      <c r="AD14" s="16">
        <v>0.30552523455317099</v>
      </c>
      <c r="AE14" s="16">
        <v>0.24171389085565501</v>
      </c>
      <c r="AF14" s="16">
        <v>0.348391067200298</v>
      </c>
      <c r="AG14" s="16"/>
      <c r="AH14" s="16">
        <v>0.26229816781408799</v>
      </c>
      <c r="AI14" s="16">
        <v>0.266337065146242</v>
      </c>
      <c r="AJ14" s="16"/>
      <c r="AK14" s="16">
        <v>0.255536294225434</v>
      </c>
      <c r="AL14" s="16">
        <v>0.26645069690543899</v>
      </c>
      <c r="AM14" s="16"/>
      <c r="AN14" s="16">
        <v>0.25596628311388803</v>
      </c>
      <c r="AO14" s="16">
        <v>0.28071255212659801</v>
      </c>
      <c r="AP14" s="16"/>
      <c r="AQ14" s="16">
        <v>0.29082719469264601</v>
      </c>
      <c r="AR14" s="16">
        <v>0.24652527621996001</v>
      </c>
      <c r="AS14" s="16">
        <v>0.27895417737757</v>
      </c>
      <c r="AT14" s="16"/>
      <c r="AU14" s="16">
        <v>0.28284568343641497</v>
      </c>
      <c r="AV14" s="16">
        <v>0.236813128945847</v>
      </c>
      <c r="AW14" s="16"/>
      <c r="AX14" s="16">
        <v>0.28885110883965198</v>
      </c>
      <c r="AY14" s="16">
        <v>0.13464855243871299</v>
      </c>
      <c r="AZ14" s="16"/>
      <c r="BA14" s="16">
        <v>0.34811452539557503</v>
      </c>
      <c r="BB14" s="16">
        <v>0.34244181547689401</v>
      </c>
    </row>
    <row r="15" spans="2:54" ht="29" customHeight="1" x14ac:dyDescent="0.35">
      <c r="B15" s="19" t="s">
        <v>364</v>
      </c>
      <c r="C15" s="16">
        <v>0.25977654815294499</v>
      </c>
      <c r="D15" s="16">
        <v>0.25102648197148802</v>
      </c>
      <c r="E15" s="16">
        <v>0.270286229173957</v>
      </c>
      <c r="F15" s="16"/>
      <c r="G15" s="16">
        <v>0.27100307599395701</v>
      </c>
      <c r="H15" s="16">
        <v>0.34109063187961097</v>
      </c>
      <c r="I15" s="16">
        <v>0.31505260607408597</v>
      </c>
      <c r="J15" s="16">
        <v>0.22891409290359599</v>
      </c>
      <c r="K15" s="16">
        <v>0.23147575990205399</v>
      </c>
      <c r="L15" s="16">
        <v>0.186059835362338</v>
      </c>
      <c r="M15" s="16"/>
      <c r="N15" s="16">
        <v>0.26012091309843399</v>
      </c>
      <c r="O15" s="16">
        <v>0.22409165286878499</v>
      </c>
      <c r="P15" s="16">
        <v>0.28728769680126798</v>
      </c>
      <c r="Q15" s="16">
        <v>0.24662570638247999</v>
      </c>
      <c r="R15" s="16"/>
      <c r="S15" s="16">
        <v>0.247916184344736</v>
      </c>
      <c r="T15" s="16">
        <v>0.27895297606326702</v>
      </c>
      <c r="U15" s="16"/>
      <c r="V15" s="16">
        <v>0.22814178397317</v>
      </c>
      <c r="W15" s="16">
        <v>0.27572276954367703</v>
      </c>
      <c r="X15" s="16">
        <v>0.26420399119997201</v>
      </c>
      <c r="Y15" s="16">
        <v>0.26969245301380901</v>
      </c>
      <c r="Z15" s="16"/>
      <c r="AA15" s="16">
        <v>0.25063807519289</v>
      </c>
      <c r="AB15" s="16">
        <v>0.25657324140169202</v>
      </c>
      <c r="AC15" s="16">
        <v>0.27893225547210398</v>
      </c>
      <c r="AD15" s="16">
        <v>0.28029811344378103</v>
      </c>
      <c r="AE15" s="16">
        <v>0.24792893985638101</v>
      </c>
      <c r="AF15" s="16">
        <v>0.22559379564239601</v>
      </c>
      <c r="AG15" s="16"/>
      <c r="AH15" s="16">
        <v>0.25190192176491399</v>
      </c>
      <c r="AI15" s="16">
        <v>0.273618060358639</v>
      </c>
      <c r="AJ15" s="16"/>
      <c r="AK15" s="16">
        <v>0.24866149136236801</v>
      </c>
      <c r="AL15" s="16">
        <v>0.25367393174175601</v>
      </c>
      <c r="AM15" s="16"/>
      <c r="AN15" s="16">
        <v>0.25380259064657601</v>
      </c>
      <c r="AO15" s="16">
        <v>0.29070742146744399</v>
      </c>
      <c r="AP15" s="16"/>
      <c r="AQ15" s="16">
        <v>0.25611300416084798</v>
      </c>
      <c r="AR15" s="16">
        <v>0.23005137084869301</v>
      </c>
      <c r="AS15" s="16">
        <v>0.29648947058395198</v>
      </c>
      <c r="AT15" s="16"/>
      <c r="AU15" s="16">
        <v>0.26180247885985602</v>
      </c>
      <c r="AV15" s="16">
        <v>0.26162659504226399</v>
      </c>
      <c r="AW15" s="16"/>
      <c r="AX15" s="16">
        <v>0.28250638041137699</v>
      </c>
      <c r="AY15" s="16">
        <v>0.14838788311030801</v>
      </c>
      <c r="AZ15" s="16"/>
      <c r="BA15" s="16">
        <v>0.36443151488963998</v>
      </c>
      <c r="BB15" s="16">
        <v>0.37106402016622497</v>
      </c>
    </row>
    <row r="16" spans="2:54" x14ac:dyDescent="0.35">
      <c r="B16" s="19" t="s">
        <v>365</v>
      </c>
      <c r="C16" s="16">
        <v>0.24861115522044</v>
      </c>
      <c r="D16" s="16">
        <v>0.24494886594422599</v>
      </c>
      <c r="E16" s="16">
        <v>0.25298574141681301</v>
      </c>
      <c r="F16" s="16"/>
      <c r="G16" s="16">
        <v>0.258967473326082</v>
      </c>
      <c r="H16" s="16">
        <v>0.38448890791770501</v>
      </c>
      <c r="I16" s="16">
        <v>0.32084693771700601</v>
      </c>
      <c r="J16" s="16">
        <v>0.25261347888876401</v>
      </c>
      <c r="K16" s="16">
        <v>0.198890530784046</v>
      </c>
      <c r="L16" s="16">
        <v>0.105899964200658</v>
      </c>
      <c r="M16" s="16"/>
      <c r="N16" s="16">
        <v>0.24441090005190599</v>
      </c>
      <c r="O16" s="16">
        <v>0.188084401090088</v>
      </c>
      <c r="P16" s="16">
        <v>0.25118026004677302</v>
      </c>
      <c r="Q16" s="16">
        <v>0.30043814851285899</v>
      </c>
      <c r="R16" s="16"/>
      <c r="S16" s="16">
        <v>0.21431615865458301</v>
      </c>
      <c r="T16" s="16">
        <v>0.301558608992329</v>
      </c>
      <c r="U16" s="16"/>
      <c r="V16" s="16">
        <v>0.21516472597516301</v>
      </c>
      <c r="W16" s="16">
        <v>0.24831380753653701</v>
      </c>
      <c r="X16" s="16">
        <v>0.26671284282417301</v>
      </c>
      <c r="Y16" s="16">
        <v>0.34568446789533402</v>
      </c>
      <c r="Z16" s="16"/>
      <c r="AA16" s="16">
        <v>0.251239958570666</v>
      </c>
      <c r="AB16" s="16">
        <v>0.223289587691992</v>
      </c>
      <c r="AC16" s="16">
        <v>0.24323135095303999</v>
      </c>
      <c r="AD16" s="16">
        <v>0.27041921062719099</v>
      </c>
      <c r="AE16" s="16">
        <v>0.23389606960064599</v>
      </c>
      <c r="AF16" s="16">
        <v>0.27257074491623201</v>
      </c>
      <c r="AG16" s="16"/>
      <c r="AH16" s="16">
        <v>0.26595944219943402</v>
      </c>
      <c r="AI16" s="16">
        <v>0.24804624845475901</v>
      </c>
      <c r="AJ16" s="16"/>
      <c r="AK16" s="16">
        <v>0.260780228229893</v>
      </c>
      <c r="AL16" s="16">
        <v>0.234239481042403</v>
      </c>
      <c r="AM16" s="16"/>
      <c r="AN16" s="16">
        <v>0.25873650415687399</v>
      </c>
      <c r="AO16" s="16">
        <v>0.25941274887937699</v>
      </c>
      <c r="AP16" s="16"/>
      <c r="AQ16" s="16">
        <v>0.262162084413816</v>
      </c>
      <c r="AR16" s="16">
        <v>0.24022151832067301</v>
      </c>
      <c r="AS16" s="16">
        <v>0.27104482654192402</v>
      </c>
      <c r="AT16" s="16"/>
      <c r="AU16" s="16">
        <v>0.25801424411769902</v>
      </c>
      <c r="AV16" s="16">
        <v>0.23979404600006299</v>
      </c>
      <c r="AW16" s="16"/>
      <c r="AX16" s="16">
        <v>0.27152017950176099</v>
      </c>
      <c r="AY16" s="16">
        <v>0.13585944352106399</v>
      </c>
      <c r="AZ16" s="16"/>
      <c r="BA16" s="16">
        <v>0.365317068699753</v>
      </c>
      <c r="BB16" s="16">
        <v>0.34777729904404597</v>
      </c>
    </row>
    <row r="17" spans="2:54" ht="29" customHeight="1" x14ac:dyDescent="0.35">
      <c r="B17" s="19" t="s">
        <v>366</v>
      </c>
      <c r="C17" s="16">
        <v>0.24574737619225301</v>
      </c>
      <c r="D17" s="16">
        <v>0.234691841842981</v>
      </c>
      <c r="E17" s="16">
        <v>0.25822246641139202</v>
      </c>
      <c r="F17" s="16"/>
      <c r="G17" s="16">
        <v>0.26732349903762198</v>
      </c>
      <c r="H17" s="16">
        <v>0.27462480598702799</v>
      </c>
      <c r="I17" s="16">
        <v>0.32933163744191402</v>
      </c>
      <c r="J17" s="16">
        <v>0.28992359173290899</v>
      </c>
      <c r="K17" s="16">
        <v>0.21536659465303901</v>
      </c>
      <c r="L17" s="16">
        <v>0.13396626380002299</v>
      </c>
      <c r="M17" s="16"/>
      <c r="N17" s="16">
        <v>0.26080796910513798</v>
      </c>
      <c r="O17" s="16">
        <v>0.15712445586551099</v>
      </c>
      <c r="P17" s="16">
        <v>0.24039245694978401</v>
      </c>
      <c r="Q17" s="16">
        <v>0.32105713437693401</v>
      </c>
      <c r="R17" s="16"/>
      <c r="S17" s="16">
        <v>0.20511488249698301</v>
      </c>
      <c r="T17" s="16">
        <v>0.30823615884868399</v>
      </c>
      <c r="U17" s="16"/>
      <c r="V17" s="16">
        <v>0.25254838897069798</v>
      </c>
      <c r="W17" s="16">
        <v>0.20723863676377999</v>
      </c>
      <c r="X17" s="16">
        <v>0.28593672042047802</v>
      </c>
      <c r="Y17" s="16">
        <v>0.30594874232839703</v>
      </c>
      <c r="Z17" s="16"/>
      <c r="AA17" s="16">
        <v>0.238273071884366</v>
      </c>
      <c r="AB17" s="16">
        <v>0.195047433004049</v>
      </c>
      <c r="AC17" s="16">
        <v>0.20618314085482101</v>
      </c>
      <c r="AD17" s="16">
        <v>0.29855448470338802</v>
      </c>
      <c r="AE17" s="16">
        <v>0.32888823611322798</v>
      </c>
      <c r="AF17" s="16">
        <v>0.15671762425328101</v>
      </c>
      <c r="AG17" s="16"/>
      <c r="AH17" s="16">
        <v>0.26980174999505802</v>
      </c>
      <c r="AI17" s="16">
        <v>0.249557617182597</v>
      </c>
      <c r="AJ17" s="16"/>
      <c r="AK17" s="16">
        <v>0.26258907398022102</v>
      </c>
      <c r="AL17" s="16">
        <v>0.231427586127745</v>
      </c>
      <c r="AM17" s="16"/>
      <c r="AN17" s="16">
        <v>0.25254543306653998</v>
      </c>
      <c r="AO17" s="16">
        <v>0.25132676079830202</v>
      </c>
      <c r="AP17" s="16"/>
      <c r="AQ17" s="16">
        <v>0.231656005840706</v>
      </c>
      <c r="AR17" s="16">
        <v>0.229056038155973</v>
      </c>
      <c r="AS17" s="16">
        <v>0.26972410618669801</v>
      </c>
      <c r="AT17" s="16"/>
      <c r="AU17" s="16">
        <v>0.26980091859648597</v>
      </c>
      <c r="AV17" s="16">
        <v>0.216097263352549</v>
      </c>
      <c r="AW17" s="16"/>
      <c r="AX17" s="16">
        <v>0.26772721564955598</v>
      </c>
      <c r="AY17" s="16">
        <v>0.14354718642435499</v>
      </c>
      <c r="AZ17" s="16"/>
      <c r="BA17" s="16">
        <v>0.40104200955202302</v>
      </c>
      <c r="BB17" s="16">
        <v>0.35770514458157199</v>
      </c>
    </row>
    <row r="18" spans="2:54" ht="29" customHeight="1" x14ac:dyDescent="0.35">
      <c r="B18" s="19" t="s">
        <v>367</v>
      </c>
      <c r="C18" s="16">
        <v>0.23392045209323301</v>
      </c>
      <c r="D18" s="16">
        <v>0.21423287192505</v>
      </c>
      <c r="E18" s="16">
        <v>0.25129339695667202</v>
      </c>
      <c r="F18" s="16"/>
      <c r="G18" s="16">
        <v>0.24896992541339599</v>
      </c>
      <c r="H18" s="16">
        <v>0.24081763182395</v>
      </c>
      <c r="I18" s="16">
        <v>0.286959240598261</v>
      </c>
      <c r="J18" s="16">
        <v>0.28287052629506099</v>
      </c>
      <c r="K18" s="16">
        <v>0.18869954010526599</v>
      </c>
      <c r="L18" s="16">
        <v>0.176524313067976</v>
      </c>
      <c r="M18" s="16"/>
      <c r="N18" s="16">
        <v>0.28628767601195498</v>
      </c>
      <c r="O18" s="16">
        <v>0.17139055988242599</v>
      </c>
      <c r="P18" s="16">
        <v>0.25895740416171298</v>
      </c>
      <c r="Q18" s="16">
        <v>0.210950819126105</v>
      </c>
      <c r="R18" s="16"/>
      <c r="S18" s="16">
        <v>0.23199420878202201</v>
      </c>
      <c r="T18" s="16">
        <v>0.23798960455186099</v>
      </c>
      <c r="U18" s="16"/>
      <c r="V18" s="16">
        <v>0.20050368322027901</v>
      </c>
      <c r="W18" s="16">
        <v>0.21439251124623401</v>
      </c>
      <c r="X18" s="16">
        <v>0.28380850285276599</v>
      </c>
      <c r="Y18" s="16">
        <v>0.28762947641284098</v>
      </c>
      <c r="Z18" s="16"/>
      <c r="AA18" s="16">
        <v>0.17676150401457799</v>
      </c>
      <c r="AB18" s="16">
        <v>0.22661659709624299</v>
      </c>
      <c r="AC18" s="16">
        <v>0.23855025161000701</v>
      </c>
      <c r="AD18" s="16">
        <v>0.32169288470902002</v>
      </c>
      <c r="AE18" s="16">
        <v>0.28254554806100501</v>
      </c>
      <c r="AF18" s="16">
        <v>0.237481614423877</v>
      </c>
      <c r="AG18" s="16"/>
      <c r="AH18" s="16">
        <v>0.25141871878429101</v>
      </c>
      <c r="AI18" s="16">
        <v>0.25194946189200901</v>
      </c>
      <c r="AJ18" s="16"/>
      <c r="AK18" s="16">
        <v>0.24861111764452201</v>
      </c>
      <c r="AL18" s="16">
        <v>0.26081172593510998</v>
      </c>
      <c r="AM18" s="16"/>
      <c r="AN18" s="16">
        <v>0.24389922260933</v>
      </c>
      <c r="AO18" s="16">
        <v>0.24267424509829599</v>
      </c>
      <c r="AP18" s="16"/>
      <c r="AQ18" s="16">
        <v>0.29182177486342897</v>
      </c>
      <c r="AR18" s="16">
        <v>0.216509137502369</v>
      </c>
      <c r="AS18" s="16">
        <v>0.236161442715248</v>
      </c>
      <c r="AT18" s="16"/>
      <c r="AU18" s="16">
        <v>0.23619544762057201</v>
      </c>
      <c r="AV18" s="16">
        <v>0.23494705076186601</v>
      </c>
      <c r="AW18" s="16"/>
      <c r="AX18" s="16">
        <v>0.25727673392561201</v>
      </c>
      <c r="AY18" s="16">
        <v>0.124225127023562</v>
      </c>
      <c r="AZ18" s="16"/>
      <c r="BA18" s="16">
        <v>0.36651383456358699</v>
      </c>
      <c r="BB18" s="16">
        <v>0.40847290092407001</v>
      </c>
    </row>
    <row r="19" spans="2:54" ht="29" customHeight="1" x14ac:dyDescent="0.35">
      <c r="B19" s="19" t="s">
        <v>368</v>
      </c>
      <c r="C19" s="16">
        <v>0.181267913535505</v>
      </c>
      <c r="D19" s="16">
        <v>0.19379607605507199</v>
      </c>
      <c r="E19" s="16">
        <v>0.16861656064466199</v>
      </c>
      <c r="F19" s="16"/>
      <c r="G19" s="16">
        <v>0.21305549422847</v>
      </c>
      <c r="H19" s="16">
        <v>0.20672503849922599</v>
      </c>
      <c r="I19" s="16">
        <v>0.26382357993421901</v>
      </c>
      <c r="J19" s="16">
        <v>0.144358490246427</v>
      </c>
      <c r="K19" s="16">
        <v>0.149572742706475</v>
      </c>
      <c r="L19" s="16">
        <v>0.12955000934077801</v>
      </c>
      <c r="M19" s="16"/>
      <c r="N19" s="16">
        <v>0.20991007885569099</v>
      </c>
      <c r="O19" s="16">
        <v>0.131860472492005</v>
      </c>
      <c r="P19" s="16">
        <v>0.19024898601377599</v>
      </c>
      <c r="Q19" s="16">
        <v>0.18956206512119</v>
      </c>
      <c r="R19" s="16"/>
      <c r="S19" s="16">
        <v>0.174772785568545</v>
      </c>
      <c r="T19" s="16">
        <v>0.19196378639416001</v>
      </c>
      <c r="U19" s="16"/>
      <c r="V19" s="16">
        <v>0.16943756438069299</v>
      </c>
      <c r="W19" s="16">
        <v>0.18599172592911101</v>
      </c>
      <c r="X19" s="16">
        <v>0.19376410610359199</v>
      </c>
      <c r="Y19" s="16">
        <v>0.10857753515216</v>
      </c>
      <c r="Z19" s="16"/>
      <c r="AA19" s="16">
        <v>0.17262865984647599</v>
      </c>
      <c r="AB19" s="16">
        <v>0.13177041982756901</v>
      </c>
      <c r="AC19" s="16">
        <v>0.19854174201171501</v>
      </c>
      <c r="AD19" s="16">
        <v>0.20223652292845501</v>
      </c>
      <c r="AE19" s="16">
        <v>0.23665217247574</v>
      </c>
      <c r="AF19" s="16">
        <v>0.218805302999313</v>
      </c>
      <c r="AG19" s="16"/>
      <c r="AH19" s="16">
        <v>0.17190201723228801</v>
      </c>
      <c r="AI19" s="16">
        <v>0.21187470374998599</v>
      </c>
      <c r="AJ19" s="16"/>
      <c r="AK19" s="16">
        <v>0.176499502414912</v>
      </c>
      <c r="AL19" s="16">
        <v>0.20855797204170601</v>
      </c>
      <c r="AM19" s="16"/>
      <c r="AN19" s="16">
        <v>0.17556308778591001</v>
      </c>
      <c r="AO19" s="16">
        <v>0.21842686157560201</v>
      </c>
      <c r="AP19" s="16"/>
      <c r="AQ19" s="16">
        <v>0.17245464117571699</v>
      </c>
      <c r="AR19" s="16">
        <v>0.148349532218122</v>
      </c>
      <c r="AS19" s="16">
        <v>0.234054293427264</v>
      </c>
      <c r="AT19" s="16"/>
      <c r="AU19" s="16">
        <v>0.189706893252994</v>
      </c>
      <c r="AV19" s="16">
        <v>0.172593787837728</v>
      </c>
      <c r="AW19" s="16"/>
      <c r="AX19" s="16">
        <v>0.197420813958542</v>
      </c>
      <c r="AY19" s="16">
        <v>0.106188304260251</v>
      </c>
      <c r="AZ19" s="16"/>
      <c r="BA19" s="16">
        <v>0.26689026540323402</v>
      </c>
      <c r="BB19" s="16">
        <v>0.24619942604012801</v>
      </c>
    </row>
    <row r="20" spans="2:54" ht="29" customHeight="1" x14ac:dyDescent="0.35">
      <c r="B20" s="19" t="s">
        <v>369</v>
      </c>
      <c r="C20" s="16">
        <v>0.16199519619515701</v>
      </c>
      <c r="D20" s="16">
        <v>0.17154980284854601</v>
      </c>
      <c r="E20" s="16">
        <v>0.150024755813597</v>
      </c>
      <c r="F20" s="16"/>
      <c r="G20" s="16">
        <v>0.156531347008498</v>
      </c>
      <c r="H20" s="16">
        <v>0.19239959325026501</v>
      </c>
      <c r="I20" s="16">
        <v>0.26556080173222602</v>
      </c>
      <c r="J20" s="16">
        <v>0.182572835598482</v>
      </c>
      <c r="K20" s="16">
        <v>7.3627614764901594E-2</v>
      </c>
      <c r="L20" s="16">
        <v>0.112190187380311</v>
      </c>
      <c r="M20" s="16"/>
      <c r="N20" s="16">
        <v>0.127783119324484</v>
      </c>
      <c r="O20" s="16">
        <v>0.15610330231851099</v>
      </c>
      <c r="P20" s="16">
        <v>0.170286316273564</v>
      </c>
      <c r="Q20" s="16">
        <v>0.178360365068502</v>
      </c>
      <c r="R20" s="16"/>
      <c r="S20" s="16">
        <v>0.15303611440260101</v>
      </c>
      <c r="T20" s="16">
        <v>0.17631021681112999</v>
      </c>
      <c r="U20" s="16"/>
      <c r="V20" s="16">
        <v>0.12533368119785401</v>
      </c>
      <c r="W20" s="16">
        <v>0.165438968928038</v>
      </c>
      <c r="X20" s="16">
        <v>0.18140658660050901</v>
      </c>
      <c r="Y20" s="16">
        <v>0.22828573930412299</v>
      </c>
      <c r="Z20" s="16"/>
      <c r="AA20" s="16">
        <v>0.14033059644263701</v>
      </c>
      <c r="AB20" s="16">
        <v>0.18728094324891201</v>
      </c>
      <c r="AC20" s="16">
        <v>0.15864017247385201</v>
      </c>
      <c r="AD20" s="16">
        <v>0.17428300408942601</v>
      </c>
      <c r="AE20" s="16">
        <v>0.163158136207806</v>
      </c>
      <c r="AF20" s="16">
        <v>0.210824058909833</v>
      </c>
      <c r="AG20" s="16"/>
      <c r="AH20" s="16">
        <v>0.18351845362059599</v>
      </c>
      <c r="AI20" s="16">
        <v>0.132423805641603</v>
      </c>
      <c r="AJ20" s="16"/>
      <c r="AK20" s="16">
        <v>0.18913280420631801</v>
      </c>
      <c r="AL20" s="16">
        <v>0.135422295399695</v>
      </c>
      <c r="AM20" s="16"/>
      <c r="AN20" s="16">
        <v>0.19021399712472101</v>
      </c>
      <c r="AO20" s="16">
        <v>0.14426991561611799</v>
      </c>
      <c r="AP20" s="16"/>
      <c r="AQ20" s="16">
        <v>0.185575921263955</v>
      </c>
      <c r="AR20" s="16">
        <v>0.16016186807751501</v>
      </c>
      <c r="AS20" s="16">
        <v>0.15692364836548101</v>
      </c>
      <c r="AT20" s="16"/>
      <c r="AU20" s="16">
        <v>0.16728998513403401</v>
      </c>
      <c r="AV20" s="16">
        <v>0.15743049506686699</v>
      </c>
      <c r="AW20" s="16"/>
      <c r="AX20" s="16">
        <v>0.17996709695400701</v>
      </c>
      <c r="AY20" s="16">
        <v>7.6864008986917295E-2</v>
      </c>
      <c r="AZ20" s="16"/>
      <c r="BA20" s="16">
        <v>0.249994420033195</v>
      </c>
      <c r="BB20" s="16">
        <v>0.25789625463168597</v>
      </c>
    </row>
    <row r="21" spans="2:54" ht="29" customHeight="1" x14ac:dyDescent="0.35">
      <c r="B21" s="19" t="s">
        <v>370</v>
      </c>
      <c r="C21" s="16">
        <v>0.15880948850430401</v>
      </c>
      <c r="D21" s="16">
        <v>0.18008948774220701</v>
      </c>
      <c r="E21" s="16">
        <v>0.139293913613875</v>
      </c>
      <c r="F21" s="16"/>
      <c r="G21" s="16">
        <v>0.15253388828042999</v>
      </c>
      <c r="H21" s="16">
        <v>0.20157801306526901</v>
      </c>
      <c r="I21" s="16">
        <v>0.22539887929864599</v>
      </c>
      <c r="J21" s="16">
        <v>0.14263761449729501</v>
      </c>
      <c r="K21" s="16">
        <v>0.14245319160063499</v>
      </c>
      <c r="L21" s="16">
        <v>9.8991395564672305E-2</v>
      </c>
      <c r="M21" s="16"/>
      <c r="N21" s="16">
        <v>0.16846739379675901</v>
      </c>
      <c r="O21" s="16">
        <v>0.113671352333697</v>
      </c>
      <c r="P21" s="16">
        <v>0.16673499143946999</v>
      </c>
      <c r="Q21" s="16">
        <v>0.17866119731018601</v>
      </c>
      <c r="R21" s="16"/>
      <c r="S21" s="16">
        <v>0.15258457356418501</v>
      </c>
      <c r="T21" s="16">
        <v>0.168986107869075</v>
      </c>
      <c r="U21" s="16"/>
      <c r="V21" s="16">
        <v>0.153247758937296</v>
      </c>
      <c r="W21" s="16">
        <v>0.15991975431691799</v>
      </c>
      <c r="X21" s="16">
        <v>0.16499348071270201</v>
      </c>
      <c r="Y21" s="16">
        <v>0.13492532105285299</v>
      </c>
      <c r="Z21" s="16"/>
      <c r="AA21" s="16">
        <v>0.157496716117071</v>
      </c>
      <c r="AB21" s="16">
        <v>0.17072235090412499</v>
      </c>
      <c r="AC21" s="16">
        <v>0.20814901487363699</v>
      </c>
      <c r="AD21" s="16">
        <v>0.14264706073110001</v>
      </c>
      <c r="AE21" s="16">
        <v>0.162385626166694</v>
      </c>
      <c r="AF21" s="16">
        <v>4.9476350591875697E-2</v>
      </c>
      <c r="AG21" s="16"/>
      <c r="AH21" s="16">
        <v>0.15067342307147</v>
      </c>
      <c r="AI21" s="16">
        <v>0.176203811819138</v>
      </c>
      <c r="AJ21" s="16"/>
      <c r="AK21" s="16">
        <v>0.15170266920516001</v>
      </c>
      <c r="AL21" s="16">
        <v>0.16391188437767401</v>
      </c>
      <c r="AM21" s="16"/>
      <c r="AN21" s="16">
        <v>0.1655739880548</v>
      </c>
      <c r="AO21" s="16">
        <v>0.182447637971658</v>
      </c>
      <c r="AP21" s="16"/>
      <c r="AQ21" s="16">
        <v>0.15282091624951699</v>
      </c>
      <c r="AR21" s="16">
        <v>0.150260434250028</v>
      </c>
      <c r="AS21" s="16">
        <v>0.171250178495817</v>
      </c>
      <c r="AT21" s="16"/>
      <c r="AU21" s="16">
        <v>0.16743809520946701</v>
      </c>
      <c r="AV21" s="16">
        <v>0.149458006757446</v>
      </c>
      <c r="AW21" s="16"/>
      <c r="AX21" s="16">
        <v>0.17160718559042801</v>
      </c>
      <c r="AY21" s="16">
        <v>9.9936379403253797E-2</v>
      </c>
      <c r="AZ21" s="16"/>
      <c r="BA21" s="16">
        <v>0.22219233921298701</v>
      </c>
      <c r="BB21" s="16">
        <v>0.189136775072452</v>
      </c>
    </row>
    <row r="22" spans="2:54" x14ac:dyDescent="0.35">
      <c r="B22" s="19" t="s">
        <v>102</v>
      </c>
      <c r="C22" s="16">
        <v>0.16000445409445899</v>
      </c>
      <c r="D22" s="16">
        <v>0.15368208969886099</v>
      </c>
      <c r="E22" s="16">
        <v>0.16848970576887201</v>
      </c>
      <c r="F22" s="16"/>
      <c r="G22" s="16">
        <v>0.112300677321048</v>
      </c>
      <c r="H22" s="16">
        <v>9.1655192844836905E-2</v>
      </c>
      <c r="I22" s="16">
        <v>9.9415162744917296E-2</v>
      </c>
      <c r="J22" s="16">
        <v>0.16920735800705999</v>
      </c>
      <c r="K22" s="16">
        <v>0.231129784752065</v>
      </c>
      <c r="L22" s="16">
        <v>0.23062008259352601</v>
      </c>
      <c r="M22" s="16"/>
      <c r="N22" s="16">
        <v>0.15607133281167401</v>
      </c>
      <c r="O22" s="16">
        <v>0.21116577733804801</v>
      </c>
      <c r="P22" s="16">
        <v>0.155763185205054</v>
      </c>
      <c r="Q22" s="16">
        <v>0.12487616450924501</v>
      </c>
      <c r="R22" s="16"/>
      <c r="S22" s="16">
        <v>0.17915758922828401</v>
      </c>
      <c r="T22" s="16">
        <v>0.13192235742598399</v>
      </c>
      <c r="U22" s="16"/>
      <c r="V22" s="16">
        <v>0.169993562734508</v>
      </c>
      <c r="W22" s="16">
        <v>0.18174977314148399</v>
      </c>
      <c r="X22" s="16">
        <v>0.12412494788636801</v>
      </c>
      <c r="Y22" s="16">
        <v>0.13503033239583001</v>
      </c>
      <c r="Z22" s="16"/>
      <c r="AA22" s="16">
        <v>0.186588415764015</v>
      </c>
      <c r="AB22" s="16">
        <v>0.12249692076959701</v>
      </c>
      <c r="AC22" s="16">
        <v>0.205643434404265</v>
      </c>
      <c r="AD22" s="16">
        <v>0.12586295224503399</v>
      </c>
      <c r="AE22" s="16">
        <v>0.13769159666783901</v>
      </c>
      <c r="AF22" s="16">
        <v>0.19755703702465699</v>
      </c>
      <c r="AG22" s="16"/>
      <c r="AH22" s="16">
        <v>0.134173993145559</v>
      </c>
      <c r="AI22" s="16">
        <v>0.178327896892225</v>
      </c>
      <c r="AJ22" s="16"/>
      <c r="AK22" s="16">
        <v>0.122353800822848</v>
      </c>
      <c r="AL22" s="16">
        <v>0.160817422035544</v>
      </c>
      <c r="AM22" s="16"/>
      <c r="AN22" s="16">
        <v>0.13830686664341801</v>
      </c>
      <c r="AO22" s="16">
        <v>0.155869752573707</v>
      </c>
      <c r="AP22" s="16"/>
      <c r="AQ22" s="16">
        <v>0.15165702029599701</v>
      </c>
      <c r="AR22" s="16">
        <v>0.166018542707219</v>
      </c>
      <c r="AS22" s="16">
        <v>0.14590781374782599</v>
      </c>
      <c r="AT22" s="16"/>
      <c r="AU22" s="16">
        <v>0.14831576350203701</v>
      </c>
      <c r="AV22" s="16">
        <v>0.17050315404553801</v>
      </c>
      <c r="AW22" s="16"/>
      <c r="AX22" s="16">
        <v>0.12514224261131701</v>
      </c>
      <c r="AY22" s="16">
        <v>0.32401660719359998</v>
      </c>
      <c r="AZ22" s="16"/>
      <c r="BA22" s="16">
        <v>3.9182623657115702E-2</v>
      </c>
      <c r="BB22" s="16">
        <v>0.12686502258124299</v>
      </c>
    </row>
    <row r="23" spans="2:54" x14ac:dyDescent="0.35">
      <c r="B23" s="19" t="s">
        <v>103</v>
      </c>
      <c r="C23" s="20">
        <v>9.6902354296649604E-2</v>
      </c>
      <c r="D23" s="20">
        <v>8.6631317739354397E-2</v>
      </c>
      <c r="E23" s="20">
        <v>0.108144452006126</v>
      </c>
      <c r="F23" s="20"/>
      <c r="G23" s="20">
        <v>9.52744529157242E-2</v>
      </c>
      <c r="H23" s="20">
        <v>7.8087549179096993E-2</v>
      </c>
      <c r="I23" s="20">
        <v>9.5165904470223106E-2</v>
      </c>
      <c r="J23" s="20">
        <v>8.4880467425108796E-2</v>
      </c>
      <c r="K23" s="20">
        <v>0.110504774279765</v>
      </c>
      <c r="L23" s="20">
        <v>0.113740130508733</v>
      </c>
      <c r="M23" s="20"/>
      <c r="N23" s="20">
        <v>6.3004136236008701E-2</v>
      </c>
      <c r="O23" s="20">
        <v>9.9634690266577994E-2</v>
      </c>
      <c r="P23" s="20">
        <v>9.4771917188772994E-2</v>
      </c>
      <c r="Q23" s="20">
        <v>0.12221102495138</v>
      </c>
      <c r="R23" s="20"/>
      <c r="S23" s="20">
        <v>9.2522775933311305E-2</v>
      </c>
      <c r="T23" s="20">
        <v>0.103988339086957</v>
      </c>
      <c r="U23" s="20"/>
      <c r="V23" s="20">
        <v>0.157202179499567</v>
      </c>
      <c r="W23" s="20">
        <v>0.10296989157610099</v>
      </c>
      <c r="X23" s="20">
        <v>4.5406950303754599E-2</v>
      </c>
      <c r="Y23" s="20">
        <v>1.5670385229075701E-2</v>
      </c>
      <c r="Z23" s="20"/>
      <c r="AA23" s="20">
        <v>0.12696712850070199</v>
      </c>
      <c r="AB23" s="20">
        <v>0.11652892768562199</v>
      </c>
      <c r="AC23" s="20">
        <v>0.11098159002242999</v>
      </c>
      <c r="AD23" s="20">
        <v>5.4094055767147903E-2</v>
      </c>
      <c r="AE23" s="20">
        <v>4.6161279410702E-2</v>
      </c>
      <c r="AF23" s="20">
        <v>0</v>
      </c>
      <c r="AG23" s="20"/>
      <c r="AH23" s="20">
        <v>8.5882349156889304E-2</v>
      </c>
      <c r="AI23" s="20">
        <v>8.9578220567450906E-2</v>
      </c>
      <c r="AJ23" s="20"/>
      <c r="AK23" s="20">
        <v>8.1574969598876695E-2</v>
      </c>
      <c r="AL23" s="20">
        <v>9.6983827616651697E-2</v>
      </c>
      <c r="AM23" s="20"/>
      <c r="AN23" s="20">
        <v>8.4656789239523106E-2</v>
      </c>
      <c r="AO23" s="20">
        <v>8.8483981438000694E-2</v>
      </c>
      <c r="AP23" s="20"/>
      <c r="AQ23" s="20">
        <v>8.7205228276605706E-2</v>
      </c>
      <c r="AR23" s="20">
        <v>0.127191064653078</v>
      </c>
      <c r="AS23" s="20">
        <v>6.0434920122362901E-2</v>
      </c>
      <c r="AT23" s="20"/>
      <c r="AU23" s="20">
        <v>8.3324834227002306E-2</v>
      </c>
      <c r="AV23" s="20">
        <v>0.114896220727514</v>
      </c>
      <c r="AW23" s="20"/>
      <c r="AX23" s="20">
        <v>8.2381880924484702E-2</v>
      </c>
      <c r="AY23" s="20">
        <v>0.16722158144917501</v>
      </c>
      <c r="AZ23" s="20"/>
      <c r="BA23" s="20">
        <v>2.8784427670009299E-2</v>
      </c>
      <c r="BB23" s="20">
        <v>1.7660707723280999E-2</v>
      </c>
    </row>
    <row r="24" spans="2:54" x14ac:dyDescent="0.35">
      <c r="B24" s="21"/>
    </row>
    <row r="25" spans="2:54" x14ac:dyDescent="0.35">
      <c r="B25" t="s">
        <v>525</v>
      </c>
    </row>
    <row r="26" spans="2:54" x14ac:dyDescent="0.35">
      <c r="B26" t="s">
        <v>526</v>
      </c>
    </row>
    <row r="28" spans="2:54" x14ac:dyDescent="0.35">
      <c r="B2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O21"/>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15" width="20.7265625" customWidth="1"/>
  </cols>
  <sheetData>
    <row r="2" spans="2:15" ht="40" customHeight="1" x14ac:dyDescent="0.35">
      <c r="D2" s="32" t="s">
        <v>573</v>
      </c>
      <c r="E2" s="27"/>
      <c r="F2" s="27"/>
      <c r="G2" s="27"/>
      <c r="H2" s="27"/>
      <c r="I2" s="27"/>
      <c r="J2" s="27"/>
      <c r="K2" s="27"/>
      <c r="L2" s="27"/>
      <c r="M2" s="27"/>
      <c r="N2" s="27"/>
      <c r="O2" s="27"/>
    </row>
    <row r="6" spans="2:15" ht="50" customHeight="1" x14ac:dyDescent="0.35">
      <c r="B6" s="24"/>
      <c r="C6" s="24" t="s">
        <v>574</v>
      </c>
      <c r="D6" s="24" t="s">
        <v>575</v>
      </c>
      <c r="E6" s="24" t="s">
        <v>576</v>
      </c>
      <c r="F6" s="24" t="s">
        <v>577</v>
      </c>
      <c r="G6" s="24" t="s">
        <v>578</v>
      </c>
      <c r="H6" s="24" t="s">
        <v>579</v>
      </c>
      <c r="I6" s="24" t="s">
        <v>580</v>
      </c>
      <c r="J6" s="24" t="s">
        <v>581</v>
      </c>
      <c r="K6" s="24" t="s">
        <v>582</v>
      </c>
      <c r="L6" s="24" t="s">
        <v>583</v>
      </c>
      <c r="M6" s="24" t="s">
        <v>584</v>
      </c>
      <c r="N6" s="24" t="s">
        <v>585</v>
      </c>
    </row>
    <row r="7" spans="2:15" x14ac:dyDescent="0.35">
      <c r="B7" s="19" t="s">
        <v>372</v>
      </c>
      <c r="C7" s="16">
        <v>0.103592040564927</v>
      </c>
      <c r="D7" s="16">
        <v>0.101536100513355</v>
      </c>
      <c r="E7" s="16">
        <v>0.13353737466683499</v>
      </c>
      <c r="F7" s="16">
        <v>0.110621695729626</v>
      </c>
      <c r="G7" s="16">
        <v>0.15112326330972201</v>
      </c>
      <c r="H7" s="16">
        <v>0.16313868303990001</v>
      </c>
      <c r="I7" s="16">
        <v>0.14666289931757701</v>
      </c>
      <c r="J7" s="16">
        <v>0.14700973685646901</v>
      </c>
      <c r="K7" s="16">
        <v>0.15762865642750401</v>
      </c>
      <c r="L7" s="16">
        <v>0.15010143576627399</v>
      </c>
      <c r="M7" s="16">
        <v>0.121955290928526</v>
      </c>
      <c r="N7" s="16">
        <v>0.11834373474011201</v>
      </c>
    </row>
    <row r="8" spans="2:15" x14ac:dyDescent="0.35">
      <c r="B8" s="19" t="s">
        <v>373</v>
      </c>
      <c r="C8" s="16">
        <v>2.1390303032210602E-2</v>
      </c>
      <c r="D8" s="16">
        <v>2.7894760085461202E-2</v>
      </c>
      <c r="E8" s="16">
        <v>3.2654981771593997E-2</v>
      </c>
      <c r="F8" s="16">
        <v>8.3958716833015794E-3</v>
      </c>
      <c r="G8" s="16">
        <v>4.2710442398747897E-2</v>
      </c>
      <c r="H8" s="16">
        <v>4.2037944386201301E-2</v>
      </c>
      <c r="I8" s="16">
        <v>3.5286993873018903E-2</v>
      </c>
      <c r="J8" s="16">
        <v>3.3605019372113902E-2</v>
      </c>
      <c r="K8" s="16">
        <v>2.7907350830549502E-2</v>
      </c>
      <c r="L8" s="16">
        <v>3.9401955716682403E-2</v>
      </c>
      <c r="M8" s="16">
        <v>2.37213490576034E-2</v>
      </c>
      <c r="N8" s="16">
        <v>1.6867879650456701E-2</v>
      </c>
    </row>
    <row r="9" spans="2:15" x14ac:dyDescent="0.35">
      <c r="B9" s="19" t="s">
        <v>374</v>
      </c>
      <c r="C9" s="16">
        <v>3.0555111214753499E-2</v>
      </c>
      <c r="D9" s="16">
        <v>3.7124226931483303E-2</v>
      </c>
      <c r="E9" s="16">
        <v>4.9598060579535197E-2</v>
      </c>
      <c r="F9" s="16">
        <v>4.98296182495594E-2</v>
      </c>
      <c r="G9" s="16">
        <v>6.1436246861542497E-2</v>
      </c>
      <c r="H9" s="16">
        <v>5.4840128002238898E-2</v>
      </c>
      <c r="I9" s="16">
        <v>4.9447126931859098E-2</v>
      </c>
      <c r="J9" s="16">
        <v>4.6819864055164098E-2</v>
      </c>
      <c r="K9" s="16">
        <v>5.73479416378809E-2</v>
      </c>
      <c r="L9" s="16">
        <v>4.5512336798938798E-2</v>
      </c>
      <c r="M9" s="16">
        <v>4.2339408564753801E-2</v>
      </c>
      <c r="N9" s="16">
        <v>4.41278926171952E-2</v>
      </c>
    </row>
    <row r="10" spans="2:15" ht="29" customHeight="1" x14ac:dyDescent="0.35">
      <c r="B10" s="19" t="s">
        <v>375</v>
      </c>
      <c r="C10" s="16">
        <v>0.21042187721046601</v>
      </c>
      <c r="D10" s="16">
        <v>0.22674041581337101</v>
      </c>
      <c r="E10" s="16">
        <v>0.27154333118416302</v>
      </c>
      <c r="F10" s="16">
        <v>0.24456199112944399</v>
      </c>
      <c r="G10" s="16">
        <v>0.25250493362320497</v>
      </c>
      <c r="H10" s="16">
        <v>0.31139945871616498</v>
      </c>
      <c r="I10" s="16">
        <v>0.28596201947907801</v>
      </c>
      <c r="J10" s="16">
        <v>0.326167665079584</v>
      </c>
      <c r="K10" s="16">
        <v>0.32751560280258402</v>
      </c>
      <c r="L10" s="16">
        <v>0.2519676956479</v>
      </c>
      <c r="M10" s="16">
        <v>0.26075180745297799</v>
      </c>
      <c r="N10" s="16">
        <v>0.20504703779720701</v>
      </c>
    </row>
    <row r="11" spans="2:15" x14ac:dyDescent="0.35">
      <c r="B11" s="19" t="s">
        <v>376</v>
      </c>
      <c r="C11" s="16">
        <v>0.167190055659003</v>
      </c>
      <c r="D11" s="16">
        <v>0.16812688015343</v>
      </c>
      <c r="E11" s="16">
        <v>0.16317755672668499</v>
      </c>
      <c r="F11" s="16">
        <v>0.18672360720345799</v>
      </c>
      <c r="G11" s="16">
        <v>0.154471103157859</v>
      </c>
      <c r="H11" s="16">
        <v>0.123021697885868</v>
      </c>
      <c r="I11" s="16">
        <v>0.141247156804336</v>
      </c>
      <c r="J11" s="16">
        <v>0.116659415540499</v>
      </c>
      <c r="K11" s="16">
        <v>0.13192022152633701</v>
      </c>
      <c r="L11" s="16">
        <v>0.151059077500417</v>
      </c>
      <c r="M11" s="16">
        <v>0.14363739240703</v>
      </c>
      <c r="N11" s="16">
        <v>0.15911561000364099</v>
      </c>
    </row>
    <row r="12" spans="2:15" x14ac:dyDescent="0.35">
      <c r="B12" s="19" t="s">
        <v>377</v>
      </c>
      <c r="C12" s="16">
        <v>0.17014276174810999</v>
      </c>
      <c r="D12" s="16">
        <v>0.166651298965975</v>
      </c>
      <c r="E12" s="16">
        <v>0.13066441805533999</v>
      </c>
      <c r="F12" s="16">
        <v>0.15695590704314</v>
      </c>
      <c r="G12" s="16">
        <v>0.116131551969179</v>
      </c>
      <c r="H12" s="16">
        <v>0.103265368103941</v>
      </c>
      <c r="I12" s="16">
        <v>0.124910097456194</v>
      </c>
      <c r="J12" s="16">
        <v>0.105342894913188</v>
      </c>
      <c r="K12" s="16">
        <v>0.104284106584264</v>
      </c>
      <c r="L12" s="16">
        <v>0.119087076777324</v>
      </c>
      <c r="M12" s="16">
        <v>0.158121625314217</v>
      </c>
      <c r="N12" s="16">
        <v>0.16819308415845199</v>
      </c>
    </row>
    <row r="13" spans="2:15" x14ac:dyDescent="0.35">
      <c r="B13" s="19" t="s">
        <v>378</v>
      </c>
      <c r="C13" s="16">
        <v>0.235688905859785</v>
      </c>
      <c r="D13" s="16">
        <v>0.22144094982478599</v>
      </c>
      <c r="E13" s="16">
        <v>0.13879354652407999</v>
      </c>
      <c r="F13" s="16">
        <v>0.17255182555732701</v>
      </c>
      <c r="G13" s="16">
        <v>0.143842717966086</v>
      </c>
      <c r="H13" s="16">
        <v>0.13009880178675901</v>
      </c>
      <c r="I13" s="16">
        <v>0.14510988066033301</v>
      </c>
      <c r="J13" s="16">
        <v>0.14178486262612799</v>
      </c>
      <c r="K13" s="16">
        <v>0.111232641005707</v>
      </c>
      <c r="L13" s="16">
        <v>0.16016633205470401</v>
      </c>
      <c r="M13" s="16">
        <v>0.187924187562198</v>
      </c>
      <c r="N13" s="16">
        <v>0.231550056345741</v>
      </c>
    </row>
    <row r="14" spans="2:15" x14ac:dyDescent="0.35">
      <c r="B14" s="19" t="s">
        <v>103</v>
      </c>
      <c r="C14" s="16">
        <v>6.1018944710744497E-2</v>
      </c>
      <c r="D14" s="16">
        <v>5.0485367712139698E-2</v>
      </c>
      <c r="E14" s="16">
        <v>8.0030730491767899E-2</v>
      </c>
      <c r="F14" s="16">
        <v>7.0359483404143899E-2</v>
      </c>
      <c r="G14" s="16">
        <v>7.7779740713657203E-2</v>
      </c>
      <c r="H14" s="16">
        <v>7.2197918078926795E-2</v>
      </c>
      <c r="I14" s="16">
        <v>7.1373825477604194E-2</v>
      </c>
      <c r="J14" s="16">
        <v>8.2610541556854197E-2</v>
      </c>
      <c r="K14" s="16">
        <v>8.2163479185172694E-2</v>
      </c>
      <c r="L14" s="16">
        <v>8.2704089737759404E-2</v>
      </c>
      <c r="M14" s="16">
        <v>6.1548938712693603E-2</v>
      </c>
      <c r="N14" s="16">
        <v>5.6754704687193798E-2</v>
      </c>
    </row>
    <row r="15" spans="2:15" x14ac:dyDescent="0.35">
      <c r="B15" s="21"/>
      <c r="C15" s="21"/>
      <c r="D15" s="21"/>
      <c r="E15" s="21"/>
      <c r="F15" s="21"/>
      <c r="G15" s="21"/>
      <c r="H15" s="21"/>
      <c r="I15" s="21"/>
      <c r="J15" s="21"/>
      <c r="K15" s="21"/>
      <c r="L15" s="21"/>
      <c r="M15" s="21"/>
      <c r="N15" s="21"/>
    </row>
    <row r="16" spans="2:15" x14ac:dyDescent="0.35">
      <c r="B16" t="s">
        <v>525</v>
      </c>
    </row>
    <row r="17" spans="2:2" x14ac:dyDescent="0.35">
      <c r="B17" t="s">
        <v>526</v>
      </c>
    </row>
    <row r="21" spans="2:2" x14ac:dyDescent="0.35">
      <c r="B21" s="6" t="str">
        <f>HYPERLINK("#'A- 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B21"/>
  <sheetViews>
    <sheetView showGridLines="0" topLeftCell="A7"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371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1006</v>
      </c>
      <c r="D7" s="13">
        <v>479</v>
      </c>
      <c r="E7" s="13">
        <v>519</v>
      </c>
      <c r="F7" s="13"/>
      <c r="G7" s="13">
        <v>110</v>
      </c>
      <c r="H7" s="13">
        <v>183</v>
      </c>
      <c r="I7" s="13">
        <v>159</v>
      </c>
      <c r="J7" s="13">
        <v>170</v>
      </c>
      <c r="K7" s="13">
        <v>171</v>
      </c>
      <c r="L7" s="13">
        <v>213</v>
      </c>
      <c r="M7" s="13"/>
      <c r="N7" s="13">
        <v>198</v>
      </c>
      <c r="O7" s="13">
        <v>218</v>
      </c>
      <c r="P7" s="13">
        <v>427</v>
      </c>
      <c r="Q7" s="13">
        <v>163</v>
      </c>
      <c r="R7" s="13"/>
      <c r="S7" s="13">
        <v>745</v>
      </c>
      <c r="T7" s="13">
        <v>259</v>
      </c>
      <c r="U7" s="13"/>
      <c r="V7" s="13">
        <v>222</v>
      </c>
      <c r="W7" s="13">
        <v>398</v>
      </c>
      <c r="X7" s="13">
        <v>339</v>
      </c>
      <c r="Y7" s="13">
        <v>47</v>
      </c>
      <c r="Z7" s="13"/>
      <c r="AA7" s="13">
        <v>285</v>
      </c>
      <c r="AB7" s="13">
        <v>226</v>
      </c>
      <c r="AC7" s="13">
        <v>84</v>
      </c>
      <c r="AD7" s="13">
        <v>261</v>
      </c>
      <c r="AE7" s="13">
        <v>113</v>
      </c>
      <c r="AF7" s="13">
        <v>37</v>
      </c>
      <c r="AG7" s="13"/>
      <c r="AH7" s="13">
        <v>474</v>
      </c>
      <c r="AI7" s="13">
        <v>368</v>
      </c>
      <c r="AJ7" s="13"/>
      <c r="AK7" s="13">
        <v>390</v>
      </c>
      <c r="AL7" s="13">
        <v>327</v>
      </c>
      <c r="AM7" s="13"/>
      <c r="AN7" s="13">
        <v>427</v>
      </c>
      <c r="AO7" s="13">
        <v>393</v>
      </c>
      <c r="AP7" s="13"/>
      <c r="AQ7" s="13">
        <v>201</v>
      </c>
      <c r="AR7" s="13">
        <v>387</v>
      </c>
      <c r="AS7" s="13">
        <v>360</v>
      </c>
      <c r="AT7" s="13"/>
      <c r="AU7" s="13">
        <v>608</v>
      </c>
      <c r="AV7" s="13">
        <v>393</v>
      </c>
      <c r="AW7" s="13"/>
      <c r="AX7" s="13">
        <v>843</v>
      </c>
      <c r="AY7" s="13">
        <v>157</v>
      </c>
      <c r="AZ7" s="13"/>
      <c r="BA7" s="13">
        <v>315</v>
      </c>
      <c r="BB7" s="13">
        <v>78</v>
      </c>
    </row>
    <row r="8" spans="2:54" ht="30" customHeight="1" x14ac:dyDescent="0.35">
      <c r="B8" s="14" t="s">
        <v>84</v>
      </c>
      <c r="C8" s="14">
        <v>1006</v>
      </c>
      <c r="D8" s="14">
        <v>486</v>
      </c>
      <c r="E8" s="14">
        <v>512</v>
      </c>
      <c r="F8" s="14"/>
      <c r="G8" s="14">
        <v>122</v>
      </c>
      <c r="H8" s="14">
        <v>182</v>
      </c>
      <c r="I8" s="14">
        <v>165</v>
      </c>
      <c r="J8" s="14">
        <v>160</v>
      </c>
      <c r="K8" s="14">
        <v>165</v>
      </c>
      <c r="L8" s="14">
        <v>212</v>
      </c>
      <c r="M8" s="14"/>
      <c r="N8" s="14">
        <v>171</v>
      </c>
      <c r="O8" s="14">
        <v>210</v>
      </c>
      <c r="P8" s="14">
        <v>385</v>
      </c>
      <c r="Q8" s="14">
        <v>240</v>
      </c>
      <c r="R8" s="14"/>
      <c r="S8" s="14">
        <v>603</v>
      </c>
      <c r="T8" s="14">
        <v>401</v>
      </c>
      <c r="U8" s="14"/>
      <c r="V8" s="14">
        <v>261</v>
      </c>
      <c r="W8" s="14">
        <v>412</v>
      </c>
      <c r="X8" s="14">
        <v>298</v>
      </c>
      <c r="Y8" s="14">
        <v>36</v>
      </c>
      <c r="Z8" s="14"/>
      <c r="AA8" s="14">
        <v>392</v>
      </c>
      <c r="AB8" s="14">
        <v>181</v>
      </c>
      <c r="AC8" s="14">
        <v>98</v>
      </c>
      <c r="AD8" s="14">
        <v>214</v>
      </c>
      <c r="AE8" s="14">
        <v>90</v>
      </c>
      <c r="AF8" s="14">
        <v>31</v>
      </c>
      <c r="AG8" s="14"/>
      <c r="AH8" s="14">
        <v>488</v>
      </c>
      <c r="AI8" s="14">
        <v>335</v>
      </c>
      <c r="AJ8" s="14"/>
      <c r="AK8" s="14">
        <v>412</v>
      </c>
      <c r="AL8" s="14">
        <v>306</v>
      </c>
      <c r="AM8" s="14"/>
      <c r="AN8" s="14">
        <v>440</v>
      </c>
      <c r="AO8" s="14">
        <v>367</v>
      </c>
      <c r="AP8" s="14"/>
      <c r="AQ8" s="14">
        <v>195</v>
      </c>
      <c r="AR8" s="14">
        <v>408</v>
      </c>
      <c r="AS8" s="14">
        <v>336</v>
      </c>
      <c r="AT8" s="14"/>
      <c r="AU8" s="14">
        <v>585</v>
      </c>
      <c r="AV8" s="14">
        <v>413</v>
      </c>
      <c r="AW8" s="14"/>
      <c r="AX8" s="14">
        <v>836</v>
      </c>
      <c r="AY8" s="14">
        <v>164</v>
      </c>
      <c r="AZ8" s="14"/>
      <c r="BA8" s="14">
        <v>297</v>
      </c>
      <c r="BB8" s="14">
        <v>73</v>
      </c>
    </row>
    <row r="9" spans="2:54" x14ac:dyDescent="0.35">
      <c r="B9" s="19" t="s">
        <v>372</v>
      </c>
      <c r="C9" s="16">
        <v>0.103592040564927</v>
      </c>
      <c r="D9" s="16">
        <v>8.0233904130822306E-2</v>
      </c>
      <c r="E9" s="16">
        <v>0.12559675393766601</v>
      </c>
      <c r="F9" s="16"/>
      <c r="G9" s="16">
        <v>3.2728726261291703E-2</v>
      </c>
      <c r="H9" s="16">
        <v>7.7465610385967595E-2</v>
      </c>
      <c r="I9" s="16">
        <v>7.3211011335093196E-2</v>
      </c>
      <c r="J9" s="16">
        <v>9.0858106299470998E-2</v>
      </c>
      <c r="K9" s="16">
        <v>0.149756720022622</v>
      </c>
      <c r="L9" s="16">
        <v>0.16418432476970801</v>
      </c>
      <c r="M9" s="16"/>
      <c r="N9" s="16">
        <v>0.13359052673810901</v>
      </c>
      <c r="O9" s="16">
        <v>0.12647060566955801</v>
      </c>
      <c r="P9" s="16">
        <v>8.6072400303261506E-2</v>
      </c>
      <c r="Q9" s="16">
        <v>9.0294505196608907E-2</v>
      </c>
      <c r="R9" s="16"/>
      <c r="S9" s="16">
        <v>0.110149491980925</v>
      </c>
      <c r="T9" s="16">
        <v>9.4234781631459194E-2</v>
      </c>
      <c r="U9" s="16"/>
      <c r="V9" s="16">
        <v>0.101674908993208</v>
      </c>
      <c r="W9" s="16">
        <v>0.108088739327396</v>
      </c>
      <c r="X9" s="16">
        <v>0.103507150920826</v>
      </c>
      <c r="Y9" s="16">
        <v>6.6318240184780705E-2</v>
      </c>
      <c r="Z9" s="16"/>
      <c r="AA9" s="16">
        <v>0.120582391110908</v>
      </c>
      <c r="AB9" s="16">
        <v>8.3194807259870301E-2</v>
      </c>
      <c r="AC9" s="16">
        <v>0.109193217115539</v>
      </c>
      <c r="AD9" s="16">
        <v>0.101298712930112</v>
      </c>
      <c r="AE9" s="16">
        <v>9.0291635990941296E-2</v>
      </c>
      <c r="AF9" s="16">
        <v>4.45538408032711E-2</v>
      </c>
      <c r="AG9" s="16"/>
      <c r="AH9" s="16">
        <v>0.105099484105092</v>
      </c>
      <c r="AI9" s="16">
        <v>9.3452496863295001E-2</v>
      </c>
      <c r="AJ9" s="16"/>
      <c r="AK9" s="16">
        <v>0.122441651191957</v>
      </c>
      <c r="AL9" s="16">
        <v>9.7970001906660997E-2</v>
      </c>
      <c r="AM9" s="16"/>
      <c r="AN9" s="16">
        <v>0.11817510608305901</v>
      </c>
      <c r="AO9" s="16">
        <v>9.4385537410620404E-2</v>
      </c>
      <c r="AP9" s="16"/>
      <c r="AQ9" s="16">
        <v>0.111155705672697</v>
      </c>
      <c r="AR9" s="16">
        <v>9.7639402829424696E-2</v>
      </c>
      <c r="AS9" s="16">
        <v>8.7675793523734294E-2</v>
      </c>
      <c r="AT9" s="16"/>
      <c r="AU9" s="16">
        <v>0.12222321398988401</v>
      </c>
      <c r="AV9" s="16">
        <v>7.90873299658333E-2</v>
      </c>
      <c r="AW9" s="16"/>
      <c r="AX9" s="16">
        <v>9.2908878714537499E-2</v>
      </c>
      <c r="AY9" s="16">
        <v>0.14534575013312501</v>
      </c>
      <c r="AZ9" s="16"/>
      <c r="BA9" s="16">
        <v>5.8783280500068397E-2</v>
      </c>
      <c r="BB9" s="16">
        <v>2.93851108473633E-2</v>
      </c>
    </row>
    <row r="10" spans="2:54" x14ac:dyDescent="0.35">
      <c r="B10" s="19" t="s">
        <v>373</v>
      </c>
      <c r="C10" s="16">
        <v>2.1390303032210602E-2</v>
      </c>
      <c r="D10" s="16">
        <v>2.6447486291968698E-2</v>
      </c>
      <c r="E10" s="16">
        <v>1.69251901173205E-2</v>
      </c>
      <c r="F10" s="16"/>
      <c r="G10" s="16">
        <v>2.8440642392391299E-2</v>
      </c>
      <c r="H10" s="16">
        <v>3.4887389797390998E-2</v>
      </c>
      <c r="I10" s="16">
        <v>4.5749093206357901E-2</v>
      </c>
      <c r="J10" s="16">
        <v>1.06186723956557E-2</v>
      </c>
      <c r="K10" s="16">
        <v>1.03767500020825E-2</v>
      </c>
      <c r="L10" s="16">
        <v>3.5117723099036902E-3</v>
      </c>
      <c r="M10" s="16"/>
      <c r="N10" s="16">
        <v>6.8111726741413702E-3</v>
      </c>
      <c r="O10" s="16">
        <v>2.5155158638261298E-2</v>
      </c>
      <c r="P10" s="16">
        <v>2.15069848993714E-2</v>
      </c>
      <c r="Q10" s="16">
        <v>2.8301315941157E-2</v>
      </c>
      <c r="R10" s="16"/>
      <c r="S10" s="16">
        <v>1.4403182936919501E-2</v>
      </c>
      <c r="T10" s="16">
        <v>3.2016824044491299E-2</v>
      </c>
      <c r="U10" s="16"/>
      <c r="V10" s="16">
        <v>3.8483996720047799E-2</v>
      </c>
      <c r="W10" s="16">
        <v>1.79085857613395E-2</v>
      </c>
      <c r="X10" s="16">
        <v>1.19073977375876E-2</v>
      </c>
      <c r="Y10" s="16">
        <v>1.5772939771811101E-2</v>
      </c>
      <c r="Z10" s="16"/>
      <c r="AA10" s="16">
        <v>3.3843020838427301E-2</v>
      </c>
      <c r="AB10" s="16">
        <v>9.7478065982406405E-3</v>
      </c>
      <c r="AC10" s="16">
        <v>3.4753633240482897E-2</v>
      </c>
      <c r="AD10" s="16">
        <v>9.1365936585270802E-3</v>
      </c>
      <c r="AE10" s="16">
        <v>6.2356934197719104E-3</v>
      </c>
      <c r="AF10" s="16">
        <v>1.8184412953574501E-2</v>
      </c>
      <c r="AG10" s="16"/>
      <c r="AH10" s="16">
        <v>1.9485337652948499E-2</v>
      </c>
      <c r="AI10" s="16">
        <v>2.3667264053074299E-2</v>
      </c>
      <c r="AJ10" s="16"/>
      <c r="AK10" s="16">
        <v>2.3739203577115901E-2</v>
      </c>
      <c r="AL10" s="16">
        <v>1.35064516794346E-2</v>
      </c>
      <c r="AM10" s="16"/>
      <c r="AN10" s="16">
        <v>1.7276793664547901E-2</v>
      </c>
      <c r="AO10" s="16">
        <v>2.5560572407947901E-2</v>
      </c>
      <c r="AP10" s="16"/>
      <c r="AQ10" s="16">
        <v>2.1760678976473099E-2</v>
      </c>
      <c r="AR10" s="16">
        <v>2.3238059121060299E-2</v>
      </c>
      <c r="AS10" s="16">
        <v>2.0440365813633898E-2</v>
      </c>
      <c r="AT10" s="16"/>
      <c r="AU10" s="16">
        <v>1.46330278924276E-2</v>
      </c>
      <c r="AV10" s="16">
        <v>3.13499798712637E-2</v>
      </c>
      <c r="AW10" s="16"/>
      <c r="AX10" s="16">
        <v>2.2418774942738501E-2</v>
      </c>
      <c r="AY10" s="16">
        <v>1.7011596143456299E-2</v>
      </c>
      <c r="AZ10" s="16"/>
      <c r="BA10" s="16">
        <v>3.18918867131808E-2</v>
      </c>
      <c r="BB10" s="16">
        <v>1.5692720565176899E-2</v>
      </c>
    </row>
    <row r="11" spans="2:54" x14ac:dyDescent="0.35">
      <c r="B11" s="19" t="s">
        <v>374</v>
      </c>
      <c r="C11" s="16">
        <v>3.0555111214753499E-2</v>
      </c>
      <c r="D11" s="16">
        <v>2.8846586289407498E-2</v>
      </c>
      <c r="E11" s="16">
        <v>3.2653846129149101E-2</v>
      </c>
      <c r="F11" s="16"/>
      <c r="G11" s="16">
        <v>1.9505946820669501E-2</v>
      </c>
      <c r="H11" s="16">
        <v>2.9033611491706399E-2</v>
      </c>
      <c r="I11" s="16">
        <v>8.7199799393971097E-3</v>
      </c>
      <c r="J11" s="16">
        <v>2.6097815407629399E-2</v>
      </c>
      <c r="K11" s="16">
        <v>7.37129255491277E-2</v>
      </c>
      <c r="L11" s="16">
        <v>2.4971380631794899E-2</v>
      </c>
      <c r="M11" s="16"/>
      <c r="N11" s="16">
        <v>2.65106620679788E-2</v>
      </c>
      <c r="O11" s="16">
        <v>3.9373399108735399E-2</v>
      </c>
      <c r="P11" s="16">
        <v>4.0947948140657997E-2</v>
      </c>
      <c r="Q11" s="16">
        <v>9.0598611714950098E-3</v>
      </c>
      <c r="R11" s="16"/>
      <c r="S11" s="16">
        <v>3.1988704509139397E-2</v>
      </c>
      <c r="T11" s="16">
        <v>2.8548798762739701E-2</v>
      </c>
      <c r="U11" s="16"/>
      <c r="V11" s="16">
        <v>1.63711339410724E-2</v>
      </c>
      <c r="W11" s="16">
        <v>4.2831032080737998E-2</v>
      </c>
      <c r="X11" s="16">
        <v>2.6876828065543899E-2</v>
      </c>
      <c r="Y11" s="16">
        <v>2.3273670692749899E-2</v>
      </c>
      <c r="Z11" s="16"/>
      <c r="AA11" s="16">
        <v>3.2051021891043703E-2</v>
      </c>
      <c r="AB11" s="16">
        <v>2.4124088847894399E-2</v>
      </c>
      <c r="AC11" s="16">
        <v>2.2126807874076702E-2</v>
      </c>
      <c r="AD11" s="16">
        <v>3.2511214126232202E-2</v>
      </c>
      <c r="AE11" s="16">
        <v>5.2036629637664297E-2</v>
      </c>
      <c r="AF11" s="16">
        <v>0</v>
      </c>
      <c r="AG11" s="16"/>
      <c r="AH11" s="16">
        <v>3.6761543190921897E-2</v>
      </c>
      <c r="AI11" s="16">
        <v>2.2250967082679301E-2</v>
      </c>
      <c r="AJ11" s="16"/>
      <c r="AK11" s="16">
        <v>3.61687512299185E-2</v>
      </c>
      <c r="AL11" s="16">
        <v>2.7906355876305401E-2</v>
      </c>
      <c r="AM11" s="16"/>
      <c r="AN11" s="16">
        <v>4.0736617850523203E-2</v>
      </c>
      <c r="AO11" s="16">
        <v>1.80354954562978E-2</v>
      </c>
      <c r="AP11" s="16"/>
      <c r="AQ11" s="16">
        <v>3.3593037763064902E-2</v>
      </c>
      <c r="AR11" s="16">
        <v>4.5081978125078803E-2</v>
      </c>
      <c r="AS11" s="16">
        <v>1.7327102312114599E-2</v>
      </c>
      <c r="AT11" s="16"/>
      <c r="AU11" s="16">
        <v>2.3063174097322101E-2</v>
      </c>
      <c r="AV11" s="16">
        <v>4.1721983437479002E-2</v>
      </c>
      <c r="AW11" s="16"/>
      <c r="AX11" s="16">
        <v>3.2852305317906998E-2</v>
      </c>
      <c r="AY11" s="16">
        <v>2.0081892178982399E-2</v>
      </c>
      <c r="AZ11" s="16"/>
      <c r="BA11" s="16">
        <v>3.1488272651900399E-2</v>
      </c>
      <c r="BB11" s="16">
        <v>4.0923850219880403E-2</v>
      </c>
    </row>
    <row r="12" spans="2:54" ht="29" customHeight="1" x14ac:dyDescent="0.35">
      <c r="B12" s="19" t="s">
        <v>375</v>
      </c>
      <c r="C12" s="16">
        <v>0.21042187721046601</v>
      </c>
      <c r="D12" s="16">
        <v>0.23214576659438599</v>
      </c>
      <c r="E12" s="16">
        <v>0.19125436305023499</v>
      </c>
      <c r="F12" s="16"/>
      <c r="G12" s="16">
        <v>0.23245603277266</v>
      </c>
      <c r="H12" s="16">
        <v>0.139590032692813</v>
      </c>
      <c r="I12" s="16">
        <v>0.19395401188622699</v>
      </c>
      <c r="J12" s="16">
        <v>0.25197085557178101</v>
      </c>
      <c r="K12" s="16">
        <v>0.27403575557370402</v>
      </c>
      <c r="L12" s="16">
        <v>0.19030368579465401</v>
      </c>
      <c r="M12" s="16"/>
      <c r="N12" s="16">
        <v>0.20766706558311801</v>
      </c>
      <c r="O12" s="16">
        <v>0.190380984422443</v>
      </c>
      <c r="P12" s="16">
        <v>0.20104548573087899</v>
      </c>
      <c r="Q12" s="16">
        <v>0.244948748685546</v>
      </c>
      <c r="R12" s="16"/>
      <c r="S12" s="16">
        <v>0.19896496192605501</v>
      </c>
      <c r="T12" s="16">
        <v>0.22871951980803801</v>
      </c>
      <c r="U12" s="16"/>
      <c r="V12" s="16">
        <v>0.24887222923722199</v>
      </c>
      <c r="W12" s="16">
        <v>0.20153719223823699</v>
      </c>
      <c r="X12" s="16">
        <v>0.18328143459971999</v>
      </c>
      <c r="Y12" s="16">
        <v>0.25861996681516403</v>
      </c>
      <c r="Z12" s="16"/>
      <c r="AA12" s="16">
        <v>0.23586895710171099</v>
      </c>
      <c r="AB12" s="16">
        <v>0.17371639795468299</v>
      </c>
      <c r="AC12" s="16">
        <v>0.21084118672932101</v>
      </c>
      <c r="AD12" s="16">
        <v>0.16600604937835201</v>
      </c>
      <c r="AE12" s="16">
        <v>0.30095404102517997</v>
      </c>
      <c r="AF12" s="16">
        <v>0.145401866601022</v>
      </c>
      <c r="AG12" s="16"/>
      <c r="AH12" s="16">
        <v>0.22314349896742</v>
      </c>
      <c r="AI12" s="16">
        <v>0.17212781281206099</v>
      </c>
      <c r="AJ12" s="16"/>
      <c r="AK12" s="16">
        <v>0.200754963615386</v>
      </c>
      <c r="AL12" s="16">
        <v>0.17431769868661201</v>
      </c>
      <c r="AM12" s="16"/>
      <c r="AN12" s="16">
        <v>0.21728367083731601</v>
      </c>
      <c r="AO12" s="16">
        <v>0.15262974047557901</v>
      </c>
      <c r="AP12" s="16"/>
      <c r="AQ12" s="16">
        <v>0.196771049918323</v>
      </c>
      <c r="AR12" s="16">
        <v>0.28508040646645499</v>
      </c>
      <c r="AS12" s="16">
        <v>0.130393462573556</v>
      </c>
      <c r="AT12" s="16"/>
      <c r="AU12" s="16">
        <v>0.185953291688609</v>
      </c>
      <c r="AV12" s="16">
        <v>0.23991381305607101</v>
      </c>
      <c r="AW12" s="16"/>
      <c r="AX12" s="16">
        <v>0.19928915060694999</v>
      </c>
      <c r="AY12" s="16">
        <v>0.26335957313602698</v>
      </c>
      <c r="AZ12" s="16"/>
      <c r="BA12" s="16">
        <v>0.142936286438368</v>
      </c>
      <c r="BB12" s="16">
        <v>0.29060193941044699</v>
      </c>
    </row>
    <row r="13" spans="2:54" x14ac:dyDescent="0.35">
      <c r="B13" s="19" t="s">
        <v>376</v>
      </c>
      <c r="C13" s="16">
        <v>0.167190055659003</v>
      </c>
      <c r="D13" s="16">
        <v>0.18812748992480899</v>
      </c>
      <c r="E13" s="16">
        <v>0.14616745989892699</v>
      </c>
      <c r="F13" s="16"/>
      <c r="G13" s="16">
        <v>9.5316203090832094E-2</v>
      </c>
      <c r="H13" s="16">
        <v>0.14948083721397101</v>
      </c>
      <c r="I13" s="16">
        <v>0.20824842295437501</v>
      </c>
      <c r="J13" s="16">
        <v>0.17083418528838001</v>
      </c>
      <c r="K13" s="16">
        <v>0.17012914758867001</v>
      </c>
      <c r="L13" s="16">
        <v>0.186887135072972</v>
      </c>
      <c r="M13" s="16"/>
      <c r="N13" s="16">
        <v>0.21728954727902999</v>
      </c>
      <c r="O13" s="16">
        <v>0.13867657859298699</v>
      </c>
      <c r="P13" s="16">
        <v>0.15906612581020799</v>
      </c>
      <c r="Q13" s="16">
        <v>0.169448201353052</v>
      </c>
      <c r="R13" s="16"/>
      <c r="S13" s="16">
        <v>0.17889519452930899</v>
      </c>
      <c r="T13" s="16">
        <v>0.14707846120628301</v>
      </c>
      <c r="U13" s="16"/>
      <c r="V13" s="16">
        <v>0.13318245441871601</v>
      </c>
      <c r="W13" s="16">
        <v>0.17057615910125401</v>
      </c>
      <c r="X13" s="16">
        <v>0.189614675022409</v>
      </c>
      <c r="Y13" s="16">
        <v>0.189543853902086</v>
      </c>
      <c r="Z13" s="16"/>
      <c r="AA13" s="16">
        <v>0.12270267278265801</v>
      </c>
      <c r="AB13" s="16">
        <v>0.18880133156545201</v>
      </c>
      <c r="AC13" s="16">
        <v>0.20718791573232101</v>
      </c>
      <c r="AD13" s="16">
        <v>0.211565346509339</v>
      </c>
      <c r="AE13" s="16">
        <v>0.136270549580427</v>
      </c>
      <c r="AF13" s="16">
        <v>0.26037213700228301</v>
      </c>
      <c r="AG13" s="16"/>
      <c r="AH13" s="16">
        <v>0.15859698381714599</v>
      </c>
      <c r="AI13" s="16">
        <v>0.204527448488147</v>
      </c>
      <c r="AJ13" s="16"/>
      <c r="AK13" s="16">
        <v>0.16924902216736201</v>
      </c>
      <c r="AL13" s="16">
        <v>0.21090140241948099</v>
      </c>
      <c r="AM13" s="16"/>
      <c r="AN13" s="16">
        <v>0.175526826750318</v>
      </c>
      <c r="AO13" s="16">
        <v>0.17584988934118501</v>
      </c>
      <c r="AP13" s="16"/>
      <c r="AQ13" s="16">
        <v>0.16000804843722699</v>
      </c>
      <c r="AR13" s="16">
        <v>0.15030147574633401</v>
      </c>
      <c r="AS13" s="16">
        <v>0.208673124340573</v>
      </c>
      <c r="AT13" s="16"/>
      <c r="AU13" s="16">
        <v>0.18622708434785901</v>
      </c>
      <c r="AV13" s="16">
        <v>0.14119338992109601</v>
      </c>
      <c r="AW13" s="16"/>
      <c r="AX13" s="16">
        <v>0.18300588259928399</v>
      </c>
      <c r="AY13" s="16">
        <v>8.8119191062005206E-2</v>
      </c>
      <c r="AZ13" s="16"/>
      <c r="BA13" s="16">
        <v>0.19774327718627399</v>
      </c>
      <c r="BB13" s="16">
        <v>0.122392350632542</v>
      </c>
    </row>
    <row r="14" spans="2:54" x14ac:dyDescent="0.35">
      <c r="B14" s="19" t="s">
        <v>377</v>
      </c>
      <c r="C14" s="16">
        <v>0.17014276174810999</v>
      </c>
      <c r="D14" s="16">
        <v>0.17887951513686501</v>
      </c>
      <c r="E14" s="16">
        <v>0.15822966339526501</v>
      </c>
      <c r="F14" s="16"/>
      <c r="G14" s="16">
        <v>0.194488800319327</v>
      </c>
      <c r="H14" s="16">
        <v>0.251468075753711</v>
      </c>
      <c r="I14" s="16">
        <v>0.17531514515324001</v>
      </c>
      <c r="J14" s="16">
        <v>0.18841516004269801</v>
      </c>
      <c r="K14" s="16">
        <v>9.8710170735338207E-2</v>
      </c>
      <c r="L14" s="16">
        <v>0.124215672057279</v>
      </c>
      <c r="M14" s="16"/>
      <c r="N14" s="16">
        <v>0.19450760703469799</v>
      </c>
      <c r="O14" s="16">
        <v>0.19897410490883799</v>
      </c>
      <c r="P14" s="16">
        <v>0.15594629758881001</v>
      </c>
      <c r="Q14" s="16">
        <v>0.15032525494646601</v>
      </c>
      <c r="R14" s="16"/>
      <c r="S14" s="16">
        <v>0.18807440975339099</v>
      </c>
      <c r="T14" s="16">
        <v>0.14399156885106201</v>
      </c>
      <c r="U14" s="16"/>
      <c r="V14" s="16">
        <v>0.16588818035087399</v>
      </c>
      <c r="W14" s="16">
        <v>0.16495301982195901</v>
      </c>
      <c r="X14" s="16">
        <v>0.17375326375953801</v>
      </c>
      <c r="Y14" s="16">
        <v>0.231160786038692</v>
      </c>
      <c r="Z14" s="16"/>
      <c r="AA14" s="16">
        <v>0.159238544282511</v>
      </c>
      <c r="AB14" s="16">
        <v>0.16259737992234599</v>
      </c>
      <c r="AC14" s="16">
        <v>0.166996748550271</v>
      </c>
      <c r="AD14" s="16">
        <v>0.19573972401826101</v>
      </c>
      <c r="AE14" s="16">
        <v>0.198543310548499</v>
      </c>
      <c r="AF14" s="16">
        <v>0.102888044634565</v>
      </c>
      <c r="AG14" s="16"/>
      <c r="AH14" s="16">
        <v>0.17880166959497401</v>
      </c>
      <c r="AI14" s="16">
        <v>0.18589738417091101</v>
      </c>
      <c r="AJ14" s="16"/>
      <c r="AK14" s="16">
        <v>0.18874701932423199</v>
      </c>
      <c r="AL14" s="16">
        <v>0.19255643159854099</v>
      </c>
      <c r="AM14" s="16"/>
      <c r="AN14" s="16">
        <v>0.17016463076638</v>
      </c>
      <c r="AO14" s="16">
        <v>0.19185215377139</v>
      </c>
      <c r="AP14" s="16"/>
      <c r="AQ14" s="16">
        <v>0.222520052431668</v>
      </c>
      <c r="AR14" s="16">
        <v>0.121508767509774</v>
      </c>
      <c r="AS14" s="16">
        <v>0.21197333412490399</v>
      </c>
      <c r="AT14" s="16"/>
      <c r="AU14" s="16">
        <v>0.173243962809594</v>
      </c>
      <c r="AV14" s="16">
        <v>0.164751781428982</v>
      </c>
      <c r="AW14" s="16"/>
      <c r="AX14" s="16">
        <v>0.17281054258922399</v>
      </c>
      <c r="AY14" s="16">
        <v>0.163398010883988</v>
      </c>
      <c r="AZ14" s="16"/>
      <c r="BA14" s="16">
        <v>0.19766557398818099</v>
      </c>
      <c r="BB14" s="16">
        <v>0.21018152324111899</v>
      </c>
    </row>
    <row r="15" spans="2:54" x14ac:dyDescent="0.35">
      <c r="B15" s="19" t="s">
        <v>378</v>
      </c>
      <c r="C15" s="16">
        <v>0.235688905859785</v>
      </c>
      <c r="D15" s="16">
        <v>0.20731592364277199</v>
      </c>
      <c r="E15" s="16">
        <v>0.26433869585542402</v>
      </c>
      <c r="F15" s="16"/>
      <c r="G15" s="16">
        <v>0.33575683397952399</v>
      </c>
      <c r="H15" s="16">
        <v>0.28769244183849402</v>
      </c>
      <c r="I15" s="16">
        <v>0.26241007280249701</v>
      </c>
      <c r="J15" s="16">
        <v>0.22585269388553</v>
      </c>
      <c r="K15" s="16">
        <v>0.15369865942215499</v>
      </c>
      <c r="L15" s="16">
        <v>0.18384464340638901</v>
      </c>
      <c r="M15" s="16"/>
      <c r="N15" s="16">
        <v>0.16045206866353301</v>
      </c>
      <c r="O15" s="16">
        <v>0.212030723156516</v>
      </c>
      <c r="P15" s="16">
        <v>0.27925892554065801</v>
      </c>
      <c r="Q15" s="16">
        <v>0.240138397271903</v>
      </c>
      <c r="R15" s="16"/>
      <c r="S15" s="16">
        <v>0.21047113555507799</v>
      </c>
      <c r="T15" s="16">
        <v>0.27317218701582302</v>
      </c>
      <c r="U15" s="16"/>
      <c r="V15" s="16">
        <v>0.25635833857656098</v>
      </c>
      <c r="W15" s="16">
        <v>0.21880730947726101</v>
      </c>
      <c r="X15" s="16">
        <v>0.25642325313742498</v>
      </c>
      <c r="Y15" s="16">
        <v>0.10590453516779499</v>
      </c>
      <c r="Z15" s="16"/>
      <c r="AA15" s="16">
        <v>0.23897651344156401</v>
      </c>
      <c r="AB15" s="16">
        <v>0.26669793324232399</v>
      </c>
      <c r="AC15" s="16">
        <v>0.18974323130408099</v>
      </c>
      <c r="AD15" s="16">
        <v>0.24298194245374999</v>
      </c>
      <c r="AE15" s="16">
        <v>0.15621718796516801</v>
      </c>
      <c r="AF15" s="16">
        <v>0.33889124840367402</v>
      </c>
      <c r="AG15" s="16"/>
      <c r="AH15" s="16">
        <v>0.226927394428801</v>
      </c>
      <c r="AI15" s="16">
        <v>0.226012342322778</v>
      </c>
      <c r="AJ15" s="16"/>
      <c r="AK15" s="16">
        <v>0.20507411965505601</v>
      </c>
      <c r="AL15" s="16">
        <v>0.22555023138063501</v>
      </c>
      <c r="AM15" s="16"/>
      <c r="AN15" s="16">
        <v>0.20140626834904601</v>
      </c>
      <c r="AO15" s="16">
        <v>0.27324975787021899</v>
      </c>
      <c r="AP15" s="16"/>
      <c r="AQ15" s="16">
        <v>0.202943994538022</v>
      </c>
      <c r="AR15" s="16">
        <v>0.21484781258463201</v>
      </c>
      <c r="AS15" s="16">
        <v>0.27104312602209801</v>
      </c>
      <c r="AT15" s="16"/>
      <c r="AU15" s="16">
        <v>0.223490066058248</v>
      </c>
      <c r="AV15" s="16">
        <v>0.25725255055410401</v>
      </c>
      <c r="AW15" s="16"/>
      <c r="AX15" s="16">
        <v>0.239370124617617</v>
      </c>
      <c r="AY15" s="16">
        <v>0.22641865939580999</v>
      </c>
      <c r="AZ15" s="16"/>
      <c r="BA15" s="16">
        <v>0.30270658623514901</v>
      </c>
      <c r="BB15" s="16">
        <v>0.254684817971155</v>
      </c>
    </row>
    <row r="16" spans="2:54" x14ac:dyDescent="0.35">
      <c r="B16" s="19" t="s">
        <v>103</v>
      </c>
      <c r="C16" s="20">
        <v>6.1018944710744497E-2</v>
      </c>
      <c r="D16" s="20">
        <v>5.8003327988968401E-2</v>
      </c>
      <c r="E16" s="20">
        <v>6.4834027616012202E-2</v>
      </c>
      <c r="F16" s="20"/>
      <c r="G16" s="20">
        <v>6.1306814363303597E-2</v>
      </c>
      <c r="H16" s="20">
        <v>3.0382000825946099E-2</v>
      </c>
      <c r="I16" s="20">
        <v>3.23922627228133E-2</v>
      </c>
      <c r="J16" s="20">
        <v>3.5352511108854998E-2</v>
      </c>
      <c r="K16" s="20">
        <v>6.9579871106300498E-2</v>
      </c>
      <c r="L16" s="20">
        <v>0.122081385957299</v>
      </c>
      <c r="M16" s="20"/>
      <c r="N16" s="20">
        <v>5.31713499593909E-2</v>
      </c>
      <c r="O16" s="20">
        <v>6.8938445502662399E-2</v>
      </c>
      <c r="P16" s="20">
        <v>5.61558319861543E-2</v>
      </c>
      <c r="Q16" s="20">
        <v>6.7483715433773003E-2</v>
      </c>
      <c r="R16" s="20"/>
      <c r="S16" s="20">
        <v>6.7052918809183903E-2</v>
      </c>
      <c r="T16" s="20">
        <v>5.2237858680104499E-2</v>
      </c>
      <c r="U16" s="20"/>
      <c r="V16" s="20">
        <v>3.9168757762299403E-2</v>
      </c>
      <c r="W16" s="20">
        <v>7.5297962191815795E-2</v>
      </c>
      <c r="X16" s="20">
        <v>5.4635996756950897E-2</v>
      </c>
      <c r="Y16" s="20">
        <v>0.109406007426921</v>
      </c>
      <c r="Z16" s="20"/>
      <c r="AA16" s="20">
        <v>5.6736878551178101E-2</v>
      </c>
      <c r="AB16" s="20">
        <v>9.1120254609190099E-2</v>
      </c>
      <c r="AC16" s="20">
        <v>5.9157259453907103E-2</v>
      </c>
      <c r="AD16" s="20">
        <v>4.0760416925427402E-2</v>
      </c>
      <c r="AE16" s="20">
        <v>5.9450951832347998E-2</v>
      </c>
      <c r="AF16" s="20">
        <v>8.9708449601610604E-2</v>
      </c>
      <c r="AG16" s="20"/>
      <c r="AH16" s="20">
        <v>5.1184088242696497E-2</v>
      </c>
      <c r="AI16" s="20">
        <v>7.2064284207055004E-2</v>
      </c>
      <c r="AJ16" s="20"/>
      <c r="AK16" s="20">
        <v>5.3825269238972899E-2</v>
      </c>
      <c r="AL16" s="20">
        <v>5.7291426452330201E-2</v>
      </c>
      <c r="AM16" s="20"/>
      <c r="AN16" s="20">
        <v>5.9430085698810503E-2</v>
      </c>
      <c r="AO16" s="20">
        <v>6.8436853266761299E-2</v>
      </c>
      <c r="AP16" s="20"/>
      <c r="AQ16" s="20">
        <v>5.12474322625266E-2</v>
      </c>
      <c r="AR16" s="20">
        <v>6.2302097617241398E-2</v>
      </c>
      <c r="AS16" s="20">
        <v>5.2473691289385699E-2</v>
      </c>
      <c r="AT16" s="20"/>
      <c r="AU16" s="20">
        <v>7.1166179116056202E-2</v>
      </c>
      <c r="AV16" s="20">
        <v>4.4729171765171202E-2</v>
      </c>
      <c r="AW16" s="20"/>
      <c r="AX16" s="20">
        <v>5.7344340611741602E-2</v>
      </c>
      <c r="AY16" s="20">
        <v>7.62653270666072E-2</v>
      </c>
      <c r="AZ16" s="20"/>
      <c r="BA16" s="20">
        <v>3.67848362868783E-2</v>
      </c>
      <c r="BB16" s="20">
        <v>3.6137687112316297E-2</v>
      </c>
    </row>
    <row r="17" spans="2:2" x14ac:dyDescent="0.35">
      <c r="B17" s="21"/>
    </row>
    <row r="18" spans="2:2" x14ac:dyDescent="0.35">
      <c r="B18" t="s">
        <v>525</v>
      </c>
    </row>
    <row r="19" spans="2:2" x14ac:dyDescent="0.35">
      <c r="B19" t="s">
        <v>526</v>
      </c>
    </row>
    <row r="21" spans="2:2" x14ac:dyDescent="0.35">
      <c r="B2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B21"/>
  <sheetViews>
    <sheetView showGridLines="0" topLeftCell="A7"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379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372</v>
      </c>
      <c r="C9" s="16">
        <v>0.101536100513355</v>
      </c>
      <c r="D9" s="16">
        <v>7.9415065996215103E-2</v>
      </c>
      <c r="E9" s="16">
        <v>0.12229963469948101</v>
      </c>
      <c r="F9" s="16"/>
      <c r="G9" s="16">
        <v>8.1994887572666597E-2</v>
      </c>
      <c r="H9" s="16">
        <v>8.7364612160465302E-2</v>
      </c>
      <c r="I9" s="16">
        <v>7.8802944791210305E-2</v>
      </c>
      <c r="J9" s="16">
        <v>7.0208395919798397E-2</v>
      </c>
      <c r="K9" s="16">
        <v>0.111337137747513</v>
      </c>
      <c r="L9" s="16">
        <v>0.15861882911685601</v>
      </c>
      <c r="M9" s="16"/>
      <c r="N9" s="16">
        <v>0.100537706854798</v>
      </c>
      <c r="O9" s="16">
        <v>0.10981891977486601</v>
      </c>
      <c r="P9" s="16">
        <v>9.7479152194522897E-2</v>
      </c>
      <c r="Q9" s="16">
        <v>0.101512388499687</v>
      </c>
      <c r="R9" s="16"/>
      <c r="S9" s="16">
        <v>0.110028822918135</v>
      </c>
      <c r="T9" s="16">
        <v>8.9236485003501106E-2</v>
      </c>
      <c r="U9" s="16"/>
      <c r="V9" s="16">
        <v>0.117982445665976</v>
      </c>
      <c r="W9" s="16">
        <v>0.113927166516336</v>
      </c>
      <c r="X9" s="16">
        <v>7.7003175935635104E-2</v>
      </c>
      <c r="Y9" s="16">
        <v>4.2693553299565597E-2</v>
      </c>
      <c r="Z9" s="16"/>
      <c r="AA9" s="16">
        <v>0.108442985513253</v>
      </c>
      <c r="AB9" s="16">
        <v>0.123061214818267</v>
      </c>
      <c r="AC9" s="16">
        <v>0.102533165992025</v>
      </c>
      <c r="AD9" s="16">
        <v>8.9258408434078895E-2</v>
      </c>
      <c r="AE9" s="16">
        <v>8.2532664017747004E-2</v>
      </c>
      <c r="AF9" s="16">
        <v>2.52613036757031E-2</v>
      </c>
      <c r="AG9" s="16"/>
      <c r="AH9" s="16">
        <v>9.2074253857569899E-2</v>
      </c>
      <c r="AI9" s="16">
        <v>9.2647186355981001E-2</v>
      </c>
      <c r="AJ9" s="16"/>
      <c r="AK9" s="16">
        <v>0.10638499951626</v>
      </c>
      <c r="AL9" s="16">
        <v>0.113426418861815</v>
      </c>
      <c r="AM9" s="16"/>
      <c r="AN9" s="16">
        <v>0.105188834136224</v>
      </c>
      <c r="AO9" s="16">
        <v>0.10056233609663801</v>
      </c>
      <c r="AP9" s="16"/>
      <c r="AQ9" s="16">
        <v>9.1321815482175994E-2</v>
      </c>
      <c r="AR9" s="16">
        <v>0.11123152176044999</v>
      </c>
      <c r="AS9" s="16">
        <v>8.6133165059531294E-2</v>
      </c>
      <c r="AT9" s="16"/>
      <c r="AU9" s="16">
        <v>0.12018908653515301</v>
      </c>
      <c r="AV9" s="16">
        <v>7.4850520940909701E-2</v>
      </c>
      <c r="AW9" s="16"/>
      <c r="AX9" s="16">
        <v>8.6100214990909502E-2</v>
      </c>
      <c r="AY9" s="16">
        <v>0.16750028202037301</v>
      </c>
      <c r="AZ9" s="16"/>
      <c r="BA9" s="16">
        <v>5.4891655299109103E-2</v>
      </c>
      <c r="BB9" s="16">
        <v>6.6955194549286695E-2</v>
      </c>
    </row>
    <row r="10" spans="2:54" x14ac:dyDescent="0.35">
      <c r="B10" s="19" t="s">
        <v>373</v>
      </c>
      <c r="C10" s="16">
        <v>2.7894760085461202E-2</v>
      </c>
      <c r="D10" s="16">
        <v>3.2133630517816099E-2</v>
      </c>
      <c r="E10" s="16">
        <v>2.1016959168724599E-2</v>
      </c>
      <c r="F10" s="16"/>
      <c r="G10" s="16">
        <v>3.8648043455868301E-2</v>
      </c>
      <c r="H10" s="16">
        <v>4.0662103995710103E-2</v>
      </c>
      <c r="I10" s="16">
        <v>3.8028209056522003E-2</v>
      </c>
      <c r="J10" s="16">
        <v>5.4206647638673699E-3</v>
      </c>
      <c r="K10" s="16">
        <v>4.5417243189234201E-2</v>
      </c>
      <c r="L10" s="16">
        <v>6.1026226065084496E-3</v>
      </c>
      <c r="M10" s="16"/>
      <c r="N10" s="16">
        <v>1.89990944404387E-2</v>
      </c>
      <c r="O10" s="16">
        <v>2.2168139598046899E-3</v>
      </c>
      <c r="P10" s="16">
        <v>2.1826047753032599E-2</v>
      </c>
      <c r="Q10" s="16">
        <v>6.6456734578164506E-2</v>
      </c>
      <c r="R10" s="16"/>
      <c r="S10" s="16">
        <v>1.73927583386068E-2</v>
      </c>
      <c r="T10" s="16">
        <v>4.3868430262960598E-2</v>
      </c>
      <c r="U10" s="16"/>
      <c r="V10" s="16">
        <v>4.1050316373174203E-2</v>
      </c>
      <c r="W10" s="16">
        <v>2.0901799133650801E-2</v>
      </c>
      <c r="X10" s="16">
        <v>2.7519375848717401E-2</v>
      </c>
      <c r="Y10" s="16">
        <v>1.5690692621175301E-2</v>
      </c>
      <c r="Z10" s="16"/>
      <c r="AA10" s="16">
        <v>3.0960999766310199E-2</v>
      </c>
      <c r="AB10" s="16">
        <v>2.1380996610106201E-2</v>
      </c>
      <c r="AC10" s="16">
        <v>4.2693863774401798E-2</v>
      </c>
      <c r="AD10" s="16">
        <v>2.51438494113824E-2</v>
      </c>
      <c r="AE10" s="16">
        <v>2.7509720261500299E-2</v>
      </c>
      <c r="AF10" s="16">
        <v>0</v>
      </c>
      <c r="AG10" s="16"/>
      <c r="AH10" s="16">
        <v>3.40871782127629E-2</v>
      </c>
      <c r="AI10" s="16">
        <v>1.89551718158033E-2</v>
      </c>
      <c r="AJ10" s="16"/>
      <c r="AK10" s="16">
        <v>3.2296790588866801E-2</v>
      </c>
      <c r="AL10" s="16">
        <v>7.3630017881477902E-3</v>
      </c>
      <c r="AM10" s="16"/>
      <c r="AN10" s="16">
        <v>3.00312220982548E-2</v>
      </c>
      <c r="AO10" s="16">
        <v>9.5561867645378093E-3</v>
      </c>
      <c r="AP10" s="16"/>
      <c r="AQ10" s="16">
        <v>4.9813064326163198E-2</v>
      </c>
      <c r="AR10" s="16">
        <v>3.5979547800919401E-2</v>
      </c>
      <c r="AS10" s="16">
        <v>8.1050316706767905E-3</v>
      </c>
      <c r="AT10" s="16"/>
      <c r="AU10" s="16">
        <v>1.76508029080037E-2</v>
      </c>
      <c r="AV10" s="16">
        <v>3.88401160382277E-2</v>
      </c>
      <c r="AW10" s="16"/>
      <c r="AX10" s="16">
        <v>2.6058312582953599E-2</v>
      </c>
      <c r="AY10" s="16">
        <v>3.8382221682929998E-2</v>
      </c>
      <c r="AZ10" s="16"/>
      <c r="BA10" s="16">
        <v>1.7087564430429299E-2</v>
      </c>
      <c r="BB10" s="16">
        <v>2.3015126633125198E-2</v>
      </c>
    </row>
    <row r="11" spans="2:54" x14ac:dyDescent="0.35">
      <c r="B11" s="19" t="s">
        <v>374</v>
      </c>
      <c r="C11" s="16">
        <v>3.7124226931483303E-2</v>
      </c>
      <c r="D11" s="16">
        <v>3.3150802926563798E-2</v>
      </c>
      <c r="E11" s="16">
        <v>3.9636024285938397E-2</v>
      </c>
      <c r="F11" s="16"/>
      <c r="G11" s="16">
        <v>2.5811519554424799E-2</v>
      </c>
      <c r="H11" s="16">
        <v>4.0929891898269302E-2</v>
      </c>
      <c r="I11" s="16">
        <v>4.2371856839239497E-2</v>
      </c>
      <c r="J11" s="16">
        <v>3.6905260946380802E-2</v>
      </c>
      <c r="K11" s="16">
        <v>4.5842106259809702E-2</v>
      </c>
      <c r="L11" s="16">
        <v>2.9651387182518099E-2</v>
      </c>
      <c r="M11" s="16"/>
      <c r="N11" s="16">
        <v>2.84349989927393E-2</v>
      </c>
      <c r="O11" s="16">
        <v>4.7688084251819703E-2</v>
      </c>
      <c r="P11" s="16">
        <v>4.0931771758925602E-2</v>
      </c>
      <c r="Q11" s="16">
        <v>2.8003703483714101E-2</v>
      </c>
      <c r="R11" s="16"/>
      <c r="S11" s="16">
        <v>3.5187348855542498E-2</v>
      </c>
      <c r="T11" s="16">
        <v>4.0229481797697197E-2</v>
      </c>
      <c r="U11" s="16"/>
      <c r="V11" s="16">
        <v>3.6181835989990703E-2</v>
      </c>
      <c r="W11" s="16">
        <v>3.2865007251540498E-2</v>
      </c>
      <c r="X11" s="16">
        <v>4.3515292953733603E-2</v>
      </c>
      <c r="Y11" s="16">
        <v>3.9911478575259701E-2</v>
      </c>
      <c r="Z11" s="16"/>
      <c r="AA11" s="16">
        <v>3.89905297771879E-2</v>
      </c>
      <c r="AB11" s="16">
        <v>5.8142898079868298E-2</v>
      </c>
      <c r="AC11" s="16">
        <v>2.98989811253648E-2</v>
      </c>
      <c r="AD11" s="16">
        <v>2.0047030504714101E-2</v>
      </c>
      <c r="AE11" s="16">
        <v>4.80653403941107E-2</v>
      </c>
      <c r="AF11" s="16">
        <v>0</v>
      </c>
      <c r="AG11" s="16"/>
      <c r="AH11" s="16">
        <v>3.9445815582764103E-2</v>
      </c>
      <c r="AI11" s="16">
        <v>3.2394896533019302E-2</v>
      </c>
      <c r="AJ11" s="16"/>
      <c r="AK11" s="16">
        <v>4.4346366735547101E-2</v>
      </c>
      <c r="AL11" s="16">
        <v>3.6509932778825999E-2</v>
      </c>
      <c r="AM11" s="16"/>
      <c r="AN11" s="16">
        <v>3.7615745897531201E-2</v>
      </c>
      <c r="AO11" s="16">
        <v>3.4577713789508198E-2</v>
      </c>
      <c r="AP11" s="16"/>
      <c r="AQ11" s="16">
        <v>5.06170295731216E-2</v>
      </c>
      <c r="AR11" s="16">
        <v>3.8984235688432199E-2</v>
      </c>
      <c r="AS11" s="16">
        <v>3.1282866932143702E-2</v>
      </c>
      <c r="AT11" s="16"/>
      <c r="AU11" s="16">
        <v>3.4562776310692898E-2</v>
      </c>
      <c r="AV11" s="16">
        <v>4.1432575304223E-2</v>
      </c>
      <c r="AW11" s="16"/>
      <c r="AX11" s="16">
        <v>3.9191183110565603E-2</v>
      </c>
      <c r="AY11" s="16">
        <v>2.8077326755260999E-2</v>
      </c>
      <c r="AZ11" s="16"/>
      <c r="BA11" s="16">
        <v>5.4377805183760002E-2</v>
      </c>
      <c r="BB11" s="16">
        <v>3.01431251388533E-2</v>
      </c>
    </row>
    <row r="12" spans="2:54" ht="29" customHeight="1" x14ac:dyDescent="0.35">
      <c r="B12" s="19" t="s">
        <v>375</v>
      </c>
      <c r="C12" s="16">
        <v>0.22674041581337101</v>
      </c>
      <c r="D12" s="16">
        <v>0.188399714605643</v>
      </c>
      <c r="E12" s="16">
        <v>0.26476508394702702</v>
      </c>
      <c r="F12" s="16"/>
      <c r="G12" s="16">
        <v>0.23345113003112899</v>
      </c>
      <c r="H12" s="16">
        <v>0.20563142068138801</v>
      </c>
      <c r="I12" s="16">
        <v>0.20719109402826699</v>
      </c>
      <c r="J12" s="16">
        <v>0.272527876236971</v>
      </c>
      <c r="K12" s="16">
        <v>0.25391557232943701</v>
      </c>
      <c r="L12" s="16">
        <v>0.200327779087697</v>
      </c>
      <c r="M12" s="16"/>
      <c r="N12" s="16">
        <v>0.25724196075870298</v>
      </c>
      <c r="O12" s="16">
        <v>0.25974679170613002</v>
      </c>
      <c r="P12" s="16">
        <v>0.19238120479898399</v>
      </c>
      <c r="Q12" s="16">
        <v>0.231119232257956</v>
      </c>
      <c r="R12" s="16"/>
      <c r="S12" s="16">
        <v>0.21719207167508001</v>
      </c>
      <c r="T12" s="16">
        <v>0.24226631201926399</v>
      </c>
      <c r="U12" s="16"/>
      <c r="V12" s="16">
        <v>0.28211820388446301</v>
      </c>
      <c r="W12" s="16">
        <v>0.22466033375132899</v>
      </c>
      <c r="X12" s="16">
        <v>0.18042912353026</v>
      </c>
      <c r="Y12" s="16">
        <v>0.23267182565663</v>
      </c>
      <c r="Z12" s="16"/>
      <c r="AA12" s="16">
        <v>0.28049072897402599</v>
      </c>
      <c r="AB12" s="16">
        <v>0.194118483684279</v>
      </c>
      <c r="AC12" s="16">
        <v>0.21299470349448499</v>
      </c>
      <c r="AD12" s="16">
        <v>0.16232362343047799</v>
      </c>
      <c r="AE12" s="16">
        <v>0.28199808082856798</v>
      </c>
      <c r="AF12" s="16">
        <v>6.5684809185288906E-2</v>
      </c>
      <c r="AG12" s="16"/>
      <c r="AH12" s="16">
        <v>0.21179774811218899</v>
      </c>
      <c r="AI12" s="16">
        <v>0.21295569515284499</v>
      </c>
      <c r="AJ12" s="16"/>
      <c r="AK12" s="16">
        <v>0.195104857331452</v>
      </c>
      <c r="AL12" s="16">
        <v>0.215416441316271</v>
      </c>
      <c r="AM12" s="16"/>
      <c r="AN12" s="16">
        <v>0.19513823971970401</v>
      </c>
      <c r="AO12" s="16">
        <v>0.21939217468184</v>
      </c>
      <c r="AP12" s="16"/>
      <c r="AQ12" s="16">
        <v>0.125687749607097</v>
      </c>
      <c r="AR12" s="16">
        <v>0.30990189140295399</v>
      </c>
      <c r="AS12" s="16">
        <v>0.16824092234631899</v>
      </c>
      <c r="AT12" s="16"/>
      <c r="AU12" s="16">
        <v>0.21019986976453101</v>
      </c>
      <c r="AV12" s="16">
        <v>0.24533474200783001</v>
      </c>
      <c r="AW12" s="16"/>
      <c r="AX12" s="16">
        <v>0.221376380549204</v>
      </c>
      <c r="AY12" s="16">
        <v>0.25097547770907203</v>
      </c>
      <c r="AZ12" s="16"/>
      <c r="BA12" s="16">
        <v>0.17592084383416101</v>
      </c>
      <c r="BB12" s="16">
        <v>0.21305233010522201</v>
      </c>
    </row>
    <row r="13" spans="2:54" x14ac:dyDescent="0.35">
      <c r="B13" s="19" t="s">
        <v>376</v>
      </c>
      <c r="C13" s="16">
        <v>0.16812688015343</v>
      </c>
      <c r="D13" s="16">
        <v>0.16148201944462801</v>
      </c>
      <c r="E13" s="16">
        <v>0.175212717865423</v>
      </c>
      <c r="F13" s="16"/>
      <c r="G13" s="16">
        <v>0.12530369142400599</v>
      </c>
      <c r="H13" s="16">
        <v>0.15214199513978899</v>
      </c>
      <c r="I13" s="16">
        <v>0.215631778820432</v>
      </c>
      <c r="J13" s="16">
        <v>0.139116949633284</v>
      </c>
      <c r="K13" s="16">
        <v>0.18492646179210101</v>
      </c>
      <c r="L13" s="16">
        <v>0.17833777788310601</v>
      </c>
      <c r="M13" s="16"/>
      <c r="N13" s="16">
        <v>0.209861718206694</v>
      </c>
      <c r="O13" s="16">
        <v>0.18540280418626501</v>
      </c>
      <c r="P13" s="16">
        <v>0.16094248923722601</v>
      </c>
      <c r="Q13" s="16">
        <v>0.13464159197050499</v>
      </c>
      <c r="R13" s="16"/>
      <c r="S13" s="16">
        <v>0.17145754796294699</v>
      </c>
      <c r="T13" s="16">
        <v>0.16394212178060399</v>
      </c>
      <c r="U13" s="16"/>
      <c r="V13" s="16">
        <v>0.14617691719887899</v>
      </c>
      <c r="W13" s="16">
        <v>0.17634802128225499</v>
      </c>
      <c r="X13" s="16">
        <v>0.183457070159142</v>
      </c>
      <c r="Y13" s="16">
        <v>0.10533537788514</v>
      </c>
      <c r="Z13" s="16"/>
      <c r="AA13" s="16">
        <v>0.15586059221041401</v>
      </c>
      <c r="AB13" s="16">
        <v>0.155743432833996</v>
      </c>
      <c r="AC13" s="16">
        <v>0.14788722156214201</v>
      </c>
      <c r="AD13" s="16">
        <v>0.20328209267788999</v>
      </c>
      <c r="AE13" s="16">
        <v>0.15269576574514601</v>
      </c>
      <c r="AF13" s="16">
        <v>0.26229139162208398</v>
      </c>
      <c r="AG13" s="16"/>
      <c r="AH13" s="16">
        <v>0.18555225549454299</v>
      </c>
      <c r="AI13" s="16">
        <v>0.16411652177751401</v>
      </c>
      <c r="AJ13" s="16"/>
      <c r="AK13" s="16">
        <v>0.203933827368244</v>
      </c>
      <c r="AL13" s="16">
        <v>0.17797948158190899</v>
      </c>
      <c r="AM13" s="16"/>
      <c r="AN13" s="16">
        <v>0.19232759289923301</v>
      </c>
      <c r="AO13" s="16">
        <v>0.165726315024738</v>
      </c>
      <c r="AP13" s="16"/>
      <c r="AQ13" s="16">
        <v>0.20301202456682699</v>
      </c>
      <c r="AR13" s="16">
        <v>0.165468697765974</v>
      </c>
      <c r="AS13" s="16">
        <v>0.16977643612638799</v>
      </c>
      <c r="AT13" s="16"/>
      <c r="AU13" s="16">
        <v>0.17301277063547599</v>
      </c>
      <c r="AV13" s="16">
        <v>0.16425367823384701</v>
      </c>
      <c r="AW13" s="16"/>
      <c r="AX13" s="16">
        <v>0.177913779235438</v>
      </c>
      <c r="AY13" s="16">
        <v>0.12498245882464901</v>
      </c>
      <c r="AZ13" s="16"/>
      <c r="BA13" s="16">
        <v>0.177868535853557</v>
      </c>
      <c r="BB13" s="16">
        <v>0.22954422837133501</v>
      </c>
    </row>
    <row r="14" spans="2:54" x14ac:dyDescent="0.35">
      <c r="B14" s="19" t="s">
        <v>377</v>
      </c>
      <c r="C14" s="16">
        <v>0.166651298965975</v>
      </c>
      <c r="D14" s="16">
        <v>0.20398470569145499</v>
      </c>
      <c r="E14" s="16">
        <v>0.13273981759626199</v>
      </c>
      <c r="F14" s="16"/>
      <c r="G14" s="16">
        <v>0.12535424431589501</v>
      </c>
      <c r="H14" s="16">
        <v>0.197756519606756</v>
      </c>
      <c r="I14" s="16">
        <v>0.16086457997550099</v>
      </c>
      <c r="J14" s="16">
        <v>0.20121204661716199</v>
      </c>
      <c r="K14" s="16">
        <v>0.167321816461384</v>
      </c>
      <c r="L14" s="16">
        <v>0.14173064821401199</v>
      </c>
      <c r="M14" s="16"/>
      <c r="N14" s="16">
        <v>0.15496808221796701</v>
      </c>
      <c r="O14" s="16">
        <v>0.14139150890406199</v>
      </c>
      <c r="P14" s="16">
        <v>0.18275145969460899</v>
      </c>
      <c r="Q14" s="16">
        <v>0.17129596530999799</v>
      </c>
      <c r="R14" s="16"/>
      <c r="S14" s="16">
        <v>0.175774401052426</v>
      </c>
      <c r="T14" s="16">
        <v>0.152066525257467</v>
      </c>
      <c r="U14" s="16"/>
      <c r="V14" s="16">
        <v>0.123178804563304</v>
      </c>
      <c r="W14" s="16">
        <v>0.18121516324947101</v>
      </c>
      <c r="X14" s="16">
        <v>0.17112130642227999</v>
      </c>
      <c r="Y14" s="16">
        <v>0.27902639843069299</v>
      </c>
      <c r="Z14" s="16"/>
      <c r="AA14" s="16">
        <v>0.13211230109107899</v>
      </c>
      <c r="AB14" s="16">
        <v>0.15574115488488299</v>
      </c>
      <c r="AC14" s="16">
        <v>0.175790123157506</v>
      </c>
      <c r="AD14" s="16">
        <v>0.23210944317467599</v>
      </c>
      <c r="AE14" s="16">
        <v>0.16287910122683599</v>
      </c>
      <c r="AF14" s="16">
        <v>0.19699757595099199</v>
      </c>
      <c r="AG14" s="16"/>
      <c r="AH14" s="16">
        <v>0.184630879331867</v>
      </c>
      <c r="AI14" s="16">
        <v>0.18160025508681399</v>
      </c>
      <c r="AJ14" s="16"/>
      <c r="AK14" s="16">
        <v>0.187609207222418</v>
      </c>
      <c r="AL14" s="16">
        <v>0.19582941088758099</v>
      </c>
      <c r="AM14" s="16"/>
      <c r="AN14" s="16">
        <v>0.17458609929443</v>
      </c>
      <c r="AO14" s="16">
        <v>0.18968835187911501</v>
      </c>
      <c r="AP14" s="16"/>
      <c r="AQ14" s="16">
        <v>0.19752053394783201</v>
      </c>
      <c r="AR14" s="16">
        <v>0.112008169642396</v>
      </c>
      <c r="AS14" s="16">
        <v>0.228054982247058</v>
      </c>
      <c r="AT14" s="16"/>
      <c r="AU14" s="16">
        <v>0.19152674910683501</v>
      </c>
      <c r="AV14" s="16">
        <v>0.134397083426568</v>
      </c>
      <c r="AW14" s="16"/>
      <c r="AX14" s="16">
        <v>0.172952202210199</v>
      </c>
      <c r="AY14" s="16">
        <v>0.141224615403272</v>
      </c>
      <c r="AZ14" s="16"/>
      <c r="BA14" s="16">
        <v>0.228571142746226</v>
      </c>
      <c r="BB14" s="16">
        <v>0.21381253694192101</v>
      </c>
    </row>
    <row r="15" spans="2:54" x14ac:dyDescent="0.35">
      <c r="B15" s="19" t="s">
        <v>378</v>
      </c>
      <c r="C15" s="16">
        <v>0.22144094982478599</v>
      </c>
      <c r="D15" s="16">
        <v>0.25775602364454397</v>
      </c>
      <c r="E15" s="16">
        <v>0.18660774058520799</v>
      </c>
      <c r="F15" s="16"/>
      <c r="G15" s="16">
        <v>0.31854778604865802</v>
      </c>
      <c r="H15" s="16">
        <v>0.26350827040046698</v>
      </c>
      <c r="I15" s="16">
        <v>0.22742794445946199</v>
      </c>
      <c r="J15" s="16">
        <v>0.215434409108403</v>
      </c>
      <c r="K15" s="16">
        <v>0.156311236471146</v>
      </c>
      <c r="L15" s="16">
        <v>0.18019319129113501</v>
      </c>
      <c r="M15" s="16"/>
      <c r="N15" s="16">
        <v>0.187353506701887</v>
      </c>
      <c r="O15" s="16">
        <v>0.18519018266721801</v>
      </c>
      <c r="P15" s="16">
        <v>0.25980857102857502</v>
      </c>
      <c r="Q15" s="16">
        <v>0.21604082380628201</v>
      </c>
      <c r="R15" s="16"/>
      <c r="S15" s="16">
        <v>0.21074959724876899</v>
      </c>
      <c r="T15" s="16">
        <v>0.23534335922145899</v>
      </c>
      <c r="U15" s="16"/>
      <c r="V15" s="16">
        <v>0.22064468063875001</v>
      </c>
      <c r="W15" s="16">
        <v>0.17762281631538801</v>
      </c>
      <c r="X15" s="16">
        <v>0.27527343799458198</v>
      </c>
      <c r="Y15" s="16">
        <v>0.28467067353153602</v>
      </c>
      <c r="Z15" s="16"/>
      <c r="AA15" s="16">
        <v>0.200403989921908</v>
      </c>
      <c r="AB15" s="16">
        <v>0.23187660789219</v>
      </c>
      <c r="AC15" s="16">
        <v>0.17476567196848999</v>
      </c>
      <c r="AD15" s="16">
        <v>0.246677558441117</v>
      </c>
      <c r="AE15" s="16">
        <v>0.22677792032670899</v>
      </c>
      <c r="AF15" s="16">
        <v>0.38587724306456</v>
      </c>
      <c r="AG15" s="16"/>
      <c r="AH15" s="16">
        <v>0.21640799620405701</v>
      </c>
      <c r="AI15" s="16">
        <v>0.23141658108324401</v>
      </c>
      <c r="AJ15" s="16"/>
      <c r="AK15" s="16">
        <v>0.190107855296727</v>
      </c>
      <c r="AL15" s="16">
        <v>0.20200208604851699</v>
      </c>
      <c r="AM15" s="16"/>
      <c r="AN15" s="16">
        <v>0.22808203057242499</v>
      </c>
      <c r="AO15" s="16">
        <v>0.220702388257115</v>
      </c>
      <c r="AP15" s="16"/>
      <c r="AQ15" s="16">
        <v>0.24593488575630201</v>
      </c>
      <c r="AR15" s="16">
        <v>0.18738806746276901</v>
      </c>
      <c r="AS15" s="16">
        <v>0.25010742294825999</v>
      </c>
      <c r="AT15" s="16"/>
      <c r="AU15" s="16">
        <v>0.19760446262506901</v>
      </c>
      <c r="AV15" s="16">
        <v>0.25927844455747301</v>
      </c>
      <c r="AW15" s="16"/>
      <c r="AX15" s="16">
        <v>0.23300036516425399</v>
      </c>
      <c r="AY15" s="16">
        <v>0.160247133402875</v>
      </c>
      <c r="AZ15" s="16"/>
      <c r="BA15" s="16">
        <v>0.269852738493568</v>
      </c>
      <c r="BB15" s="16">
        <v>0.21276470567716699</v>
      </c>
    </row>
    <row r="16" spans="2:54" x14ac:dyDescent="0.35">
      <c r="B16" s="19" t="s">
        <v>103</v>
      </c>
      <c r="C16" s="20">
        <v>5.0485367712139698E-2</v>
      </c>
      <c r="D16" s="20">
        <v>4.3678037173134301E-2</v>
      </c>
      <c r="E16" s="20">
        <v>5.7722021851936402E-2</v>
      </c>
      <c r="F16" s="20"/>
      <c r="G16" s="20">
        <v>5.0888697597352497E-2</v>
      </c>
      <c r="H16" s="20">
        <v>1.20051861171552E-2</v>
      </c>
      <c r="I16" s="20">
        <v>2.9681592029366901E-2</v>
      </c>
      <c r="J16" s="20">
        <v>5.9174396774134497E-2</v>
      </c>
      <c r="K16" s="20">
        <v>3.49284257493752E-2</v>
      </c>
      <c r="L16" s="20">
        <v>0.10503776461816799</v>
      </c>
      <c r="M16" s="20"/>
      <c r="N16" s="20">
        <v>4.2602931826771599E-2</v>
      </c>
      <c r="O16" s="20">
        <v>6.8544894549834007E-2</v>
      </c>
      <c r="P16" s="20">
        <v>4.38793035341246E-2</v>
      </c>
      <c r="Q16" s="20">
        <v>5.0929560093692497E-2</v>
      </c>
      <c r="R16" s="20"/>
      <c r="S16" s="20">
        <v>6.2217451948495102E-2</v>
      </c>
      <c r="T16" s="20">
        <v>3.3047284657046899E-2</v>
      </c>
      <c r="U16" s="20"/>
      <c r="V16" s="20">
        <v>3.2666795685463497E-2</v>
      </c>
      <c r="W16" s="20">
        <v>7.2459692500028705E-2</v>
      </c>
      <c r="X16" s="20">
        <v>4.16812171556495E-2</v>
      </c>
      <c r="Y16" s="20">
        <v>0</v>
      </c>
      <c r="Z16" s="20"/>
      <c r="AA16" s="20">
        <v>5.2737872745822E-2</v>
      </c>
      <c r="AB16" s="20">
        <v>5.9935211196411202E-2</v>
      </c>
      <c r="AC16" s="20">
        <v>0.113436268925586</v>
      </c>
      <c r="AD16" s="20">
        <v>2.1157993925663799E-2</v>
      </c>
      <c r="AE16" s="20">
        <v>1.7541407199383199E-2</v>
      </c>
      <c r="AF16" s="20">
        <v>6.3887676501372101E-2</v>
      </c>
      <c r="AG16" s="20"/>
      <c r="AH16" s="20">
        <v>3.6003873204246299E-2</v>
      </c>
      <c r="AI16" s="20">
        <v>6.5913692194779605E-2</v>
      </c>
      <c r="AJ16" s="20"/>
      <c r="AK16" s="20">
        <v>4.0216095940485197E-2</v>
      </c>
      <c r="AL16" s="20">
        <v>5.1473226736933698E-2</v>
      </c>
      <c r="AM16" s="20"/>
      <c r="AN16" s="20">
        <v>3.7030235382197602E-2</v>
      </c>
      <c r="AO16" s="20">
        <v>5.9794533506506702E-2</v>
      </c>
      <c r="AP16" s="20"/>
      <c r="AQ16" s="20">
        <v>3.60928967404818E-2</v>
      </c>
      <c r="AR16" s="20">
        <v>3.9037868476103903E-2</v>
      </c>
      <c r="AS16" s="20">
        <v>5.8299172669622798E-2</v>
      </c>
      <c r="AT16" s="20"/>
      <c r="AU16" s="20">
        <v>5.5253482114239097E-2</v>
      </c>
      <c r="AV16" s="20">
        <v>4.1612839490921101E-2</v>
      </c>
      <c r="AW16" s="20"/>
      <c r="AX16" s="20">
        <v>4.34075621564768E-2</v>
      </c>
      <c r="AY16" s="20">
        <v>8.86104842015666E-2</v>
      </c>
      <c r="AZ16" s="20"/>
      <c r="BA16" s="20">
        <v>2.1429714159188901E-2</v>
      </c>
      <c r="BB16" s="20">
        <v>1.07127525830902E-2</v>
      </c>
    </row>
    <row r="17" spans="2:2" x14ac:dyDescent="0.35">
      <c r="B17" s="21"/>
    </row>
    <row r="18" spans="2:2" x14ac:dyDescent="0.35">
      <c r="B18" t="s">
        <v>525</v>
      </c>
    </row>
    <row r="19" spans="2:2" x14ac:dyDescent="0.35">
      <c r="B19" t="s">
        <v>526</v>
      </c>
    </row>
    <row r="21" spans="2:2" x14ac:dyDescent="0.35">
      <c r="B2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B21"/>
  <sheetViews>
    <sheetView showGridLines="0" topLeftCell="A9"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380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1003</v>
      </c>
      <c r="D7" s="13">
        <v>475</v>
      </c>
      <c r="E7" s="13">
        <v>520</v>
      </c>
      <c r="F7" s="13"/>
      <c r="G7" s="13">
        <v>109</v>
      </c>
      <c r="H7" s="13">
        <v>182</v>
      </c>
      <c r="I7" s="13">
        <v>159</v>
      </c>
      <c r="J7" s="13">
        <v>169</v>
      </c>
      <c r="K7" s="13">
        <v>172</v>
      </c>
      <c r="L7" s="13">
        <v>212</v>
      </c>
      <c r="M7" s="13"/>
      <c r="N7" s="13">
        <v>198</v>
      </c>
      <c r="O7" s="13">
        <v>218</v>
      </c>
      <c r="P7" s="13">
        <v>425</v>
      </c>
      <c r="Q7" s="13">
        <v>162</v>
      </c>
      <c r="R7" s="13"/>
      <c r="S7" s="13">
        <v>743</v>
      </c>
      <c r="T7" s="13">
        <v>258</v>
      </c>
      <c r="U7" s="13"/>
      <c r="V7" s="13">
        <v>220</v>
      </c>
      <c r="W7" s="13">
        <v>397</v>
      </c>
      <c r="X7" s="13">
        <v>339</v>
      </c>
      <c r="Y7" s="13">
        <v>47</v>
      </c>
      <c r="Z7" s="13"/>
      <c r="AA7" s="13">
        <v>285</v>
      </c>
      <c r="AB7" s="13">
        <v>223</v>
      </c>
      <c r="AC7" s="13">
        <v>85</v>
      </c>
      <c r="AD7" s="13">
        <v>260</v>
      </c>
      <c r="AE7" s="13">
        <v>113</v>
      </c>
      <c r="AF7" s="13">
        <v>37</v>
      </c>
      <c r="AG7" s="13"/>
      <c r="AH7" s="13">
        <v>472</v>
      </c>
      <c r="AI7" s="13">
        <v>367</v>
      </c>
      <c r="AJ7" s="13"/>
      <c r="AK7" s="13">
        <v>388</v>
      </c>
      <c r="AL7" s="13">
        <v>326</v>
      </c>
      <c r="AM7" s="13"/>
      <c r="AN7" s="13">
        <v>425</v>
      </c>
      <c r="AO7" s="13">
        <v>392</v>
      </c>
      <c r="AP7" s="13"/>
      <c r="AQ7" s="13">
        <v>200</v>
      </c>
      <c r="AR7" s="13">
        <v>386</v>
      </c>
      <c r="AS7" s="13">
        <v>359</v>
      </c>
      <c r="AT7" s="13"/>
      <c r="AU7" s="13">
        <v>606</v>
      </c>
      <c r="AV7" s="13">
        <v>392</v>
      </c>
      <c r="AW7" s="13"/>
      <c r="AX7" s="13">
        <v>841</v>
      </c>
      <c r="AY7" s="13">
        <v>156</v>
      </c>
      <c r="AZ7" s="13"/>
      <c r="BA7" s="13">
        <v>314</v>
      </c>
      <c r="BB7" s="13">
        <v>77</v>
      </c>
    </row>
    <row r="8" spans="2:54" ht="30" customHeight="1" x14ac:dyDescent="0.35">
      <c r="B8" s="14" t="s">
        <v>84</v>
      </c>
      <c r="C8" s="14">
        <v>1004</v>
      </c>
      <c r="D8" s="14">
        <v>483</v>
      </c>
      <c r="E8" s="14">
        <v>513</v>
      </c>
      <c r="F8" s="14"/>
      <c r="G8" s="14">
        <v>122</v>
      </c>
      <c r="H8" s="14">
        <v>181</v>
      </c>
      <c r="I8" s="14">
        <v>165</v>
      </c>
      <c r="J8" s="14">
        <v>159</v>
      </c>
      <c r="K8" s="14">
        <v>166</v>
      </c>
      <c r="L8" s="14">
        <v>211</v>
      </c>
      <c r="M8" s="14"/>
      <c r="N8" s="14">
        <v>171</v>
      </c>
      <c r="O8" s="14">
        <v>210</v>
      </c>
      <c r="P8" s="14">
        <v>383</v>
      </c>
      <c r="Q8" s="14">
        <v>239</v>
      </c>
      <c r="R8" s="14"/>
      <c r="S8" s="14">
        <v>602</v>
      </c>
      <c r="T8" s="14">
        <v>400</v>
      </c>
      <c r="U8" s="14"/>
      <c r="V8" s="14">
        <v>259</v>
      </c>
      <c r="W8" s="14">
        <v>411</v>
      </c>
      <c r="X8" s="14">
        <v>298</v>
      </c>
      <c r="Y8" s="14">
        <v>36</v>
      </c>
      <c r="Z8" s="14"/>
      <c r="AA8" s="14">
        <v>392</v>
      </c>
      <c r="AB8" s="14">
        <v>178</v>
      </c>
      <c r="AC8" s="14">
        <v>99</v>
      </c>
      <c r="AD8" s="14">
        <v>213</v>
      </c>
      <c r="AE8" s="14">
        <v>90</v>
      </c>
      <c r="AF8" s="14">
        <v>31</v>
      </c>
      <c r="AG8" s="14"/>
      <c r="AH8" s="14">
        <v>486</v>
      </c>
      <c r="AI8" s="14">
        <v>334</v>
      </c>
      <c r="AJ8" s="14"/>
      <c r="AK8" s="14">
        <v>410</v>
      </c>
      <c r="AL8" s="14">
        <v>305</v>
      </c>
      <c r="AM8" s="14"/>
      <c r="AN8" s="14">
        <v>438</v>
      </c>
      <c r="AO8" s="14">
        <v>366</v>
      </c>
      <c r="AP8" s="14"/>
      <c r="AQ8" s="14">
        <v>194</v>
      </c>
      <c r="AR8" s="14">
        <v>407</v>
      </c>
      <c r="AS8" s="14">
        <v>335</v>
      </c>
      <c r="AT8" s="14"/>
      <c r="AU8" s="14">
        <v>584</v>
      </c>
      <c r="AV8" s="14">
        <v>412</v>
      </c>
      <c r="AW8" s="14"/>
      <c r="AX8" s="14">
        <v>834</v>
      </c>
      <c r="AY8" s="14">
        <v>163</v>
      </c>
      <c r="AZ8" s="14"/>
      <c r="BA8" s="14">
        <v>296</v>
      </c>
      <c r="BB8" s="14">
        <v>73</v>
      </c>
    </row>
    <row r="9" spans="2:54" x14ac:dyDescent="0.35">
      <c r="B9" s="19" t="s">
        <v>372</v>
      </c>
      <c r="C9" s="16">
        <v>0.13353737466683499</v>
      </c>
      <c r="D9" s="16">
        <v>0.10033926418954101</v>
      </c>
      <c r="E9" s="16">
        <v>0.16507052319792201</v>
      </c>
      <c r="F9" s="16"/>
      <c r="G9" s="16">
        <v>9.7746888322766304E-2</v>
      </c>
      <c r="H9" s="16">
        <v>0.103999183775401</v>
      </c>
      <c r="I9" s="16">
        <v>0.106925451192539</v>
      </c>
      <c r="J9" s="16">
        <v>0.12643761615134499</v>
      </c>
      <c r="K9" s="16">
        <v>0.163518220802331</v>
      </c>
      <c r="L9" s="16">
        <v>0.18200415223369701</v>
      </c>
      <c r="M9" s="16"/>
      <c r="N9" s="16">
        <v>0.14085266864693299</v>
      </c>
      <c r="O9" s="16">
        <v>0.15661502740435301</v>
      </c>
      <c r="P9" s="16">
        <v>0.116210014408589</v>
      </c>
      <c r="Q9" s="16">
        <v>0.13580318835366001</v>
      </c>
      <c r="R9" s="16"/>
      <c r="S9" s="16">
        <v>0.13953420025498001</v>
      </c>
      <c r="T9" s="16">
        <v>0.125175367440053</v>
      </c>
      <c r="U9" s="16"/>
      <c r="V9" s="16">
        <v>0.146227980368032</v>
      </c>
      <c r="W9" s="16">
        <v>0.13659309656096799</v>
      </c>
      <c r="X9" s="16">
        <v>0.12726684149015499</v>
      </c>
      <c r="Y9" s="16">
        <v>5.8384245920740999E-2</v>
      </c>
      <c r="Z9" s="16"/>
      <c r="AA9" s="16">
        <v>0.14615475123244501</v>
      </c>
      <c r="AB9" s="16">
        <v>0.124676962002125</v>
      </c>
      <c r="AC9" s="16">
        <v>0.14597266007165999</v>
      </c>
      <c r="AD9" s="16">
        <v>0.11792055155101901</v>
      </c>
      <c r="AE9" s="16">
        <v>0.12839340821937101</v>
      </c>
      <c r="AF9" s="16">
        <v>0.10759899721814099</v>
      </c>
      <c r="AG9" s="16"/>
      <c r="AH9" s="16">
        <v>0.13479492300513901</v>
      </c>
      <c r="AI9" s="16">
        <v>0.121702723378632</v>
      </c>
      <c r="AJ9" s="16"/>
      <c r="AK9" s="16">
        <v>0.14840049153788001</v>
      </c>
      <c r="AL9" s="16">
        <v>0.13561851993708199</v>
      </c>
      <c r="AM9" s="16"/>
      <c r="AN9" s="16">
        <v>0.13858019058573201</v>
      </c>
      <c r="AO9" s="16">
        <v>0.128305427439072</v>
      </c>
      <c r="AP9" s="16"/>
      <c r="AQ9" s="16">
        <v>0.13344958482925201</v>
      </c>
      <c r="AR9" s="16">
        <v>0.13822361795225899</v>
      </c>
      <c r="AS9" s="16">
        <v>0.115352284676354</v>
      </c>
      <c r="AT9" s="16"/>
      <c r="AU9" s="16">
        <v>0.14832306363776199</v>
      </c>
      <c r="AV9" s="16">
        <v>0.115033912589732</v>
      </c>
      <c r="AW9" s="16"/>
      <c r="AX9" s="16">
        <v>0.114708323803499</v>
      </c>
      <c r="AY9" s="16">
        <v>0.21295238834764199</v>
      </c>
      <c r="AZ9" s="16"/>
      <c r="BA9" s="16">
        <v>8.1696883660813194E-2</v>
      </c>
      <c r="BB9" s="16">
        <v>6.0068866554709402E-2</v>
      </c>
    </row>
    <row r="10" spans="2:54" x14ac:dyDescent="0.35">
      <c r="B10" s="19" t="s">
        <v>373</v>
      </c>
      <c r="C10" s="16">
        <v>3.2654981771593997E-2</v>
      </c>
      <c r="D10" s="16">
        <v>3.6984276008037303E-2</v>
      </c>
      <c r="E10" s="16">
        <v>2.7260258492388102E-2</v>
      </c>
      <c r="F10" s="16"/>
      <c r="G10" s="16">
        <v>3.2699353511831501E-2</v>
      </c>
      <c r="H10" s="16">
        <v>3.8794217784438603E-2</v>
      </c>
      <c r="I10" s="16">
        <v>4.1648918532770099E-2</v>
      </c>
      <c r="J10" s="16">
        <v>3.2334094459115302E-2</v>
      </c>
      <c r="K10" s="16">
        <v>3.8526586339228598E-2</v>
      </c>
      <c r="L10" s="16">
        <v>1.5976573378810099E-2</v>
      </c>
      <c r="M10" s="16"/>
      <c r="N10" s="16">
        <v>7.3005796610648793E-2</v>
      </c>
      <c r="O10" s="16">
        <v>2.19131523856229E-2</v>
      </c>
      <c r="P10" s="16">
        <v>1.85444162911368E-2</v>
      </c>
      <c r="Q10" s="16">
        <v>3.5815676827713701E-2</v>
      </c>
      <c r="R10" s="16"/>
      <c r="S10" s="16">
        <v>3.2555993558538797E-2</v>
      </c>
      <c r="T10" s="16">
        <v>3.2967036583515498E-2</v>
      </c>
      <c r="U10" s="16"/>
      <c r="V10" s="16">
        <v>3.6498696180105601E-2</v>
      </c>
      <c r="W10" s="16">
        <v>3.1283017886228802E-2</v>
      </c>
      <c r="X10" s="16">
        <v>3.2994478878982103E-2</v>
      </c>
      <c r="Y10" s="16">
        <v>1.76906367184381E-2</v>
      </c>
      <c r="Z10" s="16"/>
      <c r="AA10" s="16">
        <v>3.29249453694994E-2</v>
      </c>
      <c r="AB10" s="16">
        <v>1.9137974694385398E-2</v>
      </c>
      <c r="AC10" s="16">
        <v>3.9047332846797199E-2</v>
      </c>
      <c r="AD10" s="16">
        <v>4.6787959182559902E-2</v>
      </c>
      <c r="AE10" s="16">
        <v>2.2337728301066902E-2</v>
      </c>
      <c r="AF10" s="16">
        <v>1.9292537127568E-2</v>
      </c>
      <c r="AG10" s="16"/>
      <c r="AH10" s="16">
        <v>3.7368965650350201E-2</v>
      </c>
      <c r="AI10" s="16">
        <v>3.2281506881318901E-2</v>
      </c>
      <c r="AJ10" s="16"/>
      <c r="AK10" s="16">
        <v>3.9181839757194498E-2</v>
      </c>
      <c r="AL10" s="16">
        <v>2.1223510241440299E-2</v>
      </c>
      <c r="AM10" s="16"/>
      <c r="AN10" s="16">
        <v>3.76653400273863E-2</v>
      </c>
      <c r="AO10" s="16">
        <v>1.9487051253732401E-2</v>
      </c>
      <c r="AP10" s="16"/>
      <c r="AQ10" s="16">
        <v>4.4182538268283902E-2</v>
      </c>
      <c r="AR10" s="16">
        <v>4.5427942277356102E-2</v>
      </c>
      <c r="AS10" s="16">
        <v>1.4254192050154E-2</v>
      </c>
      <c r="AT10" s="16"/>
      <c r="AU10" s="16">
        <v>3.2631823598484599E-2</v>
      </c>
      <c r="AV10" s="16">
        <v>3.3283046873319101E-2</v>
      </c>
      <c r="AW10" s="16"/>
      <c r="AX10" s="16">
        <v>3.6948435575728203E-2</v>
      </c>
      <c r="AY10" s="16">
        <v>1.2041964290598201E-2</v>
      </c>
      <c r="AZ10" s="16"/>
      <c r="BA10" s="16">
        <v>2.5290271686241299E-2</v>
      </c>
      <c r="BB10" s="16">
        <v>2.3794785540692899E-2</v>
      </c>
    </row>
    <row r="11" spans="2:54" x14ac:dyDescent="0.35">
      <c r="B11" s="19" t="s">
        <v>374</v>
      </c>
      <c r="C11" s="16">
        <v>4.9598060579535197E-2</v>
      </c>
      <c r="D11" s="16">
        <v>3.9974011539119503E-2</v>
      </c>
      <c r="E11" s="16">
        <v>5.6127599000671102E-2</v>
      </c>
      <c r="F11" s="16"/>
      <c r="G11" s="16">
        <v>9.4906346203064706E-2</v>
      </c>
      <c r="H11" s="16">
        <v>5.95402245954759E-2</v>
      </c>
      <c r="I11" s="16">
        <v>4.5195367489001298E-2</v>
      </c>
      <c r="J11" s="16">
        <v>3.5402169465787503E-2</v>
      </c>
      <c r="K11" s="16">
        <v>4.4428860882825598E-2</v>
      </c>
      <c r="L11" s="16">
        <v>3.3172014899956997E-2</v>
      </c>
      <c r="M11" s="16"/>
      <c r="N11" s="16">
        <v>4.2477312170216601E-2</v>
      </c>
      <c r="O11" s="16">
        <v>4.9123586671487897E-2</v>
      </c>
      <c r="P11" s="16">
        <v>3.9294888189564503E-2</v>
      </c>
      <c r="Q11" s="16">
        <v>7.1616308622967001E-2</v>
      </c>
      <c r="R11" s="16"/>
      <c r="S11" s="16">
        <v>4.91401809617154E-2</v>
      </c>
      <c r="T11" s="16">
        <v>4.7205994181125699E-2</v>
      </c>
      <c r="U11" s="16"/>
      <c r="V11" s="16">
        <v>5.4127060104155203E-2</v>
      </c>
      <c r="W11" s="16">
        <v>4.9018568844395601E-2</v>
      </c>
      <c r="X11" s="16">
        <v>4.4428073819376801E-2</v>
      </c>
      <c r="Y11" s="16">
        <v>6.6624881311029893E-2</v>
      </c>
      <c r="Z11" s="16"/>
      <c r="AA11" s="16">
        <v>4.8242477710772398E-2</v>
      </c>
      <c r="AB11" s="16">
        <v>3.6750548068385902E-2</v>
      </c>
      <c r="AC11" s="16">
        <v>5.6193596958369903E-2</v>
      </c>
      <c r="AD11" s="16">
        <v>7.0463822335607898E-2</v>
      </c>
      <c r="AE11" s="16">
        <v>3.5075371197593297E-2</v>
      </c>
      <c r="AF11" s="16">
        <v>1.8184412953574501E-2</v>
      </c>
      <c r="AG11" s="16"/>
      <c r="AH11" s="16">
        <v>5.1395753163514697E-2</v>
      </c>
      <c r="AI11" s="16">
        <v>5.23296627108642E-2</v>
      </c>
      <c r="AJ11" s="16"/>
      <c r="AK11" s="16">
        <v>5.74191661487485E-2</v>
      </c>
      <c r="AL11" s="16">
        <v>6.1177531122227097E-2</v>
      </c>
      <c r="AM11" s="16"/>
      <c r="AN11" s="16">
        <v>4.8719181959828502E-2</v>
      </c>
      <c r="AO11" s="16">
        <v>5.4967242697795897E-2</v>
      </c>
      <c r="AP11" s="16"/>
      <c r="AQ11" s="16">
        <v>3.6919648309150802E-2</v>
      </c>
      <c r="AR11" s="16">
        <v>6.0717125525442998E-2</v>
      </c>
      <c r="AS11" s="16">
        <v>5.2115918664392497E-2</v>
      </c>
      <c r="AT11" s="16"/>
      <c r="AU11" s="16">
        <v>3.5979999624905001E-2</v>
      </c>
      <c r="AV11" s="16">
        <v>6.5683854423033206E-2</v>
      </c>
      <c r="AW11" s="16"/>
      <c r="AX11" s="16">
        <v>5.4131771018705498E-2</v>
      </c>
      <c r="AY11" s="16">
        <v>2.19399289346516E-2</v>
      </c>
      <c r="AZ11" s="16"/>
      <c r="BA11" s="16">
        <v>8.5063503087975306E-2</v>
      </c>
      <c r="BB11" s="16">
        <v>5.1632848304005503E-2</v>
      </c>
    </row>
    <row r="12" spans="2:54" ht="29" customHeight="1" x14ac:dyDescent="0.35">
      <c r="B12" s="19" t="s">
        <v>375</v>
      </c>
      <c r="C12" s="16">
        <v>0.27154333118416302</v>
      </c>
      <c r="D12" s="16">
        <v>0.246950430933606</v>
      </c>
      <c r="E12" s="16">
        <v>0.29524452229804898</v>
      </c>
      <c r="F12" s="16"/>
      <c r="G12" s="16">
        <v>0.25056154440162198</v>
      </c>
      <c r="H12" s="16">
        <v>0.209299804011151</v>
      </c>
      <c r="I12" s="16">
        <v>0.26697130986401701</v>
      </c>
      <c r="J12" s="16">
        <v>0.30177331755779502</v>
      </c>
      <c r="K12" s="16">
        <v>0.33742213933214499</v>
      </c>
      <c r="L12" s="16">
        <v>0.26595060156195099</v>
      </c>
      <c r="M12" s="16"/>
      <c r="N12" s="16">
        <v>0.247019171159646</v>
      </c>
      <c r="O12" s="16">
        <v>0.301757309174571</v>
      </c>
      <c r="P12" s="16">
        <v>0.24300197131707399</v>
      </c>
      <c r="Q12" s="16">
        <v>0.30829400902456899</v>
      </c>
      <c r="R12" s="16"/>
      <c r="S12" s="16">
        <v>0.27510561546276302</v>
      </c>
      <c r="T12" s="16">
        <v>0.267535658488882</v>
      </c>
      <c r="U12" s="16"/>
      <c r="V12" s="16">
        <v>0.34054162650374797</v>
      </c>
      <c r="W12" s="16">
        <v>0.25756242091000597</v>
      </c>
      <c r="X12" s="16">
        <v>0.23023523782390401</v>
      </c>
      <c r="Y12" s="16">
        <v>0.27683546862128899</v>
      </c>
      <c r="Z12" s="16"/>
      <c r="AA12" s="16">
        <v>0.29746226310823898</v>
      </c>
      <c r="AB12" s="16">
        <v>0.25656859616040301</v>
      </c>
      <c r="AC12" s="16">
        <v>0.31260947927328397</v>
      </c>
      <c r="AD12" s="16">
        <v>0.19932898133117</v>
      </c>
      <c r="AE12" s="16">
        <v>0.32655375413589399</v>
      </c>
      <c r="AF12" s="16">
        <v>0.23584234164251799</v>
      </c>
      <c r="AG12" s="16"/>
      <c r="AH12" s="16">
        <v>0.27164540376666002</v>
      </c>
      <c r="AI12" s="16">
        <v>0.242060611074809</v>
      </c>
      <c r="AJ12" s="16"/>
      <c r="AK12" s="16">
        <v>0.23410688303984301</v>
      </c>
      <c r="AL12" s="16">
        <v>0.26317387003906201</v>
      </c>
      <c r="AM12" s="16"/>
      <c r="AN12" s="16">
        <v>0.24973978713812101</v>
      </c>
      <c r="AO12" s="16">
        <v>0.23405467239163499</v>
      </c>
      <c r="AP12" s="16"/>
      <c r="AQ12" s="16">
        <v>0.246289510393537</v>
      </c>
      <c r="AR12" s="16">
        <v>0.32882493106840199</v>
      </c>
      <c r="AS12" s="16">
        <v>0.20852277294535601</v>
      </c>
      <c r="AT12" s="16"/>
      <c r="AU12" s="16">
        <v>0.25207197622813599</v>
      </c>
      <c r="AV12" s="16">
        <v>0.29505332919764299</v>
      </c>
      <c r="AW12" s="16"/>
      <c r="AX12" s="16">
        <v>0.260539240344344</v>
      </c>
      <c r="AY12" s="16">
        <v>0.33293820379280598</v>
      </c>
      <c r="AZ12" s="16"/>
      <c r="BA12" s="16">
        <v>0.22476099307165201</v>
      </c>
      <c r="BB12" s="16">
        <v>0.26274123131878302</v>
      </c>
    </row>
    <row r="13" spans="2:54" x14ac:dyDescent="0.35">
      <c r="B13" s="19" t="s">
        <v>376</v>
      </c>
      <c r="C13" s="16">
        <v>0.16317755672668499</v>
      </c>
      <c r="D13" s="16">
        <v>0.18658606571818701</v>
      </c>
      <c r="E13" s="16">
        <v>0.14063544323236599</v>
      </c>
      <c r="F13" s="16"/>
      <c r="G13" s="16">
        <v>0.14514098484689</v>
      </c>
      <c r="H13" s="16">
        <v>0.19146739318640299</v>
      </c>
      <c r="I13" s="16">
        <v>0.17154518403139599</v>
      </c>
      <c r="J13" s="16">
        <v>0.18123849679954099</v>
      </c>
      <c r="K13" s="16">
        <v>0.121629852812718</v>
      </c>
      <c r="L13" s="16">
        <v>0.16187627920815501</v>
      </c>
      <c r="M13" s="16"/>
      <c r="N13" s="16">
        <v>0.166361058447033</v>
      </c>
      <c r="O13" s="16">
        <v>0.148140622976522</v>
      </c>
      <c r="P13" s="16">
        <v>0.17572908694992501</v>
      </c>
      <c r="Q13" s="16">
        <v>0.15399145220870999</v>
      </c>
      <c r="R13" s="16"/>
      <c r="S13" s="16">
        <v>0.16500063385736399</v>
      </c>
      <c r="T13" s="16">
        <v>0.16124740047792699</v>
      </c>
      <c r="U13" s="16"/>
      <c r="V13" s="16">
        <v>0.115541990724305</v>
      </c>
      <c r="W13" s="16">
        <v>0.164072037888395</v>
      </c>
      <c r="X13" s="16">
        <v>0.19372395822324701</v>
      </c>
      <c r="Y13" s="16">
        <v>0.24372699403970899</v>
      </c>
      <c r="Z13" s="16"/>
      <c r="AA13" s="16">
        <v>0.134596399763589</v>
      </c>
      <c r="AB13" s="16">
        <v>0.17975873300258399</v>
      </c>
      <c r="AC13" s="16">
        <v>0.13895050099961001</v>
      </c>
      <c r="AD13" s="16">
        <v>0.200630596185111</v>
      </c>
      <c r="AE13" s="16">
        <v>0.184420719295144</v>
      </c>
      <c r="AF13" s="16">
        <v>0.18727879333633601</v>
      </c>
      <c r="AG13" s="16"/>
      <c r="AH13" s="16">
        <v>0.152740808746578</v>
      </c>
      <c r="AI13" s="16">
        <v>0.16443250383695199</v>
      </c>
      <c r="AJ13" s="16"/>
      <c r="AK13" s="16">
        <v>0.17382058275362799</v>
      </c>
      <c r="AL13" s="16">
        <v>0.15651549470277201</v>
      </c>
      <c r="AM13" s="16"/>
      <c r="AN13" s="16">
        <v>0.171665225634381</v>
      </c>
      <c r="AO13" s="16">
        <v>0.173329599066706</v>
      </c>
      <c r="AP13" s="16"/>
      <c r="AQ13" s="16">
        <v>0.211911573206225</v>
      </c>
      <c r="AR13" s="16">
        <v>0.12188988472984</v>
      </c>
      <c r="AS13" s="16">
        <v>0.191898533944448</v>
      </c>
      <c r="AT13" s="16"/>
      <c r="AU13" s="16">
        <v>0.16166375338911601</v>
      </c>
      <c r="AV13" s="16">
        <v>0.16621706731697999</v>
      </c>
      <c r="AW13" s="16"/>
      <c r="AX13" s="16">
        <v>0.174762897152764</v>
      </c>
      <c r="AY13" s="16">
        <v>0.104633403712092</v>
      </c>
      <c r="AZ13" s="16"/>
      <c r="BA13" s="16">
        <v>0.17552639385177199</v>
      </c>
      <c r="BB13" s="16">
        <v>0.207911471560982</v>
      </c>
    </row>
    <row r="14" spans="2:54" x14ac:dyDescent="0.35">
      <c r="B14" s="19" t="s">
        <v>377</v>
      </c>
      <c r="C14" s="16">
        <v>0.13066441805533999</v>
      </c>
      <c r="D14" s="16">
        <v>0.17254506064007599</v>
      </c>
      <c r="E14" s="16">
        <v>9.3306904460962597E-2</v>
      </c>
      <c r="F14" s="16"/>
      <c r="G14" s="16">
        <v>0.153299985919299</v>
      </c>
      <c r="H14" s="16">
        <v>0.171489636203633</v>
      </c>
      <c r="I14" s="16">
        <v>0.13930166098445201</v>
      </c>
      <c r="J14" s="16">
        <v>0.127922810020596</v>
      </c>
      <c r="K14" s="16">
        <v>0.10316137733419101</v>
      </c>
      <c r="L14" s="16">
        <v>9.9610090200662096E-2</v>
      </c>
      <c r="M14" s="16"/>
      <c r="N14" s="16">
        <v>0.12401357613794201</v>
      </c>
      <c r="O14" s="16">
        <v>0.113825118941381</v>
      </c>
      <c r="P14" s="16">
        <v>0.159120302926161</v>
      </c>
      <c r="Q14" s="16">
        <v>0.10461838026004899</v>
      </c>
      <c r="R14" s="16"/>
      <c r="S14" s="16">
        <v>0.123176065949809</v>
      </c>
      <c r="T14" s="16">
        <v>0.14092780102383101</v>
      </c>
      <c r="U14" s="16"/>
      <c r="V14" s="16">
        <v>9.6648331488317502E-2</v>
      </c>
      <c r="W14" s="16">
        <v>0.14485990981867999</v>
      </c>
      <c r="X14" s="16">
        <v>0.134964988041469</v>
      </c>
      <c r="Y14" s="16">
        <v>0.17819661423001601</v>
      </c>
      <c r="Z14" s="16"/>
      <c r="AA14" s="16">
        <v>0.111934460949635</v>
      </c>
      <c r="AB14" s="16">
        <v>0.14644555631331299</v>
      </c>
      <c r="AC14" s="16">
        <v>3.4983864204546598E-2</v>
      </c>
      <c r="AD14" s="16">
        <v>0.20463446836562699</v>
      </c>
      <c r="AE14" s="16">
        <v>0.110782771283761</v>
      </c>
      <c r="AF14" s="16">
        <v>0.13117103987904299</v>
      </c>
      <c r="AG14" s="16"/>
      <c r="AH14" s="16">
        <v>0.14417147103205899</v>
      </c>
      <c r="AI14" s="16">
        <v>0.15321097239130199</v>
      </c>
      <c r="AJ14" s="16"/>
      <c r="AK14" s="16">
        <v>0.138889287175569</v>
      </c>
      <c r="AL14" s="16">
        <v>0.14907368071122201</v>
      </c>
      <c r="AM14" s="16"/>
      <c r="AN14" s="16">
        <v>0.134867256093615</v>
      </c>
      <c r="AO14" s="16">
        <v>0.14878619651172101</v>
      </c>
      <c r="AP14" s="16"/>
      <c r="AQ14" s="16">
        <v>0.131915593864085</v>
      </c>
      <c r="AR14" s="16">
        <v>0.11317026906017399</v>
      </c>
      <c r="AS14" s="16">
        <v>0.17044572606761299</v>
      </c>
      <c r="AT14" s="16"/>
      <c r="AU14" s="16">
        <v>0.14295916733980901</v>
      </c>
      <c r="AV14" s="16">
        <v>0.11563595628482801</v>
      </c>
      <c r="AW14" s="16"/>
      <c r="AX14" s="16">
        <v>0.13639416438580901</v>
      </c>
      <c r="AY14" s="16">
        <v>0.10667696048453</v>
      </c>
      <c r="AZ14" s="16"/>
      <c r="BA14" s="16">
        <v>0.19412572498191499</v>
      </c>
      <c r="BB14" s="16">
        <v>0.184250927034979</v>
      </c>
    </row>
    <row r="15" spans="2:54" x14ac:dyDescent="0.35">
      <c r="B15" s="19" t="s">
        <v>378</v>
      </c>
      <c r="C15" s="16">
        <v>0.13879354652407999</v>
      </c>
      <c r="D15" s="16">
        <v>0.14272193274713099</v>
      </c>
      <c r="E15" s="16">
        <v>0.135307963098663</v>
      </c>
      <c r="F15" s="16"/>
      <c r="G15" s="16">
        <v>0.13316510816924601</v>
      </c>
      <c r="H15" s="16">
        <v>0.18263554215283601</v>
      </c>
      <c r="I15" s="16">
        <v>0.190929341195816</v>
      </c>
      <c r="J15" s="16">
        <v>0.13963432239457599</v>
      </c>
      <c r="K15" s="16">
        <v>0.104692325916958</v>
      </c>
      <c r="L15" s="16">
        <v>8.9960920613579007E-2</v>
      </c>
      <c r="M15" s="16"/>
      <c r="N15" s="16">
        <v>0.120181273015234</v>
      </c>
      <c r="O15" s="16">
        <v>0.12329813004637501</v>
      </c>
      <c r="P15" s="16">
        <v>0.16661756464338601</v>
      </c>
      <c r="Q15" s="16">
        <v>0.121139589684423</v>
      </c>
      <c r="R15" s="16"/>
      <c r="S15" s="16">
        <v>0.12947289976847601</v>
      </c>
      <c r="T15" s="16">
        <v>0.15351934343895601</v>
      </c>
      <c r="U15" s="16"/>
      <c r="V15" s="16">
        <v>0.16011525767346699</v>
      </c>
      <c r="W15" s="16">
        <v>0.115269940459481</v>
      </c>
      <c r="X15" s="16">
        <v>0.15734707491208899</v>
      </c>
      <c r="Y15" s="16">
        <v>0.10004618237604999</v>
      </c>
      <c r="Z15" s="16"/>
      <c r="AA15" s="16">
        <v>0.14861458177248901</v>
      </c>
      <c r="AB15" s="16">
        <v>0.12737418953812399</v>
      </c>
      <c r="AC15" s="16">
        <v>0.180753358937881</v>
      </c>
      <c r="AD15" s="16">
        <v>0.12125554151597</v>
      </c>
      <c r="AE15" s="16">
        <v>8.9194494569764193E-2</v>
      </c>
      <c r="AF15" s="16">
        <v>0.21092342824120899</v>
      </c>
      <c r="AG15" s="16"/>
      <c r="AH15" s="16">
        <v>0.14068488490696299</v>
      </c>
      <c r="AI15" s="16">
        <v>0.16314678804361399</v>
      </c>
      <c r="AJ15" s="16"/>
      <c r="AK15" s="16">
        <v>0.130459783590402</v>
      </c>
      <c r="AL15" s="16">
        <v>0.162978653019653</v>
      </c>
      <c r="AM15" s="16"/>
      <c r="AN15" s="16">
        <v>0.13654890096846201</v>
      </c>
      <c r="AO15" s="16">
        <v>0.16253206390098399</v>
      </c>
      <c r="AP15" s="16"/>
      <c r="AQ15" s="16">
        <v>0.119979051345808</v>
      </c>
      <c r="AR15" s="16">
        <v>0.105931357059614</v>
      </c>
      <c r="AS15" s="16">
        <v>0.18233295778168901</v>
      </c>
      <c r="AT15" s="16"/>
      <c r="AU15" s="16">
        <v>0.139015620292361</v>
      </c>
      <c r="AV15" s="16">
        <v>0.141009154977602</v>
      </c>
      <c r="AW15" s="16"/>
      <c r="AX15" s="16">
        <v>0.145155776922442</v>
      </c>
      <c r="AY15" s="16">
        <v>0.11190369753040499</v>
      </c>
      <c r="AZ15" s="16"/>
      <c r="BA15" s="16">
        <v>0.170669400585126</v>
      </c>
      <c r="BB15" s="16">
        <v>0.18676093261240601</v>
      </c>
    </row>
    <row r="16" spans="2:54" x14ac:dyDescent="0.35">
      <c r="B16" s="19" t="s">
        <v>103</v>
      </c>
      <c r="C16" s="20">
        <v>8.0030730491767899E-2</v>
      </c>
      <c r="D16" s="20">
        <v>7.38989582243018E-2</v>
      </c>
      <c r="E16" s="20">
        <v>8.7046786218978406E-2</v>
      </c>
      <c r="F16" s="20"/>
      <c r="G16" s="20">
        <v>9.2479788625281306E-2</v>
      </c>
      <c r="H16" s="20">
        <v>4.2773998290661801E-2</v>
      </c>
      <c r="I16" s="20">
        <v>3.7482766710008102E-2</v>
      </c>
      <c r="J16" s="20">
        <v>5.5257173151243497E-2</v>
      </c>
      <c r="K16" s="20">
        <v>8.6620636579603796E-2</v>
      </c>
      <c r="L16" s="20">
        <v>0.15144936790319</v>
      </c>
      <c r="M16" s="20"/>
      <c r="N16" s="20">
        <v>8.6089143812346294E-2</v>
      </c>
      <c r="O16" s="20">
        <v>8.5327052399686895E-2</v>
      </c>
      <c r="P16" s="20">
        <v>8.1481755274162404E-2</v>
      </c>
      <c r="Q16" s="20">
        <v>6.8721395017908499E-2</v>
      </c>
      <c r="R16" s="20"/>
      <c r="S16" s="20">
        <v>8.6014410186353807E-2</v>
      </c>
      <c r="T16" s="20">
        <v>7.1421398365709599E-2</v>
      </c>
      <c r="U16" s="20"/>
      <c r="V16" s="20">
        <v>5.0299056957871E-2</v>
      </c>
      <c r="W16" s="20">
        <v>0.101341007631845</v>
      </c>
      <c r="X16" s="20">
        <v>7.9039346810777705E-2</v>
      </c>
      <c r="Y16" s="20">
        <v>5.8494976782726797E-2</v>
      </c>
      <c r="Z16" s="20"/>
      <c r="AA16" s="20">
        <v>8.0070120093330796E-2</v>
      </c>
      <c r="AB16" s="20">
        <v>0.10928744022068</v>
      </c>
      <c r="AC16" s="20">
        <v>9.1489206707850296E-2</v>
      </c>
      <c r="AD16" s="20">
        <v>3.8978079532935798E-2</v>
      </c>
      <c r="AE16" s="20">
        <v>0.103241752997405</v>
      </c>
      <c r="AF16" s="20">
        <v>8.9708449601610604E-2</v>
      </c>
      <c r="AG16" s="20"/>
      <c r="AH16" s="20">
        <v>6.7197789728735705E-2</v>
      </c>
      <c r="AI16" s="20">
        <v>7.0835231682508201E-2</v>
      </c>
      <c r="AJ16" s="20"/>
      <c r="AK16" s="20">
        <v>7.77219659967361E-2</v>
      </c>
      <c r="AL16" s="20">
        <v>5.0238740226542102E-2</v>
      </c>
      <c r="AM16" s="20"/>
      <c r="AN16" s="20">
        <v>8.2214117592474295E-2</v>
      </c>
      <c r="AO16" s="20">
        <v>7.8537746738353703E-2</v>
      </c>
      <c r="AP16" s="20"/>
      <c r="AQ16" s="20">
        <v>7.5352499783657906E-2</v>
      </c>
      <c r="AR16" s="20">
        <v>8.5814872326912206E-2</v>
      </c>
      <c r="AS16" s="20">
        <v>6.5077613869992695E-2</v>
      </c>
      <c r="AT16" s="20"/>
      <c r="AU16" s="20">
        <v>8.7354595889425901E-2</v>
      </c>
      <c r="AV16" s="20">
        <v>6.8083678336862699E-2</v>
      </c>
      <c r="AW16" s="20"/>
      <c r="AX16" s="20">
        <v>7.7359390796708699E-2</v>
      </c>
      <c r="AY16" s="20">
        <v>9.6913452907275099E-2</v>
      </c>
      <c r="AZ16" s="20"/>
      <c r="BA16" s="20">
        <v>4.2866829074504897E-2</v>
      </c>
      <c r="BB16" s="20">
        <v>2.28389370734422E-2</v>
      </c>
    </row>
    <row r="17" spans="2:2" x14ac:dyDescent="0.35">
      <c r="B17" s="21"/>
    </row>
    <row r="18" spans="2:2" x14ac:dyDescent="0.35">
      <c r="B18" t="s">
        <v>525</v>
      </c>
    </row>
    <row r="19" spans="2:2" x14ac:dyDescent="0.35">
      <c r="B19" t="s">
        <v>526</v>
      </c>
    </row>
    <row r="21" spans="2:2" x14ac:dyDescent="0.35">
      <c r="B2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B21"/>
  <sheetViews>
    <sheetView showGridLines="0" topLeftCell="A9"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381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1004</v>
      </c>
      <c r="D7" s="13">
        <v>478</v>
      </c>
      <c r="E7" s="13">
        <v>518</v>
      </c>
      <c r="F7" s="13"/>
      <c r="G7" s="13">
        <v>110</v>
      </c>
      <c r="H7" s="13">
        <v>182</v>
      </c>
      <c r="I7" s="13">
        <v>159</v>
      </c>
      <c r="J7" s="13">
        <v>169</v>
      </c>
      <c r="K7" s="13">
        <v>172</v>
      </c>
      <c r="L7" s="13">
        <v>212</v>
      </c>
      <c r="M7" s="13"/>
      <c r="N7" s="13">
        <v>197</v>
      </c>
      <c r="O7" s="13">
        <v>218</v>
      </c>
      <c r="P7" s="13">
        <v>426</v>
      </c>
      <c r="Q7" s="13">
        <v>163</v>
      </c>
      <c r="R7" s="13"/>
      <c r="S7" s="13">
        <v>744</v>
      </c>
      <c r="T7" s="13">
        <v>258</v>
      </c>
      <c r="U7" s="13"/>
      <c r="V7" s="13">
        <v>221</v>
      </c>
      <c r="W7" s="13">
        <v>398</v>
      </c>
      <c r="X7" s="13">
        <v>338</v>
      </c>
      <c r="Y7" s="13">
        <v>47</v>
      </c>
      <c r="Z7" s="13"/>
      <c r="AA7" s="13">
        <v>284</v>
      </c>
      <c r="AB7" s="13">
        <v>226</v>
      </c>
      <c r="AC7" s="13">
        <v>84</v>
      </c>
      <c r="AD7" s="13">
        <v>261</v>
      </c>
      <c r="AE7" s="13">
        <v>112</v>
      </c>
      <c r="AF7" s="13">
        <v>37</v>
      </c>
      <c r="AG7" s="13"/>
      <c r="AH7" s="13">
        <v>473</v>
      </c>
      <c r="AI7" s="13">
        <v>367</v>
      </c>
      <c r="AJ7" s="13"/>
      <c r="AK7" s="13">
        <v>389</v>
      </c>
      <c r="AL7" s="13">
        <v>327</v>
      </c>
      <c r="AM7" s="13"/>
      <c r="AN7" s="13">
        <v>426</v>
      </c>
      <c r="AO7" s="13">
        <v>392</v>
      </c>
      <c r="AP7" s="13"/>
      <c r="AQ7" s="13">
        <v>201</v>
      </c>
      <c r="AR7" s="13">
        <v>385</v>
      </c>
      <c r="AS7" s="13">
        <v>360</v>
      </c>
      <c r="AT7" s="13"/>
      <c r="AU7" s="13">
        <v>607</v>
      </c>
      <c r="AV7" s="13">
        <v>392</v>
      </c>
      <c r="AW7" s="13"/>
      <c r="AX7" s="13">
        <v>842</v>
      </c>
      <c r="AY7" s="13">
        <v>156</v>
      </c>
      <c r="AZ7" s="13"/>
      <c r="BA7" s="13">
        <v>316</v>
      </c>
      <c r="BB7" s="13">
        <v>78</v>
      </c>
    </row>
    <row r="8" spans="2:54" ht="30" customHeight="1" x14ac:dyDescent="0.35">
      <c r="B8" s="14" t="s">
        <v>84</v>
      </c>
      <c r="C8" s="14">
        <v>1004</v>
      </c>
      <c r="D8" s="14">
        <v>485</v>
      </c>
      <c r="E8" s="14">
        <v>511</v>
      </c>
      <c r="F8" s="14"/>
      <c r="G8" s="14">
        <v>122</v>
      </c>
      <c r="H8" s="14">
        <v>180</v>
      </c>
      <c r="I8" s="14">
        <v>165</v>
      </c>
      <c r="J8" s="14">
        <v>159</v>
      </c>
      <c r="K8" s="14">
        <v>166</v>
      </c>
      <c r="L8" s="14">
        <v>211</v>
      </c>
      <c r="M8" s="14"/>
      <c r="N8" s="14">
        <v>170</v>
      </c>
      <c r="O8" s="14">
        <v>210</v>
      </c>
      <c r="P8" s="14">
        <v>384</v>
      </c>
      <c r="Q8" s="14">
        <v>240</v>
      </c>
      <c r="R8" s="14"/>
      <c r="S8" s="14">
        <v>603</v>
      </c>
      <c r="T8" s="14">
        <v>399</v>
      </c>
      <c r="U8" s="14"/>
      <c r="V8" s="14">
        <v>260</v>
      </c>
      <c r="W8" s="14">
        <v>412</v>
      </c>
      <c r="X8" s="14">
        <v>297</v>
      </c>
      <c r="Y8" s="14">
        <v>36</v>
      </c>
      <c r="Z8" s="14"/>
      <c r="AA8" s="14">
        <v>391</v>
      </c>
      <c r="AB8" s="14">
        <v>181</v>
      </c>
      <c r="AC8" s="14">
        <v>98</v>
      </c>
      <c r="AD8" s="14">
        <v>214</v>
      </c>
      <c r="AE8" s="14">
        <v>89</v>
      </c>
      <c r="AF8" s="14">
        <v>31</v>
      </c>
      <c r="AG8" s="14"/>
      <c r="AH8" s="14">
        <v>487</v>
      </c>
      <c r="AI8" s="14">
        <v>333</v>
      </c>
      <c r="AJ8" s="14"/>
      <c r="AK8" s="14">
        <v>411</v>
      </c>
      <c r="AL8" s="14">
        <v>306</v>
      </c>
      <c r="AM8" s="14"/>
      <c r="AN8" s="14">
        <v>439</v>
      </c>
      <c r="AO8" s="14">
        <v>365</v>
      </c>
      <c r="AP8" s="14"/>
      <c r="AQ8" s="14">
        <v>195</v>
      </c>
      <c r="AR8" s="14">
        <v>405</v>
      </c>
      <c r="AS8" s="14">
        <v>336</v>
      </c>
      <c r="AT8" s="14"/>
      <c r="AU8" s="14">
        <v>585</v>
      </c>
      <c r="AV8" s="14">
        <v>412</v>
      </c>
      <c r="AW8" s="14"/>
      <c r="AX8" s="14">
        <v>834</v>
      </c>
      <c r="AY8" s="14">
        <v>163</v>
      </c>
      <c r="AZ8" s="14"/>
      <c r="BA8" s="14">
        <v>298</v>
      </c>
      <c r="BB8" s="14">
        <v>73</v>
      </c>
    </row>
    <row r="9" spans="2:54" x14ac:dyDescent="0.35">
      <c r="B9" s="19" t="s">
        <v>372</v>
      </c>
      <c r="C9" s="16">
        <v>0.110621695729626</v>
      </c>
      <c r="D9" s="16">
        <v>8.2864242656229298E-2</v>
      </c>
      <c r="E9" s="16">
        <v>0.13692749864018999</v>
      </c>
      <c r="F9" s="16"/>
      <c r="G9" s="16">
        <v>6.9286408711498201E-2</v>
      </c>
      <c r="H9" s="16">
        <v>8.7123380503436099E-2</v>
      </c>
      <c r="I9" s="16">
        <v>9.57457328775633E-2</v>
      </c>
      <c r="J9" s="16">
        <v>7.3152899497946802E-2</v>
      </c>
      <c r="K9" s="16">
        <v>0.145969634720231</v>
      </c>
      <c r="L9" s="16">
        <v>0.166673131226279</v>
      </c>
      <c r="M9" s="16"/>
      <c r="N9" s="16">
        <v>0.10844906464911699</v>
      </c>
      <c r="O9" s="16">
        <v>0.142658846550269</v>
      </c>
      <c r="P9" s="16">
        <v>9.9919991129256897E-2</v>
      </c>
      <c r="Q9" s="16">
        <v>0.10125640894872399</v>
      </c>
      <c r="R9" s="16"/>
      <c r="S9" s="16">
        <v>0.117231969773537</v>
      </c>
      <c r="T9" s="16">
        <v>0.10119995868079</v>
      </c>
      <c r="U9" s="16"/>
      <c r="V9" s="16">
        <v>0.11275042366416101</v>
      </c>
      <c r="W9" s="16">
        <v>0.12709602438998299</v>
      </c>
      <c r="X9" s="16">
        <v>9.5290991597754601E-2</v>
      </c>
      <c r="Y9" s="16">
        <v>3.2121425593588999E-2</v>
      </c>
      <c r="Z9" s="16"/>
      <c r="AA9" s="16">
        <v>0.145183294956203</v>
      </c>
      <c r="AB9" s="16">
        <v>0.100132825062818</v>
      </c>
      <c r="AC9" s="16">
        <v>9.9099103599376598E-2</v>
      </c>
      <c r="AD9" s="16">
        <v>9.2331331150092302E-2</v>
      </c>
      <c r="AE9" s="16">
        <v>5.1086157678731203E-2</v>
      </c>
      <c r="AF9" s="16">
        <v>6.9815144478974203E-2</v>
      </c>
      <c r="AG9" s="16"/>
      <c r="AH9" s="16">
        <v>9.7450715326457701E-2</v>
      </c>
      <c r="AI9" s="16">
        <v>0.11295208284503699</v>
      </c>
      <c r="AJ9" s="16"/>
      <c r="AK9" s="16">
        <v>0.116201440328163</v>
      </c>
      <c r="AL9" s="16">
        <v>0.119536168427259</v>
      </c>
      <c r="AM9" s="16"/>
      <c r="AN9" s="16">
        <v>0.10530421005258001</v>
      </c>
      <c r="AO9" s="16">
        <v>0.112808379837829</v>
      </c>
      <c r="AP9" s="16"/>
      <c r="AQ9" s="16">
        <v>8.6779422942758797E-2</v>
      </c>
      <c r="AR9" s="16">
        <v>0.13067651676876299</v>
      </c>
      <c r="AS9" s="16">
        <v>8.9934433658808793E-2</v>
      </c>
      <c r="AT9" s="16"/>
      <c r="AU9" s="16">
        <v>0.127640663111528</v>
      </c>
      <c r="AV9" s="16">
        <v>8.6405030821834899E-2</v>
      </c>
      <c r="AW9" s="16"/>
      <c r="AX9" s="16">
        <v>8.7873593946702494E-2</v>
      </c>
      <c r="AY9" s="16">
        <v>0.214536401783787</v>
      </c>
      <c r="AZ9" s="16"/>
      <c r="BA9" s="16">
        <v>5.8731397649053899E-2</v>
      </c>
      <c r="BB9" s="16">
        <v>3.2899268001318302E-2</v>
      </c>
    </row>
    <row r="10" spans="2:54" x14ac:dyDescent="0.35">
      <c r="B10" s="19" t="s">
        <v>373</v>
      </c>
      <c r="C10" s="16">
        <v>8.3958716833015794E-3</v>
      </c>
      <c r="D10" s="16">
        <v>3.9441609839458002E-3</v>
      </c>
      <c r="E10" s="16">
        <v>1.2754692375447499E-2</v>
      </c>
      <c r="F10" s="16"/>
      <c r="G10" s="16">
        <v>3.77458946694041E-3</v>
      </c>
      <c r="H10" s="16">
        <v>1.8967181762832502E-2</v>
      </c>
      <c r="I10" s="16">
        <v>0</v>
      </c>
      <c r="J10" s="16">
        <v>6.5551887556952702E-3</v>
      </c>
      <c r="K10" s="16">
        <v>7.3137498401938802E-3</v>
      </c>
      <c r="L10" s="16">
        <v>1.0844005925745699E-2</v>
      </c>
      <c r="M10" s="16"/>
      <c r="N10" s="16">
        <v>1.7408065667461101E-2</v>
      </c>
      <c r="O10" s="16">
        <v>3.5719872970584299E-3</v>
      </c>
      <c r="P10" s="16">
        <v>1.22974762558123E-2</v>
      </c>
      <c r="Q10" s="16">
        <v>0</v>
      </c>
      <c r="R10" s="16"/>
      <c r="S10" s="16">
        <v>1.1662314869098999E-2</v>
      </c>
      <c r="T10" s="16">
        <v>3.5089442787842001E-3</v>
      </c>
      <c r="U10" s="16"/>
      <c r="V10" s="16">
        <v>1.2039233286667899E-2</v>
      </c>
      <c r="W10" s="16">
        <v>3.7152005612707899E-3</v>
      </c>
      <c r="X10" s="16">
        <v>1.27117663620426E-2</v>
      </c>
      <c r="Y10" s="16">
        <v>0</v>
      </c>
      <c r="Z10" s="16"/>
      <c r="AA10" s="16">
        <v>2.3034752741209301E-3</v>
      </c>
      <c r="AB10" s="16">
        <v>1.24263553277662E-2</v>
      </c>
      <c r="AC10" s="16">
        <v>1.4360917281684199E-2</v>
      </c>
      <c r="AD10" s="16">
        <v>2.9413337764180899E-3</v>
      </c>
      <c r="AE10" s="16">
        <v>3.6389562072073597E-2</v>
      </c>
      <c r="AF10" s="16">
        <v>0</v>
      </c>
      <c r="AG10" s="16"/>
      <c r="AH10" s="16">
        <v>1.19533297295826E-2</v>
      </c>
      <c r="AI10" s="16">
        <v>4.3773515409564704E-3</v>
      </c>
      <c r="AJ10" s="16"/>
      <c r="AK10" s="16">
        <v>9.2087010577477403E-3</v>
      </c>
      <c r="AL10" s="16">
        <v>7.3823917937119402E-3</v>
      </c>
      <c r="AM10" s="16"/>
      <c r="AN10" s="16">
        <v>1.28701727277355E-2</v>
      </c>
      <c r="AO10" s="16">
        <v>7.6004289198494702E-3</v>
      </c>
      <c r="AP10" s="16"/>
      <c r="AQ10" s="16">
        <v>1.33413890503044E-2</v>
      </c>
      <c r="AR10" s="16">
        <v>6.2936414767967696E-3</v>
      </c>
      <c r="AS10" s="16">
        <v>9.7635562550383494E-3</v>
      </c>
      <c r="AT10" s="16"/>
      <c r="AU10" s="16">
        <v>1.04537863403408E-2</v>
      </c>
      <c r="AV10" s="16">
        <v>5.62834706812419E-3</v>
      </c>
      <c r="AW10" s="16"/>
      <c r="AX10" s="16">
        <v>9.2043820765396901E-3</v>
      </c>
      <c r="AY10" s="16">
        <v>4.5995161656327303E-3</v>
      </c>
      <c r="AZ10" s="16"/>
      <c r="BA10" s="16">
        <v>5.9182223730297502E-3</v>
      </c>
      <c r="BB10" s="16">
        <v>7.5995582434926802E-3</v>
      </c>
    </row>
    <row r="11" spans="2:54" x14ac:dyDescent="0.35">
      <c r="B11" s="19" t="s">
        <v>374</v>
      </c>
      <c r="C11" s="16">
        <v>4.98296182495594E-2</v>
      </c>
      <c r="D11" s="16">
        <v>6.4033213100519695E-2</v>
      </c>
      <c r="E11" s="16">
        <v>3.5282981149361597E-2</v>
      </c>
      <c r="F11" s="16"/>
      <c r="G11" s="16">
        <v>8.6677870707153395E-2</v>
      </c>
      <c r="H11" s="16">
        <v>7.6154679793162497E-2</v>
      </c>
      <c r="I11" s="16">
        <v>6.4109985380429196E-2</v>
      </c>
      <c r="J11" s="16">
        <v>4.1339493198447201E-2</v>
      </c>
      <c r="K11" s="16">
        <v>3.1384586503199197E-2</v>
      </c>
      <c r="L11" s="16">
        <v>1.5753588743318701E-2</v>
      </c>
      <c r="M11" s="16"/>
      <c r="N11" s="16">
        <v>6.09364165514579E-2</v>
      </c>
      <c r="O11" s="16">
        <v>3.4450217180172403E-2</v>
      </c>
      <c r="P11" s="16">
        <v>5.1810612664607202E-2</v>
      </c>
      <c r="Q11" s="16">
        <v>5.22565827158522E-2</v>
      </c>
      <c r="R11" s="16"/>
      <c r="S11" s="16">
        <v>4.3567108077448402E-2</v>
      </c>
      <c r="T11" s="16">
        <v>5.9528413645935099E-2</v>
      </c>
      <c r="U11" s="16"/>
      <c r="V11" s="16">
        <v>6.6830265583337906E-2</v>
      </c>
      <c r="W11" s="16">
        <v>4.3714851640545803E-2</v>
      </c>
      <c r="X11" s="16">
        <v>4.2156752017894497E-2</v>
      </c>
      <c r="Y11" s="16">
        <v>6.0372194134608197E-2</v>
      </c>
      <c r="Z11" s="16"/>
      <c r="AA11" s="16">
        <v>5.3440870643652001E-2</v>
      </c>
      <c r="AB11" s="16">
        <v>5.2262355838605702E-2</v>
      </c>
      <c r="AC11" s="16">
        <v>5.6927464043961401E-2</v>
      </c>
      <c r="AD11" s="16">
        <v>4.5639349383782397E-2</v>
      </c>
      <c r="AE11" s="16">
        <v>4.8668440648061098E-2</v>
      </c>
      <c r="AF11" s="16">
        <v>0</v>
      </c>
      <c r="AG11" s="16"/>
      <c r="AH11" s="16">
        <v>4.9565068249515398E-2</v>
      </c>
      <c r="AI11" s="16">
        <v>5.9548420238937298E-2</v>
      </c>
      <c r="AJ11" s="16"/>
      <c r="AK11" s="16">
        <v>4.7581620251148697E-2</v>
      </c>
      <c r="AL11" s="16">
        <v>4.9274651057753999E-2</v>
      </c>
      <c r="AM11" s="16"/>
      <c r="AN11" s="16">
        <v>4.3133833642699397E-2</v>
      </c>
      <c r="AO11" s="16">
        <v>4.65585718223799E-2</v>
      </c>
      <c r="AP11" s="16"/>
      <c r="AQ11" s="16">
        <v>6.9591566501685895E-2</v>
      </c>
      <c r="AR11" s="16">
        <v>4.8053623942152797E-2</v>
      </c>
      <c r="AS11" s="16">
        <v>4.5534463651985102E-2</v>
      </c>
      <c r="AT11" s="16"/>
      <c r="AU11" s="16">
        <v>3.6810290695757197E-2</v>
      </c>
      <c r="AV11" s="16">
        <v>6.3847474643205698E-2</v>
      </c>
      <c r="AW11" s="16"/>
      <c r="AX11" s="16">
        <v>5.0311349911128699E-2</v>
      </c>
      <c r="AY11" s="16">
        <v>4.9381718761883998E-2</v>
      </c>
      <c r="AZ11" s="16"/>
      <c r="BA11" s="16">
        <v>5.32335401400044E-2</v>
      </c>
      <c r="BB11" s="16">
        <v>7.2386639561225194E-2</v>
      </c>
    </row>
    <row r="12" spans="2:54" ht="29" customHeight="1" x14ac:dyDescent="0.35">
      <c r="B12" s="19" t="s">
        <v>375</v>
      </c>
      <c r="C12" s="16">
        <v>0.24456199112944399</v>
      </c>
      <c r="D12" s="16">
        <v>0.20976766844363101</v>
      </c>
      <c r="E12" s="16">
        <v>0.27765438328723202</v>
      </c>
      <c r="F12" s="16"/>
      <c r="G12" s="16">
        <v>0.24698701442032001</v>
      </c>
      <c r="H12" s="16">
        <v>0.183949416031635</v>
      </c>
      <c r="I12" s="16">
        <v>0.235881104154958</v>
      </c>
      <c r="J12" s="16">
        <v>0.32334692866394898</v>
      </c>
      <c r="K12" s="16">
        <v>0.28734157692602402</v>
      </c>
      <c r="L12" s="16">
        <v>0.20871665344578699</v>
      </c>
      <c r="M12" s="16"/>
      <c r="N12" s="16">
        <v>0.269177448773261</v>
      </c>
      <c r="O12" s="16">
        <v>0.250024300648644</v>
      </c>
      <c r="P12" s="16">
        <v>0.225169318200267</v>
      </c>
      <c r="Q12" s="16">
        <v>0.25339554872390602</v>
      </c>
      <c r="R12" s="16"/>
      <c r="S12" s="16">
        <v>0.25592308649078699</v>
      </c>
      <c r="T12" s="16">
        <v>0.228640858053408</v>
      </c>
      <c r="U12" s="16"/>
      <c r="V12" s="16">
        <v>0.29539987832494002</v>
      </c>
      <c r="W12" s="16">
        <v>0.24176149172576</v>
      </c>
      <c r="X12" s="16">
        <v>0.19637535564755301</v>
      </c>
      <c r="Y12" s="16">
        <v>0.30718795233808699</v>
      </c>
      <c r="Z12" s="16"/>
      <c r="AA12" s="16">
        <v>0.27640869157879699</v>
      </c>
      <c r="AB12" s="16">
        <v>0.21050226326062399</v>
      </c>
      <c r="AC12" s="16">
        <v>0.27385727571733898</v>
      </c>
      <c r="AD12" s="16">
        <v>0.172321550530083</v>
      </c>
      <c r="AE12" s="16">
        <v>0.35173307117209401</v>
      </c>
      <c r="AF12" s="16">
        <v>0.13962149085762199</v>
      </c>
      <c r="AG12" s="16"/>
      <c r="AH12" s="16">
        <v>0.23121568128018699</v>
      </c>
      <c r="AI12" s="16">
        <v>0.23435744735088199</v>
      </c>
      <c r="AJ12" s="16"/>
      <c r="AK12" s="16">
        <v>0.21191751335053199</v>
      </c>
      <c r="AL12" s="16">
        <v>0.23583137167054199</v>
      </c>
      <c r="AM12" s="16"/>
      <c r="AN12" s="16">
        <v>0.22587314964631799</v>
      </c>
      <c r="AO12" s="16">
        <v>0.221066637918099</v>
      </c>
      <c r="AP12" s="16"/>
      <c r="AQ12" s="16">
        <v>0.20039639963964101</v>
      </c>
      <c r="AR12" s="16">
        <v>0.30545099234017897</v>
      </c>
      <c r="AS12" s="16">
        <v>0.18337797690032201</v>
      </c>
      <c r="AT12" s="16"/>
      <c r="AU12" s="16">
        <v>0.22920661910234399</v>
      </c>
      <c r="AV12" s="16">
        <v>0.26716524292968002</v>
      </c>
      <c r="AW12" s="16"/>
      <c r="AX12" s="16">
        <v>0.24248213536282701</v>
      </c>
      <c r="AY12" s="16">
        <v>0.25929411159757498</v>
      </c>
      <c r="AZ12" s="16"/>
      <c r="BA12" s="16">
        <v>0.218583402852635</v>
      </c>
      <c r="BB12" s="16">
        <v>0.24640222691375999</v>
      </c>
    </row>
    <row r="13" spans="2:54" x14ac:dyDescent="0.35">
      <c r="B13" s="19" t="s">
        <v>376</v>
      </c>
      <c r="C13" s="16">
        <v>0.18672360720345799</v>
      </c>
      <c r="D13" s="16">
        <v>0.197642830496633</v>
      </c>
      <c r="E13" s="16">
        <v>0.177439886823091</v>
      </c>
      <c r="F13" s="16"/>
      <c r="G13" s="16">
        <v>0.197715272662844</v>
      </c>
      <c r="H13" s="16">
        <v>0.22829497694072301</v>
      </c>
      <c r="I13" s="16">
        <v>0.18495418481259901</v>
      </c>
      <c r="J13" s="16">
        <v>0.151294212873052</v>
      </c>
      <c r="K13" s="16">
        <v>0.187082251440333</v>
      </c>
      <c r="L13" s="16">
        <v>0.17265827181275001</v>
      </c>
      <c r="M13" s="16"/>
      <c r="N13" s="16">
        <v>0.18087197069951499</v>
      </c>
      <c r="O13" s="16">
        <v>0.18153319600384299</v>
      </c>
      <c r="P13" s="16">
        <v>0.19590910124942501</v>
      </c>
      <c r="Q13" s="16">
        <v>0.180708765411947</v>
      </c>
      <c r="R13" s="16"/>
      <c r="S13" s="16">
        <v>0.173285746034337</v>
      </c>
      <c r="T13" s="16">
        <v>0.204601313142946</v>
      </c>
      <c r="U13" s="16"/>
      <c r="V13" s="16">
        <v>0.152084756573729</v>
      </c>
      <c r="W13" s="16">
        <v>0.19065444500186099</v>
      </c>
      <c r="X13" s="16">
        <v>0.20038030049228001</v>
      </c>
      <c r="Y13" s="16">
        <v>0.28043732856892001</v>
      </c>
      <c r="Z13" s="16"/>
      <c r="AA13" s="16">
        <v>0.13949056767183701</v>
      </c>
      <c r="AB13" s="16">
        <v>0.22214014551567199</v>
      </c>
      <c r="AC13" s="16">
        <v>0.179865629380243</v>
      </c>
      <c r="AD13" s="16">
        <v>0.24778338991493601</v>
      </c>
      <c r="AE13" s="16">
        <v>0.13997616296677101</v>
      </c>
      <c r="AF13" s="16">
        <v>0.31043413908263701</v>
      </c>
      <c r="AG13" s="16"/>
      <c r="AH13" s="16">
        <v>0.21549969738083299</v>
      </c>
      <c r="AI13" s="16">
        <v>0.15918857910178999</v>
      </c>
      <c r="AJ13" s="16"/>
      <c r="AK13" s="16">
        <v>0.22237767931965899</v>
      </c>
      <c r="AL13" s="16">
        <v>0.17314012186303801</v>
      </c>
      <c r="AM13" s="16"/>
      <c r="AN13" s="16">
        <v>0.226642247043817</v>
      </c>
      <c r="AO13" s="16">
        <v>0.163894868518559</v>
      </c>
      <c r="AP13" s="16"/>
      <c r="AQ13" s="16">
        <v>0.22724748668978501</v>
      </c>
      <c r="AR13" s="16">
        <v>0.16947318003849901</v>
      </c>
      <c r="AS13" s="16">
        <v>0.21224067141583</v>
      </c>
      <c r="AT13" s="16"/>
      <c r="AU13" s="16">
        <v>0.18481055398214699</v>
      </c>
      <c r="AV13" s="16">
        <v>0.192845862243334</v>
      </c>
      <c r="AW13" s="16"/>
      <c r="AX13" s="16">
        <v>0.20504433862805799</v>
      </c>
      <c r="AY13" s="16">
        <v>9.4047811934857006E-2</v>
      </c>
      <c r="AZ13" s="16"/>
      <c r="BA13" s="16">
        <v>0.22269015523513899</v>
      </c>
      <c r="BB13" s="16">
        <v>0.240650358430925</v>
      </c>
    </row>
    <row r="14" spans="2:54" x14ac:dyDescent="0.35">
      <c r="B14" s="19" t="s">
        <v>377</v>
      </c>
      <c r="C14" s="16">
        <v>0.15695590704314</v>
      </c>
      <c r="D14" s="16">
        <v>0.195450684455723</v>
      </c>
      <c r="E14" s="16">
        <v>0.12171413797915</v>
      </c>
      <c r="F14" s="16"/>
      <c r="G14" s="16">
        <v>0.123373782577514</v>
      </c>
      <c r="H14" s="16">
        <v>0.180469109589523</v>
      </c>
      <c r="I14" s="16">
        <v>0.17609816071196099</v>
      </c>
      <c r="J14" s="16">
        <v>0.148848569344561</v>
      </c>
      <c r="K14" s="16">
        <v>0.18277700217248599</v>
      </c>
      <c r="L14" s="16">
        <v>0.12722175588610801</v>
      </c>
      <c r="M14" s="16"/>
      <c r="N14" s="16">
        <v>0.121920656489615</v>
      </c>
      <c r="O14" s="16">
        <v>0.14863900817217601</v>
      </c>
      <c r="P14" s="16">
        <v>0.166337580122387</v>
      </c>
      <c r="Q14" s="16">
        <v>0.17400206629451501</v>
      </c>
      <c r="R14" s="16"/>
      <c r="S14" s="16">
        <v>0.15248636179215999</v>
      </c>
      <c r="T14" s="16">
        <v>0.162819699413673</v>
      </c>
      <c r="U14" s="16"/>
      <c r="V14" s="16">
        <v>0.12918637917758899</v>
      </c>
      <c r="W14" s="16">
        <v>0.15125136555458199</v>
      </c>
      <c r="X14" s="16">
        <v>0.191463059189457</v>
      </c>
      <c r="Y14" s="16">
        <v>0.13827573625225301</v>
      </c>
      <c r="Z14" s="16"/>
      <c r="AA14" s="16">
        <v>0.142538234043216</v>
      </c>
      <c r="AB14" s="16">
        <v>0.14966738589562001</v>
      </c>
      <c r="AC14" s="16">
        <v>0.153689859811245</v>
      </c>
      <c r="AD14" s="16">
        <v>0.19774664592329899</v>
      </c>
      <c r="AE14" s="16">
        <v>0.12647984361161199</v>
      </c>
      <c r="AF14" s="16">
        <v>0.19782167358928601</v>
      </c>
      <c r="AG14" s="16"/>
      <c r="AH14" s="16">
        <v>0.176317208901873</v>
      </c>
      <c r="AI14" s="16">
        <v>0.16651066300568201</v>
      </c>
      <c r="AJ14" s="16"/>
      <c r="AK14" s="16">
        <v>0.17176087632814599</v>
      </c>
      <c r="AL14" s="16">
        <v>0.165781475906526</v>
      </c>
      <c r="AM14" s="16"/>
      <c r="AN14" s="16">
        <v>0.158344615678635</v>
      </c>
      <c r="AO14" s="16">
        <v>0.17973376415007</v>
      </c>
      <c r="AP14" s="16"/>
      <c r="AQ14" s="16">
        <v>0.158432254039995</v>
      </c>
      <c r="AR14" s="16">
        <v>0.12616783332102299</v>
      </c>
      <c r="AS14" s="16">
        <v>0.20207384541787199</v>
      </c>
      <c r="AT14" s="16"/>
      <c r="AU14" s="16">
        <v>0.17617594877294901</v>
      </c>
      <c r="AV14" s="16">
        <v>0.13254156182105301</v>
      </c>
      <c r="AW14" s="16"/>
      <c r="AX14" s="16">
        <v>0.16760333033401101</v>
      </c>
      <c r="AY14" s="16">
        <v>0.108838276060433</v>
      </c>
      <c r="AZ14" s="16"/>
      <c r="BA14" s="16">
        <v>0.20719896447316999</v>
      </c>
      <c r="BB14" s="16">
        <v>0.131093788580182</v>
      </c>
    </row>
    <row r="15" spans="2:54" x14ac:dyDescent="0.35">
      <c r="B15" s="19" t="s">
        <v>378</v>
      </c>
      <c r="C15" s="16">
        <v>0.17255182555732701</v>
      </c>
      <c r="D15" s="16">
        <v>0.17602644369419401</v>
      </c>
      <c r="E15" s="16">
        <v>0.16668067968957201</v>
      </c>
      <c r="F15" s="16"/>
      <c r="G15" s="16">
        <v>0.21309611511096799</v>
      </c>
      <c r="H15" s="16">
        <v>0.18015750635524</v>
      </c>
      <c r="I15" s="16">
        <v>0.19848513250696501</v>
      </c>
      <c r="J15" s="16">
        <v>0.20533367059671501</v>
      </c>
      <c r="K15" s="16">
        <v>0.103750133876485</v>
      </c>
      <c r="L15" s="16">
        <v>0.151704381079628</v>
      </c>
      <c r="M15" s="16"/>
      <c r="N15" s="16">
        <v>0.16073458419126899</v>
      </c>
      <c r="O15" s="16">
        <v>0.14444960819158001</v>
      </c>
      <c r="P15" s="16">
        <v>0.18637218967320399</v>
      </c>
      <c r="Q15" s="16">
        <v>0.18338138417806801</v>
      </c>
      <c r="R15" s="16"/>
      <c r="S15" s="16">
        <v>0.16634581022511399</v>
      </c>
      <c r="T15" s="16">
        <v>0.182778646607138</v>
      </c>
      <c r="U15" s="16"/>
      <c r="V15" s="16">
        <v>0.19213286004901001</v>
      </c>
      <c r="W15" s="16">
        <v>0.149635939862444</v>
      </c>
      <c r="X15" s="16">
        <v>0.19031884810459199</v>
      </c>
      <c r="Y15" s="16">
        <v>0.14673507321502999</v>
      </c>
      <c r="Z15" s="16"/>
      <c r="AA15" s="16">
        <v>0.16194054054184701</v>
      </c>
      <c r="AB15" s="16">
        <v>0.17530977741161499</v>
      </c>
      <c r="AC15" s="16">
        <v>0.1596893563182</v>
      </c>
      <c r="AD15" s="16">
        <v>0.19305686474658501</v>
      </c>
      <c r="AE15" s="16">
        <v>0.171385259241044</v>
      </c>
      <c r="AF15" s="16">
        <v>0.19259910238986999</v>
      </c>
      <c r="AG15" s="16"/>
      <c r="AH15" s="16">
        <v>0.159483277857772</v>
      </c>
      <c r="AI15" s="16">
        <v>0.18547107732840901</v>
      </c>
      <c r="AJ15" s="16"/>
      <c r="AK15" s="16">
        <v>0.15280949267399399</v>
      </c>
      <c r="AL15" s="16">
        <v>0.191382079434567</v>
      </c>
      <c r="AM15" s="16"/>
      <c r="AN15" s="16">
        <v>0.16116441907126899</v>
      </c>
      <c r="AO15" s="16">
        <v>0.18797682983834699</v>
      </c>
      <c r="AP15" s="16"/>
      <c r="AQ15" s="16">
        <v>0.175765407447697</v>
      </c>
      <c r="AR15" s="16">
        <v>0.14706581320079601</v>
      </c>
      <c r="AS15" s="16">
        <v>0.195268019518199</v>
      </c>
      <c r="AT15" s="16"/>
      <c r="AU15" s="16">
        <v>0.15666305956740501</v>
      </c>
      <c r="AV15" s="16">
        <v>0.19414409540841199</v>
      </c>
      <c r="AW15" s="16"/>
      <c r="AX15" s="16">
        <v>0.17411256015792401</v>
      </c>
      <c r="AY15" s="16">
        <v>0.171550371997575</v>
      </c>
      <c r="AZ15" s="16"/>
      <c r="BA15" s="16">
        <v>0.202865305646942</v>
      </c>
      <c r="BB15" s="16">
        <v>0.25671021474899902</v>
      </c>
    </row>
    <row r="16" spans="2:54" x14ac:dyDescent="0.35">
      <c r="B16" s="19" t="s">
        <v>103</v>
      </c>
      <c r="C16" s="20">
        <v>7.0359483404143899E-2</v>
      </c>
      <c r="D16" s="20">
        <v>7.0270756169124093E-2</v>
      </c>
      <c r="E16" s="20">
        <v>7.1545740055956195E-2</v>
      </c>
      <c r="F16" s="20"/>
      <c r="G16" s="20">
        <v>5.9088946342762703E-2</v>
      </c>
      <c r="H16" s="20">
        <v>4.4883749023446398E-2</v>
      </c>
      <c r="I16" s="20">
        <v>4.4725699555524898E-2</v>
      </c>
      <c r="J16" s="20">
        <v>5.0129037069634001E-2</v>
      </c>
      <c r="K16" s="20">
        <v>5.43810645210481E-2</v>
      </c>
      <c r="L16" s="20">
        <v>0.14642821188038299</v>
      </c>
      <c r="M16" s="20"/>
      <c r="N16" s="20">
        <v>8.0501792978304496E-2</v>
      </c>
      <c r="O16" s="20">
        <v>9.4672835956257903E-2</v>
      </c>
      <c r="P16" s="20">
        <v>6.2183730705040102E-2</v>
      </c>
      <c r="Q16" s="20">
        <v>5.4999243726987702E-2</v>
      </c>
      <c r="R16" s="20"/>
      <c r="S16" s="20">
        <v>7.9497602737517298E-2</v>
      </c>
      <c r="T16" s="20">
        <v>5.6922166177325699E-2</v>
      </c>
      <c r="U16" s="20"/>
      <c r="V16" s="20">
        <v>3.9576203340563602E-2</v>
      </c>
      <c r="W16" s="20">
        <v>9.2170681263553406E-2</v>
      </c>
      <c r="X16" s="20">
        <v>7.1302926588426893E-2</v>
      </c>
      <c r="Y16" s="20">
        <v>3.4870289897511703E-2</v>
      </c>
      <c r="Z16" s="20"/>
      <c r="AA16" s="20">
        <v>7.86943252903268E-2</v>
      </c>
      <c r="AB16" s="20">
        <v>7.7558891687279405E-2</v>
      </c>
      <c r="AC16" s="20">
        <v>6.2510393847950804E-2</v>
      </c>
      <c r="AD16" s="20">
        <v>4.8179534574803902E-2</v>
      </c>
      <c r="AE16" s="20">
        <v>7.4281502609613095E-2</v>
      </c>
      <c r="AF16" s="20">
        <v>8.9708449601610604E-2</v>
      </c>
      <c r="AG16" s="20"/>
      <c r="AH16" s="20">
        <v>5.8515021273779402E-2</v>
      </c>
      <c r="AI16" s="20">
        <v>7.7594378588305798E-2</v>
      </c>
      <c r="AJ16" s="20"/>
      <c r="AK16" s="20">
        <v>6.8142676690609694E-2</v>
      </c>
      <c r="AL16" s="20">
        <v>5.7671739846602302E-2</v>
      </c>
      <c r="AM16" s="20"/>
      <c r="AN16" s="20">
        <v>6.6667352136945995E-2</v>
      </c>
      <c r="AO16" s="20">
        <v>8.0360518994866501E-2</v>
      </c>
      <c r="AP16" s="20"/>
      <c r="AQ16" s="20">
        <v>6.8446073688133394E-2</v>
      </c>
      <c r="AR16" s="20">
        <v>6.68183989117902E-2</v>
      </c>
      <c r="AS16" s="20">
        <v>6.18070331819442E-2</v>
      </c>
      <c r="AT16" s="20"/>
      <c r="AU16" s="20">
        <v>7.8239078427528197E-2</v>
      </c>
      <c r="AV16" s="20">
        <v>5.7422385064355298E-2</v>
      </c>
      <c r="AW16" s="20"/>
      <c r="AX16" s="20">
        <v>6.3368309582808993E-2</v>
      </c>
      <c r="AY16" s="20">
        <v>9.7751791698255194E-2</v>
      </c>
      <c r="AZ16" s="20"/>
      <c r="BA16" s="20">
        <v>3.0779011630026099E-2</v>
      </c>
      <c r="BB16" s="20">
        <v>1.22579455200983E-2</v>
      </c>
    </row>
    <row r="17" spans="2:2" x14ac:dyDescent="0.35">
      <c r="B17" s="21"/>
    </row>
    <row r="18" spans="2:2" x14ac:dyDescent="0.35">
      <c r="B18" t="s">
        <v>525</v>
      </c>
    </row>
    <row r="19" spans="2:2" x14ac:dyDescent="0.35">
      <c r="B19" t="s">
        <v>526</v>
      </c>
    </row>
    <row r="21" spans="2:2" x14ac:dyDescent="0.35">
      <c r="B2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B21"/>
  <sheetViews>
    <sheetView showGridLines="0" topLeftCell="A8"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382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1005</v>
      </c>
      <c r="D7" s="13">
        <v>479</v>
      </c>
      <c r="E7" s="13">
        <v>518</v>
      </c>
      <c r="F7" s="13"/>
      <c r="G7" s="13">
        <v>109</v>
      </c>
      <c r="H7" s="13">
        <v>182</v>
      </c>
      <c r="I7" s="13">
        <v>159</v>
      </c>
      <c r="J7" s="13">
        <v>170</v>
      </c>
      <c r="K7" s="13">
        <v>172</v>
      </c>
      <c r="L7" s="13">
        <v>213</v>
      </c>
      <c r="M7" s="13"/>
      <c r="N7" s="13">
        <v>199</v>
      </c>
      <c r="O7" s="13">
        <v>217</v>
      </c>
      <c r="P7" s="13">
        <v>427</v>
      </c>
      <c r="Q7" s="13">
        <v>162</v>
      </c>
      <c r="R7" s="13"/>
      <c r="S7" s="13">
        <v>744</v>
      </c>
      <c r="T7" s="13">
        <v>259</v>
      </c>
      <c r="U7" s="13"/>
      <c r="V7" s="13">
        <v>221</v>
      </c>
      <c r="W7" s="13">
        <v>399</v>
      </c>
      <c r="X7" s="13">
        <v>338</v>
      </c>
      <c r="Y7" s="13">
        <v>47</v>
      </c>
      <c r="Z7" s="13"/>
      <c r="AA7" s="13">
        <v>285</v>
      </c>
      <c r="AB7" s="13">
        <v>225</v>
      </c>
      <c r="AC7" s="13">
        <v>85</v>
      </c>
      <c r="AD7" s="13">
        <v>261</v>
      </c>
      <c r="AE7" s="13">
        <v>112</v>
      </c>
      <c r="AF7" s="13">
        <v>37</v>
      </c>
      <c r="AG7" s="13"/>
      <c r="AH7" s="13">
        <v>474</v>
      </c>
      <c r="AI7" s="13">
        <v>367</v>
      </c>
      <c r="AJ7" s="13"/>
      <c r="AK7" s="13">
        <v>390</v>
      </c>
      <c r="AL7" s="13">
        <v>327</v>
      </c>
      <c r="AM7" s="13"/>
      <c r="AN7" s="13">
        <v>427</v>
      </c>
      <c r="AO7" s="13">
        <v>392</v>
      </c>
      <c r="AP7" s="13"/>
      <c r="AQ7" s="13">
        <v>202</v>
      </c>
      <c r="AR7" s="13">
        <v>386</v>
      </c>
      <c r="AS7" s="13">
        <v>360</v>
      </c>
      <c r="AT7" s="13"/>
      <c r="AU7" s="13">
        <v>609</v>
      </c>
      <c r="AV7" s="13">
        <v>391</v>
      </c>
      <c r="AW7" s="13"/>
      <c r="AX7" s="13">
        <v>843</v>
      </c>
      <c r="AY7" s="13">
        <v>156</v>
      </c>
      <c r="AZ7" s="13"/>
      <c r="BA7" s="13">
        <v>315</v>
      </c>
      <c r="BB7" s="13">
        <v>78</v>
      </c>
    </row>
    <row r="8" spans="2:54" ht="30" customHeight="1" x14ac:dyDescent="0.35">
      <c r="B8" s="14" t="s">
        <v>84</v>
      </c>
      <c r="C8" s="14">
        <v>1006</v>
      </c>
      <c r="D8" s="14">
        <v>486</v>
      </c>
      <c r="E8" s="14">
        <v>512</v>
      </c>
      <c r="F8" s="14"/>
      <c r="G8" s="14">
        <v>122</v>
      </c>
      <c r="H8" s="14">
        <v>181</v>
      </c>
      <c r="I8" s="14">
        <v>165</v>
      </c>
      <c r="J8" s="14">
        <v>160</v>
      </c>
      <c r="K8" s="14">
        <v>166</v>
      </c>
      <c r="L8" s="14">
        <v>212</v>
      </c>
      <c r="M8" s="14"/>
      <c r="N8" s="14">
        <v>172</v>
      </c>
      <c r="O8" s="14">
        <v>210</v>
      </c>
      <c r="P8" s="14">
        <v>385</v>
      </c>
      <c r="Q8" s="14">
        <v>239</v>
      </c>
      <c r="R8" s="14"/>
      <c r="S8" s="14">
        <v>603</v>
      </c>
      <c r="T8" s="14">
        <v>401</v>
      </c>
      <c r="U8" s="14"/>
      <c r="V8" s="14">
        <v>260</v>
      </c>
      <c r="W8" s="14">
        <v>413</v>
      </c>
      <c r="X8" s="14">
        <v>297</v>
      </c>
      <c r="Y8" s="14">
        <v>36</v>
      </c>
      <c r="Z8" s="14"/>
      <c r="AA8" s="14">
        <v>392</v>
      </c>
      <c r="AB8" s="14">
        <v>180</v>
      </c>
      <c r="AC8" s="14">
        <v>99</v>
      </c>
      <c r="AD8" s="14">
        <v>214</v>
      </c>
      <c r="AE8" s="14">
        <v>90</v>
      </c>
      <c r="AF8" s="14">
        <v>31</v>
      </c>
      <c r="AG8" s="14"/>
      <c r="AH8" s="14">
        <v>488</v>
      </c>
      <c r="AI8" s="14">
        <v>334</v>
      </c>
      <c r="AJ8" s="14"/>
      <c r="AK8" s="14">
        <v>412</v>
      </c>
      <c r="AL8" s="14">
        <v>306</v>
      </c>
      <c r="AM8" s="14"/>
      <c r="AN8" s="14">
        <v>440</v>
      </c>
      <c r="AO8" s="14">
        <v>366</v>
      </c>
      <c r="AP8" s="14"/>
      <c r="AQ8" s="14">
        <v>196</v>
      </c>
      <c r="AR8" s="14">
        <v>407</v>
      </c>
      <c r="AS8" s="14">
        <v>336</v>
      </c>
      <c r="AT8" s="14"/>
      <c r="AU8" s="14">
        <v>586</v>
      </c>
      <c r="AV8" s="14">
        <v>412</v>
      </c>
      <c r="AW8" s="14"/>
      <c r="AX8" s="14">
        <v>836</v>
      </c>
      <c r="AY8" s="14">
        <v>163</v>
      </c>
      <c r="AZ8" s="14"/>
      <c r="BA8" s="14">
        <v>297</v>
      </c>
      <c r="BB8" s="14">
        <v>73</v>
      </c>
    </row>
    <row r="9" spans="2:54" x14ac:dyDescent="0.35">
      <c r="B9" s="19" t="s">
        <v>372</v>
      </c>
      <c r="C9" s="16">
        <v>0.15112326330972201</v>
      </c>
      <c r="D9" s="16">
        <v>9.2269216587846703E-2</v>
      </c>
      <c r="E9" s="16">
        <v>0.20576858311656801</v>
      </c>
      <c r="F9" s="16"/>
      <c r="G9" s="16">
        <v>7.9788375205666104E-2</v>
      </c>
      <c r="H9" s="16">
        <v>0.13357388752795499</v>
      </c>
      <c r="I9" s="16">
        <v>9.9308253133191596E-2</v>
      </c>
      <c r="J9" s="16">
        <v>0.145137159110452</v>
      </c>
      <c r="K9" s="16">
        <v>0.194566000309118</v>
      </c>
      <c r="L9" s="16">
        <v>0.21793513338748499</v>
      </c>
      <c r="M9" s="16"/>
      <c r="N9" s="16">
        <v>0.18967145314703199</v>
      </c>
      <c r="O9" s="16">
        <v>0.17917176209684799</v>
      </c>
      <c r="P9" s="16">
        <v>0.13324709940493801</v>
      </c>
      <c r="Q9" s="16">
        <v>0.127615414583723</v>
      </c>
      <c r="R9" s="16"/>
      <c r="S9" s="16">
        <v>0.14958842263189301</v>
      </c>
      <c r="T9" s="16">
        <v>0.15418498132033701</v>
      </c>
      <c r="U9" s="16"/>
      <c r="V9" s="16">
        <v>0.19053837653150299</v>
      </c>
      <c r="W9" s="16">
        <v>0.14906870813582301</v>
      </c>
      <c r="X9" s="16">
        <v>0.12859666610078899</v>
      </c>
      <c r="Y9" s="16">
        <v>7.52562316557044E-2</v>
      </c>
      <c r="Z9" s="16"/>
      <c r="AA9" s="16">
        <v>0.177337934946454</v>
      </c>
      <c r="AB9" s="16">
        <v>0.139277919583632</v>
      </c>
      <c r="AC9" s="16">
        <v>0.159881797183032</v>
      </c>
      <c r="AD9" s="16">
        <v>0.15243419565885299</v>
      </c>
      <c r="AE9" s="16">
        <v>8.2561147203340998E-2</v>
      </c>
      <c r="AF9" s="16">
        <v>4.9476350591875697E-2</v>
      </c>
      <c r="AG9" s="16"/>
      <c r="AH9" s="16">
        <v>0.16134439305218801</v>
      </c>
      <c r="AI9" s="16">
        <v>0.16014417764119601</v>
      </c>
      <c r="AJ9" s="16"/>
      <c r="AK9" s="16">
        <v>0.18424953653017501</v>
      </c>
      <c r="AL9" s="16">
        <v>0.13687706173360301</v>
      </c>
      <c r="AM9" s="16"/>
      <c r="AN9" s="16">
        <v>0.166181777973467</v>
      </c>
      <c r="AO9" s="16">
        <v>0.13253927600826099</v>
      </c>
      <c r="AP9" s="16"/>
      <c r="AQ9" s="16">
        <v>0.15276746021589599</v>
      </c>
      <c r="AR9" s="16">
        <v>0.167304829572549</v>
      </c>
      <c r="AS9" s="16">
        <v>0.12885838954255099</v>
      </c>
      <c r="AT9" s="16"/>
      <c r="AU9" s="16">
        <v>0.184797785436323</v>
      </c>
      <c r="AV9" s="16">
        <v>0.10596297592793</v>
      </c>
      <c r="AW9" s="16"/>
      <c r="AX9" s="16">
        <v>0.12647540640353799</v>
      </c>
      <c r="AY9" s="16">
        <v>0.25536840355898899</v>
      </c>
      <c r="AZ9" s="16"/>
      <c r="BA9" s="16">
        <v>0.12374780254203301</v>
      </c>
      <c r="BB9" s="16">
        <v>5.2172088836849602E-2</v>
      </c>
    </row>
    <row r="10" spans="2:54" x14ac:dyDescent="0.35">
      <c r="B10" s="19" t="s">
        <v>373</v>
      </c>
      <c r="C10" s="16">
        <v>4.2710442398747897E-2</v>
      </c>
      <c r="D10" s="16">
        <v>4.9311282924619997E-2</v>
      </c>
      <c r="E10" s="16">
        <v>3.7108638723892098E-2</v>
      </c>
      <c r="F10" s="16"/>
      <c r="G10" s="16">
        <v>7.3800926302892103E-2</v>
      </c>
      <c r="H10" s="16">
        <v>4.2797500880636302E-2</v>
      </c>
      <c r="I10" s="16">
        <v>6.2197007114948001E-2</v>
      </c>
      <c r="J10" s="16">
        <v>2.8453763335787901E-2</v>
      </c>
      <c r="K10" s="16">
        <v>3.8336490596523297E-2</v>
      </c>
      <c r="L10" s="16">
        <v>2.3778846053025601E-2</v>
      </c>
      <c r="M10" s="16"/>
      <c r="N10" s="16">
        <v>4.4641431464287597E-2</v>
      </c>
      <c r="O10" s="16">
        <v>2.3052271353481601E-2</v>
      </c>
      <c r="P10" s="16">
        <v>5.4234410371777501E-2</v>
      </c>
      <c r="Q10" s="16">
        <v>3.9994026820630399E-2</v>
      </c>
      <c r="R10" s="16"/>
      <c r="S10" s="16">
        <v>3.5397399011377902E-2</v>
      </c>
      <c r="T10" s="16">
        <v>5.3925794006668699E-2</v>
      </c>
      <c r="U10" s="16"/>
      <c r="V10" s="16">
        <v>4.4967675837471202E-2</v>
      </c>
      <c r="W10" s="16">
        <v>3.9058636701569602E-2</v>
      </c>
      <c r="X10" s="16">
        <v>4.0101631008662798E-2</v>
      </c>
      <c r="Y10" s="16">
        <v>9.03769614810533E-2</v>
      </c>
      <c r="Z10" s="16"/>
      <c r="AA10" s="16">
        <v>4.3705400548595098E-2</v>
      </c>
      <c r="AB10" s="16">
        <v>3.72260778689468E-2</v>
      </c>
      <c r="AC10" s="16">
        <v>4.5933952825514102E-2</v>
      </c>
      <c r="AD10" s="16">
        <v>4.37947096420888E-2</v>
      </c>
      <c r="AE10" s="16">
        <v>5.1725789685235599E-2</v>
      </c>
      <c r="AF10" s="16">
        <v>1.8184412953574501E-2</v>
      </c>
      <c r="AG10" s="16"/>
      <c r="AH10" s="16">
        <v>4.4096366804941098E-2</v>
      </c>
      <c r="AI10" s="16">
        <v>4.8874668217529803E-2</v>
      </c>
      <c r="AJ10" s="16"/>
      <c r="AK10" s="16">
        <v>4.9619435094104401E-2</v>
      </c>
      <c r="AL10" s="16">
        <v>3.1889289095770497E-2</v>
      </c>
      <c r="AM10" s="16"/>
      <c r="AN10" s="16">
        <v>4.6238115664567897E-2</v>
      </c>
      <c r="AO10" s="16">
        <v>4.4310825489735202E-2</v>
      </c>
      <c r="AP10" s="16"/>
      <c r="AQ10" s="16">
        <v>5.7904892490716099E-2</v>
      </c>
      <c r="AR10" s="16">
        <v>5.3017932291054899E-2</v>
      </c>
      <c r="AS10" s="16">
        <v>2.7111736672825501E-2</v>
      </c>
      <c r="AT10" s="16"/>
      <c r="AU10" s="16">
        <v>4.1169624482178299E-2</v>
      </c>
      <c r="AV10" s="16">
        <v>4.5682041517445302E-2</v>
      </c>
      <c r="AW10" s="16"/>
      <c r="AX10" s="16">
        <v>4.48430744248694E-2</v>
      </c>
      <c r="AY10" s="16">
        <v>2.7008201982882198E-2</v>
      </c>
      <c r="AZ10" s="16"/>
      <c r="BA10" s="16">
        <v>2.49065034203363E-2</v>
      </c>
      <c r="BB10" s="16">
        <v>9.5752652878186295E-2</v>
      </c>
    </row>
    <row r="11" spans="2:54" x14ac:dyDescent="0.35">
      <c r="B11" s="19" t="s">
        <v>374</v>
      </c>
      <c r="C11" s="16">
        <v>6.1436246861542497E-2</v>
      </c>
      <c r="D11" s="16">
        <v>8.4307722022072401E-2</v>
      </c>
      <c r="E11" s="16">
        <v>3.6904991497690602E-2</v>
      </c>
      <c r="F11" s="16"/>
      <c r="G11" s="16">
        <v>4.2374579041488898E-2</v>
      </c>
      <c r="H11" s="16">
        <v>9.0134524657197401E-2</v>
      </c>
      <c r="I11" s="16">
        <v>5.3380771911574199E-2</v>
      </c>
      <c r="J11" s="16">
        <v>5.65103740420871E-2</v>
      </c>
      <c r="K11" s="16">
        <v>7.6243815219414798E-2</v>
      </c>
      <c r="L11" s="16">
        <v>4.6309043255091803E-2</v>
      </c>
      <c r="M11" s="16"/>
      <c r="N11" s="16">
        <v>6.6347949596255895E-2</v>
      </c>
      <c r="O11" s="16">
        <v>5.2374683901369602E-2</v>
      </c>
      <c r="P11" s="16">
        <v>6.7587683030450596E-2</v>
      </c>
      <c r="Q11" s="16">
        <v>5.5942491835256902E-2</v>
      </c>
      <c r="R11" s="16"/>
      <c r="S11" s="16">
        <v>5.7145426326514898E-2</v>
      </c>
      <c r="T11" s="16">
        <v>6.8197823553001094E-2</v>
      </c>
      <c r="U11" s="16"/>
      <c r="V11" s="16">
        <v>5.1544983728596297E-2</v>
      </c>
      <c r="W11" s="16">
        <v>7.2878188879404796E-2</v>
      </c>
      <c r="X11" s="16">
        <v>5.3136618643715099E-2</v>
      </c>
      <c r="Y11" s="16">
        <v>7.0412840152650299E-2</v>
      </c>
      <c r="Z11" s="16"/>
      <c r="AA11" s="16">
        <v>7.5283136975243997E-2</v>
      </c>
      <c r="AB11" s="16">
        <v>6.6563330201789103E-2</v>
      </c>
      <c r="AC11" s="16">
        <v>2.40107236070604E-2</v>
      </c>
      <c r="AD11" s="16">
        <v>4.9532157227834502E-2</v>
      </c>
      <c r="AE11" s="16">
        <v>7.53515624294126E-2</v>
      </c>
      <c r="AF11" s="16">
        <v>1.8049971577598301E-2</v>
      </c>
      <c r="AG11" s="16"/>
      <c r="AH11" s="16">
        <v>6.8073812486839802E-2</v>
      </c>
      <c r="AI11" s="16">
        <v>5.3677672474225398E-2</v>
      </c>
      <c r="AJ11" s="16"/>
      <c r="AK11" s="16">
        <v>7.5151136289967002E-2</v>
      </c>
      <c r="AL11" s="16">
        <v>6.2072937226382303E-2</v>
      </c>
      <c r="AM11" s="16"/>
      <c r="AN11" s="16">
        <v>5.9525162595871303E-2</v>
      </c>
      <c r="AO11" s="16">
        <v>6.7689033450313907E-2</v>
      </c>
      <c r="AP11" s="16"/>
      <c r="AQ11" s="16">
        <v>6.6230864812938606E-2</v>
      </c>
      <c r="AR11" s="16">
        <v>6.3643797234751706E-2</v>
      </c>
      <c r="AS11" s="16">
        <v>6.8316126005865299E-2</v>
      </c>
      <c r="AT11" s="16"/>
      <c r="AU11" s="16">
        <v>6.6017326965194606E-2</v>
      </c>
      <c r="AV11" s="16">
        <v>5.6038307365610197E-2</v>
      </c>
      <c r="AW11" s="16"/>
      <c r="AX11" s="16">
        <v>6.6627305429755507E-2</v>
      </c>
      <c r="AY11" s="16">
        <v>3.7327175241146197E-2</v>
      </c>
      <c r="AZ11" s="16"/>
      <c r="BA11" s="16">
        <v>6.8996416318630502E-2</v>
      </c>
      <c r="BB11" s="16">
        <v>7.9982615140483604E-2</v>
      </c>
    </row>
    <row r="12" spans="2:54" ht="29" customHeight="1" x14ac:dyDescent="0.35">
      <c r="B12" s="19" t="s">
        <v>375</v>
      </c>
      <c r="C12" s="16">
        <v>0.25250493362320497</v>
      </c>
      <c r="D12" s="16">
        <v>0.240156081647241</v>
      </c>
      <c r="E12" s="16">
        <v>0.266341883082437</v>
      </c>
      <c r="F12" s="16"/>
      <c r="G12" s="16">
        <v>0.22923123798496001</v>
      </c>
      <c r="H12" s="16">
        <v>0.20766400300086599</v>
      </c>
      <c r="I12" s="16">
        <v>0.24025439270033699</v>
      </c>
      <c r="J12" s="16">
        <v>0.29842057045227899</v>
      </c>
      <c r="K12" s="16">
        <v>0.26587706729954103</v>
      </c>
      <c r="L12" s="16">
        <v>0.26854857090403</v>
      </c>
      <c r="M12" s="16"/>
      <c r="N12" s="16">
        <v>0.210719660084208</v>
      </c>
      <c r="O12" s="16">
        <v>0.26757240655950099</v>
      </c>
      <c r="P12" s="16">
        <v>0.240575735249106</v>
      </c>
      <c r="Q12" s="16">
        <v>0.28854267232130798</v>
      </c>
      <c r="R12" s="16"/>
      <c r="S12" s="16">
        <v>0.25411458819327198</v>
      </c>
      <c r="T12" s="16">
        <v>0.24801998285874999</v>
      </c>
      <c r="U12" s="16"/>
      <c r="V12" s="16">
        <v>0.27029177104841501</v>
      </c>
      <c r="W12" s="16">
        <v>0.25955885083267199</v>
      </c>
      <c r="X12" s="16">
        <v>0.234346217630055</v>
      </c>
      <c r="Y12" s="16">
        <v>0.19253791272997101</v>
      </c>
      <c r="Z12" s="16"/>
      <c r="AA12" s="16">
        <v>0.27069353833301402</v>
      </c>
      <c r="AB12" s="16">
        <v>0.20145608478608901</v>
      </c>
      <c r="AC12" s="16">
        <v>0.41821350597258999</v>
      </c>
      <c r="AD12" s="16">
        <v>0.15498408916096301</v>
      </c>
      <c r="AE12" s="16">
        <v>0.31493237812167602</v>
      </c>
      <c r="AF12" s="16">
        <v>0.28288944362382401</v>
      </c>
      <c r="AG12" s="16"/>
      <c r="AH12" s="16">
        <v>0.258126659851804</v>
      </c>
      <c r="AI12" s="16">
        <v>0.22082870604917701</v>
      </c>
      <c r="AJ12" s="16"/>
      <c r="AK12" s="16">
        <v>0.22729936722163999</v>
      </c>
      <c r="AL12" s="16">
        <v>0.23781576022099499</v>
      </c>
      <c r="AM12" s="16"/>
      <c r="AN12" s="16">
        <v>0.23986035456451499</v>
      </c>
      <c r="AO12" s="16">
        <v>0.21346340552712401</v>
      </c>
      <c r="AP12" s="16"/>
      <c r="AQ12" s="16">
        <v>0.26924828973339598</v>
      </c>
      <c r="AR12" s="16">
        <v>0.29384208761514902</v>
      </c>
      <c r="AS12" s="16">
        <v>0.185866396147921</v>
      </c>
      <c r="AT12" s="16"/>
      <c r="AU12" s="16">
        <v>0.22887423190234699</v>
      </c>
      <c r="AV12" s="16">
        <v>0.281717073917024</v>
      </c>
      <c r="AW12" s="16"/>
      <c r="AX12" s="16">
        <v>0.24506800771666401</v>
      </c>
      <c r="AY12" s="16">
        <v>0.29501496227715601</v>
      </c>
      <c r="AZ12" s="16"/>
      <c r="BA12" s="16">
        <v>0.21440782438391001</v>
      </c>
      <c r="BB12" s="16">
        <v>0.23263164029717601</v>
      </c>
    </row>
    <row r="13" spans="2:54" x14ac:dyDescent="0.35">
      <c r="B13" s="19" t="s">
        <v>376</v>
      </c>
      <c r="C13" s="16">
        <v>0.154471103157859</v>
      </c>
      <c r="D13" s="16">
        <v>0.16454999530608799</v>
      </c>
      <c r="E13" s="16">
        <v>0.144007897343819</v>
      </c>
      <c r="F13" s="16"/>
      <c r="G13" s="16">
        <v>0.168771525738213</v>
      </c>
      <c r="H13" s="16">
        <v>0.19214527500395201</v>
      </c>
      <c r="I13" s="16">
        <v>0.163176113295294</v>
      </c>
      <c r="J13" s="16">
        <v>0.184983897576081</v>
      </c>
      <c r="K13" s="16">
        <v>0.14092058561812301</v>
      </c>
      <c r="L13" s="16">
        <v>9.4916676476910405E-2</v>
      </c>
      <c r="M13" s="16"/>
      <c r="N13" s="16">
        <v>0.16351144758898001</v>
      </c>
      <c r="O13" s="16">
        <v>0.16621293649435001</v>
      </c>
      <c r="P13" s="16">
        <v>0.124321771814019</v>
      </c>
      <c r="Q13" s="16">
        <v>0.18620470227737199</v>
      </c>
      <c r="R13" s="16"/>
      <c r="S13" s="16">
        <v>0.14221499675386401</v>
      </c>
      <c r="T13" s="16">
        <v>0.17367993526208</v>
      </c>
      <c r="U13" s="16"/>
      <c r="V13" s="16">
        <v>0.153965296250441</v>
      </c>
      <c r="W13" s="16">
        <v>0.140675373003569</v>
      </c>
      <c r="X13" s="16">
        <v>0.17030966125604799</v>
      </c>
      <c r="Y13" s="16">
        <v>0.18573940499470601</v>
      </c>
      <c r="Z13" s="16"/>
      <c r="AA13" s="16">
        <v>0.12573556151266899</v>
      </c>
      <c r="AB13" s="16">
        <v>0.17312284304116701</v>
      </c>
      <c r="AC13" s="16">
        <v>7.3252387256527801E-2</v>
      </c>
      <c r="AD13" s="16">
        <v>0.25553431004681398</v>
      </c>
      <c r="AE13" s="16">
        <v>9.7081118161064406E-2</v>
      </c>
      <c r="AF13" s="16">
        <v>0.136908179502163</v>
      </c>
      <c r="AG13" s="16"/>
      <c r="AH13" s="16">
        <v>0.13535811897771399</v>
      </c>
      <c r="AI13" s="16">
        <v>0.16661126832443399</v>
      </c>
      <c r="AJ13" s="16"/>
      <c r="AK13" s="16">
        <v>0.138386444857659</v>
      </c>
      <c r="AL13" s="16">
        <v>0.20019356823737</v>
      </c>
      <c r="AM13" s="16"/>
      <c r="AN13" s="16">
        <v>0.13534013900962799</v>
      </c>
      <c r="AO13" s="16">
        <v>0.18806452364444401</v>
      </c>
      <c r="AP13" s="16"/>
      <c r="AQ13" s="16">
        <v>0.17581742532438899</v>
      </c>
      <c r="AR13" s="16">
        <v>0.13528213255559601</v>
      </c>
      <c r="AS13" s="16">
        <v>0.17178921772484301</v>
      </c>
      <c r="AT13" s="16"/>
      <c r="AU13" s="16">
        <v>0.14102196279475199</v>
      </c>
      <c r="AV13" s="16">
        <v>0.17024073730025099</v>
      </c>
      <c r="AW13" s="16"/>
      <c r="AX13" s="16">
        <v>0.17380035135550301</v>
      </c>
      <c r="AY13" s="16">
        <v>6.16948846854024E-2</v>
      </c>
      <c r="AZ13" s="16"/>
      <c r="BA13" s="16">
        <v>0.176035949402226</v>
      </c>
      <c r="BB13" s="16">
        <v>0.19922965031544199</v>
      </c>
    </row>
    <row r="14" spans="2:54" x14ac:dyDescent="0.35">
      <c r="B14" s="19" t="s">
        <v>377</v>
      </c>
      <c r="C14" s="16">
        <v>0.116131551969179</v>
      </c>
      <c r="D14" s="16">
        <v>0.13868224451165601</v>
      </c>
      <c r="E14" s="16">
        <v>9.5384551047710306E-2</v>
      </c>
      <c r="F14" s="16"/>
      <c r="G14" s="16">
        <v>0.138325008872904</v>
      </c>
      <c r="H14" s="16">
        <v>0.14489719722941</v>
      </c>
      <c r="I14" s="16">
        <v>0.14914640760041301</v>
      </c>
      <c r="J14" s="16">
        <v>9.9659620332351304E-2</v>
      </c>
      <c r="K14" s="16">
        <v>0.102630184089014</v>
      </c>
      <c r="L14" s="16">
        <v>7.6148180864749199E-2</v>
      </c>
      <c r="M14" s="16"/>
      <c r="N14" s="16">
        <v>0.112694329347508</v>
      </c>
      <c r="O14" s="16">
        <v>9.0933155080278799E-2</v>
      </c>
      <c r="P14" s="16">
        <v>0.13861115393909099</v>
      </c>
      <c r="Q14" s="16">
        <v>0.10449651575796901</v>
      </c>
      <c r="R14" s="16"/>
      <c r="S14" s="16">
        <v>0.123770078049609</v>
      </c>
      <c r="T14" s="16">
        <v>0.105217444756897</v>
      </c>
      <c r="U14" s="16"/>
      <c r="V14" s="16">
        <v>7.3733683321294402E-2</v>
      </c>
      <c r="W14" s="16">
        <v>0.122740740177952</v>
      </c>
      <c r="X14" s="16">
        <v>0.13974946112919101</v>
      </c>
      <c r="Y14" s="16">
        <v>0.15185073534584101</v>
      </c>
      <c r="Z14" s="16"/>
      <c r="AA14" s="16">
        <v>9.9094608571255696E-2</v>
      </c>
      <c r="AB14" s="16">
        <v>0.14454274037057299</v>
      </c>
      <c r="AC14" s="16">
        <v>5.7897185323967398E-2</v>
      </c>
      <c r="AD14" s="16">
        <v>0.12894000900994701</v>
      </c>
      <c r="AE14" s="16">
        <v>0.157131857105682</v>
      </c>
      <c r="AF14" s="16">
        <v>0.14558886326029499</v>
      </c>
      <c r="AG14" s="16"/>
      <c r="AH14" s="16">
        <v>0.13296951809440999</v>
      </c>
      <c r="AI14" s="16">
        <v>0.11878639682672</v>
      </c>
      <c r="AJ14" s="16"/>
      <c r="AK14" s="16">
        <v>0.13274349756282</v>
      </c>
      <c r="AL14" s="16">
        <v>0.121811233756875</v>
      </c>
      <c r="AM14" s="16"/>
      <c r="AN14" s="16">
        <v>0.12978996698084999</v>
      </c>
      <c r="AO14" s="16">
        <v>0.119975826221246</v>
      </c>
      <c r="AP14" s="16"/>
      <c r="AQ14" s="16">
        <v>9.1627127663486393E-2</v>
      </c>
      <c r="AR14" s="16">
        <v>0.101929449504798</v>
      </c>
      <c r="AS14" s="16">
        <v>0.160732603696434</v>
      </c>
      <c r="AT14" s="16"/>
      <c r="AU14" s="16">
        <v>0.12536547209868801</v>
      </c>
      <c r="AV14" s="16">
        <v>0.105110598072737</v>
      </c>
      <c r="AW14" s="16"/>
      <c r="AX14" s="16">
        <v>0.12016929602974701</v>
      </c>
      <c r="AY14" s="16">
        <v>0.10014290432652399</v>
      </c>
      <c r="AZ14" s="16"/>
      <c r="BA14" s="16">
        <v>0.168238082293448</v>
      </c>
      <c r="BB14" s="16">
        <v>0.17415761273181601</v>
      </c>
    </row>
    <row r="15" spans="2:54" x14ac:dyDescent="0.35">
      <c r="B15" s="19" t="s">
        <v>378</v>
      </c>
      <c r="C15" s="16">
        <v>0.143842717966086</v>
      </c>
      <c r="D15" s="16">
        <v>0.156624497382405</v>
      </c>
      <c r="E15" s="16">
        <v>0.13199148745918199</v>
      </c>
      <c r="F15" s="16"/>
      <c r="G15" s="16">
        <v>0.199664921891505</v>
      </c>
      <c r="H15" s="16">
        <v>0.16490909133416101</v>
      </c>
      <c r="I15" s="16">
        <v>0.17981399747076601</v>
      </c>
      <c r="J15" s="16">
        <v>0.13720654194575699</v>
      </c>
      <c r="K15" s="16">
        <v>9.4985896499288E-2</v>
      </c>
      <c r="L15" s="16">
        <v>0.109044668699743</v>
      </c>
      <c r="M15" s="16"/>
      <c r="N15" s="16">
        <v>0.12767877561021601</v>
      </c>
      <c r="O15" s="16">
        <v>0.119463097208827</v>
      </c>
      <c r="P15" s="16">
        <v>0.16548410800490199</v>
      </c>
      <c r="Q15" s="16">
        <v>0.141987967734648</v>
      </c>
      <c r="R15" s="16"/>
      <c r="S15" s="16">
        <v>0.14424332640566701</v>
      </c>
      <c r="T15" s="16">
        <v>0.14229732875829701</v>
      </c>
      <c r="U15" s="16"/>
      <c r="V15" s="16">
        <v>0.157573287861627</v>
      </c>
      <c r="W15" s="16">
        <v>0.12499018790862899</v>
      </c>
      <c r="X15" s="16">
        <v>0.16007471437221599</v>
      </c>
      <c r="Y15" s="16">
        <v>0.12643293265098501</v>
      </c>
      <c r="Z15" s="16"/>
      <c r="AA15" s="16">
        <v>0.14344620882970399</v>
      </c>
      <c r="AB15" s="16">
        <v>0.12782973924079499</v>
      </c>
      <c r="AC15" s="16">
        <v>0.14750065506252799</v>
      </c>
      <c r="AD15" s="16">
        <v>0.140283702653722</v>
      </c>
      <c r="AE15" s="16">
        <v>0.14232286546209</v>
      </c>
      <c r="AF15" s="16">
        <v>0.25919432888905802</v>
      </c>
      <c r="AG15" s="16"/>
      <c r="AH15" s="16">
        <v>0.137278775741943</v>
      </c>
      <c r="AI15" s="16">
        <v>0.15489598051245301</v>
      </c>
      <c r="AJ15" s="16"/>
      <c r="AK15" s="16">
        <v>0.123923430576637</v>
      </c>
      <c r="AL15" s="16">
        <v>0.14562854855091101</v>
      </c>
      <c r="AM15" s="16"/>
      <c r="AN15" s="16">
        <v>0.15007537756870701</v>
      </c>
      <c r="AO15" s="16">
        <v>0.160348706094016</v>
      </c>
      <c r="AP15" s="16"/>
      <c r="AQ15" s="16">
        <v>0.10850218954112199</v>
      </c>
      <c r="AR15" s="16">
        <v>0.112267530759508</v>
      </c>
      <c r="AS15" s="16">
        <v>0.18967321972286</v>
      </c>
      <c r="AT15" s="16"/>
      <c r="AU15" s="16">
        <v>0.12798457719624601</v>
      </c>
      <c r="AV15" s="16">
        <v>0.169031878494284</v>
      </c>
      <c r="AW15" s="16"/>
      <c r="AX15" s="16">
        <v>0.15167964582037799</v>
      </c>
      <c r="AY15" s="16">
        <v>0.109511624035838</v>
      </c>
      <c r="AZ15" s="16"/>
      <c r="BA15" s="16">
        <v>0.18474769696479401</v>
      </c>
      <c r="BB15" s="16">
        <v>0.15536098721695599</v>
      </c>
    </row>
    <row r="16" spans="2:54" x14ac:dyDescent="0.35">
      <c r="B16" s="19" t="s">
        <v>103</v>
      </c>
      <c r="C16" s="20">
        <v>7.7779740713657203E-2</v>
      </c>
      <c r="D16" s="20">
        <v>7.4098959618071406E-2</v>
      </c>
      <c r="E16" s="20">
        <v>8.2491967728701598E-2</v>
      </c>
      <c r="F16" s="20"/>
      <c r="G16" s="20">
        <v>6.8043424962371396E-2</v>
      </c>
      <c r="H16" s="20">
        <v>2.3878520365820999E-2</v>
      </c>
      <c r="I16" s="20">
        <v>5.2723056773476197E-2</v>
      </c>
      <c r="J16" s="20">
        <v>4.9628073205204903E-2</v>
      </c>
      <c r="K16" s="20">
        <v>8.6439960368977803E-2</v>
      </c>
      <c r="L16" s="20">
        <v>0.163318880358965</v>
      </c>
      <c r="M16" s="20"/>
      <c r="N16" s="20">
        <v>8.4734953161512597E-2</v>
      </c>
      <c r="O16" s="20">
        <v>0.101219687305344</v>
      </c>
      <c r="P16" s="20">
        <v>7.59380381857159E-2</v>
      </c>
      <c r="Q16" s="20">
        <v>5.5216208669093103E-2</v>
      </c>
      <c r="R16" s="20"/>
      <c r="S16" s="20">
        <v>9.35257626278021E-2</v>
      </c>
      <c r="T16" s="20">
        <v>5.4476709483969203E-2</v>
      </c>
      <c r="U16" s="20"/>
      <c r="V16" s="20">
        <v>5.73849254206521E-2</v>
      </c>
      <c r="W16" s="20">
        <v>9.1029314360379796E-2</v>
      </c>
      <c r="X16" s="20">
        <v>7.3685029859323695E-2</v>
      </c>
      <c r="Y16" s="20">
        <v>0.107392980989089</v>
      </c>
      <c r="Z16" s="20"/>
      <c r="AA16" s="20">
        <v>6.47036102830644E-2</v>
      </c>
      <c r="AB16" s="20">
        <v>0.10998126490700801</v>
      </c>
      <c r="AC16" s="20">
        <v>7.3309792768779997E-2</v>
      </c>
      <c r="AD16" s="20">
        <v>7.4496826599776897E-2</v>
      </c>
      <c r="AE16" s="20">
        <v>7.8893281831498505E-2</v>
      </c>
      <c r="AF16" s="20">
        <v>8.9708449601610604E-2</v>
      </c>
      <c r="AG16" s="20"/>
      <c r="AH16" s="20">
        <v>6.2752354990160505E-2</v>
      </c>
      <c r="AI16" s="20">
        <v>7.6181129954264307E-2</v>
      </c>
      <c r="AJ16" s="20"/>
      <c r="AK16" s="20">
        <v>6.8627151866998803E-2</v>
      </c>
      <c r="AL16" s="20">
        <v>6.37116011780927E-2</v>
      </c>
      <c r="AM16" s="20"/>
      <c r="AN16" s="20">
        <v>7.2989105642392998E-2</v>
      </c>
      <c r="AO16" s="20">
        <v>7.3608403564860703E-2</v>
      </c>
      <c r="AP16" s="20"/>
      <c r="AQ16" s="20">
        <v>7.7901750218056107E-2</v>
      </c>
      <c r="AR16" s="20">
        <v>7.2712240466593095E-2</v>
      </c>
      <c r="AS16" s="20">
        <v>6.7652310486699799E-2</v>
      </c>
      <c r="AT16" s="20"/>
      <c r="AU16" s="20">
        <v>8.47690191242714E-2</v>
      </c>
      <c r="AV16" s="20">
        <v>6.6216387404719801E-2</v>
      </c>
      <c r="AW16" s="20"/>
      <c r="AX16" s="20">
        <v>7.13369128195456E-2</v>
      </c>
      <c r="AY16" s="20">
        <v>0.113931843892062</v>
      </c>
      <c r="AZ16" s="20"/>
      <c r="BA16" s="20">
        <v>3.8919724674622902E-2</v>
      </c>
      <c r="BB16" s="20">
        <v>1.07127525830902E-2</v>
      </c>
    </row>
    <row r="17" spans="2:2" x14ac:dyDescent="0.35">
      <c r="B17" s="21"/>
    </row>
    <row r="18" spans="2:2" x14ac:dyDescent="0.35">
      <c r="B18" t="s">
        <v>525</v>
      </c>
    </row>
    <row r="19" spans="2:2" x14ac:dyDescent="0.35">
      <c r="B19" t="s">
        <v>526</v>
      </c>
    </row>
    <row r="21" spans="2:2" x14ac:dyDescent="0.35">
      <c r="B2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B21"/>
  <sheetViews>
    <sheetView showGridLines="0" topLeftCell="A8"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383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1006</v>
      </c>
      <c r="D7" s="13">
        <v>478</v>
      </c>
      <c r="E7" s="13">
        <v>520</v>
      </c>
      <c r="F7" s="13"/>
      <c r="G7" s="13">
        <v>110</v>
      </c>
      <c r="H7" s="13">
        <v>183</v>
      </c>
      <c r="I7" s="13">
        <v>159</v>
      </c>
      <c r="J7" s="13">
        <v>169</v>
      </c>
      <c r="K7" s="13">
        <v>172</v>
      </c>
      <c r="L7" s="13">
        <v>213</v>
      </c>
      <c r="M7" s="13"/>
      <c r="N7" s="13">
        <v>199</v>
      </c>
      <c r="O7" s="13">
        <v>218</v>
      </c>
      <c r="P7" s="13">
        <v>427</v>
      </c>
      <c r="Q7" s="13">
        <v>162</v>
      </c>
      <c r="R7" s="13"/>
      <c r="S7" s="13">
        <v>746</v>
      </c>
      <c r="T7" s="13">
        <v>258</v>
      </c>
      <c r="U7" s="13"/>
      <c r="V7" s="13">
        <v>222</v>
      </c>
      <c r="W7" s="13">
        <v>399</v>
      </c>
      <c r="X7" s="13">
        <v>338</v>
      </c>
      <c r="Y7" s="13">
        <v>47</v>
      </c>
      <c r="Z7" s="13"/>
      <c r="AA7" s="13">
        <v>285</v>
      </c>
      <c r="AB7" s="13">
        <v>226</v>
      </c>
      <c r="AC7" s="13">
        <v>85</v>
      </c>
      <c r="AD7" s="13">
        <v>260</v>
      </c>
      <c r="AE7" s="13">
        <v>113</v>
      </c>
      <c r="AF7" s="13">
        <v>37</v>
      </c>
      <c r="AG7" s="13"/>
      <c r="AH7" s="13">
        <v>474</v>
      </c>
      <c r="AI7" s="13">
        <v>368</v>
      </c>
      <c r="AJ7" s="13"/>
      <c r="AK7" s="13">
        <v>391</v>
      </c>
      <c r="AL7" s="13">
        <v>327</v>
      </c>
      <c r="AM7" s="13"/>
      <c r="AN7" s="13">
        <v>427</v>
      </c>
      <c r="AO7" s="13">
        <v>393</v>
      </c>
      <c r="AP7" s="13"/>
      <c r="AQ7" s="13">
        <v>202</v>
      </c>
      <c r="AR7" s="13">
        <v>386</v>
      </c>
      <c r="AS7" s="13">
        <v>360</v>
      </c>
      <c r="AT7" s="13"/>
      <c r="AU7" s="13">
        <v>609</v>
      </c>
      <c r="AV7" s="13">
        <v>392</v>
      </c>
      <c r="AW7" s="13"/>
      <c r="AX7" s="13">
        <v>843</v>
      </c>
      <c r="AY7" s="13">
        <v>157</v>
      </c>
      <c r="AZ7" s="13"/>
      <c r="BA7" s="13">
        <v>315</v>
      </c>
      <c r="BB7" s="13">
        <v>78</v>
      </c>
    </row>
    <row r="8" spans="2:54" ht="30" customHeight="1" x14ac:dyDescent="0.35">
      <c r="B8" s="14" t="s">
        <v>84</v>
      </c>
      <c r="C8" s="14">
        <v>1005</v>
      </c>
      <c r="D8" s="14">
        <v>484</v>
      </c>
      <c r="E8" s="14">
        <v>513</v>
      </c>
      <c r="F8" s="14"/>
      <c r="G8" s="14">
        <v>122</v>
      </c>
      <c r="H8" s="14">
        <v>182</v>
      </c>
      <c r="I8" s="14">
        <v>165</v>
      </c>
      <c r="J8" s="14">
        <v>158</v>
      </c>
      <c r="K8" s="14">
        <v>166</v>
      </c>
      <c r="L8" s="14">
        <v>212</v>
      </c>
      <c r="M8" s="14"/>
      <c r="N8" s="14">
        <v>172</v>
      </c>
      <c r="O8" s="14">
        <v>210</v>
      </c>
      <c r="P8" s="14">
        <v>385</v>
      </c>
      <c r="Q8" s="14">
        <v>238</v>
      </c>
      <c r="R8" s="14"/>
      <c r="S8" s="14">
        <v>604</v>
      </c>
      <c r="T8" s="14">
        <v>399</v>
      </c>
      <c r="U8" s="14"/>
      <c r="V8" s="14">
        <v>261</v>
      </c>
      <c r="W8" s="14">
        <v>413</v>
      </c>
      <c r="X8" s="14">
        <v>296</v>
      </c>
      <c r="Y8" s="14">
        <v>36</v>
      </c>
      <c r="Z8" s="14"/>
      <c r="AA8" s="14">
        <v>392</v>
      </c>
      <c r="AB8" s="14">
        <v>181</v>
      </c>
      <c r="AC8" s="14">
        <v>99</v>
      </c>
      <c r="AD8" s="14">
        <v>212</v>
      </c>
      <c r="AE8" s="14">
        <v>90</v>
      </c>
      <c r="AF8" s="14">
        <v>31</v>
      </c>
      <c r="AG8" s="14"/>
      <c r="AH8" s="14">
        <v>487</v>
      </c>
      <c r="AI8" s="14">
        <v>335</v>
      </c>
      <c r="AJ8" s="14"/>
      <c r="AK8" s="14">
        <v>413</v>
      </c>
      <c r="AL8" s="14">
        <v>306</v>
      </c>
      <c r="AM8" s="14"/>
      <c r="AN8" s="14">
        <v>439</v>
      </c>
      <c r="AO8" s="14">
        <v>367</v>
      </c>
      <c r="AP8" s="14"/>
      <c r="AQ8" s="14">
        <v>196</v>
      </c>
      <c r="AR8" s="14">
        <v>406</v>
      </c>
      <c r="AS8" s="14">
        <v>336</v>
      </c>
      <c r="AT8" s="14"/>
      <c r="AU8" s="14">
        <v>586</v>
      </c>
      <c r="AV8" s="14">
        <v>412</v>
      </c>
      <c r="AW8" s="14"/>
      <c r="AX8" s="14">
        <v>835</v>
      </c>
      <c r="AY8" s="14">
        <v>164</v>
      </c>
      <c r="AZ8" s="14"/>
      <c r="BA8" s="14">
        <v>296</v>
      </c>
      <c r="BB8" s="14">
        <v>73</v>
      </c>
    </row>
    <row r="9" spans="2:54" x14ac:dyDescent="0.35">
      <c r="B9" s="19" t="s">
        <v>372</v>
      </c>
      <c r="C9" s="16">
        <v>0.16313868303990001</v>
      </c>
      <c r="D9" s="16">
        <v>0.124034784526389</v>
      </c>
      <c r="E9" s="16">
        <v>0.20082056061471301</v>
      </c>
      <c r="F9" s="16"/>
      <c r="G9" s="16">
        <v>0.131837247065823</v>
      </c>
      <c r="H9" s="16">
        <v>0.11597189377815301</v>
      </c>
      <c r="I9" s="16">
        <v>0.117569856970291</v>
      </c>
      <c r="J9" s="16">
        <v>0.137140119878182</v>
      </c>
      <c r="K9" s="16">
        <v>0.21045528934191601</v>
      </c>
      <c r="L9" s="16">
        <v>0.239443526650574</v>
      </c>
      <c r="M9" s="16"/>
      <c r="N9" s="16">
        <v>0.202853041714881</v>
      </c>
      <c r="O9" s="16">
        <v>0.16713518421593601</v>
      </c>
      <c r="P9" s="16">
        <v>0.13478031165778401</v>
      </c>
      <c r="Q9" s="16">
        <v>0.176766516420757</v>
      </c>
      <c r="R9" s="16"/>
      <c r="S9" s="16">
        <v>0.17860771666273101</v>
      </c>
      <c r="T9" s="16">
        <v>0.14052931443528699</v>
      </c>
      <c r="U9" s="16"/>
      <c r="V9" s="16">
        <v>0.18276672716641301</v>
      </c>
      <c r="W9" s="16">
        <v>0.16623374562253401</v>
      </c>
      <c r="X9" s="16">
        <v>0.15128747075372301</v>
      </c>
      <c r="Y9" s="16">
        <v>8.20089328059561E-2</v>
      </c>
      <c r="Z9" s="16"/>
      <c r="AA9" s="16">
        <v>0.17297969727359699</v>
      </c>
      <c r="AB9" s="16">
        <v>0.178608377185624</v>
      </c>
      <c r="AC9" s="16">
        <v>0.16947539491055799</v>
      </c>
      <c r="AD9" s="16">
        <v>0.163113178904634</v>
      </c>
      <c r="AE9" s="16">
        <v>0.114780555941705</v>
      </c>
      <c r="AF9" s="16">
        <v>6.8707020304980798E-2</v>
      </c>
      <c r="AG9" s="16"/>
      <c r="AH9" s="16">
        <v>0.160813571608522</v>
      </c>
      <c r="AI9" s="16">
        <v>0.14800979971598299</v>
      </c>
      <c r="AJ9" s="16"/>
      <c r="AK9" s="16">
        <v>0.166063841526531</v>
      </c>
      <c r="AL9" s="16">
        <v>0.16236483174293001</v>
      </c>
      <c r="AM9" s="16"/>
      <c r="AN9" s="16">
        <v>0.163224774376587</v>
      </c>
      <c r="AO9" s="16">
        <v>0.14726042274106199</v>
      </c>
      <c r="AP9" s="16"/>
      <c r="AQ9" s="16">
        <v>0.13718063342069001</v>
      </c>
      <c r="AR9" s="16">
        <v>0.19257092425095801</v>
      </c>
      <c r="AS9" s="16">
        <v>0.134476121289197</v>
      </c>
      <c r="AT9" s="16"/>
      <c r="AU9" s="16">
        <v>0.1758865291351</v>
      </c>
      <c r="AV9" s="16">
        <v>0.14587707394084201</v>
      </c>
      <c r="AW9" s="16"/>
      <c r="AX9" s="16">
        <v>0.138987272569984</v>
      </c>
      <c r="AY9" s="16">
        <v>0.27577191766704001</v>
      </c>
      <c r="AZ9" s="16"/>
      <c r="BA9" s="16">
        <v>0.11670115078142999</v>
      </c>
      <c r="BB9" s="16">
        <v>0.102233740002354</v>
      </c>
    </row>
    <row r="10" spans="2:54" x14ac:dyDescent="0.35">
      <c r="B10" s="19" t="s">
        <v>373</v>
      </c>
      <c r="C10" s="16">
        <v>4.2037944386201301E-2</v>
      </c>
      <c r="D10" s="16">
        <v>5.7647868377581402E-2</v>
      </c>
      <c r="E10" s="16">
        <v>2.7957380112966002E-2</v>
      </c>
      <c r="F10" s="16"/>
      <c r="G10" s="16">
        <v>8.9756655294249796E-2</v>
      </c>
      <c r="H10" s="16">
        <v>4.5225901693139003E-2</v>
      </c>
      <c r="I10" s="16">
        <v>5.9625951112269801E-2</v>
      </c>
      <c r="J10" s="16">
        <v>4.59444705696831E-2</v>
      </c>
      <c r="K10" s="16">
        <v>2.6293580373901601E-2</v>
      </c>
      <c r="L10" s="16">
        <v>7.4827059979918498E-3</v>
      </c>
      <c r="M10" s="16"/>
      <c r="N10" s="16">
        <v>4.2192200322593597E-2</v>
      </c>
      <c r="O10" s="16">
        <v>3.0010316284520999E-2</v>
      </c>
      <c r="P10" s="16">
        <v>4.75009239678158E-2</v>
      </c>
      <c r="Q10" s="16">
        <v>4.3698991819317599E-2</v>
      </c>
      <c r="R10" s="16"/>
      <c r="S10" s="16">
        <v>3.4485040566831403E-2</v>
      </c>
      <c r="T10" s="16">
        <v>5.3685771722871901E-2</v>
      </c>
      <c r="U10" s="16"/>
      <c r="V10" s="16">
        <v>5.7516423915769402E-2</v>
      </c>
      <c r="W10" s="16">
        <v>3.6583211302338298E-2</v>
      </c>
      <c r="X10" s="16">
        <v>3.70287351276746E-2</v>
      </c>
      <c r="Y10" s="16">
        <v>3.3523088057478799E-2</v>
      </c>
      <c r="Z10" s="16"/>
      <c r="AA10" s="16">
        <v>5.28774685944658E-2</v>
      </c>
      <c r="AB10" s="16">
        <v>3.1447665640077997E-2</v>
      </c>
      <c r="AC10" s="16">
        <v>4.9030437506237999E-2</v>
      </c>
      <c r="AD10" s="16">
        <v>3.1003174635871201E-2</v>
      </c>
      <c r="AE10" s="16">
        <v>4.8937886928179797E-2</v>
      </c>
      <c r="AF10" s="16">
        <v>0</v>
      </c>
      <c r="AG10" s="16"/>
      <c r="AH10" s="16">
        <v>3.8989737913334599E-2</v>
      </c>
      <c r="AI10" s="16">
        <v>3.9072739696551298E-2</v>
      </c>
      <c r="AJ10" s="16"/>
      <c r="AK10" s="16">
        <v>4.3967895017040903E-2</v>
      </c>
      <c r="AL10" s="16">
        <v>2.9646637488104598E-2</v>
      </c>
      <c r="AM10" s="16"/>
      <c r="AN10" s="16">
        <v>3.4958530503305003E-2</v>
      </c>
      <c r="AO10" s="16">
        <v>3.5200038702237403E-2</v>
      </c>
      <c r="AP10" s="16"/>
      <c r="AQ10" s="16">
        <v>6.33737389415579E-2</v>
      </c>
      <c r="AR10" s="16">
        <v>4.2020368804559602E-2</v>
      </c>
      <c r="AS10" s="16">
        <v>3.1098064531971399E-2</v>
      </c>
      <c r="AT10" s="16"/>
      <c r="AU10" s="16">
        <v>3.3761596479052997E-2</v>
      </c>
      <c r="AV10" s="16">
        <v>5.45945603030401E-2</v>
      </c>
      <c r="AW10" s="16"/>
      <c r="AX10" s="16">
        <v>4.6878347469280601E-2</v>
      </c>
      <c r="AY10" s="16">
        <v>1.9096455918169601E-2</v>
      </c>
      <c r="AZ10" s="16"/>
      <c r="BA10" s="16">
        <v>2.8223762109998898E-2</v>
      </c>
      <c r="BB10" s="16">
        <v>9.9737059800497699E-2</v>
      </c>
    </row>
    <row r="11" spans="2:54" x14ac:dyDescent="0.35">
      <c r="B11" s="19" t="s">
        <v>374</v>
      </c>
      <c r="C11" s="16">
        <v>5.4840128002238898E-2</v>
      </c>
      <c r="D11" s="16">
        <v>5.9377059236818998E-2</v>
      </c>
      <c r="E11" s="16">
        <v>5.14124280955588E-2</v>
      </c>
      <c r="F11" s="16"/>
      <c r="G11" s="16">
        <v>4.5748082699741101E-2</v>
      </c>
      <c r="H11" s="16">
        <v>5.26060269396788E-2</v>
      </c>
      <c r="I11" s="16">
        <v>8.2088100802071504E-2</v>
      </c>
      <c r="J11" s="16">
        <v>2.94103703189104E-2</v>
      </c>
      <c r="K11" s="16">
        <v>7.4778081530358698E-2</v>
      </c>
      <c r="L11" s="16">
        <v>4.41810432430291E-2</v>
      </c>
      <c r="M11" s="16"/>
      <c r="N11" s="16">
        <v>6.8177524280748594E-2</v>
      </c>
      <c r="O11" s="16">
        <v>5.6178146352211897E-2</v>
      </c>
      <c r="P11" s="16">
        <v>6.7978538574707495E-2</v>
      </c>
      <c r="Q11" s="16">
        <v>2.2817115859161401E-2</v>
      </c>
      <c r="R11" s="16"/>
      <c r="S11" s="16">
        <v>4.2521763989086102E-2</v>
      </c>
      <c r="T11" s="16">
        <v>7.3768462076120006E-2</v>
      </c>
      <c r="U11" s="16"/>
      <c r="V11" s="16">
        <v>5.4017773217019401E-2</v>
      </c>
      <c r="W11" s="16">
        <v>5.2692977906454698E-2</v>
      </c>
      <c r="X11" s="16">
        <v>6.3144341624970707E-2</v>
      </c>
      <c r="Y11" s="16">
        <v>1.6637807882509899E-2</v>
      </c>
      <c r="Z11" s="16"/>
      <c r="AA11" s="16">
        <v>5.4577315245383499E-2</v>
      </c>
      <c r="AB11" s="16">
        <v>7.3172628699032294E-2</v>
      </c>
      <c r="AC11" s="16">
        <v>2.6642733715213699E-2</v>
      </c>
      <c r="AD11" s="16">
        <v>6.2981167464944393E-2</v>
      </c>
      <c r="AE11" s="16">
        <v>4.31765194805959E-2</v>
      </c>
      <c r="AF11" s="16">
        <v>1.9292537127568E-2</v>
      </c>
      <c r="AG11" s="16"/>
      <c r="AH11" s="16">
        <v>4.9154618703112198E-2</v>
      </c>
      <c r="AI11" s="16">
        <v>6.7170013627337002E-2</v>
      </c>
      <c r="AJ11" s="16"/>
      <c r="AK11" s="16">
        <v>6.01535586305234E-2</v>
      </c>
      <c r="AL11" s="16">
        <v>6.8727191625273798E-2</v>
      </c>
      <c r="AM11" s="16"/>
      <c r="AN11" s="16">
        <v>4.91960169241644E-2</v>
      </c>
      <c r="AO11" s="16">
        <v>7.0139495252738396E-2</v>
      </c>
      <c r="AP11" s="16"/>
      <c r="AQ11" s="16">
        <v>5.3050279722354703E-2</v>
      </c>
      <c r="AR11" s="16">
        <v>5.4582911024614801E-2</v>
      </c>
      <c r="AS11" s="16">
        <v>6.5070441877733101E-2</v>
      </c>
      <c r="AT11" s="16"/>
      <c r="AU11" s="16">
        <v>5.6727223649407001E-2</v>
      </c>
      <c r="AV11" s="16">
        <v>5.3153511999296799E-2</v>
      </c>
      <c r="AW11" s="16"/>
      <c r="AX11" s="16">
        <v>5.39338166314179E-2</v>
      </c>
      <c r="AY11" s="16">
        <v>6.1658871748076202E-2</v>
      </c>
      <c r="AZ11" s="16"/>
      <c r="BA11" s="16">
        <v>8.6016435244477898E-2</v>
      </c>
      <c r="BB11" s="16">
        <v>1.22579455200983E-2</v>
      </c>
    </row>
    <row r="12" spans="2:54" ht="29" customHeight="1" x14ac:dyDescent="0.35">
      <c r="B12" s="19" t="s">
        <v>375</v>
      </c>
      <c r="C12" s="16">
        <v>0.31139945871616498</v>
      </c>
      <c r="D12" s="16">
        <v>0.28283893621001599</v>
      </c>
      <c r="E12" s="16">
        <v>0.33501770879669002</v>
      </c>
      <c r="F12" s="16"/>
      <c r="G12" s="16">
        <v>0.27111311269967597</v>
      </c>
      <c r="H12" s="16">
        <v>0.23833680949665501</v>
      </c>
      <c r="I12" s="16">
        <v>0.317494677031748</v>
      </c>
      <c r="J12" s="16">
        <v>0.405831455665422</v>
      </c>
      <c r="K12" s="16">
        <v>0.38204527219106299</v>
      </c>
      <c r="L12" s="16">
        <v>0.26671757470359497</v>
      </c>
      <c r="M12" s="16"/>
      <c r="N12" s="16">
        <v>0.29034221145455003</v>
      </c>
      <c r="O12" s="16">
        <v>0.31086138498267801</v>
      </c>
      <c r="P12" s="16">
        <v>0.29861240060897598</v>
      </c>
      <c r="Q12" s="16">
        <v>0.347720365741707</v>
      </c>
      <c r="R12" s="16"/>
      <c r="S12" s="16">
        <v>0.32249730884108502</v>
      </c>
      <c r="T12" s="16">
        <v>0.29615096558884002</v>
      </c>
      <c r="U12" s="16"/>
      <c r="V12" s="16">
        <v>0.33292340097094902</v>
      </c>
      <c r="W12" s="16">
        <v>0.32673075176177402</v>
      </c>
      <c r="X12" s="16">
        <v>0.27572003619866398</v>
      </c>
      <c r="Y12" s="16">
        <v>0.272833529207688</v>
      </c>
      <c r="Z12" s="16"/>
      <c r="AA12" s="16">
        <v>0.32951864653191099</v>
      </c>
      <c r="AB12" s="16">
        <v>0.257696194138126</v>
      </c>
      <c r="AC12" s="16">
        <v>0.38058234407060898</v>
      </c>
      <c r="AD12" s="16">
        <v>0.27852281861398998</v>
      </c>
      <c r="AE12" s="16">
        <v>0.35870601990006601</v>
      </c>
      <c r="AF12" s="16">
        <v>0.26267466710894</v>
      </c>
      <c r="AG12" s="16"/>
      <c r="AH12" s="16">
        <v>0.29093784509474702</v>
      </c>
      <c r="AI12" s="16">
        <v>0.321447787592339</v>
      </c>
      <c r="AJ12" s="16"/>
      <c r="AK12" s="16">
        <v>0.26049016333084102</v>
      </c>
      <c r="AL12" s="16">
        <v>0.33040016995344501</v>
      </c>
      <c r="AM12" s="16"/>
      <c r="AN12" s="16">
        <v>0.28516370510619998</v>
      </c>
      <c r="AO12" s="16">
        <v>0.30218120284479499</v>
      </c>
      <c r="AP12" s="16"/>
      <c r="AQ12" s="16">
        <v>0.26888179513128202</v>
      </c>
      <c r="AR12" s="16">
        <v>0.37665029571619801</v>
      </c>
      <c r="AS12" s="16">
        <v>0.240466115648624</v>
      </c>
      <c r="AT12" s="16"/>
      <c r="AU12" s="16">
        <v>0.28471196042706898</v>
      </c>
      <c r="AV12" s="16">
        <v>0.34196182002228598</v>
      </c>
      <c r="AW12" s="16"/>
      <c r="AX12" s="16">
        <v>0.30803948234893802</v>
      </c>
      <c r="AY12" s="16">
        <v>0.33525626569488798</v>
      </c>
      <c r="AZ12" s="16"/>
      <c r="BA12" s="16">
        <v>0.27255723501360202</v>
      </c>
      <c r="BB12" s="16">
        <v>0.350917490720285</v>
      </c>
    </row>
    <row r="13" spans="2:54" x14ac:dyDescent="0.35">
      <c r="B13" s="19" t="s">
        <v>376</v>
      </c>
      <c r="C13" s="16">
        <v>0.123021697885868</v>
      </c>
      <c r="D13" s="16">
        <v>0.15623269948929</v>
      </c>
      <c r="E13" s="16">
        <v>9.3588264473922197E-2</v>
      </c>
      <c r="F13" s="16"/>
      <c r="G13" s="16">
        <v>8.4837081964827393E-2</v>
      </c>
      <c r="H13" s="16">
        <v>0.16727970697649799</v>
      </c>
      <c r="I13" s="16">
        <v>0.131810820394962</v>
      </c>
      <c r="J13" s="16">
        <v>0.13072556170288899</v>
      </c>
      <c r="K13" s="16">
        <v>7.9645605348119E-2</v>
      </c>
      <c r="L13" s="16">
        <v>0.128515353044034</v>
      </c>
      <c r="M13" s="16"/>
      <c r="N13" s="16">
        <v>0.12138598912618399</v>
      </c>
      <c r="O13" s="16">
        <v>0.10547938980010001</v>
      </c>
      <c r="P13" s="16">
        <v>0.14228333894367201</v>
      </c>
      <c r="Q13" s="16">
        <v>0.108545247394471</v>
      </c>
      <c r="R13" s="16"/>
      <c r="S13" s="16">
        <v>0.12523317189189201</v>
      </c>
      <c r="T13" s="16">
        <v>0.115286990177992</v>
      </c>
      <c r="U13" s="16"/>
      <c r="V13" s="16">
        <v>0.11254426030694401</v>
      </c>
      <c r="W13" s="16">
        <v>9.87622826657958E-2</v>
      </c>
      <c r="X13" s="16">
        <v>0.15838153403088201</v>
      </c>
      <c r="Y13" s="16">
        <v>0.18680482876988699</v>
      </c>
      <c r="Z13" s="16"/>
      <c r="AA13" s="16">
        <v>9.5201545942640603E-2</v>
      </c>
      <c r="AB13" s="16">
        <v>0.123960831156488</v>
      </c>
      <c r="AC13" s="16">
        <v>0.10707833915124899</v>
      </c>
      <c r="AD13" s="16">
        <v>0.17564022340823801</v>
      </c>
      <c r="AE13" s="16">
        <v>0.104482582444768</v>
      </c>
      <c r="AF13" s="16">
        <v>0.213770105354818</v>
      </c>
      <c r="AG13" s="16"/>
      <c r="AH13" s="16">
        <v>0.13023676985084101</v>
      </c>
      <c r="AI13" s="16">
        <v>0.11911976254737699</v>
      </c>
      <c r="AJ13" s="16"/>
      <c r="AK13" s="16">
        <v>0.15580447326699401</v>
      </c>
      <c r="AL13" s="16">
        <v>0.11268723526800301</v>
      </c>
      <c r="AM13" s="16"/>
      <c r="AN13" s="16">
        <v>0.14889930338987001</v>
      </c>
      <c r="AO13" s="16">
        <v>0.122957913337541</v>
      </c>
      <c r="AP13" s="16"/>
      <c r="AQ13" s="16">
        <v>0.15777144986511801</v>
      </c>
      <c r="AR13" s="16">
        <v>8.97799140896135E-2</v>
      </c>
      <c r="AS13" s="16">
        <v>0.14890968766358501</v>
      </c>
      <c r="AT13" s="16"/>
      <c r="AU13" s="16">
        <v>0.13394925572986499</v>
      </c>
      <c r="AV13" s="16">
        <v>0.10970269247162701</v>
      </c>
      <c r="AW13" s="16"/>
      <c r="AX13" s="16">
        <v>0.13435783766939699</v>
      </c>
      <c r="AY13" s="16">
        <v>5.8583773323779002E-2</v>
      </c>
      <c r="AZ13" s="16"/>
      <c r="BA13" s="16">
        <v>0.14085950960122001</v>
      </c>
      <c r="BB13" s="16">
        <v>0.10217891444774201</v>
      </c>
    </row>
    <row r="14" spans="2:54" x14ac:dyDescent="0.35">
      <c r="B14" s="19" t="s">
        <v>377</v>
      </c>
      <c r="C14" s="16">
        <v>0.103265368103941</v>
      </c>
      <c r="D14" s="16">
        <v>0.114974136620854</v>
      </c>
      <c r="E14" s="16">
        <v>9.0159249883437903E-2</v>
      </c>
      <c r="F14" s="16"/>
      <c r="G14" s="16">
        <v>0.20920847673311199</v>
      </c>
      <c r="H14" s="16">
        <v>0.16916547811077701</v>
      </c>
      <c r="I14" s="16">
        <v>0.11751041739080199</v>
      </c>
      <c r="J14" s="16">
        <v>6.0284873786031201E-2</v>
      </c>
      <c r="K14" s="16">
        <v>3.5641529651827597E-2</v>
      </c>
      <c r="L14" s="16">
        <v>5.9573933183478603E-2</v>
      </c>
      <c r="M14" s="16"/>
      <c r="N14" s="16">
        <v>0.120278201254112</v>
      </c>
      <c r="O14" s="16">
        <v>9.2747118592148195E-2</v>
      </c>
      <c r="P14" s="16">
        <v>9.2291678428521595E-2</v>
      </c>
      <c r="Q14" s="16">
        <v>0.117980845430683</v>
      </c>
      <c r="R14" s="16"/>
      <c r="S14" s="16">
        <v>0.102182793880605</v>
      </c>
      <c r="T14" s="16">
        <v>0.10542117782668201</v>
      </c>
      <c r="U14" s="16"/>
      <c r="V14" s="16">
        <v>7.4754992296311107E-2</v>
      </c>
      <c r="W14" s="16">
        <v>9.6903538915592294E-2</v>
      </c>
      <c r="X14" s="16">
        <v>0.122012154113129</v>
      </c>
      <c r="Y14" s="16">
        <v>0.229992876464191</v>
      </c>
      <c r="Z14" s="16"/>
      <c r="AA14" s="16">
        <v>9.8538011671541206E-2</v>
      </c>
      <c r="AB14" s="16">
        <v>8.7044286429334206E-2</v>
      </c>
      <c r="AC14" s="16">
        <v>6.5527863918261195E-2</v>
      </c>
      <c r="AD14" s="16">
        <v>0.104154299398237</v>
      </c>
      <c r="AE14" s="16">
        <v>0.16401421771754601</v>
      </c>
      <c r="AF14" s="16">
        <v>0.19581582918798299</v>
      </c>
      <c r="AG14" s="16"/>
      <c r="AH14" s="16">
        <v>0.115614281569578</v>
      </c>
      <c r="AI14" s="16">
        <v>0.103931762852972</v>
      </c>
      <c r="AJ14" s="16"/>
      <c r="AK14" s="16">
        <v>0.113049797343086</v>
      </c>
      <c r="AL14" s="16">
        <v>0.109562146301328</v>
      </c>
      <c r="AM14" s="16"/>
      <c r="AN14" s="16">
        <v>0.11455943808843901</v>
      </c>
      <c r="AO14" s="16">
        <v>0.101028178005621</v>
      </c>
      <c r="AP14" s="16"/>
      <c r="AQ14" s="16">
        <v>0.10117793554884601</v>
      </c>
      <c r="AR14" s="16">
        <v>8.6591665602259796E-2</v>
      </c>
      <c r="AS14" s="16">
        <v>0.137184003817196</v>
      </c>
      <c r="AT14" s="16"/>
      <c r="AU14" s="16">
        <v>8.5763904964174395E-2</v>
      </c>
      <c r="AV14" s="16">
        <v>0.13008044870653401</v>
      </c>
      <c r="AW14" s="16"/>
      <c r="AX14" s="16">
        <v>0.111486737766369</v>
      </c>
      <c r="AY14" s="16">
        <v>6.5581584060656797E-2</v>
      </c>
      <c r="AZ14" s="16"/>
      <c r="BA14" s="16">
        <v>0.156505493187134</v>
      </c>
      <c r="BB14" s="16">
        <v>0.14282012598427099</v>
      </c>
    </row>
    <row r="15" spans="2:54" x14ac:dyDescent="0.35">
      <c r="B15" s="19" t="s">
        <v>378</v>
      </c>
      <c r="C15" s="16">
        <v>0.13009880178675901</v>
      </c>
      <c r="D15" s="16">
        <v>0.140854640385842</v>
      </c>
      <c r="E15" s="16">
        <v>0.120019082482045</v>
      </c>
      <c r="F15" s="16"/>
      <c r="G15" s="16">
        <v>0.111791694158672</v>
      </c>
      <c r="H15" s="16">
        <v>0.197814136659928</v>
      </c>
      <c r="I15" s="16">
        <v>0.146590113157086</v>
      </c>
      <c r="J15" s="16">
        <v>0.13681946156881</v>
      </c>
      <c r="K15" s="16">
        <v>8.93130792915479E-2</v>
      </c>
      <c r="L15" s="16">
        <v>9.6725923170608893E-2</v>
      </c>
      <c r="M15" s="16"/>
      <c r="N15" s="16">
        <v>9.6108292796012296E-2</v>
      </c>
      <c r="O15" s="16">
        <v>0.14031418516670999</v>
      </c>
      <c r="P15" s="16">
        <v>0.14577192708223799</v>
      </c>
      <c r="Q15" s="16">
        <v>0.12030965599893401</v>
      </c>
      <c r="R15" s="16"/>
      <c r="S15" s="16">
        <v>0.103821010097938</v>
      </c>
      <c r="T15" s="16">
        <v>0.17054269694902599</v>
      </c>
      <c r="U15" s="16"/>
      <c r="V15" s="16">
        <v>0.14811383878192499</v>
      </c>
      <c r="W15" s="16">
        <v>0.124620287003315</v>
      </c>
      <c r="X15" s="16">
        <v>0.12723836275870001</v>
      </c>
      <c r="Y15" s="16">
        <v>8.5375515428613602E-2</v>
      </c>
      <c r="Z15" s="16"/>
      <c r="AA15" s="16">
        <v>0.12725435577435601</v>
      </c>
      <c r="AB15" s="16">
        <v>0.15493678938887201</v>
      </c>
      <c r="AC15" s="16">
        <v>9.9898777522197696E-2</v>
      </c>
      <c r="AD15" s="16">
        <v>0.131163551869904</v>
      </c>
      <c r="AE15" s="16">
        <v>0.11637910008055501</v>
      </c>
      <c r="AF15" s="16">
        <v>0.15003139131410001</v>
      </c>
      <c r="AG15" s="16"/>
      <c r="AH15" s="16">
        <v>0.15690328007054899</v>
      </c>
      <c r="AI15" s="16">
        <v>0.11999150901406901</v>
      </c>
      <c r="AJ15" s="16"/>
      <c r="AK15" s="16">
        <v>0.142907466288164</v>
      </c>
      <c r="AL15" s="16">
        <v>0.120801627917653</v>
      </c>
      <c r="AM15" s="16"/>
      <c r="AN15" s="16">
        <v>0.14131854274685901</v>
      </c>
      <c r="AO15" s="16">
        <v>0.133417641892213</v>
      </c>
      <c r="AP15" s="16"/>
      <c r="AQ15" s="16">
        <v>0.154221000257069</v>
      </c>
      <c r="AR15" s="16">
        <v>8.9563606641182306E-2</v>
      </c>
      <c r="AS15" s="16">
        <v>0.16872818125056999</v>
      </c>
      <c r="AT15" s="16"/>
      <c r="AU15" s="16">
        <v>0.14066555340093501</v>
      </c>
      <c r="AV15" s="16">
        <v>0.117422966001382</v>
      </c>
      <c r="AW15" s="16"/>
      <c r="AX15" s="16">
        <v>0.13948754378398301</v>
      </c>
      <c r="AY15" s="16">
        <v>8.1625594014794994E-2</v>
      </c>
      <c r="AZ15" s="16"/>
      <c r="BA15" s="16">
        <v>0.162110566905491</v>
      </c>
      <c r="BB15" s="16">
        <v>0.18985472352475199</v>
      </c>
    </row>
    <row r="16" spans="2:54" x14ac:dyDescent="0.35">
      <c r="B16" s="19" t="s">
        <v>103</v>
      </c>
      <c r="C16" s="20">
        <v>7.2197918078926795E-2</v>
      </c>
      <c r="D16" s="20">
        <v>6.4039875153208303E-2</v>
      </c>
      <c r="E16" s="20">
        <v>8.1025325540667006E-2</v>
      </c>
      <c r="F16" s="20"/>
      <c r="G16" s="20">
        <v>5.5707649383898501E-2</v>
      </c>
      <c r="H16" s="20">
        <v>1.3600046345169699E-2</v>
      </c>
      <c r="I16" s="20">
        <v>2.7310063140769201E-2</v>
      </c>
      <c r="J16" s="20">
        <v>5.3843686510072201E-2</v>
      </c>
      <c r="K16" s="20">
        <v>0.10182756227126701</v>
      </c>
      <c r="L16" s="20">
        <v>0.15735994000668899</v>
      </c>
      <c r="M16" s="20"/>
      <c r="N16" s="20">
        <v>5.8662539050918297E-2</v>
      </c>
      <c r="O16" s="20">
        <v>9.7274274605693795E-2</v>
      </c>
      <c r="P16" s="20">
        <v>7.0780880736285801E-2</v>
      </c>
      <c r="Q16" s="20">
        <v>6.2161261334969201E-2</v>
      </c>
      <c r="R16" s="20"/>
      <c r="S16" s="20">
        <v>9.0651194069830798E-2</v>
      </c>
      <c r="T16" s="20">
        <v>4.4614621223181598E-2</v>
      </c>
      <c r="U16" s="20"/>
      <c r="V16" s="20">
        <v>3.7362583344668999E-2</v>
      </c>
      <c r="W16" s="20">
        <v>9.7473204822195597E-2</v>
      </c>
      <c r="X16" s="20">
        <v>6.5187365392256502E-2</v>
      </c>
      <c r="Y16" s="20">
        <v>9.2823421383674803E-2</v>
      </c>
      <c r="Z16" s="20"/>
      <c r="AA16" s="20">
        <v>6.9052958966104597E-2</v>
      </c>
      <c r="AB16" s="20">
        <v>9.3133227362444795E-2</v>
      </c>
      <c r="AC16" s="20">
        <v>0.101764109205674</v>
      </c>
      <c r="AD16" s="20">
        <v>5.3421585704182602E-2</v>
      </c>
      <c r="AE16" s="20">
        <v>4.9523117506583801E-2</v>
      </c>
      <c r="AF16" s="20">
        <v>8.9708449601610604E-2</v>
      </c>
      <c r="AG16" s="20"/>
      <c r="AH16" s="20">
        <v>5.7349895189315499E-2</v>
      </c>
      <c r="AI16" s="20">
        <v>8.1256624953371798E-2</v>
      </c>
      <c r="AJ16" s="20"/>
      <c r="AK16" s="20">
        <v>5.75628045968202E-2</v>
      </c>
      <c r="AL16" s="20">
        <v>6.5810159703261595E-2</v>
      </c>
      <c r="AM16" s="20"/>
      <c r="AN16" s="20">
        <v>6.2679688864575103E-2</v>
      </c>
      <c r="AO16" s="20">
        <v>8.7815107223792099E-2</v>
      </c>
      <c r="AP16" s="20"/>
      <c r="AQ16" s="20">
        <v>6.4343167113081301E-2</v>
      </c>
      <c r="AR16" s="20">
        <v>6.8240313870613301E-2</v>
      </c>
      <c r="AS16" s="20">
        <v>7.4067383921122706E-2</v>
      </c>
      <c r="AT16" s="20"/>
      <c r="AU16" s="20">
        <v>8.8533976214397306E-2</v>
      </c>
      <c r="AV16" s="20">
        <v>4.7206926554992999E-2</v>
      </c>
      <c r="AW16" s="20"/>
      <c r="AX16" s="20">
        <v>6.6828961760629496E-2</v>
      </c>
      <c r="AY16" s="20">
        <v>0.102425537572596</v>
      </c>
      <c r="AZ16" s="20"/>
      <c r="BA16" s="20">
        <v>3.7025847156645503E-2</v>
      </c>
      <c r="BB16" s="20">
        <v>0</v>
      </c>
    </row>
    <row r="17" spans="2:2" x14ac:dyDescent="0.35">
      <c r="B17" s="21"/>
    </row>
    <row r="18" spans="2:2" x14ac:dyDescent="0.35">
      <c r="B18" t="s">
        <v>525</v>
      </c>
    </row>
    <row r="19" spans="2:2" x14ac:dyDescent="0.35">
      <c r="B19" t="s">
        <v>526</v>
      </c>
    </row>
    <row r="21" spans="2:2" x14ac:dyDescent="0.35">
      <c r="B2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B21"/>
  <sheetViews>
    <sheetView showGridLines="0" topLeftCell="A8"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384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1005</v>
      </c>
      <c r="D7" s="13">
        <v>478</v>
      </c>
      <c r="E7" s="13">
        <v>519</v>
      </c>
      <c r="F7" s="13"/>
      <c r="G7" s="13">
        <v>109</v>
      </c>
      <c r="H7" s="13">
        <v>183</v>
      </c>
      <c r="I7" s="13">
        <v>158</v>
      </c>
      <c r="J7" s="13">
        <v>170</v>
      </c>
      <c r="K7" s="13">
        <v>172</v>
      </c>
      <c r="L7" s="13">
        <v>213</v>
      </c>
      <c r="M7" s="13"/>
      <c r="N7" s="13">
        <v>198</v>
      </c>
      <c r="O7" s="13">
        <v>218</v>
      </c>
      <c r="P7" s="13">
        <v>426</v>
      </c>
      <c r="Q7" s="13">
        <v>163</v>
      </c>
      <c r="R7" s="13"/>
      <c r="S7" s="13">
        <v>744</v>
      </c>
      <c r="T7" s="13">
        <v>259</v>
      </c>
      <c r="U7" s="13"/>
      <c r="V7" s="13">
        <v>221</v>
      </c>
      <c r="W7" s="13">
        <v>399</v>
      </c>
      <c r="X7" s="13">
        <v>338</v>
      </c>
      <c r="Y7" s="13">
        <v>47</v>
      </c>
      <c r="Z7" s="13"/>
      <c r="AA7" s="13">
        <v>285</v>
      </c>
      <c r="AB7" s="13">
        <v>225</v>
      </c>
      <c r="AC7" s="13">
        <v>85</v>
      </c>
      <c r="AD7" s="13">
        <v>260</v>
      </c>
      <c r="AE7" s="13">
        <v>113</v>
      </c>
      <c r="AF7" s="13">
        <v>37</v>
      </c>
      <c r="AG7" s="13"/>
      <c r="AH7" s="13">
        <v>474</v>
      </c>
      <c r="AI7" s="13">
        <v>368</v>
      </c>
      <c r="AJ7" s="13"/>
      <c r="AK7" s="13">
        <v>389</v>
      </c>
      <c r="AL7" s="13">
        <v>327</v>
      </c>
      <c r="AM7" s="13"/>
      <c r="AN7" s="13">
        <v>427</v>
      </c>
      <c r="AO7" s="13">
        <v>393</v>
      </c>
      <c r="AP7" s="13"/>
      <c r="AQ7" s="13">
        <v>201</v>
      </c>
      <c r="AR7" s="13">
        <v>387</v>
      </c>
      <c r="AS7" s="13">
        <v>359</v>
      </c>
      <c r="AT7" s="13"/>
      <c r="AU7" s="13">
        <v>608</v>
      </c>
      <c r="AV7" s="13">
        <v>392</v>
      </c>
      <c r="AW7" s="13"/>
      <c r="AX7" s="13">
        <v>842</v>
      </c>
      <c r="AY7" s="13">
        <v>157</v>
      </c>
      <c r="AZ7" s="13"/>
      <c r="BA7" s="13">
        <v>316</v>
      </c>
      <c r="BB7" s="13">
        <v>78</v>
      </c>
    </row>
    <row r="8" spans="2:54" ht="30" customHeight="1" x14ac:dyDescent="0.35">
      <c r="B8" s="14" t="s">
        <v>84</v>
      </c>
      <c r="C8" s="14">
        <v>1006</v>
      </c>
      <c r="D8" s="14">
        <v>485</v>
      </c>
      <c r="E8" s="14">
        <v>513</v>
      </c>
      <c r="F8" s="14"/>
      <c r="G8" s="14">
        <v>122</v>
      </c>
      <c r="H8" s="14">
        <v>182</v>
      </c>
      <c r="I8" s="14">
        <v>164</v>
      </c>
      <c r="J8" s="14">
        <v>160</v>
      </c>
      <c r="K8" s="14">
        <v>166</v>
      </c>
      <c r="L8" s="14">
        <v>212</v>
      </c>
      <c r="M8" s="14"/>
      <c r="N8" s="14">
        <v>171</v>
      </c>
      <c r="O8" s="14">
        <v>210</v>
      </c>
      <c r="P8" s="14">
        <v>385</v>
      </c>
      <c r="Q8" s="14">
        <v>240</v>
      </c>
      <c r="R8" s="14"/>
      <c r="S8" s="14">
        <v>603</v>
      </c>
      <c r="T8" s="14">
        <v>401</v>
      </c>
      <c r="U8" s="14"/>
      <c r="V8" s="14">
        <v>260</v>
      </c>
      <c r="W8" s="14">
        <v>413</v>
      </c>
      <c r="X8" s="14">
        <v>297</v>
      </c>
      <c r="Y8" s="14">
        <v>36</v>
      </c>
      <c r="Z8" s="14"/>
      <c r="AA8" s="14">
        <v>392</v>
      </c>
      <c r="AB8" s="14">
        <v>181</v>
      </c>
      <c r="AC8" s="14">
        <v>99</v>
      </c>
      <c r="AD8" s="14">
        <v>213</v>
      </c>
      <c r="AE8" s="14">
        <v>90</v>
      </c>
      <c r="AF8" s="14">
        <v>31</v>
      </c>
      <c r="AG8" s="14"/>
      <c r="AH8" s="14">
        <v>488</v>
      </c>
      <c r="AI8" s="14">
        <v>335</v>
      </c>
      <c r="AJ8" s="14"/>
      <c r="AK8" s="14">
        <v>412</v>
      </c>
      <c r="AL8" s="14">
        <v>306</v>
      </c>
      <c r="AM8" s="14"/>
      <c r="AN8" s="14">
        <v>440</v>
      </c>
      <c r="AO8" s="14">
        <v>367</v>
      </c>
      <c r="AP8" s="14"/>
      <c r="AQ8" s="14">
        <v>195</v>
      </c>
      <c r="AR8" s="14">
        <v>408</v>
      </c>
      <c r="AS8" s="14">
        <v>335</v>
      </c>
      <c r="AT8" s="14"/>
      <c r="AU8" s="14">
        <v>586</v>
      </c>
      <c r="AV8" s="14">
        <v>413</v>
      </c>
      <c r="AW8" s="14"/>
      <c r="AX8" s="14">
        <v>835</v>
      </c>
      <c r="AY8" s="14">
        <v>164</v>
      </c>
      <c r="AZ8" s="14"/>
      <c r="BA8" s="14">
        <v>298</v>
      </c>
      <c r="BB8" s="14">
        <v>73</v>
      </c>
    </row>
    <row r="9" spans="2:54" x14ac:dyDescent="0.35">
      <c r="B9" s="19" t="s">
        <v>372</v>
      </c>
      <c r="C9" s="16">
        <v>0.14666289931757701</v>
      </c>
      <c r="D9" s="16">
        <v>0.116245684519865</v>
      </c>
      <c r="E9" s="16">
        <v>0.17598015808436801</v>
      </c>
      <c r="F9" s="16"/>
      <c r="G9" s="16">
        <v>0.121136583465053</v>
      </c>
      <c r="H9" s="16">
        <v>0.14715960074762099</v>
      </c>
      <c r="I9" s="16">
        <v>0.110109404035047</v>
      </c>
      <c r="J9" s="16">
        <v>0.104461040466759</v>
      </c>
      <c r="K9" s="16">
        <v>0.15617496890448501</v>
      </c>
      <c r="L9" s="16">
        <v>0.21365390081027</v>
      </c>
      <c r="M9" s="16"/>
      <c r="N9" s="16">
        <v>0.16732053843917299</v>
      </c>
      <c r="O9" s="16">
        <v>0.170279111325254</v>
      </c>
      <c r="P9" s="16">
        <v>0.12971302744717</v>
      </c>
      <c r="Q9" s="16">
        <v>0.13840971287486301</v>
      </c>
      <c r="R9" s="16"/>
      <c r="S9" s="16">
        <v>0.15314791558121699</v>
      </c>
      <c r="T9" s="16">
        <v>0.137632564739186</v>
      </c>
      <c r="U9" s="16"/>
      <c r="V9" s="16">
        <v>0.18153286480099301</v>
      </c>
      <c r="W9" s="16">
        <v>0.14105170748364701</v>
      </c>
      <c r="X9" s="16">
        <v>0.13150823359693201</v>
      </c>
      <c r="Y9" s="16">
        <v>8.3190225919744204E-2</v>
      </c>
      <c r="Z9" s="16"/>
      <c r="AA9" s="16">
        <v>0.180206539523943</v>
      </c>
      <c r="AB9" s="16">
        <v>0.151880643472977</v>
      </c>
      <c r="AC9" s="16">
        <v>0.15619195405971401</v>
      </c>
      <c r="AD9" s="16">
        <v>0.111450975600908</v>
      </c>
      <c r="AE9" s="16">
        <v>0.10491576517786499</v>
      </c>
      <c r="AF9" s="16">
        <v>2.52613036757031E-2</v>
      </c>
      <c r="AG9" s="16"/>
      <c r="AH9" s="16">
        <v>0.13071286606754601</v>
      </c>
      <c r="AI9" s="16">
        <v>0.14650935701575399</v>
      </c>
      <c r="AJ9" s="16"/>
      <c r="AK9" s="16">
        <v>0.15226108269801999</v>
      </c>
      <c r="AL9" s="16">
        <v>0.145955265760708</v>
      </c>
      <c r="AM9" s="16"/>
      <c r="AN9" s="16">
        <v>0.13578677599282801</v>
      </c>
      <c r="AO9" s="16">
        <v>0.13918913612947501</v>
      </c>
      <c r="AP9" s="16"/>
      <c r="AQ9" s="16">
        <v>0.138030927370421</v>
      </c>
      <c r="AR9" s="16">
        <v>0.17065879968365</v>
      </c>
      <c r="AS9" s="16">
        <v>0.11221416264928299</v>
      </c>
      <c r="AT9" s="16"/>
      <c r="AU9" s="16">
        <v>0.15811683001139501</v>
      </c>
      <c r="AV9" s="16">
        <v>0.131008861656536</v>
      </c>
      <c r="AW9" s="16"/>
      <c r="AX9" s="16">
        <v>0.12939758047313399</v>
      </c>
      <c r="AY9" s="16">
        <v>0.223659019490904</v>
      </c>
      <c r="AZ9" s="16"/>
      <c r="BA9" s="16">
        <v>9.0624696172091096E-2</v>
      </c>
      <c r="BB9" s="16">
        <v>7.1791494134593195E-2</v>
      </c>
    </row>
    <row r="10" spans="2:54" x14ac:dyDescent="0.35">
      <c r="B10" s="19" t="s">
        <v>373</v>
      </c>
      <c r="C10" s="16">
        <v>3.5286993873018903E-2</v>
      </c>
      <c r="D10" s="16">
        <v>4.1419325601068903E-2</v>
      </c>
      <c r="E10" s="16">
        <v>3.00301228930605E-2</v>
      </c>
      <c r="F10" s="16"/>
      <c r="G10" s="16">
        <v>7.1605027745061597E-2</v>
      </c>
      <c r="H10" s="16">
        <v>4.2246285688224798E-2</v>
      </c>
      <c r="I10" s="16">
        <v>6.7434759415346796E-2</v>
      </c>
      <c r="J10" s="16">
        <v>1.1256984499025799E-2</v>
      </c>
      <c r="K10" s="16">
        <v>1.97062223016631E-2</v>
      </c>
      <c r="L10" s="16">
        <v>1.3852911666149799E-2</v>
      </c>
      <c r="M10" s="16"/>
      <c r="N10" s="16">
        <v>2.4959525364546101E-2</v>
      </c>
      <c r="O10" s="16">
        <v>3.9089485953068701E-2</v>
      </c>
      <c r="P10" s="16">
        <v>3.2926003960490599E-2</v>
      </c>
      <c r="Q10" s="16">
        <v>4.31141352156462E-2</v>
      </c>
      <c r="R10" s="16"/>
      <c r="S10" s="16">
        <v>2.2610169012667599E-2</v>
      </c>
      <c r="T10" s="16">
        <v>5.4542658223366298E-2</v>
      </c>
      <c r="U10" s="16"/>
      <c r="V10" s="16">
        <v>3.1335863215130801E-2</v>
      </c>
      <c r="W10" s="16">
        <v>5.3084427528893197E-2</v>
      </c>
      <c r="X10" s="16">
        <v>1.8270468175386401E-2</v>
      </c>
      <c r="Y10" s="16">
        <v>0</v>
      </c>
      <c r="Z10" s="16"/>
      <c r="AA10" s="16">
        <v>4.6114758049052698E-2</v>
      </c>
      <c r="AB10" s="16">
        <v>2.87027971943031E-2</v>
      </c>
      <c r="AC10" s="16">
        <v>2.2481374941710701E-2</v>
      </c>
      <c r="AD10" s="16">
        <v>3.6605628483920002E-2</v>
      </c>
      <c r="AE10" s="16">
        <v>2.4447955604707299E-2</v>
      </c>
      <c r="AF10" s="16">
        <v>0</v>
      </c>
      <c r="AG10" s="16"/>
      <c r="AH10" s="16">
        <v>4.7198099439913703E-2</v>
      </c>
      <c r="AI10" s="16">
        <v>2.6003550808337501E-2</v>
      </c>
      <c r="AJ10" s="16"/>
      <c r="AK10" s="16">
        <v>4.8451998854280399E-2</v>
      </c>
      <c r="AL10" s="16">
        <v>1.7075663924443301E-2</v>
      </c>
      <c r="AM10" s="16"/>
      <c r="AN10" s="16">
        <v>4.5057410724300799E-2</v>
      </c>
      <c r="AO10" s="16">
        <v>1.2710734570692699E-2</v>
      </c>
      <c r="AP10" s="16"/>
      <c r="AQ10" s="16">
        <v>3.7553163650374602E-2</v>
      </c>
      <c r="AR10" s="16">
        <v>3.5514767244621201E-2</v>
      </c>
      <c r="AS10" s="16">
        <v>3.5785299093833697E-2</v>
      </c>
      <c r="AT10" s="16"/>
      <c r="AU10" s="16">
        <v>2.6056831390043798E-2</v>
      </c>
      <c r="AV10" s="16">
        <v>4.9022847718613101E-2</v>
      </c>
      <c r="AW10" s="16"/>
      <c r="AX10" s="16">
        <v>3.7140854330812802E-2</v>
      </c>
      <c r="AY10" s="16">
        <v>2.0794212951873298E-2</v>
      </c>
      <c r="AZ10" s="16"/>
      <c r="BA10" s="16">
        <v>4.0393338045385703E-2</v>
      </c>
      <c r="BB10" s="16">
        <v>2.7429441967832899E-2</v>
      </c>
    </row>
    <row r="11" spans="2:54" x14ac:dyDescent="0.35">
      <c r="B11" s="19" t="s">
        <v>374</v>
      </c>
      <c r="C11" s="16">
        <v>4.9447126931859098E-2</v>
      </c>
      <c r="D11" s="16">
        <v>5.4930259100074499E-2</v>
      </c>
      <c r="E11" s="16">
        <v>4.5026128595012503E-2</v>
      </c>
      <c r="F11" s="16"/>
      <c r="G11" s="16">
        <v>7.9061831181658299E-2</v>
      </c>
      <c r="H11" s="16">
        <v>3.1411628445664301E-2</v>
      </c>
      <c r="I11" s="16">
        <v>5.5151837627285601E-2</v>
      </c>
      <c r="J11" s="16">
        <v>3.2275573864253698E-2</v>
      </c>
      <c r="K11" s="16">
        <v>6.9870146683395806E-2</v>
      </c>
      <c r="L11" s="16">
        <v>4.0415952573673197E-2</v>
      </c>
      <c r="M11" s="16"/>
      <c r="N11" s="16">
        <v>5.4959937115050699E-2</v>
      </c>
      <c r="O11" s="16">
        <v>3.9525809006119898E-2</v>
      </c>
      <c r="P11" s="16">
        <v>6.0551066131502899E-2</v>
      </c>
      <c r="Q11" s="16">
        <v>3.6405493587235702E-2</v>
      </c>
      <c r="R11" s="16"/>
      <c r="S11" s="16">
        <v>4.8487413350111898E-2</v>
      </c>
      <c r="T11" s="16">
        <v>5.1137815242323602E-2</v>
      </c>
      <c r="U11" s="16"/>
      <c r="V11" s="16">
        <v>4.60398310775431E-2</v>
      </c>
      <c r="W11" s="16">
        <v>4.43309707935697E-2</v>
      </c>
      <c r="X11" s="16">
        <v>6.0260858236309597E-2</v>
      </c>
      <c r="Y11" s="16">
        <v>4.3351210618280102E-2</v>
      </c>
      <c r="Z11" s="16"/>
      <c r="AA11" s="16">
        <v>4.3331952887295001E-2</v>
      </c>
      <c r="AB11" s="16">
        <v>5.4276643257173601E-2</v>
      </c>
      <c r="AC11" s="16">
        <v>2.23189667972696E-2</v>
      </c>
      <c r="AD11" s="16">
        <v>7.3578920130740605E-2</v>
      </c>
      <c r="AE11" s="16">
        <v>5.6051095568567202E-2</v>
      </c>
      <c r="AF11" s="16">
        <v>0</v>
      </c>
      <c r="AG11" s="16"/>
      <c r="AH11" s="16">
        <v>5.98369354533679E-2</v>
      </c>
      <c r="AI11" s="16">
        <v>4.8682021930974602E-2</v>
      </c>
      <c r="AJ11" s="16"/>
      <c r="AK11" s="16">
        <v>6.7254855143535894E-2</v>
      </c>
      <c r="AL11" s="16">
        <v>4.9620211064207602E-2</v>
      </c>
      <c r="AM11" s="16"/>
      <c r="AN11" s="16">
        <v>4.87516291792311E-2</v>
      </c>
      <c r="AO11" s="16">
        <v>5.99092756118286E-2</v>
      </c>
      <c r="AP11" s="16"/>
      <c r="AQ11" s="16">
        <v>6.8448997369547404E-2</v>
      </c>
      <c r="AR11" s="16">
        <v>4.0318944210169197E-2</v>
      </c>
      <c r="AS11" s="16">
        <v>4.9997369227411499E-2</v>
      </c>
      <c r="AT11" s="16"/>
      <c r="AU11" s="16">
        <v>4.61640723789251E-2</v>
      </c>
      <c r="AV11" s="16">
        <v>5.5004460525819698E-2</v>
      </c>
      <c r="AW11" s="16"/>
      <c r="AX11" s="16">
        <v>5.201858062722E-2</v>
      </c>
      <c r="AY11" s="16">
        <v>3.2411864824268E-2</v>
      </c>
      <c r="AZ11" s="16"/>
      <c r="BA11" s="16">
        <v>5.4570338981164798E-2</v>
      </c>
      <c r="BB11" s="16">
        <v>7.7927967799373998E-2</v>
      </c>
    </row>
    <row r="12" spans="2:54" ht="29" customHeight="1" x14ac:dyDescent="0.35">
      <c r="B12" s="19" t="s">
        <v>375</v>
      </c>
      <c r="C12" s="16">
        <v>0.28596201947907801</v>
      </c>
      <c r="D12" s="16">
        <v>0.244039234309289</v>
      </c>
      <c r="E12" s="16">
        <v>0.32201708443224297</v>
      </c>
      <c r="F12" s="16"/>
      <c r="G12" s="16">
        <v>0.25842736552454298</v>
      </c>
      <c r="H12" s="16">
        <v>0.23632434981486899</v>
      </c>
      <c r="I12" s="16">
        <v>0.23486958508002401</v>
      </c>
      <c r="J12" s="16">
        <v>0.35467787698438802</v>
      </c>
      <c r="K12" s="16">
        <v>0.37295068178802199</v>
      </c>
      <c r="L12" s="16">
        <v>0.26396229217104999</v>
      </c>
      <c r="M12" s="16"/>
      <c r="N12" s="16">
        <v>0.27319466693210698</v>
      </c>
      <c r="O12" s="16">
        <v>0.29687454001834701</v>
      </c>
      <c r="P12" s="16">
        <v>0.2781324746571</v>
      </c>
      <c r="Q12" s="16">
        <v>0.298070574998824</v>
      </c>
      <c r="R12" s="16"/>
      <c r="S12" s="16">
        <v>0.30274651480917802</v>
      </c>
      <c r="T12" s="16">
        <v>0.260464598016728</v>
      </c>
      <c r="U12" s="16"/>
      <c r="V12" s="16">
        <v>0.33032218571294703</v>
      </c>
      <c r="W12" s="16">
        <v>0.289390175302216</v>
      </c>
      <c r="X12" s="16">
        <v>0.24899872365122699</v>
      </c>
      <c r="Y12" s="16">
        <v>0.23044944720796801</v>
      </c>
      <c r="Z12" s="16"/>
      <c r="AA12" s="16">
        <v>0.32797221473795102</v>
      </c>
      <c r="AB12" s="16">
        <v>0.27857464861234699</v>
      </c>
      <c r="AC12" s="16">
        <v>0.27497737610221401</v>
      </c>
      <c r="AD12" s="16">
        <v>0.23702634340784601</v>
      </c>
      <c r="AE12" s="16">
        <v>0.28182224901590103</v>
      </c>
      <c r="AF12" s="16">
        <v>0.181705137588488</v>
      </c>
      <c r="AG12" s="16"/>
      <c r="AH12" s="16">
        <v>0.282586340518306</v>
      </c>
      <c r="AI12" s="16">
        <v>0.23750677221490199</v>
      </c>
      <c r="AJ12" s="16"/>
      <c r="AK12" s="16">
        <v>0.26546222311272899</v>
      </c>
      <c r="AL12" s="16">
        <v>0.23949135617680101</v>
      </c>
      <c r="AM12" s="16"/>
      <c r="AN12" s="16">
        <v>0.29531188580086198</v>
      </c>
      <c r="AO12" s="16">
        <v>0.232745617613627</v>
      </c>
      <c r="AP12" s="16"/>
      <c r="AQ12" s="16">
        <v>0.24183408079805199</v>
      </c>
      <c r="AR12" s="16">
        <v>0.37550988356544002</v>
      </c>
      <c r="AS12" s="16">
        <v>0.190908311200914</v>
      </c>
      <c r="AT12" s="16"/>
      <c r="AU12" s="16">
        <v>0.247393183622518</v>
      </c>
      <c r="AV12" s="16">
        <v>0.33278202885709901</v>
      </c>
      <c r="AW12" s="16"/>
      <c r="AX12" s="16">
        <v>0.27585445792860802</v>
      </c>
      <c r="AY12" s="16">
        <v>0.34317445809140801</v>
      </c>
      <c r="AZ12" s="16"/>
      <c r="BA12" s="16">
        <v>0.242359192904719</v>
      </c>
      <c r="BB12" s="16">
        <v>0.269913195651733</v>
      </c>
    </row>
    <row r="13" spans="2:54" x14ac:dyDescent="0.35">
      <c r="B13" s="19" t="s">
        <v>376</v>
      </c>
      <c r="C13" s="16">
        <v>0.141247156804336</v>
      </c>
      <c r="D13" s="16">
        <v>0.16890675524370999</v>
      </c>
      <c r="E13" s="16">
        <v>0.11542338188731099</v>
      </c>
      <c r="F13" s="16"/>
      <c r="G13" s="16">
        <v>0.15152052683259401</v>
      </c>
      <c r="H13" s="16">
        <v>0.167911067361906</v>
      </c>
      <c r="I13" s="16">
        <v>0.12593741847649001</v>
      </c>
      <c r="J13" s="16">
        <v>0.18788981319603701</v>
      </c>
      <c r="K13" s="16">
        <v>0.134078347875039</v>
      </c>
      <c r="L13" s="16">
        <v>9.4762048450643205E-2</v>
      </c>
      <c r="M13" s="16"/>
      <c r="N13" s="16">
        <v>0.147971394977089</v>
      </c>
      <c r="O13" s="16">
        <v>0.14022962837511199</v>
      </c>
      <c r="P13" s="16">
        <v>0.14083448184141101</v>
      </c>
      <c r="Q13" s="16">
        <v>0.137998442546966</v>
      </c>
      <c r="R13" s="16"/>
      <c r="S13" s="16">
        <v>0.119456302359641</v>
      </c>
      <c r="T13" s="16">
        <v>0.17142750512862601</v>
      </c>
      <c r="U13" s="16"/>
      <c r="V13" s="16">
        <v>0.137003781988769</v>
      </c>
      <c r="W13" s="16">
        <v>0.148671067244871</v>
      </c>
      <c r="X13" s="16">
        <v>0.127468945150155</v>
      </c>
      <c r="Y13" s="16">
        <v>0.20134107443251001</v>
      </c>
      <c r="Z13" s="16"/>
      <c r="AA13" s="16">
        <v>0.117704013152394</v>
      </c>
      <c r="AB13" s="16">
        <v>0.15057734221059499</v>
      </c>
      <c r="AC13" s="16">
        <v>0.19597073533822101</v>
      </c>
      <c r="AD13" s="16">
        <v>0.15446198276591899</v>
      </c>
      <c r="AE13" s="16">
        <v>0.113976009329358</v>
      </c>
      <c r="AF13" s="16">
        <v>0.198064794677623</v>
      </c>
      <c r="AG13" s="16"/>
      <c r="AH13" s="16">
        <v>0.14886004164952499</v>
      </c>
      <c r="AI13" s="16">
        <v>0.1541894673284</v>
      </c>
      <c r="AJ13" s="16"/>
      <c r="AK13" s="16">
        <v>0.14616638120793299</v>
      </c>
      <c r="AL13" s="16">
        <v>0.14580490219814099</v>
      </c>
      <c r="AM13" s="16"/>
      <c r="AN13" s="16">
        <v>0.148970078625797</v>
      </c>
      <c r="AO13" s="16">
        <v>0.155617553582347</v>
      </c>
      <c r="AP13" s="16"/>
      <c r="AQ13" s="16">
        <v>0.17535201146569801</v>
      </c>
      <c r="AR13" s="16">
        <v>0.121466142529104</v>
      </c>
      <c r="AS13" s="16">
        <v>0.160488385376195</v>
      </c>
      <c r="AT13" s="16"/>
      <c r="AU13" s="16">
        <v>0.14370483185805299</v>
      </c>
      <c r="AV13" s="16">
        <v>0.14033209818511899</v>
      </c>
      <c r="AW13" s="16"/>
      <c r="AX13" s="16">
        <v>0.15488581629193399</v>
      </c>
      <c r="AY13" s="16">
        <v>7.2241082137329299E-2</v>
      </c>
      <c r="AZ13" s="16"/>
      <c r="BA13" s="16">
        <v>0.167112851988132</v>
      </c>
      <c r="BB13" s="16">
        <v>0.227716043434364</v>
      </c>
    </row>
    <row r="14" spans="2:54" x14ac:dyDescent="0.35">
      <c r="B14" s="19" t="s">
        <v>377</v>
      </c>
      <c r="C14" s="16">
        <v>0.124910097456194</v>
      </c>
      <c r="D14" s="16">
        <v>0.16424443252252199</v>
      </c>
      <c r="E14" s="16">
        <v>8.7679288355511406E-2</v>
      </c>
      <c r="F14" s="16"/>
      <c r="G14" s="16">
        <v>0.117188070305575</v>
      </c>
      <c r="H14" s="16">
        <v>0.136658047105983</v>
      </c>
      <c r="I14" s="16">
        <v>0.193242260304234</v>
      </c>
      <c r="J14" s="16">
        <v>0.102456983584868</v>
      </c>
      <c r="K14" s="16">
        <v>6.4066903211845494E-2</v>
      </c>
      <c r="L14" s="16">
        <v>0.13091203259166201</v>
      </c>
      <c r="M14" s="16"/>
      <c r="N14" s="16">
        <v>0.12394722685767399</v>
      </c>
      <c r="O14" s="16">
        <v>8.8427196697130298E-2</v>
      </c>
      <c r="P14" s="16">
        <v>0.14120784136643699</v>
      </c>
      <c r="Q14" s="16">
        <v>0.13140351801691999</v>
      </c>
      <c r="R14" s="16"/>
      <c r="S14" s="16">
        <v>0.121429402599814</v>
      </c>
      <c r="T14" s="16">
        <v>0.13077089024555499</v>
      </c>
      <c r="U14" s="16"/>
      <c r="V14" s="16">
        <v>9.1969932889713099E-2</v>
      </c>
      <c r="W14" s="16">
        <v>0.104189716860787</v>
      </c>
      <c r="X14" s="16">
        <v>0.17366743955365899</v>
      </c>
      <c r="Y14" s="16">
        <v>0.19883325499384699</v>
      </c>
      <c r="Z14" s="16"/>
      <c r="AA14" s="16">
        <v>9.9288049887749599E-2</v>
      </c>
      <c r="AB14" s="16">
        <v>9.6752466591654804E-2</v>
      </c>
      <c r="AC14" s="16">
        <v>0.100322869421738</v>
      </c>
      <c r="AD14" s="16">
        <v>0.18993219774151501</v>
      </c>
      <c r="AE14" s="16">
        <v>0.13027643248527199</v>
      </c>
      <c r="AF14" s="16">
        <v>0.22825237448235999</v>
      </c>
      <c r="AG14" s="16"/>
      <c r="AH14" s="16">
        <v>0.127213269613179</v>
      </c>
      <c r="AI14" s="16">
        <v>0.14182950647316001</v>
      </c>
      <c r="AJ14" s="16"/>
      <c r="AK14" s="16">
        <v>0.110540035687985</v>
      </c>
      <c r="AL14" s="16">
        <v>0.16761830423848101</v>
      </c>
      <c r="AM14" s="16"/>
      <c r="AN14" s="16">
        <v>0.13308917393445099</v>
      </c>
      <c r="AO14" s="16">
        <v>0.13513285293055799</v>
      </c>
      <c r="AP14" s="16"/>
      <c r="AQ14" s="16">
        <v>0.1265965983582</v>
      </c>
      <c r="AR14" s="16">
        <v>9.4908023781814593E-2</v>
      </c>
      <c r="AS14" s="16">
        <v>0.17153346138722</v>
      </c>
      <c r="AT14" s="16"/>
      <c r="AU14" s="16">
        <v>0.14549876496613001</v>
      </c>
      <c r="AV14" s="16">
        <v>9.7977844909622497E-2</v>
      </c>
      <c r="AW14" s="16"/>
      <c r="AX14" s="16">
        <v>0.13060625030661799</v>
      </c>
      <c r="AY14" s="16">
        <v>0.100925226487607</v>
      </c>
      <c r="AZ14" s="16"/>
      <c r="BA14" s="16">
        <v>0.164064840589005</v>
      </c>
      <c r="BB14" s="16">
        <v>0.18655523307504501</v>
      </c>
    </row>
    <row r="15" spans="2:54" x14ac:dyDescent="0.35">
      <c r="B15" s="19" t="s">
        <v>378</v>
      </c>
      <c r="C15" s="16">
        <v>0.14510988066033301</v>
      </c>
      <c r="D15" s="16">
        <v>0.154252806955746</v>
      </c>
      <c r="E15" s="16">
        <v>0.13675942809331401</v>
      </c>
      <c r="F15" s="16"/>
      <c r="G15" s="16">
        <v>0.13573169543264099</v>
      </c>
      <c r="H15" s="16">
        <v>0.21133730005203999</v>
      </c>
      <c r="I15" s="16">
        <v>0.173670634951578</v>
      </c>
      <c r="J15" s="16">
        <v>0.13566756869385699</v>
      </c>
      <c r="K15" s="16">
        <v>9.1579082209688495E-2</v>
      </c>
      <c r="L15" s="16">
        <v>0.120653236698685</v>
      </c>
      <c r="M15" s="16"/>
      <c r="N15" s="16">
        <v>0.137051692191308</v>
      </c>
      <c r="O15" s="16">
        <v>0.13979003320258501</v>
      </c>
      <c r="P15" s="16">
        <v>0.153358371299948</v>
      </c>
      <c r="Q15" s="16">
        <v>0.142303669434928</v>
      </c>
      <c r="R15" s="16"/>
      <c r="S15" s="16">
        <v>0.149337773033139</v>
      </c>
      <c r="T15" s="16">
        <v>0.139469021897516</v>
      </c>
      <c r="U15" s="16"/>
      <c r="V15" s="16">
        <v>0.12977643644321599</v>
      </c>
      <c r="W15" s="16">
        <v>0.129855773555483</v>
      </c>
      <c r="X15" s="16">
        <v>0.17430340267108399</v>
      </c>
      <c r="Y15" s="16">
        <v>0.19027386021170201</v>
      </c>
      <c r="Z15" s="16"/>
      <c r="AA15" s="16">
        <v>0.124842774612704</v>
      </c>
      <c r="AB15" s="16">
        <v>0.129659849248866</v>
      </c>
      <c r="AC15" s="16">
        <v>0.152329499409773</v>
      </c>
      <c r="AD15" s="16">
        <v>0.145153077152713</v>
      </c>
      <c r="AE15" s="16">
        <v>0.20200742706854199</v>
      </c>
      <c r="AF15" s="16">
        <v>0.30282871307445403</v>
      </c>
      <c r="AG15" s="16"/>
      <c r="AH15" s="16">
        <v>0.14086565901961501</v>
      </c>
      <c r="AI15" s="16">
        <v>0.181344255637645</v>
      </c>
      <c r="AJ15" s="16"/>
      <c r="AK15" s="16">
        <v>0.14431694415585999</v>
      </c>
      <c r="AL15" s="16">
        <v>0.174576522023701</v>
      </c>
      <c r="AM15" s="16"/>
      <c r="AN15" s="16">
        <v>0.12501304705208499</v>
      </c>
      <c r="AO15" s="16">
        <v>0.19265715342516099</v>
      </c>
      <c r="AP15" s="16"/>
      <c r="AQ15" s="16">
        <v>0.15196355940581499</v>
      </c>
      <c r="AR15" s="16">
        <v>9.2116942433015395E-2</v>
      </c>
      <c r="AS15" s="16">
        <v>0.216333391541604</v>
      </c>
      <c r="AT15" s="16"/>
      <c r="AU15" s="16">
        <v>0.154839038585843</v>
      </c>
      <c r="AV15" s="16">
        <v>0.13395014874518901</v>
      </c>
      <c r="AW15" s="16"/>
      <c r="AX15" s="16">
        <v>0.156416449509755</v>
      </c>
      <c r="AY15" s="16">
        <v>9.3363748029930194E-2</v>
      </c>
      <c r="AZ15" s="16"/>
      <c r="BA15" s="16">
        <v>0.20581115426456001</v>
      </c>
      <c r="BB15" s="16">
        <v>0.138666623937057</v>
      </c>
    </row>
    <row r="16" spans="2:54" x14ac:dyDescent="0.35">
      <c r="B16" s="19" t="s">
        <v>103</v>
      </c>
      <c r="C16" s="20">
        <v>7.1373825477604194E-2</v>
      </c>
      <c r="D16" s="20">
        <v>5.5961501747724199E-2</v>
      </c>
      <c r="E16" s="20">
        <v>8.7084407659180199E-2</v>
      </c>
      <c r="F16" s="20"/>
      <c r="G16" s="20">
        <v>6.5328899512874003E-2</v>
      </c>
      <c r="H16" s="20">
        <v>2.6951720783691499E-2</v>
      </c>
      <c r="I16" s="20">
        <v>3.9584100109995898E-2</v>
      </c>
      <c r="J16" s="20">
        <v>7.1314158710811898E-2</v>
      </c>
      <c r="K16" s="20">
        <v>9.1573647025861904E-2</v>
      </c>
      <c r="L16" s="20">
        <v>0.121787625037866</v>
      </c>
      <c r="M16" s="20"/>
      <c r="N16" s="20">
        <v>7.0595018123051995E-2</v>
      </c>
      <c r="O16" s="20">
        <v>8.5784195422383303E-2</v>
      </c>
      <c r="P16" s="20">
        <v>6.3276733295939996E-2</v>
      </c>
      <c r="Q16" s="20">
        <v>7.2294453324616897E-2</v>
      </c>
      <c r="R16" s="20"/>
      <c r="S16" s="20">
        <v>8.2784509254232003E-2</v>
      </c>
      <c r="T16" s="20">
        <v>5.4554946506699301E-2</v>
      </c>
      <c r="U16" s="20"/>
      <c r="V16" s="20">
        <v>5.2019103871687199E-2</v>
      </c>
      <c r="W16" s="20">
        <v>8.9426161230533499E-2</v>
      </c>
      <c r="X16" s="20">
        <v>6.5521928965247195E-2</v>
      </c>
      <c r="Y16" s="20">
        <v>5.2560926615949799E-2</v>
      </c>
      <c r="Z16" s="20"/>
      <c r="AA16" s="20">
        <v>6.0539697148910603E-2</v>
      </c>
      <c r="AB16" s="20">
        <v>0.109575609412083</v>
      </c>
      <c r="AC16" s="20">
        <v>7.5407223929359501E-2</v>
      </c>
      <c r="AD16" s="20">
        <v>5.17908747164375E-2</v>
      </c>
      <c r="AE16" s="20">
        <v>8.6503065749786695E-2</v>
      </c>
      <c r="AF16" s="20">
        <v>6.3887676501372101E-2</v>
      </c>
      <c r="AG16" s="20"/>
      <c r="AH16" s="20">
        <v>6.2726788238548603E-2</v>
      </c>
      <c r="AI16" s="20">
        <v>6.3935068590826497E-2</v>
      </c>
      <c r="AJ16" s="20"/>
      <c r="AK16" s="20">
        <v>6.5546479139655695E-2</v>
      </c>
      <c r="AL16" s="20">
        <v>5.9857774613517503E-2</v>
      </c>
      <c r="AM16" s="20"/>
      <c r="AN16" s="20">
        <v>6.8019998690445505E-2</v>
      </c>
      <c r="AO16" s="20">
        <v>7.2037676136311402E-2</v>
      </c>
      <c r="AP16" s="20"/>
      <c r="AQ16" s="20">
        <v>6.02206615818918E-2</v>
      </c>
      <c r="AR16" s="20">
        <v>6.9506496552185298E-2</v>
      </c>
      <c r="AS16" s="20">
        <v>6.2739619523538501E-2</v>
      </c>
      <c r="AT16" s="20"/>
      <c r="AU16" s="20">
        <v>7.8226447187092499E-2</v>
      </c>
      <c r="AV16" s="20">
        <v>5.9921709402001803E-2</v>
      </c>
      <c r="AW16" s="20"/>
      <c r="AX16" s="20">
        <v>6.3680010531919407E-2</v>
      </c>
      <c r="AY16" s="20">
        <v>0.11343038798668099</v>
      </c>
      <c r="AZ16" s="20"/>
      <c r="BA16" s="20">
        <v>3.5063587054942301E-2</v>
      </c>
      <c r="BB16" s="20">
        <v>0</v>
      </c>
    </row>
    <row r="17" spans="2:2" x14ac:dyDescent="0.35">
      <c r="B17" s="21"/>
    </row>
    <row r="18" spans="2:2" x14ac:dyDescent="0.35">
      <c r="B18" t="s">
        <v>525</v>
      </c>
    </row>
    <row r="19" spans="2:2" x14ac:dyDescent="0.35">
      <c r="B19" t="s">
        <v>526</v>
      </c>
    </row>
    <row r="21" spans="2:2" x14ac:dyDescent="0.35">
      <c r="B2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B21"/>
  <sheetViews>
    <sheetView showGridLines="0" topLeftCell="A7"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385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1005</v>
      </c>
      <c r="D7" s="13">
        <v>478</v>
      </c>
      <c r="E7" s="13">
        <v>519</v>
      </c>
      <c r="F7" s="13"/>
      <c r="G7" s="13">
        <v>110</v>
      </c>
      <c r="H7" s="13">
        <v>183</v>
      </c>
      <c r="I7" s="13">
        <v>159</v>
      </c>
      <c r="J7" s="13">
        <v>170</v>
      </c>
      <c r="K7" s="13">
        <v>171</v>
      </c>
      <c r="L7" s="13">
        <v>212</v>
      </c>
      <c r="M7" s="13"/>
      <c r="N7" s="13">
        <v>199</v>
      </c>
      <c r="O7" s="13">
        <v>218</v>
      </c>
      <c r="P7" s="13">
        <v>425</v>
      </c>
      <c r="Q7" s="13">
        <v>163</v>
      </c>
      <c r="R7" s="13"/>
      <c r="S7" s="13">
        <v>744</v>
      </c>
      <c r="T7" s="13">
        <v>259</v>
      </c>
      <c r="U7" s="13"/>
      <c r="V7" s="13">
        <v>222</v>
      </c>
      <c r="W7" s="13">
        <v>397</v>
      </c>
      <c r="X7" s="13">
        <v>339</v>
      </c>
      <c r="Y7" s="13">
        <v>47</v>
      </c>
      <c r="Z7" s="13"/>
      <c r="AA7" s="13">
        <v>285</v>
      </c>
      <c r="AB7" s="13">
        <v>225</v>
      </c>
      <c r="AC7" s="13">
        <v>85</v>
      </c>
      <c r="AD7" s="13">
        <v>260</v>
      </c>
      <c r="AE7" s="13">
        <v>113</v>
      </c>
      <c r="AF7" s="13">
        <v>37</v>
      </c>
      <c r="AG7" s="13"/>
      <c r="AH7" s="13">
        <v>474</v>
      </c>
      <c r="AI7" s="13">
        <v>367</v>
      </c>
      <c r="AJ7" s="13"/>
      <c r="AK7" s="13">
        <v>390</v>
      </c>
      <c r="AL7" s="13">
        <v>326</v>
      </c>
      <c r="AM7" s="13"/>
      <c r="AN7" s="13">
        <v>427</v>
      </c>
      <c r="AO7" s="13">
        <v>392</v>
      </c>
      <c r="AP7" s="13"/>
      <c r="AQ7" s="13">
        <v>201</v>
      </c>
      <c r="AR7" s="13">
        <v>387</v>
      </c>
      <c r="AS7" s="13">
        <v>359</v>
      </c>
      <c r="AT7" s="13"/>
      <c r="AU7" s="13">
        <v>607</v>
      </c>
      <c r="AV7" s="13">
        <v>393</v>
      </c>
      <c r="AW7" s="13"/>
      <c r="AX7" s="13">
        <v>842</v>
      </c>
      <c r="AY7" s="13">
        <v>157</v>
      </c>
      <c r="AZ7" s="13"/>
      <c r="BA7" s="13">
        <v>315</v>
      </c>
      <c r="BB7" s="13">
        <v>78</v>
      </c>
    </row>
    <row r="8" spans="2:54" ht="30" customHeight="1" x14ac:dyDescent="0.35">
      <c r="B8" s="14" t="s">
        <v>84</v>
      </c>
      <c r="C8" s="14">
        <v>1006</v>
      </c>
      <c r="D8" s="14">
        <v>485</v>
      </c>
      <c r="E8" s="14">
        <v>512</v>
      </c>
      <c r="F8" s="14"/>
      <c r="G8" s="14">
        <v>122</v>
      </c>
      <c r="H8" s="14">
        <v>182</v>
      </c>
      <c r="I8" s="14">
        <v>165</v>
      </c>
      <c r="J8" s="14">
        <v>160</v>
      </c>
      <c r="K8" s="14">
        <v>165</v>
      </c>
      <c r="L8" s="14">
        <v>211</v>
      </c>
      <c r="M8" s="14"/>
      <c r="N8" s="14">
        <v>172</v>
      </c>
      <c r="O8" s="14">
        <v>210</v>
      </c>
      <c r="P8" s="14">
        <v>384</v>
      </c>
      <c r="Q8" s="14">
        <v>240</v>
      </c>
      <c r="R8" s="14"/>
      <c r="S8" s="14">
        <v>603</v>
      </c>
      <c r="T8" s="14">
        <v>401</v>
      </c>
      <c r="U8" s="14"/>
      <c r="V8" s="14">
        <v>261</v>
      </c>
      <c r="W8" s="14">
        <v>411</v>
      </c>
      <c r="X8" s="14">
        <v>298</v>
      </c>
      <c r="Y8" s="14">
        <v>36</v>
      </c>
      <c r="Z8" s="14"/>
      <c r="AA8" s="14">
        <v>392</v>
      </c>
      <c r="AB8" s="14">
        <v>180</v>
      </c>
      <c r="AC8" s="14">
        <v>99</v>
      </c>
      <c r="AD8" s="14">
        <v>213</v>
      </c>
      <c r="AE8" s="14">
        <v>90</v>
      </c>
      <c r="AF8" s="14">
        <v>31</v>
      </c>
      <c r="AG8" s="14"/>
      <c r="AH8" s="14">
        <v>488</v>
      </c>
      <c r="AI8" s="14">
        <v>334</v>
      </c>
      <c r="AJ8" s="14"/>
      <c r="AK8" s="14">
        <v>413</v>
      </c>
      <c r="AL8" s="14">
        <v>305</v>
      </c>
      <c r="AM8" s="14"/>
      <c r="AN8" s="14">
        <v>440</v>
      </c>
      <c r="AO8" s="14">
        <v>366</v>
      </c>
      <c r="AP8" s="14"/>
      <c r="AQ8" s="14">
        <v>195</v>
      </c>
      <c r="AR8" s="14">
        <v>408</v>
      </c>
      <c r="AS8" s="14">
        <v>335</v>
      </c>
      <c r="AT8" s="14"/>
      <c r="AU8" s="14">
        <v>585</v>
      </c>
      <c r="AV8" s="14">
        <v>413</v>
      </c>
      <c r="AW8" s="14"/>
      <c r="AX8" s="14">
        <v>835</v>
      </c>
      <c r="AY8" s="14">
        <v>164</v>
      </c>
      <c r="AZ8" s="14"/>
      <c r="BA8" s="14">
        <v>298</v>
      </c>
      <c r="BB8" s="14">
        <v>73</v>
      </c>
    </row>
    <row r="9" spans="2:54" x14ac:dyDescent="0.35">
      <c r="B9" s="19" t="s">
        <v>372</v>
      </c>
      <c r="C9" s="16">
        <v>0.14700973685646901</v>
      </c>
      <c r="D9" s="16">
        <v>0.109506196104782</v>
      </c>
      <c r="E9" s="16">
        <v>0.183070664921718</v>
      </c>
      <c r="F9" s="16"/>
      <c r="G9" s="16">
        <v>8.3223173854586704E-2</v>
      </c>
      <c r="H9" s="16">
        <v>0.115955658569858</v>
      </c>
      <c r="I9" s="16">
        <v>8.3689864752415494E-2</v>
      </c>
      <c r="J9" s="16">
        <v>0.123238090891454</v>
      </c>
      <c r="K9" s="16">
        <v>0.20767749946844599</v>
      </c>
      <c r="L9" s="16">
        <v>0.23062013990719599</v>
      </c>
      <c r="M9" s="16"/>
      <c r="N9" s="16">
        <v>0.17484526169619899</v>
      </c>
      <c r="O9" s="16">
        <v>0.14744119570272199</v>
      </c>
      <c r="P9" s="16">
        <v>0.13304295300181501</v>
      </c>
      <c r="Q9" s="16">
        <v>0.14901072985567401</v>
      </c>
      <c r="R9" s="16"/>
      <c r="S9" s="16">
        <v>0.15910250824210101</v>
      </c>
      <c r="T9" s="16">
        <v>0.129549123556889</v>
      </c>
      <c r="U9" s="16"/>
      <c r="V9" s="16">
        <v>0.17917504732421399</v>
      </c>
      <c r="W9" s="16">
        <v>0.14653149402245999</v>
      </c>
      <c r="X9" s="16">
        <v>0.12500617156298699</v>
      </c>
      <c r="Y9" s="16">
        <v>0.100977722077585</v>
      </c>
      <c r="Z9" s="16"/>
      <c r="AA9" s="16">
        <v>0.17114628589594</v>
      </c>
      <c r="AB9" s="16">
        <v>0.13266089220059701</v>
      </c>
      <c r="AC9" s="16">
        <v>0.14055836563789401</v>
      </c>
      <c r="AD9" s="16">
        <v>0.13594261798111501</v>
      </c>
      <c r="AE9" s="16">
        <v>0.14589991850032899</v>
      </c>
      <c r="AF9" s="16">
        <v>2.52613036757031E-2</v>
      </c>
      <c r="AG9" s="16"/>
      <c r="AH9" s="16">
        <v>0.128127352307566</v>
      </c>
      <c r="AI9" s="16">
        <v>0.15632153349776401</v>
      </c>
      <c r="AJ9" s="16"/>
      <c r="AK9" s="16">
        <v>0.156779010530676</v>
      </c>
      <c r="AL9" s="16">
        <v>0.13904921853972599</v>
      </c>
      <c r="AM9" s="16"/>
      <c r="AN9" s="16">
        <v>0.13114031660126399</v>
      </c>
      <c r="AO9" s="16">
        <v>0.14523422186194099</v>
      </c>
      <c r="AP9" s="16"/>
      <c r="AQ9" s="16">
        <v>0.13029392132827</v>
      </c>
      <c r="AR9" s="16">
        <v>0.162679776994648</v>
      </c>
      <c r="AS9" s="16">
        <v>0.12411591588712099</v>
      </c>
      <c r="AT9" s="16"/>
      <c r="AU9" s="16">
        <v>0.15921330136047199</v>
      </c>
      <c r="AV9" s="16">
        <v>0.13033902200786701</v>
      </c>
      <c r="AW9" s="16"/>
      <c r="AX9" s="16">
        <v>0.119266396098023</v>
      </c>
      <c r="AY9" s="16">
        <v>0.27211127040849298</v>
      </c>
      <c r="AZ9" s="16"/>
      <c r="BA9" s="16">
        <v>8.1454050834719197E-2</v>
      </c>
      <c r="BB9" s="16">
        <v>4.1121852848013299E-2</v>
      </c>
    </row>
    <row r="10" spans="2:54" x14ac:dyDescent="0.35">
      <c r="B10" s="19" t="s">
        <v>373</v>
      </c>
      <c r="C10" s="16">
        <v>3.3605019372113902E-2</v>
      </c>
      <c r="D10" s="16">
        <v>4.29503057093314E-2</v>
      </c>
      <c r="E10" s="16">
        <v>2.5272698714316099E-2</v>
      </c>
      <c r="F10" s="16"/>
      <c r="G10" s="16">
        <v>6.2864967365818397E-2</v>
      </c>
      <c r="H10" s="16">
        <v>2.6509076437646401E-2</v>
      </c>
      <c r="I10" s="16">
        <v>4.89076241187794E-2</v>
      </c>
      <c r="J10" s="16">
        <v>1.35377442110778E-2</v>
      </c>
      <c r="K10" s="16">
        <v>2.5202531275484E-2</v>
      </c>
      <c r="L10" s="16">
        <v>3.2586521822644397E-2</v>
      </c>
      <c r="M10" s="16"/>
      <c r="N10" s="16">
        <v>3.02324133103632E-2</v>
      </c>
      <c r="O10" s="16">
        <v>4.4874223460845797E-2</v>
      </c>
      <c r="P10" s="16">
        <v>3.3614513519257101E-2</v>
      </c>
      <c r="Q10" s="16">
        <v>2.61494746803724E-2</v>
      </c>
      <c r="R10" s="16"/>
      <c r="S10" s="16">
        <v>1.95901391414776E-2</v>
      </c>
      <c r="T10" s="16">
        <v>5.4856654597481298E-2</v>
      </c>
      <c r="U10" s="16"/>
      <c r="V10" s="16">
        <v>4.9988517372311303E-2</v>
      </c>
      <c r="W10" s="16">
        <v>2.7349034382608699E-2</v>
      </c>
      <c r="X10" s="16">
        <v>3.1910323196931302E-2</v>
      </c>
      <c r="Y10" s="16">
        <v>0</v>
      </c>
      <c r="Z10" s="16"/>
      <c r="AA10" s="16">
        <v>3.6637940851320397E-2</v>
      </c>
      <c r="AB10" s="16">
        <v>3.3933551853258803E-2</v>
      </c>
      <c r="AC10" s="16">
        <v>5.0076355506325602E-2</v>
      </c>
      <c r="AD10" s="16">
        <v>2.2287155994355701E-2</v>
      </c>
      <c r="AE10" s="16">
        <v>3.3741367006086598E-2</v>
      </c>
      <c r="AF10" s="16">
        <v>1.8184412953574501E-2</v>
      </c>
      <c r="AG10" s="16"/>
      <c r="AH10" s="16">
        <v>4.0193973131650497E-2</v>
      </c>
      <c r="AI10" s="16">
        <v>2.24222191970679E-2</v>
      </c>
      <c r="AJ10" s="16"/>
      <c r="AK10" s="16">
        <v>4.1750696037461399E-2</v>
      </c>
      <c r="AL10" s="16">
        <v>2.1049453401314099E-2</v>
      </c>
      <c r="AM10" s="16"/>
      <c r="AN10" s="16">
        <v>4.5181817858988803E-2</v>
      </c>
      <c r="AO10" s="16">
        <v>2.25474105922603E-2</v>
      </c>
      <c r="AP10" s="16"/>
      <c r="AQ10" s="16">
        <v>5.9412015353273E-2</v>
      </c>
      <c r="AR10" s="16">
        <v>3.5257858001045903E-2</v>
      </c>
      <c r="AS10" s="16">
        <v>2.3356170147139699E-2</v>
      </c>
      <c r="AT10" s="16"/>
      <c r="AU10" s="16">
        <v>2.0694144676103102E-2</v>
      </c>
      <c r="AV10" s="16">
        <v>5.2487402499508999E-2</v>
      </c>
      <c r="AW10" s="16"/>
      <c r="AX10" s="16">
        <v>3.4025627880120903E-2</v>
      </c>
      <c r="AY10" s="16">
        <v>3.28156581117885E-2</v>
      </c>
      <c r="AZ10" s="16"/>
      <c r="BA10" s="16">
        <v>2.2914709936904001E-2</v>
      </c>
      <c r="BB10" s="16">
        <v>2.2160761662323499E-2</v>
      </c>
    </row>
    <row r="11" spans="2:54" x14ac:dyDescent="0.35">
      <c r="B11" s="19" t="s">
        <v>374</v>
      </c>
      <c r="C11" s="16">
        <v>4.6819864055164098E-2</v>
      </c>
      <c r="D11" s="16">
        <v>5.3388106010454399E-2</v>
      </c>
      <c r="E11" s="16">
        <v>3.7657073191311001E-2</v>
      </c>
      <c r="F11" s="16"/>
      <c r="G11" s="16">
        <v>5.82037087847865E-2</v>
      </c>
      <c r="H11" s="16">
        <v>5.96665885213747E-2</v>
      </c>
      <c r="I11" s="16">
        <v>5.0039592805684797E-2</v>
      </c>
      <c r="J11" s="16">
        <v>4.5646197795813699E-2</v>
      </c>
      <c r="K11" s="16">
        <v>3.7836033996353498E-2</v>
      </c>
      <c r="L11" s="16">
        <v>3.4583413546329198E-2</v>
      </c>
      <c r="M11" s="16"/>
      <c r="N11" s="16">
        <v>3.2091721588749698E-2</v>
      </c>
      <c r="O11" s="16">
        <v>4.12220239826986E-2</v>
      </c>
      <c r="P11" s="16">
        <v>5.5719185455744301E-2</v>
      </c>
      <c r="Q11" s="16">
        <v>4.80456751198928E-2</v>
      </c>
      <c r="R11" s="16"/>
      <c r="S11" s="16">
        <v>4.8659697789963E-2</v>
      </c>
      <c r="T11" s="16">
        <v>4.09646023493698E-2</v>
      </c>
      <c r="U11" s="16"/>
      <c r="V11" s="16">
        <v>6.5137115612428603E-2</v>
      </c>
      <c r="W11" s="16">
        <v>3.51397745020324E-2</v>
      </c>
      <c r="X11" s="16">
        <v>4.7731592051153099E-2</v>
      </c>
      <c r="Y11" s="16">
        <v>3.9911478575259701E-2</v>
      </c>
      <c r="Z11" s="16"/>
      <c r="AA11" s="16">
        <v>6.3603164551277999E-2</v>
      </c>
      <c r="AB11" s="16">
        <v>1.86052202452585E-2</v>
      </c>
      <c r="AC11" s="16">
        <v>3.37931406417483E-2</v>
      </c>
      <c r="AD11" s="16">
        <v>4.4621275657737401E-2</v>
      </c>
      <c r="AE11" s="16">
        <v>6.5951861822734104E-2</v>
      </c>
      <c r="AF11" s="16">
        <v>0</v>
      </c>
      <c r="AG11" s="16"/>
      <c r="AH11" s="16">
        <v>3.9336133419327297E-2</v>
      </c>
      <c r="AI11" s="16">
        <v>6.0259254113095198E-2</v>
      </c>
      <c r="AJ11" s="16"/>
      <c r="AK11" s="16">
        <v>4.8162002103140103E-2</v>
      </c>
      <c r="AL11" s="16">
        <v>6.8523320193654702E-2</v>
      </c>
      <c r="AM11" s="16"/>
      <c r="AN11" s="16">
        <v>4.0103286994396699E-2</v>
      </c>
      <c r="AO11" s="16">
        <v>6.6483580695479799E-2</v>
      </c>
      <c r="AP11" s="16"/>
      <c r="AQ11" s="16">
        <v>3.4086409430006903E-2</v>
      </c>
      <c r="AR11" s="16">
        <v>4.13645635241199E-2</v>
      </c>
      <c r="AS11" s="16">
        <v>6.2409620569166498E-2</v>
      </c>
      <c r="AT11" s="16"/>
      <c r="AU11" s="16">
        <v>4.4417664089242401E-2</v>
      </c>
      <c r="AV11" s="16">
        <v>5.1070792299991903E-2</v>
      </c>
      <c r="AW11" s="16"/>
      <c r="AX11" s="16">
        <v>5.0389406065613401E-2</v>
      </c>
      <c r="AY11" s="16">
        <v>3.05298522935952E-2</v>
      </c>
      <c r="AZ11" s="16"/>
      <c r="BA11" s="16">
        <v>5.29173714635984E-2</v>
      </c>
      <c r="BB11" s="16">
        <v>0.108138291224777</v>
      </c>
    </row>
    <row r="12" spans="2:54" ht="29" customHeight="1" x14ac:dyDescent="0.35">
      <c r="B12" s="19" t="s">
        <v>375</v>
      </c>
      <c r="C12" s="16">
        <v>0.326167665079584</v>
      </c>
      <c r="D12" s="16">
        <v>0.32277500726492497</v>
      </c>
      <c r="E12" s="16">
        <v>0.331496846577987</v>
      </c>
      <c r="F12" s="16"/>
      <c r="G12" s="16">
        <v>0.31427264698570001</v>
      </c>
      <c r="H12" s="16">
        <v>0.23596589941325699</v>
      </c>
      <c r="I12" s="16">
        <v>0.31208902761510798</v>
      </c>
      <c r="J12" s="16">
        <v>0.403373204099919</v>
      </c>
      <c r="K12" s="16">
        <v>0.37835417419238399</v>
      </c>
      <c r="L12" s="16">
        <v>0.32228170182426202</v>
      </c>
      <c r="M12" s="16"/>
      <c r="N12" s="16">
        <v>0.34337083785339201</v>
      </c>
      <c r="O12" s="16">
        <v>0.3174267565858</v>
      </c>
      <c r="P12" s="16">
        <v>0.311697925109853</v>
      </c>
      <c r="Q12" s="16">
        <v>0.34461090868388999</v>
      </c>
      <c r="R12" s="16"/>
      <c r="S12" s="16">
        <v>0.33134617782568299</v>
      </c>
      <c r="T12" s="16">
        <v>0.318342205112639</v>
      </c>
      <c r="U12" s="16"/>
      <c r="V12" s="16">
        <v>0.34464915639021598</v>
      </c>
      <c r="W12" s="16">
        <v>0.34625491111804502</v>
      </c>
      <c r="X12" s="16">
        <v>0.27648700944920601</v>
      </c>
      <c r="Y12" s="16">
        <v>0.37448952053310902</v>
      </c>
      <c r="Z12" s="16"/>
      <c r="AA12" s="16">
        <v>0.31665236473431801</v>
      </c>
      <c r="AB12" s="16">
        <v>0.33339054741360802</v>
      </c>
      <c r="AC12" s="16">
        <v>0.38310069189454099</v>
      </c>
      <c r="AD12" s="16">
        <v>0.29150669705342902</v>
      </c>
      <c r="AE12" s="16">
        <v>0.37737686284717198</v>
      </c>
      <c r="AF12" s="16">
        <v>0.31234673238508498</v>
      </c>
      <c r="AG12" s="16"/>
      <c r="AH12" s="16">
        <v>0.32011464266991402</v>
      </c>
      <c r="AI12" s="16">
        <v>0.30829405231979601</v>
      </c>
      <c r="AJ12" s="16"/>
      <c r="AK12" s="16">
        <v>0.28850560129944403</v>
      </c>
      <c r="AL12" s="16">
        <v>0.30914889064343498</v>
      </c>
      <c r="AM12" s="16"/>
      <c r="AN12" s="16">
        <v>0.313764257727285</v>
      </c>
      <c r="AO12" s="16">
        <v>0.30005684034451302</v>
      </c>
      <c r="AP12" s="16"/>
      <c r="AQ12" s="16">
        <v>0.31464337841763101</v>
      </c>
      <c r="AR12" s="16">
        <v>0.38273498031043701</v>
      </c>
      <c r="AS12" s="16">
        <v>0.25851032982533401</v>
      </c>
      <c r="AT12" s="16"/>
      <c r="AU12" s="16">
        <v>0.30559269980774501</v>
      </c>
      <c r="AV12" s="16">
        <v>0.35757614349365002</v>
      </c>
      <c r="AW12" s="16"/>
      <c r="AX12" s="16">
        <v>0.327247127144839</v>
      </c>
      <c r="AY12" s="16">
        <v>0.32802376564636998</v>
      </c>
      <c r="AZ12" s="16"/>
      <c r="BA12" s="16">
        <v>0.29663105059252998</v>
      </c>
      <c r="BB12" s="16">
        <v>0.27881052127417899</v>
      </c>
    </row>
    <row r="13" spans="2:54" x14ac:dyDescent="0.35">
      <c r="B13" s="19" t="s">
        <v>376</v>
      </c>
      <c r="C13" s="16">
        <v>0.116659415540499</v>
      </c>
      <c r="D13" s="16">
        <v>0.110578872091213</v>
      </c>
      <c r="E13" s="16">
        <v>0.12231480979098</v>
      </c>
      <c r="F13" s="16"/>
      <c r="G13" s="16">
        <v>9.9635216869201904E-2</v>
      </c>
      <c r="H13" s="16">
        <v>0.14272400972525001</v>
      </c>
      <c r="I13" s="16">
        <v>0.115903283884838</v>
      </c>
      <c r="J13" s="16">
        <v>0.14592111123353399</v>
      </c>
      <c r="K13" s="16">
        <v>0.11342397877944201</v>
      </c>
      <c r="L13" s="16">
        <v>8.5061740655214393E-2</v>
      </c>
      <c r="M13" s="16"/>
      <c r="N13" s="16">
        <v>0.14673978089976999</v>
      </c>
      <c r="O13" s="16">
        <v>0.147987546636727</v>
      </c>
      <c r="P13" s="16">
        <v>0.114647690659111</v>
      </c>
      <c r="Q13" s="16">
        <v>7.0926408303777E-2</v>
      </c>
      <c r="R13" s="16"/>
      <c r="S13" s="16">
        <v>0.12989895214213701</v>
      </c>
      <c r="T13" s="16">
        <v>9.7322455596705895E-2</v>
      </c>
      <c r="U13" s="16"/>
      <c r="V13" s="16">
        <v>0.10172160311237401</v>
      </c>
      <c r="W13" s="16">
        <v>0.10256725898911501</v>
      </c>
      <c r="X13" s="16">
        <v>0.147860972771622</v>
      </c>
      <c r="Y13" s="16">
        <v>0.127796142576065</v>
      </c>
      <c r="Z13" s="16"/>
      <c r="AA13" s="16">
        <v>8.6576171019527998E-2</v>
      </c>
      <c r="AB13" s="16">
        <v>0.11733426872267801</v>
      </c>
      <c r="AC13" s="16">
        <v>0.13915714594593501</v>
      </c>
      <c r="AD13" s="16">
        <v>0.16809455177829699</v>
      </c>
      <c r="AE13" s="16">
        <v>8.0295642945745094E-2</v>
      </c>
      <c r="AF13" s="16">
        <v>0.173105907004696</v>
      </c>
      <c r="AG13" s="16"/>
      <c r="AH13" s="16">
        <v>0.13062123998338901</v>
      </c>
      <c r="AI13" s="16">
        <v>0.114563051522055</v>
      </c>
      <c r="AJ13" s="16"/>
      <c r="AK13" s="16">
        <v>0.12679986164795001</v>
      </c>
      <c r="AL13" s="16">
        <v>0.121528881706955</v>
      </c>
      <c r="AM13" s="16"/>
      <c r="AN13" s="16">
        <v>0.13020544862223099</v>
      </c>
      <c r="AO13" s="16">
        <v>0.112763367879868</v>
      </c>
      <c r="AP13" s="16"/>
      <c r="AQ13" s="16">
        <v>0.16208080472102299</v>
      </c>
      <c r="AR13" s="16">
        <v>0.10782132554922599</v>
      </c>
      <c r="AS13" s="16">
        <v>0.111002611966878</v>
      </c>
      <c r="AT13" s="16"/>
      <c r="AU13" s="16">
        <v>0.12537798529385899</v>
      </c>
      <c r="AV13" s="16">
        <v>0.101091641540048</v>
      </c>
      <c r="AW13" s="16"/>
      <c r="AX13" s="16">
        <v>0.12619156924976299</v>
      </c>
      <c r="AY13" s="16">
        <v>7.2821617010254996E-2</v>
      </c>
      <c r="AZ13" s="16"/>
      <c r="BA13" s="16">
        <v>0.14943112909571599</v>
      </c>
      <c r="BB13" s="16">
        <v>0.124077878128535</v>
      </c>
    </row>
    <row r="14" spans="2:54" x14ac:dyDescent="0.35">
      <c r="B14" s="19" t="s">
        <v>377</v>
      </c>
      <c r="C14" s="16">
        <v>0.105342894913188</v>
      </c>
      <c r="D14" s="16">
        <v>0.13755796156910299</v>
      </c>
      <c r="E14" s="16">
        <v>7.6455707961902E-2</v>
      </c>
      <c r="F14" s="16"/>
      <c r="G14" s="16">
        <v>0.120701977901757</v>
      </c>
      <c r="H14" s="16">
        <v>0.16460833276657899</v>
      </c>
      <c r="I14" s="16">
        <v>0.137870699735229</v>
      </c>
      <c r="J14" s="16">
        <v>9.82489806419755E-2</v>
      </c>
      <c r="K14" s="16">
        <v>5.2827060703726503E-2</v>
      </c>
      <c r="L14" s="16">
        <v>6.6571563917755497E-2</v>
      </c>
      <c r="M14" s="16"/>
      <c r="N14" s="16">
        <v>9.2763421351948899E-2</v>
      </c>
      <c r="O14" s="16">
        <v>8.9316955594330297E-2</v>
      </c>
      <c r="P14" s="16">
        <v>0.123039659274029</v>
      </c>
      <c r="Q14" s="16">
        <v>0.100092630525543</v>
      </c>
      <c r="R14" s="16"/>
      <c r="S14" s="16">
        <v>9.9837795065481599E-2</v>
      </c>
      <c r="T14" s="16">
        <v>0.11414943842252399</v>
      </c>
      <c r="U14" s="16"/>
      <c r="V14" s="16">
        <v>5.4434092812444997E-2</v>
      </c>
      <c r="W14" s="16">
        <v>0.117933838907016</v>
      </c>
      <c r="X14" s="16">
        <v>0.134517477529913</v>
      </c>
      <c r="Y14" s="16">
        <v>8.8725872995902594E-2</v>
      </c>
      <c r="Z14" s="16"/>
      <c r="AA14" s="16">
        <v>9.6088555731052794E-2</v>
      </c>
      <c r="AB14" s="16">
        <v>0.113835560159625</v>
      </c>
      <c r="AC14" s="16">
        <v>5.5197427659847399E-2</v>
      </c>
      <c r="AD14" s="16">
        <v>0.14111565077472099</v>
      </c>
      <c r="AE14" s="16">
        <v>9.7590577251256E-2</v>
      </c>
      <c r="AF14" s="16">
        <v>0.1095451021807</v>
      </c>
      <c r="AG14" s="16"/>
      <c r="AH14" s="16">
        <v>0.11003982725834199</v>
      </c>
      <c r="AI14" s="16">
        <v>0.125329178405924</v>
      </c>
      <c r="AJ14" s="16"/>
      <c r="AK14" s="16">
        <v>9.6403988742343003E-2</v>
      </c>
      <c r="AL14" s="16">
        <v>0.142465932675685</v>
      </c>
      <c r="AM14" s="16"/>
      <c r="AN14" s="16">
        <v>9.95687544964729E-2</v>
      </c>
      <c r="AO14" s="16">
        <v>0.12966843628160199</v>
      </c>
      <c r="AP14" s="16"/>
      <c r="AQ14" s="16">
        <v>8.6808363648951503E-2</v>
      </c>
      <c r="AR14" s="16">
        <v>8.8785709948737399E-2</v>
      </c>
      <c r="AS14" s="16">
        <v>0.14652630938307301</v>
      </c>
      <c r="AT14" s="16"/>
      <c r="AU14" s="16">
        <v>0.120152547382509</v>
      </c>
      <c r="AV14" s="16">
        <v>8.6299986605876997E-2</v>
      </c>
      <c r="AW14" s="16"/>
      <c r="AX14" s="16">
        <v>0.112279655487576</v>
      </c>
      <c r="AY14" s="16">
        <v>6.7793052890363095E-2</v>
      </c>
      <c r="AZ14" s="16"/>
      <c r="BA14" s="16">
        <v>0.15278713068092201</v>
      </c>
      <c r="BB14" s="16">
        <v>0.15006876387120899</v>
      </c>
    </row>
    <row r="15" spans="2:54" x14ac:dyDescent="0.35">
      <c r="B15" s="19" t="s">
        <v>378</v>
      </c>
      <c r="C15" s="16">
        <v>0.14178486262612799</v>
      </c>
      <c r="D15" s="16">
        <v>0.15093879037414101</v>
      </c>
      <c r="E15" s="16">
        <v>0.13336572717751899</v>
      </c>
      <c r="F15" s="16"/>
      <c r="G15" s="16">
        <v>0.149975412339966</v>
      </c>
      <c r="H15" s="16">
        <v>0.230748188327427</v>
      </c>
      <c r="I15" s="16">
        <v>0.21299096207389401</v>
      </c>
      <c r="J15" s="16">
        <v>0.104672752855145</v>
      </c>
      <c r="K15" s="16">
        <v>8.97347250622193E-2</v>
      </c>
      <c r="L15" s="16">
        <v>7.3796100564551395E-2</v>
      </c>
      <c r="M15" s="16"/>
      <c r="N15" s="16">
        <v>0.12378028530431</v>
      </c>
      <c r="O15" s="16">
        <v>0.108613017822197</v>
      </c>
      <c r="P15" s="16">
        <v>0.14617200246009501</v>
      </c>
      <c r="Q15" s="16">
        <v>0.176684498652219</v>
      </c>
      <c r="R15" s="16"/>
      <c r="S15" s="16">
        <v>0.119883513241084</v>
      </c>
      <c r="T15" s="16">
        <v>0.17543975335850001</v>
      </c>
      <c r="U15" s="16"/>
      <c r="V15" s="16">
        <v>0.14998136533433801</v>
      </c>
      <c r="W15" s="16">
        <v>0.12996930337554399</v>
      </c>
      <c r="X15" s="16">
        <v>0.15170489712924001</v>
      </c>
      <c r="Y15" s="16">
        <v>0.13520733966020601</v>
      </c>
      <c r="Z15" s="16"/>
      <c r="AA15" s="16">
        <v>0.15021308349728099</v>
      </c>
      <c r="AB15" s="16">
        <v>0.136844500456515</v>
      </c>
      <c r="AC15" s="16">
        <v>0.109056134869372</v>
      </c>
      <c r="AD15" s="16">
        <v>0.140742318831448</v>
      </c>
      <c r="AE15" s="16">
        <v>0.108652103524168</v>
      </c>
      <c r="AF15" s="16">
        <v>0.27184809219862999</v>
      </c>
      <c r="AG15" s="16"/>
      <c r="AH15" s="16">
        <v>0.164193478635727</v>
      </c>
      <c r="AI15" s="16">
        <v>0.130245933764503</v>
      </c>
      <c r="AJ15" s="16"/>
      <c r="AK15" s="16">
        <v>0.16907024355303499</v>
      </c>
      <c r="AL15" s="16">
        <v>0.124837230419102</v>
      </c>
      <c r="AM15" s="16"/>
      <c r="AN15" s="16">
        <v>0.159745935157036</v>
      </c>
      <c r="AO15" s="16">
        <v>0.14114409624872301</v>
      </c>
      <c r="AP15" s="16"/>
      <c r="AQ15" s="16">
        <v>0.13922234765524999</v>
      </c>
      <c r="AR15" s="16">
        <v>9.7392025029667095E-2</v>
      </c>
      <c r="AS15" s="16">
        <v>0.20018637389824601</v>
      </c>
      <c r="AT15" s="16"/>
      <c r="AU15" s="16">
        <v>0.13652328637608599</v>
      </c>
      <c r="AV15" s="16">
        <v>0.15180917156513299</v>
      </c>
      <c r="AW15" s="16"/>
      <c r="AX15" s="16">
        <v>0.149967038003122</v>
      </c>
      <c r="AY15" s="16">
        <v>0.10583121952747</v>
      </c>
      <c r="AZ15" s="16"/>
      <c r="BA15" s="16">
        <v>0.19595809337238099</v>
      </c>
      <c r="BB15" s="16">
        <v>0.173373770571285</v>
      </c>
    </row>
    <row r="16" spans="2:54" x14ac:dyDescent="0.35">
      <c r="B16" s="19" t="s">
        <v>103</v>
      </c>
      <c r="C16" s="20">
        <v>8.2610541556854197E-2</v>
      </c>
      <c r="D16" s="20">
        <v>7.2304760876050103E-2</v>
      </c>
      <c r="E16" s="20">
        <v>9.0366471664268005E-2</v>
      </c>
      <c r="F16" s="20"/>
      <c r="G16" s="20">
        <v>0.111122895898183</v>
      </c>
      <c r="H16" s="20">
        <v>2.3822246238607601E-2</v>
      </c>
      <c r="I16" s="20">
        <v>3.8508945014051298E-2</v>
      </c>
      <c r="J16" s="20">
        <v>6.5361918271081093E-2</v>
      </c>
      <c r="K16" s="20">
        <v>9.4943996521944907E-2</v>
      </c>
      <c r="L16" s="20">
        <v>0.15449881776204699</v>
      </c>
      <c r="M16" s="20"/>
      <c r="N16" s="20">
        <v>5.61762779952669E-2</v>
      </c>
      <c r="O16" s="20">
        <v>0.103118280214679</v>
      </c>
      <c r="P16" s="20">
        <v>8.2066070520096304E-2</v>
      </c>
      <c r="Q16" s="20">
        <v>8.4479674178632405E-2</v>
      </c>
      <c r="R16" s="20"/>
      <c r="S16" s="20">
        <v>9.1681216552072398E-2</v>
      </c>
      <c r="T16" s="20">
        <v>6.9375767005890501E-2</v>
      </c>
      <c r="U16" s="20"/>
      <c r="V16" s="20">
        <v>5.4913102041673302E-2</v>
      </c>
      <c r="W16" s="20">
        <v>9.4254384703178706E-2</v>
      </c>
      <c r="X16" s="20">
        <v>8.4781556308948194E-2</v>
      </c>
      <c r="Y16" s="20">
        <v>0.13289192358187299</v>
      </c>
      <c r="Z16" s="20"/>
      <c r="AA16" s="20">
        <v>7.90824337192821E-2</v>
      </c>
      <c r="AB16" s="20">
        <v>0.11339545894846</v>
      </c>
      <c r="AC16" s="20">
        <v>8.9060737844336102E-2</v>
      </c>
      <c r="AD16" s="20">
        <v>5.5689731928897097E-2</v>
      </c>
      <c r="AE16" s="20">
        <v>9.0491666102508403E-2</v>
      </c>
      <c r="AF16" s="20">
        <v>8.9708449601610604E-2</v>
      </c>
      <c r="AG16" s="20"/>
      <c r="AH16" s="20">
        <v>6.7373352594085001E-2</v>
      </c>
      <c r="AI16" s="20">
        <v>8.2564777179795004E-2</v>
      </c>
      <c r="AJ16" s="20"/>
      <c r="AK16" s="20">
        <v>7.2528596085949804E-2</v>
      </c>
      <c r="AL16" s="20">
        <v>7.3397072420128606E-2</v>
      </c>
      <c r="AM16" s="20"/>
      <c r="AN16" s="20">
        <v>8.0290182542325395E-2</v>
      </c>
      <c r="AO16" s="20">
        <v>8.2102046095612904E-2</v>
      </c>
      <c r="AP16" s="20"/>
      <c r="AQ16" s="20">
        <v>7.3452759445594498E-2</v>
      </c>
      <c r="AR16" s="20">
        <v>8.3963760642118607E-2</v>
      </c>
      <c r="AS16" s="20">
        <v>7.3892668323042199E-2</v>
      </c>
      <c r="AT16" s="20"/>
      <c r="AU16" s="20">
        <v>8.8028371013984405E-2</v>
      </c>
      <c r="AV16" s="20">
        <v>6.9325839987925006E-2</v>
      </c>
      <c r="AW16" s="20"/>
      <c r="AX16" s="20">
        <v>8.0633180070942695E-2</v>
      </c>
      <c r="AY16" s="20">
        <v>9.0073564111664894E-2</v>
      </c>
      <c r="AZ16" s="20"/>
      <c r="BA16" s="20">
        <v>4.7906464023229497E-2</v>
      </c>
      <c r="BB16" s="20">
        <v>0.10224816041967801</v>
      </c>
    </row>
    <row r="17" spans="2:2" x14ac:dyDescent="0.35">
      <c r="B17" s="21"/>
    </row>
    <row r="18" spans="2:2" x14ac:dyDescent="0.35">
      <c r="B18" t="s">
        <v>525</v>
      </c>
    </row>
    <row r="19" spans="2:2" x14ac:dyDescent="0.35">
      <c r="B19" t="s">
        <v>526</v>
      </c>
    </row>
    <row r="21" spans="2:2" x14ac:dyDescent="0.35">
      <c r="B2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BB21"/>
  <sheetViews>
    <sheetView showGridLines="0" topLeftCell="A7"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386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1006</v>
      </c>
      <c r="D7" s="13">
        <v>478</v>
      </c>
      <c r="E7" s="13">
        <v>520</v>
      </c>
      <c r="F7" s="13"/>
      <c r="G7" s="13">
        <v>110</v>
      </c>
      <c r="H7" s="13">
        <v>183</v>
      </c>
      <c r="I7" s="13">
        <v>159</v>
      </c>
      <c r="J7" s="13">
        <v>169</v>
      </c>
      <c r="K7" s="13">
        <v>172</v>
      </c>
      <c r="L7" s="13">
        <v>213</v>
      </c>
      <c r="M7" s="13"/>
      <c r="N7" s="13">
        <v>199</v>
      </c>
      <c r="O7" s="13">
        <v>217</v>
      </c>
      <c r="P7" s="13">
        <v>427</v>
      </c>
      <c r="Q7" s="13">
        <v>163</v>
      </c>
      <c r="R7" s="13"/>
      <c r="S7" s="13">
        <v>745</v>
      </c>
      <c r="T7" s="13">
        <v>259</v>
      </c>
      <c r="U7" s="13"/>
      <c r="V7" s="13">
        <v>222</v>
      </c>
      <c r="W7" s="13">
        <v>399</v>
      </c>
      <c r="X7" s="13">
        <v>338</v>
      </c>
      <c r="Y7" s="13">
        <v>47</v>
      </c>
      <c r="Z7" s="13"/>
      <c r="AA7" s="13">
        <v>285</v>
      </c>
      <c r="AB7" s="13">
        <v>226</v>
      </c>
      <c r="AC7" s="13">
        <v>85</v>
      </c>
      <c r="AD7" s="13">
        <v>260</v>
      </c>
      <c r="AE7" s="13">
        <v>113</v>
      </c>
      <c r="AF7" s="13">
        <v>37</v>
      </c>
      <c r="AG7" s="13"/>
      <c r="AH7" s="13">
        <v>475</v>
      </c>
      <c r="AI7" s="13">
        <v>367</v>
      </c>
      <c r="AJ7" s="13"/>
      <c r="AK7" s="13">
        <v>391</v>
      </c>
      <c r="AL7" s="13">
        <v>326</v>
      </c>
      <c r="AM7" s="13"/>
      <c r="AN7" s="13">
        <v>428</v>
      </c>
      <c r="AO7" s="13">
        <v>392</v>
      </c>
      <c r="AP7" s="13"/>
      <c r="AQ7" s="13">
        <v>202</v>
      </c>
      <c r="AR7" s="13">
        <v>387</v>
      </c>
      <c r="AS7" s="13">
        <v>359</v>
      </c>
      <c r="AT7" s="13"/>
      <c r="AU7" s="13">
        <v>608</v>
      </c>
      <c r="AV7" s="13">
        <v>393</v>
      </c>
      <c r="AW7" s="13"/>
      <c r="AX7" s="13">
        <v>843</v>
      </c>
      <c r="AY7" s="13">
        <v>157</v>
      </c>
      <c r="AZ7" s="13"/>
      <c r="BA7" s="13">
        <v>316</v>
      </c>
      <c r="BB7" s="13">
        <v>77</v>
      </c>
    </row>
    <row r="8" spans="2:54" ht="30" customHeight="1" x14ac:dyDescent="0.35">
      <c r="B8" s="14" t="s">
        <v>84</v>
      </c>
      <c r="C8" s="14">
        <v>1006</v>
      </c>
      <c r="D8" s="14">
        <v>485</v>
      </c>
      <c r="E8" s="14">
        <v>513</v>
      </c>
      <c r="F8" s="14"/>
      <c r="G8" s="14">
        <v>122</v>
      </c>
      <c r="H8" s="14">
        <v>182</v>
      </c>
      <c r="I8" s="14">
        <v>165</v>
      </c>
      <c r="J8" s="14">
        <v>159</v>
      </c>
      <c r="K8" s="14">
        <v>166</v>
      </c>
      <c r="L8" s="14">
        <v>212</v>
      </c>
      <c r="M8" s="14"/>
      <c r="N8" s="14">
        <v>172</v>
      </c>
      <c r="O8" s="14">
        <v>209</v>
      </c>
      <c r="P8" s="14">
        <v>385</v>
      </c>
      <c r="Q8" s="14">
        <v>240</v>
      </c>
      <c r="R8" s="14"/>
      <c r="S8" s="14">
        <v>604</v>
      </c>
      <c r="T8" s="14">
        <v>401</v>
      </c>
      <c r="U8" s="14"/>
      <c r="V8" s="14">
        <v>261</v>
      </c>
      <c r="W8" s="14">
        <v>413</v>
      </c>
      <c r="X8" s="14">
        <v>297</v>
      </c>
      <c r="Y8" s="14">
        <v>36</v>
      </c>
      <c r="Z8" s="14"/>
      <c r="AA8" s="14">
        <v>392</v>
      </c>
      <c r="AB8" s="14">
        <v>181</v>
      </c>
      <c r="AC8" s="14">
        <v>99</v>
      </c>
      <c r="AD8" s="14">
        <v>213</v>
      </c>
      <c r="AE8" s="14">
        <v>90</v>
      </c>
      <c r="AF8" s="14">
        <v>31</v>
      </c>
      <c r="AG8" s="14"/>
      <c r="AH8" s="14">
        <v>488</v>
      </c>
      <c r="AI8" s="14">
        <v>334</v>
      </c>
      <c r="AJ8" s="14"/>
      <c r="AK8" s="14">
        <v>413</v>
      </c>
      <c r="AL8" s="14">
        <v>305</v>
      </c>
      <c r="AM8" s="14"/>
      <c r="AN8" s="14">
        <v>441</v>
      </c>
      <c r="AO8" s="14">
        <v>366</v>
      </c>
      <c r="AP8" s="14"/>
      <c r="AQ8" s="14">
        <v>196</v>
      </c>
      <c r="AR8" s="14">
        <v>408</v>
      </c>
      <c r="AS8" s="14">
        <v>335</v>
      </c>
      <c r="AT8" s="14"/>
      <c r="AU8" s="14">
        <v>586</v>
      </c>
      <c r="AV8" s="14">
        <v>413</v>
      </c>
      <c r="AW8" s="14"/>
      <c r="AX8" s="14">
        <v>836</v>
      </c>
      <c r="AY8" s="14">
        <v>164</v>
      </c>
      <c r="AZ8" s="14"/>
      <c r="BA8" s="14">
        <v>298</v>
      </c>
      <c r="BB8" s="14">
        <v>73</v>
      </c>
    </row>
    <row r="9" spans="2:54" x14ac:dyDescent="0.35">
      <c r="B9" s="19" t="s">
        <v>372</v>
      </c>
      <c r="C9" s="16">
        <v>0.15762865642750401</v>
      </c>
      <c r="D9" s="16">
        <v>0.107836385027274</v>
      </c>
      <c r="E9" s="16">
        <v>0.20542452577047099</v>
      </c>
      <c r="F9" s="16"/>
      <c r="G9" s="16">
        <v>0.112959219306075</v>
      </c>
      <c r="H9" s="16">
        <v>0.118698467814717</v>
      </c>
      <c r="I9" s="16">
        <v>8.0139776386920006E-2</v>
      </c>
      <c r="J9" s="16">
        <v>0.140355409649424</v>
      </c>
      <c r="K9" s="16">
        <v>0.20449199649729</v>
      </c>
      <c r="L9" s="16">
        <v>0.25335755202738203</v>
      </c>
      <c r="M9" s="16"/>
      <c r="N9" s="16">
        <v>0.20904285077413001</v>
      </c>
      <c r="O9" s="16">
        <v>0.17191294179111899</v>
      </c>
      <c r="P9" s="16">
        <v>0.13557115492972899</v>
      </c>
      <c r="Q9" s="16">
        <v>0.14371149361101901</v>
      </c>
      <c r="R9" s="16"/>
      <c r="S9" s="16">
        <v>0.16432077567186701</v>
      </c>
      <c r="T9" s="16">
        <v>0.14833330349759999</v>
      </c>
      <c r="U9" s="16"/>
      <c r="V9" s="16">
        <v>0.191763680066214</v>
      </c>
      <c r="W9" s="16">
        <v>0.148204645763961</v>
      </c>
      <c r="X9" s="16">
        <v>0.148374593120879</v>
      </c>
      <c r="Y9" s="16">
        <v>9.4004137514885094E-2</v>
      </c>
      <c r="Z9" s="16"/>
      <c r="AA9" s="16">
        <v>0.16839365117767399</v>
      </c>
      <c r="AB9" s="16">
        <v>0.12622883546352401</v>
      </c>
      <c r="AC9" s="16">
        <v>0.18410467605435901</v>
      </c>
      <c r="AD9" s="16">
        <v>0.16620836820976101</v>
      </c>
      <c r="AE9" s="16">
        <v>0.14631411437052499</v>
      </c>
      <c r="AF9" s="16">
        <v>9.4072764143316695E-2</v>
      </c>
      <c r="AG9" s="16"/>
      <c r="AH9" s="16">
        <v>0.15653179146315899</v>
      </c>
      <c r="AI9" s="16">
        <v>0.15702542084135401</v>
      </c>
      <c r="AJ9" s="16"/>
      <c r="AK9" s="16">
        <v>0.18036474832239599</v>
      </c>
      <c r="AL9" s="16">
        <v>0.15255563688621401</v>
      </c>
      <c r="AM9" s="16"/>
      <c r="AN9" s="16">
        <v>0.162203533123052</v>
      </c>
      <c r="AO9" s="16">
        <v>0.15194981770174901</v>
      </c>
      <c r="AP9" s="16"/>
      <c r="AQ9" s="16">
        <v>0.17907607520375099</v>
      </c>
      <c r="AR9" s="16">
        <v>0.15476842163056201</v>
      </c>
      <c r="AS9" s="16">
        <v>0.12786694126951401</v>
      </c>
      <c r="AT9" s="16"/>
      <c r="AU9" s="16">
        <v>0.18491946597388401</v>
      </c>
      <c r="AV9" s="16">
        <v>0.119750398692013</v>
      </c>
      <c r="AW9" s="16"/>
      <c r="AX9" s="16">
        <v>0.12630643876698799</v>
      </c>
      <c r="AY9" s="16">
        <v>0.30674862675842801</v>
      </c>
      <c r="AZ9" s="16"/>
      <c r="BA9" s="16">
        <v>8.2612067597347905E-2</v>
      </c>
      <c r="BB9" s="16">
        <v>5.23003117544278E-2</v>
      </c>
    </row>
    <row r="10" spans="2:54" x14ac:dyDescent="0.35">
      <c r="B10" s="19" t="s">
        <v>373</v>
      </c>
      <c r="C10" s="16">
        <v>2.7907350830549502E-2</v>
      </c>
      <c r="D10" s="16">
        <v>2.31241464112385E-2</v>
      </c>
      <c r="E10" s="16">
        <v>3.28686153269774E-2</v>
      </c>
      <c r="F10" s="16"/>
      <c r="G10" s="16">
        <v>2.96200875258524E-2</v>
      </c>
      <c r="H10" s="16">
        <v>3.0362962010005601E-2</v>
      </c>
      <c r="I10" s="16">
        <v>5.3284222942803501E-2</v>
      </c>
      <c r="J10" s="16">
        <v>6.54109016980729E-3</v>
      </c>
      <c r="K10" s="16">
        <v>4.0899298177936701E-2</v>
      </c>
      <c r="L10" s="16">
        <v>1.0965220220376199E-2</v>
      </c>
      <c r="M10" s="16"/>
      <c r="N10" s="16">
        <v>3.79021711352363E-2</v>
      </c>
      <c r="O10" s="16">
        <v>1.0075105380707799E-2</v>
      </c>
      <c r="P10" s="16">
        <v>2.36912811727223E-2</v>
      </c>
      <c r="Q10" s="16">
        <v>4.3060183430330801E-2</v>
      </c>
      <c r="R10" s="16"/>
      <c r="S10" s="16">
        <v>2.7455626785146198E-2</v>
      </c>
      <c r="T10" s="16">
        <v>2.8726739598352001E-2</v>
      </c>
      <c r="U10" s="16"/>
      <c r="V10" s="16">
        <v>2.7738724045142701E-2</v>
      </c>
      <c r="W10" s="16">
        <v>2.0215962694826499E-2</v>
      </c>
      <c r="X10" s="16">
        <v>4.2068592668762401E-2</v>
      </c>
      <c r="Y10" s="16">
        <v>0</v>
      </c>
      <c r="Z10" s="16"/>
      <c r="AA10" s="16">
        <v>1.20289929499399E-2</v>
      </c>
      <c r="AB10" s="16">
        <v>2.4191224081965002E-2</v>
      </c>
      <c r="AC10" s="16">
        <v>2.28854488671047E-2</v>
      </c>
      <c r="AD10" s="16">
        <v>5.5719277954914298E-2</v>
      </c>
      <c r="AE10" s="16">
        <v>4.7468091474036599E-2</v>
      </c>
      <c r="AF10" s="16">
        <v>1.8184412953574501E-2</v>
      </c>
      <c r="AG10" s="16"/>
      <c r="AH10" s="16">
        <v>3.1604397875362303E-2</v>
      </c>
      <c r="AI10" s="16">
        <v>2.3585768794786001E-2</v>
      </c>
      <c r="AJ10" s="16"/>
      <c r="AK10" s="16">
        <v>2.2706626526574899E-2</v>
      </c>
      <c r="AL10" s="16">
        <v>2.5842714633683098E-2</v>
      </c>
      <c r="AM10" s="16"/>
      <c r="AN10" s="16">
        <v>3.7598999142480001E-2</v>
      </c>
      <c r="AO10" s="16">
        <v>2.6181937897519499E-2</v>
      </c>
      <c r="AP10" s="16"/>
      <c r="AQ10" s="16">
        <v>4.7324640803218201E-2</v>
      </c>
      <c r="AR10" s="16">
        <v>2.5722646370239299E-2</v>
      </c>
      <c r="AS10" s="16">
        <v>2.05904342258432E-2</v>
      </c>
      <c r="AT10" s="16"/>
      <c r="AU10" s="16">
        <v>2.37993203223986E-2</v>
      </c>
      <c r="AV10" s="16">
        <v>3.4235876531688803E-2</v>
      </c>
      <c r="AW10" s="16"/>
      <c r="AX10" s="16">
        <v>2.8904253652013299E-2</v>
      </c>
      <c r="AY10" s="16">
        <v>1.80217820293221E-2</v>
      </c>
      <c r="AZ10" s="16"/>
      <c r="BA10" s="16">
        <v>2.1216304669000499E-2</v>
      </c>
      <c r="BB10" s="16">
        <v>1.5174888758728499E-2</v>
      </c>
    </row>
    <row r="11" spans="2:54" x14ac:dyDescent="0.35">
      <c r="B11" s="19" t="s">
        <v>374</v>
      </c>
      <c r="C11" s="16">
        <v>5.73479416378809E-2</v>
      </c>
      <c r="D11" s="16">
        <v>7.1590822179228894E-2</v>
      </c>
      <c r="E11" s="16">
        <v>4.2933639889744503E-2</v>
      </c>
      <c r="F11" s="16"/>
      <c r="G11" s="16">
        <v>9.0978343809961296E-2</v>
      </c>
      <c r="H11" s="16">
        <v>5.7525594631602402E-2</v>
      </c>
      <c r="I11" s="16">
        <v>5.3334263783291799E-2</v>
      </c>
      <c r="J11" s="16">
        <v>3.9902341383878798E-2</v>
      </c>
      <c r="K11" s="16">
        <v>5.0374664218509002E-2</v>
      </c>
      <c r="L11" s="16">
        <v>5.9477572054108002E-2</v>
      </c>
      <c r="M11" s="16"/>
      <c r="N11" s="16">
        <v>9.2612670897488106E-2</v>
      </c>
      <c r="O11" s="16">
        <v>2.985417902987E-2</v>
      </c>
      <c r="P11" s="16">
        <v>7.1474701076763403E-2</v>
      </c>
      <c r="Q11" s="16">
        <v>3.3412016472119097E-2</v>
      </c>
      <c r="R11" s="16"/>
      <c r="S11" s="16">
        <v>6.5136285215144599E-2</v>
      </c>
      <c r="T11" s="16">
        <v>4.5902019501194297E-2</v>
      </c>
      <c r="U11" s="16"/>
      <c r="V11" s="16">
        <v>5.4628786444915797E-2</v>
      </c>
      <c r="W11" s="16">
        <v>6.4362032819669596E-2</v>
      </c>
      <c r="X11" s="16">
        <v>5.3665387561938102E-2</v>
      </c>
      <c r="Y11" s="16">
        <v>2.6713402735770199E-2</v>
      </c>
      <c r="Z11" s="16"/>
      <c r="AA11" s="16">
        <v>5.9928778311191103E-2</v>
      </c>
      <c r="AB11" s="16">
        <v>8.0414365590560699E-2</v>
      </c>
      <c r="AC11" s="16">
        <v>4.7776461346010102E-2</v>
      </c>
      <c r="AD11" s="16">
        <v>4.76820454749586E-2</v>
      </c>
      <c r="AE11" s="16">
        <v>5.2918477799053003E-2</v>
      </c>
      <c r="AF11" s="16">
        <v>0</v>
      </c>
      <c r="AG11" s="16"/>
      <c r="AH11" s="16">
        <v>6.0023132056070398E-2</v>
      </c>
      <c r="AI11" s="16">
        <v>6.6997027631379699E-2</v>
      </c>
      <c r="AJ11" s="16"/>
      <c r="AK11" s="16">
        <v>6.22765396230869E-2</v>
      </c>
      <c r="AL11" s="16">
        <v>7.4830260808573398E-2</v>
      </c>
      <c r="AM11" s="16"/>
      <c r="AN11" s="16">
        <v>6.1821879172477598E-2</v>
      </c>
      <c r="AO11" s="16">
        <v>6.9338835459756401E-2</v>
      </c>
      <c r="AP11" s="16"/>
      <c r="AQ11" s="16">
        <v>5.6917772125535601E-2</v>
      </c>
      <c r="AR11" s="16">
        <v>4.3596994125177799E-2</v>
      </c>
      <c r="AS11" s="16">
        <v>7.4768272821761197E-2</v>
      </c>
      <c r="AT11" s="16"/>
      <c r="AU11" s="16">
        <v>4.8681731687802397E-2</v>
      </c>
      <c r="AV11" s="16">
        <v>7.0670732525956001E-2</v>
      </c>
      <c r="AW11" s="16"/>
      <c r="AX11" s="16">
        <v>6.1945975682916897E-2</v>
      </c>
      <c r="AY11" s="16">
        <v>3.6224157637294599E-2</v>
      </c>
      <c r="AZ11" s="16"/>
      <c r="BA11" s="16">
        <v>8.3346940190862404E-2</v>
      </c>
      <c r="BB11" s="16">
        <v>5.6446320730960897E-2</v>
      </c>
    </row>
    <row r="12" spans="2:54" ht="29" customHeight="1" x14ac:dyDescent="0.35">
      <c r="B12" s="19" t="s">
        <v>375</v>
      </c>
      <c r="C12" s="16">
        <v>0.32751560280258402</v>
      </c>
      <c r="D12" s="16">
        <v>0.33873205894325897</v>
      </c>
      <c r="E12" s="16">
        <v>0.32017448535513199</v>
      </c>
      <c r="F12" s="16"/>
      <c r="G12" s="16">
        <v>0.238765863902383</v>
      </c>
      <c r="H12" s="16">
        <v>0.264523029879423</v>
      </c>
      <c r="I12" s="16">
        <v>0.31674581839553601</v>
      </c>
      <c r="J12" s="16">
        <v>0.39250353165082102</v>
      </c>
      <c r="K12" s="16">
        <v>0.41837872696739697</v>
      </c>
      <c r="L12" s="16">
        <v>0.32111049292542798</v>
      </c>
      <c r="M12" s="16"/>
      <c r="N12" s="16">
        <v>0.277582346195553</v>
      </c>
      <c r="O12" s="16">
        <v>0.38416175297875199</v>
      </c>
      <c r="P12" s="16">
        <v>0.32463695186009101</v>
      </c>
      <c r="Q12" s="16">
        <v>0.31849804269338999</v>
      </c>
      <c r="R12" s="16"/>
      <c r="S12" s="16">
        <v>0.33712583807802698</v>
      </c>
      <c r="T12" s="16">
        <v>0.30969124132592002</v>
      </c>
      <c r="U12" s="16"/>
      <c r="V12" s="16">
        <v>0.35194220374819501</v>
      </c>
      <c r="W12" s="16">
        <v>0.341006605173373</v>
      </c>
      <c r="X12" s="16">
        <v>0.29518443042829101</v>
      </c>
      <c r="Y12" s="16">
        <v>0.26216603093130397</v>
      </c>
      <c r="Z12" s="16"/>
      <c r="AA12" s="16">
        <v>0.344586649301792</v>
      </c>
      <c r="AB12" s="16">
        <v>0.35115025466277899</v>
      </c>
      <c r="AC12" s="16">
        <v>0.34355311521700699</v>
      </c>
      <c r="AD12" s="16">
        <v>0.25740866785967298</v>
      </c>
      <c r="AE12" s="16">
        <v>0.38858000327146103</v>
      </c>
      <c r="AF12" s="16">
        <v>0.22775896746677701</v>
      </c>
      <c r="AG12" s="16"/>
      <c r="AH12" s="16">
        <v>0.33062859936577998</v>
      </c>
      <c r="AI12" s="16">
        <v>0.32519593463740099</v>
      </c>
      <c r="AJ12" s="16"/>
      <c r="AK12" s="16">
        <v>0.301148123599633</v>
      </c>
      <c r="AL12" s="16">
        <v>0.30368661754182802</v>
      </c>
      <c r="AM12" s="16"/>
      <c r="AN12" s="16">
        <v>0.30798440874477101</v>
      </c>
      <c r="AO12" s="16">
        <v>0.31984410320703099</v>
      </c>
      <c r="AP12" s="16"/>
      <c r="AQ12" s="16">
        <v>0.31548971088524402</v>
      </c>
      <c r="AR12" s="16">
        <v>0.38313596926126903</v>
      </c>
      <c r="AS12" s="16">
        <v>0.273921898576095</v>
      </c>
      <c r="AT12" s="16"/>
      <c r="AU12" s="16">
        <v>0.29721922262491501</v>
      </c>
      <c r="AV12" s="16">
        <v>0.37276100291745501</v>
      </c>
      <c r="AW12" s="16"/>
      <c r="AX12" s="16">
        <v>0.33097858812095698</v>
      </c>
      <c r="AY12" s="16">
        <v>0.31080398494126898</v>
      </c>
      <c r="AZ12" s="16"/>
      <c r="BA12" s="16">
        <v>0.27499943844536501</v>
      </c>
      <c r="BB12" s="16">
        <v>0.30479565113328699</v>
      </c>
    </row>
    <row r="13" spans="2:54" x14ac:dyDescent="0.35">
      <c r="B13" s="19" t="s">
        <v>376</v>
      </c>
      <c r="C13" s="16">
        <v>0.13192022152633701</v>
      </c>
      <c r="D13" s="16">
        <v>0.14209203979479201</v>
      </c>
      <c r="E13" s="16">
        <v>0.11808340525913601</v>
      </c>
      <c r="F13" s="16"/>
      <c r="G13" s="16">
        <v>0.13991781735539499</v>
      </c>
      <c r="H13" s="16">
        <v>0.150925013097676</v>
      </c>
      <c r="I13" s="16">
        <v>0.20171092380923999</v>
      </c>
      <c r="J13" s="16">
        <v>0.125096504813341</v>
      </c>
      <c r="K13" s="16">
        <v>9.9378481744053795E-2</v>
      </c>
      <c r="L13" s="16">
        <v>8.7335131346480896E-2</v>
      </c>
      <c r="M13" s="16"/>
      <c r="N13" s="16">
        <v>0.113391525951289</v>
      </c>
      <c r="O13" s="16">
        <v>0.10174349340387601</v>
      </c>
      <c r="P13" s="16">
        <v>0.12390533579125899</v>
      </c>
      <c r="Q13" s="16">
        <v>0.18436256298085499</v>
      </c>
      <c r="R13" s="16"/>
      <c r="S13" s="16">
        <v>0.130068205633111</v>
      </c>
      <c r="T13" s="16">
        <v>0.13536677649926801</v>
      </c>
      <c r="U13" s="16"/>
      <c r="V13" s="16">
        <v>0.110679088696382</v>
      </c>
      <c r="W13" s="16">
        <v>0.124095882425704</v>
      </c>
      <c r="X13" s="16">
        <v>0.15141313601380599</v>
      </c>
      <c r="Y13" s="16">
        <v>0.21548535075026401</v>
      </c>
      <c r="Z13" s="16"/>
      <c r="AA13" s="16">
        <v>0.13620419197803099</v>
      </c>
      <c r="AB13" s="16">
        <v>9.8759856117951794E-2</v>
      </c>
      <c r="AC13" s="16">
        <v>0.123957496934008</v>
      </c>
      <c r="AD13" s="16">
        <v>0.163455617396909</v>
      </c>
      <c r="AE13" s="16">
        <v>0.111483150739589</v>
      </c>
      <c r="AF13" s="16">
        <v>0.13904028515795999</v>
      </c>
      <c r="AG13" s="16"/>
      <c r="AH13" s="16">
        <v>0.14109252599633801</v>
      </c>
      <c r="AI13" s="16">
        <v>0.122273675166598</v>
      </c>
      <c r="AJ13" s="16"/>
      <c r="AK13" s="16">
        <v>0.13325842490519901</v>
      </c>
      <c r="AL13" s="16">
        <v>0.13750130296068999</v>
      </c>
      <c r="AM13" s="16"/>
      <c r="AN13" s="16">
        <v>0.13964376715486701</v>
      </c>
      <c r="AO13" s="16">
        <v>0.12618109372231001</v>
      </c>
      <c r="AP13" s="16"/>
      <c r="AQ13" s="16">
        <v>0.14653446860585101</v>
      </c>
      <c r="AR13" s="16">
        <v>0.13825002577471901</v>
      </c>
      <c r="AS13" s="16">
        <v>0.12506870820830299</v>
      </c>
      <c r="AT13" s="16"/>
      <c r="AU13" s="16">
        <v>0.138182907992805</v>
      </c>
      <c r="AV13" s="16">
        <v>0.11600174639220601</v>
      </c>
      <c r="AW13" s="16"/>
      <c r="AX13" s="16">
        <v>0.136635949087273</v>
      </c>
      <c r="AY13" s="16">
        <v>0.113197119280499</v>
      </c>
      <c r="AZ13" s="16"/>
      <c r="BA13" s="16">
        <v>0.17197374751844199</v>
      </c>
      <c r="BB13" s="16">
        <v>0.241500559750841</v>
      </c>
    </row>
    <row r="14" spans="2:54" x14ac:dyDescent="0.35">
      <c r="B14" s="19" t="s">
        <v>377</v>
      </c>
      <c r="C14" s="16">
        <v>0.104284106584264</v>
      </c>
      <c r="D14" s="16">
        <v>0.13361872079437401</v>
      </c>
      <c r="E14" s="16">
        <v>7.6226313856306294E-2</v>
      </c>
      <c r="F14" s="16"/>
      <c r="G14" s="16">
        <v>0.13242639702711501</v>
      </c>
      <c r="H14" s="16">
        <v>0.157126082311808</v>
      </c>
      <c r="I14" s="16">
        <v>0.14022433150513999</v>
      </c>
      <c r="J14" s="16">
        <v>0.115404059687491</v>
      </c>
      <c r="K14" s="16">
        <v>3.97640118791035E-2</v>
      </c>
      <c r="L14" s="16">
        <v>5.6949217562791303E-2</v>
      </c>
      <c r="M14" s="16"/>
      <c r="N14" s="16">
        <v>0.105869762211594</v>
      </c>
      <c r="O14" s="16">
        <v>7.4975827304661805E-2</v>
      </c>
      <c r="P14" s="16">
        <v>0.10489917949390901</v>
      </c>
      <c r="Q14" s="16">
        <v>0.12772223530933699</v>
      </c>
      <c r="R14" s="16"/>
      <c r="S14" s="16">
        <v>0.100237962559815</v>
      </c>
      <c r="T14" s="16">
        <v>0.11089803659316801</v>
      </c>
      <c r="U14" s="16"/>
      <c r="V14" s="16">
        <v>5.8396986702046599E-2</v>
      </c>
      <c r="W14" s="16">
        <v>9.0438114321440194E-2</v>
      </c>
      <c r="X14" s="16">
        <v>0.15336273329755501</v>
      </c>
      <c r="Y14" s="16">
        <v>0.19112736928063001</v>
      </c>
      <c r="Z14" s="16"/>
      <c r="AA14" s="16">
        <v>7.3547118463342803E-2</v>
      </c>
      <c r="AB14" s="16">
        <v>8.5873022670581695E-2</v>
      </c>
      <c r="AC14" s="16">
        <v>8.3117351980715307E-2</v>
      </c>
      <c r="AD14" s="16">
        <v>0.170024796650352</v>
      </c>
      <c r="AE14" s="16">
        <v>0.130504496016556</v>
      </c>
      <c r="AF14" s="16">
        <v>0.13937948845777601</v>
      </c>
      <c r="AG14" s="16"/>
      <c r="AH14" s="16">
        <v>0.102783401260007</v>
      </c>
      <c r="AI14" s="16">
        <v>0.110722247155132</v>
      </c>
      <c r="AJ14" s="16"/>
      <c r="AK14" s="16">
        <v>0.106065290851125</v>
      </c>
      <c r="AL14" s="16">
        <v>0.12815502378527899</v>
      </c>
      <c r="AM14" s="16"/>
      <c r="AN14" s="16">
        <v>9.6083229865853895E-2</v>
      </c>
      <c r="AO14" s="16">
        <v>0.12993763158211299</v>
      </c>
      <c r="AP14" s="16"/>
      <c r="AQ14" s="16">
        <v>9.5135504969427895E-2</v>
      </c>
      <c r="AR14" s="16">
        <v>7.5725345374260497E-2</v>
      </c>
      <c r="AS14" s="16">
        <v>0.15762165985728699</v>
      </c>
      <c r="AT14" s="16"/>
      <c r="AU14" s="16">
        <v>0.106632122144883</v>
      </c>
      <c r="AV14" s="16">
        <v>0.10285325976984699</v>
      </c>
      <c r="AW14" s="16"/>
      <c r="AX14" s="16">
        <v>0.113941619397347</v>
      </c>
      <c r="AY14" s="16">
        <v>5.9266134043256903E-2</v>
      </c>
      <c r="AZ14" s="16"/>
      <c r="BA14" s="16">
        <v>0.181737030389934</v>
      </c>
      <c r="BB14" s="16">
        <v>0.12267701066553199</v>
      </c>
    </row>
    <row r="15" spans="2:54" x14ac:dyDescent="0.35">
      <c r="B15" s="19" t="s">
        <v>378</v>
      </c>
      <c r="C15" s="16">
        <v>0.111232641005707</v>
      </c>
      <c r="D15" s="16">
        <v>0.10462899551807101</v>
      </c>
      <c r="E15" s="16">
        <v>0.11726106810647199</v>
      </c>
      <c r="F15" s="16"/>
      <c r="G15" s="16">
        <v>0.162881673901624</v>
      </c>
      <c r="H15" s="16">
        <v>0.17241556963640201</v>
      </c>
      <c r="I15" s="16">
        <v>0.12321861186444499</v>
      </c>
      <c r="J15" s="16">
        <v>0.11502332322877</v>
      </c>
      <c r="K15" s="16">
        <v>6.6779810354665195E-2</v>
      </c>
      <c r="L15" s="16">
        <v>5.1608969489116897E-2</v>
      </c>
      <c r="M15" s="16"/>
      <c r="N15" s="16">
        <v>7.7558502804921506E-2</v>
      </c>
      <c r="O15" s="16">
        <v>0.12569680271852801</v>
      </c>
      <c r="P15" s="16">
        <v>0.135282377360356</v>
      </c>
      <c r="Q15" s="16">
        <v>8.4175496305319494E-2</v>
      </c>
      <c r="R15" s="16"/>
      <c r="S15" s="16">
        <v>8.3780284579101805E-2</v>
      </c>
      <c r="T15" s="16">
        <v>0.153137648327869</v>
      </c>
      <c r="U15" s="16"/>
      <c r="V15" s="16">
        <v>0.13771866322167101</v>
      </c>
      <c r="W15" s="16">
        <v>0.11103597937590599</v>
      </c>
      <c r="X15" s="16">
        <v>8.7089124536658805E-2</v>
      </c>
      <c r="Y15" s="16">
        <v>0.12110049834096601</v>
      </c>
      <c r="Z15" s="16"/>
      <c r="AA15" s="16">
        <v>0.11233223241198401</v>
      </c>
      <c r="AB15" s="16">
        <v>0.12416881473750301</v>
      </c>
      <c r="AC15" s="16">
        <v>0.14062840364500701</v>
      </c>
      <c r="AD15" s="16">
        <v>8.3184296559703094E-2</v>
      </c>
      <c r="AE15" s="16">
        <v>6.1306173780079597E-2</v>
      </c>
      <c r="AF15" s="16">
        <v>0.26594920626264301</v>
      </c>
      <c r="AG15" s="16"/>
      <c r="AH15" s="16">
        <v>0.11462545606241099</v>
      </c>
      <c r="AI15" s="16">
        <v>0.104686939606668</v>
      </c>
      <c r="AJ15" s="16"/>
      <c r="AK15" s="16">
        <v>0.1188418164819</v>
      </c>
      <c r="AL15" s="16">
        <v>0.105070988107581</v>
      </c>
      <c r="AM15" s="16"/>
      <c r="AN15" s="16">
        <v>0.11518105532728</v>
      </c>
      <c r="AO15" s="16">
        <v>9.6124994523432594E-2</v>
      </c>
      <c r="AP15" s="16"/>
      <c r="AQ15" s="16">
        <v>7.2039560885984302E-2</v>
      </c>
      <c r="AR15" s="16">
        <v>9.7120627663361603E-2</v>
      </c>
      <c r="AS15" s="16">
        <v>0.15206502130822699</v>
      </c>
      <c r="AT15" s="16"/>
      <c r="AU15" s="16">
        <v>0.11495852146805401</v>
      </c>
      <c r="AV15" s="16">
        <v>0.107975715651911</v>
      </c>
      <c r="AW15" s="16"/>
      <c r="AX15" s="16">
        <v>0.12361561600002099</v>
      </c>
      <c r="AY15" s="16">
        <v>5.2605518277435002E-2</v>
      </c>
      <c r="AZ15" s="16"/>
      <c r="BA15" s="16">
        <v>0.149055841545883</v>
      </c>
      <c r="BB15" s="16">
        <v>0.15524011282288799</v>
      </c>
    </row>
    <row r="16" spans="2:54" x14ac:dyDescent="0.35">
      <c r="B16" s="19" t="s">
        <v>103</v>
      </c>
      <c r="C16" s="20">
        <v>8.2163479185172694E-2</v>
      </c>
      <c r="D16" s="20">
        <v>7.8376831331763305E-2</v>
      </c>
      <c r="E16" s="20">
        <v>8.7027946435762199E-2</v>
      </c>
      <c r="F16" s="20"/>
      <c r="G16" s="20">
        <v>9.2450597171594595E-2</v>
      </c>
      <c r="H16" s="20">
        <v>4.8423280618365303E-2</v>
      </c>
      <c r="I16" s="20">
        <v>3.13420513126242E-2</v>
      </c>
      <c r="J16" s="20">
        <v>6.5173739416467105E-2</v>
      </c>
      <c r="K16" s="20">
        <v>7.9933010161045606E-2</v>
      </c>
      <c r="L16" s="20">
        <v>0.159195844374317</v>
      </c>
      <c r="M16" s="20"/>
      <c r="N16" s="20">
        <v>8.6040170029788504E-2</v>
      </c>
      <c r="O16" s="20">
        <v>0.10157989739248501</v>
      </c>
      <c r="P16" s="20">
        <v>8.0539018315170297E-2</v>
      </c>
      <c r="Q16" s="20">
        <v>6.5057969197628795E-2</v>
      </c>
      <c r="R16" s="20"/>
      <c r="S16" s="20">
        <v>9.1875021477787602E-2</v>
      </c>
      <c r="T16" s="20">
        <v>6.7944234656629507E-2</v>
      </c>
      <c r="U16" s="20"/>
      <c r="V16" s="20">
        <v>6.7131867075433602E-2</v>
      </c>
      <c r="W16" s="20">
        <v>0.10064077742512</v>
      </c>
      <c r="X16" s="20">
        <v>6.8842002372110106E-2</v>
      </c>
      <c r="Y16" s="20">
        <v>8.9403210446179604E-2</v>
      </c>
      <c r="Z16" s="20"/>
      <c r="AA16" s="20">
        <v>9.2978385406044098E-2</v>
      </c>
      <c r="AB16" s="20">
        <v>0.109213626675135</v>
      </c>
      <c r="AC16" s="20">
        <v>5.3977045955789199E-2</v>
      </c>
      <c r="AD16" s="20">
        <v>5.6316929893728697E-2</v>
      </c>
      <c r="AE16" s="20">
        <v>6.1425492548699501E-2</v>
      </c>
      <c r="AF16" s="20">
        <v>0.115614875557952</v>
      </c>
      <c r="AG16" s="20"/>
      <c r="AH16" s="20">
        <v>6.2710695920873097E-2</v>
      </c>
      <c r="AI16" s="20">
        <v>8.9512986166681199E-2</v>
      </c>
      <c r="AJ16" s="20"/>
      <c r="AK16" s="20">
        <v>7.5338429690084793E-2</v>
      </c>
      <c r="AL16" s="20">
        <v>7.2357455276151006E-2</v>
      </c>
      <c r="AM16" s="20"/>
      <c r="AN16" s="20">
        <v>7.9483127469218998E-2</v>
      </c>
      <c r="AO16" s="20">
        <v>8.0441585906088603E-2</v>
      </c>
      <c r="AP16" s="20"/>
      <c r="AQ16" s="20">
        <v>8.7482266520987895E-2</v>
      </c>
      <c r="AR16" s="20">
        <v>8.1679969800410895E-2</v>
      </c>
      <c r="AS16" s="20">
        <v>6.8097063732969101E-2</v>
      </c>
      <c r="AT16" s="20"/>
      <c r="AU16" s="20">
        <v>8.56067077852571E-2</v>
      </c>
      <c r="AV16" s="20">
        <v>7.5751267518922805E-2</v>
      </c>
      <c r="AW16" s="20"/>
      <c r="AX16" s="20">
        <v>7.7671559292482997E-2</v>
      </c>
      <c r="AY16" s="20">
        <v>0.103132677032495</v>
      </c>
      <c r="AZ16" s="20"/>
      <c r="BA16" s="20">
        <v>3.5058629643165903E-2</v>
      </c>
      <c r="BB16" s="20">
        <v>5.1865144383335303E-2</v>
      </c>
    </row>
    <row r="17" spans="2:2" x14ac:dyDescent="0.35">
      <c r="B17" s="21"/>
    </row>
    <row r="18" spans="2:2" x14ac:dyDescent="0.35">
      <c r="B18" t="s">
        <v>525</v>
      </c>
    </row>
    <row r="19" spans="2:2" x14ac:dyDescent="0.35">
      <c r="B19" t="s">
        <v>526</v>
      </c>
    </row>
    <row r="21" spans="2:2" x14ac:dyDescent="0.35">
      <c r="B2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B21"/>
  <sheetViews>
    <sheetView showGridLines="0" topLeftCell="A6"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387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1003</v>
      </c>
      <c r="D7" s="13">
        <v>476</v>
      </c>
      <c r="E7" s="13">
        <v>519</v>
      </c>
      <c r="F7" s="13"/>
      <c r="G7" s="13">
        <v>110</v>
      </c>
      <c r="H7" s="13">
        <v>181</v>
      </c>
      <c r="I7" s="13">
        <v>159</v>
      </c>
      <c r="J7" s="13">
        <v>169</v>
      </c>
      <c r="K7" s="13">
        <v>172</v>
      </c>
      <c r="L7" s="13">
        <v>212</v>
      </c>
      <c r="M7" s="13"/>
      <c r="N7" s="13">
        <v>199</v>
      </c>
      <c r="O7" s="13">
        <v>217</v>
      </c>
      <c r="P7" s="13">
        <v>425</v>
      </c>
      <c r="Q7" s="13">
        <v>162</v>
      </c>
      <c r="R7" s="13"/>
      <c r="S7" s="13">
        <v>742</v>
      </c>
      <c r="T7" s="13">
        <v>259</v>
      </c>
      <c r="U7" s="13"/>
      <c r="V7" s="13">
        <v>222</v>
      </c>
      <c r="W7" s="13">
        <v>399</v>
      </c>
      <c r="X7" s="13">
        <v>335</v>
      </c>
      <c r="Y7" s="13">
        <v>47</v>
      </c>
      <c r="Z7" s="13"/>
      <c r="AA7" s="13">
        <v>285</v>
      </c>
      <c r="AB7" s="13">
        <v>226</v>
      </c>
      <c r="AC7" s="13">
        <v>84</v>
      </c>
      <c r="AD7" s="13">
        <v>259</v>
      </c>
      <c r="AE7" s="13">
        <v>112</v>
      </c>
      <c r="AF7" s="13">
        <v>37</v>
      </c>
      <c r="AG7" s="13"/>
      <c r="AH7" s="13">
        <v>473</v>
      </c>
      <c r="AI7" s="13">
        <v>367</v>
      </c>
      <c r="AJ7" s="13"/>
      <c r="AK7" s="13">
        <v>390</v>
      </c>
      <c r="AL7" s="13">
        <v>326</v>
      </c>
      <c r="AM7" s="13"/>
      <c r="AN7" s="13">
        <v>427</v>
      </c>
      <c r="AO7" s="13">
        <v>392</v>
      </c>
      <c r="AP7" s="13"/>
      <c r="AQ7" s="13">
        <v>201</v>
      </c>
      <c r="AR7" s="13">
        <v>385</v>
      </c>
      <c r="AS7" s="13">
        <v>359</v>
      </c>
      <c r="AT7" s="13"/>
      <c r="AU7" s="13">
        <v>606</v>
      </c>
      <c r="AV7" s="13">
        <v>392</v>
      </c>
      <c r="AW7" s="13"/>
      <c r="AX7" s="13">
        <v>841</v>
      </c>
      <c r="AY7" s="13">
        <v>156</v>
      </c>
      <c r="AZ7" s="13"/>
      <c r="BA7" s="13">
        <v>314</v>
      </c>
      <c r="BB7" s="13">
        <v>78</v>
      </c>
    </row>
    <row r="8" spans="2:54" ht="30" customHeight="1" x14ac:dyDescent="0.35">
      <c r="B8" s="14" t="s">
        <v>84</v>
      </c>
      <c r="C8" s="14">
        <v>1004</v>
      </c>
      <c r="D8" s="14">
        <v>484</v>
      </c>
      <c r="E8" s="14">
        <v>512</v>
      </c>
      <c r="F8" s="14"/>
      <c r="G8" s="14">
        <v>122</v>
      </c>
      <c r="H8" s="14">
        <v>180</v>
      </c>
      <c r="I8" s="14">
        <v>165</v>
      </c>
      <c r="J8" s="14">
        <v>159</v>
      </c>
      <c r="K8" s="14">
        <v>166</v>
      </c>
      <c r="L8" s="14">
        <v>211</v>
      </c>
      <c r="M8" s="14"/>
      <c r="N8" s="14">
        <v>172</v>
      </c>
      <c r="O8" s="14">
        <v>209</v>
      </c>
      <c r="P8" s="14">
        <v>384</v>
      </c>
      <c r="Q8" s="14">
        <v>239</v>
      </c>
      <c r="R8" s="14"/>
      <c r="S8" s="14">
        <v>601</v>
      </c>
      <c r="T8" s="14">
        <v>401</v>
      </c>
      <c r="U8" s="14"/>
      <c r="V8" s="14">
        <v>261</v>
      </c>
      <c r="W8" s="14">
        <v>413</v>
      </c>
      <c r="X8" s="14">
        <v>295</v>
      </c>
      <c r="Y8" s="14">
        <v>36</v>
      </c>
      <c r="Z8" s="14"/>
      <c r="AA8" s="14">
        <v>392</v>
      </c>
      <c r="AB8" s="14">
        <v>181</v>
      </c>
      <c r="AC8" s="14">
        <v>98</v>
      </c>
      <c r="AD8" s="14">
        <v>213</v>
      </c>
      <c r="AE8" s="14">
        <v>89</v>
      </c>
      <c r="AF8" s="14">
        <v>31</v>
      </c>
      <c r="AG8" s="14"/>
      <c r="AH8" s="14">
        <v>487</v>
      </c>
      <c r="AI8" s="14">
        <v>334</v>
      </c>
      <c r="AJ8" s="14"/>
      <c r="AK8" s="14">
        <v>412</v>
      </c>
      <c r="AL8" s="14">
        <v>305</v>
      </c>
      <c r="AM8" s="14"/>
      <c r="AN8" s="14">
        <v>440</v>
      </c>
      <c r="AO8" s="14">
        <v>366</v>
      </c>
      <c r="AP8" s="14"/>
      <c r="AQ8" s="14">
        <v>195</v>
      </c>
      <c r="AR8" s="14">
        <v>406</v>
      </c>
      <c r="AS8" s="14">
        <v>335</v>
      </c>
      <c r="AT8" s="14"/>
      <c r="AU8" s="14">
        <v>584</v>
      </c>
      <c r="AV8" s="14">
        <v>413</v>
      </c>
      <c r="AW8" s="14"/>
      <c r="AX8" s="14">
        <v>834</v>
      </c>
      <c r="AY8" s="14">
        <v>163</v>
      </c>
      <c r="AZ8" s="14"/>
      <c r="BA8" s="14">
        <v>297</v>
      </c>
      <c r="BB8" s="14">
        <v>73</v>
      </c>
    </row>
    <row r="9" spans="2:54" x14ac:dyDescent="0.35">
      <c r="B9" s="19" t="s">
        <v>372</v>
      </c>
      <c r="C9" s="16">
        <v>0.15010143576627399</v>
      </c>
      <c r="D9" s="16">
        <v>0.112918559925788</v>
      </c>
      <c r="E9" s="16">
        <v>0.18063223764018899</v>
      </c>
      <c r="F9" s="16"/>
      <c r="G9" s="16">
        <v>9.6014697794629705E-2</v>
      </c>
      <c r="H9" s="16">
        <v>0.12590066977091</v>
      </c>
      <c r="I9" s="16">
        <v>9.5287311659971105E-2</v>
      </c>
      <c r="J9" s="16">
        <v>0.12951848019308801</v>
      </c>
      <c r="K9" s="16">
        <v>0.196982817396572</v>
      </c>
      <c r="L9" s="16">
        <v>0.22375713955797999</v>
      </c>
      <c r="M9" s="16"/>
      <c r="N9" s="16">
        <v>0.16157461820371399</v>
      </c>
      <c r="O9" s="16">
        <v>0.15191994694278299</v>
      </c>
      <c r="P9" s="16">
        <v>0.15211701821673099</v>
      </c>
      <c r="Q9" s="16">
        <v>0.13700851628747501</v>
      </c>
      <c r="R9" s="16"/>
      <c r="S9" s="16">
        <v>0.16113592104126601</v>
      </c>
      <c r="T9" s="16">
        <v>0.134298948938116</v>
      </c>
      <c r="U9" s="16"/>
      <c r="V9" s="16">
        <v>0.189646723240111</v>
      </c>
      <c r="W9" s="16">
        <v>0.15002862365092601</v>
      </c>
      <c r="X9" s="16">
        <v>0.11049000506696099</v>
      </c>
      <c r="Y9" s="16">
        <v>0.18917563287133701</v>
      </c>
      <c r="Z9" s="16"/>
      <c r="AA9" s="16">
        <v>0.17147236369208299</v>
      </c>
      <c r="AB9" s="16">
        <v>0.15863005186700199</v>
      </c>
      <c r="AC9" s="16">
        <v>0.11624364160753201</v>
      </c>
      <c r="AD9" s="16">
        <v>0.14140764499212799</v>
      </c>
      <c r="AE9" s="16">
        <v>0.13179080265856699</v>
      </c>
      <c r="AF9" s="16">
        <v>4.9476350591875697E-2</v>
      </c>
      <c r="AG9" s="16"/>
      <c r="AH9" s="16">
        <v>0.159258253985399</v>
      </c>
      <c r="AI9" s="16">
        <v>0.139702234021432</v>
      </c>
      <c r="AJ9" s="16"/>
      <c r="AK9" s="16">
        <v>0.170598980991997</v>
      </c>
      <c r="AL9" s="16">
        <v>0.14808290645644301</v>
      </c>
      <c r="AM9" s="16"/>
      <c r="AN9" s="16">
        <v>0.16286993282592299</v>
      </c>
      <c r="AO9" s="16">
        <v>0.124155893939128</v>
      </c>
      <c r="AP9" s="16"/>
      <c r="AQ9" s="16">
        <v>0.17267478118781299</v>
      </c>
      <c r="AR9" s="16">
        <v>0.15866570650946801</v>
      </c>
      <c r="AS9" s="16">
        <v>0.1187070300896</v>
      </c>
      <c r="AT9" s="16"/>
      <c r="AU9" s="16">
        <v>0.16808103788505899</v>
      </c>
      <c r="AV9" s="16">
        <v>0.123292029958163</v>
      </c>
      <c r="AW9" s="16"/>
      <c r="AX9" s="16">
        <v>0.12452643078657399</v>
      </c>
      <c r="AY9" s="16">
        <v>0.27033100004149602</v>
      </c>
      <c r="AZ9" s="16"/>
      <c r="BA9" s="16">
        <v>0.10707123142733101</v>
      </c>
      <c r="BB9" s="16">
        <v>0.10809819204830801</v>
      </c>
    </row>
    <row r="10" spans="2:54" x14ac:dyDescent="0.35">
      <c r="B10" s="19" t="s">
        <v>373</v>
      </c>
      <c r="C10" s="16">
        <v>3.9401955716682403E-2</v>
      </c>
      <c r="D10" s="16">
        <v>4.4399345914082497E-2</v>
      </c>
      <c r="E10" s="16">
        <v>3.5299564169286798E-2</v>
      </c>
      <c r="F10" s="16"/>
      <c r="G10" s="16">
        <v>8.1329530848891801E-2</v>
      </c>
      <c r="H10" s="16">
        <v>5.6089782765580902E-2</v>
      </c>
      <c r="I10" s="16">
        <v>2.6961248007665198E-2</v>
      </c>
      <c r="J10" s="16">
        <v>8.2337706133569499E-3</v>
      </c>
      <c r="K10" s="16">
        <v>5.4616730466151397E-2</v>
      </c>
      <c r="L10" s="16">
        <v>2.2098809275822501E-2</v>
      </c>
      <c r="M10" s="16"/>
      <c r="N10" s="16">
        <v>4.6316279859431299E-2</v>
      </c>
      <c r="O10" s="16">
        <v>3.9451663407314E-2</v>
      </c>
      <c r="P10" s="16">
        <v>5.3527394616268903E-2</v>
      </c>
      <c r="Q10" s="16">
        <v>1.1690983230674599E-2</v>
      </c>
      <c r="R10" s="16"/>
      <c r="S10" s="16">
        <v>3.9032301722525503E-2</v>
      </c>
      <c r="T10" s="16">
        <v>4.0152574858628103E-2</v>
      </c>
      <c r="U10" s="16"/>
      <c r="V10" s="16">
        <v>5.0332770299935603E-2</v>
      </c>
      <c r="W10" s="16">
        <v>2.7759580573538101E-2</v>
      </c>
      <c r="X10" s="16">
        <v>4.3654519419621299E-2</v>
      </c>
      <c r="Y10" s="16">
        <v>5.9055846210258202E-2</v>
      </c>
      <c r="Z10" s="16"/>
      <c r="AA10" s="16">
        <v>4.4431846830059997E-2</v>
      </c>
      <c r="AB10" s="16">
        <v>1.44899660793917E-2</v>
      </c>
      <c r="AC10" s="16">
        <v>2.90366898049054E-2</v>
      </c>
      <c r="AD10" s="16">
        <v>5.1256597668223901E-2</v>
      </c>
      <c r="AE10" s="16">
        <v>5.8449466973455703E-2</v>
      </c>
      <c r="AF10" s="16">
        <v>1.8184412953574501E-2</v>
      </c>
      <c r="AG10" s="16"/>
      <c r="AH10" s="16">
        <v>3.8008696724054797E-2</v>
      </c>
      <c r="AI10" s="16">
        <v>3.7556987326665403E-2</v>
      </c>
      <c r="AJ10" s="16"/>
      <c r="AK10" s="16">
        <v>4.61078337695894E-2</v>
      </c>
      <c r="AL10" s="16">
        <v>4.2789484672687603E-2</v>
      </c>
      <c r="AM10" s="16"/>
      <c r="AN10" s="16">
        <v>3.9982927872837699E-2</v>
      </c>
      <c r="AO10" s="16">
        <v>3.7927125516018498E-2</v>
      </c>
      <c r="AP10" s="16"/>
      <c r="AQ10" s="16">
        <v>3.42021291658582E-2</v>
      </c>
      <c r="AR10" s="16">
        <v>3.77464126306324E-2</v>
      </c>
      <c r="AS10" s="16">
        <v>3.7935847481145403E-2</v>
      </c>
      <c r="AT10" s="16"/>
      <c r="AU10" s="16">
        <v>4.0124681883829699E-2</v>
      </c>
      <c r="AV10" s="16">
        <v>3.90969764364918E-2</v>
      </c>
      <c r="AW10" s="16"/>
      <c r="AX10" s="16">
        <v>4.4262590795195601E-2</v>
      </c>
      <c r="AY10" s="16">
        <v>1.6081364100019601E-2</v>
      </c>
      <c r="AZ10" s="16"/>
      <c r="BA10" s="16">
        <v>4.1108806128321497E-2</v>
      </c>
      <c r="BB10" s="16">
        <v>2.3090156793595999E-2</v>
      </c>
    </row>
    <row r="11" spans="2:54" x14ac:dyDescent="0.35">
      <c r="B11" s="19" t="s">
        <v>374</v>
      </c>
      <c r="C11" s="16">
        <v>4.5512336798938798E-2</v>
      </c>
      <c r="D11" s="16">
        <v>5.8474036216087599E-2</v>
      </c>
      <c r="E11" s="16">
        <v>3.2152313570895701E-2</v>
      </c>
      <c r="F11" s="16"/>
      <c r="G11" s="16">
        <v>2.2632724299175001E-2</v>
      </c>
      <c r="H11" s="16">
        <v>3.2432410759608302E-2</v>
      </c>
      <c r="I11" s="16">
        <v>9.1298344370982498E-2</v>
      </c>
      <c r="J11" s="16">
        <v>3.9517131148162299E-2</v>
      </c>
      <c r="K11" s="16">
        <v>4.5304542050964999E-2</v>
      </c>
      <c r="L11" s="16">
        <v>3.8863066738340002E-2</v>
      </c>
      <c r="M11" s="16"/>
      <c r="N11" s="16">
        <v>5.0564908446277902E-2</v>
      </c>
      <c r="O11" s="16">
        <v>4.2225519298659697E-2</v>
      </c>
      <c r="P11" s="16">
        <v>3.8071747407398999E-2</v>
      </c>
      <c r="Q11" s="16">
        <v>5.6706917987531698E-2</v>
      </c>
      <c r="R11" s="16"/>
      <c r="S11" s="16">
        <v>4.6876140277480098E-2</v>
      </c>
      <c r="T11" s="16">
        <v>4.0372971618678803E-2</v>
      </c>
      <c r="U11" s="16"/>
      <c r="V11" s="16">
        <v>5.7539886007366502E-2</v>
      </c>
      <c r="W11" s="16">
        <v>4.0262913693252897E-2</v>
      </c>
      <c r="X11" s="16">
        <v>3.9211269531801603E-2</v>
      </c>
      <c r="Y11" s="16">
        <v>7.0412840152650299E-2</v>
      </c>
      <c r="Z11" s="16"/>
      <c r="AA11" s="16">
        <v>5.8340918867821001E-2</v>
      </c>
      <c r="AB11" s="16">
        <v>4.5320916073206201E-2</v>
      </c>
      <c r="AC11" s="16">
        <v>2.6423310454809199E-2</v>
      </c>
      <c r="AD11" s="16">
        <v>4.3645108040600102E-2</v>
      </c>
      <c r="AE11" s="16">
        <v>2.4443368096891599E-2</v>
      </c>
      <c r="AF11" s="16">
        <v>1.8049971577598301E-2</v>
      </c>
      <c r="AG11" s="16"/>
      <c r="AH11" s="16">
        <v>4.4585575843019302E-2</v>
      </c>
      <c r="AI11" s="16">
        <v>5.19252853140676E-2</v>
      </c>
      <c r="AJ11" s="16"/>
      <c r="AK11" s="16">
        <v>5.3845568700944098E-2</v>
      </c>
      <c r="AL11" s="16">
        <v>4.4315345558959197E-2</v>
      </c>
      <c r="AM11" s="16"/>
      <c r="AN11" s="16">
        <v>5.0097963012386899E-2</v>
      </c>
      <c r="AO11" s="16">
        <v>4.5343162138830898E-2</v>
      </c>
      <c r="AP11" s="16"/>
      <c r="AQ11" s="16">
        <v>6.7202947965740403E-2</v>
      </c>
      <c r="AR11" s="16">
        <v>4.7271544800780899E-2</v>
      </c>
      <c r="AS11" s="16">
        <v>4.00035265355171E-2</v>
      </c>
      <c r="AT11" s="16"/>
      <c r="AU11" s="16">
        <v>4.2233366763707703E-2</v>
      </c>
      <c r="AV11" s="16">
        <v>5.09816887947784E-2</v>
      </c>
      <c r="AW11" s="16"/>
      <c r="AX11" s="16">
        <v>4.4342749849505203E-2</v>
      </c>
      <c r="AY11" s="16">
        <v>5.3353380123886997E-2</v>
      </c>
      <c r="AZ11" s="16"/>
      <c r="BA11" s="16">
        <v>5.4806140104405099E-2</v>
      </c>
      <c r="BB11" s="16">
        <v>3.4248049571685098E-2</v>
      </c>
    </row>
    <row r="12" spans="2:54" ht="29" customHeight="1" x14ac:dyDescent="0.35">
      <c r="B12" s="19" t="s">
        <v>375</v>
      </c>
      <c r="C12" s="16">
        <v>0.2519676956479</v>
      </c>
      <c r="D12" s="16">
        <v>0.25137341215026798</v>
      </c>
      <c r="E12" s="16">
        <v>0.25348336624677498</v>
      </c>
      <c r="F12" s="16"/>
      <c r="G12" s="16">
        <v>0.224782736215281</v>
      </c>
      <c r="H12" s="16">
        <v>0.188894403616547</v>
      </c>
      <c r="I12" s="16">
        <v>0.24608504616006399</v>
      </c>
      <c r="J12" s="16">
        <v>0.28576931312572501</v>
      </c>
      <c r="K12" s="16">
        <v>0.32947230037096198</v>
      </c>
      <c r="L12" s="16">
        <v>0.23971393454639001</v>
      </c>
      <c r="M12" s="16"/>
      <c r="N12" s="16">
        <v>0.212808897909429</v>
      </c>
      <c r="O12" s="16">
        <v>0.28825628217954902</v>
      </c>
      <c r="P12" s="16">
        <v>0.24566067893181301</v>
      </c>
      <c r="Q12" s="16">
        <v>0.25848244688616501</v>
      </c>
      <c r="R12" s="16"/>
      <c r="S12" s="16">
        <v>0.24654258702163201</v>
      </c>
      <c r="T12" s="16">
        <v>0.261359117747267</v>
      </c>
      <c r="U12" s="16"/>
      <c r="V12" s="16">
        <v>0.30508476630836701</v>
      </c>
      <c r="W12" s="16">
        <v>0.23964825164290601</v>
      </c>
      <c r="X12" s="16">
        <v>0.229145630873722</v>
      </c>
      <c r="Y12" s="16">
        <v>0.19448672015801199</v>
      </c>
      <c r="Z12" s="16"/>
      <c r="AA12" s="16">
        <v>0.27202577540145001</v>
      </c>
      <c r="AB12" s="16">
        <v>0.23143800569785999</v>
      </c>
      <c r="AC12" s="16">
        <v>0.32778912443501301</v>
      </c>
      <c r="AD12" s="16">
        <v>0.19873568356298499</v>
      </c>
      <c r="AE12" s="16">
        <v>0.27875941167552398</v>
      </c>
      <c r="AF12" s="16">
        <v>0.16662398446565599</v>
      </c>
      <c r="AG12" s="16"/>
      <c r="AH12" s="16">
        <v>0.243084095162798</v>
      </c>
      <c r="AI12" s="16">
        <v>0.24448354125604699</v>
      </c>
      <c r="AJ12" s="16"/>
      <c r="AK12" s="16">
        <v>0.22376102444968299</v>
      </c>
      <c r="AL12" s="16">
        <v>0.22812340702474301</v>
      </c>
      <c r="AM12" s="16"/>
      <c r="AN12" s="16">
        <v>0.23532729586742401</v>
      </c>
      <c r="AO12" s="16">
        <v>0.22879849830360599</v>
      </c>
      <c r="AP12" s="16"/>
      <c r="AQ12" s="16">
        <v>0.240040476663262</v>
      </c>
      <c r="AR12" s="16">
        <v>0.315425527984875</v>
      </c>
      <c r="AS12" s="16">
        <v>0.179439092937866</v>
      </c>
      <c r="AT12" s="16"/>
      <c r="AU12" s="16">
        <v>0.24317296601177599</v>
      </c>
      <c r="AV12" s="16">
        <v>0.259996645475712</v>
      </c>
      <c r="AW12" s="16"/>
      <c r="AX12" s="16">
        <v>0.24763152571314101</v>
      </c>
      <c r="AY12" s="16">
        <v>0.27262342459844602</v>
      </c>
      <c r="AZ12" s="16"/>
      <c r="BA12" s="16">
        <v>0.16792519956223001</v>
      </c>
      <c r="BB12" s="16">
        <v>0.28708791112290899</v>
      </c>
    </row>
    <row r="13" spans="2:54" x14ac:dyDescent="0.35">
      <c r="B13" s="19" t="s">
        <v>376</v>
      </c>
      <c r="C13" s="16">
        <v>0.151059077500417</v>
      </c>
      <c r="D13" s="16">
        <v>0.16930396490910099</v>
      </c>
      <c r="E13" s="16">
        <v>0.13426460648139299</v>
      </c>
      <c r="F13" s="16"/>
      <c r="G13" s="16">
        <v>0.16118158766128299</v>
      </c>
      <c r="H13" s="16">
        <v>0.17777411643472399</v>
      </c>
      <c r="I13" s="16">
        <v>0.149112841861722</v>
      </c>
      <c r="J13" s="16">
        <v>0.20140026991373999</v>
      </c>
      <c r="K13" s="16">
        <v>0.1118128767984</v>
      </c>
      <c r="L13" s="16">
        <v>0.11667868694952099</v>
      </c>
      <c r="M13" s="16"/>
      <c r="N13" s="16">
        <v>0.16593506338177599</v>
      </c>
      <c r="O13" s="16">
        <v>0.13695186769898701</v>
      </c>
      <c r="P13" s="16">
        <v>0.14535273929832701</v>
      </c>
      <c r="Q13" s="16">
        <v>0.161880299077097</v>
      </c>
      <c r="R13" s="16"/>
      <c r="S13" s="16">
        <v>0.148154333773622</v>
      </c>
      <c r="T13" s="16">
        <v>0.15616790122780699</v>
      </c>
      <c r="U13" s="16"/>
      <c r="V13" s="16">
        <v>8.9613080364290401E-2</v>
      </c>
      <c r="W13" s="16">
        <v>0.18311365097403401</v>
      </c>
      <c r="X13" s="16">
        <v>0.16189425043185501</v>
      </c>
      <c r="Y13" s="16">
        <v>0.140030267066065</v>
      </c>
      <c r="Z13" s="16"/>
      <c r="AA13" s="16">
        <v>0.10461450167556501</v>
      </c>
      <c r="AB13" s="16">
        <v>0.130957731409901</v>
      </c>
      <c r="AC13" s="16">
        <v>0.189468224660929</v>
      </c>
      <c r="AD13" s="16">
        <v>0.22799393055428299</v>
      </c>
      <c r="AE13" s="16">
        <v>0.157872669085621</v>
      </c>
      <c r="AF13" s="16">
        <v>0.186345206703357</v>
      </c>
      <c r="AG13" s="16"/>
      <c r="AH13" s="16">
        <v>0.17677739417649499</v>
      </c>
      <c r="AI13" s="16">
        <v>0.131717115782753</v>
      </c>
      <c r="AJ13" s="16"/>
      <c r="AK13" s="16">
        <v>0.16172148737790701</v>
      </c>
      <c r="AL13" s="16">
        <v>0.150887752988076</v>
      </c>
      <c r="AM13" s="16"/>
      <c r="AN13" s="16">
        <v>0.168313340014737</v>
      </c>
      <c r="AO13" s="16">
        <v>0.15198115381507299</v>
      </c>
      <c r="AP13" s="16"/>
      <c r="AQ13" s="16">
        <v>0.18047785872151201</v>
      </c>
      <c r="AR13" s="16">
        <v>0.136502303491112</v>
      </c>
      <c r="AS13" s="16">
        <v>0.16646489725928201</v>
      </c>
      <c r="AT13" s="16"/>
      <c r="AU13" s="16">
        <v>0.12807557439676401</v>
      </c>
      <c r="AV13" s="16">
        <v>0.184258771339708</v>
      </c>
      <c r="AW13" s="16"/>
      <c r="AX13" s="16">
        <v>0.16689155690133101</v>
      </c>
      <c r="AY13" s="16">
        <v>6.9498050328133498E-2</v>
      </c>
      <c r="AZ13" s="16"/>
      <c r="BA13" s="16">
        <v>0.194810682960144</v>
      </c>
      <c r="BB13" s="16">
        <v>0.21009909424883799</v>
      </c>
    </row>
    <row r="14" spans="2:54" x14ac:dyDescent="0.35">
      <c r="B14" s="19" t="s">
        <v>377</v>
      </c>
      <c r="C14" s="16">
        <v>0.119087076777324</v>
      </c>
      <c r="D14" s="16">
        <v>0.13288599484366601</v>
      </c>
      <c r="E14" s="16">
        <v>0.107920161308785</v>
      </c>
      <c r="F14" s="16"/>
      <c r="G14" s="16">
        <v>0.13986903852897201</v>
      </c>
      <c r="H14" s="16">
        <v>0.15025801591458099</v>
      </c>
      <c r="I14" s="16">
        <v>0.17433168598622101</v>
      </c>
      <c r="J14" s="16">
        <v>0.15784571148227999</v>
      </c>
      <c r="K14" s="16">
        <v>6.2160373174926502E-2</v>
      </c>
      <c r="L14" s="16">
        <v>5.2638065922882199E-2</v>
      </c>
      <c r="M14" s="16"/>
      <c r="N14" s="16">
        <v>0.13385475555676199</v>
      </c>
      <c r="O14" s="16">
        <v>9.8571661165760702E-2</v>
      </c>
      <c r="P14" s="16">
        <v>0.112770696986183</v>
      </c>
      <c r="Q14" s="16">
        <v>0.136583840880763</v>
      </c>
      <c r="R14" s="16"/>
      <c r="S14" s="16">
        <v>0.113660520347714</v>
      </c>
      <c r="T14" s="16">
        <v>0.12781900093123399</v>
      </c>
      <c r="U14" s="16"/>
      <c r="V14" s="16">
        <v>8.5490774836839603E-2</v>
      </c>
      <c r="W14" s="16">
        <v>0.108995269435724</v>
      </c>
      <c r="X14" s="16">
        <v>0.15671930371786899</v>
      </c>
      <c r="Y14" s="16">
        <v>0.17067585487617701</v>
      </c>
      <c r="Z14" s="16"/>
      <c r="AA14" s="16">
        <v>9.5065824642520697E-2</v>
      </c>
      <c r="AB14" s="16">
        <v>0.131252726235176</v>
      </c>
      <c r="AC14" s="16">
        <v>9.4930850892271199E-2</v>
      </c>
      <c r="AD14" s="16">
        <v>0.156126577053395</v>
      </c>
      <c r="AE14" s="16">
        <v>0.11545400642953001</v>
      </c>
      <c r="AF14" s="16">
        <v>0.18449566456160499</v>
      </c>
      <c r="AG14" s="16"/>
      <c r="AH14" s="16">
        <v>0.118787093279071</v>
      </c>
      <c r="AI14" s="16">
        <v>0.14054408652657399</v>
      </c>
      <c r="AJ14" s="16"/>
      <c r="AK14" s="16">
        <v>0.13510332677183201</v>
      </c>
      <c r="AL14" s="16">
        <v>0.14348059473921099</v>
      </c>
      <c r="AM14" s="16"/>
      <c r="AN14" s="16">
        <v>0.121308003845646</v>
      </c>
      <c r="AO14" s="16">
        <v>0.14852779042664199</v>
      </c>
      <c r="AP14" s="16"/>
      <c r="AQ14" s="16">
        <v>9.2661743418941594E-2</v>
      </c>
      <c r="AR14" s="16">
        <v>8.5234830144083701E-2</v>
      </c>
      <c r="AS14" s="16">
        <v>0.179162169557228</v>
      </c>
      <c r="AT14" s="16"/>
      <c r="AU14" s="16">
        <v>0.127283345608875</v>
      </c>
      <c r="AV14" s="16">
        <v>0.109657513780809</v>
      </c>
      <c r="AW14" s="16"/>
      <c r="AX14" s="16">
        <v>0.12801722855157699</v>
      </c>
      <c r="AY14" s="16">
        <v>7.8134718329197494E-2</v>
      </c>
      <c r="AZ14" s="16"/>
      <c r="BA14" s="16">
        <v>0.18086117791443701</v>
      </c>
      <c r="BB14" s="16">
        <v>0.14473452024653499</v>
      </c>
    </row>
    <row r="15" spans="2:54" x14ac:dyDescent="0.35">
      <c r="B15" s="19" t="s">
        <v>378</v>
      </c>
      <c r="C15" s="16">
        <v>0.16016633205470401</v>
      </c>
      <c r="D15" s="16">
        <v>0.15545381966888</v>
      </c>
      <c r="E15" s="16">
        <v>0.165159014918032</v>
      </c>
      <c r="F15" s="16"/>
      <c r="G15" s="16">
        <v>0.19798155935947201</v>
      </c>
      <c r="H15" s="16">
        <v>0.252319145821566</v>
      </c>
      <c r="I15" s="16">
        <v>0.18801262869027799</v>
      </c>
      <c r="J15" s="16">
        <v>0.12985624731265899</v>
      </c>
      <c r="K15" s="16">
        <v>0.118367571450716</v>
      </c>
      <c r="L15" s="16">
        <v>9.3414511044921295E-2</v>
      </c>
      <c r="M15" s="16"/>
      <c r="N15" s="16">
        <v>0.14244452787678899</v>
      </c>
      <c r="O15" s="16">
        <v>0.131180242058234</v>
      </c>
      <c r="P15" s="16">
        <v>0.17367690303195399</v>
      </c>
      <c r="Q15" s="16">
        <v>0.17663611264559201</v>
      </c>
      <c r="R15" s="16"/>
      <c r="S15" s="16">
        <v>0.14342059054939599</v>
      </c>
      <c r="T15" s="16">
        <v>0.18442079911828199</v>
      </c>
      <c r="U15" s="16"/>
      <c r="V15" s="16">
        <v>0.17260729308186101</v>
      </c>
      <c r="W15" s="16">
        <v>0.150110931000911</v>
      </c>
      <c r="X15" s="16">
        <v>0.17254735052546999</v>
      </c>
      <c r="Y15" s="16">
        <v>8.3008379989969294E-2</v>
      </c>
      <c r="Z15" s="16"/>
      <c r="AA15" s="16">
        <v>0.181808274691976</v>
      </c>
      <c r="AB15" s="16">
        <v>0.16790087391283501</v>
      </c>
      <c r="AC15" s="16">
        <v>0.16171604618160099</v>
      </c>
      <c r="AD15" s="16">
        <v>0.116472024317368</v>
      </c>
      <c r="AE15" s="16">
        <v>0.107521623510172</v>
      </c>
      <c r="AF15" s="16">
        <v>0.28711595954472302</v>
      </c>
      <c r="AG15" s="16"/>
      <c r="AH15" s="16">
        <v>0.15290469336615101</v>
      </c>
      <c r="AI15" s="16">
        <v>0.163842606147341</v>
      </c>
      <c r="AJ15" s="16"/>
      <c r="AK15" s="16">
        <v>0.142083288524323</v>
      </c>
      <c r="AL15" s="16">
        <v>0.16370654125171</v>
      </c>
      <c r="AM15" s="16"/>
      <c r="AN15" s="16">
        <v>0.14932800357680401</v>
      </c>
      <c r="AO15" s="16">
        <v>0.17313366268274699</v>
      </c>
      <c r="AP15" s="16"/>
      <c r="AQ15" s="16">
        <v>0.162364327322744</v>
      </c>
      <c r="AR15" s="16">
        <v>0.12633431697216299</v>
      </c>
      <c r="AS15" s="16">
        <v>0.19855940417196299</v>
      </c>
      <c r="AT15" s="16"/>
      <c r="AU15" s="16">
        <v>0.15437512975598899</v>
      </c>
      <c r="AV15" s="16">
        <v>0.171279545016778</v>
      </c>
      <c r="AW15" s="16"/>
      <c r="AX15" s="16">
        <v>0.17011265990900901</v>
      </c>
      <c r="AY15" s="16">
        <v>0.115669985980642</v>
      </c>
      <c r="AZ15" s="16"/>
      <c r="BA15" s="16">
        <v>0.22499726076464299</v>
      </c>
      <c r="BB15" s="16">
        <v>0.122273931588362</v>
      </c>
    </row>
    <row r="16" spans="2:54" x14ac:dyDescent="0.35">
      <c r="B16" s="19" t="s">
        <v>103</v>
      </c>
      <c r="C16" s="20">
        <v>8.2704089737759404E-2</v>
      </c>
      <c r="D16" s="20">
        <v>7.5190866372127199E-2</v>
      </c>
      <c r="E16" s="20">
        <v>9.1088735664643997E-2</v>
      </c>
      <c r="F16" s="20"/>
      <c r="G16" s="20">
        <v>7.6208125292295495E-2</v>
      </c>
      <c r="H16" s="20">
        <v>1.6331454916482701E-2</v>
      </c>
      <c r="I16" s="20">
        <v>2.8910893263096499E-2</v>
      </c>
      <c r="J16" s="20">
        <v>4.7859076210989199E-2</v>
      </c>
      <c r="K16" s="20">
        <v>8.1282788291306904E-2</v>
      </c>
      <c r="L16" s="20">
        <v>0.21283578596414299</v>
      </c>
      <c r="M16" s="20"/>
      <c r="N16" s="20">
        <v>8.6500948765820596E-2</v>
      </c>
      <c r="O16" s="20">
        <v>0.11144281724871299</v>
      </c>
      <c r="P16" s="20">
        <v>7.8822821511325206E-2</v>
      </c>
      <c r="Q16" s="20">
        <v>6.1010883004702102E-2</v>
      </c>
      <c r="R16" s="20"/>
      <c r="S16" s="20">
        <v>0.101177605266364</v>
      </c>
      <c r="T16" s="20">
        <v>5.54086855599875E-2</v>
      </c>
      <c r="U16" s="20"/>
      <c r="V16" s="20">
        <v>4.9684705861228702E-2</v>
      </c>
      <c r="W16" s="20">
        <v>0.100080779028709</v>
      </c>
      <c r="X16" s="20">
        <v>8.6337670432700506E-2</v>
      </c>
      <c r="Y16" s="20">
        <v>9.3154458675530905E-2</v>
      </c>
      <c r="Z16" s="20"/>
      <c r="AA16" s="20">
        <v>7.2240494198523394E-2</v>
      </c>
      <c r="AB16" s="20">
        <v>0.12000972872462801</v>
      </c>
      <c r="AC16" s="20">
        <v>5.4392111962938798E-2</v>
      </c>
      <c r="AD16" s="20">
        <v>6.4362433811017597E-2</v>
      </c>
      <c r="AE16" s="20">
        <v>0.125708651570238</v>
      </c>
      <c r="AF16" s="20">
        <v>8.9708449601610604E-2</v>
      </c>
      <c r="AG16" s="20"/>
      <c r="AH16" s="20">
        <v>6.65941974630124E-2</v>
      </c>
      <c r="AI16" s="20">
        <v>9.0228143625119495E-2</v>
      </c>
      <c r="AJ16" s="20"/>
      <c r="AK16" s="20">
        <v>6.6778489413724704E-2</v>
      </c>
      <c r="AL16" s="20">
        <v>7.8613967308170898E-2</v>
      </c>
      <c r="AM16" s="20"/>
      <c r="AN16" s="20">
        <v>7.2772532984240995E-2</v>
      </c>
      <c r="AO16" s="20">
        <v>9.0132713177954502E-2</v>
      </c>
      <c r="AP16" s="20"/>
      <c r="AQ16" s="20">
        <v>5.0375735554129199E-2</v>
      </c>
      <c r="AR16" s="20">
        <v>9.28193574668843E-2</v>
      </c>
      <c r="AS16" s="20">
        <v>7.9728031967398499E-2</v>
      </c>
      <c r="AT16" s="20"/>
      <c r="AU16" s="20">
        <v>9.6653897693999499E-2</v>
      </c>
      <c r="AV16" s="20">
        <v>6.1436829197558301E-2</v>
      </c>
      <c r="AW16" s="20"/>
      <c r="AX16" s="20">
        <v>7.4215257493667003E-2</v>
      </c>
      <c r="AY16" s="20">
        <v>0.124308076498179</v>
      </c>
      <c r="AZ16" s="20"/>
      <c r="BA16" s="20">
        <v>2.8419501138487398E-2</v>
      </c>
      <c r="BB16" s="20">
        <v>7.0368144379766601E-2</v>
      </c>
    </row>
    <row r="17" spans="2:2" x14ac:dyDescent="0.35">
      <c r="B17" s="21"/>
    </row>
    <row r="18" spans="2:2" x14ac:dyDescent="0.35">
      <c r="B18" t="s">
        <v>525</v>
      </c>
    </row>
    <row r="19" spans="2:2" x14ac:dyDescent="0.35">
      <c r="B19" t="s">
        <v>526</v>
      </c>
    </row>
    <row r="21" spans="2:2" x14ac:dyDescent="0.35">
      <c r="B2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BB21"/>
  <sheetViews>
    <sheetView showGridLines="0" topLeftCell="A7"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388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1004</v>
      </c>
      <c r="D7" s="13">
        <v>478</v>
      </c>
      <c r="E7" s="13">
        <v>518</v>
      </c>
      <c r="F7" s="13"/>
      <c r="G7" s="13">
        <v>110</v>
      </c>
      <c r="H7" s="13">
        <v>182</v>
      </c>
      <c r="I7" s="13">
        <v>159</v>
      </c>
      <c r="J7" s="13">
        <v>168</v>
      </c>
      <c r="K7" s="13">
        <v>172</v>
      </c>
      <c r="L7" s="13">
        <v>213</v>
      </c>
      <c r="M7" s="13"/>
      <c r="N7" s="13">
        <v>199</v>
      </c>
      <c r="O7" s="13">
        <v>218</v>
      </c>
      <c r="P7" s="13">
        <v>424</v>
      </c>
      <c r="Q7" s="13">
        <v>163</v>
      </c>
      <c r="R7" s="13"/>
      <c r="S7" s="13">
        <v>744</v>
      </c>
      <c r="T7" s="13">
        <v>258</v>
      </c>
      <c r="U7" s="13"/>
      <c r="V7" s="13">
        <v>221</v>
      </c>
      <c r="W7" s="13">
        <v>398</v>
      </c>
      <c r="X7" s="13">
        <v>338</v>
      </c>
      <c r="Y7" s="13">
        <v>47</v>
      </c>
      <c r="Z7" s="13"/>
      <c r="AA7" s="13">
        <v>285</v>
      </c>
      <c r="AB7" s="13">
        <v>224</v>
      </c>
      <c r="AC7" s="13">
        <v>84</v>
      </c>
      <c r="AD7" s="13">
        <v>261</v>
      </c>
      <c r="AE7" s="13">
        <v>113</v>
      </c>
      <c r="AF7" s="13">
        <v>37</v>
      </c>
      <c r="AG7" s="13"/>
      <c r="AH7" s="13">
        <v>473</v>
      </c>
      <c r="AI7" s="13">
        <v>367</v>
      </c>
      <c r="AJ7" s="13"/>
      <c r="AK7" s="13">
        <v>389</v>
      </c>
      <c r="AL7" s="13">
        <v>326</v>
      </c>
      <c r="AM7" s="13"/>
      <c r="AN7" s="13">
        <v>427</v>
      </c>
      <c r="AO7" s="13">
        <v>392</v>
      </c>
      <c r="AP7" s="13"/>
      <c r="AQ7" s="13">
        <v>201</v>
      </c>
      <c r="AR7" s="13">
        <v>386</v>
      </c>
      <c r="AS7" s="13">
        <v>359</v>
      </c>
      <c r="AT7" s="13"/>
      <c r="AU7" s="13">
        <v>609</v>
      </c>
      <c r="AV7" s="13">
        <v>390</v>
      </c>
      <c r="AW7" s="13"/>
      <c r="AX7" s="13">
        <v>841</v>
      </c>
      <c r="AY7" s="13">
        <v>157</v>
      </c>
      <c r="AZ7" s="13"/>
      <c r="BA7" s="13">
        <v>315</v>
      </c>
      <c r="BB7" s="13">
        <v>78</v>
      </c>
    </row>
    <row r="8" spans="2:54" ht="30" customHeight="1" x14ac:dyDescent="0.35">
      <c r="B8" s="14" t="s">
        <v>84</v>
      </c>
      <c r="C8" s="14">
        <v>1005</v>
      </c>
      <c r="D8" s="14">
        <v>485</v>
      </c>
      <c r="E8" s="14">
        <v>512</v>
      </c>
      <c r="F8" s="14"/>
      <c r="G8" s="14">
        <v>122</v>
      </c>
      <c r="H8" s="14">
        <v>181</v>
      </c>
      <c r="I8" s="14">
        <v>165</v>
      </c>
      <c r="J8" s="14">
        <v>158</v>
      </c>
      <c r="K8" s="14">
        <v>166</v>
      </c>
      <c r="L8" s="14">
        <v>212</v>
      </c>
      <c r="M8" s="14"/>
      <c r="N8" s="14">
        <v>172</v>
      </c>
      <c r="O8" s="14">
        <v>210</v>
      </c>
      <c r="P8" s="14">
        <v>383</v>
      </c>
      <c r="Q8" s="14">
        <v>240</v>
      </c>
      <c r="R8" s="14"/>
      <c r="S8" s="14">
        <v>603</v>
      </c>
      <c r="T8" s="14">
        <v>400</v>
      </c>
      <c r="U8" s="14"/>
      <c r="V8" s="14">
        <v>260</v>
      </c>
      <c r="W8" s="14">
        <v>412</v>
      </c>
      <c r="X8" s="14">
        <v>297</v>
      </c>
      <c r="Y8" s="14">
        <v>36</v>
      </c>
      <c r="Z8" s="14"/>
      <c r="AA8" s="14">
        <v>392</v>
      </c>
      <c r="AB8" s="14">
        <v>179</v>
      </c>
      <c r="AC8" s="14">
        <v>98</v>
      </c>
      <c r="AD8" s="14">
        <v>214</v>
      </c>
      <c r="AE8" s="14">
        <v>90</v>
      </c>
      <c r="AF8" s="14">
        <v>31</v>
      </c>
      <c r="AG8" s="14"/>
      <c r="AH8" s="14">
        <v>487</v>
      </c>
      <c r="AI8" s="14">
        <v>334</v>
      </c>
      <c r="AJ8" s="14"/>
      <c r="AK8" s="14">
        <v>412</v>
      </c>
      <c r="AL8" s="14">
        <v>305</v>
      </c>
      <c r="AM8" s="14"/>
      <c r="AN8" s="14">
        <v>440</v>
      </c>
      <c r="AO8" s="14">
        <v>366</v>
      </c>
      <c r="AP8" s="14"/>
      <c r="AQ8" s="14">
        <v>195</v>
      </c>
      <c r="AR8" s="14">
        <v>407</v>
      </c>
      <c r="AS8" s="14">
        <v>335</v>
      </c>
      <c r="AT8" s="14"/>
      <c r="AU8" s="14">
        <v>586</v>
      </c>
      <c r="AV8" s="14">
        <v>411</v>
      </c>
      <c r="AW8" s="14"/>
      <c r="AX8" s="14">
        <v>834</v>
      </c>
      <c r="AY8" s="14">
        <v>164</v>
      </c>
      <c r="AZ8" s="14"/>
      <c r="BA8" s="14">
        <v>297</v>
      </c>
      <c r="BB8" s="14">
        <v>73</v>
      </c>
    </row>
    <row r="9" spans="2:54" x14ac:dyDescent="0.35">
      <c r="B9" s="19" t="s">
        <v>372</v>
      </c>
      <c r="C9" s="16">
        <v>0.121955290928526</v>
      </c>
      <c r="D9" s="16">
        <v>8.9642765139504602E-2</v>
      </c>
      <c r="E9" s="16">
        <v>0.15270396457538599</v>
      </c>
      <c r="F9" s="16"/>
      <c r="G9" s="16">
        <v>9.6793516904365898E-2</v>
      </c>
      <c r="H9" s="16">
        <v>0.121304701883194</v>
      </c>
      <c r="I9" s="16">
        <v>7.8828118469487701E-2</v>
      </c>
      <c r="J9" s="16">
        <v>0.100388714268447</v>
      </c>
      <c r="K9" s="16">
        <v>0.16873740884678801</v>
      </c>
      <c r="L9" s="16">
        <v>0.15007767494104099</v>
      </c>
      <c r="M9" s="16"/>
      <c r="N9" s="16">
        <v>9.4807814740937801E-2</v>
      </c>
      <c r="O9" s="16">
        <v>0.15525032328577701</v>
      </c>
      <c r="P9" s="16">
        <v>0.10636582317639599</v>
      </c>
      <c r="Q9" s="16">
        <v>0.137130476818277</v>
      </c>
      <c r="R9" s="16"/>
      <c r="S9" s="16">
        <v>0.10997414403142</v>
      </c>
      <c r="T9" s="16">
        <v>0.14063757200493099</v>
      </c>
      <c r="U9" s="16"/>
      <c r="V9" s="16">
        <v>0.16366293980438401</v>
      </c>
      <c r="W9" s="16">
        <v>0.12240217141015</v>
      </c>
      <c r="X9" s="16">
        <v>9.2482588243019706E-2</v>
      </c>
      <c r="Y9" s="16">
        <v>5.8384245920740999E-2</v>
      </c>
      <c r="Z9" s="16"/>
      <c r="AA9" s="16">
        <v>0.15372432173948899</v>
      </c>
      <c r="AB9" s="16">
        <v>0.112015082132823</v>
      </c>
      <c r="AC9" s="16">
        <v>0.110859164535213</v>
      </c>
      <c r="AD9" s="16">
        <v>0.106467999101501</v>
      </c>
      <c r="AE9" s="16">
        <v>8.5648133448421093E-2</v>
      </c>
      <c r="AF9" s="16">
        <v>2.52613036757031E-2</v>
      </c>
      <c r="AG9" s="16"/>
      <c r="AH9" s="16">
        <v>0.129562064691223</v>
      </c>
      <c r="AI9" s="16">
        <v>9.4411041736006202E-2</v>
      </c>
      <c r="AJ9" s="16"/>
      <c r="AK9" s="16">
        <v>0.139475967625177</v>
      </c>
      <c r="AL9" s="16">
        <v>0.12174284714124101</v>
      </c>
      <c r="AM9" s="16"/>
      <c r="AN9" s="16">
        <v>0.13066916637941101</v>
      </c>
      <c r="AO9" s="16">
        <v>0.11770600007490201</v>
      </c>
      <c r="AP9" s="16"/>
      <c r="AQ9" s="16">
        <v>0.106951373732009</v>
      </c>
      <c r="AR9" s="16">
        <v>0.129917634030636</v>
      </c>
      <c r="AS9" s="16">
        <v>0.107169857105226</v>
      </c>
      <c r="AT9" s="16"/>
      <c r="AU9" s="16">
        <v>0.12926496394730999</v>
      </c>
      <c r="AV9" s="16">
        <v>0.111673866451539</v>
      </c>
      <c r="AW9" s="16"/>
      <c r="AX9" s="16">
        <v>0.10542734953161099</v>
      </c>
      <c r="AY9" s="16">
        <v>0.18885181130204601</v>
      </c>
      <c r="AZ9" s="16"/>
      <c r="BA9" s="16">
        <v>7.0365671141159006E-2</v>
      </c>
      <c r="BB9" s="16">
        <v>4.0350570004956197E-2</v>
      </c>
    </row>
    <row r="10" spans="2:54" x14ac:dyDescent="0.35">
      <c r="B10" s="19" t="s">
        <v>373</v>
      </c>
      <c r="C10" s="16">
        <v>2.37213490576034E-2</v>
      </c>
      <c r="D10" s="16">
        <v>2.5132049470778E-2</v>
      </c>
      <c r="E10" s="16">
        <v>2.2755243274581002E-2</v>
      </c>
      <c r="F10" s="16"/>
      <c r="G10" s="16">
        <v>2.9433863144519502E-2</v>
      </c>
      <c r="H10" s="16">
        <v>2.43144332462998E-2</v>
      </c>
      <c r="I10" s="16">
        <v>3.87657114421198E-2</v>
      </c>
      <c r="J10" s="16">
        <v>1.2963339704599E-2</v>
      </c>
      <c r="K10" s="16">
        <v>2.1938764899976902E-2</v>
      </c>
      <c r="L10" s="16">
        <v>1.7650728957518201E-2</v>
      </c>
      <c r="M10" s="16"/>
      <c r="N10" s="16">
        <v>2.87467966547428E-2</v>
      </c>
      <c r="O10" s="16">
        <v>9.01957316032234E-3</v>
      </c>
      <c r="P10" s="16">
        <v>3.2139389691257597E-2</v>
      </c>
      <c r="Q10" s="16">
        <v>1.95618120523962E-2</v>
      </c>
      <c r="R10" s="16"/>
      <c r="S10" s="16">
        <v>1.6505685807994601E-2</v>
      </c>
      <c r="T10" s="16">
        <v>3.47245349752658E-2</v>
      </c>
      <c r="U10" s="16"/>
      <c r="V10" s="16">
        <v>2.7451943628468901E-2</v>
      </c>
      <c r="W10" s="16">
        <v>1.80540532158097E-2</v>
      </c>
      <c r="X10" s="16">
        <v>3.1159037926354799E-2</v>
      </c>
      <c r="Y10" s="16">
        <v>0</v>
      </c>
      <c r="Z10" s="16"/>
      <c r="AA10" s="16">
        <v>3.5723335588793301E-2</v>
      </c>
      <c r="AB10" s="16">
        <v>2.5745445800061202E-3</v>
      </c>
      <c r="AC10" s="16">
        <v>2.6012912032935102E-2</v>
      </c>
      <c r="AD10" s="16">
        <v>2.6304197254484601E-2</v>
      </c>
      <c r="AE10" s="16">
        <v>6.4957461931869796E-3</v>
      </c>
      <c r="AF10" s="16">
        <v>1.9292537127568E-2</v>
      </c>
      <c r="AG10" s="16"/>
      <c r="AH10" s="16">
        <v>2.5715730635611601E-2</v>
      </c>
      <c r="AI10" s="16">
        <v>3.0600616734477799E-2</v>
      </c>
      <c r="AJ10" s="16"/>
      <c r="AK10" s="16">
        <v>3.1718510790020499E-2</v>
      </c>
      <c r="AL10" s="16">
        <v>8.8901600214943907E-3</v>
      </c>
      <c r="AM10" s="16"/>
      <c r="AN10" s="16">
        <v>3.0949441546527599E-2</v>
      </c>
      <c r="AO10" s="16">
        <v>2.0164504222583E-2</v>
      </c>
      <c r="AP10" s="16"/>
      <c r="AQ10" s="16">
        <v>3.7442360695089702E-2</v>
      </c>
      <c r="AR10" s="16">
        <v>2.23965338050338E-2</v>
      </c>
      <c r="AS10" s="16">
        <v>2.2161507864796301E-2</v>
      </c>
      <c r="AT10" s="16"/>
      <c r="AU10" s="16">
        <v>2.1965191408854799E-2</v>
      </c>
      <c r="AV10" s="16">
        <v>2.66600239271849E-2</v>
      </c>
      <c r="AW10" s="16"/>
      <c r="AX10" s="16">
        <v>2.2147572962739601E-2</v>
      </c>
      <c r="AY10" s="16">
        <v>3.2679370225756003E-2</v>
      </c>
      <c r="AZ10" s="16"/>
      <c r="BA10" s="16">
        <v>2.0609375973841201E-2</v>
      </c>
      <c r="BB10" s="16">
        <v>1.28810658060848E-2</v>
      </c>
    </row>
    <row r="11" spans="2:54" x14ac:dyDescent="0.35">
      <c r="B11" s="19" t="s">
        <v>374</v>
      </c>
      <c r="C11" s="16">
        <v>4.2339408564753801E-2</v>
      </c>
      <c r="D11" s="16">
        <v>4.6516104819429402E-2</v>
      </c>
      <c r="E11" s="16">
        <v>3.7206781267156701E-2</v>
      </c>
      <c r="F11" s="16"/>
      <c r="G11" s="16">
        <v>3.2572895599997098E-2</v>
      </c>
      <c r="H11" s="16">
        <v>5.9657430820836903E-2</v>
      </c>
      <c r="I11" s="16">
        <v>4.7599645279111799E-2</v>
      </c>
      <c r="J11" s="16">
        <v>1.6911814588646799E-2</v>
      </c>
      <c r="K11" s="16">
        <v>4.6205859461757197E-2</v>
      </c>
      <c r="L11" s="16">
        <v>4.5085670153586298E-2</v>
      </c>
      <c r="M11" s="16"/>
      <c r="N11" s="16">
        <v>3.3359977601075501E-2</v>
      </c>
      <c r="O11" s="16">
        <v>4.3603427465405097E-2</v>
      </c>
      <c r="P11" s="16">
        <v>4.76599095109278E-2</v>
      </c>
      <c r="Q11" s="16">
        <v>3.9185348223260301E-2</v>
      </c>
      <c r="R11" s="16"/>
      <c r="S11" s="16">
        <v>4.64045645108132E-2</v>
      </c>
      <c r="T11" s="16">
        <v>3.64185247379996E-2</v>
      </c>
      <c r="U11" s="16"/>
      <c r="V11" s="16">
        <v>3.7396733252329402E-2</v>
      </c>
      <c r="W11" s="16">
        <v>3.8350057345810498E-2</v>
      </c>
      <c r="X11" s="16">
        <v>5.0499846050734702E-2</v>
      </c>
      <c r="Y11" s="16">
        <v>5.6480982277936603E-2</v>
      </c>
      <c r="Z11" s="16"/>
      <c r="AA11" s="16">
        <v>3.9958209606157098E-2</v>
      </c>
      <c r="AB11" s="16">
        <v>4.9019171058153899E-2</v>
      </c>
      <c r="AC11" s="16">
        <v>3.2019890916173598E-2</v>
      </c>
      <c r="AD11" s="16">
        <v>4.3902780501029498E-2</v>
      </c>
      <c r="AE11" s="16">
        <v>6.1522339712724701E-2</v>
      </c>
      <c r="AF11" s="16">
        <v>0</v>
      </c>
      <c r="AG11" s="16"/>
      <c r="AH11" s="16">
        <v>5.3534244662653503E-2</v>
      </c>
      <c r="AI11" s="16">
        <v>2.5300136416190701E-2</v>
      </c>
      <c r="AJ11" s="16"/>
      <c r="AK11" s="16">
        <v>4.8182631756560103E-2</v>
      </c>
      <c r="AL11" s="16">
        <v>3.8846478302581401E-2</v>
      </c>
      <c r="AM11" s="16"/>
      <c r="AN11" s="16">
        <v>4.3568836493200501E-2</v>
      </c>
      <c r="AO11" s="16">
        <v>4.26129438612022E-2</v>
      </c>
      <c r="AP11" s="16"/>
      <c r="AQ11" s="16">
        <v>5.0661075810102103E-2</v>
      </c>
      <c r="AR11" s="16">
        <v>4.8284314728693198E-2</v>
      </c>
      <c r="AS11" s="16">
        <v>3.09686409760743E-2</v>
      </c>
      <c r="AT11" s="16"/>
      <c r="AU11" s="16">
        <v>4.3265991150673401E-2</v>
      </c>
      <c r="AV11" s="16">
        <v>4.1791951341852103E-2</v>
      </c>
      <c r="AW11" s="16"/>
      <c r="AX11" s="16">
        <v>4.4933709504915903E-2</v>
      </c>
      <c r="AY11" s="16">
        <v>2.4378586792230601E-2</v>
      </c>
      <c r="AZ11" s="16"/>
      <c r="BA11" s="16">
        <v>4.6575028888257403E-2</v>
      </c>
      <c r="BB11" s="16">
        <v>8.0515164232461606E-2</v>
      </c>
    </row>
    <row r="12" spans="2:54" ht="29" customHeight="1" x14ac:dyDescent="0.35">
      <c r="B12" s="19" t="s">
        <v>375</v>
      </c>
      <c r="C12" s="16">
        <v>0.26075180745297799</v>
      </c>
      <c r="D12" s="16">
        <v>0.245661615833275</v>
      </c>
      <c r="E12" s="16">
        <v>0.276146327242631</v>
      </c>
      <c r="F12" s="16"/>
      <c r="G12" s="16">
        <v>0.30590608068740799</v>
      </c>
      <c r="H12" s="16">
        <v>0.17330260918666501</v>
      </c>
      <c r="I12" s="16">
        <v>0.25918367956886201</v>
      </c>
      <c r="J12" s="16">
        <v>0.30421175274499102</v>
      </c>
      <c r="K12" s="16">
        <v>0.31419992909160599</v>
      </c>
      <c r="L12" s="16">
        <v>0.23619664890588399</v>
      </c>
      <c r="M12" s="16"/>
      <c r="N12" s="16">
        <v>0.26265491073167102</v>
      </c>
      <c r="O12" s="16">
        <v>0.28446662496887698</v>
      </c>
      <c r="P12" s="16">
        <v>0.24178203305607501</v>
      </c>
      <c r="Q12" s="16">
        <v>0.26888443434290199</v>
      </c>
      <c r="R12" s="16"/>
      <c r="S12" s="16">
        <v>0.24924359903948501</v>
      </c>
      <c r="T12" s="16">
        <v>0.27608452611906198</v>
      </c>
      <c r="U12" s="16"/>
      <c r="V12" s="16">
        <v>0.33533476004922103</v>
      </c>
      <c r="W12" s="16">
        <v>0.26258157534023102</v>
      </c>
      <c r="X12" s="16">
        <v>0.19691279637882</v>
      </c>
      <c r="Y12" s="16">
        <v>0.22813772757411799</v>
      </c>
      <c r="Z12" s="16"/>
      <c r="AA12" s="16">
        <v>0.30719415673897599</v>
      </c>
      <c r="AB12" s="16">
        <v>0.23977716558877299</v>
      </c>
      <c r="AC12" s="16">
        <v>0.27833983671785201</v>
      </c>
      <c r="AD12" s="16">
        <v>0.18067603097537799</v>
      </c>
      <c r="AE12" s="16">
        <v>0.31407251688935001</v>
      </c>
      <c r="AF12" s="16">
        <v>0.13714443399821699</v>
      </c>
      <c r="AG12" s="16"/>
      <c r="AH12" s="16">
        <v>0.24394647488737201</v>
      </c>
      <c r="AI12" s="16">
        <v>0.23832482447565401</v>
      </c>
      <c r="AJ12" s="16"/>
      <c r="AK12" s="16">
        <v>0.241044357189618</v>
      </c>
      <c r="AL12" s="16">
        <v>0.23421672414674599</v>
      </c>
      <c r="AM12" s="16"/>
      <c r="AN12" s="16">
        <v>0.242927339638287</v>
      </c>
      <c r="AO12" s="16">
        <v>0.204396273838964</v>
      </c>
      <c r="AP12" s="16"/>
      <c r="AQ12" s="16">
        <v>0.23186876817928601</v>
      </c>
      <c r="AR12" s="16">
        <v>0.31403097659024898</v>
      </c>
      <c r="AS12" s="16">
        <v>0.19313807048641499</v>
      </c>
      <c r="AT12" s="16"/>
      <c r="AU12" s="16">
        <v>0.24247768406541301</v>
      </c>
      <c r="AV12" s="16">
        <v>0.28254452964499299</v>
      </c>
      <c r="AW12" s="16"/>
      <c r="AX12" s="16">
        <v>0.25322543682086701</v>
      </c>
      <c r="AY12" s="16">
        <v>0.30374787328581798</v>
      </c>
      <c r="AZ12" s="16"/>
      <c r="BA12" s="16">
        <v>0.217971015959155</v>
      </c>
      <c r="BB12" s="16">
        <v>0.26848980210080398</v>
      </c>
    </row>
    <row r="13" spans="2:54" x14ac:dyDescent="0.35">
      <c r="B13" s="19" t="s">
        <v>376</v>
      </c>
      <c r="C13" s="16">
        <v>0.14363739240703</v>
      </c>
      <c r="D13" s="16">
        <v>0.140451324099615</v>
      </c>
      <c r="E13" s="16">
        <v>0.148902669316858</v>
      </c>
      <c r="F13" s="16"/>
      <c r="G13" s="16">
        <v>0.13409384890262599</v>
      </c>
      <c r="H13" s="16">
        <v>0.12644260328585399</v>
      </c>
      <c r="I13" s="16">
        <v>0.156772486821604</v>
      </c>
      <c r="J13" s="16">
        <v>0.17335670115122701</v>
      </c>
      <c r="K13" s="16">
        <v>0.13906214057862101</v>
      </c>
      <c r="L13" s="16">
        <v>0.13497247752592101</v>
      </c>
      <c r="M13" s="16"/>
      <c r="N13" s="16">
        <v>0.177860626129236</v>
      </c>
      <c r="O13" s="16">
        <v>0.14939001782179101</v>
      </c>
      <c r="P13" s="16">
        <v>0.14136076692152799</v>
      </c>
      <c r="Q13" s="16">
        <v>0.11771988576961701</v>
      </c>
      <c r="R13" s="16"/>
      <c r="S13" s="16">
        <v>0.16804086078709801</v>
      </c>
      <c r="T13" s="16">
        <v>0.107542047470742</v>
      </c>
      <c r="U13" s="16"/>
      <c r="V13" s="16">
        <v>9.0365894328999802E-2</v>
      </c>
      <c r="W13" s="16">
        <v>0.159660616038104</v>
      </c>
      <c r="X13" s="16">
        <v>0.16538041202519699</v>
      </c>
      <c r="Y13" s="16">
        <v>0.16544327717669799</v>
      </c>
      <c r="Z13" s="16"/>
      <c r="AA13" s="16">
        <v>8.6473027602828101E-2</v>
      </c>
      <c r="AB13" s="16">
        <v>0.13848975975494299</v>
      </c>
      <c r="AC13" s="16">
        <v>0.186542494391122</v>
      </c>
      <c r="AD13" s="16">
        <v>0.20897412702948101</v>
      </c>
      <c r="AE13" s="16">
        <v>0.143004225669744</v>
      </c>
      <c r="AF13" s="16">
        <v>0.31112019127455698</v>
      </c>
      <c r="AG13" s="16"/>
      <c r="AH13" s="16">
        <v>0.166629053573596</v>
      </c>
      <c r="AI13" s="16">
        <v>0.15066503843533599</v>
      </c>
      <c r="AJ13" s="16"/>
      <c r="AK13" s="16">
        <v>0.157575019423457</v>
      </c>
      <c r="AL13" s="16">
        <v>0.14125477289642799</v>
      </c>
      <c r="AM13" s="16"/>
      <c r="AN13" s="16">
        <v>0.16607122688999301</v>
      </c>
      <c r="AO13" s="16">
        <v>0.138437223602804</v>
      </c>
      <c r="AP13" s="16"/>
      <c r="AQ13" s="16">
        <v>0.17672380200686599</v>
      </c>
      <c r="AR13" s="16">
        <v>0.14580206593880801</v>
      </c>
      <c r="AS13" s="16">
        <v>0.14353585223995999</v>
      </c>
      <c r="AT13" s="16"/>
      <c r="AU13" s="16">
        <v>0.146774554530997</v>
      </c>
      <c r="AV13" s="16">
        <v>0.14178910344127199</v>
      </c>
      <c r="AW13" s="16"/>
      <c r="AX13" s="16">
        <v>0.153717217402671</v>
      </c>
      <c r="AY13" s="16">
        <v>9.8154792829262094E-2</v>
      </c>
      <c r="AZ13" s="16"/>
      <c r="BA13" s="16">
        <v>0.19508117778085801</v>
      </c>
      <c r="BB13" s="16">
        <v>0.121727549007736</v>
      </c>
    </row>
    <row r="14" spans="2:54" x14ac:dyDescent="0.35">
      <c r="B14" s="19" t="s">
        <v>377</v>
      </c>
      <c r="C14" s="16">
        <v>0.158121625314217</v>
      </c>
      <c r="D14" s="16">
        <v>0.21556844388466001</v>
      </c>
      <c r="E14" s="16">
        <v>0.10614907366179301</v>
      </c>
      <c r="F14" s="16"/>
      <c r="G14" s="16">
        <v>0.143364348000591</v>
      </c>
      <c r="H14" s="16">
        <v>0.20337495831669</v>
      </c>
      <c r="I14" s="16">
        <v>0.17384609656025399</v>
      </c>
      <c r="J14" s="16">
        <v>0.191171249106978</v>
      </c>
      <c r="K14" s="16">
        <v>0.110375753102694</v>
      </c>
      <c r="L14" s="16">
        <v>0.12847047007439599</v>
      </c>
      <c r="M14" s="16"/>
      <c r="N14" s="16">
        <v>0.15574047746977299</v>
      </c>
      <c r="O14" s="16">
        <v>0.13066326760547101</v>
      </c>
      <c r="P14" s="16">
        <v>0.173875341530422</v>
      </c>
      <c r="Q14" s="16">
        <v>0.158731916820085</v>
      </c>
      <c r="R14" s="16"/>
      <c r="S14" s="16">
        <v>0.154369048340735</v>
      </c>
      <c r="T14" s="16">
        <v>0.16290855311767</v>
      </c>
      <c r="U14" s="16"/>
      <c r="V14" s="16">
        <v>0.136176889923456</v>
      </c>
      <c r="W14" s="16">
        <v>0.153505907050801</v>
      </c>
      <c r="X14" s="16">
        <v>0.17279332421940199</v>
      </c>
      <c r="Y14" s="16">
        <v>0.24928789888601499</v>
      </c>
      <c r="Z14" s="16"/>
      <c r="AA14" s="16">
        <v>0.146444064141389</v>
      </c>
      <c r="AB14" s="16">
        <v>0.14629335861199899</v>
      </c>
      <c r="AC14" s="16">
        <v>0.123709764754406</v>
      </c>
      <c r="AD14" s="16">
        <v>0.207134950330917</v>
      </c>
      <c r="AE14" s="16">
        <v>0.14095527755189399</v>
      </c>
      <c r="AF14" s="16">
        <v>0.19480624746997599</v>
      </c>
      <c r="AG14" s="16"/>
      <c r="AH14" s="16">
        <v>0.142872145219271</v>
      </c>
      <c r="AI14" s="16">
        <v>0.19648124788440499</v>
      </c>
      <c r="AJ14" s="16"/>
      <c r="AK14" s="16">
        <v>0.14766642550474801</v>
      </c>
      <c r="AL14" s="16">
        <v>0.20422162962748999</v>
      </c>
      <c r="AM14" s="16"/>
      <c r="AN14" s="16">
        <v>0.15735480515592001</v>
      </c>
      <c r="AO14" s="16">
        <v>0.20752446698576599</v>
      </c>
      <c r="AP14" s="16"/>
      <c r="AQ14" s="16">
        <v>0.12628072580366301</v>
      </c>
      <c r="AR14" s="16">
        <v>0.142885789529863</v>
      </c>
      <c r="AS14" s="16">
        <v>0.20635303858283799</v>
      </c>
      <c r="AT14" s="16"/>
      <c r="AU14" s="16">
        <v>0.16360887513160099</v>
      </c>
      <c r="AV14" s="16">
        <v>0.15318610021710199</v>
      </c>
      <c r="AW14" s="16"/>
      <c r="AX14" s="16">
        <v>0.16587485932401699</v>
      </c>
      <c r="AY14" s="16">
        <v>0.125053899331354</v>
      </c>
      <c r="AZ14" s="16"/>
      <c r="BA14" s="16">
        <v>0.19218671842447199</v>
      </c>
      <c r="BB14" s="16">
        <v>0.23485420986348199</v>
      </c>
    </row>
    <row r="15" spans="2:54" x14ac:dyDescent="0.35">
      <c r="B15" s="19" t="s">
        <v>378</v>
      </c>
      <c r="C15" s="16">
        <v>0.187924187562198</v>
      </c>
      <c r="D15" s="16">
        <v>0.19473675379050401</v>
      </c>
      <c r="E15" s="16">
        <v>0.175373115313498</v>
      </c>
      <c r="F15" s="16"/>
      <c r="G15" s="16">
        <v>0.17812216450832299</v>
      </c>
      <c r="H15" s="16">
        <v>0.26561288711433501</v>
      </c>
      <c r="I15" s="16">
        <v>0.22405127213765499</v>
      </c>
      <c r="J15" s="16">
        <v>0.148131417128438</v>
      </c>
      <c r="K15" s="16">
        <v>0.13702048992496499</v>
      </c>
      <c r="L15" s="16">
        <v>0.16877951073057701</v>
      </c>
      <c r="M15" s="16"/>
      <c r="N15" s="16">
        <v>0.192974905911383</v>
      </c>
      <c r="O15" s="16">
        <v>0.148084862364536</v>
      </c>
      <c r="P15" s="16">
        <v>0.201674767647987</v>
      </c>
      <c r="Q15" s="16">
        <v>0.19723240949135301</v>
      </c>
      <c r="R15" s="16"/>
      <c r="S15" s="16">
        <v>0.17874578605793001</v>
      </c>
      <c r="T15" s="16">
        <v>0.20270788350699101</v>
      </c>
      <c r="U15" s="16"/>
      <c r="V15" s="16">
        <v>0.16770708726268299</v>
      </c>
      <c r="W15" s="16">
        <v>0.15760046440825901</v>
      </c>
      <c r="X15" s="16">
        <v>0.241145230089329</v>
      </c>
      <c r="Y15" s="16">
        <v>0.242265868164491</v>
      </c>
      <c r="Z15" s="16"/>
      <c r="AA15" s="16">
        <v>0.16060468631213601</v>
      </c>
      <c r="AB15" s="16">
        <v>0.22034550240013301</v>
      </c>
      <c r="AC15" s="16">
        <v>0.187918731033724</v>
      </c>
      <c r="AD15" s="16">
        <v>0.200043761735613</v>
      </c>
      <c r="AE15" s="16">
        <v>0.192594598015844</v>
      </c>
      <c r="AF15" s="16">
        <v>0.24848760995260699</v>
      </c>
      <c r="AG15" s="16"/>
      <c r="AH15" s="16">
        <v>0.18978952623077</v>
      </c>
      <c r="AI15" s="16">
        <v>0.195056097581738</v>
      </c>
      <c r="AJ15" s="16"/>
      <c r="AK15" s="16">
        <v>0.17734037896954499</v>
      </c>
      <c r="AL15" s="16">
        <v>0.19727079939600201</v>
      </c>
      <c r="AM15" s="16"/>
      <c r="AN15" s="16">
        <v>0.167972954113698</v>
      </c>
      <c r="AO15" s="16">
        <v>0.203123149881802</v>
      </c>
      <c r="AP15" s="16"/>
      <c r="AQ15" s="16">
        <v>0.20676430498585199</v>
      </c>
      <c r="AR15" s="16">
        <v>0.144179484333641</v>
      </c>
      <c r="AS15" s="16">
        <v>0.237035352781818</v>
      </c>
      <c r="AT15" s="16"/>
      <c r="AU15" s="16">
        <v>0.18809826412915101</v>
      </c>
      <c r="AV15" s="16">
        <v>0.18699688650204899</v>
      </c>
      <c r="AW15" s="16"/>
      <c r="AX15" s="16">
        <v>0.20054139164780099</v>
      </c>
      <c r="AY15" s="16">
        <v>0.131319401695072</v>
      </c>
      <c r="AZ15" s="16"/>
      <c r="BA15" s="16">
        <v>0.23116315740549101</v>
      </c>
      <c r="BB15" s="16">
        <v>0.23046888640138499</v>
      </c>
    </row>
    <row r="16" spans="2:54" x14ac:dyDescent="0.35">
      <c r="B16" s="19" t="s">
        <v>103</v>
      </c>
      <c r="C16" s="20">
        <v>6.1548938712693603E-2</v>
      </c>
      <c r="D16" s="20">
        <v>4.2290942962233402E-2</v>
      </c>
      <c r="E16" s="20">
        <v>8.0762825348096395E-2</v>
      </c>
      <c r="F16" s="20"/>
      <c r="G16" s="20">
        <v>7.9713282252170004E-2</v>
      </c>
      <c r="H16" s="20">
        <v>2.59903761461262E-2</v>
      </c>
      <c r="I16" s="20">
        <v>2.09529897209066E-2</v>
      </c>
      <c r="J16" s="20">
        <v>5.28650113066731E-2</v>
      </c>
      <c r="K16" s="20">
        <v>6.2459654093593303E-2</v>
      </c>
      <c r="L16" s="20">
        <v>0.118766818711076</v>
      </c>
      <c r="M16" s="20"/>
      <c r="N16" s="20">
        <v>5.3854490761180498E-2</v>
      </c>
      <c r="O16" s="20">
        <v>7.9521903327820997E-2</v>
      </c>
      <c r="P16" s="20">
        <v>5.5141968465406699E-2</v>
      </c>
      <c r="Q16" s="20">
        <v>6.1553716482109201E-2</v>
      </c>
      <c r="R16" s="20"/>
      <c r="S16" s="20">
        <v>7.6716311424524994E-2</v>
      </c>
      <c r="T16" s="20">
        <v>3.8976358067339303E-2</v>
      </c>
      <c r="U16" s="20"/>
      <c r="V16" s="20">
        <v>4.1903751750457997E-2</v>
      </c>
      <c r="W16" s="20">
        <v>8.7845155190835397E-2</v>
      </c>
      <c r="X16" s="20">
        <v>4.9626765067143502E-2</v>
      </c>
      <c r="Y16" s="20">
        <v>0</v>
      </c>
      <c r="Z16" s="20"/>
      <c r="AA16" s="20">
        <v>6.9878198270231603E-2</v>
      </c>
      <c r="AB16" s="20">
        <v>9.14854158731679E-2</v>
      </c>
      <c r="AC16" s="20">
        <v>5.4597205618575298E-2</v>
      </c>
      <c r="AD16" s="20">
        <v>2.6496153071596602E-2</v>
      </c>
      <c r="AE16" s="20">
        <v>5.5707162518835798E-2</v>
      </c>
      <c r="AF16" s="20">
        <v>6.3887676501372101E-2</v>
      </c>
      <c r="AG16" s="20"/>
      <c r="AH16" s="20">
        <v>4.7950760099503199E-2</v>
      </c>
      <c r="AI16" s="20">
        <v>6.9160996736192998E-2</v>
      </c>
      <c r="AJ16" s="20"/>
      <c r="AK16" s="20">
        <v>5.6996708740875299E-2</v>
      </c>
      <c r="AL16" s="20">
        <v>5.3556588468016503E-2</v>
      </c>
      <c r="AM16" s="20"/>
      <c r="AN16" s="20">
        <v>6.0486229782962898E-2</v>
      </c>
      <c r="AO16" s="20">
        <v>6.6035437531977201E-2</v>
      </c>
      <c r="AP16" s="20"/>
      <c r="AQ16" s="20">
        <v>6.3307588787132704E-2</v>
      </c>
      <c r="AR16" s="20">
        <v>5.2503201043075501E-2</v>
      </c>
      <c r="AS16" s="20">
        <v>5.9637679962873898E-2</v>
      </c>
      <c r="AT16" s="20"/>
      <c r="AU16" s="20">
        <v>6.4544475636000895E-2</v>
      </c>
      <c r="AV16" s="20">
        <v>5.5357538474007102E-2</v>
      </c>
      <c r="AW16" s="20"/>
      <c r="AX16" s="20">
        <v>5.4132462805377597E-2</v>
      </c>
      <c r="AY16" s="20">
        <v>9.5814264538460897E-2</v>
      </c>
      <c r="AZ16" s="20"/>
      <c r="BA16" s="20">
        <v>2.6047854426766499E-2</v>
      </c>
      <c r="BB16" s="20">
        <v>1.07127525830902E-2</v>
      </c>
    </row>
    <row r="17" spans="2:2" x14ac:dyDescent="0.35">
      <c r="B17" s="21"/>
    </row>
    <row r="18" spans="2:2" x14ac:dyDescent="0.35">
      <c r="B18" t="s">
        <v>525</v>
      </c>
    </row>
    <row r="19" spans="2:2" x14ac:dyDescent="0.35">
      <c r="B19" t="s">
        <v>526</v>
      </c>
    </row>
    <row r="21" spans="2:2" x14ac:dyDescent="0.35">
      <c r="B2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B21"/>
  <sheetViews>
    <sheetView showGridLines="0" topLeftCell="A6"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389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372</v>
      </c>
      <c r="C9" s="16">
        <v>0.11834373474011201</v>
      </c>
      <c r="D9" s="16">
        <v>8.2681520637288702E-2</v>
      </c>
      <c r="E9" s="16">
        <v>0.15219835573622001</v>
      </c>
      <c r="F9" s="16"/>
      <c r="G9" s="16">
        <v>9.3349484826877702E-2</v>
      </c>
      <c r="H9" s="16">
        <v>8.7427472927190095E-2</v>
      </c>
      <c r="I9" s="16">
        <v>0.12382484898189799</v>
      </c>
      <c r="J9" s="16">
        <v>0.12952847324333699</v>
      </c>
      <c r="K9" s="16">
        <v>0.134430607434295</v>
      </c>
      <c r="L9" s="16">
        <v>0.13396929302548799</v>
      </c>
      <c r="M9" s="16"/>
      <c r="N9" s="16">
        <v>0.106515357950418</v>
      </c>
      <c r="O9" s="16">
        <v>0.127504006140993</v>
      </c>
      <c r="P9" s="16">
        <v>0.10690060537276599</v>
      </c>
      <c r="Q9" s="16">
        <v>0.13715433467581001</v>
      </c>
      <c r="R9" s="16"/>
      <c r="S9" s="16">
        <v>0.115110604470749</v>
      </c>
      <c r="T9" s="16">
        <v>0.12380788704990101</v>
      </c>
      <c r="U9" s="16"/>
      <c r="V9" s="16">
        <v>0.15360634044015301</v>
      </c>
      <c r="W9" s="16">
        <v>0.133622745485101</v>
      </c>
      <c r="X9" s="16">
        <v>6.8634454062790395E-2</v>
      </c>
      <c r="Y9" s="16">
        <v>9.8880918540919502E-2</v>
      </c>
      <c r="Z9" s="16"/>
      <c r="AA9" s="16">
        <v>0.15380397404690499</v>
      </c>
      <c r="AB9" s="16">
        <v>8.5942610107168096E-2</v>
      </c>
      <c r="AC9" s="16">
        <v>0.123113925219502</v>
      </c>
      <c r="AD9" s="16">
        <v>0.10007655802189699</v>
      </c>
      <c r="AE9" s="16">
        <v>9.9306757779396501E-2</v>
      </c>
      <c r="AF9" s="16">
        <v>2.52613036757031E-2</v>
      </c>
      <c r="AG9" s="16"/>
      <c r="AH9" s="16">
        <v>9.7917353429726503E-2</v>
      </c>
      <c r="AI9" s="16">
        <v>0.119348798968091</v>
      </c>
      <c r="AJ9" s="16"/>
      <c r="AK9" s="16">
        <v>0.124056542355064</v>
      </c>
      <c r="AL9" s="16">
        <v>0.117417502488274</v>
      </c>
      <c r="AM9" s="16"/>
      <c r="AN9" s="16">
        <v>0.101624052506677</v>
      </c>
      <c r="AO9" s="16">
        <v>0.121743879163691</v>
      </c>
      <c r="AP9" s="16"/>
      <c r="AQ9" s="16">
        <v>8.2138599611378094E-2</v>
      </c>
      <c r="AR9" s="16">
        <v>0.14210584617149799</v>
      </c>
      <c r="AS9" s="16">
        <v>8.9068972282328296E-2</v>
      </c>
      <c r="AT9" s="16"/>
      <c r="AU9" s="16">
        <v>0.13034087273363301</v>
      </c>
      <c r="AV9" s="16">
        <v>0.101404766645131</v>
      </c>
      <c r="AW9" s="16"/>
      <c r="AX9" s="16">
        <v>9.5377104058310805E-2</v>
      </c>
      <c r="AY9" s="16">
        <v>0.216916999537525</v>
      </c>
      <c r="AZ9" s="16"/>
      <c r="BA9" s="16">
        <v>7.6036537984665906E-2</v>
      </c>
      <c r="BB9" s="16">
        <v>4.0448238085566503E-2</v>
      </c>
    </row>
    <row r="10" spans="2:54" x14ac:dyDescent="0.35">
      <c r="B10" s="19" t="s">
        <v>373</v>
      </c>
      <c r="C10" s="16">
        <v>1.6867879650456701E-2</v>
      </c>
      <c r="D10" s="16">
        <v>1.7604049584328599E-2</v>
      </c>
      <c r="E10" s="16">
        <v>1.6433500852830601E-2</v>
      </c>
      <c r="F10" s="16"/>
      <c r="G10" s="16">
        <v>1.21927956644182E-2</v>
      </c>
      <c r="H10" s="16">
        <v>2.1377387880853901E-2</v>
      </c>
      <c r="I10" s="16">
        <v>2.0612464814477101E-2</v>
      </c>
      <c r="J10" s="16">
        <v>1.15673843494881E-2</v>
      </c>
      <c r="K10" s="16">
        <v>2.4604070114968499E-2</v>
      </c>
      <c r="L10" s="16">
        <v>1.0732450927113901E-2</v>
      </c>
      <c r="M10" s="16"/>
      <c r="N10" s="16">
        <v>7.7239659393395403E-3</v>
      </c>
      <c r="O10" s="16">
        <v>1.3168056159871201E-2</v>
      </c>
      <c r="P10" s="16">
        <v>1.7019515325255499E-2</v>
      </c>
      <c r="Q10" s="16">
        <v>2.6410697702470901E-2</v>
      </c>
      <c r="R10" s="16"/>
      <c r="S10" s="16">
        <v>1.2828534921766801E-2</v>
      </c>
      <c r="T10" s="16">
        <v>2.3042339094788498E-2</v>
      </c>
      <c r="U10" s="16"/>
      <c r="V10" s="16">
        <v>2.03496726225194E-2</v>
      </c>
      <c r="W10" s="16">
        <v>1.1934367739431699E-2</v>
      </c>
      <c r="X10" s="16">
        <v>2.2666675830805099E-2</v>
      </c>
      <c r="Y10" s="16">
        <v>0</v>
      </c>
      <c r="Z10" s="16"/>
      <c r="AA10" s="16">
        <v>1.5884343843310701E-2</v>
      </c>
      <c r="AB10" s="16">
        <v>2.2048839060507201E-2</v>
      </c>
      <c r="AC10" s="16">
        <v>2.2305073829653899E-2</v>
      </c>
      <c r="AD10" s="16">
        <v>1.1424675956162001E-2</v>
      </c>
      <c r="AE10" s="16">
        <v>2.3504102085842998E-2</v>
      </c>
      <c r="AF10" s="16">
        <v>0</v>
      </c>
      <c r="AG10" s="16"/>
      <c r="AH10" s="16">
        <v>1.71981999248428E-2</v>
      </c>
      <c r="AI10" s="16">
        <v>1.9591957093064601E-2</v>
      </c>
      <c r="AJ10" s="16"/>
      <c r="AK10" s="16">
        <v>1.27626115843699E-2</v>
      </c>
      <c r="AL10" s="16">
        <v>9.5286085172748506E-3</v>
      </c>
      <c r="AM10" s="16"/>
      <c r="AN10" s="16">
        <v>1.35236766327771E-2</v>
      </c>
      <c r="AO10" s="16">
        <v>1.4139574645801799E-2</v>
      </c>
      <c r="AP10" s="16"/>
      <c r="AQ10" s="16">
        <v>2.3417346322841499E-2</v>
      </c>
      <c r="AR10" s="16">
        <v>2.4060504241233599E-2</v>
      </c>
      <c r="AS10" s="16">
        <v>4.9004554008519902E-3</v>
      </c>
      <c r="AT10" s="16"/>
      <c r="AU10" s="16">
        <v>1.7085608626782801E-2</v>
      </c>
      <c r="AV10" s="16">
        <v>1.68657644001684E-2</v>
      </c>
      <c r="AW10" s="16"/>
      <c r="AX10" s="16">
        <v>1.7588364513908598E-2</v>
      </c>
      <c r="AY10" s="16">
        <v>1.38723949748804E-2</v>
      </c>
      <c r="AZ10" s="16"/>
      <c r="BA10" s="16">
        <v>7.4903305416991802E-3</v>
      </c>
      <c r="BB10" s="16">
        <v>1.9990967221277599E-2</v>
      </c>
    </row>
    <row r="11" spans="2:54" x14ac:dyDescent="0.35">
      <c r="B11" s="19" t="s">
        <v>374</v>
      </c>
      <c r="C11" s="16">
        <v>4.41278926171952E-2</v>
      </c>
      <c r="D11" s="16">
        <v>3.7186597429278899E-2</v>
      </c>
      <c r="E11" s="16">
        <v>4.9560689263375098E-2</v>
      </c>
      <c r="F11" s="16"/>
      <c r="G11" s="16">
        <v>6.2856295557395803E-2</v>
      </c>
      <c r="H11" s="16">
        <v>5.7417873842858597E-2</v>
      </c>
      <c r="I11" s="16">
        <v>2.1680446424316199E-2</v>
      </c>
      <c r="J11" s="16">
        <v>3.1528419383585603E-2</v>
      </c>
      <c r="K11" s="16">
        <v>5.1956441795004998E-2</v>
      </c>
      <c r="L11" s="16">
        <v>4.2766135739353103E-2</v>
      </c>
      <c r="M11" s="16"/>
      <c r="N11" s="16">
        <v>5.7709288300323597E-2</v>
      </c>
      <c r="O11" s="16">
        <v>1.67355713761339E-2</v>
      </c>
      <c r="P11" s="16">
        <v>6.6652113815571803E-2</v>
      </c>
      <c r="Q11" s="16">
        <v>2.22388334432921E-2</v>
      </c>
      <c r="R11" s="16"/>
      <c r="S11" s="16">
        <v>3.98126924973101E-2</v>
      </c>
      <c r="T11" s="16">
        <v>5.0854022192015402E-2</v>
      </c>
      <c r="U11" s="16"/>
      <c r="V11" s="16">
        <v>3.2095388359831299E-2</v>
      </c>
      <c r="W11" s="16">
        <v>5.4728328848038001E-2</v>
      </c>
      <c r="X11" s="16">
        <v>4.0484803611168102E-2</v>
      </c>
      <c r="Y11" s="16">
        <v>3.9911478575259701E-2</v>
      </c>
      <c r="Z11" s="16"/>
      <c r="AA11" s="16">
        <v>5.3829797618560597E-2</v>
      </c>
      <c r="AB11" s="16">
        <v>6.14628252274073E-2</v>
      </c>
      <c r="AC11" s="16">
        <v>3.0251560543698101E-2</v>
      </c>
      <c r="AD11" s="16">
        <v>3.4399504618827001E-2</v>
      </c>
      <c r="AE11" s="16">
        <v>2.06037483402664E-2</v>
      </c>
      <c r="AF11" s="16">
        <v>0</v>
      </c>
      <c r="AG11" s="16"/>
      <c r="AH11" s="16">
        <v>5.1937217567506598E-2</v>
      </c>
      <c r="AI11" s="16">
        <v>4.4190196485030003E-2</v>
      </c>
      <c r="AJ11" s="16"/>
      <c r="AK11" s="16">
        <v>5.2565161129786903E-2</v>
      </c>
      <c r="AL11" s="16">
        <v>5.0016216572980401E-2</v>
      </c>
      <c r="AM11" s="16"/>
      <c r="AN11" s="16">
        <v>4.2338937157805803E-2</v>
      </c>
      <c r="AO11" s="16">
        <v>4.4213539115258299E-2</v>
      </c>
      <c r="AP11" s="16"/>
      <c r="AQ11" s="16">
        <v>5.5790552738375201E-2</v>
      </c>
      <c r="AR11" s="16">
        <v>5.1500942065822598E-2</v>
      </c>
      <c r="AS11" s="16">
        <v>3.5910358060553899E-2</v>
      </c>
      <c r="AT11" s="16"/>
      <c r="AU11" s="16">
        <v>3.6646349339417697E-2</v>
      </c>
      <c r="AV11" s="16">
        <v>5.0191826792705202E-2</v>
      </c>
      <c r="AW11" s="16"/>
      <c r="AX11" s="16">
        <v>4.5773316486575899E-2</v>
      </c>
      <c r="AY11" s="16">
        <v>3.75124239867703E-2</v>
      </c>
      <c r="AZ11" s="16"/>
      <c r="BA11" s="16">
        <v>5.6703124992577597E-2</v>
      </c>
      <c r="BB11" s="16">
        <v>7.6436757106831593E-2</v>
      </c>
    </row>
    <row r="12" spans="2:54" ht="29" customHeight="1" x14ac:dyDescent="0.35">
      <c r="B12" s="19" t="s">
        <v>375</v>
      </c>
      <c r="C12" s="16">
        <v>0.20504703779720701</v>
      </c>
      <c r="D12" s="16">
        <v>0.184586774751934</v>
      </c>
      <c r="E12" s="16">
        <v>0.223866548807928</v>
      </c>
      <c r="F12" s="16"/>
      <c r="G12" s="16">
        <v>0.22057516694370599</v>
      </c>
      <c r="H12" s="16">
        <v>0.17972576862713999</v>
      </c>
      <c r="I12" s="16">
        <v>0.25011036765061501</v>
      </c>
      <c r="J12" s="16">
        <v>0.25430113157822498</v>
      </c>
      <c r="K12" s="16">
        <v>0.19085332448381201</v>
      </c>
      <c r="L12" s="16">
        <v>0.15666608092672399</v>
      </c>
      <c r="M12" s="16"/>
      <c r="N12" s="16">
        <v>0.18651371225723301</v>
      </c>
      <c r="O12" s="16">
        <v>0.262628505624459</v>
      </c>
      <c r="P12" s="16">
        <v>0.19000996689496899</v>
      </c>
      <c r="Q12" s="16">
        <v>0.19207344423871001</v>
      </c>
      <c r="R12" s="16"/>
      <c r="S12" s="16">
        <v>0.20245896785480599</v>
      </c>
      <c r="T12" s="16">
        <v>0.209970310050034</v>
      </c>
      <c r="U12" s="16"/>
      <c r="V12" s="16">
        <v>0.27710416685117001</v>
      </c>
      <c r="W12" s="16">
        <v>0.185258656531848</v>
      </c>
      <c r="X12" s="16">
        <v>0.175842912830658</v>
      </c>
      <c r="Y12" s="16">
        <v>0.150816096830312</v>
      </c>
      <c r="Z12" s="16"/>
      <c r="AA12" s="16">
        <v>0.26248602280469902</v>
      </c>
      <c r="AB12" s="16">
        <v>0.16092652933597901</v>
      </c>
      <c r="AC12" s="16">
        <v>0.23686398579749501</v>
      </c>
      <c r="AD12" s="16">
        <v>0.12591255698002099</v>
      </c>
      <c r="AE12" s="16">
        <v>0.23883165212305599</v>
      </c>
      <c r="AF12" s="16">
        <v>8.2918510767163306E-2</v>
      </c>
      <c r="AG12" s="16"/>
      <c r="AH12" s="16">
        <v>0.18909156972298799</v>
      </c>
      <c r="AI12" s="16">
        <v>0.18819751253699399</v>
      </c>
      <c r="AJ12" s="16"/>
      <c r="AK12" s="16">
        <v>0.17414329447600699</v>
      </c>
      <c r="AL12" s="16">
        <v>0.19611213765413499</v>
      </c>
      <c r="AM12" s="16"/>
      <c r="AN12" s="16">
        <v>0.19356793165056499</v>
      </c>
      <c r="AO12" s="16">
        <v>0.183812460029769</v>
      </c>
      <c r="AP12" s="16"/>
      <c r="AQ12" s="16">
        <v>0.116999528581052</v>
      </c>
      <c r="AR12" s="16">
        <v>0.26767576151456401</v>
      </c>
      <c r="AS12" s="16">
        <v>0.16221525900429601</v>
      </c>
      <c r="AT12" s="16"/>
      <c r="AU12" s="16">
        <v>0.185919478023926</v>
      </c>
      <c r="AV12" s="16">
        <v>0.23590705275269599</v>
      </c>
      <c r="AW12" s="16"/>
      <c r="AX12" s="16">
        <v>0.202648228818395</v>
      </c>
      <c r="AY12" s="16">
        <v>0.219758657345755</v>
      </c>
      <c r="AZ12" s="16"/>
      <c r="BA12" s="16">
        <v>0.156445782849264</v>
      </c>
      <c r="BB12" s="16">
        <v>0.24215324011140901</v>
      </c>
    </row>
    <row r="13" spans="2:54" x14ac:dyDescent="0.35">
      <c r="B13" s="19" t="s">
        <v>376</v>
      </c>
      <c r="C13" s="16">
        <v>0.15911561000364099</v>
      </c>
      <c r="D13" s="16">
        <v>0.17983910534936601</v>
      </c>
      <c r="E13" s="16">
        <v>0.14013204288630501</v>
      </c>
      <c r="F13" s="16"/>
      <c r="G13" s="16">
        <v>9.2181056556870297E-2</v>
      </c>
      <c r="H13" s="16">
        <v>0.16266352367421599</v>
      </c>
      <c r="I13" s="16">
        <v>0.18116534429029499</v>
      </c>
      <c r="J13" s="16">
        <v>0.107846437497977</v>
      </c>
      <c r="K13" s="16">
        <v>0.25064365455187398</v>
      </c>
      <c r="L13" s="16">
        <v>0.14459645476461</v>
      </c>
      <c r="M13" s="16"/>
      <c r="N13" s="16">
        <v>0.17544553418534001</v>
      </c>
      <c r="O13" s="16">
        <v>0.14690831732947099</v>
      </c>
      <c r="P13" s="16">
        <v>0.154612397288627</v>
      </c>
      <c r="Q13" s="16">
        <v>0.16531579803507901</v>
      </c>
      <c r="R13" s="16"/>
      <c r="S13" s="16">
        <v>0.14912225207048299</v>
      </c>
      <c r="T13" s="16">
        <v>0.17331684190934499</v>
      </c>
      <c r="U13" s="16"/>
      <c r="V13" s="16">
        <v>0.14617352961493699</v>
      </c>
      <c r="W13" s="16">
        <v>0.14760218847222401</v>
      </c>
      <c r="X13" s="16">
        <v>0.186144415399184</v>
      </c>
      <c r="Y13" s="16">
        <v>0.16119021953778201</v>
      </c>
      <c r="Z13" s="16"/>
      <c r="AA13" s="16">
        <v>0.128051501291012</v>
      </c>
      <c r="AB13" s="16">
        <v>0.159234375737134</v>
      </c>
      <c r="AC13" s="16">
        <v>0.18439488952151101</v>
      </c>
      <c r="AD13" s="16">
        <v>0.197777389904432</v>
      </c>
      <c r="AE13" s="16">
        <v>0.17053477248715301</v>
      </c>
      <c r="AF13" s="16">
        <v>0.17045883010151699</v>
      </c>
      <c r="AG13" s="16"/>
      <c r="AH13" s="16">
        <v>0.15861197575632799</v>
      </c>
      <c r="AI13" s="16">
        <v>0.17801975218791</v>
      </c>
      <c r="AJ13" s="16"/>
      <c r="AK13" s="16">
        <v>0.154702361536495</v>
      </c>
      <c r="AL13" s="16">
        <v>0.18468782359399299</v>
      </c>
      <c r="AM13" s="16"/>
      <c r="AN13" s="16">
        <v>0.16743698440039101</v>
      </c>
      <c r="AO13" s="16">
        <v>0.168673670633323</v>
      </c>
      <c r="AP13" s="16"/>
      <c r="AQ13" s="16">
        <v>0.14319074365714701</v>
      </c>
      <c r="AR13" s="16">
        <v>0.14790106332481001</v>
      </c>
      <c r="AS13" s="16">
        <v>0.19281680491289399</v>
      </c>
      <c r="AT13" s="16"/>
      <c r="AU13" s="16">
        <v>0.18350826375254101</v>
      </c>
      <c r="AV13" s="16">
        <v>0.123769251431452</v>
      </c>
      <c r="AW13" s="16"/>
      <c r="AX13" s="16">
        <v>0.16410612899309199</v>
      </c>
      <c r="AY13" s="16">
        <v>0.13484101148060501</v>
      </c>
      <c r="AZ13" s="16"/>
      <c r="BA13" s="16">
        <v>0.185462051666824</v>
      </c>
      <c r="BB13" s="16">
        <v>0.10415896975535301</v>
      </c>
    </row>
    <row r="14" spans="2:54" x14ac:dyDescent="0.35">
      <c r="B14" s="19" t="s">
        <v>377</v>
      </c>
      <c r="C14" s="16">
        <v>0.16819308415845199</v>
      </c>
      <c r="D14" s="16">
        <v>0.21489663041092699</v>
      </c>
      <c r="E14" s="16">
        <v>0.122131421521359</v>
      </c>
      <c r="F14" s="16"/>
      <c r="G14" s="16">
        <v>0.162082334982566</v>
      </c>
      <c r="H14" s="16">
        <v>0.18576210588644601</v>
      </c>
      <c r="I14" s="16">
        <v>0.18326304893524001</v>
      </c>
      <c r="J14" s="16">
        <v>0.18260149264537401</v>
      </c>
      <c r="K14" s="16">
        <v>0.11887888135158101</v>
      </c>
      <c r="L14" s="16">
        <v>0.172680760999462</v>
      </c>
      <c r="M14" s="16"/>
      <c r="N14" s="16">
        <v>0.21686798833324</v>
      </c>
      <c r="O14" s="16">
        <v>0.15590067792186599</v>
      </c>
      <c r="P14" s="16">
        <v>0.16155522360111399</v>
      </c>
      <c r="Q14" s="16">
        <v>0.15472109378288901</v>
      </c>
      <c r="R14" s="16"/>
      <c r="S14" s="16">
        <v>0.18458488066602399</v>
      </c>
      <c r="T14" s="16">
        <v>0.144315269648221</v>
      </c>
      <c r="U14" s="16"/>
      <c r="V14" s="16">
        <v>0.107683999824295</v>
      </c>
      <c r="W14" s="16">
        <v>0.19075616580837501</v>
      </c>
      <c r="X14" s="16">
        <v>0.18557487674527001</v>
      </c>
      <c r="Y14" s="16">
        <v>0.204580371539132</v>
      </c>
      <c r="Z14" s="16"/>
      <c r="AA14" s="16">
        <v>0.13169470842515299</v>
      </c>
      <c r="AB14" s="16">
        <v>0.17757612015472299</v>
      </c>
      <c r="AC14" s="16">
        <v>0.18704128830415501</v>
      </c>
      <c r="AD14" s="16">
        <v>0.219713833405103</v>
      </c>
      <c r="AE14" s="16">
        <v>0.12521152937197899</v>
      </c>
      <c r="AF14" s="16">
        <v>0.283869250406943</v>
      </c>
      <c r="AG14" s="16"/>
      <c r="AH14" s="16">
        <v>0.20053431907043401</v>
      </c>
      <c r="AI14" s="16">
        <v>0.16105329710032901</v>
      </c>
      <c r="AJ14" s="16"/>
      <c r="AK14" s="16">
        <v>0.20441824089566099</v>
      </c>
      <c r="AL14" s="16">
        <v>0.17852465443937901</v>
      </c>
      <c r="AM14" s="16"/>
      <c r="AN14" s="16">
        <v>0.193083976597102</v>
      </c>
      <c r="AO14" s="16">
        <v>0.16075705733743101</v>
      </c>
      <c r="AP14" s="16"/>
      <c r="AQ14" s="16">
        <v>0.233263746629814</v>
      </c>
      <c r="AR14" s="16">
        <v>0.12074512513414799</v>
      </c>
      <c r="AS14" s="16">
        <v>0.20132552385136099</v>
      </c>
      <c r="AT14" s="16"/>
      <c r="AU14" s="16">
        <v>0.16674482759663001</v>
      </c>
      <c r="AV14" s="16">
        <v>0.169213340585262</v>
      </c>
      <c r="AW14" s="16"/>
      <c r="AX14" s="16">
        <v>0.17760063598644199</v>
      </c>
      <c r="AY14" s="16">
        <v>0.12698583753683601</v>
      </c>
      <c r="AZ14" s="16"/>
      <c r="BA14" s="16">
        <v>0.222244655331887</v>
      </c>
      <c r="BB14" s="16">
        <v>0.21394081744517299</v>
      </c>
    </row>
    <row r="15" spans="2:54" x14ac:dyDescent="0.35">
      <c r="B15" s="19" t="s">
        <v>378</v>
      </c>
      <c r="C15" s="16">
        <v>0.231550056345741</v>
      </c>
      <c r="D15" s="16">
        <v>0.23352044591173801</v>
      </c>
      <c r="E15" s="16">
        <v>0.23133961410761</v>
      </c>
      <c r="F15" s="16"/>
      <c r="G15" s="16">
        <v>0.26603489035536498</v>
      </c>
      <c r="H15" s="16">
        <v>0.27759031592643602</v>
      </c>
      <c r="I15" s="16">
        <v>0.19154899831924199</v>
      </c>
      <c r="J15" s="16">
        <v>0.224317587429124</v>
      </c>
      <c r="K15" s="16">
        <v>0.186671552394688</v>
      </c>
      <c r="L15" s="16">
        <v>0.24389844015011</v>
      </c>
      <c r="M15" s="16"/>
      <c r="N15" s="16">
        <v>0.20858679894670901</v>
      </c>
      <c r="O15" s="16">
        <v>0.21092889116935101</v>
      </c>
      <c r="P15" s="16">
        <v>0.241923283939111</v>
      </c>
      <c r="Q15" s="16">
        <v>0.249401180629886</v>
      </c>
      <c r="R15" s="16"/>
      <c r="S15" s="16">
        <v>0.23913573015447201</v>
      </c>
      <c r="T15" s="16">
        <v>0.217944960479904</v>
      </c>
      <c r="U15" s="16"/>
      <c r="V15" s="16">
        <v>0.20935820656074899</v>
      </c>
      <c r="W15" s="16">
        <v>0.20666409300168201</v>
      </c>
      <c r="X15" s="16">
        <v>0.27194206673879001</v>
      </c>
      <c r="Y15" s="16">
        <v>0.34462091497659503</v>
      </c>
      <c r="Z15" s="16"/>
      <c r="AA15" s="16">
        <v>0.179980204733659</v>
      </c>
      <c r="AB15" s="16">
        <v>0.258401200241481</v>
      </c>
      <c r="AC15" s="16">
        <v>0.18467279503491699</v>
      </c>
      <c r="AD15" s="16">
        <v>0.28132568518290801</v>
      </c>
      <c r="AE15" s="16">
        <v>0.28644454020325799</v>
      </c>
      <c r="AF15" s="16">
        <v>0.37360442854730103</v>
      </c>
      <c r="AG15" s="16"/>
      <c r="AH15" s="16">
        <v>0.25005386846494498</v>
      </c>
      <c r="AI15" s="16">
        <v>0.224377708939967</v>
      </c>
      <c r="AJ15" s="16"/>
      <c r="AK15" s="16">
        <v>0.23124150406331601</v>
      </c>
      <c r="AL15" s="16">
        <v>0.20528933743248001</v>
      </c>
      <c r="AM15" s="16"/>
      <c r="AN15" s="16">
        <v>0.251601327989326</v>
      </c>
      <c r="AO15" s="16">
        <v>0.220963736266889</v>
      </c>
      <c r="AP15" s="16"/>
      <c r="AQ15" s="16">
        <v>0.30683922269496799</v>
      </c>
      <c r="AR15" s="16">
        <v>0.18524455256320399</v>
      </c>
      <c r="AS15" s="16">
        <v>0.263977520123098</v>
      </c>
      <c r="AT15" s="16"/>
      <c r="AU15" s="16">
        <v>0.21918031070895699</v>
      </c>
      <c r="AV15" s="16">
        <v>0.253306378723963</v>
      </c>
      <c r="AW15" s="16"/>
      <c r="AX15" s="16">
        <v>0.24538737178300701</v>
      </c>
      <c r="AY15" s="16">
        <v>0.17030207076481399</v>
      </c>
      <c r="AZ15" s="16"/>
      <c r="BA15" s="16">
        <v>0.27230586314988497</v>
      </c>
      <c r="BB15" s="16">
        <v>0.28698412478683499</v>
      </c>
    </row>
    <row r="16" spans="2:54" x14ac:dyDescent="0.35">
      <c r="B16" s="19" t="s">
        <v>103</v>
      </c>
      <c r="C16" s="20">
        <v>5.6754704687193798E-2</v>
      </c>
      <c r="D16" s="20">
        <v>4.9684875925137997E-2</v>
      </c>
      <c r="E16" s="20">
        <v>6.4337826824371502E-2</v>
      </c>
      <c r="F16" s="20"/>
      <c r="G16" s="20">
        <v>9.0727975112800299E-2</v>
      </c>
      <c r="H16" s="20">
        <v>2.8035551234859998E-2</v>
      </c>
      <c r="I16" s="20">
        <v>2.7794480583916901E-2</v>
      </c>
      <c r="J16" s="20">
        <v>5.8309073872889298E-2</v>
      </c>
      <c r="K16" s="20">
        <v>4.1961467873778101E-2</v>
      </c>
      <c r="L16" s="20">
        <v>9.4690383467139205E-2</v>
      </c>
      <c r="M16" s="20"/>
      <c r="N16" s="20">
        <v>4.0637354087396098E-2</v>
      </c>
      <c r="O16" s="20">
        <v>6.6225974277853802E-2</v>
      </c>
      <c r="P16" s="20">
        <v>6.1326893762586002E-2</v>
      </c>
      <c r="Q16" s="20">
        <v>5.2684617491861999E-2</v>
      </c>
      <c r="R16" s="20"/>
      <c r="S16" s="20">
        <v>5.6946337364390601E-2</v>
      </c>
      <c r="T16" s="20">
        <v>5.6748369575790499E-2</v>
      </c>
      <c r="U16" s="20"/>
      <c r="V16" s="20">
        <v>5.3628695726345897E-2</v>
      </c>
      <c r="W16" s="20">
        <v>6.9433454113300305E-2</v>
      </c>
      <c r="X16" s="20">
        <v>4.8709794781334297E-2</v>
      </c>
      <c r="Y16" s="20">
        <v>0</v>
      </c>
      <c r="Z16" s="20"/>
      <c r="AA16" s="20">
        <v>7.4269447236701203E-2</v>
      </c>
      <c r="AB16" s="20">
        <v>7.4407500135600393E-2</v>
      </c>
      <c r="AC16" s="20">
        <v>3.1356481749067702E-2</v>
      </c>
      <c r="AD16" s="20">
        <v>2.9369795930650099E-2</v>
      </c>
      <c r="AE16" s="20">
        <v>3.55628976090476E-2</v>
      </c>
      <c r="AF16" s="20">
        <v>6.3887676501372101E-2</v>
      </c>
      <c r="AG16" s="20"/>
      <c r="AH16" s="20">
        <v>3.4655496063229103E-2</v>
      </c>
      <c r="AI16" s="20">
        <v>6.5220776688614798E-2</v>
      </c>
      <c r="AJ16" s="20"/>
      <c r="AK16" s="20">
        <v>4.6110283959300301E-2</v>
      </c>
      <c r="AL16" s="20">
        <v>5.8423719301482997E-2</v>
      </c>
      <c r="AM16" s="20"/>
      <c r="AN16" s="20">
        <v>3.6823113065356197E-2</v>
      </c>
      <c r="AO16" s="20">
        <v>8.5696082807836693E-2</v>
      </c>
      <c r="AP16" s="20"/>
      <c r="AQ16" s="20">
        <v>3.8360259764425003E-2</v>
      </c>
      <c r="AR16" s="20">
        <v>6.07662049847204E-2</v>
      </c>
      <c r="AS16" s="20">
        <v>4.9785106364617103E-2</v>
      </c>
      <c r="AT16" s="20"/>
      <c r="AU16" s="20">
        <v>6.0574289218111602E-2</v>
      </c>
      <c r="AV16" s="20">
        <v>4.9341618668623299E-2</v>
      </c>
      <c r="AW16" s="20"/>
      <c r="AX16" s="20">
        <v>5.1518849360269098E-2</v>
      </c>
      <c r="AY16" s="20">
        <v>7.9810604372814606E-2</v>
      </c>
      <c r="AZ16" s="20"/>
      <c r="BA16" s="20">
        <v>2.3311653483197799E-2</v>
      </c>
      <c r="BB16" s="20">
        <v>1.5886885487555302E-2</v>
      </c>
    </row>
    <row r="17" spans="2:2" x14ac:dyDescent="0.35">
      <c r="B17" s="21"/>
    </row>
    <row r="18" spans="2:2" x14ac:dyDescent="0.35">
      <c r="B18" t="s">
        <v>525</v>
      </c>
    </row>
    <row r="19" spans="2:2" x14ac:dyDescent="0.35">
      <c r="B19" t="s">
        <v>526</v>
      </c>
    </row>
    <row r="21" spans="2:2" x14ac:dyDescent="0.35">
      <c r="B2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O21"/>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15" width="20.7265625" customWidth="1"/>
  </cols>
  <sheetData>
    <row r="2" spans="2:15" ht="40" customHeight="1" x14ac:dyDescent="0.35">
      <c r="D2" s="32" t="s">
        <v>586</v>
      </c>
      <c r="E2" s="27"/>
      <c r="F2" s="27"/>
      <c r="G2" s="27"/>
      <c r="H2" s="27"/>
      <c r="I2" s="27"/>
      <c r="J2" s="27"/>
      <c r="K2" s="27"/>
      <c r="L2" s="27"/>
      <c r="M2" s="27"/>
      <c r="N2" s="27"/>
      <c r="O2" s="27"/>
    </row>
    <row r="6" spans="2:15" ht="50" customHeight="1" x14ac:dyDescent="0.35">
      <c r="B6" s="24"/>
      <c r="C6" s="24" t="s">
        <v>574</v>
      </c>
      <c r="D6" s="24" t="s">
        <v>575</v>
      </c>
      <c r="E6" s="24" t="s">
        <v>576</v>
      </c>
      <c r="F6" s="24" t="s">
        <v>577</v>
      </c>
      <c r="G6" s="24" t="s">
        <v>578</v>
      </c>
      <c r="H6" s="24" t="s">
        <v>579</v>
      </c>
      <c r="I6" s="24" t="s">
        <v>580</v>
      </c>
      <c r="J6" s="24" t="s">
        <v>581</v>
      </c>
      <c r="K6" s="24" t="s">
        <v>582</v>
      </c>
      <c r="L6" s="24" t="s">
        <v>583</v>
      </c>
      <c r="M6" s="24" t="s">
        <v>584</v>
      </c>
      <c r="N6" s="24" t="s">
        <v>585</v>
      </c>
    </row>
    <row r="7" spans="2:15" x14ac:dyDescent="0.35">
      <c r="B7" s="19" t="s">
        <v>391</v>
      </c>
      <c r="C7" s="16">
        <v>4.3770107487495998E-2</v>
      </c>
      <c r="D7" s="16">
        <v>3.8373861362880297E-2</v>
      </c>
      <c r="E7" s="16">
        <v>4.7248256758302E-2</v>
      </c>
      <c r="F7" s="16">
        <v>3.7608123404023301E-2</v>
      </c>
      <c r="G7" s="16">
        <v>6.1963695911985701E-2</v>
      </c>
      <c r="H7" s="16">
        <v>7.1312477287934994E-2</v>
      </c>
      <c r="I7" s="16">
        <v>5.8234782878668498E-2</v>
      </c>
      <c r="J7" s="16">
        <v>5.61915821277848E-2</v>
      </c>
      <c r="K7" s="16">
        <v>6.8945447604915902E-2</v>
      </c>
      <c r="L7" s="16">
        <v>8.4443741206955802E-2</v>
      </c>
      <c r="M7" s="16">
        <v>4.7987165823295298E-2</v>
      </c>
      <c r="N7" s="16">
        <v>4.4680971949232602E-2</v>
      </c>
    </row>
    <row r="8" spans="2:15" x14ac:dyDescent="0.35">
      <c r="B8" s="19" t="s">
        <v>373</v>
      </c>
      <c r="C8" s="16">
        <v>2.13292684974302E-2</v>
      </c>
      <c r="D8" s="16">
        <v>1.2186660255465E-2</v>
      </c>
      <c r="E8" s="16">
        <v>2.1061137012339599E-2</v>
      </c>
      <c r="F8" s="16">
        <v>1.7531033213669899E-2</v>
      </c>
      <c r="G8" s="16">
        <v>3.12327735463525E-2</v>
      </c>
      <c r="H8" s="16">
        <v>4.3357190885882801E-2</v>
      </c>
      <c r="I8" s="16">
        <v>3.5292252409438299E-2</v>
      </c>
      <c r="J8" s="16">
        <v>3.3599182257773003E-2</v>
      </c>
      <c r="K8" s="16">
        <v>3.0319302435293499E-2</v>
      </c>
      <c r="L8" s="16">
        <v>3.1014753919950299E-2</v>
      </c>
      <c r="M8" s="16">
        <v>2.1605534358058301E-2</v>
      </c>
      <c r="N8" s="16">
        <v>2.1366463247654399E-2</v>
      </c>
    </row>
    <row r="9" spans="2:15" x14ac:dyDescent="0.35">
      <c r="B9" s="19" t="s">
        <v>374</v>
      </c>
      <c r="C9" s="16">
        <v>3.3187044878965198E-2</v>
      </c>
      <c r="D9" s="16">
        <v>4.3246284220501301E-2</v>
      </c>
      <c r="E9" s="16">
        <v>4.02145622746959E-2</v>
      </c>
      <c r="F9" s="16">
        <v>3.5802905375482502E-2</v>
      </c>
      <c r="G9" s="16">
        <v>5.8448225326839201E-2</v>
      </c>
      <c r="H9" s="16">
        <v>4.9910086132516497E-2</v>
      </c>
      <c r="I9" s="16">
        <v>6.5882473486109705E-2</v>
      </c>
      <c r="J9" s="16">
        <v>6.2263669829518302E-2</v>
      </c>
      <c r="K9" s="16">
        <v>6.4769551513158996E-2</v>
      </c>
      <c r="L9" s="16">
        <v>5.5024172796215E-2</v>
      </c>
      <c r="M9" s="16">
        <v>4.2946774128480997E-2</v>
      </c>
      <c r="N9" s="16">
        <v>3.8306910107285701E-2</v>
      </c>
    </row>
    <row r="10" spans="2:15" ht="29" customHeight="1" x14ac:dyDescent="0.35">
      <c r="B10" s="19" t="s">
        <v>392</v>
      </c>
      <c r="C10" s="16">
        <v>0.16872800079286401</v>
      </c>
      <c r="D10" s="16">
        <v>0.151042233854878</v>
      </c>
      <c r="E10" s="16">
        <v>0.17352611047827601</v>
      </c>
      <c r="F10" s="16">
        <v>0.15972179973426701</v>
      </c>
      <c r="G10" s="16">
        <v>0.21728038576667499</v>
      </c>
      <c r="H10" s="16">
        <v>0.248842526244866</v>
      </c>
      <c r="I10" s="16">
        <v>0.24369644931055401</v>
      </c>
      <c r="J10" s="16">
        <v>0.23249304311942301</v>
      </c>
      <c r="K10" s="16">
        <v>0.28480107290340601</v>
      </c>
      <c r="L10" s="16">
        <v>0.21420272449295399</v>
      </c>
      <c r="M10" s="16">
        <v>0.193422423735161</v>
      </c>
      <c r="N10" s="16">
        <v>0.165586173008749</v>
      </c>
    </row>
    <row r="11" spans="2:15" x14ac:dyDescent="0.35">
      <c r="B11" s="19" t="s">
        <v>376</v>
      </c>
      <c r="C11" s="16">
        <v>0.16389514809136899</v>
      </c>
      <c r="D11" s="16">
        <v>0.16755851550099499</v>
      </c>
      <c r="E11" s="16">
        <v>0.194734053443961</v>
      </c>
      <c r="F11" s="16">
        <v>0.18122497339043001</v>
      </c>
      <c r="G11" s="16">
        <v>0.161367401939121</v>
      </c>
      <c r="H11" s="16">
        <v>0.17222083646912101</v>
      </c>
      <c r="I11" s="16">
        <v>0.15431774758105901</v>
      </c>
      <c r="J11" s="16">
        <v>0.170953893760703</v>
      </c>
      <c r="K11" s="16">
        <v>0.15543986483237901</v>
      </c>
      <c r="L11" s="16">
        <v>0.151307487005026</v>
      </c>
      <c r="M11" s="16">
        <v>0.164607092486419</v>
      </c>
      <c r="N11" s="16">
        <v>0.15582845351586</v>
      </c>
    </row>
    <row r="12" spans="2:15" x14ac:dyDescent="0.35">
      <c r="B12" s="19" t="s">
        <v>377</v>
      </c>
      <c r="C12" s="16">
        <v>0.19114913077977999</v>
      </c>
      <c r="D12" s="16">
        <v>0.19403917258381601</v>
      </c>
      <c r="E12" s="16">
        <v>0.16173540048486601</v>
      </c>
      <c r="F12" s="16">
        <v>0.19158264926707599</v>
      </c>
      <c r="G12" s="16">
        <v>0.14466254191169201</v>
      </c>
      <c r="H12" s="16">
        <v>0.14341995720018999</v>
      </c>
      <c r="I12" s="16">
        <v>0.148870359029174</v>
      </c>
      <c r="J12" s="16">
        <v>0.140585707539963</v>
      </c>
      <c r="K12" s="16">
        <v>0.129438715629732</v>
      </c>
      <c r="L12" s="16">
        <v>0.155658567126469</v>
      </c>
      <c r="M12" s="16">
        <v>0.18407559968991599</v>
      </c>
      <c r="N12" s="16">
        <v>0.19085961313490801</v>
      </c>
    </row>
    <row r="13" spans="2:15" x14ac:dyDescent="0.35">
      <c r="B13" s="19" t="s">
        <v>393</v>
      </c>
      <c r="C13" s="16">
        <v>0.33978452852781499</v>
      </c>
      <c r="D13" s="16">
        <v>0.36015178141131099</v>
      </c>
      <c r="E13" s="16">
        <v>0.31596878022508101</v>
      </c>
      <c r="F13" s="16">
        <v>0.34056773027580001</v>
      </c>
      <c r="G13" s="16">
        <v>0.273900420057062</v>
      </c>
      <c r="H13" s="16">
        <v>0.214514651300972</v>
      </c>
      <c r="I13" s="16">
        <v>0.247035651672185</v>
      </c>
      <c r="J13" s="16">
        <v>0.23780181386461599</v>
      </c>
      <c r="K13" s="16">
        <v>0.19841650409191999</v>
      </c>
      <c r="L13" s="16">
        <v>0.25255390622566298</v>
      </c>
      <c r="M13" s="16">
        <v>0.29971328818718201</v>
      </c>
      <c r="N13" s="16">
        <v>0.34480629995072998</v>
      </c>
    </row>
    <row r="14" spans="2:15" x14ac:dyDescent="0.35">
      <c r="B14" s="19" t="s">
        <v>103</v>
      </c>
      <c r="C14" s="16">
        <v>3.8156770944280098E-2</v>
      </c>
      <c r="D14" s="16">
        <v>3.3401490810153603E-2</v>
      </c>
      <c r="E14" s="16">
        <v>4.5511699322479102E-2</v>
      </c>
      <c r="F14" s="16">
        <v>3.5960785339250803E-2</v>
      </c>
      <c r="G14" s="16">
        <v>5.1144555540272099E-2</v>
      </c>
      <c r="H14" s="16">
        <v>5.6422274478516998E-2</v>
      </c>
      <c r="I14" s="16">
        <v>4.6670283632810797E-2</v>
      </c>
      <c r="J14" s="16">
        <v>6.6111107500218105E-2</v>
      </c>
      <c r="K14" s="16">
        <v>6.7869540989193997E-2</v>
      </c>
      <c r="L14" s="16">
        <v>5.5794647226767503E-2</v>
      </c>
      <c r="M14" s="16">
        <v>4.5642121591486798E-2</v>
      </c>
      <c r="N14" s="16">
        <v>3.8565115085580297E-2</v>
      </c>
    </row>
    <row r="15" spans="2:15" x14ac:dyDescent="0.35">
      <c r="B15" s="21"/>
      <c r="C15" s="21"/>
      <c r="D15" s="21"/>
      <c r="E15" s="21"/>
      <c r="F15" s="21"/>
      <c r="G15" s="21"/>
      <c r="H15" s="21"/>
      <c r="I15" s="21"/>
      <c r="J15" s="21"/>
      <c r="K15" s="21"/>
      <c r="L15" s="21"/>
      <c r="M15" s="21"/>
      <c r="N15" s="21"/>
    </row>
    <row r="16" spans="2:15" x14ac:dyDescent="0.35">
      <c r="B16" t="s">
        <v>525</v>
      </c>
    </row>
    <row r="17" spans="2:2" x14ac:dyDescent="0.35">
      <c r="B17" t="s">
        <v>526</v>
      </c>
    </row>
    <row r="21" spans="2:2" x14ac:dyDescent="0.35">
      <c r="B21" s="6" t="str">
        <f>HYPERLINK("#'A- 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B21"/>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390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391</v>
      </c>
      <c r="C9" s="16">
        <v>4.3770107487495998E-2</v>
      </c>
      <c r="D9" s="16">
        <v>3.8674962258143902E-2</v>
      </c>
      <c r="E9" s="16">
        <v>4.7448275935284299E-2</v>
      </c>
      <c r="F9" s="16"/>
      <c r="G9" s="16">
        <v>9.3963359435521102E-2</v>
      </c>
      <c r="H9" s="16">
        <v>4.9146469321019001E-2</v>
      </c>
      <c r="I9" s="16">
        <v>4.38890870930808E-2</v>
      </c>
      <c r="J9" s="16">
        <v>2.1176620245217E-2</v>
      </c>
      <c r="K9" s="16">
        <v>3.9767877059861803E-2</v>
      </c>
      <c r="L9" s="16">
        <v>3.02744643112604E-2</v>
      </c>
      <c r="M9" s="16"/>
      <c r="N9" s="16">
        <v>4.9646601689161997E-2</v>
      </c>
      <c r="O9" s="16">
        <v>5.4564319264552803E-2</v>
      </c>
      <c r="P9" s="16">
        <v>3.5477844135849403E-2</v>
      </c>
      <c r="Q9" s="16">
        <v>4.3416655458969299E-2</v>
      </c>
      <c r="R9" s="16"/>
      <c r="S9" s="16">
        <v>5.0898983627790301E-2</v>
      </c>
      <c r="T9" s="16">
        <v>3.3239238580308299E-2</v>
      </c>
      <c r="U9" s="16"/>
      <c r="V9" s="16">
        <v>4.3690203419767197E-2</v>
      </c>
      <c r="W9" s="16">
        <v>4.6494352433088998E-2</v>
      </c>
      <c r="X9" s="16">
        <v>4.5294250381092499E-2</v>
      </c>
      <c r="Y9" s="16">
        <v>0</v>
      </c>
      <c r="Z9" s="16"/>
      <c r="AA9" s="16">
        <v>5.3967349694958699E-2</v>
      </c>
      <c r="AB9" s="16">
        <v>2.9018155321967901E-2</v>
      </c>
      <c r="AC9" s="16">
        <v>3.3471655912930803E-2</v>
      </c>
      <c r="AD9" s="16">
        <v>3.5101824801937201E-2</v>
      </c>
      <c r="AE9" s="16">
        <v>5.2545197031815101E-2</v>
      </c>
      <c r="AF9" s="16">
        <v>6.8208350656466202E-2</v>
      </c>
      <c r="AG9" s="16"/>
      <c r="AH9" s="16">
        <v>3.6950885103443597E-2</v>
      </c>
      <c r="AI9" s="16">
        <v>5.7718338013278601E-2</v>
      </c>
      <c r="AJ9" s="16"/>
      <c r="AK9" s="16">
        <v>4.2620286149082698E-2</v>
      </c>
      <c r="AL9" s="16">
        <v>5.9254458164491902E-2</v>
      </c>
      <c r="AM9" s="16"/>
      <c r="AN9" s="16">
        <v>3.63959142159333E-2</v>
      </c>
      <c r="AO9" s="16">
        <v>5.2313842481725603E-2</v>
      </c>
      <c r="AP9" s="16"/>
      <c r="AQ9" s="16">
        <v>4.1894437539254398E-2</v>
      </c>
      <c r="AR9" s="16">
        <v>3.3075587874568199E-2</v>
      </c>
      <c r="AS9" s="16">
        <v>5.8948786820618902E-2</v>
      </c>
      <c r="AT9" s="16"/>
      <c r="AU9" s="16">
        <v>3.55968993722958E-2</v>
      </c>
      <c r="AV9" s="16">
        <v>5.6159298190327299E-2</v>
      </c>
      <c r="AW9" s="16"/>
      <c r="AX9" s="16">
        <v>4.3098621149494802E-2</v>
      </c>
      <c r="AY9" s="16">
        <v>4.1327551035722797E-2</v>
      </c>
      <c r="AZ9" s="16"/>
      <c r="BA9" s="16">
        <v>5.2669433066747401E-2</v>
      </c>
      <c r="BB9" s="16">
        <v>3.1839188521353597E-2</v>
      </c>
    </row>
    <row r="10" spans="2:54" x14ac:dyDescent="0.35">
      <c r="B10" s="19" t="s">
        <v>373</v>
      </c>
      <c r="C10" s="16">
        <v>2.13292684974302E-2</v>
      </c>
      <c r="D10" s="16">
        <v>1.5180973701862501E-2</v>
      </c>
      <c r="E10" s="16">
        <v>2.4189904932351899E-2</v>
      </c>
      <c r="F10" s="16"/>
      <c r="G10" s="16">
        <v>2.4718420995116799E-2</v>
      </c>
      <c r="H10" s="16">
        <v>5.8333614401638298E-2</v>
      </c>
      <c r="I10" s="16">
        <v>7.0669980812093896E-3</v>
      </c>
      <c r="J10" s="16">
        <v>0</v>
      </c>
      <c r="K10" s="16">
        <v>1.79375766599108E-2</v>
      </c>
      <c r="L10" s="16">
        <v>1.75078060873212E-2</v>
      </c>
      <c r="M10" s="16"/>
      <c r="N10" s="16">
        <v>3.04167382258268E-2</v>
      </c>
      <c r="O10" s="16">
        <v>1.9507532238189899E-2</v>
      </c>
      <c r="P10" s="16">
        <v>1.8695410014891702E-2</v>
      </c>
      <c r="Q10" s="16">
        <v>2.06364557651613E-2</v>
      </c>
      <c r="R10" s="16"/>
      <c r="S10" s="16">
        <v>1.9095471748046301E-2</v>
      </c>
      <c r="T10" s="16">
        <v>2.4803563304511202E-2</v>
      </c>
      <c r="U10" s="16"/>
      <c r="V10" s="16">
        <v>3.3854946614588301E-2</v>
      </c>
      <c r="W10" s="16">
        <v>9.6738186079094197E-3</v>
      </c>
      <c r="X10" s="16">
        <v>1.7424987138981898E-2</v>
      </c>
      <c r="Y10" s="16">
        <v>9.7363840483758596E-2</v>
      </c>
      <c r="Z10" s="16"/>
      <c r="AA10" s="16">
        <v>1.02826625958027E-2</v>
      </c>
      <c r="AB10" s="16">
        <v>2.6835582292049801E-2</v>
      </c>
      <c r="AC10" s="16">
        <v>2.6280722865389398E-2</v>
      </c>
      <c r="AD10" s="16">
        <v>3.0576892102808399E-2</v>
      </c>
      <c r="AE10" s="16">
        <v>3.2017399658457797E-2</v>
      </c>
      <c r="AF10" s="16">
        <v>1.8184412953574501E-2</v>
      </c>
      <c r="AG10" s="16"/>
      <c r="AH10" s="16">
        <v>2.8758579293920099E-2</v>
      </c>
      <c r="AI10" s="16">
        <v>1.24376728830921E-2</v>
      </c>
      <c r="AJ10" s="16"/>
      <c r="AK10" s="16">
        <v>2.6132747686234199E-2</v>
      </c>
      <c r="AL10" s="16">
        <v>1.5235284704172E-2</v>
      </c>
      <c r="AM10" s="16"/>
      <c r="AN10" s="16">
        <v>3.3192844616387197E-2</v>
      </c>
      <c r="AO10" s="16">
        <v>8.6655079487126599E-3</v>
      </c>
      <c r="AP10" s="16"/>
      <c r="AQ10" s="16">
        <v>3.5578471679006199E-2</v>
      </c>
      <c r="AR10" s="16">
        <v>1.8067358998118298E-2</v>
      </c>
      <c r="AS10" s="16">
        <v>1.8472651864286899E-2</v>
      </c>
      <c r="AT10" s="16"/>
      <c r="AU10" s="16">
        <v>1.48678017183735E-2</v>
      </c>
      <c r="AV10" s="16">
        <v>2.67899669896547E-2</v>
      </c>
      <c r="AW10" s="16"/>
      <c r="AX10" s="16">
        <v>2.3514468766837399E-2</v>
      </c>
      <c r="AY10" s="16">
        <v>4.5730580492093801E-3</v>
      </c>
      <c r="AZ10" s="16"/>
      <c r="BA10" s="16">
        <v>2.6374562266763501E-2</v>
      </c>
      <c r="BB10" s="16">
        <v>5.87183428772073E-2</v>
      </c>
    </row>
    <row r="11" spans="2:54" x14ac:dyDescent="0.35">
      <c r="B11" s="19" t="s">
        <v>374</v>
      </c>
      <c r="C11" s="16">
        <v>3.3187044878965198E-2</v>
      </c>
      <c r="D11" s="16">
        <v>4.0462789837324702E-2</v>
      </c>
      <c r="E11" s="16">
        <v>2.6811565579341001E-2</v>
      </c>
      <c r="F11" s="16"/>
      <c r="G11" s="16">
        <v>3.1263924227583201E-2</v>
      </c>
      <c r="H11" s="16">
        <v>2.9087175515891298E-2</v>
      </c>
      <c r="I11" s="16">
        <v>1.78170103378129E-2</v>
      </c>
      <c r="J11" s="16">
        <v>3.4933380215631998E-2</v>
      </c>
      <c r="K11" s="16">
        <v>4.0060630297078098E-2</v>
      </c>
      <c r="L11" s="16">
        <v>4.3067563570711398E-2</v>
      </c>
      <c r="M11" s="16"/>
      <c r="N11" s="16">
        <v>3.0534089204099699E-2</v>
      </c>
      <c r="O11" s="16">
        <v>3.01901606667637E-2</v>
      </c>
      <c r="P11" s="16">
        <v>4.8807639053534198E-2</v>
      </c>
      <c r="Q11" s="16">
        <v>1.26605221992237E-2</v>
      </c>
      <c r="R11" s="16"/>
      <c r="S11" s="16">
        <v>3.5701562016637801E-2</v>
      </c>
      <c r="T11" s="16">
        <v>2.9560943857797801E-2</v>
      </c>
      <c r="U11" s="16"/>
      <c r="V11" s="16">
        <v>3.2774880719876699E-2</v>
      </c>
      <c r="W11" s="16">
        <v>3.11772942266672E-2</v>
      </c>
      <c r="X11" s="16">
        <v>3.2993920992927202E-2</v>
      </c>
      <c r="Y11" s="16">
        <v>6.1133110224663598E-2</v>
      </c>
      <c r="Z11" s="16"/>
      <c r="AA11" s="16">
        <v>2.7391406020036899E-2</v>
      </c>
      <c r="AB11" s="16">
        <v>3.47490443842264E-2</v>
      </c>
      <c r="AC11" s="16">
        <v>2.5800704058301101E-2</v>
      </c>
      <c r="AD11" s="16">
        <v>3.7320819305510303E-2</v>
      </c>
      <c r="AE11" s="16">
        <v>5.3650221765598499E-2</v>
      </c>
      <c r="AF11" s="16">
        <v>3.2996806698826701E-2</v>
      </c>
      <c r="AG11" s="16"/>
      <c r="AH11" s="16">
        <v>4.4529564397250899E-2</v>
      </c>
      <c r="AI11" s="16">
        <v>2.3625895794542499E-2</v>
      </c>
      <c r="AJ11" s="16"/>
      <c r="AK11" s="16">
        <v>3.6719533515092398E-2</v>
      </c>
      <c r="AL11" s="16">
        <v>3.4717643633564901E-2</v>
      </c>
      <c r="AM11" s="16"/>
      <c r="AN11" s="16">
        <v>4.13831924808125E-2</v>
      </c>
      <c r="AO11" s="16">
        <v>2.8321257493096798E-2</v>
      </c>
      <c r="AP11" s="16"/>
      <c r="AQ11" s="16">
        <v>3.1613943734970097E-2</v>
      </c>
      <c r="AR11" s="16">
        <v>2.9515003329455301E-2</v>
      </c>
      <c r="AS11" s="16">
        <v>4.2465775683802102E-2</v>
      </c>
      <c r="AT11" s="16"/>
      <c r="AU11" s="16">
        <v>3.6915416028460997E-2</v>
      </c>
      <c r="AV11" s="16">
        <v>2.85020054125481E-2</v>
      </c>
      <c r="AW11" s="16"/>
      <c r="AX11" s="16">
        <v>3.7597283549221802E-2</v>
      </c>
      <c r="AY11" s="16">
        <v>1.2031978803248E-2</v>
      </c>
      <c r="AZ11" s="16"/>
      <c r="BA11" s="16">
        <v>5.0060075516627403E-2</v>
      </c>
      <c r="BB11" s="16">
        <v>2.2538141600793201E-2</v>
      </c>
    </row>
    <row r="12" spans="2:54" ht="29" customHeight="1" x14ac:dyDescent="0.35">
      <c r="B12" s="19" t="s">
        <v>392</v>
      </c>
      <c r="C12" s="16">
        <v>0.16872800079286401</v>
      </c>
      <c r="D12" s="16">
        <v>0.18697962984148001</v>
      </c>
      <c r="E12" s="16">
        <v>0.15223216015104199</v>
      </c>
      <c r="F12" s="16"/>
      <c r="G12" s="16">
        <v>0.14225271524459901</v>
      </c>
      <c r="H12" s="16">
        <v>0.18171320110567599</v>
      </c>
      <c r="I12" s="16">
        <v>0.199305357616232</v>
      </c>
      <c r="J12" s="16">
        <v>0.196638083433857</v>
      </c>
      <c r="K12" s="16">
        <v>0.17047668395326501</v>
      </c>
      <c r="L12" s="16">
        <v>0.12666538664916599</v>
      </c>
      <c r="M12" s="16"/>
      <c r="N12" s="16">
        <v>0.13319643173738499</v>
      </c>
      <c r="O12" s="16">
        <v>0.187321256858969</v>
      </c>
      <c r="P12" s="16">
        <v>0.171454021347067</v>
      </c>
      <c r="Q12" s="16">
        <v>0.17354695943919199</v>
      </c>
      <c r="R12" s="16"/>
      <c r="S12" s="16">
        <v>0.15820926784068301</v>
      </c>
      <c r="T12" s="16">
        <v>0.183769249952042</v>
      </c>
      <c r="U12" s="16"/>
      <c r="V12" s="16">
        <v>0.20035330567622101</v>
      </c>
      <c r="W12" s="16">
        <v>0.17867999731960599</v>
      </c>
      <c r="X12" s="16">
        <v>0.13221261422446901</v>
      </c>
      <c r="Y12" s="16">
        <v>0.12722847024283099</v>
      </c>
      <c r="Z12" s="16"/>
      <c r="AA12" s="16">
        <v>0.22453120902097201</v>
      </c>
      <c r="AB12" s="16">
        <v>0.14448018987049199</v>
      </c>
      <c r="AC12" s="16">
        <v>0.14975933208235501</v>
      </c>
      <c r="AD12" s="16">
        <v>0.106057215469268</v>
      </c>
      <c r="AE12" s="16">
        <v>0.18761030644253601</v>
      </c>
      <c r="AF12" s="16">
        <v>4.30517073944977E-2</v>
      </c>
      <c r="AG12" s="16"/>
      <c r="AH12" s="16">
        <v>0.17679136710304399</v>
      </c>
      <c r="AI12" s="16">
        <v>0.12273184574365199</v>
      </c>
      <c r="AJ12" s="16"/>
      <c r="AK12" s="16">
        <v>0.16751035026323499</v>
      </c>
      <c r="AL12" s="16">
        <v>0.142374221469764</v>
      </c>
      <c r="AM12" s="16"/>
      <c r="AN12" s="16">
        <v>0.17683312142190899</v>
      </c>
      <c r="AO12" s="16">
        <v>0.121610664908681</v>
      </c>
      <c r="AP12" s="16"/>
      <c r="AQ12" s="16">
        <v>0.15346988292424699</v>
      </c>
      <c r="AR12" s="16">
        <v>0.20883821735809399</v>
      </c>
      <c r="AS12" s="16">
        <v>0.128262664759344</v>
      </c>
      <c r="AT12" s="16"/>
      <c r="AU12" s="16">
        <v>0.15970962318784401</v>
      </c>
      <c r="AV12" s="16">
        <v>0.17559762380032501</v>
      </c>
      <c r="AW12" s="16"/>
      <c r="AX12" s="16">
        <v>0.174976909684846</v>
      </c>
      <c r="AY12" s="16">
        <v>0.137878599869347</v>
      </c>
      <c r="AZ12" s="16"/>
      <c r="BA12" s="16">
        <v>0.111676325963288</v>
      </c>
      <c r="BB12" s="16">
        <v>0.229943860837418</v>
      </c>
    </row>
    <row r="13" spans="2:54" x14ac:dyDescent="0.35">
      <c r="B13" s="19" t="s">
        <v>376</v>
      </c>
      <c r="C13" s="16">
        <v>0.16389514809136899</v>
      </c>
      <c r="D13" s="16">
        <v>0.19175274762172101</v>
      </c>
      <c r="E13" s="16">
        <v>0.13891809099668601</v>
      </c>
      <c r="F13" s="16"/>
      <c r="G13" s="16">
        <v>0.16103516907189599</v>
      </c>
      <c r="H13" s="16">
        <v>0.155196370248642</v>
      </c>
      <c r="I13" s="16">
        <v>0.15044960616523401</v>
      </c>
      <c r="J13" s="16">
        <v>0.141499966204227</v>
      </c>
      <c r="K13" s="16">
        <v>0.23681645278351801</v>
      </c>
      <c r="L13" s="16">
        <v>0.14326460535839899</v>
      </c>
      <c r="M13" s="16"/>
      <c r="N13" s="16">
        <v>0.176659016372779</v>
      </c>
      <c r="O13" s="16">
        <v>0.15741801811581699</v>
      </c>
      <c r="P13" s="16">
        <v>0.15467757951014199</v>
      </c>
      <c r="Q13" s="16">
        <v>0.17519768323443999</v>
      </c>
      <c r="R13" s="16"/>
      <c r="S13" s="16">
        <v>0.153558964468928</v>
      </c>
      <c r="T13" s="16">
        <v>0.17697549359560599</v>
      </c>
      <c r="U13" s="16"/>
      <c r="V13" s="16">
        <v>0.12320319873494399</v>
      </c>
      <c r="W13" s="16">
        <v>0.16112697677274901</v>
      </c>
      <c r="X13" s="16">
        <v>0.19175217035023101</v>
      </c>
      <c r="Y13" s="16">
        <v>0.26105372883830302</v>
      </c>
      <c r="Z13" s="16"/>
      <c r="AA13" s="16">
        <v>0.13776693326164699</v>
      </c>
      <c r="AB13" s="16">
        <v>0.14586241990673601</v>
      </c>
      <c r="AC13" s="16">
        <v>0.19235181920150299</v>
      </c>
      <c r="AD13" s="16">
        <v>0.20932186331053099</v>
      </c>
      <c r="AE13" s="16">
        <v>0.165496628542674</v>
      </c>
      <c r="AF13" s="16">
        <v>0.19046041509939601</v>
      </c>
      <c r="AG13" s="16"/>
      <c r="AH13" s="16">
        <v>0.17093891297620001</v>
      </c>
      <c r="AI13" s="16">
        <v>0.17503049174813601</v>
      </c>
      <c r="AJ13" s="16"/>
      <c r="AK13" s="16">
        <v>0.15151865688077401</v>
      </c>
      <c r="AL13" s="16">
        <v>0.20157758819411201</v>
      </c>
      <c r="AM13" s="16"/>
      <c r="AN13" s="16">
        <v>0.18253199416027499</v>
      </c>
      <c r="AO13" s="16">
        <v>0.16968469907077499</v>
      </c>
      <c r="AP13" s="16"/>
      <c r="AQ13" s="16">
        <v>0.148674649831469</v>
      </c>
      <c r="AR13" s="16">
        <v>0.160246875306124</v>
      </c>
      <c r="AS13" s="16">
        <v>0.177377827444541</v>
      </c>
      <c r="AT13" s="16"/>
      <c r="AU13" s="16">
        <v>0.1643072149458</v>
      </c>
      <c r="AV13" s="16">
        <v>0.164217317202455</v>
      </c>
      <c r="AW13" s="16"/>
      <c r="AX13" s="16">
        <v>0.17482961977965</v>
      </c>
      <c r="AY13" s="16">
        <v>0.109501204387742</v>
      </c>
      <c r="AZ13" s="16"/>
      <c r="BA13" s="16">
        <v>0.19930690240493401</v>
      </c>
      <c r="BB13" s="16">
        <v>0.14411943674856301</v>
      </c>
    </row>
    <row r="14" spans="2:54" x14ac:dyDescent="0.35">
      <c r="B14" s="19" t="s">
        <v>377</v>
      </c>
      <c r="C14" s="16">
        <v>0.19114913077977999</v>
      </c>
      <c r="D14" s="16">
        <v>0.20603220669407099</v>
      </c>
      <c r="E14" s="16">
        <v>0.17627154345030599</v>
      </c>
      <c r="F14" s="16"/>
      <c r="G14" s="16">
        <v>0.21619984601118</v>
      </c>
      <c r="H14" s="16">
        <v>0.19611323378257101</v>
      </c>
      <c r="I14" s="16">
        <v>0.226198798957364</v>
      </c>
      <c r="J14" s="16">
        <v>0.19819876630823299</v>
      </c>
      <c r="K14" s="16">
        <v>0.13213882792037299</v>
      </c>
      <c r="L14" s="16">
        <v>0.18605045136072301</v>
      </c>
      <c r="M14" s="16"/>
      <c r="N14" s="16">
        <v>0.21220421029077299</v>
      </c>
      <c r="O14" s="16">
        <v>0.16696003874413301</v>
      </c>
      <c r="P14" s="16">
        <v>0.20309292761457001</v>
      </c>
      <c r="Q14" s="16">
        <v>0.17807085615162499</v>
      </c>
      <c r="R14" s="16"/>
      <c r="S14" s="16">
        <v>0.193048754527372</v>
      </c>
      <c r="T14" s="16">
        <v>0.18923671810597101</v>
      </c>
      <c r="U14" s="16"/>
      <c r="V14" s="16">
        <v>0.16134678042348499</v>
      </c>
      <c r="W14" s="16">
        <v>0.17377844159752301</v>
      </c>
      <c r="X14" s="16">
        <v>0.238330227288819</v>
      </c>
      <c r="Y14" s="16">
        <v>0.21600933969619099</v>
      </c>
      <c r="Z14" s="16"/>
      <c r="AA14" s="16">
        <v>0.16792146552712101</v>
      </c>
      <c r="AB14" s="16">
        <v>0.20256364357729001</v>
      </c>
      <c r="AC14" s="16">
        <v>0.15294682119557401</v>
      </c>
      <c r="AD14" s="16">
        <v>0.23504167820633601</v>
      </c>
      <c r="AE14" s="16">
        <v>0.186374514817395</v>
      </c>
      <c r="AF14" s="16">
        <v>0.251083224291416</v>
      </c>
      <c r="AG14" s="16"/>
      <c r="AH14" s="16">
        <v>0.18675110756490901</v>
      </c>
      <c r="AI14" s="16">
        <v>0.212663790759476</v>
      </c>
      <c r="AJ14" s="16"/>
      <c r="AK14" s="16">
        <v>0.188895210686087</v>
      </c>
      <c r="AL14" s="16">
        <v>0.208481193917714</v>
      </c>
      <c r="AM14" s="16"/>
      <c r="AN14" s="16">
        <v>0.18250286952370801</v>
      </c>
      <c r="AO14" s="16">
        <v>0.20077317059666799</v>
      </c>
      <c r="AP14" s="16"/>
      <c r="AQ14" s="16">
        <v>0.20251788205419899</v>
      </c>
      <c r="AR14" s="16">
        <v>0.173498082021769</v>
      </c>
      <c r="AS14" s="16">
        <v>0.22283822721385599</v>
      </c>
      <c r="AT14" s="16"/>
      <c r="AU14" s="16">
        <v>0.19102925202219001</v>
      </c>
      <c r="AV14" s="16">
        <v>0.19479499222382299</v>
      </c>
      <c r="AW14" s="16"/>
      <c r="AX14" s="16">
        <v>0.19274189095576899</v>
      </c>
      <c r="AY14" s="16">
        <v>0.19071766835770301</v>
      </c>
      <c r="AZ14" s="16"/>
      <c r="BA14" s="16">
        <v>0.247060198437455</v>
      </c>
      <c r="BB14" s="16">
        <v>0.173629482300871</v>
      </c>
    </row>
    <row r="15" spans="2:54" x14ac:dyDescent="0.35">
      <c r="B15" s="19" t="s">
        <v>393</v>
      </c>
      <c r="C15" s="16">
        <v>0.33978452852781499</v>
      </c>
      <c r="D15" s="16">
        <v>0.289011240553602</v>
      </c>
      <c r="E15" s="16">
        <v>0.38945407498072399</v>
      </c>
      <c r="F15" s="16"/>
      <c r="G15" s="16">
        <v>0.289417859547628</v>
      </c>
      <c r="H15" s="16">
        <v>0.30580105570587302</v>
      </c>
      <c r="I15" s="16">
        <v>0.336667454863191</v>
      </c>
      <c r="J15" s="16">
        <v>0.37947672308799002</v>
      </c>
      <c r="K15" s="16">
        <v>0.322350271425146</v>
      </c>
      <c r="L15" s="16">
        <v>0.38410948717363202</v>
      </c>
      <c r="M15" s="16"/>
      <c r="N15" s="16">
        <v>0.35575418841842799</v>
      </c>
      <c r="O15" s="16">
        <v>0.32862012790540601</v>
      </c>
      <c r="P15" s="16">
        <v>0.32492990779173703</v>
      </c>
      <c r="Q15" s="16">
        <v>0.36192940896387599</v>
      </c>
      <c r="R15" s="16"/>
      <c r="S15" s="16">
        <v>0.34302588982694099</v>
      </c>
      <c r="T15" s="16">
        <v>0.336589182072425</v>
      </c>
      <c r="U15" s="16"/>
      <c r="V15" s="16">
        <v>0.36229724810188002</v>
      </c>
      <c r="W15" s="16">
        <v>0.35157895883476198</v>
      </c>
      <c r="X15" s="16">
        <v>0.31796796167147501</v>
      </c>
      <c r="Y15" s="16">
        <v>0.220642006811576</v>
      </c>
      <c r="Z15" s="16"/>
      <c r="AA15" s="16">
        <v>0.32759007015875902</v>
      </c>
      <c r="AB15" s="16">
        <v>0.38833085690157298</v>
      </c>
      <c r="AC15" s="16">
        <v>0.37728650116595103</v>
      </c>
      <c r="AD15" s="16">
        <v>0.32070233278863602</v>
      </c>
      <c r="AE15" s="16">
        <v>0.288196880846874</v>
      </c>
      <c r="AF15" s="16">
        <v>0.37227243605405802</v>
      </c>
      <c r="AG15" s="16"/>
      <c r="AH15" s="16">
        <v>0.32480709307512501</v>
      </c>
      <c r="AI15" s="16">
        <v>0.359096632947697</v>
      </c>
      <c r="AJ15" s="16"/>
      <c r="AK15" s="16">
        <v>0.35630997721655699</v>
      </c>
      <c r="AL15" s="16">
        <v>0.30291094514282202</v>
      </c>
      <c r="AM15" s="16"/>
      <c r="AN15" s="16">
        <v>0.30974945398880199</v>
      </c>
      <c r="AO15" s="16">
        <v>0.37830764046888499</v>
      </c>
      <c r="AP15" s="16"/>
      <c r="AQ15" s="16">
        <v>0.36738385938016299</v>
      </c>
      <c r="AR15" s="16">
        <v>0.32976888976875601</v>
      </c>
      <c r="AS15" s="16">
        <v>0.321117327545558</v>
      </c>
      <c r="AT15" s="16"/>
      <c r="AU15" s="16">
        <v>0.35496657445264401</v>
      </c>
      <c r="AV15" s="16">
        <v>0.324428139600279</v>
      </c>
      <c r="AW15" s="16"/>
      <c r="AX15" s="16">
        <v>0.32311534213533799</v>
      </c>
      <c r="AY15" s="16">
        <v>0.42332368172252199</v>
      </c>
      <c r="AZ15" s="16"/>
      <c r="BA15" s="16">
        <v>0.29536001521003002</v>
      </c>
      <c r="BB15" s="16">
        <v>0.32044305719622301</v>
      </c>
    </row>
    <row r="16" spans="2:54" x14ac:dyDescent="0.35">
      <c r="B16" s="19" t="s">
        <v>103</v>
      </c>
      <c r="C16" s="20">
        <v>3.8156770944280098E-2</v>
      </c>
      <c r="D16" s="20">
        <v>3.1905449491795301E-2</v>
      </c>
      <c r="E16" s="20">
        <v>4.4674383974264903E-2</v>
      </c>
      <c r="F16" s="20"/>
      <c r="G16" s="20">
        <v>4.1148705466476601E-2</v>
      </c>
      <c r="H16" s="20">
        <v>2.4608879918689399E-2</v>
      </c>
      <c r="I16" s="20">
        <v>1.8605686885875501E-2</v>
      </c>
      <c r="J16" s="20">
        <v>2.8076460504844001E-2</v>
      </c>
      <c r="K16" s="20">
        <v>4.0451679900845999E-2</v>
      </c>
      <c r="L16" s="20">
        <v>6.90602354887868E-2</v>
      </c>
      <c r="M16" s="20"/>
      <c r="N16" s="20">
        <v>1.15887240615461E-2</v>
      </c>
      <c r="O16" s="20">
        <v>5.5418546206167901E-2</v>
      </c>
      <c r="P16" s="20">
        <v>4.2864670532208597E-2</v>
      </c>
      <c r="Q16" s="20">
        <v>3.4541458787513198E-2</v>
      </c>
      <c r="R16" s="20"/>
      <c r="S16" s="20">
        <v>4.6461105943602601E-2</v>
      </c>
      <c r="T16" s="20">
        <v>2.5825610531338E-2</v>
      </c>
      <c r="U16" s="20"/>
      <c r="V16" s="20">
        <v>4.2479436309238103E-2</v>
      </c>
      <c r="W16" s="20">
        <v>4.7490160207694802E-2</v>
      </c>
      <c r="X16" s="20">
        <v>2.4023867952005E-2</v>
      </c>
      <c r="Y16" s="20">
        <v>1.6569503702676801E-2</v>
      </c>
      <c r="Z16" s="20"/>
      <c r="AA16" s="20">
        <v>5.05489037207036E-2</v>
      </c>
      <c r="AB16" s="20">
        <v>2.8160107745664902E-2</v>
      </c>
      <c r="AC16" s="20">
        <v>4.2102443517996302E-2</v>
      </c>
      <c r="AD16" s="20">
        <v>2.5877374014972799E-2</v>
      </c>
      <c r="AE16" s="20">
        <v>3.41088508946489E-2</v>
      </c>
      <c r="AF16" s="20">
        <v>2.3742646851764599E-2</v>
      </c>
      <c r="AG16" s="20"/>
      <c r="AH16" s="20">
        <v>3.0472490486106799E-2</v>
      </c>
      <c r="AI16" s="20">
        <v>3.66953321101256E-2</v>
      </c>
      <c r="AJ16" s="20"/>
      <c r="AK16" s="20">
        <v>3.0293237602938099E-2</v>
      </c>
      <c r="AL16" s="20">
        <v>3.5448664773359798E-2</v>
      </c>
      <c r="AM16" s="20"/>
      <c r="AN16" s="20">
        <v>3.7410609592172898E-2</v>
      </c>
      <c r="AO16" s="20">
        <v>4.0323217031455499E-2</v>
      </c>
      <c r="AP16" s="20"/>
      <c r="AQ16" s="20">
        <v>1.8866872856691499E-2</v>
      </c>
      <c r="AR16" s="20">
        <v>4.6989985343115402E-2</v>
      </c>
      <c r="AS16" s="20">
        <v>3.05167386679925E-2</v>
      </c>
      <c r="AT16" s="20"/>
      <c r="AU16" s="20">
        <v>4.2607218272391001E-2</v>
      </c>
      <c r="AV16" s="20">
        <v>2.9510656580586599E-2</v>
      </c>
      <c r="AW16" s="20"/>
      <c r="AX16" s="20">
        <v>3.0125863978843301E-2</v>
      </c>
      <c r="AY16" s="20">
        <v>8.0646257774504904E-2</v>
      </c>
      <c r="AZ16" s="20"/>
      <c r="BA16" s="20">
        <v>1.7492487134154501E-2</v>
      </c>
      <c r="BB16" s="20">
        <v>1.87684899175702E-2</v>
      </c>
    </row>
    <row r="17" spans="2:2" x14ac:dyDescent="0.35">
      <c r="B17" s="21"/>
    </row>
    <row r="18" spans="2:2" x14ac:dyDescent="0.35">
      <c r="B18" t="s">
        <v>525</v>
      </c>
    </row>
    <row r="19" spans="2:2" x14ac:dyDescent="0.35">
      <c r="B19" t="s">
        <v>526</v>
      </c>
    </row>
    <row r="21" spans="2:2" x14ac:dyDescent="0.35">
      <c r="B2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BB21"/>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394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391</v>
      </c>
      <c r="C9" s="16">
        <v>3.8373861362880297E-2</v>
      </c>
      <c r="D9" s="16">
        <v>3.6660972615884399E-2</v>
      </c>
      <c r="E9" s="16">
        <v>3.8817578840413001E-2</v>
      </c>
      <c r="F9" s="16"/>
      <c r="G9" s="16">
        <v>9.3387520970067903E-2</v>
      </c>
      <c r="H9" s="16">
        <v>4.4140211177386299E-2</v>
      </c>
      <c r="I9" s="16">
        <v>5.1665591671934498E-2</v>
      </c>
      <c r="J9" s="16">
        <v>1.08950333339345E-2</v>
      </c>
      <c r="K9" s="16">
        <v>1.4880526216410001E-2</v>
      </c>
      <c r="L9" s="16">
        <v>3.0462485031541399E-2</v>
      </c>
      <c r="M9" s="16"/>
      <c r="N9" s="16">
        <v>2.6289523135703999E-2</v>
      </c>
      <c r="O9" s="16">
        <v>4.3659205296035501E-2</v>
      </c>
      <c r="P9" s="16">
        <v>5.3667464320562498E-2</v>
      </c>
      <c r="Q9" s="16">
        <v>1.7883836308445901E-2</v>
      </c>
      <c r="R9" s="16"/>
      <c r="S9" s="16">
        <v>3.4049794629079401E-2</v>
      </c>
      <c r="T9" s="16">
        <v>4.5084708111596102E-2</v>
      </c>
      <c r="U9" s="16"/>
      <c r="V9" s="16">
        <v>6.3034547081718198E-2</v>
      </c>
      <c r="W9" s="16">
        <v>3.2611099864850002E-2</v>
      </c>
      <c r="X9" s="16">
        <v>2.6210738541597899E-2</v>
      </c>
      <c r="Y9" s="16">
        <v>2.6262820327151899E-2</v>
      </c>
      <c r="Z9" s="16"/>
      <c r="AA9" s="16">
        <v>6.0663789779068202E-2</v>
      </c>
      <c r="AB9" s="16">
        <v>1.8884363206633299E-2</v>
      </c>
      <c r="AC9" s="16">
        <v>2.5266688091835202E-2</v>
      </c>
      <c r="AD9" s="16">
        <v>1.8793069374803201E-2</v>
      </c>
      <c r="AE9" s="16">
        <v>4.0850979690975099E-2</v>
      </c>
      <c r="AF9" s="16">
        <v>4.0145029649607498E-2</v>
      </c>
      <c r="AG9" s="16"/>
      <c r="AH9" s="16">
        <v>2.92361433007279E-2</v>
      </c>
      <c r="AI9" s="16">
        <v>4.1880347453193099E-2</v>
      </c>
      <c r="AJ9" s="16"/>
      <c r="AK9" s="16">
        <v>3.3511420597206E-2</v>
      </c>
      <c r="AL9" s="16">
        <v>5.10889598163645E-2</v>
      </c>
      <c r="AM9" s="16"/>
      <c r="AN9" s="16">
        <v>3.2524100486503303E-2</v>
      </c>
      <c r="AO9" s="16">
        <v>4.7261715084598498E-2</v>
      </c>
      <c r="AP9" s="16"/>
      <c r="AQ9" s="16">
        <v>2.7492069304856901E-2</v>
      </c>
      <c r="AR9" s="16">
        <v>2.47864887101409E-2</v>
      </c>
      <c r="AS9" s="16">
        <v>5.6405148719023898E-2</v>
      </c>
      <c r="AT9" s="16"/>
      <c r="AU9" s="16">
        <v>3.4467627921808297E-2</v>
      </c>
      <c r="AV9" s="16">
        <v>4.4612439438915803E-2</v>
      </c>
      <c r="AW9" s="16"/>
      <c r="AX9" s="16">
        <v>3.6402085062861002E-2</v>
      </c>
      <c r="AY9" s="16">
        <v>4.2345115614215001E-2</v>
      </c>
      <c r="AZ9" s="16"/>
      <c r="BA9" s="16">
        <v>3.1227015071574601E-2</v>
      </c>
      <c r="BB9" s="16">
        <v>2.3843009029874299E-2</v>
      </c>
    </row>
    <row r="10" spans="2:54" x14ac:dyDescent="0.35">
      <c r="B10" s="19" t="s">
        <v>373</v>
      </c>
      <c r="C10" s="16">
        <v>1.2186660255465E-2</v>
      </c>
      <c r="D10" s="16">
        <v>9.9034585502243908E-3</v>
      </c>
      <c r="E10" s="16">
        <v>1.45398353693379E-2</v>
      </c>
      <c r="F10" s="16"/>
      <c r="G10" s="16">
        <v>1.02950168318728E-2</v>
      </c>
      <c r="H10" s="16">
        <v>3.67054084562616E-2</v>
      </c>
      <c r="I10" s="16">
        <v>9.4217294729728208E-3</v>
      </c>
      <c r="J10" s="16">
        <v>5.4372067730383902E-3</v>
      </c>
      <c r="K10" s="16">
        <v>7.0436955925293702E-3</v>
      </c>
      <c r="L10" s="16">
        <v>3.5379702775804401E-3</v>
      </c>
      <c r="M10" s="16"/>
      <c r="N10" s="16">
        <v>9.5832428861233592E-3</v>
      </c>
      <c r="O10" s="16">
        <v>2.2411188604555599E-2</v>
      </c>
      <c r="P10" s="16">
        <v>1.0667230452435599E-2</v>
      </c>
      <c r="Q10" s="16">
        <v>7.5454354177367797E-3</v>
      </c>
      <c r="R10" s="16"/>
      <c r="S10" s="16">
        <v>1.18151744970085E-2</v>
      </c>
      <c r="T10" s="16">
        <v>1.2807463838684001E-2</v>
      </c>
      <c r="U10" s="16"/>
      <c r="V10" s="16">
        <v>1.7468819030650999E-2</v>
      </c>
      <c r="W10" s="16">
        <v>8.2275225005252802E-3</v>
      </c>
      <c r="X10" s="16">
        <v>1.4500702609942301E-2</v>
      </c>
      <c r="Y10" s="16">
        <v>0</v>
      </c>
      <c r="Z10" s="16"/>
      <c r="AA10" s="16">
        <v>6.7712335120251902E-3</v>
      </c>
      <c r="AB10" s="16">
        <v>0</v>
      </c>
      <c r="AC10" s="16">
        <v>1.41536142198201E-2</v>
      </c>
      <c r="AD10" s="16">
        <v>1.5904286131813501E-2</v>
      </c>
      <c r="AE10" s="16">
        <v>4.3810614992850001E-2</v>
      </c>
      <c r="AF10" s="16">
        <v>2.80633210068587E-2</v>
      </c>
      <c r="AG10" s="16"/>
      <c r="AH10" s="16">
        <v>1.4364855701602E-2</v>
      </c>
      <c r="AI10" s="16">
        <v>1.28701384261977E-2</v>
      </c>
      <c r="AJ10" s="16"/>
      <c r="AK10" s="16">
        <v>1.3593785220953799E-2</v>
      </c>
      <c r="AL10" s="16">
        <v>1.0712795570083001E-2</v>
      </c>
      <c r="AM10" s="16"/>
      <c r="AN10" s="16">
        <v>1.5917182490604601E-2</v>
      </c>
      <c r="AO10" s="16">
        <v>1.1747697545419E-2</v>
      </c>
      <c r="AP10" s="16"/>
      <c r="AQ10" s="16">
        <v>2.1669594117808499E-2</v>
      </c>
      <c r="AR10" s="16">
        <v>5.2990008224551299E-3</v>
      </c>
      <c r="AS10" s="16">
        <v>1.46661120504915E-2</v>
      </c>
      <c r="AT10" s="16"/>
      <c r="AU10" s="16">
        <v>1.20175643649838E-2</v>
      </c>
      <c r="AV10" s="16">
        <v>1.2648114159986E-2</v>
      </c>
      <c r="AW10" s="16"/>
      <c r="AX10" s="16">
        <v>1.3076821584930599E-2</v>
      </c>
      <c r="AY10" s="16">
        <v>8.1375469150626496E-3</v>
      </c>
      <c r="AZ10" s="16"/>
      <c r="BA10" s="16">
        <v>1.55891077265711E-2</v>
      </c>
      <c r="BB10" s="16">
        <v>0</v>
      </c>
    </row>
    <row r="11" spans="2:54" x14ac:dyDescent="0.35">
      <c r="B11" s="19" t="s">
        <v>374</v>
      </c>
      <c r="C11" s="16">
        <v>4.3246284220501301E-2</v>
      </c>
      <c r="D11" s="16">
        <v>5.8887552649916498E-2</v>
      </c>
      <c r="E11" s="16">
        <v>2.9102165608207501E-2</v>
      </c>
      <c r="F11" s="16"/>
      <c r="G11" s="16">
        <v>6.9666505015991406E-2</v>
      </c>
      <c r="H11" s="16">
        <v>6.3704851550420105E-2</v>
      </c>
      <c r="I11" s="16">
        <v>4.3671254112864502E-2</v>
      </c>
      <c r="J11" s="16">
        <v>4.7168599970951602E-2</v>
      </c>
      <c r="K11" s="16">
        <v>5.2399314425038097E-2</v>
      </c>
      <c r="L11" s="16">
        <v>0</v>
      </c>
      <c r="M11" s="16"/>
      <c r="N11" s="16">
        <v>2.9182175607030798E-2</v>
      </c>
      <c r="O11" s="16">
        <v>6.1144786524213103E-2</v>
      </c>
      <c r="P11" s="16">
        <v>4.9746682558683301E-2</v>
      </c>
      <c r="Q11" s="16">
        <v>2.7242849178386999E-2</v>
      </c>
      <c r="R11" s="16"/>
      <c r="S11" s="16">
        <v>3.1079398661793101E-2</v>
      </c>
      <c r="T11" s="16">
        <v>6.1806684550081398E-2</v>
      </c>
      <c r="U11" s="16"/>
      <c r="V11" s="16">
        <v>3.9943663775540802E-2</v>
      </c>
      <c r="W11" s="16">
        <v>4.33426507317567E-2</v>
      </c>
      <c r="X11" s="16">
        <v>4.5519968611209299E-2</v>
      </c>
      <c r="Y11" s="16">
        <v>4.7301842294584097E-2</v>
      </c>
      <c r="Z11" s="16"/>
      <c r="AA11" s="16">
        <v>5.9678600541713797E-2</v>
      </c>
      <c r="AB11" s="16">
        <v>2.66268857688849E-2</v>
      </c>
      <c r="AC11" s="16">
        <v>2.93882954713677E-2</v>
      </c>
      <c r="AD11" s="16">
        <v>5.0548746726619097E-2</v>
      </c>
      <c r="AE11" s="16">
        <v>1.78739713595884E-2</v>
      </c>
      <c r="AF11" s="16">
        <v>0</v>
      </c>
      <c r="AG11" s="16"/>
      <c r="AH11" s="16">
        <v>5.8035555559793998E-2</v>
      </c>
      <c r="AI11" s="16">
        <v>2.8932546613183601E-2</v>
      </c>
      <c r="AJ11" s="16"/>
      <c r="AK11" s="16">
        <v>6.1420621519334202E-2</v>
      </c>
      <c r="AL11" s="16">
        <v>3.2832988863311201E-2</v>
      </c>
      <c r="AM11" s="16"/>
      <c r="AN11" s="16">
        <v>5.6699914107227099E-2</v>
      </c>
      <c r="AO11" s="16">
        <v>4.2079331190224098E-2</v>
      </c>
      <c r="AP11" s="16"/>
      <c r="AQ11" s="16">
        <v>5.0840046027680698E-2</v>
      </c>
      <c r="AR11" s="16">
        <v>3.9539686796193803E-2</v>
      </c>
      <c r="AS11" s="16">
        <v>5.2074095045718E-2</v>
      </c>
      <c r="AT11" s="16"/>
      <c r="AU11" s="16">
        <v>3.6136574651938501E-2</v>
      </c>
      <c r="AV11" s="16">
        <v>5.4117430784122601E-2</v>
      </c>
      <c r="AW11" s="16"/>
      <c r="AX11" s="16">
        <v>4.84194807393429E-2</v>
      </c>
      <c r="AY11" s="16">
        <v>1.86051914783463E-2</v>
      </c>
      <c r="AZ11" s="16"/>
      <c r="BA11" s="16">
        <v>7.4507594879178796E-2</v>
      </c>
      <c r="BB11" s="16">
        <v>5.4312643852257501E-2</v>
      </c>
    </row>
    <row r="12" spans="2:54" ht="29" customHeight="1" x14ac:dyDescent="0.35">
      <c r="B12" s="19" t="s">
        <v>392</v>
      </c>
      <c r="C12" s="16">
        <v>0.151042233854878</v>
      </c>
      <c r="D12" s="16">
        <v>0.15654488431947999</v>
      </c>
      <c r="E12" s="16">
        <v>0.14451736337091001</v>
      </c>
      <c r="F12" s="16"/>
      <c r="G12" s="16">
        <v>0.244665967188858</v>
      </c>
      <c r="H12" s="16">
        <v>0.144793628995983</v>
      </c>
      <c r="I12" s="16">
        <v>0.16114782432824701</v>
      </c>
      <c r="J12" s="16">
        <v>0.16201263945751601</v>
      </c>
      <c r="K12" s="16">
        <v>0.14443956427235899</v>
      </c>
      <c r="L12" s="16">
        <v>9.1368025411510595E-2</v>
      </c>
      <c r="M12" s="16"/>
      <c r="N12" s="16">
        <v>0.115112268141836</v>
      </c>
      <c r="O12" s="16">
        <v>0.127635995067544</v>
      </c>
      <c r="P12" s="16">
        <v>0.170262918953238</v>
      </c>
      <c r="Q12" s="16">
        <v>0.16643050742603099</v>
      </c>
      <c r="R12" s="16"/>
      <c r="S12" s="16">
        <v>0.13680231635905901</v>
      </c>
      <c r="T12" s="16">
        <v>0.17326508464530299</v>
      </c>
      <c r="U12" s="16"/>
      <c r="V12" s="16">
        <v>0.18061265035676699</v>
      </c>
      <c r="W12" s="16">
        <v>0.17484240254171099</v>
      </c>
      <c r="X12" s="16">
        <v>9.4767258842483798E-2</v>
      </c>
      <c r="Y12" s="16">
        <v>0.12946745488358699</v>
      </c>
      <c r="Z12" s="16"/>
      <c r="AA12" s="16">
        <v>0.19200094682094501</v>
      </c>
      <c r="AB12" s="16">
        <v>0.161741458952671</v>
      </c>
      <c r="AC12" s="16">
        <v>9.1390079982844E-2</v>
      </c>
      <c r="AD12" s="16">
        <v>0.104887828997749</v>
      </c>
      <c r="AE12" s="16">
        <v>0.14705430513047099</v>
      </c>
      <c r="AF12" s="16">
        <v>9.1337209098590999E-2</v>
      </c>
      <c r="AG12" s="16"/>
      <c r="AH12" s="16">
        <v>0.119226536391515</v>
      </c>
      <c r="AI12" s="16">
        <v>0.12226497624743</v>
      </c>
      <c r="AJ12" s="16"/>
      <c r="AK12" s="16">
        <v>0.124941180988798</v>
      </c>
      <c r="AL12" s="16">
        <v>0.143127214323268</v>
      </c>
      <c r="AM12" s="16"/>
      <c r="AN12" s="16">
        <v>0.130684698295011</v>
      </c>
      <c r="AO12" s="16">
        <v>0.11465068110110301</v>
      </c>
      <c r="AP12" s="16"/>
      <c r="AQ12" s="16">
        <v>8.3322907827676901E-2</v>
      </c>
      <c r="AR12" s="16">
        <v>0.22044638937866301</v>
      </c>
      <c r="AS12" s="16">
        <v>8.9723193566463896E-2</v>
      </c>
      <c r="AT12" s="16"/>
      <c r="AU12" s="16">
        <v>0.12714266164509999</v>
      </c>
      <c r="AV12" s="16">
        <v>0.17662491297358801</v>
      </c>
      <c r="AW12" s="16"/>
      <c r="AX12" s="16">
        <v>0.145250695706025</v>
      </c>
      <c r="AY12" s="16">
        <v>0.18088244148471699</v>
      </c>
      <c r="AZ12" s="16"/>
      <c r="BA12" s="16">
        <v>0.116445941044182</v>
      </c>
      <c r="BB12" s="16">
        <v>0.157498883780648</v>
      </c>
    </row>
    <row r="13" spans="2:54" x14ac:dyDescent="0.35">
      <c r="B13" s="19" t="s">
        <v>376</v>
      </c>
      <c r="C13" s="16">
        <v>0.16755851550099499</v>
      </c>
      <c r="D13" s="16">
        <v>0.16334284693493201</v>
      </c>
      <c r="E13" s="16">
        <v>0.172334064850832</v>
      </c>
      <c r="F13" s="16"/>
      <c r="G13" s="16">
        <v>0.11225995842136401</v>
      </c>
      <c r="H13" s="16">
        <v>0.188166129324636</v>
      </c>
      <c r="I13" s="16">
        <v>0.212136715059043</v>
      </c>
      <c r="J13" s="16">
        <v>0.17510172941267099</v>
      </c>
      <c r="K13" s="16">
        <v>0.19355976124923499</v>
      </c>
      <c r="L13" s="16">
        <v>0.121095776271299</v>
      </c>
      <c r="M13" s="16"/>
      <c r="N13" s="16">
        <v>0.202010531170421</v>
      </c>
      <c r="O13" s="16">
        <v>0.150884019040983</v>
      </c>
      <c r="P13" s="16">
        <v>0.15471241169187899</v>
      </c>
      <c r="Q13" s="16">
        <v>0.178062509454122</v>
      </c>
      <c r="R13" s="16"/>
      <c r="S13" s="16">
        <v>0.17306658885432799</v>
      </c>
      <c r="T13" s="16">
        <v>0.158428948592824</v>
      </c>
      <c r="U13" s="16"/>
      <c r="V13" s="16">
        <v>0.140418427378977</v>
      </c>
      <c r="W13" s="16">
        <v>0.167591288801442</v>
      </c>
      <c r="X13" s="16">
        <v>0.20156726688964</v>
      </c>
      <c r="Y13" s="16">
        <v>8.1371350824338606E-2</v>
      </c>
      <c r="Z13" s="16"/>
      <c r="AA13" s="16">
        <v>0.13726748293350799</v>
      </c>
      <c r="AB13" s="16">
        <v>0.18597884526622399</v>
      </c>
      <c r="AC13" s="16">
        <v>0.238882649484915</v>
      </c>
      <c r="AD13" s="16">
        <v>0.181287954888255</v>
      </c>
      <c r="AE13" s="16">
        <v>0.15552814853493399</v>
      </c>
      <c r="AF13" s="16">
        <v>0.15541492881105901</v>
      </c>
      <c r="AG13" s="16"/>
      <c r="AH13" s="16">
        <v>0.177363635858865</v>
      </c>
      <c r="AI13" s="16">
        <v>0.16787660087786099</v>
      </c>
      <c r="AJ13" s="16"/>
      <c r="AK13" s="16">
        <v>0.16828730912496101</v>
      </c>
      <c r="AL13" s="16">
        <v>0.18693154367828199</v>
      </c>
      <c r="AM13" s="16"/>
      <c r="AN13" s="16">
        <v>0.16869662597175</v>
      </c>
      <c r="AO13" s="16">
        <v>0.16456315366017801</v>
      </c>
      <c r="AP13" s="16"/>
      <c r="AQ13" s="16">
        <v>0.116845441185909</v>
      </c>
      <c r="AR13" s="16">
        <v>0.17877722103774099</v>
      </c>
      <c r="AS13" s="16">
        <v>0.204005158749725</v>
      </c>
      <c r="AT13" s="16"/>
      <c r="AU13" s="16">
        <v>0.174409720989329</v>
      </c>
      <c r="AV13" s="16">
        <v>0.160887278357424</v>
      </c>
      <c r="AW13" s="16"/>
      <c r="AX13" s="16">
        <v>0.175563957619156</v>
      </c>
      <c r="AY13" s="16">
        <v>0.12700510445928301</v>
      </c>
      <c r="AZ13" s="16"/>
      <c r="BA13" s="16">
        <v>0.18913701547542899</v>
      </c>
      <c r="BB13" s="16">
        <v>0.14113378414189701</v>
      </c>
    </row>
    <row r="14" spans="2:54" x14ac:dyDescent="0.35">
      <c r="B14" s="19" t="s">
        <v>377</v>
      </c>
      <c r="C14" s="16">
        <v>0.19403917258381601</v>
      </c>
      <c r="D14" s="16">
        <v>0.23269341917704101</v>
      </c>
      <c r="E14" s="16">
        <v>0.154079690724331</v>
      </c>
      <c r="F14" s="16"/>
      <c r="G14" s="16">
        <v>0.23244322530168399</v>
      </c>
      <c r="H14" s="16">
        <v>0.204843723630627</v>
      </c>
      <c r="I14" s="16">
        <v>0.21295977423274401</v>
      </c>
      <c r="J14" s="16">
        <v>0.179965445197726</v>
      </c>
      <c r="K14" s="16">
        <v>0.14199150939028099</v>
      </c>
      <c r="L14" s="16">
        <v>0.19926282722895999</v>
      </c>
      <c r="M14" s="16"/>
      <c r="N14" s="16">
        <v>0.210379236335894</v>
      </c>
      <c r="O14" s="16">
        <v>0.161214559280974</v>
      </c>
      <c r="P14" s="16">
        <v>0.17982850860989</v>
      </c>
      <c r="Q14" s="16">
        <v>0.233830560033957</v>
      </c>
      <c r="R14" s="16"/>
      <c r="S14" s="16">
        <v>0.194564032569714</v>
      </c>
      <c r="T14" s="16">
        <v>0.19421400009063899</v>
      </c>
      <c r="U14" s="16"/>
      <c r="V14" s="16">
        <v>0.17723187043427699</v>
      </c>
      <c r="W14" s="16">
        <v>0.174165368345613</v>
      </c>
      <c r="X14" s="16">
        <v>0.22184787970123801</v>
      </c>
      <c r="Y14" s="16">
        <v>0.31487597161647302</v>
      </c>
      <c r="Z14" s="16"/>
      <c r="AA14" s="16">
        <v>0.15300875695838501</v>
      </c>
      <c r="AB14" s="16">
        <v>0.23161690915042399</v>
      </c>
      <c r="AC14" s="16">
        <v>0.140833006412621</v>
      </c>
      <c r="AD14" s="16">
        <v>0.252450814071568</v>
      </c>
      <c r="AE14" s="16">
        <v>0.19437127714215499</v>
      </c>
      <c r="AF14" s="16">
        <v>0.259193442549361</v>
      </c>
      <c r="AG14" s="16"/>
      <c r="AH14" s="16">
        <v>0.200877444129302</v>
      </c>
      <c r="AI14" s="16">
        <v>0.2154268632646</v>
      </c>
      <c r="AJ14" s="16"/>
      <c r="AK14" s="16">
        <v>0.20819092257428801</v>
      </c>
      <c r="AL14" s="16">
        <v>0.21780380543122199</v>
      </c>
      <c r="AM14" s="16"/>
      <c r="AN14" s="16">
        <v>0.184939270046445</v>
      </c>
      <c r="AO14" s="16">
        <v>0.215031793721354</v>
      </c>
      <c r="AP14" s="16"/>
      <c r="AQ14" s="16">
        <v>0.28730777400928798</v>
      </c>
      <c r="AR14" s="16">
        <v>0.13816212074529</v>
      </c>
      <c r="AS14" s="16">
        <v>0.21359372121818199</v>
      </c>
      <c r="AT14" s="16"/>
      <c r="AU14" s="16">
        <v>0.18997990740662599</v>
      </c>
      <c r="AV14" s="16">
        <v>0.19923299337089401</v>
      </c>
      <c r="AW14" s="16"/>
      <c r="AX14" s="16">
        <v>0.20680037494263601</v>
      </c>
      <c r="AY14" s="16">
        <v>0.13154252692174401</v>
      </c>
      <c r="AZ14" s="16"/>
      <c r="BA14" s="16">
        <v>0.21844655638221799</v>
      </c>
      <c r="BB14" s="16">
        <v>0.26056367705095801</v>
      </c>
    </row>
    <row r="15" spans="2:54" x14ac:dyDescent="0.35">
      <c r="B15" s="19" t="s">
        <v>393</v>
      </c>
      <c r="C15" s="16">
        <v>0.36015178141131099</v>
      </c>
      <c r="D15" s="16">
        <v>0.31922331714726199</v>
      </c>
      <c r="E15" s="16">
        <v>0.40258951442283902</v>
      </c>
      <c r="F15" s="16"/>
      <c r="G15" s="16">
        <v>0.17594094607067701</v>
      </c>
      <c r="H15" s="16">
        <v>0.29412998411673402</v>
      </c>
      <c r="I15" s="16">
        <v>0.29983132086193898</v>
      </c>
      <c r="J15" s="16">
        <v>0.397761603217201</v>
      </c>
      <c r="K15" s="16">
        <v>0.41418283120303601</v>
      </c>
      <c r="L15" s="16">
        <v>0.49932796623306103</v>
      </c>
      <c r="M15" s="16"/>
      <c r="N15" s="16">
        <v>0.39084512921361603</v>
      </c>
      <c r="O15" s="16">
        <v>0.386039196708587</v>
      </c>
      <c r="P15" s="16">
        <v>0.34783479442689402</v>
      </c>
      <c r="Q15" s="16">
        <v>0.33527429027023198</v>
      </c>
      <c r="R15" s="16"/>
      <c r="S15" s="16">
        <v>0.38288479627284799</v>
      </c>
      <c r="T15" s="16">
        <v>0.32434810112995199</v>
      </c>
      <c r="U15" s="16"/>
      <c r="V15" s="16">
        <v>0.34990610075319201</v>
      </c>
      <c r="W15" s="16">
        <v>0.35444872920873799</v>
      </c>
      <c r="X15" s="16">
        <v>0.37217563233385498</v>
      </c>
      <c r="Y15" s="16">
        <v>0.40072056005386503</v>
      </c>
      <c r="Z15" s="16"/>
      <c r="AA15" s="16">
        <v>0.34579453392216802</v>
      </c>
      <c r="AB15" s="16">
        <v>0.34186470959840498</v>
      </c>
      <c r="AC15" s="16">
        <v>0.41798322281860001</v>
      </c>
      <c r="AD15" s="16">
        <v>0.36891434037559301</v>
      </c>
      <c r="AE15" s="16">
        <v>0.36056289071061298</v>
      </c>
      <c r="AF15" s="16">
        <v>0.40210342203275901</v>
      </c>
      <c r="AG15" s="16"/>
      <c r="AH15" s="16">
        <v>0.37735316823551102</v>
      </c>
      <c r="AI15" s="16">
        <v>0.37888950834590301</v>
      </c>
      <c r="AJ15" s="16"/>
      <c r="AK15" s="16">
        <v>0.36783307052898001</v>
      </c>
      <c r="AL15" s="16">
        <v>0.325397781186404</v>
      </c>
      <c r="AM15" s="16"/>
      <c r="AN15" s="16">
        <v>0.38303071916282699</v>
      </c>
      <c r="AO15" s="16">
        <v>0.37234253718126098</v>
      </c>
      <c r="AP15" s="16"/>
      <c r="AQ15" s="16">
        <v>0.392928895332536</v>
      </c>
      <c r="AR15" s="16">
        <v>0.35485564168466399</v>
      </c>
      <c r="AS15" s="16">
        <v>0.343817603703579</v>
      </c>
      <c r="AT15" s="16"/>
      <c r="AU15" s="16">
        <v>0.39111664249383599</v>
      </c>
      <c r="AV15" s="16">
        <v>0.322778619659078</v>
      </c>
      <c r="AW15" s="16"/>
      <c r="AX15" s="16">
        <v>0.34828858202095397</v>
      </c>
      <c r="AY15" s="16">
        <v>0.42000191080909599</v>
      </c>
      <c r="AZ15" s="16"/>
      <c r="BA15" s="16">
        <v>0.34147779382396398</v>
      </c>
      <c r="BB15" s="16">
        <v>0.35193524956127598</v>
      </c>
    </row>
    <row r="16" spans="2:54" x14ac:dyDescent="0.35">
      <c r="B16" s="19" t="s">
        <v>103</v>
      </c>
      <c r="C16" s="20">
        <v>3.3401490810153603E-2</v>
      </c>
      <c r="D16" s="20">
        <v>2.2743548605259602E-2</v>
      </c>
      <c r="E16" s="20">
        <v>4.4019786813129999E-2</v>
      </c>
      <c r="F16" s="20"/>
      <c r="G16" s="20">
        <v>6.13408601994853E-2</v>
      </c>
      <c r="H16" s="20">
        <v>2.3516062747951701E-2</v>
      </c>
      <c r="I16" s="20">
        <v>9.1657902602552705E-3</v>
      </c>
      <c r="J16" s="20">
        <v>2.1657742636961901E-2</v>
      </c>
      <c r="K16" s="20">
        <v>3.1502797651110998E-2</v>
      </c>
      <c r="L16" s="20">
        <v>5.4944949546047797E-2</v>
      </c>
      <c r="M16" s="20"/>
      <c r="N16" s="20">
        <v>1.6597893509374999E-2</v>
      </c>
      <c r="O16" s="20">
        <v>4.70110494771077E-2</v>
      </c>
      <c r="P16" s="20">
        <v>3.3279988986416702E-2</v>
      </c>
      <c r="Q16" s="20">
        <v>3.3730011911088001E-2</v>
      </c>
      <c r="R16" s="20"/>
      <c r="S16" s="20">
        <v>3.5737898156170698E-2</v>
      </c>
      <c r="T16" s="20">
        <v>3.0045009040920601E-2</v>
      </c>
      <c r="U16" s="20"/>
      <c r="V16" s="20">
        <v>3.1383921188876701E-2</v>
      </c>
      <c r="W16" s="20">
        <v>4.4770938005365003E-2</v>
      </c>
      <c r="X16" s="20">
        <v>2.3410552470033302E-2</v>
      </c>
      <c r="Y16" s="20">
        <v>0</v>
      </c>
      <c r="Z16" s="20"/>
      <c r="AA16" s="20">
        <v>4.4814655532188101E-2</v>
      </c>
      <c r="AB16" s="20">
        <v>3.3286828056757797E-2</v>
      </c>
      <c r="AC16" s="20">
        <v>4.2102443517996302E-2</v>
      </c>
      <c r="AD16" s="20">
        <v>7.2129594335994503E-3</v>
      </c>
      <c r="AE16" s="20">
        <v>3.9947812438412597E-2</v>
      </c>
      <c r="AF16" s="20">
        <v>2.3742646851764599E-2</v>
      </c>
      <c r="AG16" s="20"/>
      <c r="AH16" s="20">
        <v>2.35426608226833E-2</v>
      </c>
      <c r="AI16" s="20">
        <v>3.1859018771632198E-2</v>
      </c>
      <c r="AJ16" s="20"/>
      <c r="AK16" s="20">
        <v>2.2221689445478299E-2</v>
      </c>
      <c r="AL16" s="20">
        <v>3.2104911131065103E-2</v>
      </c>
      <c r="AM16" s="20"/>
      <c r="AN16" s="20">
        <v>2.7507489439632101E-2</v>
      </c>
      <c r="AO16" s="20">
        <v>3.2323090515862601E-2</v>
      </c>
      <c r="AP16" s="20"/>
      <c r="AQ16" s="20">
        <v>1.9593272194243699E-2</v>
      </c>
      <c r="AR16" s="20">
        <v>3.8133450824851797E-2</v>
      </c>
      <c r="AS16" s="20">
        <v>2.5714966946817099E-2</v>
      </c>
      <c r="AT16" s="20"/>
      <c r="AU16" s="20">
        <v>3.4729300526378001E-2</v>
      </c>
      <c r="AV16" s="20">
        <v>2.90982112559913E-2</v>
      </c>
      <c r="AW16" s="20"/>
      <c r="AX16" s="20">
        <v>2.6198002324094801E-2</v>
      </c>
      <c r="AY16" s="20">
        <v>7.1480162317536997E-2</v>
      </c>
      <c r="AZ16" s="20"/>
      <c r="BA16" s="20">
        <v>1.31689755968826E-2</v>
      </c>
      <c r="BB16" s="20">
        <v>1.07127525830902E-2</v>
      </c>
    </row>
    <row r="17" spans="2:2" x14ac:dyDescent="0.35">
      <c r="B17" s="21"/>
    </row>
    <row r="18" spans="2:2" x14ac:dyDescent="0.35">
      <c r="B18" t="s">
        <v>525</v>
      </c>
    </row>
    <row r="19" spans="2:2" x14ac:dyDescent="0.35">
      <c r="B19" t="s">
        <v>526</v>
      </c>
    </row>
    <row r="21" spans="2:2" x14ac:dyDescent="0.35">
      <c r="B2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B21"/>
  <sheetViews>
    <sheetView showGridLines="0" topLeftCell="A5"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395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391</v>
      </c>
      <c r="C9" s="16">
        <v>4.7248256758302E-2</v>
      </c>
      <c r="D9" s="16">
        <v>3.4431960289764398E-2</v>
      </c>
      <c r="E9" s="16">
        <v>5.83497819007327E-2</v>
      </c>
      <c r="F9" s="16"/>
      <c r="G9" s="16">
        <v>8.1331026264504599E-2</v>
      </c>
      <c r="H9" s="16">
        <v>7.7182317372057996E-2</v>
      </c>
      <c r="I9" s="16">
        <v>7.4484823151586194E-2</v>
      </c>
      <c r="J9" s="16">
        <v>1.0498117404775201E-2</v>
      </c>
      <c r="K9" s="16">
        <v>3.6797786117947297E-2</v>
      </c>
      <c r="L9" s="16">
        <v>1.66468524017113E-2</v>
      </c>
      <c r="M9" s="16"/>
      <c r="N9" s="16">
        <v>3.3307010338635597E-2</v>
      </c>
      <c r="O9" s="16">
        <v>5.6094052911843301E-2</v>
      </c>
      <c r="P9" s="16">
        <v>4.8772821524661301E-2</v>
      </c>
      <c r="Q9" s="16">
        <v>4.7053365174375202E-2</v>
      </c>
      <c r="R9" s="16"/>
      <c r="S9" s="16">
        <v>3.4927260101927003E-2</v>
      </c>
      <c r="T9" s="16">
        <v>6.6060951161451206E-2</v>
      </c>
      <c r="U9" s="16"/>
      <c r="V9" s="16">
        <v>6.9836766371788206E-2</v>
      </c>
      <c r="W9" s="16">
        <v>5.3223146820717E-2</v>
      </c>
      <c r="X9" s="16">
        <v>2.2965509970805702E-2</v>
      </c>
      <c r="Y9" s="16">
        <v>1.5690692621175301E-2</v>
      </c>
      <c r="Z9" s="16"/>
      <c r="AA9" s="16">
        <v>7.8345819556380702E-2</v>
      </c>
      <c r="AB9" s="16">
        <v>2.1970520627316199E-2</v>
      </c>
      <c r="AC9" s="16">
        <v>4.8009327857043697E-2</v>
      </c>
      <c r="AD9" s="16">
        <v>2.1134995027708301E-2</v>
      </c>
      <c r="AE9" s="16">
        <v>2.6338452700555098E-2</v>
      </c>
      <c r="AF9" s="16">
        <v>4.0145029649607498E-2</v>
      </c>
      <c r="AG9" s="16"/>
      <c r="AH9" s="16">
        <v>5.0911931268981497E-2</v>
      </c>
      <c r="AI9" s="16">
        <v>4.3791384550300398E-2</v>
      </c>
      <c r="AJ9" s="16"/>
      <c r="AK9" s="16">
        <v>6.41598320466234E-2</v>
      </c>
      <c r="AL9" s="16">
        <v>3.6026849266035998E-2</v>
      </c>
      <c r="AM9" s="16"/>
      <c r="AN9" s="16">
        <v>5.1460268756470799E-2</v>
      </c>
      <c r="AO9" s="16">
        <v>4.2593719626066E-2</v>
      </c>
      <c r="AP9" s="16"/>
      <c r="AQ9" s="16">
        <v>4.8507498052972199E-2</v>
      </c>
      <c r="AR9" s="16">
        <v>3.6602137729878498E-2</v>
      </c>
      <c r="AS9" s="16">
        <v>5.6339269031764297E-2</v>
      </c>
      <c r="AT9" s="16"/>
      <c r="AU9" s="16">
        <v>3.8715260551150002E-2</v>
      </c>
      <c r="AV9" s="16">
        <v>6.0211034724244099E-2</v>
      </c>
      <c r="AW9" s="16"/>
      <c r="AX9" s="16">
        <v>4.6741862270227898E-2</v>
      </c>
      <c r="AY9" s="16">
        <v>3.8175449583823899E-2</v>
      </c>
      <c r="AZ9" s="16"/>
      <c r="BA9" s="16">
        <v>4.13677185585926E-2</v>
      </c>
      <c r="BB9" s="16">
        <v>1.63917070262364E-2</v>
      </c>
    </row>
    <row r="10" spans="2:54" x14ac:dyDescent="0.35">
      <c r="B10" s="19" t="s">
        <v>373</v>
      </c>
      <c r="C10" s="16">
        <v>2.1061137012339599E-2</v>
      </c>
      <c r="D10" s="16">
        <v>2.4064158562536599E-2</v>
      </c>
      <c r="E10" s="16">
        <v>1.8544533866198001E-2</v>
      </c>
      <c r="F10" s="16"/>
      <c r="G10" s="16">
        <v>1.8129284465545799E-2</v>
      </c>
      <c r="H10" s="16">
        <v>2.17200815456274E-2</v>
      </c>
      <c r="I10" s="16">
        <v>3.9328236246183902E-2</v>
      </c>
      <c r="J10" s="16">
        <v>2.4301102975542999E-2</v>
      </c>
      <c r="K10" s="16">
        <v>1.42581368429888E-2</v>
      </c>
      <c r="L10" s="16">
        <v>1.0860481186064501E-2</v>
      </c>
      <c r="M10" s="16"/>
      <c r="N10" s="16">
        <v>2.98319416882314E-2</v>
      </c>
      <c r="O10" s="16">
        <v>2.31880184312028E-2</v>
      </c>
      <c r="P10" s="16">
        <v>2.0233061638885299E-2</v>
      </c>
      <c r="Q10" s="16">
        <v>1.42460015921787E-2</v>
      </c>
      <c r="R10" s="16"/>
      <c r="S10" s="16">
        <v>2.1228557486144699E-2</v>
      </c>
      <c r="T10" s="16">
        <v>2.09135751865928E-2</v>
      </c>
      <c r="U10" s="16"/>
      <c r="V10" s="16">
        <v>1.33920398600681E-2</v>
      </c>
      <c r="W10" s="16">
        <v>2.13899629420439E-2</v>
      </c>
      <c r="X10" s="16">
        <v>2.5869559492887401E-2</v>
      </c>
      <c r="Y10" s="16">
        <v>3.3207311585186701E-2</v>
      </c>
      <c r="Z10" s="16"/>
      <c r="AA10" s="16">
        <v>1.30195694884453E-2</v>
      </c>
      <c r="AB10" s="16">
        <v>1.4651321739226401E-2</v>
      </c>
      <c r="AC10" s="16">
        <v>2.2499751770931699E-2</v>
      </c>
      <c r="AD10" s="16">
        <v>2.7400073192631099E-2</v>
      </c>
      <c r="AE10" s="16">
        <v>4.99105606377497E-2</v>
      </c>
      <c r="AF10" s="16">
        <v>2.80633210068587E-2</v>
      </c>
      <c r="AG10" s="16"/>
      <c r="AH10" s="16">
        <v>2.0034524826977301E-2</v>
      </c>
      <c r="AI10" s="16">
        <v>3.0681254211603101E-2</v>
      </c>
      <c r="AJ10" s="16"/>
      <c r="AK10" s="16">
        <v>2.40145285227924E-2</v>
      </c>
      <c r="AL10" s="16">
        <v>3.0655663424231799E-2</v>
      </c>
      <c r="AM10" s="16"/>
      <c r="AN10" s="16">
        <v>2.1626812061396401E-2</v>
      </c>
      <c r="AO10" s="16">
        <v>2.7850345340993499E-2</v>
      </c>
      <c r="AP10" s="16"/>
      <c r="AQ10" s="16">
        <v>3.6139211798562602E-2</v>
      </c>
      <c r="AR10" s="16">
        <v>1.22824743791334E-2</v>
      </c>
      <c r="AS10" s="16">
        <v>2.7190207060034801E-2</v>
      </c>
      <c r="AT10" s="16"/>
      <c r="AU10" s="16">
        <v>2.06966091945378E-2</v>
      </c>
      <c r="AV10" s="16">
        <v>2.1961173045628599E-2</v>
      </c>
      <c r="AW10" s="16"/>
      <c r="AX10" s="16">
        <v>2.2786856109405298E-2</v>
      </c>
      <c r="AY10" s="16">
        <v>1.3108098766811901E-2</v>
      </c>
      <c r="AZ10" s="16"/>
      <c r="BA10" s="16">
        <v>2.9409517444053498E-2</v>
      </c>
      <c r="BB10" s="16">
        <v>6.5081737117068994E-2</v>
      </c>
    </row>
    <row r="11" spans="2:54" x14ac:dyDescent="0.35">
      <c r="B11" s="19" t="s">
        <v>374</v>
      </c>
      <c r="C11" s="16">
        <v>4.02145622746959E-2</v>
      </c>
      <c r="D11" s="16">
        <v>4.2028212681140202E-2</v>
      </c>
      <c r="E11" s="16">
        <v>3.5460239106827801E-2</v>
      </c>
      <c r="F11" s="16"/>
      <c r="G11" s="16">
        <v>9.8192243221102593E-2</v>
      </c>
      <c r="H11" s="16">
        <v>5.5410925531938097E-2</v>
      </c>
      <c r="I11" s="16">
        <v>6.7415328743695505E-2</v>
      </c>
      <c r="J11" s="16">
        <v>1.89860722705717E-2</v>
      </c>
      <c r="K11" s="16">
        <v>1.09953248739944E-2</v>
      </c>
      <c r="L11" s="16">
        <v>1.14560916315563E-2</v>
      </c>
      <c r="M11" s="16"/>
      <c r="N11" s="16">
        <v>3.5568631017970698E-2</v>
      </c>
      <c r="O11" s="16">
        <v>3.4504980088765798E-2</v>
      </c>
      <c r="P11" s="16">
        <v>5.2315545075990101E-2</v>
      </c>
      <c r="Q11" s="16">
        <v>2.9132030566134001E-2</v>
      </c>
      <c r="R11" s="16"/>
      <c r="S11" s="16">
        <v>3.77564100350639E-2</v>
      </c>
      <c r="T11" s="16">
        <v>4.4121175080081898E-2</v>
      </c>
      <c r="U11" s="16"/>
      <c r="V11" s="16">
        <v>5.33728043180898E-2</v>
      </c>
      <c r="W11" s="16">
        <v>3.6479094378655097E-2</v>
      </c>
      <c r="X11" s="16">
        <v>3.1863885838921503E-2</v>
      </c>
      <c r="Y11" s="16">
        <v>5.6995158919059201E-2</v>
      </c>
      <c r="Z11" s="16"/>
      <c r="AA11" s="16">
        <v>4.9284700499437402E-2</v>
      </c>
      <c r="AB11" s="16">
        <v>2.4151463820715601E-2</v>
      </c>
      <c r="AC11" s="16">
        <v>7.6309963369765796E-3</v>
      </c>
      <c r="AD11" s="16">
        <v>5.5367482154739897E-2</v>
      </c>
      <c r="AE11" s="16">
        <v>4.6677076053497503E-2</v>
      </c>
      <c r="AF11" s="16">
        <v>0</v>
      </c>
      <c r="AG11" s="16"/>
      <c r="AH11" s="16">
        <v>4.4310793298607903E-2</v>
      </c>
      <c r="AI11" s="16">
        <v>4.2018024291218398E-2</v>
      </c>
      <c r="AJ11" s="16"/>
      <c r="AK11" s="16">
        <v>4.0366817809539199E-2</v>
      </c>
      <c r="AL11" s="16">
        <v>3.5289984092486702E-2</v>
      </c>
      <c r="AM11" s="16"/>
      <c r="AN11" s="16">
        <v>4.2269819612668201E-2</v>
      </c>
      <c r="AO11" s="16">
        <v>4.7217193842103503E-2</v>
      </c>
      <c r="AP11" s="16"/>
      <c r="AQ11" s="16">
        <v>4.9793182298448799E-2</v>
      </c>
      <c r="AR11" s="16">
        <v>2.6460837013656199E-2</v>
      </c>
      <c r="AS11" s="16">
        <v>5.5132280757246202E-2</v>
      </c>
      <c r="AT11" s="16"/>
      <c r="AU11" s="16">
        <v>3.7142983537054503E-2</v>
      </c>
      <c r="AV11" s="16">
        <v>4.5302695716659402E-2</v>
      </c>
      <c r="AW11" s="16"/>
      <c r="AX11" s="16">
        <v>4.3481250268088197E-2</v>
      </c>
      <c r="AY11" s="16">
        <v>2.5173876517070599E-2</v>
      </c>
      <c r="AZ11" s="16"/>
      <c r="BA11" s="16">
        <v>7.8472116612297693E-2</v>
      </c>
      <c r="BB11" s="16">
        <v>6.4165734879418804E-2</v>
      </c>
    </row>
    <row r="12" spans="2:54" ht="29" customHeight="1" x14ac:dyDescent="0.35">
      <c r="B12" s="19" t="s">
        <v>392</v>
      </c>
      <c r="C12" s="16">
        <v>0.17352611047827601</v>
      </c>
      <c r="D12" s="16">
        <v>0.18605808006840199</v>
      </c>
      <c r="E12" s="16">
        <v>0.16138313997100201</v>
      </c>
      <c r="F12" s="16"/>
      <c r="G12" s="16">
        <v>0.24935770941871299</v>
      </c>
      <c r="H12" s="16">
        <v>0.18246404227107099</v>
      </c>
      <c r="I12" s="16">
        <v>0.180120652424274</v>
      </c>
      <c r="J12" s="16">
        <v>0.17018172678803201</v>
      </c>
      <c r="K12" s="16">
        <v>0.170304860933503</v>
      </c>
      <c r="L12" s="16">
        <v>0.121997502473005</v>
      </c>
      <c r="M12" s="16"/>
      <c r="N12" s="16">
        <v>0.14967490340251</v>
      </c>
      <c r="O12" s="16">
        <v>0.164398793677448</v>
      </c>
      <c r="P12" s="16">
        <v>0.183678502191849</v>
      </c>
      <c r="Q12" s="16">
        <v>0.18231467223168199</v>
      </c>
      <c r="R12" s="16"/>
      <c r="S12" s="16">
        <v>0.154655424353943</v>
      </c>
      <c r="T12" s="16">
        <v>0.19786369825769501</v>
      </c>
      <c r="U12" s="16"/>
      <c r="V12" s="16">
        <v>0.209999819654104</v>
      </c>
      <c r="W12" s="16">
        <v>0.16890230466282299</v>
      </c>
      <c r="X12" s="16">
        <v>0.147739651415592</v>
      </c>
      <c r="Y12" s="16">
        <v>0.17567958329070299</v>
      </c>
      <c r="Z12" s="16"/>
      <c r="AA12" s="16">
        <v>0.195985122000051</v>
      </c>
      <c r="AB12" s="16">
        <v>0.18106709381894301</v>
      </c>
      <c r="AC12" s="16">
        <v>0.155994720083172</v>
      </c>
      <c r="AD12" s="16">
        <v>0.117456797634982</v>
      </c>
      <c r="AE12" s="16">
        <v>0.201355440938119</v>
      </c>
      <c r="AF12" s="16">
        <v>0.207750315478202</v>
      </c>
      <c r="AG12" s="16"/>
      <c r="AH12" s="16">
        <v>0.16223145125677199</v>
      </c>
      <c r="AI12" s="16">
        <v>0.15448818215705201</v>
      </c>
      <c r="AJ12" s="16"/>
      <c r="AK12" s="16">
        <v>0.150911396556178</v>
      </c>
      <c r="AL12" s="16">
        <v>0.17796189071364099</v>
      </c>
      <c r="AM12" s="16"/>
      <c r="AN12" s="16">
        <v>0.16401354570715901</v>
      </c>
      <c r="AO12" s="16">
        <v>0.136570583231515</v>
      </c>
      <c r="AP12" s="16"/>
      <c r="AQ12" s="16">
        <v>0.13295100502781601</v>
      </c>
      <c r="AR12" s="16">
        <v>0.21183286305422</v>
      </c>
      <c r="AS12" s="16">
        <v>0.138288664046083</v>
      </c>
      <c r="AT12" s="16"/>
      <c r="AU12" s="16">
        <v>0.13791464243416901</v>
      </c>
      <c r="AV12" s="16">
        <v>0.218203938605774</v>
      </c>
      <c r="AW12" s="16"/>
      <c r="AX12" s="16">
        <v>0.17473033759808199</v>
      </c>
      <c r="AY12" s="16">
        <v>0.168595511892844</v>
      </c>
      <c r="AZ12" s="16"/>
      <c r="BA12" s="16">
        <v>0.152641796199767</v>
      </c>
      <c r="BB12" s="16">
        <v>0.202606187832199</v>
      </c>
    </row>
    <row r="13" spans="2:54" x14ac:dyDescent="0.35">
      <c r="B13" s="19" t="s">
        <v>376</v>
      </c>
      <c r="C13" s="16">
        <v>0.194734053443961</v>
      </c>
      <c r="D13" s="16">
        <v>0.20613842135997301</v>
      </c>
      <c r="E13" s="16">
        <v>0.18366965796788601</v>
      </c>
      <c r="F13" s="16"/>
      <c r="G13" s="16">
        <v>0.12808606317618201</v>
      </c>
      <c r="H13" s="16">
        <v>0.24616535565362099</v>
      </c>
      <c r="I13" s="16">
        <v>0.18183102768407999</v>
      </c>
      <c r="J13" s="16">
        <v>0.209621629694344</v>
      </c>
      <c r="K13" s="16">
        <v>0.213726542437811</v>
      </c>
      <c r="L13" s="16">
        <v>0.17306878277697699</v>
      </c>
      <c r="M13" s="16"/>
      <c r="N13" s="16">
        <v>0.22669297664714799</v>
      </c>
      <c r="O13" s="16">
        <v>0.199752897328763</v>
      </c>
      <c r="P13" s="16">
        <v>0.17023614432252199</v>
      </c>
      <c r="Q13" s="16">
        <v>0.20673448432687999</v>
      </c>
      <c r="R13" s="16"/>
      <c r="S13" s="16">
        <v>0.218682391364798</v>
      </c>
      <c r="T13" s="16">
        <v>0.15959475110951701</v>
      </c>
      <c r="U13" s="16"/>
      <c r="V13" s="16">
        <v>0.13778485400052701</v>
      </c>
      <c r="W13" s="16">
        <v>0.198109552940293</v>
      </c>
      <c r="X13" s="16">
        <v>0.23225772042878401</v>
      </c>
      <c r="Y13" s="16">
        <v>0.25888380006343098</v>
      </c>
      <c r="Z13" s="16"/>
      <c r="AA13" s="16">
        <v>0.15289431257538</v>
      </c>
      <c r="AB13" s="16">
        <v>0.17507412327779001</v>
      </c>
      <c r="AC13" s="16">
        <v>0.24263838622084699</v>
      </c>
      <c r="AD13" s="16">
        <v>0.24186750987131</v>
      </c>
      <c r="AE13" s="16">
        <v>0.20462603747505001</v>
      </c>
      <c r="AF13" s="16">
        <v>0.33151658884389301</v>
      </c>
      <c r="AG13" s="16"/>
      <c r="AH13" s="16">
        <v>0.206783554005633</v>
      </c>
      <c r="AI13" s="16">
        <v>0.186313295844275</v>
      </c>
      <c r="AJ13" s="16"/>
      <c r="AK13" s="16">
        <v>0.19802809290828199</v>
      </c>
      <c r="AL13" s="16">
        <v>0.214581864005468</v>
      </c>
      <c r="AM13" s="16"/>
      <c r="AN13" s="16">
        <v>0.19764442139359101</v>
      </c>
      <c r="AO13" s="16">
        <v>0.198810398560514</v>
      </c>
      <c r="AP13" s="16"/>
      <c r="AQ13" s="16">
        <v>0.228993343550247</v>
      </c>
      <c r="AR13" s="16">
        <v>0.17709169929874699</v>
      </c>
      <c r="AS13" s="16">
        <v>0.210682735578956</v>
      </c>
      <c r="AT13" s="16"/>
      <c r="AU13" s="16">
        <v>0.19811482808132599</v>
      </c>
      <c r="AV13" s="16">
        <v>0.18731361559930501</v>
      </c>
      <c r="AW13" s="16"/>
      <c r="AX13" s="16">
        <v>0.204019976845842</v>
      </c>
      <c r="AY13" s="16">
        <v>0.148744143937032</v>
      </c>
      <c r="AZ13" s="16"/>
      <c r="BA13" s="16">
        <v>0.191656932043508</v>
      </c>
      <c r="BB13" s="16">
        <v>0.16990603237518101</v>
      </c>
    </row>
    <row r="14" spans="2:54" x14ac:dyDescent="0.35">
      <c r="B14" s="19" t="s">
        <v>377</v>
      </c>
      <c r="C14" s="16">
        <v>0.16173540048486601</v>
      </c>
      <c r="D14" s="16">
        <v>0.186831586746461</v>
      </c>
      <c r="E14" s="16">
        <v>0.140481615653542</v>
      </c>
      <c r="F14" s="16"/>
      <c r="G14" s="16">
        <v>0.15319316788731699</v>
      </c>
      <c r="H14" s="16">
        <v>0.11138550900082</v>
      </c>
      <c r="I14" s="16">
        <v>0.17538816483542199</v>
      </c>
      <c r="J14" s="16">
        <v>0.22915017711097099</v>
      </c>
      <c r="K14" s="16">
        <v>0.177654014873184</v>
      </c>
      <c r="L14" s="16">
        <v>0.135852248392824</v>
      </c>
      <c r="M14" s="16"/>
      <c r="N14" s="16">
        <v>0.15840832324631099</v>
      </c>
      <c r="O14" s="16">
        <v>0.14967849629350599</v>
      </c>
      <c r="P14" s="16">
        <v>0.16424544121872001</v>
      </c>
      <c r="Q14" s="16">
        <v>0.17063895937212101</v>
      </c>
      <c r="R14" s="16"/>
      <c r="S14" s="16">
        <v>0.15540646529747601</v>
      </c>
      <c r="T14" s="16">
        <v>0.172083429479292</v>
      </c>
      <c r="U14" s="16"/>
      <c r="V14" s="16">
        <v>0.13986702918410099</v>
      </c>
      <c r="W14" s="16">
        <v>0.15502876072677099</v>
      </c>
      <c r="X14" s="16">
        <v>0.18928122628949001</v>
      </c>
      <c r="Y14" s="16">
        <v>0.169176003922274</v>
      </c>
      <c r="Z14" s="16"/>
      <c r="AA14" s="16">
        <v>0.142785384496152</v>
      </c>
      <c r="AB14" s="16">
        <v>0.164540095947184</v>
      </c>
      <c r="AC14" s="16">
        <v>0.14698184051146199</v>
      </c>
      <c r="AD14" s="16">
        <v>0.215272340973442</v>
      </c>
      <c r="AE14" s="16">
        <v>0.160633684018053</v>
      </c>
      <c r="AF14" s="16">
        <v>6.57227567339361E-2</v>
      </c>
      <c r="AG14" s="16"/>
      <c r="AH14" s="16">
        <v>0.17910838830262699</v>
      </c>
      <c r="AI14" s="16">
        <v>0.148092354743497</v>
      </c>
      <c r="AJ14" s="16"/>
      <c r="AK14" s="16">
        <v>0.18633306173202599</v>
      </c>
      <c r="AL14" s="16">
        <v>0.155116736166198</v>
      </c>
      <c r="AM14" s="16"/>
      <c r="AN14" s="16">
        <v>0.17788760689220701</v>
      </c>
      <c r="AO14" s="16">
        <v>0.15010480440265001</v>
      </c>
      <c r="AP14" s="16"/>
      <c r="AQ14" s="16">
        <v>0.18489176015623199</v>
      </c>
      <c r="AR14" s="16">
        <v>0.168813719132238</v>
      </c>
      <c r="AS14" s="16">
        <v>0.15019388937903499</v>
      </c>
      <c r="AT14" s="16"/>
      <c r="AU14" s="16">
        <v>0.15668769035544799</v>
      </c>
      <c r="AV14" s="16">
        <v>0.171836288445121</v>
      </c>
      <c r="AW14" s="16"/>
      <c r="AX14" s="16">
        <v>0.171547702430316</v>
      </c>
      <c r="AY14" s="16">
        <v>0.11820427216829001</v>
      </c>
      <c r="AZ14" s="16"/>
      <c r="BA14" s="16">
        <v>0.20721269257514099</v>
      </c>
      <c r="BB14" s="16">
        <v>0.19285591670476501</v>
      </c>
    </row>
    <row r="15" spans="2:54" x14ac:dyDescent="0.35">
      <c r="B15" s="19" t="s">
        <v>393</v>
      </c>
      <c r="C15" s="16">
        <v>0.31596878022508101</v>
      </c>
      <c r="D15" s="16">
        <v>0.284242965894001</v>
      </c>
      <c r="E15" s="16">
        <v>0.34707197218124902</v>
      </c>
      <c r="F15" s="16"/>
      <c r="G15" s="16">
        <v>0.22279956106434801</v>
      </c>
      <c r="H15" s="16">
        <v>0.27684199971684298</v>
      </c>
      <c r="I15" s="16">
        <v>0.25316631542207102</v>
      </c>
      <c r="J15" s="16">
        <v>0.31003954696515001</v>
      </c>
      <c r="K15" s="16">
        <v>0.32455130577018798</v>
      </c>
      <c r="L15" s="16">
        <v>0.44990689871878098</v>
      </c>
      <c r="M15" s="16"/>
      <c r="N15" s="16">
        <v>0.33931951533114302</v>
      </c>
      <c r="O15" s="16">
        <v>0.29439209746892597</v>
      </c>
      <c r="P15" s="16">
        <v>0.315285603766501</v>
      </c>
      <c r="Q15" s="16">
        <v>0.31920889026471699</v>
      </c>
      <c r="R15" s="16"/>
      <c r="S15" s="16">
        <v>0.32313727229286299</v>
      </c>
      <c r="T15" s="16">
        <v>0.30673357254457401</v>
      </c>
      <c r="U15" s="16"/>
      <c r="V15" s="16">
        <v>0.34454812269117502</v>
      </c>
      <c r="W15" s="16">
        <v>0.30639832102006598</v>
      </c>
      <c r="X15" s="16">
        <v>0.309221612186797</v>
      </c>
      <c r="Y15" s="16">
        <v>0.27393671662575703</v>
      </c>
      <c r="Z15" s="16"/>
      <c r="AA15" s="16">
        <v>0.311932262190802</v>
      </c>
      <c r="AB15" s="16">
        <v>0.359471563719164</v>
      </c>
      <c r="AC15" s="16">
        <v>0.33414253370157099</v>
      </c>
      <c r="AD15" s="16">
        <v>0.30450675775527303</v>
      </c>
      <c r="AE15" s="16">
        <v>0.257770725490018</v>
      </c>
      <c r="AF15" s="16">
        <v>0.30305934143573898</v>
      </c>
      <c r="AG15" s="16"/>
      <c r="AH15" s="16">
        <v>0.30008737097967503</v>
      </c>
      <c r="AI15" s="16">
        <v>0.35386042422587399</v>
      </c>
      <c r="AJ15" s="16"/>
      <c r="AK15" s="16">
        <v>0.29670442401412001</v>
      </c>
      <c r="AL15" s="16">
        <v>0.31734625165144498</v>
      </c>
      <c r="AM15" s="16"/>
      <c r="AN15" s="16">
        <v>0.30521653644116498</v>
      </c>
      <c r="AO15" s="16">
        <v>0.349452760418966</v>
      </c>
      <c r="AP15" s="16"/>
      <c r="AQ15" s="16">
        <v>0.29390630975491699</v>
      </c>
      <c r="AR15" s="16">
        <v>0.31078269757031102</v>
      </c>
      <c r="AS15" s="16">
        <v>0.32538728517506299</v>
      </c>
      <c r="AT15" s="16"/>
      <c r="AU15" s="16">
        <v>0.361751946317729</v>
      </c>
      <c r="AV15" s="16">
        <v>0.25677318507945601</v>
      </c>
      <c r="AW15" s="16"/>
      <c r="AX15" s="16">
        <v>0.30045804076548299</v>
      </c>
      <c r="AY15" s="16">
        <v>0.39857040528703902</v>
      </c>
      <c r="AZ15" s="16"/>
      <c r="BA15" s="16">
        <v>0.27413649532178602</v>
      </c>
      <c r="BB15" s="16">
        <v>0.26642813790722603</v>
      </c>
    </row>
    <row r="16" spans="2:54" x14ac:dyDescent="0.35">
      <c r="B16" s="19" t="s">
        <v>103</v>
      </c>
      <c r="C16" s="20">
        <v>4.5511699322479102E-2</v>
      </c>
      <c r="D16" s="20">
        <v>3.6204614397721602E-2</v>
      </c>
      <c r="E16" s="20">
        <v>5.5039059352562203E-2</v>
      </c>
      <c r="F16" s="20"/>
      <c r="G16" s="20">
        <v>4.89109445022873E-2</v>
      </c>
      <c r="H16" s="20">
        <v>2.8829768908021601E-2</v>
      </c>
      <c r="I16" s="20">
        <v>2.8265451492687201E-2</v>
      </c>
      <c r="J16" s="20">
        <v>2.72216267906123E-2</v>
      </c>
      <c r="K16" s="20">
        <v>5.1712028150383303E-2</v>
      </c>
      <c r="L16" s="20">
        <v>8.0211142419082199E-2</v>
      </c>
      <c r="M16" s="20"/>
      <c r="N16" s="20">
        <v>2.7196698328049902E-2</v>
      </c>
      <c r="O16" s="20">
        <v>7.7990663799545806E-2</v>
      </c>
      <c r="P16" s="20">
        <v>4.5232880260870099E-2</v>
      </c>
      <c r="Q16" s="20">
        <v>3.06715964719112E-2</v>
      </c>
      <c r="R16" s="20"/>
      <c r="S16" s="20">
        <v>5.4206219067784202E-2</v>
      </c>
      <c r="T16" s="20">
        <v>3.26288471807962E-2</v>
      </c>
      <c r="U16" s="20"/>
      <c r="V16" s="20">
        <v>3.1198563920147498E-2</v>
      </c>
      <c r="W16" s="20">
        <v>6.0468856508630202E-2</v>
      </c>
      <c r="X16" s="20">
        <v>4.0800834376722397E-2</v>
      </c>
      <c r="Y16" s="20">
        <v>1.6430732972413702E-2</v>
      </c>
      <c r="Z16" s="20"/>
      <c r="AA16" s="20">
        <v>5.5752829193351901E-2</v>
      </c>
      <c r="AB16" s="20">
        <v>5.9073817049659701E-2</v>
      </c>
      <c r="AC16" s="20">
        <v>4.2102443517996302E-2</v>
      </c>
      <c r="AD16" s="20">
        <v>1.6994043389914001E-2</v>
      </c>
      <c r="AE16" s="20">
        <v>5.2688022686957298E-2</v>
      </c>
      <c r="AF16" s="20">
        <v>2.3742646851764599E-2</v>
      </c>
      <c r="AG16" s="20"/>
      <c r="AH16" s="20">
        <v>3.6531986060726801E-2</v>
      </c>
      <c r="AI16" s="20">
        <v>4.0755079976179498E-2</v>
      </c>
      <c r="AJ16" s="20"/>
      <c r="AK16" s="20">
        <v>3.9481846410439198E-2</v>
      </c>
      <c r="AL16" s="20">
        <v>3.3020760680492499E-2</v>
      </c>
      <c r="AM16" s="20"/>
      <c r="AN16" s="20">
        <v>3.9880989135342597E-2</v>
      </c>
      <c r="AO16" s="20">
        <v>4.7400194577193203E-2</v>
      </c>
      <c r="AP16" s="20"/>
      <c r="AQ16" s="20">
        <v>2.4817689360804199E-2</v>
      </c>
      <c r="AR16" s="20">
        <v>5.6133571821815602E-2</v>
      </c>
      <c r="AS16" s="20">
        <v>3.6785668971817502E-2</v>
      </c>
      <c r="AT16" s="20"/>
      <c r="AU16" s="20">
        <v>4.89760395285853E-2</v>
      </c>
      <c r="AV16" s="20">
        <v>3.8398068783811697E-2</v>
      </c>
      <c r="AW16" s="20"/>
      <c r="AX16" s="20">
        <v>3.6233973712556503E-2</v>
      </c>
      <c r="AY16" s="20">
        <v>8.94282418470876E-2</v>
      </c>
      <c r="AZ16" s="20"/>
      <c r="BA16" s="20">
        <v>2.5102731244853502E-2</v>
      </c>
      <c r="BB16" s="20">
        <v>2.25645461579045E-2</v>
      </c>
    </row>
    <row r="17" spans="2:2" x14ac:dyDescent="0.35">
      <c r="B17" s="21"/>
    </row>
    <row r="18" spans="2:2" x14ac:dyDescent="0.35">
      <c r="B18" t="s">
        <v>525</v>
      </c>
    </row>
    <row r="19" spans="2:2" x14ac:dyDescent="0.35">
      <c r="B19" t="s">
        <v>526</v>
      </c>
    </row>
    <row r="21" spans="2:2" x14ac:dyDescent="0.35">
      <c r="B2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BB21"/>
  <sheetViews>
    <sheetView showGridLines="0" topLeftCell="A9"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396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391</v>
      </c>
      <c r="C9" s="16">
        <v>3.7608123404023301E-2</v>
      </c>
      <c r="D9" s="16">
        <v>3.5539580659081402E-2</v>
      </c>
      <c r="E9" s="16">
        <v>3.8376846158428297E-2</v>
      </c>
      <c r="F9" s="16"/>
      <c r="G9" s="16">
        <v>5.6091232126121E-2</v>
      </c>
      <c r="H9" s="16">
        <v>6.5722310687451199E-2</v>
      </c>
      <c r="I9" s="16">
        <v>5.1202996401547601E-2</v>
      </c>
      <c r="J9" s="16">
        <v>1.1473506109887399E-2</v>
      </c>
      <c r="K9" s="16">
        <v>2.3745756214275701E-2</v>
      </c>
      <c r="L9" s="16">
        <v>2.2845373433364399E-2</v>
      </c>
      <c r="M9" s="16"/>
      <c r="N9" s="16">
        <v>1.5980236403416701E-2</v>
      </c>
      <c r="O9" s="16">
        <v>4.55742387806378E-2</v>
      </c>
      <c r="P9" s="16">
        <v>4.4378475970323301E-2</v>
      </c>
      <c r="Q9" s="16">
        <v>3.52770057506053E-2</v>
      </c>
      <c r="R9" s="16"/>
      <c r="S9" s="16">
        <v>3.2665471904320099E-2</v>
      </c>
      <c r="T9" s="16">
        <v>4.5247850609091401E-2</v>
      </c>
      <c r="U9" s="16"/>
      <c r="V9" s="16">
        <v>5.2327101679751499E-2</v>
      </c>
      <c r="W9" s="16">
        <v>4.2010284619648001E-2</v>
      </c>
      <c r="X9" s="16">
        <v>2.3115971553530301E-2</v>
      </c>
      <c r="Y9" s="16">
        <v>0</v>
      </c>
      <c r="Z9" s="16"/>
      <c r="AA9" s="16">
        <v>6.3771082682636995E-2</v>
      </c>
      <c r="AB9" s="16">
        <v>1.6438156719656601E-2</v>
      </c>
      <c r="AC9" s="16">
        <v>2.5671653685201801E-2</v>
      </c>
      <c r="AD9" s="16">
        <v>2.02148423848783E-2</v>
      </c>
      <c r="AE9" s="16">
        <v>1.9842706507368101E-2</v>
      </c>
      <c r="AF9" s="16">
        <v>4.0145029649607498E-2</v>
      </c>
      <c r="AG9" s="16"/>
      <c r="AH9" s="16">
        <v>3.08086479562295E-2</v>
      </c>
      <c r="AI9" s="16">
        <v>5.1844127733226997E-2</v>
      </c>
      <c r="AJ9" s="16"/>
      <c r="AK9" s="16">
        <v>4.0701104058584202E-2</v>
      </c>
      <c r="AL9" s="16">
        <v>4.5783492850933798E-2</v>
      </c>
      <c r="AM9" s="16"/>
      <c r="AN9" s="16">
        <v>3.1453222595502699E-2</v>
      </c>
      <c r="AO9" s="16">
        <v>4.5675226200931299E-2</v>
      </c>
      <c r="AP9" s="16"/>
      <c r="AQ9" s="16">
        <v>3.09352735643099E-2</v>
      </c>
      <c r="AR9" s="16">
        <v>1.9937366284873598E-2</v>
      </c>
      <c r="AS9" s="16">
        <v>5.9811090547714503E-2</v>
      </c>
      <c r="AT9" s="16"/>
      <c r="AU9" s="16">
        <v>3.2960509664866203E-2</v>
      </c>
      <c r="AV9" s="16">
        <v>4.4884387997790098E-2</v>
      </c>
      <c r="AW9" s="16"/>
      <c r="AX9" s="16">
        <v>3.33131257473206E-2</v>
      </c>
      <c r="AY9" s="16">
        <v>5.3396016835279399E-2</v>
      </c>
      <c r="AZ9" s="16"/>
      <c r="BA9" s="16">
        <v>3.4572715953145802E-2</v>
      </c>
      <c r="BB9" s="16">
        <v>1.63917070262364E-2</v>
      </c>
    </row>
    <row r="10" spans="2:54" x14ac:dyDescent="0.35">
      <c r="B10" s="19" t="s">
        <v>373</v>
      </c>
      <c r="C10" s="16">
        <v>1.7531033213669899E-2</v>
      </c>
      <c r="D10" s="16">
        <v>1.5301468307160299E-2</v>
      </c>
      <c r="E10" s="16">
        <v>1.8085118266824199E-2</v>
      </c>
      <c r="F10" s="16"/>
      <c r="G10" s="16">
        <v>5.1801236305135799E-2</v>
      </c>
      <c r="H10" s="16">
        <v>3.1826804212643701E-2</v>
      </c>
      <c r="I10" s="16">
        <v>5.7091548529913903E-3</v>
      </c>
      <c r="J10" s="16">
        <v>8.6954747330230293E-3</v>
      </c>
      <c r="K10" s="16">
        <v>1.02605400054265E-2</v>
      </c>
      <c r="L10" s="16">
        <v>7.0497425874841398E-3</v>
      </c>
      <c r="M10" s="16"/>
      <c r="N10" s="16">
        <v>1.79109964234479E-2</v>
      </c>
      <c r="O10" s="16">
        <v>3.3656922526373E-2</v>
      </c>
      <c r="P10" s="16">
        <v>1.4792947470220599E-2</v>
      </c>
      <c r="Q10" s="16">
        <v>7.5454354177367797E-3</v>
      </c>
      <c r="R10" s="16"/>
      <c r="S10" s="16">
        <v>1.91050776447396E-2</v>
      </c>
      <c r="T10" s="16">
        <v>1.5245005711065599E-2</v>
      </c>
      <c r="U10" s="16"/>
      <c r="V10" s="16">
        <v>1.6419345990400999E-2</v>
      </c>
      <c r="W10" s="16">
        <v>1.8039336834831499E-2</v>
      </c>
      <c r="X10" s="16">
        <v>1.9893954836346199E-2</v>
      </c>
      <c r="Y10" s="16">
        <v>0</v>
      </c>
      <c r="Z10" s="16"/>
      <c r="AA10" s="16">
        <v>1.91195826409194E-2</v>
      </c>
      <c r="AB10" s="16">
        <v>1.40269135332825E-2</v>
      </c>
      <c r="AC10" s="16">
        <v>1.41536142198201E-2</v>
      </c>
      <c r="AD10" s="16">
        <v>6.7364366400376298E-3</v>
      </c>
      <c r="AE10" s="16">
        <v>4.3413716682868302E-2</v>
      </c>
      <c r="AF10" s="16">
        <v>2.80633210068587E-2</v>
      </c>
      <c r="AG10" s="16"/>
      <c r="AH10" s="16">
        <v>1.8290714820017099E-2</v>
      </c>
      <c r="AI10" s="16">
        <v>1.3539442933554E-2</v>
      </c>
      <c r="AJ10" s="16"/>
      <c r="AK10" s="16">
        <v>2.0172957315161999E-2</v>
      </c>
      <c r="AL10" s="16">
        <v>1.7274620831604401E-2</v>
      </c>
      <c r="AM10" s="16"/>
      <c r="AN10" s="16">
        <v>1.6954946349988301E-2</v>
      </c>
      <c r="AO10" s="16">
        <v>1.99424521934186E-2</v>
      </c>
      <c r="AP10" s="16"/>
      <c r="AQ10" s="16">
        <v>2.6334793984905E-2</v>
      </c>
      <c r="AR10" s="16">
        <v>1.5461580249468801E-2</v>
      </c>
      <c r="AS10" s="16">
        <v>1.8456277090125699E-2</v>
      </c>
      <c r="AT10" s="16"/>
      <c r="AU10" s="16">
        <v>1.1844055963947E-2</v>
      </c>
      <c r="AV10" s="16">
        <v>2.5916504519599801E-2</v>
      </c>
      <c r="AW10" s="16"/>
      <c r="AX10" s="16">
        <v>1.9542635486386101E-2</v>
      </c>
      <c r="AY10" s="16">
        <v>7.9780765866367693E-3</v>
      </c>
      <c r="AZ10" s="16"/>
      <c r="BA10" s="16">
        <v>2.3507234118254401E-2</v>
      </c>
      <c r="BB10" s="16">
        <v>2.6674448861907701E-2</v>
      </c>
    </row>
    <row r="11" spans="2:54" x14ac:dyDescent="0.35">
      <c r="B11" s="19" t="s">
        <v>374</v>
      </c>
      <c r="C11" s="16">
        <v>3.5802905375482502E-2</v>
      </c>
      <c r="D11" s="16">
        <v>3.0754964540177201E-2</v>
      </c>
      <c r="E11" s="16">
        <v>3.6015168357052103E-2</v>
      </c>
      <c r="F11" s="16"/>
      <c r="G11" s="16">
        <v>3.7072057073622697E-2</v>
      </c>
      <c r="H11" s="16">
        <v>5.8914212216890603E-2</v>
      </c>
      <c r="I11" s="16">
        <v>4.8271701248836799E-2</v>
      </c>
      <c r="J11" s="16">
        <v>3.0721925579292E-2</v>
      </c>
      <c r="K11" s="16">
        <v>3.4076470989726798E-2</v>
      </c>
      <c r="L11" s="16">
        <v>1.07502685750436E-2</v>
      </c>
      <c r="M11" s="16"/>
      <c r="N11" s="16">
        <v>3.0123809945269302E-2</v>
      </c>
      <c r="O11" s="16">
        <v>3.3582976174026898E-2</v>
      </c>
      <c r="P11" s="16">
        <v>4.7220357575043698E-2</v>
      </c>
      <c r="Q11" s="16">
        <v>2.3504398983109201E-2</v>
      </c>
      <c r="R11" s="16"/>
      <c r="S11" s="16">
        <v>3.2670793701683999E-2</v>
      </c>
      <c r="T11" s="16">
        <v>4.0703737192564503E-2</v>
      </c>
      <c r="U11" s="16"/>
      <c r="V11" s="16">
        <v>3.5967554146706902E-2</v>
      </c>
      <c r="W11" s="16">
        <v>3.5768088650408203E-2</v>
      </c>
      <c r="X11" s="16">
        <v>3.3176129505631799E-2</v>
      </c>
      <c r="Y11" s="16">
        <v>5.6995158919059201E-2</v>
      </c>
      <c r="Z11" s="16"/>
      <c r="AA11" s="16">
        <v>2.56314968462889E-2</v>
      </c>
      <c r="AB11" s="16">
        <v>3.7166628978828803E-2</v>
      </c>
      <c r="AC11" s="16">
        <v>4.5814109221822601E-2</v>
      </c>
      <c r="AD11" s="16">
        <v>6.1917337792417003E-2</v>
      </c>
      <c r="AE11" s="16">
        <v>1.6587911151777001E-2</v>
      </c>
      <c r="AF11" s="16">
        <v>0</v>
      </c>
      <c r="AG11" s="16"/>
      <c r="AH11" s="16">
        <v>4.71264308884035E-2</v>
      </c>
      <c r="AI11" s="16">
        <v>2.23586376502251E-2</v>
      </c>
      <c r="AJ11" s="16"/>
      <c r="AK11" s="16">
        <v>5.7261645700075997E-2</v>
      </c>
      <c r="AL11" s="16">
        <v>1.96921602983883E-2</v>
      </c>
      <c r="AM11" s="16"/>
      <c r="AN11" s="16">
        <v>5.0435504076194002E-2</v>
      </c>
      <c r="AO11" s="16">
        <v>1.93789142916986E-2</v>
      </c>
      <c r="AP11" s="16"/>
      <c r="AQ11" s="16">
        <v>5.4330697579200601E-2</v>
      </c>
      <c r="AR11" s="16">
        <v>3.3904263263508899E-2</v>
      </c>
      <c r="AS11" s="16">
        <v>3.1723243342997101E-2</v>
      </c>
      <c r="AT11" s="16"/>
      <c r="AU11" s="16">
        <v>2.4662945091615599E-2</v>
      </c>
      <c r="AV11" s="16">
        <v>4.8162996743977803E-2</v>
      </c>
      <c r="AW11" s="16"/>
      <c r="AX11" s="16">
        <v>4.1837256585392002E-2</v>
      </c>
      <c r="AY11" s="16">
        <v>0</v>
      </c>
      <c r="AZ11" s="16"/>
      <c r="BA11" s="16">
        <v>5.6571865718902499E-2</v>
      </c>
      <c r="BB11" s="16">
        <v>5.8632010986456401E-2</v>
      </c>
    </row>
    <row r="12" spans="2:54" ht="29" customHeight="1" x14ac:dyDescent="0.35">
      <c r="B12" s="19" t="s">
        <v>392</v>
      </c>
      <c r="C12" s="16">
        <v>0.15972179973426701</v>
      </c>
      <c r="D12" s="16">
        <v>0.17920616708426601</v>
      </c>
      <c r="E12" s="16">
        <v>0.14077681447467999</v>
      </c>
      <c r="F12" s="16"/>
      <c r="G12" s="16">
        <v>0.24118565490325</v>
      </c>
      <c r="H12" s="16">
        <v>0.215061117777575</v>
      </c>
      <c r="I12" s="16">
        <v>0.16798481599444801</v>
      </c>
      <c r="J12" s="16">
        <v>0.145149838775012</v>
      </c>
      <c r="K12" s="16">
        <v>0.16057203714967899</v>
      </c>
      <c r="L12" s="16">
        <v>6.9162302834698194E-2</v>
      </c>
      <c r="M12" s="16"/>
      <c r="N12" s="16">
        <v>0.106659479609729</v>
      </c>
      <c r="O12" s="16">
        <v>0.16204143204080099</v>
      </c>
      <c r="P12" s="16">
        <v>0.161899064674149</v>
      </c>
      <c r="Q12" s="16">
        <v>0.19221167914604201</v>
      </c>
      <c r="R12" s="16"/>
      <c r="S12" s="16">
        <v>0.16558438268272599</v>
      </c>
      <c r="T12" s="16">
        <v>0.150018685896051</v>
      </c>
      <c r="U12" s="16"/>
      <c r="V12" s="16">
        <v>0.19247430456832099</v>
      </c>
      <c r="W12" s="16">
        <v>0.14769953406917999</v>
      </c>
      <c r="X12" s="16">
        <v>0.150254281231301</v>
      </c>
      <c r="Y12" s="16">
        <v>0.13830857478042799</v>
      </c>
      <c r="Z12" s="16"/>
      <c r="AA12" s="16">
        <v>0.208293293765895</v>
      </c>
      <c r="AB12" s="16">
        <v>0.11985897856019199</v>
      </c>
      <c r="AC12" s="16">
        <v>0.13804448806148401</v>
      </c>
      <c r="AD12" s="16">
        <v>0.102809716741182</v>
      </c>
      <c r="AE12" s="16">
        <v>0.18942165891107601</v>
      </c>
      <c r="AF12" s="16">
        <v>0.15415396948660001</v>
      </c>
      <c r="AG12" s="16"/>
      <c r="AH12" s="16">
        <v>0.15500591200755001</v>
      </c>
      <c r="AI12" s="16">
        <v>0.11711328546487</v>
      </c>
      <c r="AJ12" s="16"/>
      <c r="AK12" s="16">
        <v>0.14737397722835899</v>
      </c>
      <c r="AL12" s="16">
        <v>0.124982112245626</v>
      </c>
      <c r="AM12" s="16"/>
      <c r="AN12" s="16">
        <v>0.14178950642766999</v>
      </c>
      <c r="AO12" s="16">
        <v>0.12589434771989499</v>
      </c>
      <c r="AP12" s="16"/>
      <c r="AQ12" s="16">
        <v>0.138391940702278</v>
      </c>
      <c r="AR12" s="16">
        <v>0.19582149359899201</v>
      </c>
      <c r="AS12" s="16">
        <v>0.119167301606925</v>
      </c>
      <c r="AT12" s="16"/>
      <c r="AU12" s="16">
        <v>0.12745796658332401</v>
      </c>
      <c r="AV12" s="16">
        <v>0.19732658861000801</v>
      </c>
      <c r="AW12" s="16"/>
      <c r="AX12" s="16">
        <v>0.16312591371236099</v>
      </c>
      <c r="AY12" s="16">
        <v>0.13708898929546001</v>
      </c>
      <c r="AZ12" s="16"/>
      <c r="BA12" s="16">
        <v>0.13453953932191401</v>
      </c>
      <c r="BB12" s="16">
        <v>0.21690923347464999</v>
      </c>
    </row>
    <row r="13" spans="2:54" x14ac:dyDescent="0.35">
      <c r="B13" s="19" t="s">
        <v>376</v>
      </c>
      <c r="C13" s="16">
        <v>0.18122497339043001</v>
      </c>
      <c r="D13" s="16">
        <v>0.20495212999923099</v>
      </c>
      <c r="E13" s="16">
        <v>0.16157217021501899</v>
      </c>
      <c r="F13" s="16"/>
      <c r="G13" s="16">
        <v>0.153350966644382</v>
      </c>
      <c r="H13" s="16">
        <v>0.183162002521466</v>
      </c>
      <c r="I13" s="16">
        <v>0.248571248015479</v>
      </c>
      <c r="J13" s="16">
        <v>0.184368854559672</v>
      </c>
      <c r="K13" s="16">
        <v>0.14397543512231201</v>
      </c>
      <c r="L13" s="16">
        <v>0.17006371355112099</v>
      </c>
      <c r="M13" s="16"/>
      <c r="N13" s="16">
        <v>0.21015612096559899</v>
      </c>
      <c r="O13" s="16">
        <v>0.19957067644662899</v>
      </c>
      <c r="P13" s="16">
        <v>0.14518194303357099</v>
      </c>
      <c r="Q13" s="16">
        <v>0.20225126403673299</v>
      </c>
      <c r="R13" s="16"/>
      <c r="S13" s="16">
        <v>0.18712302200344799</v>
      </c>
      <c r="T13" s="16">
        <v>0.16991386490955299</v>
      </c>
      <c r="U13" s="16"/>
      <c r="V13" s="16">
        <v>0.144849173314542</v>
      </c>
      <c r="W13" s="16">
        <v>0.20345216360905599</v>
      </c>
      <c r="X13" s="16">
        <v>0.16810457456672301</v>
      </c>
      <c r="Y13" s="16">
        <v>0.29999557379962499</v>
      </c>
      <c r="Z13" s="16"/>
      <c r="AA13" s="16">
        <v>0.13905233594421401</v>
      </c>
      <c r="AB13" s="16">
        <v>0.22617372222173801</v>
      </c>
      <c r="AC13" s="16">
        <v>0.15666167306699799</v>
      </c>
      <c r="AD13" s="16">
        <v>0.23042999802043199</v>
      </c>
      <c r="AE13" s="16">
        <v>0.16161592229559499</v>
      </c>
      <c r="AF13" s="16">
        <v>0.24776227662219899</v>
      </c>
      <c r="AG13" s="16"/>
      <c r="AH13" s="16">
        <v>0.18792840189087801</v>
      </c>
      <c r="AI13" s="16">
        <v>0.21000156237199299</v>
      </c>
      <c r="AJ13" s="16"/>
      <c r="AK13" s="16">
        <v>0.17533245719655299</v>
      </c>
      <c r="AL13" s="16">
        <v>0.22949093060300399</v>
      </c>
      <c r="AM13" s="16"/>
      <c r="AN13" s="16">
        <v>0.17245107724206599</v>
      </c>
      <c r="AO13" s="16">
        <v>0.21012765048721599</v>
      </c>
      <c r="AP13" s="16"/>
      <c r="AQ13" s="16">
        <v>0.21735200144102201</v>
      </c>
      <c r="AR13" s="16">
        <v>0.135419994519061</v>
      </c>
      <c r="AS13" s="16">
        <v>0.23463838624379199</v>
      </c>
      <c r="AT13" s="16"/>
      <c r="AU13" s="16">
        <v>0.19430801157723099</v>
      </c>
      <c r="AV13" s="16">
        <v>0.16596270422447601</v>
      </c>
      <c r="AW13" s="16"/>
      <c r="AX13" s="16">
        <v>0.19354165192789399</v>
      </c>
      <c r="AY13" s="16">
        <v>0.120479628550762</v>
      </c>
      <c r="AZ13" s="16"/>
      <c r="BA13" s="16">
        <v>0.22609579830134399</v>
      </c>
      <c r="BB13" s="16">
        <v>0.18900387145852601</v>
      </c>
    </row>
    <row r="14" spans="2:54" x14ac:dyDescent="0.35">
      <c r="B14" s="19" t="s">
        <v>377</v>
      </c>
      <c r="C14" s="16">
        <v>0.19158264926707599</v>
      </c>
      <c r="D14" s="16">
        <v>0.211766495161095</v>
      </c>
      <c r="E14" s="16">
        <v>0.17544832760895901</v>
      </c>
      <c r="F14" s="16"/>
      <c r="G14" s="16">
        <v>0.16692641073453901</v>
      </c>
      <c r="H14" s="16">
        <v>0.16145458877539001</v>
      </c>
      <c r="I14" s="16">
        <v>0.17391762922197401</v>
      </c>
      <c r="J14" s="16">
        <v>0.208849616645254</v>
      </c>
      <c r="K14" s="16">
        <v>0.228396392701186</v>
      </c>
      <c r="L14" s="16">
        <v>0.20352326992119099</v>
      </c>
      <c r="M14" s="16"/>
      <c r="N14" s="16">
        <v>0.18974376358637501</v>
      </c>
      <c r="O14" s="16">
        <v>0.14179867618112199</v>
      </c>
      <c r="P14" s="16">
        <v>0.21540559537067999</v>
      </c>
      <c r="Q14" s="16">
        <v>0.198241185166218</v>
      </c>
      <c r="R14" s="16"/>
      <c r="S14" s="16">
        <v>0.184050786793969</v>
      </c>
      <c r="T14" s="16">
        <v>0.203893057283631</v>
      </c>
      <c r="U14" s="16"/>
      <c r="V14" s="16">
        <v>0.15975500628182501</v>
      </c>
      <c r="W14" s="16">
        <v>0.173594537147223</v>
      </c>
      <c r="X14" s="16">
        <v>0.22909313405470999</v>
      </c>
      <c r="Y14" s="16">
        <v>0.31942866287946498</v>
      </c>
      <c r="Z14" s="16"/>
      <c r="AA14" s="16">
        <v>0.145884934394129</v>
      </c>
      <c r="AB14" s="16">
        <v>0.18114089124251301</v>
      </c>
      <c r="AC14" s="16">
        <v>0.186961572594039</v>
      </c>
      <c r="AD14" s="16">
        <v>0.241533237224485</v>
      </c>
      <c r="AE14" s="16">
        <v>0.279337808170594</v>
      </c>
      <c r="AF14" s="16">
        <v>0.24556842020480801</v>
      </c>
      <c r="AG14" s="16"/>
      <c r="AH14" s="16">
        <v>0.20647642345151099</v>
      </c>
      <c r="AI14" s="16">
        <v>0.20330861802994099</v>
      </c>
      <c r="AJ14" s="16"/>
      <c r="AK14" s="16">
        <v>0.19472820135320301</v>
      </c>
      <c r="AL14" s="16">
        <v>0.21443587037911799</v>
      </c>
      <c r="AM14" s="16"/>
      <c r="AN14" s="16">
        <v>0.20791871004173201</v>
      </c>
      <c r="AO14" s="16">
        <v>0.188289212559547</v>
      </c>
      <c r="AP14" s="16"/>
      <c r="AQ14" s="16">
        <v>0.17342736156142899</v>
      </c>
      <c r="AR14" s="16">
        <v>0.21841441402211201</v>
      </c>
      <c r="AS14" s="16">
        <v>0.17413142038243101</v>
      </c>
      <c r="AT14" s="16"/>
      <c r="AU14" s="16">
        <v>0.19687841985365101</v>
      </c>
      <c r="AV14" s="16">
        <v>0.187554568345837</v>
      </c>
      <c r="AW14" s="16"/>
      <c r="AX14" s="16">
        <v>0.194317358272386</v>
      </c>
      <c r="AY14" s="16">
        <v>0.185345172288893</v>
      </c>
      <c r="AZ14" s="16"/>
      <c r="BA14" s="16">
        <v>0.22012322613360399</v>
      </c>
      <c r="BB14" s="16">
        <v>0.16271404593882499</v>
      </c>
    </row>
    <row r="15" spans="2:54" x14ac:dyDescent="0.35">
      <c r="B15" s="19" t="s">
        <v>393</v>
      </c>
      <c r="C15" s="16">
        <v>0.34056773027580001</v>
      </c>
      <c r="D15" s="16">
        <v>0.29295818987150202</v>
      </c>
      <c r="E15" s="16">
        <v>0.38710285794363197</v>
      </c>
      <c r="F15" s="16"/>
      <c r="G15" s="16">
        <v>0.24760478495992799</v>
      </c>
      <c r="H15" s="16">
        <v>0.265739987432904</v>
      </c>
      <c r="I15" s="16">
        <v>0.28914936896389998</v>
      </c>
      <c r="J15" s="16">
        <v>0.389449376252129</v>
      </c>
      <c r="K15" s="16">
        <v>0.36002149673945</v>
      </c>
      <c r="L15" s="16">
        <v>0.446246672587579</v>
      </c>
      <c r="M15" s="16"/>
      <c r="N15" s="16">
        <v>0.412851774157873</v>
      </c>
      <c r="O15" s="16">
        <v>0.32383321750002803</v>
      </c>
      <c r="P15" s="16">
        <v>0.33839203080063701</v>
      </c>
      <c r="Q15" s="16">
        <v>0.30691383140476602</v>
      </c>
      <c r="R15" s="16"/>
      <c r="S15" s="16">
        <v>0.33574901395463003</v>
      </c>
      <c r="T15" s="16">
        <v>0.34952915517122601</v>
      </c>
      <c r="U15" s="16"/>
      <c r="V15" s="16">
        <v>0.36920932405249901</v>
      </c>
      <c r="W15" s="16">
        <v>0.32897174091699499</v>
      </c>
      <c r="X15" s="16">
        <v>0.35009763434617303</v>
      </c>
      <c r="Y15" s="16">
        <v>0.185272029621423</v>
      </c>
      <c r="Z15" s="16"/>
      <c r="AA15" s="16">
        <v>0.35523603662918501</v>
      </c>
      <c r="AB15" s="16">
        <v>0.36030026742418603</v>
      </c>
      <c r="AC15" s="16">
        <v>0.39059044563263901</v>
      </c>
      <c r="AD15" s="16">
        <v>0.31698573697239901</v>
      </c>
      <c r="AE15" s="16">
        <v>0.26559925971183801</v>
      </c>
      <c r="AF15" s="16">
        <v>0.26056433617816099</v>
      </c>
      <c r="AG15" s="16"/>
      <c r="AH15" s="16">
        <v>0.32680529084446103</v>
      </c>
      <c r="AI15" s="16">
        <v>0.35480261777522398</v>
      </c>
      <c r="AJ15" s="16"/>
      <c r="AK15" s="16">
        <v>0.33209831633770398</v>
      </c>
      <c r="AL15" s="16">
        <v>0.32433167335694302</v>
      </c>
      <c r="AM15" s="16"/>
      <c r="AN15" s="16">
        <v>0.34481566888228998</v>
      </c>
      <c r="AO15" s="16">
        <v>0.35737435434242099</v>
      </c>
      <c r="AP15" s="16"/>
      <c r="AQ15" s="16">
        <v>0.33933933680121497</v>
      </c>
      <c r="AR15" s="16">
        <v>0.33695045072893798</v>
      </c>
      <c r="AS15" s="16">
        <v>0.33459431331441097</v>
      </c>
      <c r="AT15" s="16"/>
      <c r="AU15" s="16">
        <v>0.37074289633187602</v>
      </c>
      <c r="AV15" s="16">
        <v>0.30395859841491502</v>
      </c>
      <c r="AW15" s="16"/>
      <c r="AX15" s="16">
        <v>0.32606496522048101</v>
      </c>
      <c r="AY15" s="16">
        <v>0.41901885721542398</v>
      </c>
      <c r="AZ15" s="16"/>
      <c r="BA15" s="16">
        <v>0.29135695727722399</v>
      </c>
      <c r="BB15" s="16">
        <v>0.31896192967030801</v>
      </c>
    </row>
    <row r="16" spans="2:54" x14ac:dyDescent="0.35">
      <c r="B16" s="19" t="s">
        <v>103</v>
      </c>
      <c r="C16" s="20">
        <v>3.5960785339250803E-2</v>
      </c>
      <c r="D16" s="20">
        <v>2.95210043774875E-2</v>
      </c>
      <c r="E16" s="20">
        <v>4.2622696975405397E-2</v>
      </c>
      <c r="F16" s="20"/>
      <c r="G16" s="20">
        <v>4.5967657253022598E-2</v>
      </c>
      <c r="H16" s="20">
        <v>1.8118976375678501E-2</v>
      </c>
      <c r="I16" s="20">
        <v>1.51930853008223E-2</v>
      </c>
      <c r="J16" s="20">
        <v>2.1291407345731098E-2</v>
      </c>
      <c r="K16" s="20">
        <v>3.8951871077943498E-2</v>
      </c>
      <c r="L16" s="20">
        <v>7.0358656509519696E-2</v>
      </c>
      <c r="M16" s="20"/>
      <c r="N16" s="20">
        <v>1.6573818908289701E-2</v>
      </c>
      <c r="O16" s="20">
        <v>5.9941860350382403E-2</v>
      </c>
      <c r="P16" s="20">
        <v>3.2729585105375297E-2</v>
      </c>
      <c r="Q16" s="20">
        <v>3.4055200094790003E-2</v>
      </c>
      <c r="R16" s="20"/>
      <c r="S16" s="20">
        <v>4.3051451314484103E-2</v>
      </c>
      <c r="T16" s="20">
        <v>2.5448643226816701E-2</v>
      </c>
      <c r="U16" s="20"/>
      <c r="V16" s="20">
        <v>2.8998189965952999E-2</v>
      </c>
      <c r="W16" s="20">
        <v>5.0464314152658597E-2</v>
      </c>
      <c r="X16" s="20">
        <v>2.6264319905583901E-2</v>
      </c>
      <c r="Y16" s="20">
        <v>0</v>
      </c>
      <c r="Z16" s="20"/>
      <c r="AA16" s="20">
        <v>4.3011237096731998E-2</v>
      </c>
      <c r="AB16" s="20">
        <v>4.48944413196046E-2</v>
      </c>
      <c r="AC16" s="20">
        <v>4.2102443517996302E-2</v>
      </c>
      <c r="AD16" s="20">
        <v>1.93726942241692E-2</v>
      </c>
      <c r="AE16" s="20">
        <v>2.4181016568884599E-2</v>
      </c>
      <c r="AF16" s="20">
        <v>2.3742646851764599E-2</v>
      </c>
      <c r="AG16" s="20"/>
      <c r="AH16" s="20">
        <v>2.7558178140949699E-2</v>
      </c>
      <c r="AI16" s="20">
        <v>2.7031708040966201E-2</v>
      </c>
      <c r="AJ16" s="20"/>
      <c r="AK16" s="20">
        <v>3.2331340810357601E-2</v>
      </c>
      <c r="AL16" s="20">
        <v>2.4009139434381599E-2</v>
      </c>
      <c r="AM16" s="20"/>
      <c r="AN16" s="20">
        <v>3.4181364384557197E-2</v>
      </c>
      <c r="AO16" s="20">
        <v>3.3317842204873001E-2</v>
      </c>
      <c r="AP16" s="20"/>
      <c r="AQ16" s="20">
        <v>1.9888594365639001E-2</v>
      </c>
      <c r="AR16" s="20">
        <v>4.4090437333044998E-2</v>
      </c>
      <c r="AS16" s="20">
        <v>2.7477967471603901E-2</v>
      </c>
      <c r="AT16" s="20"/>
      <c r="AU16" s="20">
        <v>4.1145194933488997E-2</v>
      </c>
      <c r="AV16" s="20">
        <v>2.6233651143396298E-2</v>
      </c>
      <c r="AW16" s="20"/>
      <c r="AX16" s="20">
        <v>2.82570930477796E-2</v>
      </c>
      <c r="AY16" s="20">
        <v>7.6693259227544497E-2</v>
      </c>
      <c r="AZ16" s="20"/>
      <c r="BA16" s="20">
        <v>1.32326631756121E-2</v>
      </c>
      <c r="BB16" s="20">
        <v>1.07127525830902E-2</v>
      </c>
    </row>
    <row r="17" spans="2:2" x14ac:dyDescent="0.35">
      <c r="B17" s="21"/>
    </row>
    <row r="18" spans="2:2" x14ac:dyDescent="0.35">
      <c r="B18" t="s">
        <v>525</v>
      </c>
    </row>
    <row r="19" spans="2:2" x14ac:dyDescent="0.35">
      <c r="B19" t="s">
        <v>526</v>
      </c>
    </row>
    <row r="21" spans="2:2" x14ac:dyDescent="0.35">
      <c r="B2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B21"/>
  <sheetViews>
    <sheetView showGridLines="0" topLeftCell="A6"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397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391</v>
      </c>
      <c r="C9" s="16">
        <v>6.1963695911985701E-2</v>
      </c>
      <c r="D9" s="16">
        <v>3.6911087602383097E-2</v>
      </c>
      <c r="E9" s="16">
        <v>8.4887442314681205E-2</v>
      </c>
      <c r="F9" s="16"/>
      <c r="G9" s="16">
        <v>7.9055633911610995E-2</v>
      </c>
      <c r="H9" s="16">
        <v>6.9475128661125499E-2</v>
      </c>
      <c r="I9" s="16">
        <v>7.1034396699070995E-2</v>
      </c>
      <c r="J9" s="16">
        <v>2.33949988376447E-2</v>
      </c>
      <c r="K9" s="16">
        <v>8.3377633089097E-2</v>
      </c>
      <c r="L9" s="16">
        <v>5.09429246215653E-2</v>
      </c>
      <c r="M9" s="16"/>
      <c r="N9" s="16">
        <v>5.5298791270398398E-2</v>
      </c>
      <c r="O9" s="16">
        <v>8.0004490685613799E-2</v>
      </c>
      <c r="P9" s="16">
        <v>6.2465288992709603E-2</v>
      </c>
      <c r="Q9" s="16">
        <v>5.0154803155889299E-2</v>
      </c>
      <c r="R9" s="16"/>
      <c r="S9" s="16">
        <v>6.4016770713092294E-2</v>
      </c>
      <c r="T9" s="16">
        <v>5.9176642391609101E-2</v>
      </c>
      <c r="U9" s="16"/>
      <c r="V9" s="16">
        <v>7.8713695698226005E-2</v>
      </c>
      <c r="W9" s="16">
        <v>5.6534448959146701E-2</v>
      </c>
      <c r="X9" s="16">
        <v>5.5104606318148799E-2</v>
      </c>
      <c r="Y9" s="16">
        <v>5.9565539034528998E-2</v>
      </c>
      <c r="Z9" s="16"/>
      <c r="AA9" s="16">
        <v>7.0232320673992904E-2</v>
      </c>
      <c r="AB9" s="16">
        <v>3.3686910778101001E-2</v>
      </c>
      <c r="AC9" s="16">
        <v>5.5809330084772797E-2</v>
      </c>
      <c r="AD9" s="16">
        <v>5.8260339265915603E-2</v>
      </c>
      <c r="AE9" s="16">
        <v>9.6241623074212995E-2</v>
      </c>
      <c r="AF9" s="16">
        <v>6.8208350656466202E-2</v>
      </c>
      <c r="AG9" s="16"/>
      <c r="AH9" s="16">
        <v>6.1543952167070398E-2</v>
      </c>
      <c r="AI9" s="16">
        <v>6.2209059440011899E-2</v>
      </c>
      <c r="AJ9" s="16"/>
      <c r="AK9" s="16">
        <v>7.2800772468981798E-2</v>
      </c>
      <c r="AL9" s="16">
        <v>5.9824257016921401E-2</v>
      </c>
      <c r="AM9" s="16"/>
      <c r="AN9" s="16">
        <v>7.2506718588048205E-2</v>
      </c>
      <c r="AO9" s="16">
        <v>5.3281696412617999E-2</v>
      </c>
      <c r="AP9" s="16"/>
      <c r="AQ9" s="16">
        <v>9.1760687723823703E-2</v>
      </c>
      <c r="AR9" s="16">
        <v>4.1815172413815598E-2</v>
      </c>
      <c r="AS9" s="16">
        <v>6.6599834501590099E-2</v>
      </c>
      <c r="AT9" s="16"/>
      <c r="AU9" s="16">
        <v>5.5889192775659999E-2</v>
      </c>
      <c r="AV9" s="16">
        <v>7.1706808233861705E-2</v>
      </c>
      <c r="AW9" s="16"/>
      <c r="AX9" s="16">
        <v>5.9058037036325103E-2</v>
      </c>
      <c r="AY9" s="16">
        <v>7.16465014082623E-2</v>
      </c>
      <c r="AZ9" s="16"/>
      <c r="BA9" s="16">
        <v>7.37552192836127E-2</v>
      </c>
      <c r="BB9" s="16">
        <v>4.0156566940749698E-2</v>
      </c>
    </row>
    <row r="10" spans="2:54" x14ac:dyDescent="0.35">
      <c r="B10" s="19" t="s">
        <v>373</v>
      </c>
      <c r="C10" s="16">
        <v>3.12327735463525E-2</v>
      </c>
      <c r="D10" s="16">
        <v>3.6240430333340297E-2</v>
      </c>
      <c r="E10" s="16">
        <v>2.69756092616148E-2</v>
      </c>
      <c r="F10" s="16"/>
      <c r="G10" s="16">
        <v>7.4293924445744897E-2</v>
      </c>
      <c r="H10" s="16">
        <v>2.8304761603870798E-2</v>
      </c>
      <c r="I10" s="16">
        <v>3.4201022424320097E-2</v>
      </c>
      <c r="J10" s="16">
        <v>6.4070671438106498E-3</v>
      </c>
      <c r="K10" s="16">
        <v>2.36891978309136E-2</v>
      </c>
      <c r="L10" s="16">
        <v>3.12133774015739E-2</v>
      </c>
      <c r="M10" s="16"/>
      <c r="N10" s="16">
        <v>4.9477428425888398E-2</v>
      </c>
      <c r="O10" s="16">
        <v>3.2788573890224798E-2</v>
      </c>
      <c r="P10" s="16">
        <v>3.3124680177028097E-2</v>
      </c>
      <c r="Q10" s="16">
        <v>1.3769177489709E-2</v>
      </c>
      <c r="R10" s="16"/>
      <c r="S10" s="16">
        <v>3.0853684159103702E-2</v>
      </c>
      <c r="T10" s="16">
        <v>2.8639369997023802E-2</v>
      </c>
      <c r="U10" s="16"/>
      <c r="V10" s="16">
        <v>1.8552705514054999E-2</v>
      </c>
      <c r="W10" s="16">
        <v>4.14157426647443E-2</v>
      </c>
      <c r="X10" s="16">
        <v>2.40393843692722E-2</v>
      </c>
      <c r="Y10" s="16">
        <v>6.6333922290498101E-2</v>
      </c>
      <c r="Z10" s="16"/>
      <c r="AA10" s="16">
        <v>2.5003465958358301E-2</v>
      </c>
      <c r="AB10" s="16">
        <v>2.45548364953945E-2</v>
      </c>
      <c r="AC10" s="16">
        <v>3.6799910242766902E-2</v>
      </c>
      <c r="AD10" s="16">
        <v>4.2080752371487999E-2</v>
      </c>
      <c r="AE10" s="16">
        <v>5.0634964203352902E-2</v>
      </c>
      <c r="AF10" s="16">
        <v>0</v>
      </c>
      <c r="AG10" s="16"/>
      <c r="AH10" s="16">
        <v>4.5619258665415503E-2</v>
      </c>
      <c r="AI10" s="16">
        <v>1.33364665668974E-2</v>
      </c>
      <c r="AJ10" s="16"/>
      <c r="AK10" s="16">
        <v>5.2177770129025101E-2</v>
      </c>
      <c r="AL10" s="16">
        <v>2.0180123882636802E-2</v>
      </c>
      <c r="AM10" s="16"/>
      <c r="AN10" s="16">
        <v>4.7422469498773802E-2</v>
      </c>
      <c r="AO10" s="16">
        <v>2.3251974487707199E-2</v>
      </c>
      <c r="AP10" s="16"/>
      <c r="AQ10" s="16">
        <v>7.0923966685651305E-2</v>
      </c>
      <c r="AR10" s="16">
        <v>2.0807788124476902E-2</v>
      </c>
      <c r="AS10" s="16">
        <v>2.7054398024525701E-2</v>
      </c>
      <c r="AT10" s="16"/>
      <c r="AU10" s="16">
        <v>2.8838267205751299E-2</v>
      </c>
      <c r="AV10" s="16">
        <v>3.5197190810811102E-2</v>
      </c>
      <c r="AW10" s="16"/>
      <c r="AX10" s="16">
        <v>3.6306514422793298E-2</v>
      </c>
      <c r="AY10" s="16">
        <v>6.6154954223220704E-3</v>
      </c>
      <c r="AZ10" s="16"/>
      <c r="BA10" s="16">
        <v>4.1940777776390097E-2</v>
      </c>
      <c r="BB10" s="16">
        <v>6.1161964181505601E-2</v>
      </c>
    </row>
    <row r="11" spans="2:54" x14ac:dyDescent="0.35">
      <c r="B11" s="19" t="s">
        <v>374</v>
      </c>
      <c r="C11" s="16">
        <v>5.8448225326839201E-2</v>
      </c>
      <c r="D11" s="16">
        <v>7.3321841243776997E-2</v>
      </c>
      <c r="E11" s="16">
        <v>4.5268472043176203E-2</v>
      </c>
      <c r="F11" s="16"/>
      <c r="G11" s="16">
        <v>7.8265063823991607E-2</v>
      </c>
      <c r="H11" s="16">
        <v>7.57477316138159E-2</v>
      </c>
      <c r="I11" s="16">
        <v>3.9241988890011799E-2</v>
      </c>
      <c r="J11" s="16">
        <v>7.4894256637392104E-2</v>
      </c>
      <c r="K11" s="16">
        <v>4.8827614078215398E-2</v>
      </c>
      <c r="L11" s="16">
        <v>4.22416188685081E-2</v>
      </c>
      <c r="M11" s="16"/>
      <c r="N11" s="16">
        <v>5.1529273376109297E-2</v>
      </c>
      <c r="O11" s="16">
        <v>6.6587480869779406E-2</v>
      </c>
      <c r="P11" s="16">
        <v>5.3577104593239402E-2</v>
      </c>
      <c r="Q11" s="16">
        <v>6.4096680325992403E-2</v>
      </c>
      <c r="R11" s="16"/>
      <c r="S11" s="16">
        <v>5.8580970432769101E-2</v>
      </c>
      <c r="T11" s="16">
        <v>5.8539112828848203E-2</v>
      </c>
      <c r="U11" s="16"/>
      <c r="V11" s="16">
        <v>5.82221428246157E-2</v>
      </c>
      <c r="W11" s="16">
        <v>5.5698757567028502E-2</v>
      </c>
      <c r="X11" s="16">
        <v>5.8760199104608703E-2</v>
      </c>
      <c r="Y11" s="16">
        <v>8.9379190441418205E-2</v>
      </c>
      <c r="Z11" s="16"/>
      <c r="AA11" s="16">
        <v>4.7665758458125602E-2</v>
      </c>
      <c r="AB11" s="16">
        <v>6.8813091693417802E-2</v>
      </c>
      <c r="AC11" s="16">
        <v>5.7666304444966503E-2</v>
      </c>
      <c r="AD11" s="16">
        <v>7.3469292599963307E-2</v>
      </c>
      <c r="AE11" s="16">
        <v>5.2213393626277103E-2</v>
      </c>
      <c r="AF11" s="16">
        <v>5.1181219652401203E-2</v>
      </c>
      <c r="AG11" s="16"/>
      <c r="AH11" s="16">
        <v>6.7798799827411202E-2</v>
      </c>
      <c r="AI11" s="16">
        <v>6.1978606084844901E-2</v>
      </c>
      <c r="AJ11" s="16"/>
      <c r="AK11" s="16">
        <v>5.8658513988181497E-2</v>
      </c>
      <c r="AL11" s="16">
        <v>6.4796946448981999E-2</v>
      </c>
      <c r="AM11" s="16"/>
      <c r="AN11" s="16">
        <v>6.3949565816487294E-2</v>
      </c>
      <c r="AO11" s="16">
        <v>6.1283028337237602E-2</v>
      </c>
      <c r="AP11" s="16"/>
      <c r="AQ11" s="16">
        <v>7.5145797144854101E-2</v>
      </c>
      <c r="AR11" s="16">
        <v>4.8031073901170999E-2</v>
      </c>
      <c r="AS11" s="16">
        <v>6.4398009524610195E-2</v>
      </c>
      <c r="AT11" s="16"/>
      <c r="AU11" s="16">
        <v>5.0099596598856898E-2</v>
      </c>
      <c r="AV11" s="16">
        <v>7.1353145425009007E-2</v>
      </c>
      <c r="AW11" s="16"/>
      <c r="AX11" s="16">
        <v>6.1314737234014399E-2</v>
      </c>
      <c r="AY11" s="16">
        <v>4.0253609384583999E-2</v>
      </c>
      <c r="AZ11" s="16"/>
      <c r="BA11" s="16">
        <v>8.6566654584500594E-2</v>
      </c>
      <c r="BB11" s="16">
        <v>0.104217980350971</v>
      </c>
    </row>
    <row r="12" spans="2:54" ht="29" customHeight="1" x14ac:dyDescent="0.35">
      <c r="B12" s="19" t="s">
        <v>392</v>
      </c>
      <c r="C12" s="16">
        <v>0.21728038576667499</v>
      </c>
      <c r="D12" s="16">
        <v>0.23328797635843301</v>
      </c>
      <c r="E12" s="16">
        <v>0.20037084780429401</v>
      </c>
      <c r="F12" s="16"/>
      <c r="G12" s="16">
        <v>0.24277194909789801</v>
      </c>
      <c r="H12" s="16">
        <v>0.23125105121638001</v>
      </c>
      <c r="I12" s="16">
        <v>0.18572594849716501</v>
      </c>
      <c r="J12" s="16">
        <v>0.25338276099420698</v>
      </c>
      <c r="K12" s="16">
        <v>0.19229991998345999</v>
      </c>
      <c r="L12" s="16">
        <v>0.20744763895562801</v>
      </c>
      <c r="M12" s="16"/>
      <c r="N12" s="16">
        <v>0.174586070217911</v>
      </c>
      <c r="O12" s="16">
        <v>0.200523082204107</v>
      </c>
      <c r="P12" s="16">
        <v>0.24859693709963901</v>
      </c>
      <c r="Q12" s="16">
        <v>0.21230281543335999</v>
      </c>
      <c r="R12" s="16"/>
      <c r="S12" s="16">
        <v>0.200500873954301</v>
      </c>
      <c r="T12" s="16">
        <v>0.24200331214753701</v>
      </c>
      <c r="U12" s="16"/>
      <c r="V12" s="16">
        <v>0.23122362573198299</v>
      </c>
      <c r="W12" s="16">
        <v>0.21825538807278699</v>
      </c>
      <c r="X12" s="16">
        <v>0.21869999639506801</v>
      </c>
      <c r="Y12" s="16">
        <v>9.1865845583790906E-2</v>
      </c>
      <c r="Z12" s="16"/>
      <c r="AA12" s="16">
        <v>0.240890689410339</v>
      </c>
      <c r="AB12" s="16">
        <v>0.22476861255688901</v>
      </c>
      <c r="AC12" s="16">
        <v>0.21931740283044901</v>
      </c>
      <c r="AD12" s="16">
        <v>0.16078321668342399</v>
      </c>
      <c r="AE12" s="16">
        <v>0.20965860753854301</v>
      </c>
      <c r="AF12" s="16">
        <v>0.28063785214373299</v>
      </c>
      <c r="AG12" s="16"/>
      <c r="AH12" s="16">
        <v>0.21449471463526201</v>
      </c>
      <c r="AI12" s="16">
        <v>0.17626441653501199</v>
      </c>
      <c r="AJ12" s="16"/>
      <c r="AK12" s="16">
        <v>0.203692945615781</v>
      </c>
      <c r="AL12" s="16">
        <v>0.21214491969584601</v>
      </c>
      <c r="AM12" s="16"/>
      <c r="AN12" s="16">
        <v>0.21221264639803999</v>
      </c>
      <c r="AO12" s="16">
        <v>0.16410146477126</v>
      </c>
      <c r="AP12" s="16"/>
      <c r="AQ12" s="16">
        <v>0.154194188937441</v>
      </c>
      <c r="AR12" s="16">
        <v>0.282597075261181</v>
      </c>
      <c r="AS12" s="16">
        <v>0.17620497189672199</v>
      </c>
      <c r="AT12" s="16"/>
      <c r="AU12" s="16">
        <v>0.204684627375258</v>
      </c>
      <c r="AV12" s="16">
        <v>0.22601479676108399</v>
      </c>
      <c r="AW12" s="16"/>
      <c r="AX12" s="16">
        <v>0.21790220527211701</v>
      </c>
      <c r="AY12" s="16">
        <v>0.21708028670972601</v>
      </c>
      <c r="AZ12" s="16"/>
      <c r="BA12" s="16">
        <v>0.20208038963573299</v>
      </c>
      <c r="BB12" s="16">
        <v>0.21312019002559601</v>
      </c>
    </row>
    <row r="13" spans="2:54" x14ac:dyDescent="0.35">
      <c r="B13" s="19" t="s">
        <v>376</v>
      </c>
      <c r="C13" s="16">
        <v>0.161367401939121</v>
      </c>
      <c r="D13" s="16">
        <v>0.19762809165253101</v>
      </c>
      <c r="E13" s="16">
        <v>0.12838980851287601</v>
      </c>
      <c r="F13" s="16"/>
      <c r="G13" s="16">
        <v>0.14966982814687799</v>
      </c>
      <c r="H13" s="16">
        <v>0.16544656163919599</v>
      </c>
      <c r="I13" s="16">
        <v>0.20252072099728799</v>
      </c>
      <c r="J13" s="16">
        <v>0.186390983847745</v>
      </c>
      <c r="K13" s="16">
        <v>0.15415266097128999</v>
      </c>
      <c r="L13" s="16">
        <v>0.11937464326269</v>
      </c>
      <c r="M13" s="16"/>
      <c r="N13" s="16">
        <v>0.150614780869917</v>
      </c>
      <c r="O13" s="16">
        <v>0.12877236743624301</v>
      </c>
      <c r="P13" s="16">
        <v>0.160239341842941</v>
      </c>
      <c r="Q13" s="16">
        <v>0.19938691498722999</v>
      </c>
      <c r="R13" s="16"/>
      <c r="S13" s="16">
        <v>0.169440222404283</v>
      </c>
      <c r="T13" s="16">
        <v>0.149998834285933</v>
      </c>
      <c r="U13" s="16"/>
      <c r="V13" s="16">
        <v>0.14175531039108699</v>
      </c>
      <c r="W13" s="16">
        <v>0.12987176989727101</v>
      </c>
      <c r="X13" s="16">
        <v>0.20915651802612401</v>
      </c>
      <c r="Y13" s="16">
        <v>0.27023831229899598</v>
      </c>
      <c r="Z13" s="16"/>
      <c r="AA13" s="16">
        <v>0.135552479611631</v>
      </c>
      <c r="AB13" s="16">
        <v>0.17113717432866199</v>
      </c>
      <c r="AC13" s="16">
        <v>0.17395274924814799</v>
      </c>
      <c r="AD13" s="16">
        <v>0.19391678782640001</v>
      </c>
      <c r="AE13" s="16">
        <v>0.146895476146018</v>
      </c>
      <c r="AF13" s="16">
        <v>0.207885986060978</v>
      </c>
      <c r="AG13" s="16"/>
      <c r="AH13" s="16">
        <v>0.151175384846437</v>
      </c>
      <c r="AI13" s="16">
        <v>0.19262587117867599</v>
      </c>
      <c r="AJ13" s="16"/>
      <c r="AK13" s="16">
        <v>0.12573855918510099</v>
      </c>
      <c r="AL13" s="16">
        <v>0.162779922764615</v>
      </c>
      <c r="AM13" s="16"/>
      <c r="AN13" s="16">
        <v>0.148374042584074</v>
      </c>
      <c r="AO13" s="16">
        <v>0.168518861388647</v>
      </c>
      <c r="AP13" s="16"/>
      <c r="AQ13" s="16">
        <v>0.18103011015711701</v>
      </c>
      <c r="AR13" s="16">
        <v>0.154025896075595</v>
      </c>
      <c r="AS13" s="16">
        <v>0.15765471075531101</v>
      </c>
      <c r="AT13" s="16"/>
      <c r="AU13" s="16">
        <v>0.168909310096646</v>
      </c>
      <c r="AV13" s="16">
        <v>0.15153028679612901</v>
      </c>
      <c r="AW13" s="16"/>
      <c r="AX13" s="16">
        <v>0.17239113580985099</v>
      </c>
      <c r="AY13" s="16">
        <v>0.111643675310166</v>
      </c>
      <c r="AZ13" s="16"/>
      <c r="BA13" s="16">
        <v>0.15497210810866299</v>
      </c>
      <c r="BB13" s="16">
        <v>0.22062415659561299</v>
      </c>
    </row>
    <row r="14" spans="2:54" x14ac:dyDescent="0.35">
      <c r="B14" s="19" t="s">
        <v>377</v>
      </c>
      <c r="C14" s="16">
        <v>0.14466254191169201</v>
      </c>
      <c r="D14" s="16">
        <v>0.150481314623055</v>
      </c>
      <c r="E14" s="16">
        <v>0.13774272060982701</v>
      </c>
      <c r="F14" s="16"/>
      <c r="G14" s="16">
        <v>0.12268160770354899</v>
      </c>
      <c r="H14" s="16">
        <v>0.168529225216136</v>
      </c>
      <c r="I14" s="16">
        <v>0.170858119827107</v>
      </c>
      <c r="J14" s="16">
        <v>0.155124538997297</v>
      </c>
      <c r="K14" s="16">
        <v>0.126133428194344</v>
      </c>
      <c r="L14" s="16">
        <v>0.123134717832313</v>
      </c>
      <c r="M14" s="16"/>
      <c r="N14" s="16">
        <v>0.18708730393590001</v>
      </c>
      <c r="O14" s="16">
        <v>0.12833419427330101</v>
      </c>
      <c r="P14" s="16">
        <v>0.115268035557252</v>
      </c>
      <c r="Q14" s="16">
        <v>0.17568849810343201</v>
      </c>
      <c r="R14" s="16"/>
      <c r="S14" s="16">
        <v>0.15727915784773799</v>
      </c>
      <c r="T14" s="16">
        <v>0.12635972283813501</v>
      </c>
      <c r="U14" s="16"/>
      <c r="V14" s="16">
        <v>0.107634961553494</v>
      </c>
      <c r="W14" s="16">
        <v>0.145596991445714</v>
      </c>
      <c r="X14" s="16">
        <v>0.16704340600439399</v>
      </c>
      <c r="Y14" s="16">
        <v>0.21787248839205201</v>
      </c>
      <c r="Z14" s="16"/>
      <c r="AA14" s="16">
        <v>0.119052431047146</v>
      </c>
      <c r="AB14" s="16">
        <v>0.14215040098738299</v>
      </c>
      <c r="AC14" s="16">
        <v>9.1608303377470293E-2</v>
      </c>
      <c r="AD14" s="16">
        <v>0.217685998468547</v>
      </c>
      <c r="AE14" s="16">
        <v>0.173233100499397</v>
      </c>
      <c r="AF14" s="16">
        <v>6.5561271106201593E-2</v>
      </c>
      <c r="AG14" s="16"/>
      <c r="AH14" s="16">
        <v>0.14402002183361301</v>
      </c>
      <c r="AI14" s="16">
        <v>0.15383648126159999</v>
      </c>
      <c r="AJ14" s="16"/>
      <c r="AK14" s="16">
        <v>0.140481358978684</v>
      </c>
      <c r="AL14" s="16">
        <v>0.17144690369472301</v>
      </c>
      <c r="AM14" s="16"/>
      <c r="AN14" s="16">
        <v>0.12740953335022001</v>
      </c>
      <c r="AO14" s="16">
        <v>0.162286474578266</v>
      </c>
      <c r="AP14" s="16"/>
      <c r="AQ14" s="16">
        <v>0.13523256767528299</v>
      </c>
      <c r="AR14" s="16">
        <v>0.13103574985465999</v>
      </c>
      <c r="AS14" s="16">
        <v>0.18048544430421801</v>
      </c>
      <c r="AT14" s="16"/>
      <c r="AU14" s="16">
        <v>0.148227922741063</v>
      </c>
      <c r="AV14" s="16">
        <v>0.14223574524848301</v>
      </c>
      <c r="AW14" s="16"/>
      <c r="AX14" s="16">
        <v>0.151160270252821</v>
      </c>
      <c r="AY14" s="16">
        <v>0.110876608748446</v>
      </c>
      <c r="AZ14" s="16"/>
      <c r="BA14" s="16">
        <v>0.17780080331463599</v>
      </c>
      <c r="BB14" s="16">
        <v>8.5748466429533599E-2</v>
      </c>
    </row>
    <row r="15" spans="2:54" x14ac:dyDescent="0.35">
      <c r="B15" s="19" t="s">
        <v>393</v>
      </c>
      <c r="C15" s="16">
        <v>0.273900420057062</v>
      </c>
      <c r="D15" s="16">
        <v>0.22575824159670199</v>
      </c>
      <c r="E15" s="16">
        <v>0.31990042955792702</v>
      </c>
      <c r="F15" s="16"/>
      <c r="G15" s="16">
        <v>0.21138867727580701</v>
      </c>
      <c r="H15" s="16">
        <v>0.24808457187518801</v>
      </c>
      <c r="I15" s="16">
        <v>0.26314832603465199</v>
      </c>
      <c r="J15" s="16">
        <v>0.24879255967570901</v>
      </c>
      <c r="K15" s="16">
        <v>0.32357501609532902</v>
      </c>
      <c r="L15" s="16">
        <v>0.32053712342034202</v>
      </c>
      <c r="M15" s="16"/>
      <c r="N15" s="16">
        <v>0.292975077942701</v>
      </c>
      <c r="O15" s="16">
        <v>0.28345020216085998</v>
      </c>
      <c r="P15" s="16">
        <v>0.28487349407724799</v>
      </c>
      <c r="Q15" s="16">
        <v>0.23428868588024099</v>
      </c>
      <c r="R15" s="16"/>
      <c r="S15" s="16">
        <v>0.26256290816671501</v>
      </c>
      <c r="T15" s="16">
        <v>0.29235882801013402</v>
      </c>
      <c r="U15" s="16"/>
      <c r="V15" s="16">
        <v>0.32237340685855698</v>
      </c>
      <c r="W15" s="16">
        <v>0.28300975554834601</v>
      </c>
      <c r="X15" s="16">
        <v>0.23100487086169599</v>
      </c>
      <c r="Y15" s="16">
        <v>0.17208516416317399</v>
      </c>
      <c r="Z15" s="16"/>
      <c r="AA15" s="16">
        <v>0.30197721570771202</v>
      </c>
      <c r="AB15" s="16">
        <v>0.28136798122775802</v>
      </c>
      <c r="AC15" s="16">
        <v>0.32274355625343099</v>
      </c>
      <c r="AD15" s="16">
        <v>0.21333242217036399</v>
      </c>
      <c r="AE15" s="16">
        <v>0.22582756123324499</v>
      </c>
      <c r="AF15" s="16">
        <v>0.276961900428217</v>
      </c>
      <c r="AG15" s="16"/>
      <c r="AH15" s="16">
        <v>0.27127361949674</v>
      </c>
      <c r="AI15" s="16">
        <v>0.28916782646567601</v>
      </c>
      <c r="AJ15" s="16"/>
      <c r="AK15" s="16">
        <v>0.29255380453132102</v>
      </c>
      <c r="AL15" s="16">
        <v>0.27253710613026899</v>
      </c>
      <c r="AM15" s="16"/>
      <c r="AN15" s="16">
        <v>0.27791901517419898</v>
      </c>
      <c r="AO15" s="16">
        <v>0.31592448882324098</v>
      </c>
      <c r="AP15" s="16"/>
      <c r="AQ15" s="16">
        <v>0.24408608392039</v>
      </c>
      <c r="AR15" s="16">
        <v>0.258276827561637</v>
      </c>
      <c r="AS15" s="16">
        <v>0.294920033328192</v>
      </c>
      <c r="AT15" s="16"/>
      <c r="AU15" s="16">
        <v>0.28954995639379599</v>
      </c>
      <c r="AV15" s="16">
        <v>0.25668289545456802</v>
      </c>
      <c r="AW15" s="16"/>
      <c r="AX15" s="16">
        <v>0.256961036125395</v>
      </c>
      <c r="AY15" s="16">
        <v>0.36209489617623902</v>
      </c>
      <c r="AZ15" s="16"/>
      <c r="BA15" s="16">
        <v>0.239450512817279</v>
      </c>
      <c r="BB15" s="16">
        <v>0.252406129318127</v>
      </c>
    </row>
    <row r="16" spans="2:54" x14ac:dyDescent="0.35">
      <c r="B16" s="19" t="s">
        <v>103</v>
      </c>
      <c r="C16" s="20">
        <v>5.1144555540272099E-2</v>
      </c>
      <c r="D16" s="20">
        <v>4.6371016589778997E-2</v>
      </c>
      <c r="E16" s="20">
        <v>5.6464669895603101E-2</v>
      </c>
      <c r="F16" s="20"/>
      <c r="G16" s="20">
        <v>4.18733155945199E-2</v>
      </c>
      <c r="H16" s="20">
        <v>1.31609681742875E-2</v>
      </c>
      <c r="I16" s="20">
        <v>3.3269476630385202E-2</v>
      </c>
      <c r="J16" s="20">
        <v>5.1612833866194099E-2</v>
      </c>
      <c r="K16" s="20">
        <v>4.7944529757351299E-2</v>
      </c>
      <c r="L16" s="20">
        <v>0.105107955637381</v>
      </c>
      <c r="M16" s="20"/>
      <c r="N16" s="20">
        <v>3.8431273961174899E-2</v>
      </c>
      <c r="O16" s="20">
        <v>7.9539608479871002E-2</v>
      </c>
      <c r="P16" s="20">
        <v>4.1855117659942598E-2</v>
      </c>
      <c r="Q16" s="20">
        <v>5.0312424624146701E-2</v>
      </c>
      <c r="R16" s="20"/>
      <c r="S16" s="20">
        <v>5.6765412321999102E-2</v>
      </c>
      <c r="T16" s="20">
        <v>4.2924177500780002E-2</v>
      </c>
      <c r="U16" s="20"/>
      <c r="V16" s="20">
        <v>4.1524151427981902E-2</v>
      </c>
      <c r="W16" s="20">
        <v>6.96171458449618E-2</v>
      </c>
      <c r="X16" s="20">
        <v>3.6191018920687899E-2</v>
      </c>
      <c r="Y16" s="20">
        <v>3.2659537795541399E-2</v>
      </c>
      <c r="Z16" s="20"/>
      <c r="AA16" s="20">
        <v>5.9625639132695599E-2</v>
      </c>
      <c r="AB16" s="20">
        <v>5.3520991932394402E-2</v>
      </c>
      <c r="AC16" s="20">
        <v>4.2102443517996302E-2</v>
      </c>
      <c r="AD16" s="20">
        <v>4.0471190613898402E-2</v>
      </c>
      <c r="AE16" s="20">
        <v>4.52952736789543E-2</v>
      </c>
      <c r="AF16" s="20">
        <v>4.9563419952003099E-2</v>
      </c>
      <c r="AG16" s="20"/>
      <c r="AH16" s="20">
        <v>4.4074248528050801E-2</v>
      </c>
      <c r="AI16" s="20">
        <v>5.0581272467281398E-2</v>
      </c>
      <c r="AJ16" s="20"/>
      <c r="AK16" s="20">
        <v>5.3896275102923601E-2</v>
      </c>
      <c r="AL16" s="20">
        <v>3.6289820366006503E-2</v>
      </c>
      <c r="AM16" s="20"/>
      <c r="AN16" s="20">
        <v>5.0206008590157801E-2</v>
      </c>
      <c r="AO16" s="20">
        <v>5.1352011201023499E-2</v>
      </c>
      <c r="AP16" s="20"/>
      <c r="AQ16" s="20">
        <v>4.7626597755440897E-2</v>
      </c>
      <c r="AR16" s="20">
        <v>6.3410416807462899E-2</v>
      </c>
      <c r="AS16" s="20">
        <v>3.2682597664829699E-2</v>
      </c>
      <c r="AT16" s="20"/>
      <c r="AU16" s="20">
        <v>5.38011268129686E-2</v>
      </c>
      <c r="AV16" s="20">
        <v>4.5279131270054097E-2</v>
      </c>
      <c r="AW16" s="20"/>
      <c r="AX16" s="20">
        <v>4.49060638466822E-2</v>
      </c>
      <c r="AY16" s="20">
        <v>7.9788926840255098E-2</v>
      </c>
      <c r="AZ16" s="20"/>
      <c r="BA16" s="20">
        <v>2.34335344791862E-2</v>
      </c>
      <c r="BB16" s="20">
        <v>2.25645461579045E-2</v>
      </c>
    </row>
    <row r="17" spans="2:2" x14ac:dyDescent="0.35">
      <c r="B17" s="21"/>
    </row>
    <row r="18" spans="2:2" x14ac:dyDescent="0.35">
      <c r="B18" t="s">
        <v>525</v>
      </c>
    </row>
    <row r="19" spans="2:2" x14ac:dyDescent="0.35">
      <c r="B19" t="s">
        <v>526</v>
      </c>
    </row>
    <row r="21" spans="2:2" x14ac:dyDescent="0.35">
      <c r="B2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B21"/>
  <sheetViews>
    <sheetView showGridLines="0" topLeftCell="A7"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398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391</v>
      </c>
      <c r="C9" s="16">
        <v>7.1312477287934994E-2</v>
      </c>
      <c r="D9" s="16">
        <v>5.7837136438346003E-2</v>
      </c>
      <c r="E9" s="16">
        <v>8.5191243961759699E-2</v>
      </c>
      <c r="F9" s="16"/>
      <c r="G9" s="16">
        <v>0.12719026931008001</v>
      </c>
      <c r="H9" s="16">
        <v>8.1423357551449499E-2</v>
      </c>
      <c r="I9" s="16">
        <v>7.8561951592764398E-2</v>
      </c>
      <c r="J9" s="16">
        <v>5.0065750083839601E-2</v>
      </c>
      <c r="K9" s="16">
        <v>5.7755394681234903E-2</v>
      </c>
      <c r="L9" s="16">
        <v>5.13952799335015E-2</v>
      </c>
      <c r="M9" s="16"/>
      <c r="N9" s="16">
        <v>5.92382501661372E-2</v>
      </c>
      <c r="O9" s="16">
        <v>7.5157925549973803E-2</v>
      </c>
      <c r="P9" s="16">
        <v>9.5949286023767802E-2</v>
      </c>
      <c r="Q9" s="16">
        <v>3.7092490232868203E-2</v>
      </c>
      <c r="R9" s="16"/>
      <c r="S9" s="16">
        <v>7.6509105832406193E-2</v>
      </c>
      <c r="T9" s="16">
        <v>6.38321693111321E-2</v>
      </c>
      <c r="U9" s="16"/>
      <c r="V9" s="16">
        <v>9.0049970115174793E-2</v>
      </c>
      <c r="W9" s="16">
        <v>6.2935626226295893E-2</v>
      </c>
      <c r="X9" s="16">
        <v>7.0017805140367595E-2</v>
      </c>
      <c r="Y9" s="16">
        <v>4.1933205556227697E-2</v>
      </c>
      <c r="Z9" s="16"/>
      <c r="AA9" s="16">
        <v>8.8467057939969201E-2</v>
      </c>
      <c r="AB9" s="16">
        <v>6.9475306872159096E-2</v>
      </c>
      <c r="AC9" s="16">
        <v>6.3830205810124593E-2</v>
      </c>
      <c r="AD9" s="16">
        <v>4.5803470571654799E-2</v>
      </c>
      <c r="AE9" s="16">
        <v>6.7564182653852597E-2</v>
      </c>
      <c r="AF9" s="16">
        <v>7.5988317943181394E-2</v>
      </c>
      <c r="AG9" s="16"/>
      <c r="AH9" s="16">
        <v>4.8773423156779197E-2</v>
      </c>
      <c r="AI9" s="16">
        <v>8.8455929420173801E-2</v>
      </c>
      <c r="AJ9" s="16"/>
      <c r="AK9" s="16">
        <v>5.6772752166667002E-2</v>
      </c>
      <c r="AL9" s="16">
        <v>8.8096058134333896E-2</v>
      </c>
      <c r="AM9" s="16"/>
      <c r="AN9" s="16">
        <v>5.3892961432609097E-2</v>
      </c>
      <c r="AO9" s="16">
        <v>8.8152870262436803E-2</v>
      </c>
      <c r="AP9" s="16"/>
      <c r="AQ9" s="16">
        <v>6.9057306018411105E-2</v>
      </c>
      <c r="AR9" s="16">
        <v>5.57179729069949E-2</v>
      </c>
      <c r="AS9" s="16">
        <v>8.7369823080717293E-2</v>
      </c>
      <c r="AT9" s="16"/>
      <c r="AU9" s="16">
        <v>7.1475980914130002E-2</v>
      </c>
      <c r="AV9" s="16">
        <v>7.0303715104238607E-2</v>
      </c>
      <c r="AW9" s="16"/>
      <c r="AX9" s="16">
        <v>6.4506292407701504E-2</v>
      </c>
      <c r="AY9" s="16">
        <v>0.101262471005216</v>
      </c>
      <c r="AZ9" s="16"/>
      <c r="BA9" s="16">
        <v>9.3604092878408596E-2</v>
      </c>
      <c r="BB9" s="16">
        <v>3.6049353910913899E-2</v>
      </c>
    </row>
    <row r="10" spans="2:54" x14ac:dyDescent="0.35">
      <c r="B10" s="19" t="s">
        <v>373</v>
      </c>
      <c r="C10" s="16">
        <v>4.3357190885882801E-2</v>
      </c>
      <c r="D10" s="16">
        <v>4.8050119243931301E-2</v>
      </c>
      <c r="E10" s="16">
        <v>3.9587293292568798E-2</v>
      </c>
      <c r="F10" s="16"/>
      <c r="G10" s="16">
        <v>6.5465144245892004E-2</v>
      </c>
      <c r="H10" s="16">
        <v>5.6727692848559497E-2</v>
      </c>
      <c r="I10" s="16">
        <v>2.9621240469014602E-2</v>
      </c>
      <c r="J10" s="16">
        <v>3.1954289276992502E-2</v>
      </c>
      <c r="K10" s="16">
        <v>5.3262854894017199E-2</v>
      </c>
      <c r="L10" s="16">
        <v>3.0668700952152999E-2</v>
      </c>
      <c r="M10" s="16"/>
      <c r="N10" s="16">
        <v>3.5639453571547498E-2</v>
      </c>
      <c r="O10" s="16">
        <v>2.8303640807687699E-2</v>
      </c>
      <c r="P10" s="16">
        <v>5.19627259267273E-2</v>
      </c>
      <c r="Q10" s="16">
        <v>4.8252535021454997E-2</v>
      </c>
      <c r="R10" s="16"/>
      <c r="S10" s="16">
        <v>4.3469364806885201E-2</v>
      </c>
      <c r="T10" s="16">
        <v>4.34039506183308E-2</v>
      </c>
      <c r="U10" s="16"/>
      <c r="V10" s="16">
        <v>3.2861084428795297E-2</v>
      </c>
      <c r="W10" s="16">
        <v>6.1930796082692197E-2</v>
      </c>
      <c r="X10" s="16">
        <v>2.78364323538451E-2</v>
      </c>
      <c r="Y10" s="16">
        <v>3.4870289897511703E-2</v>
      </c>
      <c r="Z10" s="16"/>
      <c r="AA10" s="16">
        <v>3.8630529459794699E-2</v>
      </c>
      <c r="AB10" s="16">
        <v>5.0193154365207701E-2</v>
      </c>
      <c r="AC10" s="16">
        <v>2.77594537443774E-2</v>
      </c>
      <c r="AD10" s="16">
        <v>4.71071223110874E-2</v>
      </c>
      <c r="AE10" s="16">
        <v>6.3705440969590799E-2</v>
      </c>
      <c r="AF10" s="16">
        <v>2.80633210068587E-2</v>
      </c>
      <c r="AG10" s="16"/>
      <c r="AH10" s="16">
        <v>5.6452335330842401E-2</v>
      </c>
      <c r="AI10" s="16">
        <v>3.81866114889109E-2</v>
      </c>
      <c r="AJ10" s="16"/>
      <c r="AK10" s="16">
        <v>4.4189752412252203E-2</v>
      </c>
      <c r="AL10" s="16">
        <v>3.9610337096616197E-2</v>
      </c>
      <c r="AM10" s="16"/>
      <c r="AN10" s="16">
        <v>5.2037810309782197E-2</v>
      </c>
      <c r="AO10" s="16">
        <v>3.6249883615333302E-2</v>
      </c>
      <c r="AP10" s="16"/>
      <c r="AQ10" s="16">
        <v>6.3169558274943902E-2</v>
      </c>
      <c r="AR10" s="16">
        <v>3.3873883641648103E-2</v>
      </c>
      <c r="AS10" s="16">
        <v>4.9272530465564499E-2</v>
      </c>
      <c r="AT10" s="16"/>
      <c r="AU10" s="16">
        <v>4.0151274058317601E-2</v>
      </c>
      <c r="AV10" s="16">
        <v>4.8693021092781598E-2</v>
      </c>
      <c r="AW10" s="16"/>
      <c r="AX10" s="16">
        <v>4.5640813256091602E-2</v>
      </c>
      <c r="AY10" s="16">
        <v>2.6985369302907899E-2</v>
      </c>
      <c r="AZ10" s="16"/>
      <c r="BA10" s="16">
        <v>4.8462215298441698E-2</v>
      </c>
      <c r="BB10" s="16">
        <v>2.79409653131787E-2</v>
      </c>
    </row>
    <row r="11" spans="2:54" x14ac:dyDescent="0.35">
      <c r="B11" s="19" t="s">
        <v>374</v>
      </c>
      <c r="C11" s="16">
        <v>4.9910086132516497E-2</v>
      </c>
      <c r="D11" s="16">
        <v>5.9751750507264702E-2</v>
      </c>
      <c r="E11" s="16">
        <v>4.1364458808754598E-2</v>
      </c>
      <c r="F11" s="16"/>
      <c r="G11" s="16">
        <v>2.77273457227925E-2</v>
      </c>
      <c r="H11" s="16">
        <v>6.6974491787379506E-2</v>
      </c>
      <c r="I11" s="16">
        <v>6.3761351220360196E-2</v>
      </c>
      <c r="J11" s="16">
        <v>6.9695565705937199E-2</v>
      </c>
      <c r="K11" s="16">
        <v>2.0580723267571498E-2</v>
      </c>
      <c r="L11" s="16">
        <v>4.5351355348080401E-2</v>
      </c>
      <c r="M11" s="16"/>
      <c r="N11" s="16">
        <v>4.088505159038E-2</v>
      </c>
      <c r="O11" s="16">
        <v>5.8485133223903897E-2</v>
      </c>
      <c r="P11" s="16">
        <v>6.7380109131763205E-2</v>
      </c>
      <c r="Q11" s="16">
        <v>2.0861413682330601E-2</v>
      </c>
      <c r="R11" s="16"/>
      <c r="S11" s="16">
        <v>5.21896133371203E-2</v>
      </c>
      <c r="T11" s="16">
        <v>4.6721570792942799E-2</v>
      </c>
      <c r="U11" s="16"/>
      <c r="V11" s="16">
        <v>5.6887327550470497E-2</v>
      </c>
      <c r="W11" s="16">
        <v>4.60557150729747E-2</v>
      </c>
      <c r="X11" s="16">
        <v>5.14298668491227E-2</v>
      </c>
      <c r="Y11" s="16">
        <v>3.0732338591907198E-2</v>
      </c>
      <c r="Z11" s="16"/>
      <c r="AA11" s="16">
        <v>5.0304272546675299E-2</v>
      </c>
      <c r="AB11" s="16">
        <v>5.9984007911654501E-2</v>
      </c>
      <c r="AC11" s="16">
        <v>4.1938085736601002E-2</v>
      </c>
      <c r="AD11" s="16">
        <v>5.3731672296085602E-2</v>
      </c>
      <c r="AE11" s="16">
        <v>4.4806978953912197E-2</v>
      </c>
      <c r="AF11" s="16">
        <v>0</v>
      </c>
      <c r="AG11" s="16"/>
      <c r="AH11" s="16">
        <v>5.7667360490813301E-2</v>
      </c>
      <c r="AI11" s="16">
        <v>5.6842612746436399E-2</v>
      </c>
      <c r="AJ11" s="16"/>
      <c r="AK11" s="16">
        <v>6.4040964305452405E-2</v>
      </c>
      <c r="AL11" s="16">
        <v>5.3190875230605103E-2</v>
      </c>
      <c r="AM11" s="16"/>
      <c r="AN11" s="16">
        <v>5.9849743324275402E-2</v>
      </c>
      <c r="AO11" s="16">
        <v>5.5251884609883499E-2</v>
      </c>
      <c r="AP11" s="16"/>
      <c r="AQ11" s="16">
        <v>5.4437435483834597E-2</v>
      </c>
      <c r="AR11" s="16">
        <v>4.8984847902465802E-2</v>
      </c>
      <c r="AS11" s="16">
        <v>5.3932795861504998E-2</v>
      </c>
      <c r="AT11" s="16"/>
      <c r="AU11" s="16">
        <v>4.8873420382954703E-2</v>
      </c>
      <c r="AV11" s="16">
        <v>5.2288099722879899E-2</v>
      </c>
      <c r="AW11" s="16"/>
      <c r="AX11" s="16">
        <v>4.8611560420148497E-2</v>
      </c>
      <c r="AY11" s="16">
        <v>5.8540166763451702E-2</v>
      </c>
      <c r="AZ11" s="16"/>
      <c r="BA11" s="16">
        <v>8.1401386074891502E-2</v>
      </c>
      <c r="BB11" s="16">
        <v>5.6080300454702602E-2</v>
      </c>
    </row>
    <row r="12" spans="2:54" ht="29" customHeight="1" x14ac:dyDescent="0.35">
      <c r="B12" s="19" t="s">
        <v>392</v>
      </c>
      <c r="C12" s="16">
        <v>0.248842526244866</v>
      </c>
      <c r="D12" s="16">
        <v>0.27383222226568699</v>
      </c>
      <c r="E12" s="16">
        <v>0.22543492741861601</v>
      </c>
      <c r="F12" s="16"/>
      <c r="G12" s="16">
        <v>0.305375538489217</v>
      </c>
      <c r="H12" s="16">
        <v>0.22133328762717699</v>
      </c>
      <c r="I12" s="16">
        <v>0.26618519597301998</v>
      </c>
      <c r="J12" s="16">
        <v>0.235404092111764</v>
      </c>
      <c r="K12" s="16">
        <v>0.31996532434953301</v>
      </c>
      <c r="L12" s="16">
        <v>0.18073688042413699</v>
      </c>
      <c r="M12" s="16"/>
      <c r="N12" s="16">
        <v>0.22431904037692499</v>
      </c>
      <c r="O12" s="16">
        <v>0.24019339061311101</v>
      </c>
      <c r="P12" s="16">
        <v>0.22763911419034899</v>
      </c>
      <c r="Q12" s="16">
        <v>0.30797430057383701</v>
      </c>
      <c r="R12" s="16"/>
      <c r="S12" s="16">
        <v>0.23048410727653099</v>
      </c>
      <c r="T12" s="16">
        <v>0.27278275745917802</v>
      </c>
      <c r="U12" s="16"/>
      <c r="V12" s="16">
        <v>0.28916528885764098</v>
      </c>
      <c r="W12" s="16">
        <v>0.254180419541509</v>
      </c>
      <c r="X12" s="16">
        <v>0.20810739326528799</v>
      </c>
      <c r="Y12" s="16">
        <v>0.232425214186542</v>
      </c>
      <c r="Z12" s="16"/>
      <c r="AA12" s="16">
        <v>0.31632844237229202</v>
      </c>
      <c r="AB12" s="16">
        <v>0.22006238486076099</v>
      </c>
      <c r="AC12" s="16">
        <v>0.265556244587423</v>
      </c>
      <c r="AD12" s="16">
        <v>0.17950679315807999</v>
      </c>
      <c r="AE12" s="16">
        <v>0.213796797740788</v>
      </c>
      <c r="AF12" s="16">
        <v>9.0520939102867098E-2</v>
      </c>
      <c r="AG12" s="16"/>
      <c r="AH12" s="16">
        <v>0.20919586910464</v>
      </c>
      <c r="AI12" s="16">
        <v>0.24978500303500301</v>
      </c>
      <c r="AJ12" s="16"/>
      <c r="AK12" s="16">
        <v>0.20986238691627199</v>
      </c>
      <c r="AL12" s="16">
        <v>0.23884472403512699</v>
      </c>
      <c r="AM12" s="16"/>
      <c r="AN12" s="16">
        <v>0.207865071328969</v>
      </c>
      <c r="AO12" s="16">
        <v>0.22889935701139399</v>
      </c>
      <c r="AP12" s="16"/>
      <c r="AQ12" s="16">
        <v>0.15356023444986</v>
      </c>
      <c r="AR12" s="16">
        <v>0.33991798371223902</v>
      </c>
      <c r="AS12" s="16">
        <v>0.197536927220019</v>
      </c>
      <c r="AT12" s="16"/>
      <c r="AU12" s="16">
        <v>0.220131240217006</v>
      </c>
      <c r="AV12" s="16">
        <v>0.28510233367997101</v>
      </c>
      <c r="AW12" s="16"/>
      <c r="AX12" s="16">
        <v>0.25047174824709501</v>
      </c>
      <c r="AY12" s="16">
        <v>0.23884671529663601</v>
      </c>
      <c r="AZ12" s="16"/>
      <c r="BA12" s="16">
        <v>0.18900388748292499</v>
      </c>
      <c r="BB12" s="16">
        <v>0.22695478013643</v>
      </c>
    </row>
    <row r="13" spans="2:54" x14ac:dyDescent="0.35">
      <c r="B13" s="19" t="s">
        <v>376</v>
      </c>
      <c r="C13" s="16">
        <v>0.17222083646912101</v>
      </c>
      <c r="D13" s="16">
        <v>0.19321444551111699</v>
      </c>
      <c r="E13" s="16">
        <v>0.15021334229278599</v>
      </c>
      <c r="F13" s="16"/>
      <c r="G13" s="16">
        <v>0.15487042434589199</v>
      </c>
      <c r="H13" s="16">
        <v>0.162845813698199</v>
      </c>
      <c r="I13" s="16">
        <v>0.18839350568704499</v>
      </c>
      <c r="J13" s="16">
        <v>0.192283413007107</v>
      </c>
      <c r="K13" s="16">
        <v>0.18606629889992901</v>
      </c>
      <c r="L13" s="16">
        <v>0.15170908819176601</v>
      </c>
      <c r="M13" s="16"/>
      <c r="N13" s="16">
        <v>0.20228536093268601</v>
      </c>
      <c r="O13" s="16">
        <v>0.168137958694727</v>
      </c>
      <c r="P13" s="16">
        <v>0.15682228342910101</v>
      </c>
      <c r="Q13" s="16">
        <v>0.17894775739238</v>
      </c>
      <c r="R13" s="16"/>
      <c r="S13" s="16">
        <v>0.189649174357299</v>
      </c>
      <c r="T13" s="16">
        <v>0.14680019537272401</v>
      </c>
      <c r="U13" s="16"/>
      <c r="V13" s="16">
        <v>0.15891579568775599</v>
      </c>
      <c r="W13" s="16">
        <v>0.15942458392707501</v>
      </c>
      <c r="X13" s="16">
        <v>0.194061917091188</v>
      </c>
      <c r="Y13" s="16">
        <v>0.23527337393265799</v>
      </c>
      <c r="Z13" s="16"/>
      <c r="AA13" s="16">
        <v>0.127620968207207</v>
      </c>
      <c r="AB13" s="16">
        <v>0.16745978520725599</v>
      </c>
      <c r="AC13" s="16">
        <v>0.200643739766902</v>
      </c>
      <c r="AD13" s="16">
        <v>0.226327046941704</v>
      </c>
      <c r="AE13" s="16">
        <v>0.20376934991933801</v>
      </c>
      <c r="AF13" s="16">
        <v>0.20812199643474999</v>
      </c>
      <c r="AG13" s="16"/>
      <c r="AH13" s="16">
        <v>0.171409206964798</v>
      </c>
      <c r="AI13" s="16">
        <v>0.18440261881435899</v>
      </c>
      <c r="AJ13" s="16"/>
      <c r="AK13" s="16">
        <v>0.17142199709546399</v>
      </c>
      <c r="AL13" s="16">
        <v>0.18657189095778901</v>
      </c>
      <c r="AM13" s="16"/>
      <c r="AN13" s="16">
        <v>0.16393722154016099</v>
      </c>
      <c r="AO13" s="16">
        <v>0.191218296930279</v>
      </c>
      <c r="AP13" s="16"/>
      <c r="AQ13" s="16">
        <v>0.19730290513295401</v>
      </c>
      <c r="AR13" s="16">
        <v>0.14051456163794099</v>
      </c>
      <c r="AS13" s="16">
        <v>0.20599975510009799</v>
      </c>
      <c r="AT13" s="16"/>
      <c r="AU13" s="16">
        <v>0.169484041703518</v>
      </c>
      <c r="AV13" s="16">
        <v>0.179234472743728</v>
      </c>
      <c r="AW13" s="16"/>
      <c r="AX13" s="16">
        <v>0.18249039253567001</v>
      </c>
      <c r="AY13" s="16">
        <v>0.12155266851153899</v>
      </c>
      <c r="AZ13" s="16"/>
      <c r="BA13" s="16">
        <v>0.186879907229235</v>
      </c>
      <c r="BB13" s="16">
        <v>0.21078938444528</v>
      </c>
    </row>
    <row r="14" spans="2:54" x14ac:dyDescent="0.35">
      <c r="B14" s="19" t="s">
        <v>377</v>
      </c>
      <c r="C14" s="16">
        <v>0.14341995720018999</v>
      </c>
      <c r="D14" s="16">
        <v>0.138815039709697</v>
      </c>
      <c r="E14" s="16">
        <v>0.146722515438232</v>
      </c>
      <c r="F14" s="16"/>
      <c r="G14" s="16">
        <v>0.15000149796284101</v>
      </c>
      <c r="H14" s="16">
        <v>0.15150763774465401</v>
      </c>
      <c r="I14" s="16">
        <v>0.120140525842492</v>
      </c>
      <c r="J14" s="16">
        <v>0.170838427490664</v>
      </c>
      <c r="K14" s="16">
        <v>9.4193292818012697E-2</v>
      </c>
      <c r="L14" s="16">
        <v>0.16864977329705499</v>
      </c>
      <c r="M14" s="16"/>
      <c r="N14" s="16">
        <v>0.181155658294502</v>
      </c>
      <c r="O14" s="16">
        <v>0.127117180612077</v>
      </c>
      <c r="P14" s="16">
        <v>0.120961243341205</v>
      </c>
      <c r="Q14" s="16">
        <v>0.166660721559896</v>
      </c>
      <c r="R14" s="16"/>
      <c r="S14" s="16">
        <v>0.14359664328185001</v>
      </c>
      <c r="T14" s="16">
        <v>0.14386770169892299</v>
      </c>
      <c r="U14" s="16"/>
      <c r="V14" s="16">
        <v>0.10291408413082299</v>
      </c>
      <c r="W14" s="16">
        <v>0.11503422937501299</v>
      </c>
      <c r="X14" s="16">
        <v>0.212063107831161</v>
      </c>
      <c r="Y14" s="16">
        <v>0.19477745551092199</v>
      </c>
      <c r="Z14" s="16"/>
      <c r="AA14" s="16">
        <v>8.1722374799053796E-2</v>
      </c>
      <c r="AB14" s="16">
        <v>0.14364777737941201</v>
      </c>
      <c r="AC14" s="16">
        <v>0.115949459382302</v>
      </c>
      <c r="AD14" s="16">
        <v>0.22877813925293899</v>
      </c>
      <c r="AE14" s="16">
        <v>0.19849753955754901</v>
      </c>
      <c r="AF14" s="16">
        <v>0.26084456240428699</v>
      </c>
      <c r="AG14" s="16"/>
      <c r="AH14" s="16">
        <v>0.158780306120447</v>
      </c>
      <c r="AI14" s="16">
        <v>0.13012760162690101</v>
      </c>
      <c r="AJ14" s="16"/>
      <c r="AK14" s="16">
        <v>0.16108008404987401</v>
      </c>
      <c r="AL14" s="16">
        <v>0.15174688480878901</v>
      </c>
      <c r="AM14" s="16"/>
      <c r="AN14" s="16">
        <v>0.16937865284178</v>
      </c>
      <c r="AO14" s="16">
        <v>0.131173840101838</v>
      </c>
      <c r="AP14" s="16"/>
      <c r="AQ14" s="16">
        <v>0.17085064774563599</v>
      </c>
      <c r="AR14" s="16">
        <v>0.133828230140763</v>
      </c>
      <c r="AS14" s="16">
        <v>0.143932040766869</v>
      </c>
      <c r="AT14" s="16"/>
      <c r="AU14" s="16">
        <v>0.15144592335753701</v>
      </c>
      <c r="AV14" s="16">
        <v>0.130551036827082</v>
      </c>
      <c r="AW14" s="16"/>
      <c r="AX14" s="16">
        <v>0.150986761412577</v>
      </c>
      <c r="AY14" s="16">
        <v>0.110602992716094</v>
      </c>
      <c r="AZ14" s="16"/>
      <c r="BA14" s="16">
        <v>0.18009018233392701</v>
      </c>
      <c r="BB14" s="16">
        <v>0.23058455369212399</v>
      </c>
    </row>
    <row r="15" spans="2:54" x14ac:dyDescent="0.35">
      <c r="B15" s="19" t="s">
        <v>393</v>
      </c>
      <c r="C15" s="16">
        <v>0.214514651300972</v>
      </c>
      <c r="D15" s="16">
        <v>0.18224379008495101</v>
      </c>
      <c r="E15" s="16">
        <v>0.24647879259805699</v>
      </c>
      <c r="F15" s="16"/>
      <c r="G15" s="16">
        <v>0.13465244756053199</v>
      </c>
      <c r="H15" s="16">
        <v>0.21760733596169499</v>
      </c>
      <c r="I15" s="16">
        <v>0.216165444623486</v>
      </c>
      <c r="J15" s="16">
        <v>0.217459841661543</v>
      </c>
      <c r="K15" s="16">
        <v>0.21633001132343099</v>
      </c>
      <c r="L15" s="16">
        <v>0.25304801135537602</v>
      </c>
      <c r="M15" s="16"/>
      <c r="N15" s="16">
        <v>0.21364633676974501</v>
      </c>
      <c r="O15" s="16">
        <v>0.21797206991252899</v>
      </c>
      <c r="P15" s="16">
        <v>0.227233492262054</v>
      </c>
      <c r="Q15" s="16">
        <v>0.19171772294551701</v>
      </c>
      <c r="R15" s="16"/>
      <c r="S15" s="16">
        <v>0.19838883052267101</v>
      </c>
      <c r="T15" s="16">
        <v>0.23989709678750201</v>
      </c>
      <c r="U15" s="16"/>
      <c r="V15" s="16">
        <v>0.21479377595937699</v>
      </c>
      <c r="W15" s="16">
        <v>0.23156804945326001</v>
      </c>
      <c r="X15" s="16">
        <v>0.19360419672588999</v>
      </c>
      <c r="Y15" s="16">
        <v>0.18979393173633999</v>
      </c>
      <c r="Z15" s="16"/>
      <c r="AA15" s="16">
        <v>0.236862782302527</v>
      </c>
      <c r="AB15" s="16">
        <v>0.21698525375953701</v>
      </c>
      <c r="AC15" s="16">
        <v>0.22405065973294899</v>
      </c>
      <c r="AD15" s="16">
        <v>0.17585072054437201</v>
      </c>
      <c r="AE15" s="16">
        <v>0.15982642281121701</v>
      </c>
      <c r="AF15" s="16">
        <v>0.31271821625629098</v>
      </c>
      <c r="AG15" s="16"/>
      <c r="AH15" s="16">
        <v>0.24393668181372399</v>
      </c>
      <c r="AI15" s="16">
        <v>0.199323220970995</v>
      </c>
      <c r="AJ15" s="16"/>
      <c r="AK15" s="16">
        <v>0.237640868382031</v>
      </c>
      <c r="AL15" s="16">
        <v>0.19234107970337599</v>
      </c>
      <c r="AM15" s="16"/>
      <c r="AN15" s="16">
        <v>0.23586820606905901</v>
      </c>
      <c r="AO15" s="16">
        <v>0.21220663547580801</v>
      </c>
      <c r="AP15" s="16"/>
      <c r="AQ15" s="16">
        <v>0.24976758198608101</v>
      </c>
      <c r="AR15" s="16">
        <v>0.183137430987244</v>
      </c>
      <c r="AS15" s="16">
        <v>0.22198922919811101</v>
      </c>
      <c r="AT15" s="16"/>
      <c r="AU15" s="16">
        <v>0.23816304825314399</v>
      </c>
      <c r="AV15" s="16">
        <v>0.18487128691108401</v>
      </c>
      <c r="AW15" s="16"/>
      <c r="AX15" s="16">
        <v>0.212220428807538</v>
      </c>
      <c r="AY15" s="16">
        <v>0.225635577888435</v>
      </c>
      <c r="AZ15" s="16"/>
      <c r="BA15" s="16">
        <v>0.198075747819529</v>
      </c>
      <c r="BB15" s="16">
        <v>0.20088790946428201</v>
      </c>
    </row>
    <row r="16" spans="2:54" x14ac:dyDescent="0.35">
      <c r="B16" s="19" t="s">
        <v>103</v>
      </c>
      <c r="C16" s="20">
        <v>5.6422274478516998E-2</v>
      </c>
      <c r="D16" s="20">
        <v>4.6255496239005899E-2</v>
      </c>
      <c r="E16" s="20">
        <v>6.5007426189225406E-2</v>
      </c>
      <c r="F16" s="20"/>
      <c r="G16" s="20">
        <v>3.4717332362753997E-2</v>
      </c>
      <c r="H16" s="20">
        <v>4.1580382780887097E-2</v>
      </c>
      <c r="I16" s="20">
        <v>3.7170784591818398E-2</v>
      </c>
      <c r="J16" s="20">
        <v>3.22986206621515E-2</v>
      </c>
      <c r="K16" s="20">
        <v>5.18460997662714E-2</v>
      </c>
      <c r="L16" s="20">
        <v>0.118440910497932</v>
      </c>
      <c r="M16" s="20"/>
      <c r="N16" s="20">
        <v>4.2830848298076998E-2</v>
      </c>
      <c r="O16" s="20">
        <v>8.4632700585990095E-2</v>
      </c>
      <c r="P16" s="20">
        <v>5.2051745695033402E-2</v>
      </c>
      <c r="Q16" s="20">
        <v>4.8493058591716001E-2</v>
      </c>
      <c r="R16" s="20"/>
      <c r="S16" s="20">
        <v>6.5713160585236505E-2</v>
      </c>
      <c r="T16" s="20">
        <v>4.2694557959268298E-2</v>
      </c>
      <c r="U16" s="20"/>
      <c r="V16" s="20">
        <v>5.4412673269962797E-2</v>
      </c>
      <c r="W16" s="20">
        <v>6.8870580321179806E-2</v>
      </c>
      <c r="X16" s="20">
        <v>4.28792807431378E-2</v>
      </c>
      <c r="Y16" s="20">
        <v>4.0194190587891997E-2</v>
      </c>
      <c r="Z16" s="20"/>
      <c r="AA16" s="20">
        <v>6.0063572372480903E-2</v>
      </c>
      <c r="AB16" s="20">
        <v>7.2192329644012801E-2</v>
      </c>
      <c r="AC16" s="20">
        <v>6.0272151239320899E-2</v>
      </c>
      <c r="AD16" s="20">
        <v>4.2895034924077903E-2</v>
      </c>
      <c r="AE16" s="20">
        <v>4.8033287393751803E-2</v>
      </c>
      <c r="AF16" s="20">
        <v>2.3742646851764599E-2</v>
      </c>
      <c r="AG16" s="20"/>
      <c r="AH16" s="20">
        <v>5.3784817017956302E-2</v>
      </c>
      <c r="AI16" s="20">
        <v>5.2876401897221897E-2</v>
      </c>
      <c r="AJ16" s="20"/>
      <c r="AK16" s="20">
        <v>5.4991194671987799E-2</v>
      </c>
      <c r="AL16" s="20">
        <v>4.9598150033364402E-2</v>
      </c>
      <c r="AM16" s="20"/>
      <c r="AN16" s="20">
        <v>5.7170333153363798E-2</v>
      </c>
      <c r="AO16" s="20">
        <v>5.6847231993027603E-2</v>
      </c>
      <c r="AP16" s="20"/>
      <c r="AQ16" s="20">
        <v>4.1854330908279502E-2</v>
      </c>
      <c r="AR16" s="20">
        <v>6.4025089070704005E-2</v>
      </c>
      <c r="AS16" s="20">
        <v>3.9966898307116999E-2</v>
      </c>
      <c r="AT16" s="20"/>
      <c r="AU16" s="20">
        <v>6.0275071113391698E-2</v>
      </c>
      <c r="AV16" s="20">
        <v>4.8956033918235803E-2</v>
      </c>
      <c r="AW16" s="20"/>
      <c r="AX16" s="20">
        <v>4.5072002913179497E-2</v>
      </c>
      <c r="AY16" s="20">
        <v>0.116574038515722</v>
      </c>
      <c r="AZ16" s="20"/>
      <c r="BA16" s="20">
        <v>2.2482580882641701E-2</v>
      </c>
      <c r="BB16" s="20">
        <v>1.07127525830902E-2</v>
      </c>
    </row>
    <row r="17" spans="2:2" x14ac:dyDescent="0.35">
      <c r="B17" s="21"/>
    </row>
    <row r="18" spans="2:2" x14ac:dyDescent="0.35">
      <c r="B18" t="s">
        <v>525</v>
      </c>
    </row>
    <row r="19" spans="2:2" x14ac:dyDescent="0.35">
      <c r="B19" t="s">
        <v>526</v>
      </c>
    </row>
    <row r="21" spans="2:2" x14ac:dyDescent="0.35">
      <c r="B2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B21"/>
  <sheetViews>
    <sheetView showGridLines="0" topLeftCell="A6"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399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391</v>
      </c>
      <c r="C9" s="16">
        <v>5.8234782878668498E-2</v>
      </c>
      <c r="D9" s="16">
        <v>3.4475048548818901E-2</v>
      </c>
      <c r="E9" s="16">
        <v>8.1653056537177804E-2</v>
      </c>
      <c r="F9" s="16"/>
      <c r="G9" s="16">
        <v>8.6521494574050298E-2</v>
      </c>
      <c r="H9" s="16">
        <v>7.3300961169182305E-2</v>
      </c>
      <c r="I9" s="16">
        <v>6.1329463919549403E-2</v>
      </c>
      <c r="J9" s="16">
        <v>3.6422538817386198E-2</v>
      </c>
      <c r="K9" s="16">
        <v>5.8829532043197102E-2</v>
      </c>
      <c r="L9" s="16">
        <v>4.2579590493437298E-2</v>
      </c>
      <c r="M9" s="16"/>
      <c r="N9" s="16">
        <v>3.6760433975499503E-2</v>
      </c>
      <c r="O9" s="16">
        <v>8.7939760133100606E-2</v>
      </c>
      <c r="P9" s="16">
        <v>6.5185127802160805E-2</v>
      </c>
      <c r="Q9" s="16">
        <v>3.64918319085464E-2</v>
      </c>
      <c r="R9" s="16"/>
      <c r="S9" s="16">
        <v>5.3644279079687503E-2</v>
      </c>
      <c r="T9" s="16">
        <v>6.5446255698981798E-2</v>
      </c>
      <c r="U9" s="16"/>
      <c r="V9" s="16">
        <v>7.5017993172433795E-2</v>
      </c>
      <c r="W9" s="16">
        <v>6.4955135252083296E-2</v>
      </c>
      <c r="X9" s="16">
        <v>3.8051682747443E-2</v>
      </c>
      <c r="Y9" s="16">
        <v>2.6262820327151899E-2</v>
      </c>
      <c r="Z9" s="16"/>
      <c r="AA9" s="16">
        <v>8.2608238979181306E-2</v>
      </c>
      <c r="AB9" s="16">
        <v>3.6276174591912597E-2</v>
      </c>
      <c r="AC9" s="16">
        <v>3.3471655912930803E-2</v>
      </c>
      <c r="AD9" s="16">
        <v>4.7567763808110099E-2</v>
      </c>
      <c r="AE9" s="16">
        <v>5.5070197426559803E-2</v>
      </c>
      <c r="AF9" s="16">
        <v>4.0145029649607498E-2</v>
      </c>
      <c r="AG9" s="16"/>
      <c r="AH9" s="16">
        <v>5.3162106226037897E-2</v>
      </c>
      <c r="AI9" s="16">
        <v>5.6554781228269603E-2</v>
      </c>
      <c r="AJ9" s="16"/>
      <c r="AK9" s="16">
        <v>6.1059241188644697E-2</v>
      </c>
      <c r="AL9" s="16">
        <v>5.7318182783239399E-2</v>
      </c>
      <c r="AM9" s="16"/>
      <c r="AN9" s="16">
        <v>5.9789766863789097E-2</v>
      </c>
      <c r="AO9" s="16">
        <v>4.9967021569869499E-2</v>
      </c>
      <c r="AP9" s="16"/>
      <c r="AQ9" s="16">
        <v>7.3549524721376297E-2</v>
      </c>
      <c r="AR9" s="16">
        <v>5.3300087159790697E-2</v>
      </c>
      <c r="AS9" s="16">
        <v>5.7468150154939598E-2</v>
      </c>
      <c r="AT9" s="16"/>
      <c r="AU9" s="16">
        <v>5.6529250364399902E-2</v>
      </c>
      <c r="AV9" s="16">
        <v>5.9639351859808197E-2</v>
      </c>
      <c r="AW9" s="16"/>
      <c r="AX9" s="16">
        <v>5.1956816390810699E-2</v>
      </c>
      <c r="AY9" s="16">
        <v>8.4964900667245505E-2</v>
      </c>
      <c r="AZ9" s="16"/>
      <c r="BA9" s="16">
        <v>6.13521009060463E-2</v>
      </c>
      <c r="BB9" s="16">
        <v>4.41208080098449E-2</v>
      </c>
    </row>
    <row r="10" spans="2:54" x14ac:dyDescent="0.35">
      <c r="B10" s="19" t="s">
        <v>373</v>
      </c>
      <c r="C10" s="16">
        <v>3.5292252409438299E-2</v>
      </c>
      <c r="D10" s="16">
        <v>3.8390950910899703E-2</v>
      </c>
      <c r="E10" s="16">
        <v>2.9610024954210199E-2</v>
      </c>
      <c r="F10" s="16"/>
      <c r="G10" s="16">
        <v>3.3209958834712901E-2</v>
      </c>
      <c r="H10" s="16">
        <v>4.9693720564598899E-2</v>
      </c>
      <c r="I10" s="16">
        <v>4.0319546450301801E-2</v>
      </c>
      <c r="J10" s="16">
        <v>3.5845940059667403E-2</v>
      </c>
      <c r="K10" s="16">
        <v>3.5260313311540101E-2</v>
      </c>
      <c r="L10" s="16">
        <v>1.98485597350344E-2</v>
      </c>
      <c r="M10" s="16"/>
      <c r="N10" s="16">
        <v>2.9655601257527999E-2</v>
      </c>
      <c r="O10" s="16">
        <v>2.4642962973847798E-2</v>
      </c>
      <c r="P10" s="16">
        <v>4.42787106008923E-2</v>
      </c>
      <c r="Q10" s="16">
        <v>3.42339865569962E-2</v>
      </c>
      <c r="R10" s="16"/>
      <c r="S10" s="16">
        <v>3.8448765644424301E-2</v>
      </c>
      <c r="T10" s="16">
        <v>3.07086414479825E-2</v>
      </c>
      <c r="U10" s="16"/>
      <c r="V10" s="16">
        <v>4.2378164178707697E-2</v>
      </c>
      <c r="W10" s="16">
        <v>3.4371178486925703E-2</v>
      </c>
      <c r="X10" s="16">
        <v>2.8540682745211501E-2</v>
      </c>
      <c r="Y10" s="16">
        <v>5.0560982518687E-2</v>
      </c>
      <c r="Z10" s="16"/>
      <c r="AA10" s="16">
        <v>3.06881259839571E-2</v>
      </c>
      <c r="AB10" s="16">
        <v>3.2180582373844399E-2</v>
      </c>
      <c r="AC10" s="16">
        <v>3.5910913354211198E-2</v>
      </c>
      <c r="AD10" s="16">
        <v>5.1382541182355503E-2</v>
      </c>
      <c r="AE10" s="16">
        <v>3.4820257175959601E-2</v>
      </c>
      <c r="AF10" s="16">
        <v>0</v>
      </c>
      <c r="AG10" s="16"/>
      <c r="AH10" s="16">
        <v>4.5888338756436699E-2</v>
      </c>
      <c r="AI10" s="16">
        <v>2.6169556366712601E-2</v>
      </c>
      <c r="AJ10" s="16"/>
      <c r="AK10" s="16">
        <v>3.3424589836847998E-2</v>
      </c>
      <c r="AL10" s="16">
        <v>3.3398185386572299E-2</v>
      </c>
      <c r="AM10" s="16"/>
      <c r="AN10" s="16">
        <v>4.58933713590714E-2</v>
      </c>
      <c r="AO10" s="16">
        <v>2.54019000784221E-2</v>
      </c>
      <c r="AP10" s="16"/>
      <c r="AQ10" s="16">
        <v>3.9698546335793901E-2</v>
      </c>
      <c r="AR10" s="16">
        <v>3.2574373380544301E-2</v>
      </c>
      <c r="AS10" s="16">
        <v>4.0347652602905397E-2</v>
      </c>
      <c r="AT10" s="16"/>
      <c r="AU10" s="16">
        <v>3.5386783995482E-2</v>
      </c>
      <c r="AV10" s="16">
        <v>3.1707498207695903E-2</v>
      </c>
      <c r="AW10" s="16"/>
      <c r="AX10" s="16">
        <v>4.05424813673377E-2</v>
      </c>
      <c r="AY10" s="16">
        <v>9.9382938697641105E-3</v>
      </c>
      <c r="AZ10" s="16"/>
      <c r="BA10" s="16">
        <v>5.4026808973939897E-2</v>
      </c>
      <c r="BB10" s="16">
        <v>6.1388847176857199E-2</v>
      </c>
    </row>
    <row r="11" spans="2:54" x14ac:dyDescent="0.35">
      <c r="B11" s="19" t="s">
        <v>374</v>
      </c>
      <c r="C11" s="16">
        <v>6.5882473486109705E-2</v>
      </c>
      <c r="D11" s="16">
        <v>6.8588081588019004E-2</v>
      </c>
      <c r="E11" s="16">
        <v>6.2515047757551498E-2</v>
      </c>
      <c r="F11" s="16"/>
      <c r="G11" s="16">
        <v>6.6786733910277202E-2</v>
      </c>
      <c r="H11" s="16">
        <v>9.8450462134825695E-2</v>
      </c>
      <c r="I11" s="16">
        <v>5.4103229224422102E-2</v>
      </c>
      <c r="J11" s="16">
        <v>8.9319932495622506E-2</v>
      </c>
      <c r="K11" s="16">
        <v>4.1487112078857399E-2</v>
      </c>
      <c r="L11" s="16">
        <v>4.8025266182875802E-2</v>
      </c>
      <c r="M11" s="16"/>
      <c r="N11" s="16">
        <v>6.07708457048729E-2</v>
      </c>
      <c r="O11" s="16">
        <v>5.9715955974797397E-2</v>
      </c>
      <c r="P11" s="16">
        <v>7.5712144114165297E-2</v>
      </c>
      <c r="Q11" s="16">
        <v>5.9175286886076699E-2</v>
      </c>
      <c r="R11" s="16"/>
      <c r="S11" s="16">
        <v>6.4214787155256803E-2</v>
      </c>
      <c r="T11" s="16">
        <v>6.8725044437016797E-2</v>
      </c>
      <c r="U11" s="16"/>
      <c r="V11" s="16">
        <v>6.1882726766813799E-2</v>
      </c>
      <c r="W11" s="16">
        <v>5.3048714668434797E-2</v>
      </c>
      <c r="X11" s="16">
        <v>8.9484885328605504E-2</v>
      </c>
      <c r="Y11" s="16">
        <v>4.6402723820982997E-2</v>
      </c>
      <c r="Z11" s="16"/>
      <c r="AA11" s="16">
        <v>5.3331360071978202E-2</v>
      </c>
      <c r="AB11" s="16">
        <v>6.6873223488577896E-2</v>
      </c>
      <c r="AC11" s="16">
        <v>5.2552541483631997E-2</v>
      </c>
      <c r="AD11" s="16">
        <v>9.3870921120031703E-2</v>
      </c>
      <c r="AE11" s="16">
        <v>7.9696250256505202E-2</v>
      </c>
      <c r="AF11" s="16">
        <v>2.80633210068587E-2</v>
      </c>
      <c r="AG11" s="16"/>
      <c r="AH11" s="16">
        <v>8.0300549494017701E-2</v>
      </c>
      <c r="AI11" s="16">
        <v>5.7654878378170599E-2</v>
      </c>
      <c r="AJ11" s="16"/>
      <c r="AK11" s="16">
        <v>7.8354849161206594E-2</v>
      </c>
      <c r="AL11" s="16">
        <v>6.8478465518259299E-2</v>
      </c>
      <c r="AM11" s="16"/>
      <c r="AN11" s="16">
        <v>8.1555202681300898E-2</v>
      </c>
      <c r="AO11" s="16">
        <v>5.1938185062864503E-2</v>
      </c>
      <c r="AP11" s="16"/>
      <c r="AQ11" s="16">
        <v>5.0839911759295101E-2</v>
      </c>
      <c r="AR11" s="16">
        <v>6.2366417869887503E-2</v>
      </c>
      <c r="AS11" s="16">
        <v>8.3466977267179901E-2</v>
      </c>
      <c r="AT11" s="16"/>
      <c r="AU11" s="16">
        <v>5.6943967905391503E-2</v>
      </c>
      <c r="AV11" s="16">
        <v>7.9759287097414797E-2</v>
      </c>
      <c r="AW11" s="16"/>
      <c r="AX11" s="16">
        <v>6.8933363762875996E-2</v>
      </c>
      <c r="AY11" s="16">
        <v>4.0575924436503603E-2</v>
      </c>
      <c r="AZ11" s="16"/>
      <c r="BA11" s="16">
        <v>9.1926687680531402E-2</v>
      </c>
      <c r="BB11" s="16">
        <v>6.5699903796569398E-2</v>
      </c>
    </row>
    <row r="12" spans="2:54" ht="29" customHeight="1" x14ac:dyDescent="0.35">
      <c r="B12" s="19" t="s">
        <v>392</v>
      </c>
      <c r="C12" s="16">
        <v>0.24369644931055401</v>
      </c>
      <c r="D12" s="16">
        <v>0.26437970916627201</v>
      </c>
      <c r="E12" s="16">
        <v>0.22423445443746101</v>
      </c>
      <c r="F12" s="16"/>
      <c r="G12" s="16">
        <v>0.33166988265463698</v>
      </c>
      <c r="H12" s="16">
        <v>0.22777679523135799</v>
      </c>
      <c r="I12" s="16">
        <v>0.27035522319877198</v>
      </c>
      <c r="J12" s="16">
        <v>0.25004887559008199</v>
      </c>
      <c r="K12" s="16">
        <v>0.28630628581940398</v>
      </c>
      <c r="L12" s="16">
        <v>0.14764679879510001</v>
      </c>
      <c r="M12" s="16"/>
      <c r="N12" s="16">
        <v>0.18722254422531301</v>
      </c>
      <c r="O12" s="16">
        <v>0.22727356988333999</v>
      </c>
      <c r="P12" s="16">
        <v>0.23677886354630701</v>
      </c>
      <c r="Q12" s="16">
        <v>0.30960653679361799</v>
      </c>
      <c r="R12" s="16"/>
      <c r="S12" s="16">
        <v>0.212273975083032</v>
      </c>
      <c r="T12" s="16">
        <v>0.29228828195796303</v>
      </c>
      <c r="U12" s="16"/>
      <c r="V12" s="16">
        <v>0.29210427622631402</v>
      </c>
      <c r="W12" s="16">
        <v>0.25146751722563698</v>
      </c>
      <c r="X12" s="16">
        <v>0.20542233923830699</v>
      </c>
      <c r="Y12" s="16">
        <v>0.119180876268527</v>
      </c>
      <c r="Z12" s="16"/>
      <c r="AA12" s="16">
        <v>0.31472077163522499</v>
      </c>
      <c r="AB12" s="16">
        <v>0.23718001142508699</v>
      </c>
      <c r="AC12" s="16">
        <v>0.22849172512667301</v>
      </c>
      <c r="AD12" s="16">
        <v>0.14968713247153301</v>
      </c>
      <c r="AE12" s="16">
        <v>0.22985575173796499</v>
      </c>
      <c r="AF12" s="16">
        <v>0.12133726173914899</v>
      </c>
      <c r="AG12" s="16"/>
      <c r="AH12" s="16">
        <v>0.23165485167441099</v>
      </c>
      <c r="AI12" s="16">
        <v>0.186253459031156</v>
      </c>
      <c r="AJ12" s="16"/>
      <c r="AK12" s="16">
        <v>0.245051635726139</v>
      </c>
      <c r="AL12" s="16">
        <v>0.193960362755382</v>
      </c>
      <c r="AM12" s="16"/>
      <c r="AN12" s="16">
        <v>0.236247834476599</v>
      </c>
      <c r="AO12" s="16">
        <v>0.176827788380542</v>
      </c>
      <c r="AP12" s="16"/>
      <c r="AQ12" s="16">
        <v>0.21933253958472301</v>
      </c>
      <c r="AR12" s="16">
        <v>0.34053482550762099</v>
      </c>
      <c r="AS12" s="16">
        <v>0.13465282635342199</v>
      </c>
      <c r="AT12" s="16"/>
      <c r="AU12" s="16">
        <v>0.206349080492189</v>
      </c>
      <c r="AV12" s="16">
        <v>0.29211252922103098</v>
      </c>
      <c r="AW12" s="16"/>
      <c r="AX12" s="16">
        <v>0.24609840589792401</v>
      </c>
      <c r="AY12" s="16">
        <v>0.23548126031549399</v>
      </c>
      <c r="AZ12" s="16"/>
      <c r="BA12" s="16">
        <v>0.16753089408823399</v>
      </c>
      <c r="BB12" s="16">
        <v>0.25030129475679902</v>
      </c>
    </row>
    <row r="13" spans="2:54" x14ac:dyDescent="0.35">
      <c r="B13" s="19" t="s">
        <v>376</v>
      </c>
      <c r="C13" s="16">
        <v>0.15431774758105901</v>
      </c>
      <c r="D13" s="16">
        <v>0.15934321286806299</v>
      </c>
      <c r="E13" s="16">
        <v>0.15082255643186901</v>
      </c>
      <c r="F13" s="16"/>
      <c r="G13" s="16">
        <v>0.13618103628602701</v>
      </c>
      <c r="H13" s="16">
        <v>0.168273045468569</v>
      </c>
      <c r="I13" s="16">
        <v>0.15088359935321699</v>
      </c>
      <c r="J13" s="16">
        <v>0.18711994582452501</v>
      </c>
      <c r="K13" s="16">
        <v>0.155734400468236</v>
      </c>
      <c r="L13" s="16">
        <v>0.12963499868780801</v>
      </c>
      <c r="M13" s="16"/>
      <c r="N13" s="16">
        <v>0.174180356926146</v>
      </c>
      <c r="O13" s="16">
        <v>0.17214060538133599</v>
      </c>
      <c r="P13" s="16">
        <v>0.13584180542112201</v>
      </c>
      <c r="Q13" s="16">
        <v>0.154128073880483</v>
      </c>
      <c r="R13" s="16"/>
      <c r="S13" s="16">
        <v>0.16419941572877</v>
      </c>
      <c r="T13" s="16">
        <v>0.13520729411201199</v>
      </c>
      <c r="U13" s="16"/>
      <c r="V13" s="16">
        <v>0.142149090599865</v>
      </c>
      <c r="W13" s="16">
        <v>0.13656476756243399</v>
      </c>
      <c r="X13" s="16">
        <v>0.17835693572205</v>
      </c>
      <c r="Y13" s="16">
        <v>0.24811689863530301</v>
      </c>
      <c r="Z13" s="16"/>
      <c r="AA13" s="16">
        <v>0.107818024241606</v>
      </c>
      <c r="AB13" s="16">
        <v>0.15208700791797899</v>
      </c>
      <c r="AC13" s="16">
        <v>0.19204435863925701</v>
      </c>
      <c r="AD13" s="16">
        <v>0.18639321214758001</v>
      </c>
      <c r="AE13" s="16">
        <v>0.20092272874632899</v>
      </c>
      <c r="AF13" s="16">
        <v>0.27812817374918097</v>
      </c>
      <c r="AG13" s="16"/>
      <c r="AH13" s="16">
        <v>0.167559042393569</v>
      </c>
      <c r="AI13" s="16">
        <v>0.154269428417494</v>
      </c>
      <c r="AJ13" s="16"/>
      <c r="AK13" s="16">
        <v>0.151080661981464</v>
      </c>
      <c r="AL13" s="16">
        <v>0.16284897831404799</v>
      </c>
      <c r="AM13" s="16"/>
      <c r="AN13" s="16">
        <v>0.15858293545672</v>
      </c>
      <c r="AO13" s="16">
        <v>0.172851736872603</v>
      </c>
      <c r="AP13" s="16"/>
      <c r="AQ13" s="16">
        <v>0.18951167942713801</v>
      </c>
      <c r="AR13" s="16">
        <v>0.125061860205152</v>
      </c>
      <c r="AS13" s="16">
        <v>0.17432107749008299</v>
      </c>
      <c r="AT13" s="16"/>
      <c r="AU13" s="16">
        <v>0.158086994141026</v>
      </c>
      <c r="AV13" s="16">
        <v>0.151777346089048</v>
      </c>
      <c r="AW13" s="16"/>
      <c r="AX13" s="16">
        <v>0.168505007567604</v>
      </c>
      <c r="AY13" s="16">
        <v>8.2950606153302006E-2</v>
      </c>
      <c r="AZ13" s="16"/>
      <c r="BA13" s="16">
        <v>0.18725436904839499</v>
      </c>
      <c r="BB13" s="16">
        <v>0.20482178876618801</v>
      </c>
    </row>
    <row r="14" spans="2:54" x14ac:dyDescent="0.35">
      <c r="B14" s="19" t="s">
        <v>377</v>
      </c>
      <c r="C14" s="16">
        <v>0.148870359029174</v>
      </c>
      <c r="D14" s="16">
        <v>0.16445132633655499</v>
      </c>
      <c r="E14" s="16">
        <v>0.136430679380456</v>
      </c>
      <c r="F14" s="16"/>
      <c r="G14" s="16">
        <v>0.14133286667665401</v>
      </c>
      <c r="H14" s="16">
        <v>0.13012437901540599</v>
      </c>
      <c r="I14" s="16">
        <v>0.167526532289581</v>
      </c>
      <c r="J14" s="16">
        <v>0.155298850208239</v>
      </c>
      <c r="K14" s="16">
        <v>0.115307270884338</v>
      </c>
      <c r="L14" s="16">
        <v>0.176203896232904</v>
      </c>
      <c r="M14" s="16"/>
      <c r="N14" s="16">
        <v>0.195065303738375</v>
      </c>
      <c r="O14" s="16">
        <v>0.109276490013084</v>
      </c>
      <c r="P14" s="16">
        <v>0.152685127020142</v>
      </c>
      <c r="Q14" s="16">
        <v>0.14429214730933601</v>
      </c>
      <c r="R14" s="16"/>
      <c r="S14" s="16">
        <v>0.146336750911709</v>
      </c>
      <c r="T14" s="16">
        <v>0.15343178680918801</v>
      </c>
      <c r="U14" s="16"/>
      <c r="V14" s="16">
        <v>0.102673214183564</v>
      </c>
      <c r="W14" s="16">
        <v>0.14774601053146699</v>
      </c>
      <c r="X14" s="16">
        <v>0.18292867262644</v>
      </c>
      <c r="Y14" s="16">
        <v>0.21539774092241101</v>
      </c>
      <c r="Z14" s="16"/>
      <c r="AA14" s="16">
        <v>0.10698731427206901</v>
      </c>
      <c r="AB14" s="16">
        <v>0.140506716501308</v>
      </c>
      <c r="AC14" s="16">
        <v>0.18502201233226501</v>
      </c>
      <c r="AD14" s="16">
        <v>0.216742629565916</v>
      </c>
      <c r="AE14" s="16">
        <v>0.15230767546752499</v>
      </c>
      <c r="AF14" s="16">
        <v>0.13335212648106901</v>
      </c>
      <c r="AG14" s="16"/>
      <c r="AH14" s="16">
        <v>0.14920898214837</v>
      </c>
      <c r="AI14" s="16">
        <v>0.17746557060566201</v>
      </c>
      <c r="AJ14" s="16"/>
      <c r="AK14" s="16">
        <v>0.146707869989777</v>
      </c>
      <c r="AL14" s="16">
        <v>0.188702474216011</v>
      </c>
      <c r="AM14" s="16"/>
      <c r="AN14" s="16">
        <v>0.14178360714454899</v>
      </c>
      <c r="AO14" s="16">
        <v>0.16282043150630601</v>
      </c>
      <c r="AP14" s="16"/>
      <c r="AQ14" s="16">
        <v>0.16101237789890199</v>
      </c>
      <c r="AR14" s="16">
        <v>0.13161736060895099</v>
      </c>
      <c r="AS14" s="16">
        <v>0.16753736491686799</v>
      </c>
      <c r="AT14" s="16"/>
      <c r="AU14" s="16">
        <v>0.151406836728049</v>
      </c>
      <c r="AV14" s="16">
        <v>0.14797952369685399</v>
      </c>
      <c r="AW14" s="16"/>
      <c r="AX14" s="16">
        <v>0.14944483182549101</v>
      </c>
      <c r="AY14" s="16">
        <v>0.151930633627711</v>
      </c>
      <c r="AZ14" s="16"/>
      <c r="BA14" s="16">
        <v>0.182481440952833</v>
      </c>
      <c r="BB14" s="16">
        <v>0.13560701151604701</v>
      </c>
    </row>
    <row r="15" spans="2:54" x14ac:dyDescent="0.35">
      <c r="B15" s="19" t="s">
        <v>393</v>
      </c>
      <c r="C15" s="16">
        <v>0.247035651672185</v>
      </c>
      <c r="D15" s="16">
        <v>0.22931198326935301</v>
      </c>
      <c r="E15" s="16">
        <v>0.26394737775022897</v>
      </c>
      <c r="F15" s="16"/>
      <c r="G15" s="16">
        <v>0.15268471933824601</v>
      </c>
      <c r="H15" s="16">
        <v>0.22882114051918101</v>
      </c>
      <c r="I15" s="16">
        <v>0.21908685100432501</v>
      </c>
      <c r="J15" s="16">
        <v>0.22428617436751599</v>
      </c>
      <c r="K15" s="16">
        <v>0.26016522226822297</v>
      </c>
      <c r="L15" s="16">
        <v>0.34575506481504897</v>
      </c>
      <c r="M15" s="16"/>
      <c r="N15" s="16">
        <v>0.30475619011071903</v>
      </c>
      <c r="O15" s="16">
        <v>0.243932101693105</v>
      </c>
      <c r="P15" s="16">
        <v>0.23947376578399501</v>
      </c>
      <c r="Q15" s="16">
        <v>0.22052897711247799</v>
      </c>
      <c r="R15" s="16"/>
      <c r="S15" s="16">
        <v>0.27138624908252601</v>
      </c>
      <c r="T15" s="16">
        <v>0.211550260165981</v>
      </c>
      <c r="U15" s="16"/>
      <c r="V15" s="16">
        <v>0.23399193151779701</v>
      </c>
      <c r="W15" s="16">
        <v>0.25055156464157702</v>
      </c>
      <c r="X15" s="16">
        <v>0.25078954364719303</v>
      </c>
      <c r="Y15" s="16">
        <v>0.27045327062172297</v>
      </c>
      <c r="Z15" s="16"/>
      <c r="AA15" s="16">
        <v>0.247651831951815</v>
      </c>
      <c r="AB15" s="16">
        <v>0.26597805621890702</v>
      </c>
      <c r="AC15" s="16">
        <v>0.23040434963303499</v>
      </c>
      <c r="AD15" s="16">
        <v>0.23628044662492101</v>
      </c>
      <c r="AE15" s="16">
        <v>0.20596815650622</v>
      </c>
      <c r="AF15" s="16">
        <v>0.37523144052237001</v>
      </c>
      <c r="AG15" s="16"/>
      <c r="AH15" s="16">
        <v>0.228280522684179</v>
      </c>
      <c r="AI15" s="16">
        <v>0.304169649004705</v>
      </c>
      <c r="AJ15" s="16"/>
      <c r="AK15" s="16">
        <v>0.235607412586614</v>
      </c>
      <c r="AL15" s="16">
        <v>0.26043716250225302</v>
      </c>
      <c r="AM15" s="16"/>
      <c r="AN15" s="16">
        <v>0.22786307542446901</v>
      </c>
      <c r="AO15" s="16">
        <v>0.31897098947576502</v>
      </c>
      <c r="AP15" s="16"/>
      <c r="AQ15" s="16">
        <v>0.22754661544820301</v>
      </c>
      <c r="AR15" s="16">
        <v>0.19955063971928899</v>
      </c>
      <c r="AS15" s="16">
        <v>0.31162504964765397</v>
      </c>
      <c r="AT15" s="16"/>
      <c r="AU15" s="16">
        <v>0.29227365339470901</v>
      </c>
      <c r="AV15" s="16">
        <v>0.18735987777111801</v>
      </c>
      <c r="AW15" s="16"/>
      <c r="AX15" s="16">
        <v>0.23401558995732</v>
      </c>
      <c r="AY15" s="16">
        <v>0.314162325829272</v>
      </c>
      <c r="AZ15" s="16"/>
      <c r="BA15" s="16">
        <v>0.233541114700139</v>
      </c>
      <c r="BB15" s="16">
        <v>0.227347593394605</v>
      </c>
    </row>
    <row r="16" spans="2:54" x14ac:dyDescent="0.35">
      <c r="B16" s="19" t="s">
        <v>103</v>
      </c>
      <c r="C16" s="20">
        <v>4.6670283632810797E-2</v>
      </c>
      <c r="D16" s="20">
        <v>4.1059687312018797E-2</v>
      </c>
      <c r="E16" s="20">
        <v>5.0786802751044899E-2</v>
      </c>
      <c r="F16" s="20"/>
      <c r="G16" s="20">
        <v>5.1613307725395803E-2</v>
      </c>
      <c r="H16" s="20">
        <v>2.3559495896878901E-2</v>
      </c>
      <c r="I16" s="20">
        <v>3.6395554559832101E-2</v>
      </c>
      <c r="J16" s="20">
        <v>2.1657742636961901E-2</v>
      </c>
      <c r="K16" s="20">
        <v>4.6909863126203502E-2</v>
      </c>
      <c r="L16" s="20">
        <v>9.0305825057791306E-2</v>
      </c>
      <c r="M16" s="20"/>
      <c r="N16" s="20">
        <v>1.15887240615461E-2</v>
      </c>
      <c r="O16" s="20">
        <v>7.5078553947389701E-2</v>
      </c>
      <c r="P16" s="20">
        <v>5.0044455711215997E-2</v>
      </c>
      <c r="Q16" s="20">
        <v>4.1543159552465299E-2</v>
      </c>
      <c r="R16" s="20"/>
      <c r="S16" s="20">
        <v>4.9495777314594099E-2</v>
      </c>
      <c r="T16" s="20">
        <v>4.2642435370874303E-2</v>
      </c>
      <c r="U16" s="20"/>
      <c r="V16" s="20">
        <v>4.9802603354505003E-2</v>
      </c>
      <c r="W16" s="20">
        <v>6.12951116314399E-2</v>
      </c>
      <c r="X16" s="20">
        <v>2.6425257944749699E-2</v>
      </c>
      <c r="Y16" s="20">
        <v>2.3624686885215102E-2</v>
      </c>
      <c r="Z16" s="20"/>
      <c r="AA16" s="20">
        <v>5.6194332864167799E-2</v>
      </c>
      <c r="AB16" s="20">
        <v>6.8918227482384603E-2</v>
      </c>
      <c r="AC16" s="20">
        <v>4.2102443517996302E-2</v>
      </c>
      <c r="AD16" s="20">
        <v>1.8075353079553502E-2</v>
      </c>
      <c r="AE16" s="20">
        <v>4.1358982682936501E-2</v>
      </c>
      <c r="AF16" s="20">
        <v>2.3742646851764599E-2</v>
      </c>
      <c r="AG16" s="20"/>
      <c r="AH16" s="20">
        <v>4.3945606622978299E-2</v>
      </c>
      <c r="AI16" s="20">
        <v>3.7462676967830302E-2</v>
      </c>
      <c r="AJ16" s="20"/>
      <c r="AK16" s="20">
        <v>4.8713739529306299E-2</v>
      </c>
      <c r="AL16" s="20">
        <v>3.4856188524234701E-2</v>
      </c>
      <c r="AM16" s="20"/>
      <c r="AN16" s="20">
        <v>4.82842065935013E-2</v>
      </c>
      <c r="AO16" s="20">
        <v>4.1221947053628097E-2</v>
      </c>
      <c r="AP16" s="20"/>
      <c r="AQ16" s="20">
        <v>3.8508804824568803E-2</v>
      </c>
      <c r="AR16" s="20">
        <v>5.4994435548765402E-2</v>
      </c>
      <c r="AS16" s="20">
        <v>3.05809015669475E-2</v>
      </c>
      <c r="AT16" s="20"/>
      <c r="AU16" s="20">
        <v>4.30234329787543E-2</v>
      </c>
      <c r="AV16" s="20">
        <v>4.9664586057030502E-2</v>
      </c>
      <c r="AW16" s="20"/>
      <c r="AX16" s="20">
        <v>4.0503503230637297E-2</v>
      </c>
      <c r="AY16" s="20">
        <v>7.9996055100707897E-2</v>
      </c>
      <c r="AZ16" s="20"/>
      <c r="BA16" s="20">
        <v>2.1886583649881799E-2</v>
      </c>
      <c r="BB16" s="20">
        <v>1.07127525830902E-2</v>
      </c>
    </row>
    <row r="17" spans="2:2" x14ac:dyDescent="0.35">
      <c r="B17" s="21"/>
    </row>
    <row r="18" spans="2:2" x14ac:dyDescent="0.35">
      <c r="B18" t="s">
        <v>525</v>
      </c>
    </row>
    <row r="19" spans="2:2" x14ac:dyDescent="0.35">
      <c r="B19" t="s">
        <v>526</v>
      </c>
    </row>
    <row r="21" spans="2:2" x14ac:dyDescent="0.35">
      <c r="B2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B21"/>
  <sheetViews>
    <sheetView showGridLines="0" topLeftCell="A6"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400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391</v>
      </c>
      <c r="C9" s="16">
        <v>5.61915821277848E-2</v>
      </c>
      <c r="D9" s="16">
        <v>4.3918798393640199E-2</v>
      </c>
      <c r="E9" s="16">
        <v>6.8695217493798602E-2</v>
      </c>
      <c r="F9" s="16"/>
      <c r="G9" s="16">
        <v>9.3824364082778194E-2</v>
      </c>
      <c r="H9" s="16">
        <v>6.1246475251079201E-2</v>
      </c>
      <c r="I9" s="16">
        <v>5.22151142030082E-2</v>
      </c>
      <c r="J9" s="16">
        <v>3.3860751482702803E-2</v>
      </c>
      <c r="K9" s="16">
        <v>6.0397749349564302E-2</v>
      </c>
      <c r="L9" s="16">
        <v>4.6784179155450703E-2</v>
      </c>
      <c r="M9" s="16"/>
      <c r="N9" s="16">
        <v>4.0400721527107698E-2</v>
      </c>
      <c r="O9" s="16">
        <v>8.1914468910422505E-2</v>
      </c>
      <c r="P9" s="16">
        <v>6.4572822065944002E-2</v>
      </c>
      <c r="Q9" s="16">
        <v>3.15657292753753E-2</v>
      </c>
      <c r="R9" s="16"/>
      <c r="S9" s="16">
        <v>4.5575405959912503E-2</v>
      </c>
      <c r="T9" s="16">
        <v>6.9157794345276899E-2</v>
      </c>
      <c r="U9" s="16"/>
      <c r="V9" s="16">
        <v>6.8455162172241305E-2</v>
      </c>
      <c r="W9" s="16">
        <v>5.3029313427334801E-2</v>
      </c>
      <c r="X9" s="16">
        <v>5.1537101554426097E-2</v>
      </c>
      <c r="Y9" s="16">
        <v>4.1933205556227697E-2</v>
      </c>
      <c r="Z9" s="16"/>
      <c r="AA9" s="16">
        <v>8.9979920447769701E-2</v>
      </c>
      <c r="AB9" s="16">
        <v>3.6919124829226602E-2</v>
      </c>
      <c r="AC9" s="16">
        <v>2.5671653685201801E-2</v>
      </c>
      <c r="AD9" s="16">
        <v>2.4090588620979399E-2</v>
      </c>
      <c r="AE9" s="16">
        <v>5.69482265848925E-2</v>
      </c>
      <c r="AF9" s="16">
        <v>5.8329442603182E-2</v>
      </c>
      <c r="AG9" s="16"/>
      <c r="AH9" s="16">
        <v>4.7338328437368897E-2</v>
      </c>
      <c r="AI9" s="16">
        <v>6.9974489149344996E-2</v>
      </c>
      <c r="AJ9" s="16"/>
      <c r="AK9" s="16">
        <v>6.0801730665758599E-2</v>
      </c>
      <c r="AL9" s="16">
        <v>6.7484162508447104E-2</v>
      </c>
      <c r="AM9" s="16"/>
      <c r="AN9" s="16">
        <v>5.0160123708462401E-2</v>
      </c>
      <c r="AO9" s="16">
        <v>6.3746302906101698E-2</v>
      </c>
      <c r="AP9" s="16"/>
      <c r="AQ9" s="16">
        <v>4.3072811849717299E-2</v>
      </c>
      <c r="AR9" s="16">
        <v>4.5977093482166997E-2</v>
      </c>
      <c r="AS9" s="16">
        <v>7.2941969415295599E-2</v>
      </c>
      <c r="AT9" s="16"/>
      <c r="AU9" s="16">
        <v>5.9794392855326298E-2</v>
      </c>
      <c r="AV9" s="16">
        <v>5.2102953919841197E-2</v>
      </c>
      <c r="AW9" s="16"/>
      <c r="AX9" s="16">
        <v>5.6989645014809999E-2</v>
      </c>
      <c r="AY9" s="16">
        <v>4.6754726308178798E-2</v>
      </c>
      <c r="AZ9" s="16"/>
      <c r="BA9" s="16">
        <v>4.9176829459330801E-2</v>
      </c>
      <c r="BB9" s="16">
        <v>3.2459340616646702E-2</v>
      </c>
    </row>
    <row r="10" spans="2:54" x14ac:dyDescent="0.35">
      <c r="B10" s="19" t="s">
        <v>373</v>
      </c>
      <c r="C10" s="16">
        <v>3.3599182257773003E-2</v>
      </c>
      <c r="D10" s="16">
        <v>4.46588393108001E-2</v>
      </c>
      <c r="E10" s="16">
        <v>2.3645240590510399E-2</v>
      </c>
      <c r="F10" s="16"/>
      <c r="G10" s="16">
        <v>6.7206015429472701E-2</v>
      </c>
      <c r="H10" s="16">
        <v>3.72892460626362E-2</v>
      </c>
      <c r="I10" s="16">
        <v>2.33330691086121E-2</v>
      </c>
      <c r="J10" s="16">
        <v>6.9307785164633698E-3</v>
      </c>
      <c r="K10" s="16">
        <v>3.8280912992098598E-2</v>
      </c>
      <c r="L10" s="16">
        <v>3.5480248388948803E-2</v>
      </c>
      <c r="M10" s="16"/>
      <c r="N10" s="16">
        <v>4.1249346064638898E-2</v>
      </c>
      <c r="O10" s="16">
        <v>2.54256990420915E-2</v>
      </c>
      <c r="P10" s="16">
        <v>3.6580189392794303E-2</v>
      </c>
      <c r="Q10" s="16">
        <v>3.0487724146149899E-2</v>
      </c>
      <c r="R10" s="16"/>
      <c r="S10" s="16">
        <v>3.1813660133583201E-2</v>
      </c>
      <c r="T10" s="16">
        <v>3.6458672048339497E-2</v>
      </c>
      <c r="U10" s="16"/>
      <c r="V10" s="16">
        <v>2.6794707412944398E-2</v>
      </c>
      <c r="W10" s="16">
        <v>3.90447286192801E-2</v>
      </c>
      <c r="X10" s="16">
        <v>2.53628841040653E-2</v>
      </c>
      <c r="Y10" s="16">
        <v>8.9298697267522098E-2</v>
      </c>
      <c r="Z10" s="16"/>
      <c r="AA10" s="16">
        <v>3.0154565608112902E-2</v>
      </c>
      <c r="AB10" s="16">
        <v>1.96832651511997E-2</v>
      </c>
      <c r="AC10" s="16">
        <v>1.41536142198201E-2</v>
      </c>
      <c r="AD10" s="16">
        <v>5.9957763453558702E-2</v>
      </c>
      <c r="AE10" s="16">
        <v>4.6877184844514301E-2</v>
      </c>
      <c r="AF10" s="16">
        <v>0</v>
      </c>
      <c r="AG10" s="16"/>
      <c r="AH10" s="16">
        <v>3.50897652942136E-2</v>
      </c>
      <c r="AI10" s="16">
        <v>3.45224679371482E-2</v>
      </c>
      <c r="AJ10" s="16"/>
      <c r="AK10" s="16">
        <v>2.9363442424754201E-2</v>
      </c>
      <c r="AL10" s="16">
        <v>3.05219570827444E-2</v>
      </c>
      <c r="AM10" s="16"/>
      <c r="AN10" s="16">
        <v>3.3684056889621297E-2</v>
      </c>
      <c r="AO10" s="16">
        <v>4.0588388630187003E-2</v>
      </c>
      <c r="AP10" s="16"/>
      <c r="AQ10" s="16">
        <v>3.1301512814947599E-2</v>
      </c>
      <c r="AR10" s="16">
        <v>3.5479491558075303E-2</v>
      </c>
      <c r="AS10" s="16">
        <v>3.94594932979258E-2</v>
      </c>
      <c r="AT10" s="16"/>
      <c r="AU10" s="16">
        <v>2.6232720792604299E-2</v>
      </c>
      <c r="AV10" s="16">
        <v>4.46590973649134E-2</v>
      </c>
      <c r="AW10" s="16"/>
      <c r="AX10" s="16">
        <v>3.2314563049544998E-2</v>
      </c>
      <c r="AY10" s="16">
        <v>4.1502071477304399E-2</v>
      </c>
      <c r="AZ10" s="16"/>
      <c r="BA10" s="16">
        <v>3.8507312533756902E-2</v>
      </c>
      <c r="BB10" s="16">
        <v>3.1073597746078398E-2</v>
      </c>
    </row>
    <row r="11" spans="2:54" x14ac:dyDescent="0.35">
      <c r="B11" s="19" t="s">
        <v>374</v>
      </c>
      <c r="C11" s="16">
        <v>6.2263669829518302E-2</v>
      </c>
      <c r="D11" s="16">
        <v>7.4823982885002499E-2</v>
      </c>
      <c r="E11" s="16">
        <v>4.80381247284059E-2</v>
      </c>
      <c r="F11" s="16"/>
      <c r="G11" s="16">
        <v>8.1505664376758796E-2</v>
      </c>
      <c r="H11" s="16">
        <v>0.104419926959882</v>
      </c>
      <c r="I11" s="16">
        <v>6.4171310134283802E-2</v>
      </c>
      <c r="J11" s="16">
        <v>6.12375470840835E-2</v>
      </c>
      <c r="K11" s="16">
        <v>4.5715683368025103E-2</v>
      </c>
      <c r="L11" s="16">
        <v>2.7272674843661499E-2</v>
      </c>
      <c r="M11" s="16"/>
      <c r="N11" s="16">
        <v>7.0565002090946793E-2</v>
      </c>
      <c r="O11" s="16">
        <v>3.0038311970400199E-2</v>
      </c>
      <c r="P11" s="16">
        <v>6.9651432333171795E-2</v>
      </c>
      <c r="Q11" s="16">
        <v>7.26556451543829E-2</v>
      </c>
      <c r="R11" s="16"/>
      <c r="S11" s="16">
        <v>6.3832718161708005E-2</v>
      </c>
      <c r="T11" s="16">
        <v>6.0207918296528197E-2</v>
      </c>
      <c r="U11" s="16"/>
      <c r="V11" s="16">
        <v>4.91392931959364E-2</v>
      </c>
      <c r="W11" s="16">
        <v>6.7109565275499897E-2</v>
      </c>
      <c r="X11" s="16">
        <v>7.1657192950825899E-2</v>
      </c>
      <c r="Y11" s="16">
        <v>2.3624686885215102E-2</v>
      </c>
      <c r="Z11" s="16"/>
      <c r="AA11" s="16">
        <v>6.4364762966646394E-2</v>
      </c>
      <c r="AB11" s="16">
        <v>5.9075334242986999E-2</v>
      </c>
      <c r="AC11" s="16">
        <v>5.3352498605671497E-2</v>
      </c>
      <c r="AD11" s="16">
        <v>6.10438548124978E-2</v>
      </c>
      <c r="AE11" s="16">
        <v>7.7879390878750995E-2</v>
      </c>
      <c r="AF11" s="16">
        <v>4.58537247256533E-2</v>
      </c>
      <c r="AG11" s="16"/>
      <c r="AH11" s="16">
        <v>7.0628974277311601E-2</v>
      </c>
      <c r="AI11" s="16">
        <v>4.8195786775538603E-2</v>
      </c>
      <c r="AJ11" s="16"/>
      <c r="AK11" s="16">
        <v>7.8751078424273896E-2</v>
      </c>
      <c r="AL11" s="16">
        <v>5.3936726994521102E-2</v>
      </c>
      <c r="AM11" s="16"/>
      <c r="AN11" s="16">
        <v>7.6664354714417904E-2</v>
      </c>
      <c r="AO11" s="16">
        <v>5.4532562262268103E-2</v>
      </c>
      <c r="AP11" s="16"/>
      <c r="AQ11" s="16">
        <v>6.5286916330902306E-2</v>
      </c>
      <c r="AR11" s="16">
        <v>5.34600630924882E-2</v>
      </c>
      <c r="AS11" s="16">
        <v>8.0981916649945307E-2</v>
      </c>
      <c r="AT11" s="16"/>
      <c r="AU11" s="16">
        <v>6.4798723703300601E-2</v>
      </c>
      <c r="AV11" s="16">
        <v>5.5707601012974298E-2</v>
      </c>
      <c r="AW11" s="16"/>
      <c r="AX11" s="16">
        <v>6.9518185550637004E-2</v>
      </c>
      <c r="AY11" s="16">
        <v>2.7773897363585098E-2</v>
      </c>
      <c r="AZ11" s="16"/>
      <c r="BA11" s="16">
        <v>8.6999803446617799E-2</v>
      </c>
      <c r="BB11" s="16">
        <v>0.142058019272995</v>
      </c>
    </row>
    <row r="12" spans="2:54" ht="29" customHeight="1" x14ac:dyDescent="0.35">
      <c r="B12" s="19" t="s">
        <v>392</v>
      </c>
      <c r="C12" s="16">
        <v>0.23249304311942301</v>
      </c>
      <c r="D12" s="16">
        <v>0.25332569253950499</v>
      </c>
      <c r="E12" s="16">
        <v>0.211574004043457</v>
      </c>
      <c r="F12" s="16"/>
      <c r="G12" s="16">
        <v>0.25816754142500598</v>
      </c>
      <c r="H12" s="16">
        <v>0.225620837745372</v>
      </c>
      <c r="I12" s="16">
        <v>0.22098659497551401</v>
      </c>
      <c r="J12" s="16">
        <v>0.26008730482804998</v>
      </c>
      <c r="K12" s="16">
        <v>0.296770156455751</v>
      </c>
      <c r="L12" s="16">
        <v>0.16135236198335801</v>
      </c>
      <c r="M12" s="16"/>
      <c r="N12" s="16">
        <v>0.199086146056072</v>
      </c>
      <c r="O12" s="16">
        <v>0.26107797859494802</v>
      </c>
      <c r="P12" s="16">
        <v>0.24359092967814699</v>
      </c>
      <c r="Q12" s="16">
        <v>0.21362661603739899</v>
      </c>
      <c r="R12" s="16"/>
      <c r="S12" s="16">
        <v>0.23748017979543901</v>
      </c>
      <c r="T12" s="16">
        <v>0.22447227396663599</v>
      </c>
      <c r="U12" s="16"/>
      <c r="V12" s="16">
        <v>0.26842197610091001</v>
      </c>
      <c r="W12" s="16">
        <v>0.207789348759084</v>
      </c>
      <c r="X12" s="16">
        <v>0.23277209940181101</v>
      </c>
      <c r="Y12" s="16">
        <v>0.25324691795270399</v>
      </c>
      <c r="Z12" s="16"/>
      <c r="AA12" s="16">
        <v>0.27161469919804299</v>
      </c>
      <c r="AB12" s="16">
        <v>0.239723889672916</v>
      </c>
      <c r="AC12" s="16">
        <v>0.17760011383583199</v>
      </c>
      <c r="AD12" s="16">
        <v>0.17884133458117099</v>
      </c>
      <c r="AE12" s="16">
        <v>0.28453864472873702</v>
      </c>
      <c r="AF12" s="16">
        <v>9.0147529326591397E-2</v>
      </c>
      <c r="AG12" s="16"/>
      <c r="AH12" s="16">
        <v>0.21399787677526699</v>
      </c>
      <c r="AI12" s="16">
        <v>0.242833552196529</v>
      </c>
      <c r="AJ12" s="16"/>
      <c r="AK12" s="16">
        <v>0.19642757433596</v>
      </c>
      <c r="AL12" s="16">
        <v>0.24177683891905299</v>
      </c>
      <c r="AM12" s="16"/>
      <c r="AN12" s="16">
        <v>0.204514707611576</v>
      </c>
      <c r="AO12" s="16">
        <v>0.21418122509468401</v>
      </c>
      <c r="AP12" s="16"/>
      <c r="AQ12" s="16">
        <v>0.17625939751806</v>
      </c>
      <c r="AR12" s="16">
        <v>0.28779205287974102</v>
      </c>
      <c r="AS12" s="16">
        <v>0.20609645653757999</v>
      </c>
      <c r="AT12" s="16"/>
      <c r="AU12" s="16">
        <v>0.207514057811375</v>
      </c>
      <c r="AV12" s="16">
        <v>0.26316147437799697</v>
      </c>
      <c r="AW12" s="16"/>
      <c r="AX12" s="16">
        <v>0.23295886021332499</v>
      </c>
      <c r="AY12" s="16">
        <v>0.22722977597597899</v>
      </c>
      <c r="AZ12" s="16"/>
      <c r="BA12" s="16">
        <v>0.199834030299989</v>
      </c>
      <c r="BB12" s="16">
        <v>0.258876934917594</v>
      </c>
    </row>
    <row r="13" spans="2:54" x14ac:dyDescent="0.35">
      <c r="B13" s="19" t="s">
        <v>376</v>
      </c>
      <c r="C13" s="16">
        <v>0.170953893760703</v>
      </c>
      <c r="D13" s="16">
        <v>0.18396374608336599</v>
      </c>
      <c r="E13" s="16">
        <v>0.159462885427502</v>
      </c>
      <c r="F13" s="16"/>
      <c r="G13" s="16">
        <v>0.119179449955418</v>
      </c>
      <c r="H13" s="16">
        <v>0.16326957447507401</v>
      </c>
      <c r="I13" s="16">
        <v>0.189638570908676</v>
      </c>
      <c r="J13" s="16">
        <v>0.210617583482479</v>
      </c>
      <c r="K13" s="16">
        <v>0.14845608705334201</v>
      </c>
      <c r="L13" s="16">
        <v>0.18057926522969101</v>
      </c>
      <c r="M13" s="16"/>
      <c r="N13" s="16">
        <v>0.21485424512411799</v>
      </c>
      <c r="O13" s="16">
        <v>0.15144367674386799</v>
      </c>
      <c r="P13" s="16">
        <v>0.15320335080036099</v>
      </c>
      <c r="Q13" s="16">
        <v>0.18503436376657401</v>
      </c>
      <c r="R13" s="16"/>
      <c r="S13" s="16">
        <v>0.16224401789922999</v>
      </c>
      <c r="T13" s="16">
        <v>0.18493777437082801</v>
      </c>
      <c r="U13" s="16"/>
      <c r="V13" s="16">
        <v>0.151093148994556</v>
      </c>
      <c r="W13" s="16">
        <v>0.17336178771924099</v>
      </c>
      <c r="X13" s="16">
        <v>0.18627754961953899</v>
      </c>
      <c r="Y13" s="16">
        <v>0.16031753943709601</v>
      </c>
      <c r="Z13" s="16"/>
      <c r="AA13" s="16">
        <v>0.121747502065106</v>
      </c>
      <c r="AB13" s="16">
        <v>0.179129128931593</v>
      </c>
      <c r="AC13" s="16">
        <v>0.25422295468346001</v>
      </c>
      <c r="AD13" s="16">
        <v>0.198963133291676</v>
      </c>
      <c r="AE13" s="16">
        <v>0.16706589165862601</v>
      </c>
      <c r="AF13" s="16">
        <v>0.29745369624290902</v>
      </c>
      <c r="AG13" s="16"/>
      <c r="AH13" s="16">
        <v>0.175768133432191</v>
      </c>
      <c r="AI13" s="16">
        <v>0.18091827229535801</v>
      </c>
      <c r="AJ13" s="16"/>
      <c r="AK13" s="16">
        <v>0.16685378208330301</v>
      </c>
      <c r="AL13" s="16">
        <v>0.18753556339338401</v>
      </c>
      <c r="AM13" s="16"/>
      <c r="AN13" s="16">
        <v>0.18211107966965201</v>
      </c>
      <c r="AO13" s="16">
        <v>0.16736453393561401</v>
      </c>
      <c r="AP13" s="16"/>
      <c r="AQ13" s="16">
        <v>0.205337922346402</v>
      </c>
      <c r="AR13" s="16">
        <v>0.164391514552757</v>
      </c>
      <c r="AS13" s="16">
        <v>0.17095763946630901</v>
      </c>
      <c r="AT13" s="16"/>
      <c r="AU13" s="16">
        <v>0.172442086690723</v>
      </c>
      <c r="AV13" s="16">
        <v>0.16987798721258399</v>
      </c>
      <c r="AW13" s="16"/>
      <c r="AX13" s="16">
        <v>0.17605020739574201</v>
      </c>
      <c r="AY13" s="16">
        <v>0.15184322524420299</v>
      </c>
      <c r="AZ13" s="16"/>
      <c r="BA13" s="16">
        <v>0.207242433357788</v>
      </c>
      <c r="BB13" s="16">
        <v>0.19421176080580799</v>
      </c>
    </row>
    <row r="14" spans="2:54" x14ac:dyDescent="0.35">
      <c r="B14" s="19" t="s">
        <v>377</v>
      </c>
      <c r="C14" s="16">
        <v>0.140585707539963</v>
      </c>
      <c r="D14" s="16">
        <v>0.145284882979105</v>
      </c>
      <c r="E14" s="16">
        <v>0.138326264095636</v>
      </c>
      <c r="F14" s="16"/>
      <c r="G14" s="16">
        <v>9.4247957669568505E-2</v>
      </c>
      <c r="H14" s="16">
        <v>0.156802394694534</v>
      </c>
      <c r="I14" s="16">
        <v>0.20038992123768101</v>
      </c>
      <c r="J14" s="16">
        <v>0.11447091817819199</v>
      </c>
      <c r="K14" s="16">
        <v>0.13384490297062299</v>
      </c>
      <c r="L14" s="16">
        <v>0.13190832066105601</v>
      </c>
      <c r="M14" s="16"/>
      <c r="N14" s="16">
        <v>0.15901501857893999</v>
      </c>
      <c r="O14" s="16">
        <v>0.163549317191132</v>
      </c>
      <c r="P14" s="16">
        <v>0.12167752430088501</v>
      </c>
      <c r="Q14" s="16">
        <v>0.137619653752413</v>
      </c>
      <c r="R14" s="16"/>
      <c r="S14" s="16">
        <v>0.149330963435548</v>
      </c>
      <c r="T14" s="16">
        <v>0.12809977027948999</v>
      </c>
      <c r="U14" s="16"/>
      <c r="V14" s="16">
        <v>0.115635789585288</v>
      </c>
      <c r="W14" s="16">
        <v>0.13491823139921599</v>
      </c>
      <c r="X14" s="16">
        <v>0.16834544229750001</v>
      </c>
      <c r="Y14" s="16">
        <v>0.156775144402858</v>
      </c>
      <c r="Z14" s="16"/>
      <c r="AA14" s="16">
        <v>0.110373984533433</v>
      </c>
      <c r="AB14" s="16">
        <v>0.126757165362924</v>
      </c>
      <c r="AC14" s="16">
        <v>0.15359956801850499</v>
      </c>
      <c r="AD14" s="16">
        <v>0.17840460282658299</v>
      </c>
      <c r="AE14" s="16">
        <v>0.170507271039712</v>
      </c>
      <c r="AF14" s="16">
        <v>0.213856838472686</v>
      </c>
      <c r="AG14" s="16"/>
      <c r="AH14" s="16">
        <v>0.165652750262264</v>
      </c>
      <c r="AI14" s="16">
        <v>0.114334282151469</v>
      </c>
      <c r="AJ14" s="16"/>
      <c r="AK14" s="16">
        <v>0.16099130758890001</v>
      </c>
      <c r="AL14" s="16">
        <v>0.151291615456835</v>
      </c>
      <c r="AM14" s="16"/>
      <c r="AN14" s="16">
        <v>0.16000760212200499</v>
      </c>
      <c r="AO14" s="16">
        <v>0.13975118834771799</v>
      </c>
      <c r="AP14" s="16"/>
      <c r="AQ14" s="16">
        <v>0.171034639122607</v>
      </c>
      <c r="AR14" s="16">
        <v>0.127039540401608</v>
      </c>
      <c r="AS14" s="16">
        <v>0.150861078406472</v>
      </c>
      <c r="AT14" s="16"/>
      <c r="AU14" s="16">
        <v>0.132994801614464</v>
      </c>
      <c r="AV14" s="16">
        <v>0.153909408438554</v>
      </c>
      <c r="AW14" s="16"/>
      <c r="AX14" s="16">
        <v>0.15374221908248101</v>
      </c>
      <c r="AY14" s="16">
        <v>7.9149556786141606E-2</v>
      </c>
      <c r="AZ14" s="16"/>
      <c r="BA14" s="16">
        <v>0.181188682794165</v>
      </c>
      <c r="BB14" s="16">
        <v>0.12053222715509899</v>
      </c>
    </row>
    <row r="15" spans="2:54" x14ac:dyDescent="0.35">
      <c r="B15" s="19" t="s">
        <v>393</v>
      </c>
      <c r="C15" s="16">
        <v>0.23780181386461599</v>
      </c>
      <c r="D15" s="16">
        <v>0.1971398211267</v>
      </c>
      <c r="E15" s="16">
        <v>0.27437452351114899</v>
      </c>
      <c r="F15" s="16"/>
      <c r="G15" s="16">
        <v>0.19630586398253899</v>
      </c>
      <c r="H15" s="16">
        <v>0.214927185805632</v>
      </c>
      <c r="I15" s="16">
        <v>0.20845448710837</v>
      </c>
      <c r="J15" s="16">
        <v>0.27964166205164598</v>
      </c>
      <c r="K15" s="16">
        <v>0.23233043030516001</v>
      </c>
      <c r="L15" s="16">
        <v>0.27690128935937502</v>
      </c>
      <c r="M15" s="16"/>
      <c r="N15" s="16">
        <v>0.23593763501607601</v>
      </c>
      <c r="O15" s="16">
        <v>0.215553539278413</v>
      </c>
      <c r="P15" s="16">
        <v>0.23270949951005199</v>
      </c>
      <c r="Q15" s="16">
        <v>0.266761606966533</v>
      </c>
      <c r="R15" s="16"/>
      <c r="S15" s="16">
        <v>0.23753034332251399</v>
      </c>
      <c r="T15" s="16">
        <v>0.239395250220441</v>
      </c>
      <c r="U15" s="16"/>
      <c r="V15" s="16">
        <v>0.25853869537315899</v>
      </c>
      <c r="W15" s="16">
        <v>0.246176295854346</v>
      </c>
      <c r="X15" s="16">
        <v>0.21737833802043699</v>
      </c>
      <c r="Y15" s="16">
        <v>0.159674558909387</v>
      </c>
      <c r="Z15" s="16"/>
      <c r="AA15" s="16">
        <v>0.24659824955072901</v>
      </c>
      <c r="AB15" s="16">
        <v>0.219890724801726</v>
      </c>
      <c r="AC15" s="16">
        <v>0.27929715343351402</v>
      </c>
      <c r="AD15" s="16">
        <v>0.24721219579444501</v>
      </c>
      <c r="AE15" s="16">
        <v>0.156186263151639</v>
      </c>
      <c r="AF15" s="16">
        <v>0.270616121777213</v>
      </c>
      <c r="AG15" s="16"/>
      <c r="AH15" s="16">
        <v>0.23325660667931</v>
      </c>
      <c r="AI15" s="16">
        <v>0.24478456277617999</v>
      </c>
      <c r="AJ15" s="16"/>
      <c r="AK15" s="16">
        <v>0.24604367662035001</v>
      </c>
      <c r="AL15" s="16">
        <v>0.21591669481019399</v>
      </c>
      <c r="AM15" s="16"/>
      <c r="AN15" s="16">
        <v>0.22289038861566901</v>
      </c>
      <c r="AO15" s="16">
        <v>0.25803940099346001</v>
      </c>
      <c r="AP15" s="16"/>
      <c r="AQ15" s="16">
        <v>0.25592126616445099</v>
      </c>
      <c r="AR15" s="16">
        <v>0.21269091124832001</v>
      </c>
      <c r="AS15" s="16">
        <v>0.22955973597062501</v>
      </c>
      <c r="AT15" s="16"/>
      <c r="AU15" s="16">
        <v>0.27008489205306602</v>
      </c>
      <c r="AV15" s="16">
        <v>0.19633403908744401</v>
      </c>
      <c r="AW15" s="16"/>
      <c r="AX15" s="16">
        <v>0.220990079517937</v>
      </c>
      <c r="AY15" s="16">
        <v>0.31796459639793401</v>
      </c>
      <c r="AZ15" s="16"/>
      <c r="BA15" s="16">
        <v>0.20397644306378801</v>
      </c>
      <c r="BB15" s="16">
        <v>0.17418959058347899</v>
      </c>
    </row>
    <row r="16" spans="2:54" x14ac:dyDescent="0.35">
      <c r="B16" s="19" t="s">
        <v>103</v>
      </c>
      <c r="C16" s="20">
        <v>6.6111107500218105E-2</v>
      </c>
      <c r="D16" s="20">
        <v>5.6884236681881001E-2</v>
      </c>
      <c r="E16" s="20">
        <v>7.5883740109539896E-2</v>
      </c>
      <c r="F16" s="20"/>
      <c r="G16" s="20">
        <v>8.9563143078458599E-2</v>
      </c>
      <c r="H16" s="20">
        <v>3.6424359005790802E-2</v>
      </c>
      <c r="I16" s="20">
        <v>4.0810932323854097E-2</v>
      </c>
      <c r="J16" s="20">
        <v>3.3153454376383201E-2</v>
      </c>
      <c r="K16" s="20">
        <v>4.4204077505436E-2</v>
      </c>
      <c r="L16" s="20">
        <v>0.13972166037845901</v>
      </c>
      <c r="M16" s="20"/>
      <c r="N16" s="20">
        <v>3.8891885542100102E-2</v>
      </c>
      <c r="O16" s="20">
        <v>7.0997008268725195E-2</v>
      </c>
      <c r="P16" s="20">
        <v>7.8014251918644403E-2</v>
      </c>
      <c r="Q16" s="20">
        <v>6.2248660901172301E-2</v>
      </c>
      <c r="R16" s="20"/>
      <c r="S16" s="20">
        <v>7.2192711292065503E-2</v>
      </c>
      <c r="T16" s="20">
        <v>5.7270546472460701E-2</v>
      </c>
      <c r="U16" s="20"/>
      <c r="V16" s="20">
        <v>6.1921227164964801E-2</v>
      </c>
      <c r="W16" s="20">
        <v>7.8570728945997301E-2</v>
      </c>
      <c r="X16" s="20">
        <v>4.6669392051395198E-2</v>
      </c>
      <c r="Y16" s="20">
        <v>0.11512924958899</v>
      </c>
      <c r="Z16" s="20"/>
      <c r="AA16" s="20">
        <v>6.5166315630159594E-2</v>
      </c>
      <c r="AB16" s="20">
        <v>0.118821367007428</v>
      </c>
      <c r="AC16" s="20">
        <v>4.2102443517996302E-2</v>
      </c>
      <c r="AD16" s="20">
        <v>5.1486526619087897E-2</v>
      </c>
      <c r="AE16" s="20">
        <v>3.9997127113128403E-2</v>
      </c>
      <c r="AF16" s="20">
        <v>2.3742646851764599E-2</v>
      </c>
      <c r="AG16" s="20"/>
      <c r="AH16" s="20">
        <v>5.8267564842073301E-2</v>
      </c>
      <c r="AI16" s="20">
        <v>6.4436586718431901E-2</v>
      </c>
      <c r="AJ16" s="20"/>
      <c r="AK16" s="20">
        <v>6.0767407856700303E-2</v>
      </c>
      <c r="AL16" s="20">
        <v>5.1536440834820903E-2</v>
      </c>
      <c r="AM16" s="20"/>
      <c r="AN16" s="20">
        <v>6.9967686668595902E-2</v>
      </c>
      <c r="AO16" s="20">
        <v>6.1796397829966702E-2</v>
      </c>
      <c r="AP16" s="20"/>
      <c r="AQ16" s="20">
        <v>5.1785533852913401E-2</v>
      </c>
      <c r="AR16" s="20">
        <v>7.3169332784842805E-2</v>
      </c>
      <c r="AS16" s="20">
        <v>4.9141710255847501E-2</v>
      </c>
      <c r="AT16" s="20"/>
      <c r="AU16" s="20">
        <v>6.6138324479141197E-2</v>
      </c>
      <c r="AV16" s="20">
        <v>6.4247438585692498E-2</v>
      </c>
      <c r="AW16" s="20"/>
      <c r="AX16" s="20">
        <v>5.7436240175523498E-2</v>
      </c>
      <c r="AY16" s="20">
        <v>0.107782150446675</v>
      </c>
      <c r="AZ16" s="20"/>
      <c r="BA16" s="20">
        <v>3.3074465044565002E-2</v>
      </c>
      <c r="BB16" s="20">
        <v>4.6598528902300498E-2</v>
      </c>
    </row>
    <row r="17" spans="2:2" x14ac:dyDescent="0.35">
      <c r="B17" s="21"/>
    </row>
    <row r="18" spans="2:2" x14ac:dyDescent="0.35">
      <c r="B18" t="s">
        <v>525</v>
      </c>
    </row>
    <row r="19" spans="2:2" x14ac:dyDescent="0.35">
      <c r="B19" t="s">
        <v>526</v>
      </c>
    </row>
    <row r="21" spans="2:2" x14ac:dyDescent="0.35">
      <c r="B2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B21"/>
  <sheetViews>
    <sheetView showGridLines="0" topLeftCell="A7"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401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391</v>
      </c>
      <c r="C9" s="16">
        <v>6.8945447604915902E-2</v>
      </c>
      <c r="D9" s="16">
        <v>6.0006627359411799E-2</v>
      </c>
      <c r="E9" s="16">
        <v>7.8489384480891905E-2</v>
      </c>
      <c r="F9" s="16"/>
      <c r="G9" s="16">
        <v>0.10082559168489</v>
      </c>
      <c r="H9" s="16">
        <v>8.9165239197311494E-2</v>
      </c>
      <c r="I9" s="16">
        <v>6.2607142140349098E-2</v>
      </c>
      <c r="J9" s="16">
        <v>3.7856705565136997E-2</v>
      </c>
      <c r="K9" s="16">
        <v>6.6473268146183706E-2</v>
      </c>
      <c r="L9" s="16">
        <v>6.3539619768293601E-2</v>
      </c>
      <c r="M9" s="16"/>
      <c r="N9" s="16">
        <v>6.5180291516430303E-2</v>
      </c>
      <c r="O9" s="16">
        <v>8.5356809434351893E-2</v>
      </c>
      <c r="P9" s="16">
        <v>7.0201130484809901E-2</v>
      </c>
      <c r="Q9" s="16">
        <v>5.5275316763591799E-2</v>
      </c>
      <c r="R9" s="16"/>
      <c r="S9" s="16">
        <v>7.2069912868982802E-2</v>
      </c>
      <c r="T9" s="16">
        <v>6.4577731768929794E-2</v>
      </c>
      <c r="U9" s="16"/>
      <c r="V9" s="16">
        <v>9.1009719226103306E-2</v>
      </c>
      <c r="W9" s="16">
        <v>4.995237430419E-2</v>
      </c>
      <c r="X9" s="16">
        <v>7.0181930708953205E-2</v>
      </c>
      <c r="Y9" s="16">
        <v>0.11709959205357</v>
      </c>
      <c r="Z9" s="16"/>
      <c r="AA9" s="16">
        <v>8.11487819677984E-2</v>
      </c>
      <c r="AB9" s="16">
        <v>5.5181459399252002E-2</v>
      </c>
      <c r="AC9" s="16">
        <v>6.8380126392151103E-2</v>
      </c>
      <c r="AD9" s="16">
        <v>4.4838089772407698E-2</v>
      </c>
      <c r="AE9" s="16">
        <v>9.5408218438658293E-2</v>
      </c>
      <c r="AF9" s="16">
        <v>8.6392763610040696E-2</v>
      </c>
      <c r="AG9" s="16"/>
      <c r="AH9" s="16">
        <v>5.77962955427598E-2</v>
      </c>
      <c r="AI9" s="16">
        <v>9.0162978584161696E-2</v>
      </c>
      <c r="AJ9" s="16"/>
      <c r="AK9" s="16">
        <v>5.9774641197171997E-2</v>
      </c>
      <c r="AL9" s="16">
        <v>8.38267920715976E-2</v>
      </c>
      <c r="AM9" s="16"/>
      <c r="AN9" s="16">
        <v>5.9945423501583897E-2</v>
      </c>
      <c r="AO9" s="16">
        <v>8.7454839506715898E-2</v>
      </c>
      <c r="AP9" s="16"/>
      <c r="AQ9" s="16">
        <v>7.2139626041957103E-2</v>
      </c>
      <c r="AR9" s="16">
        <v>5.2017703156192398E-2</v>
      </c>
      <c r="AS9" s="16">
        <v>8.9581006754429704E-2</v>
      </c>
      <c r="AT9" s="16"/>
      <c r="AU9" s="16">
        <v>7.6339060694672903E-2</v>
      </c>
      <c r="AV9" s="16">
        <v>5.76380982776388E-2</v>
      </c>
      <c r="AW9" s="16"/>
      <c r="AX9" s="16">
        <v>6.6754688768137602E-2</v>
      </c>
      <c r="AY9" s="16">
        <v>7.52634773531798E-2</v>
      </c>
      <c r="AZ9" s="16"/>
      <c r="BA9" s="16">
        <v>9.2779296932654798E-2</v>
      </c>
      <c r="BB9" s="16">
        <v>2.7826769064218802E-2</v>
      </c>
    </row>
    <row r="10" spans="2:54" x14ac:dyDescent="0.35">
      <c r="B10" s="19" t="s">
        <v>373</v>
      </c>
      <c r="C10" s="16">
        <v>3.0319302435293499E-2</v>
      </c>
      <c r="D10" s="16">
        <v>3.5675346552885297E-2</v>
      </c>
      <c r="E10" s="16">
        <v>2.57178284490629E-2</v>
      </c>
      <c r="F10" s="16"/>
      <c r="G10" s="16">
        <v>3.2147871734575999E-2</v>
      </c>
      <c r="H10" s="16">
        <v>5.9770046495903499E-2</v>
      </c>
      <c r="I10" s="16">
        <v>7.4251492399628801E-3</v>
      </c>
      <c r="J10" s="16">
        <v>2.3440724808706299E-2</v>
      </c>
      <c r="K10" s="16">
        <v>4.2199337721363299E-2</v>
      </c>
      <c r="L10" s="16">
        <v>1.7722757732653801E-2</v>
      </c>
      <c r="M10" s="16"/>
      <c r="N10" s="16">
        <v>3.0706557973912699E-2</v>
      </c>
      <c r="O10" s="16">
        <v>2.6449172092384E-2</v>
      </c>
      <c r="P10" s="16">
        <v>3.2627428921683403E-2</v>
      </c>
      <c r="Q10" s="16">
        <v>2.9725648966317301E-2</v>
      </c>
      <c r="R10" s="16"/>
      <c r="S10" s="16">
        <v>2.4705203956924701E-2</v>
      </c>
      <c r="T10" s="16">
        <v>3.8935133777090701E-2</v>
      </c>
      <c r="U10" s="16"/>
      <c r="V10" s="16">
        <v>3.6828030085858401E-2</v>
      </c>
      <c r="W10" s="16">
        <v>2.7495746825293901E-2</v>
      </c>
      <c r="X10" s="16">
        <v>2.3203214934249001E-2</v>
      </c>
      <c r="Y10" s="16">
        <v>7.49350590010983E-2</v>
      </c>
      <c r="Z10" s="16"/>
      <c r="AA10" s="16">
        <v>1.7400257905956899E-2</v>
      </c>
      <c r="AB10" s="16">
        <v>4.0747641870696398E-2</v>
      </c>
      <c r="AC10" s="16">
        <v>4.39905895535544E-2</v>
      </c>
      <c r="AD10" s="16">
        <v>4.0696559085938402E-2</v>
      </c>
      <c r="AE10" s="16">
        <v>3.6346458493518599E-2</v>
      </c>
      <c r="AF10" s="16">
        <v>0</v>
      </c>
      <c r="AG10" s="16"/>
      <c r="AH10" s="16">
        <v>4.42030364637108E-2</v>
      </c>
      <c r="AI10" s="16">
        <v>1.57800991127959E-2</v>
      </c>
      <c r="AJ10" s="16"/>
      <c r="AK10" s="16">
        <v>3.92270617622517E-2</v>
      </c>
      <c r="AL10" s="16">
        <v>1.6096639466329499E-2</v>
      </c>
      <c r="AM10" s="16"/>
      <c r="AN10" s="16">
        <v>4.8603977778985001E-2</v>
      </c>
      <c r="AO10" s="16">
        <v>1.8998140789518399E-2</v>
      </c>
      <c r="AP10" s="16"/>
      <c r="AQ10" s="16">
        <v>4.1683950986868702E-2</v>
      </c>
      <c r="AR10" s="16">
        <v>3.0842564070549101E-2</v>
      </c>
      <c r="AS10" s="16">
        <v>2.6368031621757E-2</v>
      </c>
      <c r="AT10" s="16"/>
      <c r="AU10" s="16">
        <v>2.0644183904392599E-2</v>
      </c>
      <c r="AV10" s="16">
        <v>4.4594290410305201E-2</v>
      </c>
      <c r="AW10" s="16"/>
      <c r="AX10" s="16">
        <v>3.5607220336815598E-2</v>
      </c>
      <c r="AY10" s="16">
        <v>4.5730580492093801E-3</v>
      </c>
      <c r="AZ10" s="16"/>
      <c r="BA10" s="16">
        <v>2.6492810261157799E-2</v>
      </c>
      <c r="BB10" s="16">
        <v>5.1148919869539497E-2</v>
      </c>
    </row>
    <row r="11" spans="2:54" x14ac:dyDescent="0.35">
      <c r="B11" s="19" t="s">
        <v>374</v>
      </c>
      <c r="C11" s="16">
        <v>6.4769551513158996E-2</v>
      </c>
      <c r="D11" s="16">
        <v>6.7860390214720206E-2</v>
      </c>
      <c r="E11" s="16">
        <v>6.2851425077908807E-2</v>
      </c>
      <c r="F11" s="16"/>
      <c r="G11" s="16">
        <v>7.3918861155640003E-2</v>
      </c>
      <c r="H11" s="16">
        <v>9.6412163958165001E-2</v>
      </c>
      <c r="I11" s="16">
        <v>5.5648033650480398E-2</v>
      </c>
      <c r="J11" s="16">
        <v>7.4657863659654294E-2</v>
      </c>
      <c r="K11" s="16">
        <v>4.3496206956040097E-2</v>
      </c>
      <c r="L11" s="16">
        <v>4.86587163629126E-2</v>
      </c>
      <c r="M11" s="16"/>
      <c r="N11" s="16">
        <v>7.7027448534166001E-2</v>
      </c>
      <c r="O11" s="16">
        <v>5.52516111185683E-2</v>
      </c>
      <c r="P11" s="16">
        <v>7.42779223675709E-2</v>
      </c>
      <c r="Q11" s="16">
        <v>4.9066535665356001E-2</v>
      </c>
      <c r="R11" s="16"/>
      <c r="S11" s="16">
        <v>6.8121526559231593E-2</v>
      </c>
      <c r="T11" s="16">
        <v>6.0038006061948902E-2</v>
      </c>
      <c r="U11" s="16"/>
      <c r="V11" s="16">
        <v>4.1485928276434797E-2</v>
      </c>
      <c r="W11" s="16">
        <v>6.9427182461608394E-2</v>
      </c>
      <c r="X11" s="16">
        <v>8.1165951943752701E-2</v>
      </c>
      <c r="Y11" s="16">
        <v>4.4153706624396598E-2</v>
      </c>
      <c r="Z11" s="16"/>
      <c r="AA11" s="16">
        <v>5.0619549371267197E-2</v>
      </c>
      <c r="AB11" s="16">
        <v>8.2768553521003901E-2</v>
      </c>
      <c r="AC11" s="16">
        <v>6.4556987389410597E-2</v>
      </c>
      <c r="AD11" s="16">
        <v>7.6512965457544296E-2</v>
      </c>
      <c r="AE11" s="16">
        <v>7.2932847688144703E-2</v>
      </c>
      <c r="AF11" s="16">
        <v>3.4519167145598002E-2</v>
      </c>
      <c r="AG11" s="16"/>
      <c r="AH11" s="16">
        <v>6.4271358704480405E-2</v>
      </c>
      <c r="AI11" s="16">
        <v>6.23066260598929E-2</v>
      </c>
      <c r="AJ11" s="16"/>
      <c r="AK11" s="16">
        <v>7.15394981083564E-2</v>
      </c>
      <c r="AL11" s="16">
        <v>7.0009763219195595E-2</v>
      </c>
      <c r="AM11" s="16"/>
      <c r="AN11" s="16">
        <v>6.75147855786426E-2</v>
      </c>
      <c r="AO11" s="16">
        <v>6.5950910528259299E-2</v>
      </c>
      <c r="AP11" s="16"/>
      <c r="AQ11" s="16">
        <v>7.1993527154914805E-2</v>
      </c>
      <c r="AR11" s="16">
        <v>5.4029915634134298E-2</v>
      </c>
      <c r="AS11" s="16">
        <v>7.8637108295433605E-2</v>
      </c>
      <c r="AT11" s="16"/>
      <c r="AU11" s="16">
        <v>6.8242615651987207E-2</v>
      </c>
      <c r="AV11" s="16">
        <v>6.10209424611943E-2</v>
      </c>
      <c r="AW11" s="16"/>
      <c r="AX11" s="16">
        <v>7.0453360169103404E-2</v>
      </c>
      <c r="AY11" s="16">
        <v>3.8390547382995403E-2</v>
      </c>
      <c r="AZ11" s="16"/>
      <c r="BA11" s="16">
        <v>7.9761353116130695E-2</v>
      </c>
      <c r="BB11" s="16">
        <v>9.3991876750117206E-2</v>
      </c>
    </row>
    <row r="12" spans="2:54" ht="29" customHeight="1" x14ac:dyDescent="0.35">
      <c r="B12" s="19" t="s">
        <v>392</v>
      </c>
      <c r="C12" s="16">
        <v>0.28480107290340601</v>
      </c>
      <c r="D12" s="16">
        <v>0.32623356272332699</v>
      </c>
      <c r="E12" s="16">
        <v>0.245181475436207</v>
      </c>
      <c r="F12" s="16"/>
      <c r="G12" s="16">
        <v>0.324886198909693</v>
      </c>
      <c r="H12" s="16">
        <v>0.24295499227985301</v>
      </c>
      <c r="I12" s="16">
        <v>0.21576355913553599</v>
      </c>
      <c r="J12" s="16">
        <v>0.27077368668926599</v>
      </c>
      <c r="K12" s="16">
        <v>0.38340497861679601</v>
      </c>
      <c r="L12" s="16">
        <v>0.28460238979470598</v>
      </c>
      <c r="M12" s="16"/>
      <c r="N12" s="16">
        <v>0.278887154582522</v>
      </c>
      <c r="O12" s="16">
        <v>0.25402157170337702</v>
      </c>
      <c r="P12" s="16">
        <v>0.30328770493282903</v>
      </c>
      <c r="Q12" s="16">
        <v>0.28631390983952099</v>
      </c>
      <c r="R12" s="16"/>
      <c r="S12" s="16">
        <v>0.27655895276387299</v>
      </c>
      <c r="T12" s="16">
        <v>0.29366714427809198</v>
      </c>
      <c r="U12" s="16"/>
      <c r="V12" s="16">
        <v>0.29228806983849798</v>
      </c>
      <c r="W12" s="16">
        <v>0.30864968628668699</v>
      </c>
      <c r="X12" s="16">
        <v>0.249813245044088</v>
      </c>
      <c r="Y12" s="16">
        <v>0.24631165863558299</v>
      </c>
      <c r="Z12" s="16"/>
      <c r="AA12" s="16">
        <v>0.32923490685776602</v>
      </c>
      <c r="AB12" s="16">
        <v>0.264651732121712</v>
      </c>
      <c r="AC12" s="16">
        <v>0.19785663407708201</v>
      </c>
      <c r="AD12" s="16">
        <v>0.25922622275563201</v>
      </c>
      <c r="AE12" s="16">
        <v>0.293830939560208</v>
      </c>
      <c r="AF12" s="16">
        <v>0.26856872282906802</v>
      </c>
      <c r="AG12" s="16"/>
      <c r="AH12" s="16">
        <v>0.26777155638576899</v>
      </c>
      <c r="AI12" s="16">
        <v>0.27026361429469198</v>
      </c>
      <c r="AJ12" s="16"/>
      <c r="AK12" s="16">
        <v>0.247344152746622</v>
      </c>
      <c r="AL12" s="16">
        <v>0.28622446593328799</v>
      </c>
      <c r="AM12" s="16"/>
      <c r="AN12" s="16">
        <v>0.27208198297709302</v>
      </c>
      <c r="AO12" s="16">
        <v>0.24880953186424701</v>
      </c>
      <c r="AP12" s="16"/>
      <c r="AQ12" s="16">
        <v>0.24607613854674201</v>
      </c>
      <c r="AR12" s="16">
        <v>0.345797841490248</v>
      </c>
      <c r="AS12" s="16">
        <v>0.23869957849141499</v>
      </c>
      <c r="AT12" s="16"/>
      <c r="AU12" s="16">
        <v>0.24914511748948201</v>
      </c>
      <c r="AV12" s="16">
        <v>0.331565406894202</v>
      </c>
      <c r="AW12" s="16"/>
      <c r="AX12" s="16">
        <v>0.28554108457681399</v>
      </c>
      <c r="AY12" s="16">
        <v>0.28671495873550301</v>
      </c>
      <c r="AZ12" s="16"/>
      <c r="BA12" s="16">
        <v>0.26495029302444101</v>
      </c>
      <c r="BB12" s="16">
        <v>0.19518844942828001</v>
      </c>
    </row>
    <row r="13" spans="2:54" x14ac:dyDescent="0.35">
      <c r="B13" s="19" t="s">
        <v>376</v>
      </c>
      <c r="C13" s="16">
        <v>0.15543986483237901</v>
      </c>
      <c r="D13" s="16">
        <v>0.176942848816461</v>
      </c>
      <c r="E13" s="16">
        <v>0.135660480965518</v>
      </c>
      <c r="F13" s="16"/>
      <c r="G13" s="16">
        <v>0.10261527633957999</v>
      </c>
      <c r="H13" s="16">
        <v>0.12890816207682201</v>
      </c>
      <c r="I13" s="16">
        <v>0.28183128466748902</v>
      </c>
      <c r="J13" s="16">
        <v>0.15340447935332299</v>
      </c>
      <c r="K13" s="16">
        <v>0.13660235658388101</v>
      </c>
      <c r="L13" s="16">
        <v>0.126642780727174</v>
      </c>
      <c r="M13" s="16"/>
      <c r="N13" s="16">
        <v>0.17318869607794701</v>
      </c>
      <c r="O13" s="16">
        <v>0.17018839722346199</v>
      </c>
      <c r="P13" s="16">
        <v>0.12554878102240499</v>
      </c>
      <c r="Q13" s="16">
        <v>0.17775769589236201</v>
      </c>
      <c r="R13" s="16"/>
      <c r="S13" s="16">
        <v>0.172380462079502</v>
      </c>
      <c r="T13" s="16">
        <v>0.130671072569298</v>
      </c>
      <c r="U13" s="16"/>
      <c r="V13" s="16">
        <v>0.117743409501663</v>
      </c>
      <c r="W13" s="16">
        <v>0.16615648851262199</v>
      </c>
      <c r="X13" s="16">
        <v>0.167131976463293</v>
      </c>
      <c r="Y13" s="16">
        <v>0.20961180466340601</v>
      </c>
      <c r="Z13" s="16"/>
      <c r="AA13" s="16">
        <v>0.112324708501621</v>
      </c>
      <c r="AB13" s="16">
        <v>0.18713446591699401</v>
      </c>
      <c r="AC13" s="16">
        <v>0.25675251327819998</v>
      </c>
      <c r="AD13" s="16">
        <v>0.166163005803495</v>
      </c>
      <c r="AE13" s="16">
        <v>0.12616497838256899</v>
      </c>
      <c r="AF13" s="16">
        <v>0.20300289392495699</v>
      </c>
      <c r="AG13" s="16"/>
      <c r="AH13" s="16">
        <v>0.170758569272247</v>
      </c>
      <c r="AI13" s="16">
        <v>0.168663313993624</v>
      </c>
      <c r="AJ13" s="16"/>
      <c r="AK13" s="16">
        <v>0.15091859658276899</v>
      </c>
      <c r="AL13" s="16">
        <v>0.17204536807180401</v>
      </c>
      <c r="AM13" s="16"/>
      <c r="AN13" s="16">
        <v>0.16088649379137401</v>
      </c>
      <c r="AO13" s="16">
        <v>0.155623508501532</v>
      </c>
      <c r="AP13" s="16"/>
      <c r="AQ13" s="16">
        <v>0.18478844082758</v>
      </c>
      <c r="AR13" s="16">
        <v>0.15436944609946401</v>
      </c>
      <c r="AS13" s="16">
        <v>0.148776395365985</v>
      </c>
      <c r="AT13" s="16"/>
      <c r="AU13" s="16">
        <v>0.16754890579753201</v>
      </c>
      <c r="AV13" s="16">
        <v>0.14109029007396701</v>
      </c>
      <c r="AW13" s="16"/>
      <c r="AX13" s="16">
        <v>0.16623514289894101</v>
      </c>
      <c r="AY13" s="16">
        <v>0.100714373889078</v>
      </c>
      <c r="AZ13" s="16"/>
      <c r="BA13" s="16">
        <v>0.16512965765009099</v>
      </c>
      <c r="BB13" s="16">
        <v>0.23438603214263501</v>
      </c>
    </row>
    <row r="14" spans="2:54" x14ac:dyDescent="0.35">
      <c r="B14" s="19" t="s">
        <v>377</v>
      </c>
      <c r="C14" s="16">
        <v>0.129438715629732</v>
      </c>
      <c r="D14" s="16">
        <v>0.11494952302477</v>
      </c>
      <c r="E14" s="16">
        <v>0.145184543444103</v>
      </c>
      <c r="F14" s="16"/>
      <c r="G14" s="16">
        <v>0.133806927309399</v>
      </c>
      <c r="H14" s="16">
        <v>0.140855990122252</v>
      </c>
      <c r="I14" s="16">
        <v>0.131698148963863</v>
      </c>
      <c r="J14" s="16">
        <v>0.16938466027532501</v>
      </c>
      <c r="K14" s="16">
        <v>9.3459278215924202E-2</v>
      </c>
      <c r="L14" s="16">
        <v>0.113397917912928</v>
      </c>
      <c r="M14" s="16"/>
      <c r="N14" s="16">
        <v>0.117752359500087</v>
      </c>
      <c r="O14" s="16">
        <v>0.133203410919849</v>
      </c>
      <c r="P14" s="16">
        <v>0.14202407508492201</v>
      </c>
      <c r="Q14" s="16">
        <v>0.11433633448990201</v>
      </c>
      <c r="R14" s="16"/>
      <c r="S14" s="16">
        <v>0.119270118999433</v>
      </c>
      <c r="T14" s="16">
        <v>0.14541531303823699</v>
      </c>
      <c r="U14" s="16"/>
      <c r="V14" s="16">
        <v>0.15482243060630499</v>
      </c>
      <c r="W14" s="16">
        <v>0.120286951602189</v>
      </c>
      <c r="X14" s="16">
        <v>0.121753722837804</v>
      </c>
      <c r="Y14" s="16">
        <v>0.113831613120059</v>
      </c>
      <c r="Z14" s="16"/>
      <c r="AA14" s="16">
        <v>0.118552938281064</v>
      </c>
      <c r="AB14" s="16">
        <v>0.13368674457742999</v>
      </c>
      <c r="AC14" s="16">
        <v>0.140767456138984</v>
      </c>
      <c r="AD14" s="16">
        <v>0.14241314666445101</v>
      </c>
      <c r="AE14" s="16">
        <v>0.144388284374385</v>
      </c>
      <c r="AF14" s="16">
        <v>7.31418363484342E-2</v>
      </c>
      <c r="AG14" s="16"/>
      <c r="AH14" s="16">
        <v>0.14695479190840199</v>
      </c>
      <c r="AI14" s="16">
        <v>0.114184238277914</v>
      </c>
      <c r="AJ14" s="16"/>
      <c r="AK14" s="16">
        <v>0.15580773414183699</v>
      </c>
      <c r="AL14" s="16">
        <v>0.123774768295366</v>
      </c>
      <c r="AM14" s="16"/>
      <c r="AN14" s="16">
        <v>0.137580270949786</v>
      </c>
      <c r="AO14" s="16">
        <v>0.12306207975656901</v>
      </c>
      <c r="AP14" s="16"/>
      <c r="AQ14" s="16">
        <v>0.15549521311120101</v>
      </c>
      <c r="AR14" s="16">
        <v>0.120947599718538</v>
      </c>
      <c r="AS14" s="16">
        <v>0.13408792527341901</v>
      </c>
      <c r="AT14" s="16"/>
      <c r="AU14" s="16">
        <v>0.128707101673708</v>
      </c>
      <c r="AV14" s="16">
        <v>0.13283016212803</v>
      </c>
      <c r="AW14" s="16"/>
      <c r="AX14" s="16">
        <v>0.125725090517458</v>
      </c>
      <c r="AY14" s="16">
        <v>0.15358464264594701</v>
      </c>
      <c r="AZ14" s="16"/>
      <c r="BA14" s="16">
        <v>0.14833602887611799</v>
      </c>
      <c r="BB14" s="16">
        <v>0.17656133425646101</v>
      </c>
    </row>
    <row r="15" spans="2:54" x14ac:dyDescent="0.35">
      <c r="B15" s="19" t="s">
        <v>393</v>
      </c>
      <c r="C15" s="16">
        <v>0.19841650409191999</v>
      </c>
      <c r="D15" s="16">
        <v>0.15633245734932499</v>
      </c>
      <c r="E15" s="16">
        <v>0.23435213788204901</v>
      </c>
      <c r="F15" s="16"/>
      <c r="G15" s="16">
        <v>0.16287802802703599</v>
      </c>
      <c r="H15" s="16">
        <v>0.20876372997738299</v>
      </c>
      <c r="I15" s="16">
        <v>0.20614895907710401</v>
      </c>
      <c r="J15" s="16">
        <v>0.21540278597438101</v>
      </c>
      <c r="K15" s="16">
        <v>0.15842789140524299</v>
      </c>
      <c r="L15" s="16">
        <v>0.22254513848247201</v>
      </c>
      <c r="M15" s="16"/>
      <c r="N15" s="16">
        <v>0.22348191245177801</v>
      </c>
      <c r="O15" s="16">
        <v>0.17153287581003501</v>
      </c>
      <c r="P15" s="16">
        <v>0.18212062250288799</v>
      </c>
      <c r="Q15" s="16">
        <v>0.23010529304187199</v>
      </c>
      <c r="R15" s="16"/>
      <c r="S15" s="16">
        <v>0.185433068414564</v>
      </c>
      <c r="T15" s="16">
        <v>0.21898074604791701</v>
      </c>
      <c r="U15" s="16"/>
      <c r="V15" s="16">
        <v>0.20808808150623101</v>
      </c>
      <c r="W15" s="16">
        <v>0.17728678719658</v>
      </c>
      <c r="X15" s="16">
        <v>0.22662968320091401</v>
      </c>
      <c r="Y15" s="16">
        <v>0.13631050932582101</v>
      </c>
      <c r="Z15" s="16"/>
      <c r="AA15" s="16">
        <v>0.21619664642318301</v>
      </c>
      <c r="AB15" s="16">
        <v>0.15448987181179299</v>
      </c>
      <c r="AC15" s="16">
        <v>0.177600813069175</v>
      </c>
      <c r="AD15" s="16">
        <v>0.218068748591211</v>
      </c>
      <c r="AE15" s="16">
        <v>0.15572586278318701</v>
      </c>
      <c r="AF15" s="16">
        <v>0.28481119618989797</v>
      </c>
      <c r="AG15" s="16"/>
      <c r="AH15" s="16">
        <v>0.19238596268086899</v>
      </c>
      <c r="AI15" s="16">
        <v>0.20616536765086901</v>
      </c>
      <c r="AJ15" s="16"/>
      <c r="AK15" s="16">
        <v>0.20727361974900799</v>
      </c>
      <c r="AL15" s="16">
        <v>0.18394984352135799</v>
      </c>
      <c r="AM15" s="16"/>
      <c r="AN15" s="16">
        <v>0.190359340915046</v>
      </c>
      <c r="AO15" s="16">
        <v>0.22576736899592301</v>
      </c>
      <c r="AP15" s="16"/>
      <c r="AQ15" s="16">
        <v>0.14996408807413</v>
      </c>
      <c r="AR15" s="16">
        <v>0.184073283868426</v>
      </c>
      <c r="AS15" s="16">
        <v>0.21668185289955699</v>
      </c>
      <c r="AT15" s="16"/>
      <c r="AU15" s="16">
        <v>0.215982055043142</v>
      </c>
      <c r="AV15" s="16">
        <v>0.173016210705705</v>
      </c>
      <c r="AW15" s="16"/>
      <c r="AX15" s="16">
        <v>0.19058894881694699</v>
      </c>
      <c r="AY15" s="16">
        <v>0.23063657946458799</v>
      </c>
      <c r="AZ15" s="16"/>
      <c r="BA15" s="16">
        <v>0.19217316595720599</v>
      </c>
      <c r="BB15" s="16">
        <v>0.19392778262868601</v>
      </c>
    </row>
    <row r="16" spans="2:54" x14ac:dyDescent="0.35">
      <c r="B16" s="19" t="s">
        <v>103</v>
      </c>
      <c r="C16" s="20">
        <v>6.7869540989193997E-2</v>
      </c>
      <c r="D16" s="20">
        <v>6.1999243959100302E-2</v>
      </c>
      <c r="E16" s="20">
        <v>7.2562724264259498E-2</v>
      </c>
      <c r="F16" s="20"/>
      <c r="G16" s="20">
        <v>6.8921244839186005E-2</v>
      </c>
      <c r="H16" s="20">
        <v>3.3169675892310797E-2</v>
      </c>
      <c r="I16" s="20">
        <v>3.8877723125216403E-2</v>
      </c>
      <c r="J16" s="20">
        <v>5.50790936742072E-2</v>
      </c>
      <c r="K16" s="20">
        <v>7.5936682354569296E-2</v>
      </c>
      <c r="L16" s="20">
        <v>0.12289067921886</v>
      </c>
      <c r="M16" s="20"/>
      <c r="N16" s="20">
        <v>3.3775579363157102E-2</v>
      </c>
      <c r="O16" s="20">
        <v>0.10399615169797199</v>
      </c>
      <c r="P16" s="20">
        <v>6.9912334682892804E-2</v>
      </c>
      <c r="Q16" s="20">
        <v>5.7419265341077899E-2</v>
      </c>
      <c r="R16" s="20"/>
      <c r="S16" s="20">
        <v>8.1460754357487994E-2</v>
      </c>
      <c r="T16" s="20">
        <v>4.7714852458486903E-2</v>
      </c>
      <c r="U16" s="20"/>
      <c r="V16" s="20">
        <v>5.7734330958907301E-2</v>
      </c>
      <c r="W16" s="20">
        <v>8.0744782810829904E-2</v>
      </c>
      <c r="X16" s="20">
        <v>6.0120274866945503E-2</v>
      </c>
      <c r="Y16" s="20">
        <v>5.77460565760669E-2</v>
      </c>
      <c r="Z16" s="20"/>
      <c r="AA16" s="20">
        <v>7.4522210691344196E-2</v>
      </c>
      <c r="AB16" s="20">
        <v>8.1339530781117997E-2</v>
      </c>
      <c r="AC16" s="20">
        <v>5.0094880101443501E-2</v>
      </c>
      <c r="AD16" s="20">
        <v>5.2081261869319703E-2</v>
      </c>
      <c r="AE16" s="20">
        <v>7.5202410279329501E-2</v>
      </c>
      <c r="AF16" s="20">
        <v>4.9563419952003099E-2</v>
      </c>
      <c r="AG16" s="20"/>
      <c r="AH16" s="20">
        <v>5.5858429041761803E-2</v>
      </c>
      <c r="AI16" s="20">
        <v>7.2473762026051103E-2</v>
      </c>
      <c r="AJ16" s="20"/>
      <c r="AK16" s="20">
        <v>6.8114695711984405E-2</v>
      </c>
      <c r="AL16" s="20">
        <v>6.4072359421061598E-2</v>
      </c>
      <c r="AM16" s="20"/>
      <c r="AN16" s="20">
        <v>6.3027724507489905E-2</v>
      </c>
      <c r="AO16" s="20">
        <v>7.4333620057235997E-2</v>
      </c>
      <c r="AP16" s="20"/>
      <c r="AQ16" s="20">
        <v>7.7859015256606504E-2</v>
      </c>
      <c r="AR16" s="20">
        <v>5.7921645962448497E-2</v>
      </c>
      <c r="AS16" s="20">
        <v>6.7168101298003796E-2</v>
      </c>
      <c r="AT16" s="20"/>
      <c r="AU16" s="20">
        <v>7.3390959745083403E-2</v>
      </c>
      <c r="AV16" s="20">
        <v>5.8244599048957402E-2</v>
      </c>
      <c r="AW16" s="20"/>
      <c r="AX16" s="20">
        <v>5.9094463915783303E-2</v>
      </c>
      <c r="AY16" s="20">
        <v>0.1101223624795</v>
      </c>
      <c r="AZ16" s="20"/>
      <c r="BA16" s="20">
        <v>3.0377394182200399E-2</v>
      </c>
      <c r="BB16" s="20">
        <v>2.6968835860062702E-2</v>
      </c>
    </row>
    <row r="17" spans="2:2" x14ac:dyDescent="0.35">
      <c r="B17" s="21"/>
    </row>
    <row r="18" spans="2:2" x14ac:dyDescent="0.35">
      <c r="B18" t="s">
        <v>525</v>
      </c>
    </row>
    <row r="19" spans="2:2" x14ac:dyDescent="0.35">
      <c r="B19" t="s">
        <v>526</v>
      </c>
    </row>
    <row r="21" spans="2:2" x14ac:dyDescent="0.35">
      <c r="B2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B21"/>
  <sheetViews>
    <sheetView showGridLines="0" topLeftCell="A6"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402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391</v>
      </c>
      <c r="C9" s="16">
        <v>8.4443741206955802E-2</v>
      </c>
      <c r="D9" s="16">
        <v>6.44444098101212E-2</v>
      </c>
      <c r="E9" s="16">
        <v>0.10287652644534701</v>
      </c>
      <c r="F9" s="16"/>
      <c r="G9" s="16">
        <v>0.123319323444905</v>
      </c>
      <c r="H9" s="16">
        <v>7.2179050361420902E-2</v>
      </c>
      <c r="I9" s="16">
        <v>6.8323182441328706E-2</v>
      </c>
      <c r="J9" s="16">
        <v>3.5703653667604099E-2</v>
      </c>
      <c r="K9" s="16">
        <v>0.12036235508795699</v>
      </c>
      <c r="L9" s="16">
        <v>9.3709644778295603E-2</v>
      </c>
      <c r="M9" s="16"/>
      <c r="N9" s="16">
        <v>9.1235594749718693E-2</v>
      </c>
      <c r="O9" s="16">
        <v>0.104076667271469</v>
      </c>
      <c r="P9" s="16">
        <v>8.5866518352011395E-2</v>
      </c>
      <c r="Q9" s="16">
        <v>6.0125756235018903E-2</v>
      </c>
      <c r="R9" s="16"/>
      <c r="S9" s="16">
        <v>9.1386805644416494E-2</v>
      </c>
      <c r="T9" s="16">
        <v>7.1075057460544502E-2</v>
      </c>
      <c r="U9" s="16"/>
      <c r="V9" s="16">
        <v>9.8295348920546199E-2</v>
      </c>
      <c r="W9" s="16">
        <v>7.3572862830129301E-2</v>
      </c>
      <c r="X9" s="16">
        <v>8.6595646883957905E-2</v>
      </c>
      <c r="Y9" s="16">
        <v>9.0946924276879698E-2</v>
      </c>
      <c r="Z9" s="16"/>
      <c r="AA9" s="16">
        <v>9.7453492501641606E-2</v>
      </c>
      <c r="AB9" s="16">
        <v>7.3337327919604706E-2</v>
      </c>
      <c r="AC9" s="16">
        <v>3.9258224712565501E-2</v>
      </c>
      <c r="AD9" s="16">
        <v>6.9565298279691407E-2</v>
      </c>
      <c r="AE9" s="16">
        <v>0.14078916702849101</v>
      </c>
      <c r="AF9" s="16">
        <v>6.8208350656466202E-2</v>
      </c>
      <c r="AG9" s="16"/>
      <c r="AH9" s="16">
        <v>9.6208372042665996E-2</v>
      </c>
      <c r="AI9" s="16">
        <v>7.4093949202105699E-2</v>
      </c>
      <c r="AJ9" s="16"/>
      <c r="AK9" s="16">
        <v>9.48460742564399E-2</v>
      </c>
      <c r="AL9" s="16">
        <v>8.3932018679448994E-2</v>
      </c>
      <c r="AM9" s="16"/>
      <c r="AN9" s="16">
        <v>0.106158984930184</v>
      </c>
      <c r="AO9" s="16">
        <v>7.3328684088776602E-2</v>
      </c>
      <c r="AP9" s="16"/>
      <c r="AQ9" s="16">
        <v>0.118061473936383</v>
      </c>
      <c r="AR9" s="16">
        <v>5.4146705081353302E-2</v>
      </c>
      <c r="AS9" s="16">
        <v>9.5945131176446694E-2</v>
      </c>
      <c r="AT9" s="16"/>
      <c r="AU9" s="16">
        <v>7.4330431997536306E-2</v>
      </c>
      <c r="AV9" s="16">
        <v>0.100324469063878</v>
      </c>
      <c r="AW9" s="16"/>
      <c r="AX9" s="16">
        <v>8.2556705186731194E-2</v>
      </c>
      <c r="AY9" s="16">
        <v>7.7437394489031905E-2</v>
      </c>
      <c r="AZ9" s="16"/>
      <c r="BA9" s="16">
        <v>0.104491297617385</v>
      </c>
      <c r="BB9" s="16">
        <v>4.0008310700894903E-2</v>
      </c>
    </row>
    <row r="10" spans="2:54" x14ac:dyDescent="0.35">
      <c r="B10" s="19" t="s">
        <v>373</v>
      </c>
      <c r="C10" s="16">
        <v>3.1014753919950299E-2</v>
      </c>
      <c r="D10" s="16">
        <v>2.8553386090402699E-2</v>
      </c>
      <c r="E10" s="16">
        <v>3.3830366483444702E-2</v>
      </c>
      <c r="F10" s="16"/>
      <c r="G10" s="16">
        <v>5.7188112499962002E-2</v>
      </c>
      <c r="H10" s="16">
        <v>4.7503202944623998E-2</v>
      </c>
      <c r="I10" s="16">
        <v>3.1603887704061501E-2</v>
      </c>
      <c r="J10" s="16">
        <v>9.5675170517081198E-3</v>
      </c>
      <c r="K10" s="16">
        <v>2.48608960741145E-2</v>
      </c>
      <c r="L10" s="16">
        <v>2.2318839743570101E-2</v>
      </c>
      <c r="M10" s="16"/>
      <c r="N10" s="16">
        <v>4.6805368885884803E-2</v>
      </c>
      <c r="O10" s="16">
        <v>2.8261555257508699E-2</v>
      </c>
      <c r="P10" s="16">
        <v>3.6710126509100001E-2</v>
      </c>
      <c r="Q10" s="16">
        <v>1.2978827536922999E-2</v>
      </c>
      <c r="R10" s="16"/>
      <c r="S10" s="16">
        <v>2.8497558931393399E-2</v>
      </c>
      <c r="T10" s="16">
        <v>3.4964580771177201E-2</v>
      </c>
      <c r="U10" s="16"/>
      <c r="V10" s="16">
        <v>3.2185352536851702E-2</v>
      </c>
      <c r="W10" s="16">
        <v>3.3054718390403699E-2</v>
      </c>
      <c r="X10" s="16">
        <v>1.7390408711348199E-2</v>
      </c>
      <c r="Y10" s="16">
        <v>0.11285992676880401</v>
      </c>
      <c r="Z10" s="16"/>
      <c r="AA10" s="16">
        <v>2.5438171778931901E-2</v>
      </c>
      <c r="AB10" s="16">
        <v>3.0131603992950499E-2</v>
      </c>
      <c r="AC10" s="16">
        <v>2.5113385049864E-2</v>
      </c>
      <c r="AD10" s="16">
        <v>3.8371487426309699E-2</v>
      </c>
      <c r="AE10" s="16">
        <v>5.0498147851077202E-2</v>
      </c>
      <c r="AF10" s="16">
        <v>1.8184412953574501E-2</v>
      </c>
      <c r="AG10" s="16"/>
      <c r="AH10" s="16">
        <v>4.3827639241340699E-2</v>
      </c>
      <c r="AI10" s="16">
        <v>2.6083712301395799E-2</v>
      </c>
      <c r="AJ10" s="16"/>
      <c r="AK10" s="16">
        <v>4.0927352917906397E-2</v>
      </c>
      <c r="AL10" s="16">
        <v>2.6085220213262501E-2</v>
      </c>
      <c r="AM10" s="16"/>
      <c r="AN10" s="16">
        <v>4.4318828496348203E-2</v>
      </c>
      <c r="AO10" s="16">
        <v>2.1606311777071899E-2</v>
      </c>
      <c r="AP10" s="16"/>
      <c r="AQ10" s="16">
        <v>7.5894867112561007E-2</v>
      </c>
      <c r="AR10" s="16">
        <v>2.0174511690605999E-2</v>
      </c>
      <c r="AS10" s="16">
        <v>2.2890827279278301E-2</v>
      </c>
      <c r="AT10" s="16"/>
      <c r="AU10" s="16">
        <v>3.37800412414581E-2</v>
      </c>
      <c r="AV10" s="16">
        <v>2.7656299751314301E-2</v>
      </c>
      <c r="AW10" s="16"/>
      <c r="AX10" s="16">
        <v>2.96709769963375E-2</v>
      </c>
      <c r="AY10" s="16">
        <v>3.9115337283595501E-2</v>
      </c>
      <c r="AZ10" s="16"/>
      <c r="BA10" s="16">
        <v>4.0428154492598102E-2</v>
      </c>
      <c r="BB10" s="16">
        <v>7.6991733450470501E-2</v>
      </c>
    </row>
    <row r="11" spans="2:54" x14ac:dyDescent="0.35">
      <c r="B11" s="19" t="s">
        <v>374</v>
      </c>
      <c r="C11" s="16">
        <v>5.5024172796215E-2</v>
      </c>
      <c r="D11" s="16">
        <v>7.1041033635016904E-2</v>
      </c>
      <c r="E11" s="16">
        <v>4.0707904322323699E-2</v>
      </c>
      <c r="F11" s="16"/>
      <c r="G11" s="16">
        <v>6.4502481511843193E-2</v>
      </c>
      <c r="H11" s="16">
        <v>4.8065282255882601E-2</v>
      </c>
      <c r="I11" s="16">
        <v>5.3675996740661501E-2</v>
      </c>
      <c r="J11" s="16">
        <v>6.8917511061669795E-2</v>
      </c>
      <c r="K11" s="16">
        <v>5.0221456251411702E-2</v>
      </c>
      <c r="L11" s="16">
        <v>4.9838821851754797E-2</v>
      </c>
      <c r="M11" s="16"/>
      <c r="N11" s="16">
        <v>6.2916673434053896E-2</v>
      </c>
      <c r="O11" s="16">
        <v>4.6879927648933097E-2</v>
      </c>
      <c r="P11" s="16">
        <v>5.3206375206862798E-2</v>
      </c>
      <c r="Q11" s="16">
        <v>5.9408561420879601E-2</v>
      </c>
      <c r="R11" s="16"/>
      <c r="S11" s="16">
        <v>5.7158781331138699E-2</v>
      </c>
      <c r="T11" s="16">
        <v>5.2079629008522199E-2</v>
      </c>
      <c r="U11" s="16"/>
      <c r="V11" s="16">
        <v>7.6736434058336495E-2</v>
      </c>
      <c r="W11" s="16">
        <v>4.06061105124201E-2</v>
      </c>
      <c r="X11" s="16">
        <v>4.7742398040492497E-2</v>
      </c>
      <c r="Y11" s="16">
        <v>0.124030496292932</v>
      </c>
      <c r="Z11" s="16"/>
      <c r="AA11" s="16">
        <v>4.8397704228812698E-2</v>
      </c>
      <c r="AB11" s="16">
        <v>8.2129386387662706E-2</v>
      </c>
      <c r="AC11" s="16">
        <v>4.5539195799397199E-2</v>
      </c>
      <c r="AD11" s="16">
        <v>4.7374379250306201E-2</v>
      </c>
      <c r="AE11" s="16">
        <v>5.9367503796132898E-2</v>
      </c>
      <c r="AF11" s="16">
        <v>5.1046778276425002E-2</v>
      </c>
      <c r="AG11" s="16"/>
      <c r="AH11" s="16">
        <v>6.3198129607918305E-2</v>
      </c>
      <c r="AI11" s="16">
        <v>5.91729047745276E-2</v>
      </c>
      <c r="AJ11" s="16"/>
      <c r="AK11" s="16">
        <v>6.1908700749655203E-2</v>
      </c>
      <c r="AL11" s="16">
        <v>5.8579897493652298E-2</v>
      </c>
      <c r="AM11" s="16"/>
      <c r="AN11" s="16">
        <v>6.1372413187573999E-2</v>
      </c>
      <c r="AO11" s="16">
        <v>5.8006486201344298E-2</v>
      </c>
      <c r="AP11" s="16"/>
      <c r="AQ11" s="16">
        <v>5.9766315430300199E-2</v>
      </c>
      <c r="AR11" s="16">
        <v>4.4688634936530303E-2</v>
      </c>
      <c r="AS11" s="16">
        <v>7.0903924358484902E-2</v>
      </c>
      <c r="AT11" s="16"/>
      <c r="AU11" s="16">
        <v>5.2392322973612598E-2</v>
      </c>
      <c r="AV11" s="16">
        <v>5.9757868099647601E-2</v>
      </c>
      <c r="AW11" s="16"/>
      <c r="AX11" s="16">
        <v>5.8465045242695503E-2</v>
      </c>
      <c r="AY11" s="16">
        <v>3.96910889255562E-2</v>
      </c>
      <c r="AZ11" s="16"/>
      <c r="BA11" s="16">
        <v>6.8142355633501295E-2</v>
      </c>
      <c r="BB11" s="16">
        <v>8.2604826194267997E-2</v>
      </c>
    </row>
    <row r="12" spans="2:54" ht="29" customHeight="1" x14ac:dyDescent="0.35">
      <c r="B12" s="19" t="s">
        <v>392</v>
      </c>
      <c r="C12" s="16">
        <v>0.21420272449295399</v>
      </c>
      <c r="D12" s="16">
        <v>0.24859764154462299</v>
      </c>
      <c r="E12" s="16">
        <v>0.18198112088225499</v>
      </c>
      <c r="F12" s="16"/>
      <c r="G12" s="16">
        <v>0.28057814945711601</v>
      </c>
      <c r="H12" s="16">
        <v>0.17696764599337</v>
      </c>
      <c r="I12" s="16">
        <v>0.193480854147243</v>
      </c>
      <c r="J12" s="16">
        <v>0.288703570429859</v>
      </c>
      <c r="K12" s="16">
        <v>0.17647849827879</v>
      </c>
      <c r="L12" s="16">
        <v>0.19721870180347201</v>
      </c>
      <c r="M12" s="16"/>
      <c r="N12" s="16">
        <v>0.18648802416364599</v>
      </c>
      <c r="O12" s="16">
        <v>0.17610624187750401</v>
      </c>
      <c r="P12" s="16">
        <v>0.232399158486848</v>
      </c>
      <c r="Q12" s="16">
        <v>0.23819696512779101</v>
      </c>
      <c r="R12" s="16"/>
      <c r="S12" s="16">
        <v>0.204012922427597</v>
      </c>
      <c r="T12" s="16">
        <v>0.22897445438720401</v>
      </c>
      <c r="U12" s="16"/>
      <c r="V12" s="16">
        <v>0.24018475249133001</v>
      </c>
      <c r="W12" s="16">
        <v>0.21848416620991301</v>
      </c>
      <c r="X12" s="16">
        <v>0.20332562310605001</v>
      </c>
      <c r="Y12" s="16">
        <v>6.51524428480207E-2</v>
      </c>
      <c r="Z12" s="16"/>
      <c r="AA12" s="16">
        <v>0.22024831578026499</v>
      </c>
      <c r="AB12" s="16">
        <v>0.25258166817608602</v>
      </c>
      <c r="AC12" s="16">
        <v>0.21720871961658</v>
      </c>
      <c r="AD12" s="16">
        <v>0.15755794418616401</v>
      </c>
      <c r="AE12" s="16">
        <v>0.210823551677495</v>
      </c>
      <c r="AF12" s="16">
        <v>0.304914157735935</v>
      </c>
      <c r="AG12" s="16"/>
      <c r="AH12" s="16">
        <v>0.19831580412719599</v>
      </c>
      <c r="AI12" s="16">
        <v>0.18318431775371899</v>
      </c>
      <c r="AJ12" s="16"/>
      <c r="AK12" s="16">
        <v>0.17727875546525201</v>
      </c>
      <c r="AL12" s="16">
        <v>0.197074098075917</v>
      </c>
      <c r="AM12" s="16"/>
      <c r="AN12" s="16">
        <v>0.19302427199642999</v>
      </c>
      <c r="AO12" s="16">
        <v>0.17113227956921601</v>
      </c>
      <c r="AP12" s="16"/>
      <c r="AQ12" s="16">
        <v>0.18239875256700999</v>
      </c>
      <c r="AR12" s="16">
        <v>0.25956461990567598</v>
      </c>
      <c r="AS12" s="16">
        <v>0.17685137809305501</v>
      </c>
      <c r="AT12" s="16"/>
      <c r="AU12" s="16">
        <v>0.19125309761551501</v>
      </c>
      <c r="AV12" s="16">
        <v>0.24166002551729701</v>
      </c>
      <c r="AW12" s="16"/>
      <c r="AX12" s="16">
        <v>0.21181099389734401</v>
      </c>
      <c r="AY12" s="16">
        <v>0.22924662907184201</v>
      </c>
      <c r="AZ12" s="16"/>
      <c r="BA12" s="16">
        <v>0.188535974506887</v>
      </c>
      <c r="BB12" s="16">
        <v>0.19546761672174601</v>
      </c>
    </row>
    <row r="13" spans="2:54" x14ac:dyDescent="0.35">
      <c r="B13" s="19" t="s">
        <v>376</v>
      </c>
      <c r="C13" s="16">
        <v>0.151307487005026</v>
      </c>
      <c r="D13" s="16">
        <v>0.159802562636992</v>
      </c>
      <c r="E13" s="16">
        <v>0.143787387409539</v>
      </c>
      <c r="F13" s="16"/>
      <c r="G13" s="16">
        <v>9.6999586741549806E-2</v>
      </c>
      <c r="H13" s="16">
        <v>0.17379886375120801</v>
      </c>
      <c r="I13" s="16">
        <v>0.194943910892731</v>
      </c>
      <c r="J13" s="16">
        <v>0.123482106855187</v>
      </c>
      <c r="K13" s="16">
        <v>0.20465324189289</v>
      </c>
      <c r="L13" s="16">
        <v>0.108673729735208</v>
      </c>
      <c r="M13" s="16"/>
      <c r="N13" s="16">
        <v>0.17169436562833501</v>
      </c>
      <c r="O13" s="16">
        <v>0.16774316185045601</v>
      </c>
      <c r="P13" s="16">
        <v>0.130488535499415</v>
      </c>
      <c r="Q13" s="16">
        <v>0.15571259991973699</v>
      </c>
      <c r="R13" s="16"/>
      <c r="S13" s="16">
        <v>0.16788477152487899</v>
      </c>
      <c r="T13" s="16">
        <v>0.12706591567646799</v>
      </c>
      <c r="U13" s="16"/>
      <c r="V13" s="16">
        <v>0.104858796658021</v>
      </c>
      <c r="W13" s="16">
        <v>0.141131836599965</v>
      </c>
      <c r="X13" s="16">
        <v>0.201828223824432</v>
      </c>
      <c r="Y13" s="16">
        <v>0.18679826636876201</v>
      </c>
      <c r="Z13" s="16"/>
      <c r="AA13" s="16">
        <v>0.116824948326997</v>
      </c>
      <c r="AB13" s="16">
        <v>0.16736990485790901</v>
      </c>
      <c r="AC13" s="16">
        <v>0.201440486422448</v>
      </c>
      <c r="AD13" s="16">
        <v>0.16658003777007199</v>
      </c>
      <c r="AE13" s="16">
        <v>0.172732488966062</v>
      </c>
      <c r="AF13" s="16">
        <v>0.16582731113011401</v>
      </c>
      <c r="AG13" s="16"/>
      <c r="AH13" s="16">
        <v>0.174223904179235</v>
      </c>
      <c r="AI13" s="16">
        <v>0.16212236367792199</v>
      </c>
      <c r="AJ13" s="16"/>
      <c r="AK13" s="16">
        <v>0.142422277735261</v>
      </c>
      <c r="AL13" s="16">
        <v>0.17367804029464101</v>
      </c>
      <c r="AM13" s="16"/>
      <c r="AN13" s="16">
        <v>0.16695304249855</v>
      </c>
      <c r="AO13" s="16">
        <v>0.15245532843161499</v>
      </c>
      <c r="AP13" s="16"/>
      <c r="AQ13" s="16">
        <v>0.15356446807583499</v>
      </c>
      <c r="AR13" s="16">
        <v>0.134769881601011</v>
      </c>
      <c r="AS13" s="16">
        <v>0.17298233483731601</v>
      </c>
      <c r="AT13" s="16"/>
      <c r="AU13" s="16">
        <v>0.16323029657589</v>
      </c>
      <c r="AV13" s="16">
        <v>0.13507335663560999</v>
      </c>
      <c r="AW13" s="16"/>
      <c r="AX13" s="16">
        <v>0.16785421734591</v>
      </c>
      <c r="AY13" s="16">
        <v>7.30140445422479E-2</v>
      </c>
      <c r="AZ13" s="16"/>
      <c r="BA13" s="16">
        <v>0.172327847129878</v>
      </c>
      <c r="BB13" s="16">
        <v>0.16890843798192201</v>
      </c>
    </row>
    <row r="14" spans="2:54" x14ac:dyDescent="0.35">
      <c r="B14" s="19" t="s">
        <v>377</v>
      </c>
      <c r="C14" s="16">
        <v>0.155658567126469</v>
      </c>
      <c r="D14" s="16">
        <v>0.157636679009547</v>
      </c>
      <c r="E14" s="16">
        <v>0.156212143537834</v>
      </c>
      <c r="F14" s="16"/>
      <c r="G14" s="16">
        <v>0.1160848397794</v>
      </c>
      <c r="H14" s="16">
        <v>0.20940216763824801</v>
      </c>
      <c r="I14" s="16">
        <v>0.18450014760365899</v>
      </c>
      <c r="J14" s="16">
        <v>0.16495388368689101</v>
      </c>
      <c r="K14" s="16">
        <v>0.119647654638028</v>
      </c>
      <c r="L14" s="16">
        <v>0.13119460212113301</v>
      </c>
      <c r="M14" s="16"/>
      <c r="N14" s="16">
        <v>0.1153160091348</v>
      </c>
      <c r="O14" s="16">
        <v>0.16305470076995801</v>
      </c>
      <c r="P14" s="16">
        <v>0.151482748783828</v>
      </c>
      <c r="Q14" s="16">
        <v>0.18478426908274601</v>
      </c>
      <c r="R14" s="16"/>
      <c r="S14" s="16">
        <v>0.14373060912803401</v>
      </c>
      <c r="T14" s="16">
        <v>0.17441846466349101</v>
      </c>
      <c r="U14" s="16"/>
      <c r="V14" s="16">
        <v>0.11712082397116499</v>
      </c>
      <c r="W14" s="16">
        <v>0.159041126174091</v>
      </c>
      <c r="X14" s="16">
        <v>0.17310428177700901</v>
      </c>
      <c r="Y14" s="16">
        <v>0.25287370200159498</v>
      </c>
      <c r="Z14" s="16"/>
      <c r="AA14" s="16">
        <v>0.14932204122804801</v>
      </c>
      <c r="AB14" s="16">
        <v>0.132313627674115</v>
      </c>
      <c r="AC14" s="16">
        <v>0.11129760329102099</v>
      </c>
      <c r="AD14" s="16">
        <v>0.22417060842440201</v>
      </c>
      <c r="AE14" s="16">
        <v>0.133558133488305</v>
      </c>
      <c r="AF14" s="16">
        <v>0.104966625269789</v>
      </c>
      <c r="AG14" s="16"/>
      <c r="AH14" s="16">
        <v>0.14120742375893899</v>
      </c>
      <c r="AI14" s="16">
        <v>0.17120714657406899</v>
      </c>
      <c r="AJ14" s="16"/>
      <c r="AK14" s="16">
        <v>0.17050373718754</v>
      </c>
      <c r="AL14" s="16">
        <v>0.15947160111015299</v>
      </c>
      <c r="AM14" s="16"/>
      <c r="AN14" s="16">
        <v>0.13754573076988799</v>
      </c>
      <c r="AO14" s="16">
        <v>0.162359612823992</v>
      </c>
      <c r="AP14" s="16"/>
      <c r="AQ14" s="16">
        <v>0.15934866138832801</v>
      </c>
      <c r="AR14" s="16">
        <v>0.16823735193845299</v>
      </c>
      <c r="AS14" s="16">
        <v>0.16137854802889501</v>
      </c>
      <c r="AT14" s="16"/>
      <c r="AU14" s="16">
        <v>0.16600736770689101</v>
      </c>
      <c r="AV14" s="16">
        <v>0.143809781393195</v>
      </c>
      <c r="AW14" s="16"/>
      <c r="AX14" s="16">
        <v>0.15772745549968401</v>
      </c>
      <c r="AY14" s="16">
        <v>0.15137107828444299</v>
      </c>
      <c r="AZ14" s="16"/>
      <c r="BA14" s="16">
        <v>0.19869818777029499</v>
      </c>
      <c r="BB14" s="16">
        <v>0.13028197954406001</v>
      </c>
    </row>
    <row r="15" spans="2:54" x14ac:dyDescent="0.35">
      <c r="B15" s="19" t="s">
        <v>393</v>
      </c>
      <c r="C15" s="16">
        <v>0.25255390622566298</v>
      </c>
      <c r="D15" s="16">
        <v>0.22207238922196201</v>
      </c>
      <c r="E15" s="16">
        <v>0.27836968296569797</v>
      </c>
      <c r="F15" s="16"/>
      <c r="G15" s="16">
        <v>0.207525581678528</v>
      </c>
      <c r="H15" s="16">
        <v>0.22851219419593999</v>
      </c>
      <c r="I15" s="16">
        <v>0.254990344863885</v>
      </c>
      <c r="J15" s="16">
        <v>0.28157068544734898</v>
      </c>
      <c r="K15" s="16">
        <v>0.247162390223816</v>
      </c>
      <c r="L15" s="16">
        <v>0.27958351255502101</v>
      </c>
      <c r="M15" s="16"/>
      <c r="N15" s="16">
        <v>0.27785270337738399</v>
      </c>
      <c r="O15" s="16">
        <v>0.24247446590441701</v>
      </c>
      <c r="P15" s="16">
        <v>0.24571179210110999</v>
      </c>
      <c r="Q15" s="16">
        <v>0.25421887779547597</v>
      </c>
      <c r="R15" s="16"/>
      <c r="S15" s="16">
        <v>0.25118169686923297</v>
      </c>
      <c r="T15" s="16">
        <v>0.25588047802906899</v>
      </c>
      <c r="U15" s="16"/>
      <c r="V15" s="16">
        <v>0.287934133345362</v>
      </c>
      <c r="W15" s="16">
        <v>0.259365884929744</v>
      </c>
      <c r="X15" s="16">
        <v>0.22434704091700799</v>
      </c>
      <c r="Y15" s="16">
        <v>0.15036939626863999</v>
      </c>
      <c r="Z15" s="16"/>
      <c r="AA15" s="16">
        <v>0.28141058365937899</v>
      </c>
      <c r="AB15" s="16">
        <v>0.198201083165047</v>
      </c>
      <c r="AC15" s="16">
        <v>0.31803994159012799</v>
      </c>
      <c r="AD15" s="16">
        <v>0.24535979851612399</v>
      </c>
      <c r="AE15" s="16">
        <v>0.18650589285802699</v>
      </c>
      <c r="AF15" s="16">
        <v>0.237288944025693</v>
      </c>
      <c r="AG15" s="16"/>
      <c r="AH15" s="16">
        <v>0.24040774907229401</v>
      </c>
      <c r="AI15" s="16">
        <v>0.26437728427993201</v>
      </c>
      <c r="AJ15" s="16"/>
      <c r="AK15" s="16">
        <v>0.25454441593821903</v>
      </c>
      <c r="AL15" s="16">
        <v>0.25272656203726801</v>
      </c>
      <c r="AM15" s="16"/>
      <c r="AN15" s="16">
        <v>0.235070819772904</v>
      </c>
      <c r="AO15" s="16">
        <v>0.30118428566337202</v>
      </c>
      <c r="AP15" s="16"/>
      <c r="AQ15" s="16">
        <v>0.21375123353730799</v>
      </c>
      <c r="AR15" s="16">
        <v>0.24970095445843901</v>
      </c>
      <c r="AS15" s="16">
        <v>0.25057497028061898</v>
      </c>
      <c r="AT15" s="16"/>
      <c r="AU15" s="16">
        <v>0.26530953763355403</v>
      </c>
      <c r="AV15" s="16">
        <v>0.23496066529206</v>
      </c>
      <c r="AW15" s="16"/>
      <c r="AX15" s="16">
        <v>0.245215158596755</v>
      </c>
      <c r="AY15" s="16">
        <v>0.29093030381305801</v>
      </c>
      <c r="AZ15" s="16"/>
      <c r="BA15" s="16">
        <v>0.19475923595460701</v>
      </c>
      <c r="BB15" s="16">
        <v>0.26952557190321103</v>
      </c>
    </row>
    <row r="16" spans="2:54" x14ac:dyDescent="0.35">
      <c r="B16" s="19" t="s">
        <v>103</v>
      </c>
      <c r="C16" s="20">
        <v>5.5794647226767503E-2</v>
      </c>
      <c r="D16" s="20">
        <v>4.7851898051334198E-2</v>
      </c>
      <c r="E16" s="20">
        <v>6.2234867953559703E-2</v>
      </c>
      <c r="F16" s="20"/>
      <c r="G16" s="20">
        <v>5.38019248866956E-2</v>
      </c>
      <c r="H16" s="20">
        <v>4.3571592859307499E-2</v>
      </c>
      <c r="I16" s="20">
        <v>1.8481675606429999E-2</v>
      </c>
      <c r="J16" s="20">
        <v>2.71010717997319E-2</v>
      </c>
      <c r="K16" s="20">
        <v>5.6613507552992999E-2</v>
      </c>
      <c r="L16" s="20">
        <v>0.117462147411545</v>
      </c>
      <c r="M16" s="20"/>
      <c r="N16" s="20">
        <v>4.7691260626176797E-2</v>
      </c>
      <c r="O16" s="20">
        <v>7.1403279419754107E-2</v>
      </c>
      <c r="P16" s="20">
        <v>6.4134745060824797E-2</v>
      </c>
      <c r="Q16" s="20">
        <v>3.4574142881427697E-2</v>
      </c>
      <c r="R16" s="20"/>
      <c r="S16" s="20">
        <v>5.6146854143307799E-2</v>
      </c>
      <c r="T16" s="20">
        <v>5.5541420003524203E-2</v>
      </c>
      <c r="U16" s="20"/>
      <c r="V16" s="20">
        <v>4.2684358018387401E-2</v>
      </c>
      <c r="W16" s="20">
        <v>7.4743294353334294E-2</v>
      </c>
      <c r="X16" s="20">
        <v>4.56663767397021E-2</v>
      </c>
      <c r="Y16" s="20">
        <v>1.6968845174366001E-2</v>
      </c>
      <c r="Z16" s="20"/>
      <c r="AA16" s="20">
        <v>6.0904742495923501E-2</v>
      </c>
      <c r="AB16" s="20">
        <v>6.3935397826624302E-2</v>
      </c>
      <c r="AC16" s="20">
        <v>4.2102443517996302E-2</v>
      </c>
      <c r="AD16" s="20">
        <v>5.1020446146930298E-2</v>
      </c>
      <c r="AE16" s="20">
        <v>4.5725114334412002E-2</v>
      </c>
      <c r="AF16" s="20">
        <v>4.9563419952003099E-2</v>
      </c>
      <c r="AG16" s="20"/>
      <c r="AH16" s="20">
        <v>4.2610977970411398E-2</v>
      </c>
      <c r="AI16" s="20">
        <v>5.9758321436329198E-2</v>
      </c>
      <c r="AJ16" s="20"/>
      <c r="AK16" s="20">
        <v>5.7568685749727497E-2</v>
      </c>
      <c r="AL16" s="20">
        <v>4.8452562095657202E-2</v>
      </c>
      <c r="AM16" s="20"/>
      <c r="AN16" s="20">
        <v>5.5555908348121297E-2</v>
      </c>
      <c r="AO16" s="20">
        <v>5.9927011444612301E-2</v>
      </c>
      <c r="AP16" s="20"/>
      <c r="AQ16" s="20">
        <v>3.72142279522754E-2</v>
      </c>
      <c r="AR16" s="20">
        <v>6.8717340387931605E-2</v>
      </c>
      <c r="AS16" s="20">
        <v>4.8472885945906201E-2</v>
      </c>
      <c r="AT16" s="20"/>
      <c r="AU16" s="20">
        <v>5.3696904255543298E-2</v>
      </c>
      <c r="AV16" s="20">
        <v>5.6757534246998302E-2</v>
      </c>
      <c r="AW16" s="20"/>
      <c r="AX16" s="20">
        <v>4.6699447234542397E-2</v>
      </c>
      <c r="AY16" s="20">
        <v>9.9194123590226502E-2</v>
      </c>
      <c r="AZ16" s="20"/>
      <c r="BA16" s="20">
        <v>3.2616946894848502E-2</v>
      </c>
      <c r="BB16" s="20">
        <v>3.6211523503427497E-2</v>
      </c>
    </row>
    <row r="17" spans="2:2" x14ac:dyDescent="0.35">
      <c r="B17" s="21"/>
    </row>
    <row r="18" spans="2:2" x14ac:dyDescent="0.35">
      <c r="B18" t="s">
        <v>525</v>
      </c>
    </row>
    <row r="19" spans="2:2" x14ac:dyDescent="0.35">
      <c r="B19" t="s">
        <v>526</v>
      </c>
    </row>
    <row r="21" spans="2:2" x14ac:dyDescent="0.35">
      <c r="B2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B21"/>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403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391</v>
      </c>
      <c r="C9" s="16">
        <v>4.7987165823295298E-2</v>
      </c>
      <c r="D9" s="16">
        <v>2.59033817432535E-2</v>
      </c>
      <c r="E9" s="16">
        <v>6.7880261457912205E-2</v>
      </c>
      <c r="F9" s="16"/>
      <c r="G9" s="16">
        <v>8.3408685735735399E-2</v>
      </c>
      <c r="H9" s="16">
        <v>6.9618830659020206E-2</v>
      </c>
      <c r="I9" s="16">
        <v>5.5202517523600399E-2</v>
      </c>
      <c r="J9" s="16">
        <v>2.8003179723438801E-2</v>
      </c>
      <c r="K9" s="16">
        <v>2.3696507826010699E-2</v>
      </c>
      <c r="L9" s="16">
        <v>3.7486029651348701E-2</v>
      </c>
      <c r="M9" s="16"/>
      <c r="N9" s="16">
        <v>2.1254543579292001E-2</v>
      </c>
      <c r="O9" s="16">
        <v>9.3401528495366495E-2</v>
      </c>
      <c r="P9" s="16">
        <v>4.7267188114862101E-2</v>
      </c>
      <c r="Q9" s="16">
        <v>2.8570694299052901E-2</v>
      </c>
      <c r="R9" s="16"/>
      <c r="S9" s="16">
        <v>4.3006829051768301E-2</v>
      </c>
      <c r="T9" s="16">
        <v>5.5735396039692103E-2</v>
      </c>
      <c r="U9" s="16"/>
      <c r="V9" s="16">
        <v>6.7387788531573095E-2</v>
      </c>
      <c r="W9" s="16">
        <v>4.2925616348669302E-2</v>
      </c>
      <c r="X9" s="16">
        <v>3.84935064370601E-2</v>
      </c>
      <c r="Y9" s="16">
        <v>4.3953457045589998E-2</v>
      </c>
      <c r="Z9" s="16"/>
      <c r="AA9" s="16">
        <v>7.1256618620187201E-2</v>
      </c>
      <c r="AB9" s="16">
        <v>2.8956984362012699E-2</v>
      </c>
      <c r="AC9" s="16">
        <v>3.3471655912930803E-2</v>
      </c>
      <c r="AD9" s="16">
        <v>3.6824065149815101E-2</v>
      </c>
      <c r="AE9" s="16">
        <v>3.01191946538031E-2</v>
      </c>
      <c r="AF9" s="16">
        <v>4.0145029649607498E-2</v>
      </c>
      <c r="AG9" s="16"/>
      <c r="AH9" s="16">
        <v>5.00406279050995E-2</v>
      </c>
      <c r="AI9" s="16">
        <v>3.4616779047752899E-2</v>
      </c>
      <c r="AJ9" s="16"/>
      <c r="AK9" s="16">
        <v>5.9061649515597399E-2</v>
      </c>
      <c r="AL9" s="16">
        <v>3.4347567493495698E-2</v>
      </c>
      <c r="AM9" s="16"/>
      <c r="AN9" s="16">
        <v>4.9106712523563002E-2</v>
      </c>
      <c r="AO9" s="16">
        <v>4.0207381080397502E-2</v>
      </c>
      <c r="AP9" s="16"/>
      <c r="AQ9" s="16">
        <v>5.0505079164590898E-2</v>
      </c>
      <c r="AR9" s="16">
        <v>3.8664086348090702E-2</v>
      </c>
      <c r="AS9" s="16">
        <v>4.6651330579336299E-2</v>
      </c>
      <c r="AT9" s="16"/>
      <c r="AU9" s="16">
        <v>4.5924165767104799E-2</v>
      </c>
      <c r="AV9" s="16">
        <v>5.1786016833010699E-2</v>
      </c>
      <c r="AW9" s="16"/>
      <c r="AX9" s="16">
        <v>4.41975851519971E-2</v>
      </c>
      <c r="AY9" s="16">
        <v>6.1615249720312501E-2</v>
      </c>
      <c r="AZ9" s="16"/>
      <c r="BA9" s="16">
        <v>5.0272787369838402E-2</v>
      </c>
      <c r="BB9" s="16">
        <v>8.1691221795413497E-3</v>
      </c>
    </row>
    <row r="10" spans="2:54" x14ac:dyDescent="0.35">
      <c r="B10" s="19" t="s">
        <v>373</v>
      </c>
      <c r="C10" s="16">
        <v>2.1605534358058301E-2</v>
      </c>
      <c r="D10" s="16">
        <v>2.2436354668073699E-2</v>
      </c>
      <c r="E10" s="16">
        <v>2.1155371803040598E-2</v>
      </c>
      <c r="F10" s="16"/>
      <c r="G10" s="16">
        <v>2.1839870203154099E-2</v>
      </c>
      <c r="H10" s="16">
        <v>2.8212792943957302E-2</v>
      </c>
      <c r="I10" s="16">
        <v>2.7191123157397398E-2</v>
      </c>
      <c r="J10" s="16">
        <v>2.1909919492285899E-2</v>
      </c>
      <c r="K10" s="16">
        <v>2.1860418198172499E-2</v>
      </c>
      <c r="L10" s="16">
        <v>1.1033247849718399E-2</v>
      </c>
      <c r="M10" s="16"/>
      <c r="N10" s="16">
        <v>7.8652973755585897E-3</v>
      </c>
      <c r="O10" s="16">
        <v>8.2766876568572505E-3</v>
      </c>
      <c r="P10" s="16">
        <v>3.2985640044714097E-2</v>
      </c>
      <c r="Q10" s="16">
        <v>2.4857401290064699E-2</v>
      </c>
      <c r="R10" s="16"/>
      <c r="S10" s="16">
        <v>1.93795389383783E-2</v>
      </c>
      <c r="T10" s="16">
        <v>2.50694420759781E-2</v>
      </c>
      <c r="U10" s="16"/>
      <c r="V10" s="16">
        <v>2.3186414655995798E-2</v>
      </c>
      <c r="W10" s="16">
        <v>1.8718541262690801E-2</v>
      </c>
      <c r="X10" s="16">
        <v>2.4926202022009802E-2</v>
      </c>
      <c r="Y10" s="16">
        <v>1.5690692621175301E-2</v>
      </c>
      <c r="Z10" s="16"/>
      <c r="AA10" s="16">
        <v>1.26163296073584E-2</v>
      </c>
      <c r="AB10" s="16">
        <v>1.1311187835017901E-2</v>
      </c>
      <c r="AC10" s="16">
        <v>3.98865623899467E-2</v>
      </c>
      <c r="AD10" s="16">
        <v>2.2557297385950199E-2</v>
      </c>
      <c r="AE10" s="16">
        <v>4.5499462425196299E-2</v>
      </c>
      <c r="AF10" s="16">
        <v>6.1060127705685398E-2</v>
      </c>
      <c r="AG10" s="16"/>
      <c r="AH10" s="16">
        <v>2.9237568709111299E-2</v>
      </c>
      <c r="AI10" s="16">
        <v>1.5954002660299602E-2</v>
      </c>
      <c r="AJ10" s="16"/>
      <c r="AK10" s="16">
        <v>2.76749459888781E-2</v>
      </c>
      <c r="AL10" s="16">
        <v>8.1423611284572699E-3</v>
      </c>
      <c r="AM10" s="16"/>
      <c r="AN10" s="16">
        <v>3.1495228844400702E-2</v>
      </c>
      <c r="AO10" s="16">
        <v>1.73626626086637E-2</v>
      </c>
      <c r="AP10" s="16"/>
      <c r="AQ10" s="16">
        <v>3.2041700359935803E-2</v>
      </c>
      <c r="AR10" s="16">
        <v>1.2375120016704501E-2</v>
      </c>
      <c r="AS10" s="16">
        <v>2.82821989812427E-2</v>
      </c>
      <c r="AT10" s="16"/>
      <c r="AU10" s="16">
        <v>2.2490888274697599E-2</v>
      </c>
      <c r="AV10" s="16">
        <v>2.07425754236484E-2</v>
      </c>
      <c r="AW10" s="16"/>
      <c r="AX10" s="16">
        <v>2.1249118773772301E-2</v>
      </c>
      <c r="AY10" s="16">
        <v>2.42924086365379E-2</v>
      </c>
      <c r="AZ10" s="16"/>
      <c r="BA10" s="16">
        <v>3.7190730078010902E-2</v>
      </c>
      <c r="BB10" s="16">
        <v>2.18906239210402E-2</v>
      </c>
    </row>
    <row r="11" spans="2:54" x14ac:dyDescent="0.35">
      <c r="B11" s="19" t="s">
        <v>374</v>
      </c>
      <c r="C11" s="16">
        <v>4.2946774128480997E-2</v>
      </c>
      <c r="D11" s="16">
        <v>5.4857560806463201E-2</v>
      </c>
      <c r="E11" s="16">
        <v>3.2332254342366799E-2</v>
      </c>
      <c r="F11" s="16"/>
      <c r="G11" s="16">
        <v>5.9978047840117503E-2</v>
      </c>
      <c r="H11" s="16">
        <v>7.8890725972828202E-2</v>
      </c>
      <c r="I11" s="16">
        <v>3.2873648879631803E-2</v>
      </c>
      <c r="J11" s="16">
        <v>2.27883089902132E-2</v>
      </c>
      <c r="K11" s="16">
        <v>4.8993128074402398E-2</v>
      </c>
      <c r="L11" s="16">
        <v>2.062446628105E-2</v>
      </c>
      <c r="M11" s="16"/>
      <c r="N11" s="16">
        <v>3.9217329304245499E-2</v>
      </c>
      <c r="O11" s="16">
        <v>2.5164399923992699E-2</v>
      </c>
      <c r="P11" s="16">
        <v>5.5895989431513998E-2</v>
      </c>
      <c r="Q11" s="16">
        <v>4.0406671345411899E-2</v>
      </c>
      <c r="R11" s="16"/>
      <c r="S11" s="16">
        <v>4.2078972385816697E-2</v>
      </c>
      <c r="T11" s="16">
        <v>4.4469083716435598E-2</v>
      </c>
      <c r="U11" s="16"/>
      <c r="V11" s="16">
        <v>4.6767440806188103E-2</v>
      </c>
      <c r="W11" s="16">
        <v>4.2962392882922799E-2</v>
      </c>
      <c r="X11" s="16">
        <v>4.27301676292966E-2</v>
      </c>
      <c r="Y11" s="16">
        <v>1.6569503702676801E-2</v>
      </c>
      <c r="Z11" s="16"/>
      <c r="AA11" s="16">
        <v>3.77937205934019E-2</v>
      </c>
      <c r="AB11" s="16">
        <v>5.1239540663776E-2</v>
      </c>
      <c r="AC11" s="16">
        <v>5.8324715520305E-2</v>
      </c>
      <c r="AD11" s="16">
        <v>4.8188055277070402E-2</v>
      </c>
      <c r="AE11" s="16">
        <v>3.4127950542445697E-2</v>
      </c>
      <c r="AF11" s="16">
        <v>0</v>
      </c>
      <c r="AG11" s="16"/>
      <c r="AH11" s="16">
        <v>5.8131569215885998E-2</v>
      </c>
      <c r="AI11" s="16">
        <v>3.01494406683127E-2</v>
      </c>
      <c r="AJ11" s="16"/>
      <c r="AK11" s="16">
        <v>5.34584607463457E-2</v>
      </c>
      <c r="AL11" s="16">
        <v>4.9828455519849997E-2</v>
      </c>
      <c r="AM11" s="16"/>
      <c r="AN11" s="16">
        <v>6.1164276418741198E-2</v>
      </c>
      <c r="AO11" s="16">
        <v>3.43037129675101E-2</v>
      </c>
      <c r="AP11" s="16"/>
      <c r="AQ11" s="16">
        <v>4.7711169156289999E-2</v>
      </c>
      <c r="AR11" s="16">
        <v>2.50266719264178E-2</v>
      </c>
      <c r="AS11" s="16">
        <v>6.6436386623490606E-2</v>
      </c>
      <c r="AT11" s="16"/>
      <c r="AU11" s="16">
        <v>2.2857900064053902E-2</v>
      </c>
      <c r="AV11" s="16">
        <v>7.2222764514954907E-2</v>
      </c>
      <c r="AW11" s="16"/>
      <c r="AX11" s="16">
        <v>4.8533981823550197E-2</v>
      </c>
      <c r="AY11" s="16">
        <v>1.6182348158408501E-2</v>
      </c>
      <c r="AZ11" s="16"/>
      <c r="BA11" s="16">
        <v>6.0519915580830301E-2</v>
      </c>
      <c r="BB11" s="16">
        <v>2.7025404636387401E-2</v>
      </c>
    </row>
    <row r="12" spans="2:54" ht="29" customHeight="1" x14ac:dyDescent="0.35">
      <c r="B12" s="19" t="s">
        <v>392</v>
      </c>
      <c r="C12" s="16">
        <v>0.193422423735161</v>
      </c>
      <c r="D12" s="16">
        <v>0.208640799347274</v>
      </c>
      <c r="E12" s="16">
        <v>0.18018543018576799</v>
      </c>
      <c r="F12" s="16"/>
      <c r="G12" s="16">
        <v>0.24779943014849201</v>
      </c>
      <c r="H12" s="16">
        <v>0.19644037450780799</v>
      </c>
      <c r="I12" s="16">
        <v>0.245906289162412</v>
      </c>
      <c r="J12" s="16">
        <v>0.17642096452498199</v>
      </c>
      <c r="K12" s="16">
        <v>0.203139835405243</v>
      </c>
      <c r="L12" s="16">
        <v>0.12383326549210601</v>
      </c>
      <c r="M12" s="16"/>
      <c r="N12" s="16">
        <v>0.166845433227475</v>
      </c>
      <c r="O12" s="16">
        <v>0.18423352611677399</v>
      </c>
      <c r="P12" s="16">
        <v>0.203562982596213</v>
      </c>
      <c r="Q12" s="16">
        <v>0.20423637204190301</v>
      </c>
      <c r="R12" s="16"/>
      <c r="S12" s="16">
        <v>0.18294453108552999</v>
      </c>
      <c r="T12" s="16">
        <v>0.20686346504279399</v>
      </c>
      <c r="U12" s="16"/>
      <c r="V12" s="16">
        <v>0.21791407516644201</v>
      </c>
      <c r="W12" s="16">
        <v>0.21111007840426099</v>
      </c>
      <c r="X12" s="16">
        <v>0.14935748129013299</v>
      </c>
      <c r="Y12" s="16">
        <v>0.17772650882955399</v>
      </c>
      <c r="Z12" s="16"/>
      <c r="AA12" s="16">
        <v>0.26475659797074602</v>
      </c>
      <c r="AB12" s="16">
        <v>0.151675888299034</v>
      </c>
      <c r="AC12" s="16">
        <v>0.13337368661384</v>
      </c>
      <c r="AD12" s="16">
        <v>0.120631069008675</v>
      </c>
      <c r="AE12" s="16">
        <v>0.21973723162189701</v>
      </c>
      <c r="AF12" s="16">
        <v>0.15300206213071199</v>
      </c>
      <c r="AG12" s="16"/>
      <c r="AH12" s="16">
        <v>0.18985797282674599</v>
      </c>
      <c r="AI12" s="16">
        <v>0.15878053068411299</v>
      </c>
      <c r="AJ12" s="16"/>
      <c r="AK12" s="16">
        <v>0.181006514673518</v>
      </c>
      <c r="AL12" s="16">
        <v>0.17007862590915601</v>
      </c>
      <c r="AM12" s="16"/>
      <c r="AN12" s="16">
        <v>0.190220046622564</v>
      </c>
      <c r="AO12" s="16">
        <v>0.148529923786649</v>
      </c>
      <c r="AP12" s="16"/>
      <c r="AQ12" s="16">
        <v>0.169771359109472</v>
      </c>
      <c r="AR12" s="16">
        <v>0.26189109962634799</v>
      </c>
      <c r="AS12" s="16">
        <v>0.12763011328860499</v>
      </c>
      <c r="AT12" s="16"/>
      <c r="AU12" s="16">
        <v>0.159774629900299</v>
      </c>
      <c r="AV12" s="16">
        <v>0.235676669841139</v>
      </c>
      <c r="AW12" s="16"/>
      <c r="AX12" s="16">
        <v>0.19392406455632699</v>
      </c>
      <c r="AY12" s="16">
        <v>0.19287525301714201</v>
      </c>
      <c r="AZ12" s="16"/>
      <c r="BA12" s="16">
        <v>0.17077816538280699</v>
      </c>
      <c r="BB12" s="16">
        <v>0.18447399723070099</v>
      </c>
    </row>
    <row r="13" spans="2:54" x14ac:dyDescent="0.35">
      <c r="B13" s="19" t="s">
        <v>376</v>
      </c>
      <c r="C13" s="16">
        <v>0.164607092486419</v>
      </c>
      <c r="D13" s="16">
        <v>0.161839782764019</v>
      </c>
      <c r="E13" s="16">
        <v>0.16499202271066399</v>
      </c>
      <c r="F13" s="16"/>
      <c r="G13" s="16">
        <v>0.190250279273916</v>
      </c>
      <c r="H13" s="16">
        <v>0.14191162161642501</v>
      </c>
      <c r="I13" s="16">
        <v>0.21670357706323801</v>
      </c>
      <c r="J13" s="16">
        <v>0.16161110149074001</v>
      </c>
      <c r="K13" s="16">
        <v>0.13683030801184901</v>
      </c>
      <c r="L13" s="16">
        <v>0.15273526988618399</v>
      </c>
      <c r="M13" s="16"/>
      <c r="N13" s="16">
        <v>0.19892605574157099</v>
      </c>
      <c r="O13" s="16">
        <v>0.15139340055075701</v>
      </c>
      <c r="P13" s="16">
        <v>0.15438726204817499</v>
      </c>
      <c r="Q13" s="16">
        <v>0.16796820981028601</v>
      </c>
      <c r="R13" s="16"/>
      <c r="S13" s="16">
        <v>0.167827073150802</v>
      </c>
      <c r="T13" s="16">
        <v>0.158912783094185</v>
      </c>
      <c r="U13" s="16"/>
      <c r="V13" s="16">
        <v>0.135887287346345</v>
      </c>
      <c r="W13" s="16">
        <v>0.16332825273242699</v>
      </c>
      <c r="X13" s="16">
        <v>0.173965309257685</v>
      </c>
      <c r="Y13" s="16">
        <v>0.311625487711995</v>
      </c>
      <c r="Z13" s="16"/>
      <c r="AA13" s="16">
        <v>0.13062081785480301</v>
      </c>
      <c r="AB13" s="16">
        <v>0.17704120600930801</v>
      </c>
      <c r="AC13" s="16">
        <v>0.174481870970388</v>
      </c>
      <c r="AD13" s="16">
        <v>0.20694818683570801</v>
      </c>
      <c r="AE13" s="16">
        <v>0.141556369703144</v>
      </c>
      <c r="AF13" s="16">
        <v>0.26486557306013497</v>
      </c>
      <c r="AG13" s="16"/>
      <c r="AH13" s="16">
        <v>0.17919578235639599</v>
      </c>
      <c r="AI13" s="16">
        <v>0.15194443804184399</v>
      </c>
      <c r="AJ13" s="16"/>
      <c r="AK13" s="16">
        <v>0.16714603911210199</v>
      </c>
      <c r="AL13" s="16">
        <v>0.14894186207073401</v>
      </c>
      <c r="AM13" s="16"/>
      <c r="AN13" s="16">
        <v>0.17608328545474999</v>
      </c>
      <c r="AO13" s="16">
        <v>0.13467173040744401</v>
      </c>
      <c r="AP13" s="16"/>
      <c r="AQ13" s="16">
        <v>0.22848149719395999</v>
      </c>
      <c r="AR13" s="16">
        <v>0.17079469401582401</v>
      </c>
      <c r="AS13" s="16">
        <v>0.12719658418837201</v>
      </c>
      <c r="AT13" s="16"/>
      <c r="AU13" s="16">
        <v>0.16703893644465501</v>
      </c>
      <c r="AV13" s="16">
        <v>0.162077255532172</v>
      </c>
      <c r="AW13" s="16"/>
      <c r="AX13" s="16">
        <v>0.17413952398961799</v>
      </c>
      <c r="AY13" s="16">
        <v>0.122618728751443</v>
      </c>
      <c r="AZ13" s="16"/>
      <c r="BA13" s="16">
        <v>0.18427694772616199</v>
      </c>
      <c r="BB13" s="16">
        <v>0.159670129436422</v>
      </c>
    </row>
    <row r="14" spans="2:54" x14ac:dyDescent="0.35">
      <c r="B14" s="19" t="s">
        <v>377</v>
      </c>
      <c r="C14" s="16">
        <v>0.18407559968991599</v>
      </c>
      <c r="D14" s="16">
        <v>0.205494211659734</v>
      </c>
      <c r="E14" s="16">
        <v>0.16665437713296299</v>
      </c>
      <c r="F14" s="16"/>
      <c r="G14" s="16">
        <v>0.14203671785394001</v>
      </c>
      <c r="H14" s="16">
        <v>0.18700108275920899</v>
      </c>
      <c r="I14" s="16">
        <v>0.15000333954262801</v>
      </c>
      <c r="J14" s="16">
        <v>0.253376878255759</v>
      </c>
      <c r="K14" s="16">
        <v>0.197737937893911</v>
      </c>
      <c r="L14" s="16">
        <v>0.169344664893117</v>
      </c>
      <c r="M14" s="16"/>
      <c r="N14" s="16">
        <v>0.178254238005083</v>
      </c>
      <c r="O14" s="16">
        <v>0.163251402714368</v>
      </c>
      <c r="P14" s="16">
        <v>0.150216386139323</v>
      </c>
      <c r="Q14" s="16">
        <v>0.260752994326584</v>
      </c>
      <c r="R14" s="16"/>
      <c r="S14" s="16">
        <v>0.162253772822161</v>
      </c>
      <c r="T14" s="16">
        <v>0.217894833839364</v>
      </c>
      <c r="U14" s="16"/>
      <c r="V14" s="16">
        <v>0.165595613042087</v>
      </c>
      <c r="W14" s="16">
        <v>0.15468419732112301</v>
      </c>
      <c r="X14" s="16">
        <v>0.235895432129372</v>
      </c>
      <c r="Y14" s="16">
        <v>0.22649233274704</v>
      </c>
      <c r="Z14" s="16"/>
      <c r="AA14" s="16">
        <v>0.1474454291476</v>
      </c>
      <c r="AB14" s="16">
        <v>0.195258854445792</v>
      </c>
      <c r="AC14" s="16">
        <v>0.14711299793693999</v>
      </c>
      <c r="AD14" s="16">
        <v>0.26469511266606599</v>
      </c>
      <c r="AE14" s="16">
        <v>0.19363215614696799</v>
      </c>
      <c r="AF14" s="16">
        <v>0.115736549925013</v>
      </c>
      <c r="AG14" s="16"/>
      <c r="AH14" s="16">
        <v>0.19087754726518699</v>
      </c>
      <c r="AI14" s="16">
        <v>0.19709094355714099</v>
      </c>
      <c r="AJ14" s="16"/>
      <c r="AK14" s="16">
        <v>0.20304160044414901</v>
      </c>
      <c r="AL14" s="16">
        <v>0.211771560927594</v>
      </c>
      <c r="AM14" s="16"/>
      <c r="AN14" s="16">
        <v>0.17821126304960899</v>
      </c>
      <c r="AO14" s="16">
        <v>0.20274986423406</v>
      </c>
      <c r="AP14" s="16"/>
      <c r="AQ14" s="16">
        <v>0.169961747631586</v>
      </c>
      <c r="AR14" s="16">
        <v>0.1794835982553</v>
      </c>
      <c r="AS14" s="16">
        <v>0.20135872422641801</v>
      </c>
      <c r="AT14" s="16"/>
      <c r="AU14" s="16">
        <v>0.18457813973225001</v>
      </c>
      <c r="AV14" s="16">
        <v>0.186709967721083</v>
      </c>
      <c r="AW14" s="16"/>
      <c r="AX14" s="16">
        <v>0.18571726355158899</v>
      </c>
      <c r="AY14" s="16">
        <v>0.17663934305200299</v>
      </c>
      <c r="AZ14" s="16"/>
      <c r="BA14" s="16">
        <v>0.182508424340877</v>
      </c>
      <c r="BB14" s="16">
        <v>0.32380232333971498</v>
      </c>
    </row>
    <row r="15" spans="2:54" x14ac:dyDescent="0.35">
      <c r="B15" s="19" t="s">
        <v>393</v>
      </c>
      <c r="C15" s="16">
        <v>0.29971328818718201</v>
      </c>
      <c r="D15" s="16">
        <v>0.28623795037838501</v>
      </c>
      <c r="E15" s="16">
        <v>0.31327240200815798</v>
      </c>
      <c r="F15" s="16"/>
      <c r="G15" s="16">
        <v>0.20681511075664899</v>
      </c>
      <c r="H15" s="16">
        <v>0.25669771204819097</v>
      </c>
      <c r="I15" s="16">
        <v>0.25415995707616901</v>
      </c>
      <c r="J15" s="16">
        <v>0.30915491101407999</v>
      </c>
      <c r="K15" s="16">
        <v>0.31590425037276698</v>
      </c>
      <c r="L15" s="16">
        <v>0.40585062629178897</v>
      </c>
      <c r="M15" s="16"/>
      <c r="N15" s="16">
        <v>0.37106328385848503</v>
      </c>
      <c r="O15" s="16">
        <v>0.29753169769188997</v>
      </c>
      <c r="P15" s="16">
        <v>0.31553135297498103</v>
      </c>
      <c r="Q15" s="16">
        <v>0.225146726389579</v>
      </c>
      <c r="R15" s="16"/>
      <c r="S15" s="16">
        <v>0.33139114432601402</v>
      </c>
      <c r="T15" s="16">
        <v>0.253442263698125</v>
      </c>
      <c r="U15" s="16"/>
      <c r="V15" s="16">
        <v>0.30221761767611999</v>
      </c>
      <c r="W15" s="16">
        <v>0.30433898966392697</v>
      </c>
      <c r="X15" s="16">
        <v>0.30207391232750203</v>
      </c>
      <c r="Y15" s="16">
        <v>0.20794201734196799</v>
      </c>
      <c r="Z15" s="16"/>
      <c r="AA15" s="16">
        <v>0.28099477600261302</v>
      </c>
      <c r="AB15" s="16">
        <v>0.337383581312583</v>
      </c>
      <c r="AC15" s="16">
        <v>0.37124606713765301</v>
      </c>
      <c r="AD15" s="16">
        <v>0.26543894500777598</v>
      </c>
      <c r="AE15" s="16">
        <v>0.30281290611907502</v>
      </c>
      <c r="AF15" s="16">
        <v>0.31562723757684402</v>
      </c>
      <c r="AG15" s="16"/>
      <c r="AH15" s="16">
        <v>0.26702792384604601</v>
      </c>
      <c r="AI15" s="16">
        <v>0.36650388989632299</v>
      </c>
      <c r="AJ15" s="16"/>
      <c r="AK15" s="16">
        <v>0.273939982662807</v>
      </c>
      <c r="AL15" s="16">
        <v>0.32952320265729301</v>
      </c>
      <c r="AM15" s="16"/>
      <c r="AN15" s="16">
        <v>0.269875708306554</v>
      </c>
      <c r="AO15" s="16">
        <v>0.37764437501222597</v>
      </c>
      <c r="AP15" s="16"/>
      <c r="AQ15" s="16">
        <v>0.27188665295455799</v>
      </c>
      <c r="AR15" s="16">
        <v>0.25596779846078999</v>
      </c>
      <c r="AS15" s="16">
        <v>0.36964152142804002</v>
      </c>
      <c r="AT15" s="16"/>
      <c r="AU15" s="16">
        <v>0.34747974137467602</v>
      </c>
      <c r="AV15" s="16">
        <v>0.23740891357292901</v>
      </c>
      <c r="AW15" s="16"/>
      <c r="AX15" s="16">
        <v>0.293325094410261</v>
      </c>
      <c r="AY15" s="16">
        <v>0.33513973398684099</v>
      </c>
      <c r="AZ15" s="16"/>
      <c r="BA15" s="16">
        <v>0.287500551987519</v>
      </c>
      <c r="BB15" s="16">
        <v>0.21728218045349099</v>
      </c>
    </row>
    <row r="16" spans="2:54" x14ac:dyDescent="0.35">
      <c r="B16" s="19" t="s">
        <v>103</v>
      </c>
      <c r="C16" s="20">
        <v>4.5642121591486798E-2</v>
      </c>
      <c r="D16" s="20">
        <v>3.4589958632797298E-2</v>
      </c>
      <c r="E16" s="20">
        <v>5.3527880359127498E-2</v>
      </c>
      <c r="F16" s="20"/>
      <c r="G16" s="20">
        <v>4.7871858187995199E-2</v>
      </c>
      <c r="H16" s="20">
        <v>4.1226859492561503E-2</v>
      </c>
      <c r="I16" s="20">
        <v>1.7959547594923402E-2</v>
      </c>
      <c r="J16" s="20">
        <v>2.6734736508501101E-2</v>
      </c>
      <c r="K16" s="20">
        <v>5.18376142176444E-2</v>
      </c>
      <c r="L16" s="20">
        <v>7.90924296546862E-2</v>
      </c>
      <c r="M16" s="20"/>
      <c r="N16" s="20">
        <v>1.6573818908289701E-2</v>
      </c>
      <c r="O16" s="20">
        <v>7.6747356849993606E-2</v>
      </c>
      <c r="P16" s="20">
        <v>4.0153198650217201E-2</v>
      </c>
      <c r="Q16" s="20">
        <v>4.8060930497119202E-2</v>
      </c>
      <c r="R16" s="20"/>
      <c r="S16" s="20">
        <v>5.1118138239530403E-2</v>
      </c>
      <c r="T16" s="20">
        <v>3.7612732493426199E-2</v>
      </c>
      <c r="U16" s="20"/>
      <c r="V16" s="20">
        <v>4.1043762775250299E-2</v>
      </c>
      <c r="W16" s="20">
        <v>6.1931931383978699E-2</v>
      </c>
      <c r="X16" s="20">
        <v>3.2557988906940602E-2</v>
      </c>
      <c r="Y16" s="20">
        <v>0</v>
      </c>
      <c r="Z16" s="20"/>
      <c r="AA16" s="20">
        <v>5.4515710203290699E-2</v>
      </c>
      <c r="AB16" s="20">
        <v>4.7132757072475898E-2</v>
      </c>
      <c r="AC16" s="20">
        <v>4.2102443517996302E-2</v>
      </c>
      <c r="AD16" s="20">
        <v>3.4717268668939601E-2</v>
      </c>
      <c r="AE16" s="20">
        <v>3.2514728787470602E-2</v>
      </c>
      <c r="AF16" s="20">
        <v>4.9563419952003099E-2</v>
      </c>
      <c r="AG16" s="20"/>
      <c r="AH16" s="20">
        <v>3.56310078755291E-2</v>
      </c>
      <c r="AI16" s="20">
        <v>4.49599754442154E-2</v>
      </c>
      <c r="AJ16" s="20"/>
      <c r="AK16" s="20">
        <v>3.4670806856603502E-2</v>
      </c>
      <c r="AL16" s="20">
        <v>4.7366364293419998E-2</v>
      </c>
      <c r="AM16" s="20"/>
      <c r="AN16" s="20">
        <v>4.3843478779818097E-2</v>
      </c>
      <c r="AO16" s="20">
        <v>4.453034990305E-2</v>
      </c>
      <c r="AP16" s="20"/>
      <c r="AQ16" s="20">
        <v>2.96407944296068E-2</v>
      </c>
      <c r="AR16" s="20">
        <v>5.5796931350524097E-2</v>
      </c>
      <c r="AS16" s="20">
        <v>3.2803140684495802E-2</v>
      </c>
      <c r="AT16" s="20"/>
      <c r="AU16" s="20">
        <v>4.9855598442263699E-2</v>
      </c>
      <c r="AV16" s="20">
        <v>3.3375836561063799E-2</v>
      </c>
      <c r="AW16" s="20"/>
      <c r="AX16" s="20">
        <v>3.8913367742885903E-2</v>
      </c>
      <c r="AY16" s="20">
        <v>7.0636934677312094E-2</v>
      </c>
      <c r="AZ16" s="20"/>
      <c r="BA16" s="20">
        <v>2.69524775339555E-2</v>
      </c>
      <c r="BB16" s="20">
        <v>5.7686218802701701E-2</v>
      </c>
    </row>
    <row r="17" spans="2:2" x14ac:dyDescent="0.35">
      <c r="B17" s="21"/>
    </row>
    <row r="18" spans="2:2" x14ac:dyDescent="0.35">
      <c r="B18" t="s">
        <v>525</v>
      </c>
    </row>
    <row r="19" spans="2:2" x14ac:dyDescent="0.35">
      <c r="B19" t="s">
        <v>526</v>
      </c>
    </row>
    <row r="21" spans="2:2" x14ac:dyDescent="0.35">
      <c r="B2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BB21"/>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404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391</v>
      </c>
      <c r="C9" s="16">
        <v>4.4680971949232602E-2</v>
      </c>
      <c r="D9" s="16">
        <v>3.6999874368501197E-2</v>
      </c>
      <c r="E9" s="16">
        <v>4.7580426797160097E-2</v>
      </c>
      <c r="F9" s="16"/>
      <c r="G9" s="16">
        <v>8.6721688675728506E-2</v>
      </c>
      <c r="H9" s="16">
        <v>6.5822015653135099E-2</v>
      </c>
      <c r="I9" s="16">
        <v>4.69066065104604E-2</v>
      </c>
      <c r="J9" s="16">
        <v>2.8314842128505401E-2</v>
      </c>
      <c r="K9" s="16">
        <v>3.0214660456138399E-2</v>
      </c>
      <c r="L9" s="16">
        <v>2.42367621116845E-2</v>
      </c>
      <c r="M9" s="16"/>
      <c r="N9" s="16">
        <v>1.5929399959516598E-2</v>
      </c>
      <c r="O9" s="16">
        <v>5.2389367961570697E-2</v>
      </c>
      <c r="P9" s="16">
        <v>5.5689602513135601E-2</v>
      </c>
      <c r="Q9" s="16">
        <v>4.0881957296371799E-2</v>
      </c>
      <c r="R9" s="16"/>
      <c r="S9" s="16">
        <v>3.6734318602338098E-2</v>
      </c>
      <c r="T9" s="16">
        <v>5.6885309544291503E-2</v>
      </c>
      <c r="U9" s="16"/>
      <c r="V9" s="16">
        <v>6.1824872817103603E-2</v>
      </c>
      <c r="W9" s="16">
        <v>4.6696590954732102E-2</v>
      </c>
      <c r="X9" s="16">
        <v>2.9079321342205301E-2</v>
      </c>
      <c r="Y9" s="16">
        <v>2.6262820327151899E-2</v>
      </c>
      <c r="Z9" s="16"/>
      <c r="AA9" s="16">
        <v>6.9073685141726196E-2</v>
      </c>
      <c r="AB9" s="16">
        <v>2.30176453204524E-2</v>
      </c>
      <c r="AC9" s="16">
        <v>2.7880321370767399E-2</v>
      </c>
      <c r="AD9" s="16">
        <v>2.6814060979231401E-2</v>
      </c>
      <c r="AE9" s="16">
        <v>3.4864895985630501E-2</v>
      </c>
      <c r="AF9" s="16">
        <v>6.8208350656466202E-2</v>
      </c>
      <c r="AG9" s="16"/>
      <c r="AH9" s="16">
        <v>2.7853279794097598E-2</v>
      </c>
      <c r="AI9" s="16">
        <v>4.2190949922469599E-2</v>
      </c>
      <c r="AJ9" s="16"/>
      <c r="AK9" s="16">
        <v>3.0308750254169702E-2</v>
      </c>
      <c r="AL9" s="16">
        <v>6.7132580462244906E-2</v>
      </c>
      <c r="AM9" s="16"/>
      <c r="AN9" s="16">
        <v>3.4338042087937198E-2</v>
      </c>
      <c r="AO9" s="16">
        <v>4.76997588252226E-2</v>
      </c>
      <c r="AP9" s="16"/>
      <c r="AQ9" s="16">
        <v>3.6629309327139099E-2</v>
      </c>
      <c r="AR9" s="16">
        <v>4.6676815514016402E-2</v>
      </c>
      <c r="AS9" s="16">
        <v>4.3827148524928201E-2</v>
      </c>
      <c r="AT9" s="16"/>
      <c r="AU9" s="16">
        <v>4.3342011493925602E-2</v>
      </c>
      <c r="AV9" s="16">
        <v>4.3300276582736198E-2</v>
      </c>
      <c r="AW9" s="16"/>
      <c r="AX9" s="16">
        <v>4.29313744924949E-2</v>
      </c>
      <c r="AY9" s="16">
        <v>4.7772976310243201E-2</v>
      </c>
      <c r="AZ9" s="16"/>
      <c r="BA9" s="16">
        <v>4.81551634910432E-2</v>
      </c>
      <c r="BB9" s="16">
        <v>4.4065314618751301E-2</v>
      </c>
    </row>
    <row r="10" spans="2:54" x14ac:dyDescent="0.35">
      <c r="B10" s="19" t="s">
        <v>373</v>
      </c>
      <c r="C10" s="16">
        <v>2.1366463247654399E-2</v>
      </c>
      <c r="D10" s="16">
        <v>1.7783256908335199E-2</v>
      </c>
      <c r="E10" s="16">
        <v>2.3262809627325701E-2</v>
      </c>
      <c r="F10" s="16"/>
      <c r="G10" s="16">
        <v>4.14446242395234E-2</v>
      </c>
      <c r="H10" s="16">
        <v>2.9042809120850901E-2</v>
      </c>
      <c r="I10" s="16">
        <v>2.3643354337108999E-2</v>
      </c>
      <c r="J10" s="16">
        <v>2.4013219478238298E-2</v>
      </c>
      <c r="K10" s="16">
        <v>1.6114730653029301E-2</v>
      </c>
      <c r="L10" s="16">
        <v>3.5379702775804401E-3</v>
      </c>
      <c r="M10" s="16"/>
      <c r="N10" s="16">
        <v>3.1673787385898197E-2</v>
      </c>
      <c r="O10" s="16">
        <v>1.52834661162754E-2</v>
      </c>
      <c r="P10" s="16">
        <v>2.6840032977933699E-2</v>
      </c>
      <c r="Q10" s="16">
        <v>1.05263392483746E-2</v>
      </c>
      <c r="R10" s="16"/>
      <c r="S10" s="16">
        <v>1.8240928969814101E-2</v>
      </c>
      <c r="T10" s="16">
        <v>2.6185492542472801E-2</v>
      </c>
      <c r="U10" s="16"/>
      <c r="V10" s="16">
        <v>3.0556833986159399E-2</v>
      </c>
      <c r="W10" s="16">
        <v>1.18836203553654E-2</v>
      </c>
      <c r="X10" s="16">
        <v>2.7131398326424E-2</v>
      </c>
      <c r="Y10" s="16">
        <v>1.5690692621175301E-2</v>
      </c>
      <c r="Z10" s="16"/>
      <c r="AA10" s="16">
        <v>2.6131480716578899E-2</v>
      </c>
      <c r="AB10" s="16">
        <v>3.1040186329309601E-2</v>
      </c>
      <c r="AC10" s="16">
        <v>2.2305073829653899E-2</v>
      </c>
      <c r="AD10" s="16">
        <v>2.8235794825543399E-3</v>
      </c>
      <c r="AE10" s="16">
        <v>3.1575177838684403E-2</v>
      </c>
      <c r="AF10" s="16">
        <v>0</v>
      </c>
      <c r="AG10" s="16"/>
      <c r="AH10" s="16">
        <v>1.7725182006844101E-2</v>
      </c>
      <c r="AI10" s="16">
        <v>2.57699287709863E-2</v>
      </c>
      <c r="AJ10" s="16"/>
      <c r="AK10" s="16">
        <v>1.8354780638483701E-2</v>
      </c>
      <c r="AL10" s="16">
        <v>2.1665101639670399E-2</v>
      </c>
      <c r="AM10" s="16"/>
      <c r="AN10" s="16">
        <v>1.4992433560928701E-2</v>
      </c>
      <c r="AO10" s="16">
        <v>2.6549335937390801E-2</v>
      </c>
      <c r="AP10" s="16"/>
      <c r="AQ10" s="16">
        <v>3.8921910718813901E-2</v>
      </c>
      <c r="AR10" s="16">
        <v>1.22003741682987E-2</v>
      </c>
      <c r="AS10" s="16">
        <v>2.3684157921991099E-2</v>
      </c>
      <c r="AT10" s="16"/>
      <c r="AU10" s="16">
        <v>2.1513312502489002E-2</v>
      </c>
      <c r="AV10" s="16">
        <v>2.1546688695884698E-2</v>
      </c>
      <c r="AW10" s="16"/>
      <c r="AX10" s="16">
        <v>2.1021769711748899E-2</v>
      </c>
      <c r="AY10" s="16">
        <v>1.8055644616499899E-2</v>
      </c>
      <c r="AZ10" s="16"/>
      <c r="BA10" s="16">
        <v>2.6997202669388098E-2</v>
      </c>
      <c r="BB10" s="16">
        <v>4.6444886512242697E-2</v>
      </c>
    </row>
    <row r="11" spans="2:54" x14ac:dyDescent="0.35">
      <c r="B11" s="19" t="s">
        <v>374</v>
      </c>
      <c r="C11" s="16">
        <v>3.8306910107285701E-2</v>
      </c>
      <c r="D11" s="16">
        <v>4.7623351811949703E-2</v>
      </c>
      <c r="E11" s="16">
        <v>3.00779176289655E-2</v>
      </c>
      <c r="F11" s="16"/>
      <c r="G11" s="16">
        <v>4.2823380604510401E-2</v>
      </c>
      <c r="H11" s="16">
        <v>5.76732236948427E-2</v>
      </c>
      <c r="I11" s="16">
        <v>3.7004393697625503E-2</v>
      </c>
      <c r="J11" s="16">
        <v>1.5207022936023201E-2</v>
      </c>
      <c r="K11" s="16">
        <v>7.1840670814089194E-2</v>
      </c>
      <c r="L11" s="16">
        <v>1.12918677287449E-2</v>
      </c>
      <c r="M11" s="16"/>
      <c r="N11" s="16">
        <v>2.5087074206173399E-2</v>
      </c>
      <c r="O11" s="16">
        <v>2.4108343441874899E-2</v>
      </c>
      <c r="P11" s="16">
        <v>5.7503081719483401E-2</v>
      </c>
      <c r="Q11" s="16">
        <v>2.94134033341397E-2</v>
      </c>
      <c r="R11" s="16"/>
      <c r="S11" s="16">
        <v>4.3844650494428698E-2</v>
      </c>
      <c r="T11" s="16">
        <v>3.0147929671230801E-2</v>
      </c>
      <c r="U11" s="16"/>
      <c r="V11" s="16">
        <v>4.3268854428136203E-2</v>
      </c>
      <c r="W11" s="16">
        <v>3.9780770037258398E-2</v>
      </c>
      <c r="X11" s="16">
        <v>3.33059735935562E-2</v>
      </c>
      <c r="Y11" s="16">
        <v>2.6713402735770199E-2</v>
      </c>
      <c r="Z11" s="16"/>
      <c r="AA11" s="16">
        <v>4.6446276097521701E-2</v>
      </c>
      <c r="AB11" s="16">
        <v>3.2824995551891799E-2</v>
      </c>
      <c r="AC11" s="16">
        <v>2.95829734126455E-2</v>
      </c>
      <c r="AD11" s="16">
        <v>4.4709749528022501E-2</v>
      </c>
      <c r="AE11" s="16">
        <v>2.1446592067411899E-2</v>
      </c>
      <c r="AF11" s="16">
        <v>0</v>
      </c>
      <c r="AG11" s="16"/>
      <c r="AH11" s="16">
        <v>4.2324371855128197E-2</v>
      </c>
      <c r="AI11" s="16">
        <v>3.5377691538548597E-2</v>
      </c>
      <c r="AJ11" s="16"/>
      <c r="AK11" s="16">
        <v>4.7135375081378002E-2</v>
      </c>
      <c r="AL11" s="16">
        <v>4.7675890452953E-2</v>
      </c>
      <c r="AM11" s="16"/>
      <c r="AN11" s="16">
        <v>4.54559765999741E-2</v>
      </c>
      <c r="AO11" s="16">
        <v>4.1528258649302298E-2</v>
      </c>
      <c r="AP11" s="16"/>
      <c r="AQ11" s="16">
        <v>3.8612376556750302E-2</v>
      </c>
      <c r="AR11" s="16">
        <v>3.6048510862503498E-2</v>
      </c>
      <c r="AS11" s="16">
        <v>4.5808273033194298E-2</v>
      </c>
      <c r="AT11" s="16"/>
      <c r="AU11" s="16">
        <v>3.54450214647654E-2</v>
      </c>
      <c r="AV11" s="16">
        <v>4.30629203433378E-2</v>
      </c>
      <c r="AW11" s="16"/>
      <c r="AX11" s="16">
        <v>4.3025891560541103E-2</v>
      </c>
      <c r="AY11" s="16">
        <v>1.57833853925195E-2</v>
      </c>
      <c r="AZ11" s="16"/>
      <c r="BA11" s="16">
        <v>6.2545681201115103E-2</v>
      </c>
      <c r="BB11" s="16">
        <v>4.3966600302246202E-2</v>
      </c>
    </row>
    <row r="12" spans="2:54" ht="29" customHeight="1" x14ac:dyDescent="0.35">
      <c r="B12" s="19" t="s">
        <v>392</v>
      </c>
      <c r="C12" s="16">
        <v>0.165586173008749</v>
      </c>
      <c r="D12" s="16">
        <v>0.17648212246168701</v>
      </c>
      <c r="E12" s="16">
        <v>0.15601012617802901</v>
      </c>
      <c r="F12" s="16"/>
      <c r="G12" s="16">
        <v>0.204160771438607</v>
      </c>
      <c r="H12" s="16">
        <v>0.162877371664507</v>
      </c>
      <c r="I12" s="16">
        <v>0.23073528409191699</v>
      </c>
      <c r="J12" s="16">
        <v>0.17245314564355099</v>
      </c>
      <c r="K12" s="16">
        <v>0.17702552433670801</v>
      </c>
      <c r="L12" s="16">
        <v>8.08138716866134E-2</v>
      </c>
      <c r="M12" s="16"/>
      <c r="N12" s="16">
        <v>0.137621202331527</v>
      </c>
      <c r="O12" s="16">
        <v>0.16804274063854999</v>
      </c>
      <c r="P12" s="16">
        <v>0.16829638682863099</v>
      </c>
      <c r="Q12" s="16">
        <v>0.179123777332902</v>
      </c>
      <c r="R12" s="16"/>
      <c r="S12" s="16">
        <v>0.15534843863005099</v>
      </c>
      <c r="T12" s="16">
        <v>0.18018809197486499</v>
      </c>
      <c r="U12" s="16"/>
      <c r="V12" s="16">
        <v>0.20616963595145599</v>
      </c>
      <c r="W12" s="16">
        <v>0.16353103557328</v>
      </c>
      <c r="X12" s="16">
        <v>0.14685756647658199</v>
      </c>
      <c r="Y12" s="16">
        <v>4.8721709875606999E-2</v>
      </c>
      <c r="Z12" s="16"/>
      <c r="AA12" s="16">
        <v>0.22132614604912301</v>
      </c>
      <c r="AB12" s="16">
        <v>0.148653285703785</v>
      </c>
      <c r="AC12" s="16">
        <v>0.16439896783296501</v>
      </c>
      <c r="AD12" s="16">
        <v>8.8270421220297199E-2</v>
      </c>
      <c r="AE12" s="16">
        <v>0.17379899929345499</v>
      </c>
      <c r="AF12" s="16">
        <v>7.3287237520992699E-2</v>
      </c>
      <c r="AG12" s="16"/>
      <c r="AH12" s="16">
        <v>0.14963133896623501</v>
      </c>
      <c r="AI12" s="16">
        <v>0.14458607786036401</v>
      </c>
      <c r="AJ12" s="16"/>
      <c r="AK12" s="16">
        <v>0.14003616605194</v>
      </c>
      <c r="AL12" s="16">
        <v>0.15800706032268699</v>
      </c>
      <c r="AM12" s="16"/>
      <c r="AN12" s="16">
        <v>0.151087382395694</v>
      </c>
      <c r="AO12" s="16">
        <v>0.13736338473611101</v>
      </c>
      <c r="AP12" s="16"/>
      <c r="AQ12" s="16">
        <v>7.5621007845299598E-2</v>
      </c>
      <c r="AR12" s="16">
        <v>0.22802282711511601</v>
      </c>
      <c r="AS12" s="16">
        <v>0.12649267350165899</v>
      </c>
      <c r="AT12" s="16"/>
      <c r="AU12" s="16">
        <v>0.140006202680523</v>
      </c>
      <c r="AV12" s="16">
        <v>0.19381687631094199</v>
      </c>
      <c r="AW12" s="16"/>
      <c r="AX12" s="16">
        <v>0.161285178145844</v>
      </c>
      <c r="AY12" s="16">
        <v>0.181939618007284</v>
      </c>
      <c r="AZ12" s="16"/>
      <c r="BA12" s="16">
        <v>0.121665991527664</v>
      </c>
      <c r="BB12" s="16">
        <v>0.18676443134153001</v>
      </c>
    </row>
    <row r="13" spans="2:54" x14ac:dyDescent="0.35">
      <c r="B13" s="19" t="s">
        <v>376</v>
      </c>
      <c r="C13" s="16">
        <v>0.15582845351586</v>
      </c>
      <c r="D13" s="16">
        <v>0.16668636199175099</v>
      </c>
      <c r="E13" s="16">
        <v>0.147971932651081</v>
      </c>
      <c r="F13" s="16"/>
      <c r="G13" s="16">
        <v>0.13938284548319599</v>
      </c>
      <c r="H13" s="16">
        <v>0.19168186432784701</v>
      </c>
      <c r="I13" s="16">
        <v>0.178150046022055</v>
      </c>
      <c r="J13" s="16">
        <v>0.160757668775664</v>
      </c>
      <c r="K13" s="16">
        <v>0.13992702859809</v>
      </c>
      <c r="L13" s="16">
        <v>0.125963648741931</v>
      </c>
      <c r="M13" s="16"/>
      <c r="N13" s="16">
        <v>0.19203141998720499</v>
      </c>
      <c r="O13" s="16">
        <v>0.16512839139941701</v>
      </c>
      <c r="P13" s="16">
        <v>0.13173981616515501</v>
      </c>
      <c r="Q13" s="16">
        <v>0.160388155810954</v>
      </c>
      <c r="R13" s="16"/>
      <c r="S13" s="16">
        <v>0.151084565865578</v>
      </c>
      <c r="T13" s="16">
        <v>0.16375715695574899</v>
      </c>
      <c r="U13" s="16"/>
      <c r="V13" s="16">
        <v>0.152316021639196</v>
      </c>
      <c r="W13" s="16">
        <v>0.13527126448014401</v>
      </c>
      <c r="X13" s="16">
        <v>0.17848129540260499</v>
      </c>
      <c r="Y13" s="16">
        <v>0.23029684346573201</v>
      </c>
      <c r="Z13" s="16"/>
      <c r="AA13" s="16">
        <v>0.124966100340981</v>
      </c>
      <c r="AB13" s="16">
        <v>0.153278780015556</v>
      </c>
      <c r="AC13" s="16">
        <v>0.13080768134163701</v>
      </c>
      <c r="AD13" s="16">
        <v>0.233538012344955</v>
      </c>
      <c r="AE13" s="16">
        <v>0.120119483001915</v>
      </c>
      <c r="AF13" s="16">
        <v>0.20810430997342699</v>
      </c>
      <c r="AG13" s="16"/>
      <c r="AH13" s="16">
        <v>0.17272357632517099</v>
      </c>
      <c r="AI13" s="16">
        <v>0.145787672785191</v>
      </c>
      <c r="AJ13" s="16"/>
      <c r="AK13" s="16">
        <v>0.18254067260540199</v>
      </c>
      <c r="AL13" s="16">
        <v>0.153307602506909</v>
      </c>
      <c r="AM13" s="16"/>
      <c r="AN13" s="16">
        <v>0.16217284056748599</v>
      </c>
      <c r="AO13" s="16">
        <v>0.138818821362481</v>
      </c>
      <c r="AP13" s="16"/>
      <c r="AQ13" s="16">
        <v>0.17996381391093599</v>
      </c>
      <c r="AR13" s="16">
        <v>0.13718624709433</v>
      </c>
      <c r="AS13" s="16">
        <v>0.17036405282845701</v>
      </c>
      <c r="AT13" s="16"/>
      <c r="AU13" s="16">
        <v>0.15443644070350701</v>
      </c>
      <c r="AV13" s="16">
        <v>0.16063650845514599</v>
      </c>
      <c r="AW13" s="16"/>
      <c r="AX13" s="16">
        <v>0.16937343087930401</v>
      </c>
      <c r="AY13" s="16">
        <v>9.3024587401719705E-2</v>
      </c>
      <c r="AZ13" s="16"/>
      <c r="BA13" s="16">
        <v>0.181690096637944</v>
      </c>
      <c r="BB13" s="16">
        <v>0.12750242491546501</v>
      </c>
    </row>
    <row r="14" spans="2:54" x14ac:dyDescent="0.35">
      <c r="B14" s="19" t="s">
        <v>377</v>
      </c>
      <c r="C14" s="16">
        <v>0.19085961313490801</v>
      </c>
      <c r="D14" s="16">
        <v>0.21296803151507901</v>
      </c>
      <c r="E14" s="16">
        <v>0.1710590440394</v>
      </c>
      <c r="F14" s="16"/>
      <c r="G14" s="16">
        <v>0.21310470642514001</v>
      </c>
      <c r="H14" s="16">
        <v>0.20154332197164601</v>
      </c>
      <c r="I14" s="16">
        <v>0.17154411735005701</v>
      </c>
      <c r="J14" s="16">
        <v>0.21536271637718299</v>
      </c>
      <c r="K14" s="16">
        <v>0.127107536322246</v>
      </c>
      <c r="L14" s="16">
        <v>0.21531091742121999</v>
      </c>
      <c r="M14" s="16"/>
      <c r="N14" s="16">
        <v>0.203870665434598</v>
      </c>
      <c r="O14" s="16">
        <v>0.18702386071975899</v>
      </c>
      <c r="P14" s="16">
        <v>0.18888813088085299</v>
      </c>
      <c r="Q14" s="16">
        <v>0.18805559132372701</v>
      </c>
      <c r="R14" s="16"/>
      <c r="S14" s="16">
        <v>0.184784979970013</v>
      </c>
      <c r="T14" s="16">
        <v>0.200969231029579</v>
      </c>
      <c r="U14" s="16"/>
      <c r="V14" s="16">
        <v>0.17397934713115701</v>
      </c>
      <c r="W14" s="16">
        <v>0.19034446801198801</v>
      </c>
      <c r="X14" s="16">
        <v>0.20221657308566299</v>
      </c>
      <c r="Y14" s="16">
        <v>0.22548716971154101</v>
      </c>
      <c r="Z14" s="16"/>
      <c r="AA14" s="16">
        <v>0.14199089330615999</v>
      </c>
      <c r="AB14" s="16">
        <v>0.245404800762523</v>
      </c>
      <c r="AC14" s="16">
        <v>0.16990276609914301</v>
      </c>
      <c r="AD14" s="16">
        <v>0.252012281529989</v>
      </c>
      <c r="AE14" s="16">
        <v>0.174121470022127</v>
      </c>
      <c r="AF14" s="16">
        <v>0.183709578051518</v>
      </c>
      <c r="AG14" s="16"/>
      <c r="AH14" s="16">
        <v>0.19112277595997201</v>
      </c>
      <c r="AI14" s="16">
        <v>0.21860317870469201</v>
      </c>
      <c r="AJ14" s="16"/>
      <c r="AK14" s="16">
        <v>0.18827726396936401</v>
      </c>
      <c r="AL14" s="16">
        <v>0.21047760158857401</v>
      </c>
      <c r="AM14" s="16"/>
      <c r="AN14" s="16">
        <v>0.18579757154224</v>
      </c>
      <c r="AO14" s="16">
        <v>0.235082956096372</v>
      </c>
      <c r="AP14" s="16"/>
      <c r="AQ14" s="16">
        <v>0.19997765007371801</v>
      </c>
      <c r="AR14" s="16">
        <v>0.17537884118383201</v>
      </c>
      <c r="AS14" s="16">
        <v>0.22286643553861801</v>
      </c>
      <c r="AT14" s="16"/>
      <c r="AU14" s="16">
        <v>0.19336172691681899</v>
      </c>
      <c r="AV14" s="16">
        <v>0.19078104590352801</v>
      </c>
      <c r="AW14" s="16"/>
      <c r="AX14" s="16">
        <v>0.19440667340034701</v>
      </c>
      <c r="AY14" s="16">
        <v>0.180450395842112</v>
      </c>
      <c r="AZ14" s="16"/>
      <c r="BA14" s="16">
        <v>0.21947803713939501</v>
      </c>
      <c r="BB14" s="16">
        <v>0.17663450687940399</v>
      </c>
    </row>
    <row r="15" spans="2:54" x14ac:dyDescent="0.35">
      <c r="B15" s="19" t="s">
        <v>393</v>
      </c>
      <c r="C15" s="16">
        <v>0.34480629995072998</v>
      </c>
      <c r="D15" s="16">
        <v>0.30953943283603003</v>
      </c>
      <c r="E15" s="16">
        <v>0.37857326114907502</v>
      </c>
      <c r="F15" s="16"/>
      <c r="G15" s="16">
        <v>0.22417564875904999</v>
      </c>
      <c r="H15" s="16">
        <v>0.26459837904771399</v>
      </c>
      <c r="I15" s="16">
        <v>0.28182015063639798</v>
      </c>
      <c r="J15" s="16">
        <v>0.36223364202387198</v>
      </c>
      <c r="K15" s="16">
        <v>0.39454142706267298</v>
      </c>
      <c r="L15" s="16">
        <v>0.480099139062794</v>
      </c>
      <c r="M15" s="16"/>
      <c r="N15" s="16">
        <v>0.37250315583080301</v>
      </c>
      <c r="O15" s="16">
        <v>0.337621601102845</v>
      </c>
      <c r="P15" s="16">
        <v>0.33303607795565798</v>
      </c>
      <c r="Q15" s="16">
        <v>0.35012403285958699</v>
      </c>
      <c r="R15" s="16"/>
      <c r="S15" s="16">
        <v>0.36988732103588801</v>
      </c>
      <c r="T15" s="16">
        <v>0.30538591726034697</v>
      </c>
      <c r="U15" s="16"/>
      <c r="V15" s="16">
        <v>0.28636501594151997</v>
      </c>
      <c r="W15" s="16">
        <v>0.36235377842500799</v>
      </c>
      <c r="X15" s="16">
        <v>0.36385318725795401</v>
      </c>
      <c r="Y15" s="16">
        <v>0.410257857560345</v>
      </c>
      <c r="Z15" s="16"/>
      <c r="AA15" s="16">
        <v>0.318211847872994</v>
      </c>
      <c r="AB15" s="16">
        <v>0.32902460509422199</v>
      </c>
      <c r="AC15" s="16">
        <v>0.41301977259519201</v>
      </c>
      <c r="AD15" s="16">
        <v>0.33509225760859002</v>
      </c>
      <c r="AE15" s="16">
        <v>0.40663734846259902</v>
      </c>
      <c r="AF15" s="16">
        <v>0.44294787694583199</v>
      </c>
      <c r="AG15" s="16"/>
      <c r="AH15" s="16">
        <v>0.36588418842658699</v>
      </c>
      <c r="AI15" s="16">
        <v>0.35693952961840703</v>
      </c>
      <c r="AJ15" s="16"/>
      <c r="AK15" s="16">
        <v>0.35547375003022502</v>
      </c>
      <c r="AL15" s="16">
        <v>0.31280588678995502</v>
      </c>
      <c r="AM15" s="16"/>
      <c r="AN15" s="16">
        <v>0.37434562539598498</v>
      </c>
      <c r="AO15" s="16">
        <v>0.33631153929969199</v>
      </c>
      <c r="AP15" s="16"/>
      <c r="AQ15" s="16">
        <v>0.40180228952869801</v>
      </c>
      <c r="AR15" s="16">
        <v>0.32173314161819699</v>
      </c>
      <c r="AS15" s="16">
        <v>0.34237775493282002</v>
      </c>
      <c r="AT15" s="16"/>
      <c r="AU15" s="16">
        <v>0.37631040715117398</v>
      </c>
      <c r="AV15" s="16">
        <v>0.30638920546530501</v>
      </c>
      <c r="AW15" s="16"/>
      <c r="AX15" s="16">
        <v>0.33638327460482198</v>
      </c>
      <c r="AY15" s="16">
        <v>0.38719673803645899</v>
      </c>
      <c r="AZ15" s="16"/>
      <c r="BA15" s="16">
        <v>0.32615730273872801</v>
      </c>
      <c r="BB15" s="16">
        <v>0.36390908284727203</v>
      </c>
    </row>
    <row r="16" spans="2:54" x14ac:dyDescent="0.35">
      <c r="B16" s="19" t="s">
        <v>103</v>
      </c>
      <c r="C16" s="20">
        <v>3.8565115085580297E-2</v>
      </c>
      <c r="D16" s="20">
        <v>3.19175681066661E-2</v>
      </c>
      <c r="E16" s="20">
        <v>4.5464481928962901E-2</v>
      </c>
      <c r="F16" s="20"/>
      <c r="G16" s="20">
        <v>4.8186334374244098E-2</v>
      </c>
      <c r="H16" s="20">
        <v>2.6761014519457098E-2</v>
      </c>
      <c r="I16" s="20">
        <v>3.01960473543775E-2</v>
      </c>
      <c r="J16" s="20">
        <v>2.1657742636961901E-2</v>
      </c>
      <c r="K16" s="20">
        <v>4.3228421757027E-2</v>
      </c>
      <c r="L16" s="20">
        <v>5.87458229694321E-2</v>
      </c>
      <c r="M16" s="20"/>
      <c r="N16" s="20">
        <v>2.1283294864279202E-2</v>
      </c>
      <c r="O16" s="20">
        <v>5.0402228619707799E-2</v>
      </c>
      <c r="P16" s="20">
        <v>3.8006870959150202E-2</v>
      </c>
      <c r="Q16" s="20">
        <v>4.1486742793943501E-2</v>
      </c>
      <c r="R16" s="20"/>
      <c r="S16" s="20">
        <v>4.0074796431889097E-2</v>
      </c>
      <c r="T16" s="20">
        <v>3.6480871021465099E-2</v>
      </c>
      <c r="U16" s="20"/>
      <c r="V16" s="20">
        <v>4.5519418105271298E-2</v>
      </c>
      <c r="W16" s="20">
        <v>5.0138472162223099E-2</v>
      </c>
      <c r="X16" s="20">
        <v>1.9074684515009301E-2</v>
      </c>
      <c r="Y16" s="20">
        <v>1.6569503702676801E-2</v>
      </c>
      <c r="Z16" s="20"/>
      <c r="AA16" s="20">
        <v>5.1853570474915102E-2</v>
      </c>
      <c r="AB16" s="20">
        <v>3.6755701222260399E-2</v>
      </c>
      <c r="AC16" s="20">
        <v>4.2102443517996302E-2</v>
      </c>
      <c r="AD16" s="20">
        <v>1.6739637306360799E-2</v>
      </c>
      <c r="AE16" s="20">
        <v>3.7436033328177201E-2</v>
      </c>
      <c r="AF16" s="20">
        <v>2.3742646851764599E-2</v>
      </c>
      <c r="AG16" s="20"/>
      <c r="AH16" s="20">
        <v>3.2735286665964397E-2</v>
      </c>
      <c r="AI16" s="20">
        <v>3.0744970799340701E-2</v>
      </c>
      <c r="AJ16" s="20"/>
      <c r="AK16" s="20">
        <v>3.7873241369038101E-2</v>
      </c>
      <c r="AL16" s="20">
        <v>2.8928276237007298E-2</v>
      </c>
      <c r="AM16" s="20"/>
      <c r="AN16" s="20">
        <v>3.18101278497539E-2</v>
      </c>
      <c r="AO16" s="20">
        <v>3.6645945093427501E-2</v>
      </c>
      <c r="AP16" s="20"/>
      <c r="AQ16" s="20">
        <v>2.84716420386452E-2</v>
      </c>
      <c r="AR16" s="20">
        <v>4.2753242443707103E-2</v>
      </c>
      <c r="AS16" s="20">
        <v>2.4579503718332198E-2</v>
      </c>
      <c r="AT16" s="20"/>
      <c r="AU16" s="20">
        <v>3.5584877086796703E-2</v>
      </c>
      <c r="AV16" s="20">
        <v>4.0466478243121301E-2</v>
      </c>
      <c r="AW16" s="20"/>
      <c r="AX16" s="20">
        <v>3.15724072048977E-2</v>
      </c>
      <c r="AY16" s="20">
        <v>7.5776654393162807E-2</v>
      </c>
      <c r="AZ16" s="20"/>
      <c r="BA16" s="20">
        <v>1.33105245947223E-2</v>
      </c>
      <c r="BB16" s="20">
        <v>1.07127525830902E-2</v>
      </c>
    </row>
    <row r="17" spans="2:2" x14ac:dyDescent="0.35">
      <c r="B17" s="21"/>
    </row>
    <row r="18" spans="2:2" x14ac:dyDescent="0.35">
      <c r="B18" t="s">
        <v>525</v>
      </c>
    </row>
    <row r="19" spans="2:2" x14ac:dyDescent="0.35">
      <c r="B19" t="s">
        <v>526</v>
      </c>
    </row>
    <row r="21" spans="2:2" x14ac:dyDescent="0.35">
      <c r="B2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BB24"/>
  <sheetViews>
    <sheetView showGridLines="0" topLeftCell="A11"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405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551</v>
      </c>
      <c r="D7" s="13">
        <v>306</v>
      </c>
      <c r="E7" s="13">
        <v>243</v>
      </c>
      <c r="F7" s="13"/>
      <c r="G7" s="13">
        <v>62</v>
      </c>
      <c r="H7" s="13">
        <v>136</v>
      </c>
      <c r="I7" s="13">
        <v>117</v>
      </c>
      <c r="J7" s="13">
        <v>112</v>
      </c>
      <c r="K7" s="13">
        <v>91</v>
      </c>
      <c r="L7" s="13">
        <v>33</v>
      </c>
      <c r="M7" s="13"/>
      <c r="N7" s="13">
        <v>97</v>
      </c>
      <c r="O7" s="13">
        <v>127</v>
      </c>
      <c r="P7" s="13">
        <v>234</v>
      </c>
      <c r="Q7" s="13">
        <v>93</v>
      </c>
      <c r="R7" s="13"/>
      <c r="S7" s="13">
        <v>400</v>
      </c>
      <c r="T7" s="13">
        <v>150</v>
      </c>
      <c r="U7" s="13"/>
      <c r="V7" s="13">
        <v>66</v>
      </c>
      <c r="W7" s="13">
        <v>215</v>
      </c>
      <c r="X7" s="13">
        <v>233</v>
      </c>
      <c r="Y7" s="13">
        <v>37</v>
      </c>
      <c r="Z7" s="13"/>
      <c r="AA7" s="13">
        <v>135</v>
      </c>
      <c r="AB7" s="13">
        <v>82</v>
      </c>
      <c r="AC7" s="13">
        <v>47</v>
      </c>
      <c r="AD7" s="13">
        <v>189</v>
      </c>
      <c r="AE7" s="13">
        <v>72</v>
      </c>
      <c r="AF7" s="13">
        <v>26</v>
      </c>
      <c r="AG7" s="13"/>
      <c r="AH7" s="13">
        <v>272</v>
      </c>
      <c r="AI7" s="13">
        <v>213</v>
      </c>
      <c r="AJ7" s="13"/>
      <c r="AK7" s="13">
        <v>220</v>
      </c>
      <c r="AL7" s="13">
        <v>186</v>
      </c>
      <c r="AM7" s="13"/>
      <c r="AN7" s="13">
        <v>227</v>
      </c>
      <c r="AO7" s="13">
        <v>221</v>
      </c>
      <c r="AP7" s="13"/>
      <c r="AQ7" s="13">
        <v>104</v>
      </c>
      <c r="AR7" s="13">
        <v>196</v>
      </c>
      <c r="AS7" s="13">
        <v>231</v>
      </c>
      <c r="AT7" s="13"/>
      <c r="AU7" s="13">
        <v>328</v>
      </c>
      <c r="AV7" s="13">
        <v>221</v>
      </c>
      <c r="AW7" s="13"/>
      <c r="AX7" s="13">
        <v>497</v>
      </c>
      <c r="AY7" s="13">
        <v>52</v>
      </c>
      <c r="AZ7" s="13"/>
      <c r="BA7" s="13">
        <v>224</v>
      </c>
      <c r="BB7" s="13">
        <v>56</v>
      </c>
    </row>
    <row r="8" spans="2:54" ht="30" customHeight="1" x14ac:dyDescent="0.35">
      <c r="B8" s="14" t="s">
        <v>84</v>
      </c>
      <c r="C8" s="14">
        <v>528</v>
      </c>
      <c r="D8" s="14">
        <v>296</v>
      </c>
      <c r="E8" s="14">
        <v>229</v>
      </c>
      <c r="F8" s="14"/>
      <c r="G8" s="14">
        <v>70</v>
      </c>
      <c r="H8" s="14">
        <v>130</v>
      </c>
      <c r="I8" s="14">
        <v>113</v>
      </c>
      <c r="J8" s="14">
        <v>105</v>
      </c>
      <c r="K8" s="14">
        <v>80</v>
      </c>
      <c r="L8" s="14">
        <v>31</v>
      </c>
      <c r="M8" s="14"/>
      <c r="N8" s="14">
        <v>79</v>
      </c>
      <c r="O8" s="14">
        <v>115</v>
      </c>
      <c r="P8" s="14">
        <v>207</v>
      </c>
      <c r="Q8" s="14">
        <v>127</v>
      </c>
      <c r="R8" s="14"/>
      <c r="S8" s="14">
        <v>301</v>
      </c>
      <c r="T8" s="14">
        <v>225</v>
      </c>
      <c r="U8" s="14"/>
      <c r="V8" s="14">
        <v>81</v>
      </c>
      <c r="W8" s="14">
        <v>225</v>
      </c>
      <c r="X8" s="14">
        <v>195</v>
      </c>
      <c r="Y8" s="14">
        <v>26</v>
      </c>
      <c r="Z8" s="14"/>
      <c r="AA8" s="14">
        <v>187</v>
      </c>
      <c r="AB8" s="14">
        <v>64</v>
      </c>
      <c r="AC8" s="14">
        <v>54</v>
      </c>
      <c r="AD8" s="14">
        <v>148</v>
      </c>
      <c r="AE8" s="14">
        <v>54</v>
      </c>
      <c r="AF8" s="14">
        <v>21</v>
      </c>
      <c r="AG8" s="14"/>
      <c r="AH8" s="14">
        <v>273</v>
      </c>
      <c r="AI8" s="14">
        <v>185</v>
      </c>
      <c r="AJ8" s="14"/>
      <c r="AK8" s="14">
        <v>222</v>
      </c>
      <c r="AL8" s="14">
        <v>163</v>
      </c>
      <c r="AM8" s="14"/>
      <c r="AN8" s="14">
        <v>221</v>
      </c>
      <c r="AO8" s="14">
        <v>200</v>
      </c>
      <c r="AP8" s="14"/>
      <c r="AQ8" s="14">
        <v>99</v>
      </c>
      <c r="AR8" s="14">
        <v>199</v>
      </c>
      <c r="AS8" s="14">
        <v>208</v>
      </c>
      <c r="AT8" s="14"/>
      <c r="AU8" s="14">
        <v>302</v>
      </c>
      <c r="AV8" s="14">
        <v>222</v>
      </c>
      <c r="AW8" s="14"/>
      <c r="AX8" s="14">
        <v>470</v>
      </c>
      <c r="AY8" s="14">
        <v>55</v>
      </c>
      <c r="AZ8" s="14"/>
      <c r="BA8" s="14">
        <v>203</v>
      </c>
      <c r="BB8" s="14">
        <v>50</v>
      </c>
    </row>
    <row r="9" spans="2:54" ht="43.5" customHeight="1" x14ac:dyDescent="0.35">
      <c r="B9" s="19" t="s">
        <v>406</v>
      </c>
      <c r="C9" s="16">
        <v>0.17691728152407701</v>
      </c>
      <c r="D9" s="16">
        <v>0.16208664697859801</v>
      </c>
      <c r="E9" s="16">
        <v>0.197523380861163</v>
      </c>
      <c r="F9" s="16"/>
      <c r="G9" s="16">
        <v>0.123735393772386</v>
      </c>
      <c r="H9" s="16">
        <v>0.12974084887621801</v>
      </c>
      <c r="I9" s="16">
        <v>0.15678761054960999</v>
      </c>
      <c r="J9" s="16">
        <v>0.20878153565256399</v>
      </c>
      <c r="K9" s="16">
        <v>0.27105220509843703</v>
      </c>
      <c r="L9" s="16">
        <v>0.21882474674295799</v>
      </c>
      <c r="M9" s="16"/>
      <c r="N9" s="16">
        <v>0.137325363836035</v>
      </c>
      <c r="O9" s="16">
        <v>0.25678234189995702</v>
      </c>
      <c r="P9" s="16">
        <v>0.14770315845929999</v>
      </c>
      <c r="Q9" s="16">
        <v>0.17649211094947101</v>
      </c>
      <c r="R9" s="16"/>
      <c r="S9" s="16">
        <v>0.181006308532389</v>
      </c>
      <c r="T9" s="16">
        <v>0.17249529817971601</v>
      </c>
      <c r="U9" s="16"/>
      <c r="V9" s="16">
        <v>0.15271227584129601</v>
      </c>
      <c r="W9" s="16">
        <v>0.205287371637181</v>
      </c>
      <c r="X9" s="16">
        <v>0.16145853292345599</v>
      </c>
      <c r="Y9" s="16">
        <v>0.123025761413372</v>
      </c>
      <c r="Z9" s="16"/>
      <c r="AA9" s="16">
        <v>0.19655238698420599</v>
      </c>
      <c r="AB9" s="16">
        <v>0.19603607105520601</v>
      </c>
      <c r="AC9" s="16">
        <v>0.23992120002398301</v>
      </c>
      <c r="AD9" s="16">
        <v>0.129682674324545</v>
      </c>
      <c r="AE9" s="16">
        <v>0.12135149049642301</v>
      </c>
      <c r="AF9" s="16">
        <v>0.25588190778161302</v>
      </c>
      <c r="AG9" s="16"/>
      <c r="AH9" s="16">
        <v>0.16742460841749801</v>
      </c>
      <c r="AI9" s="16">
        <v>0.18569030067002601</v>
      </c>
      <c r="AJ9" s="16"/>
      <c r="AK9" s="16">
        <v>0.154392893491618</v>
      </c>
      <c r="AL9" s="16">
        <v>0.16902404796192499</v>
      </c>
      <c r="AM9" s="16"/>
      <c r="AN9" s="16">
        <v>0.19353530886320999</v>
      </c>
      <c r="AO9" s="16">
        <v>0.16433804805391999</v>
      </c>
      <c r="AP9" s="16"/>
      <c r="AQ9" s="16">
        <v>0.17845044223225601</v>
      </c>
      <c r="AR9" s="16">
        <v>0.20864369442800901</v>
      </c>
      <c r="AS9" s="16">
        <v>0.16057902748511099</v>
      </c>
      <c r="AT9" s="16"/>
      <c r="AU9" s="16">
        <v>0.142392588005403</v>
      </c>
      <c r="AV9" s="16">
        <v>0.22692410230535401</v>
      </c>
      <c r="AW9" s="16"/>
      <c r="AX9" s="16">
        <v>0.17319583948568901</v>
      </c>
      <c r="AY9" s="16">
        <v>0.21587471788961601</v>
      </c>
      <c r="AZ9" s="16"/>
      <c r="BA9" s="16">
        <v>0.1206571583791</v>
      </c>
      <c r="BB9" s="16">
        <v>0.14867309261075501</v>
      </c>
    </row>
    <row r="10" spans="2:54" x14ac:dyDescent="0.35">
      <c r="B10" s="19" t="s">
        <v>407</v>
      </c>
      <c r="C10" s="16">
        <v>4.6405968799547503E-2</v>
      </c>
      <c r="D10" s="16">
        <v>4.7767628895154797E-2</v>
      </c>
      <c r="E10" s="16">
        <v>4.5020489842818701E-2</v>
      </c>
      <c r="F10" s="16"/>
      <c r="G10" s="16">
        <v>1.7808547855809501E-2</v>
      </c>
      <c r="H10" s="16">
        <v>1.5701990218532299E-2</v>
      </c>
      <c r="I10" s="16">
        <v>3.4791781055915801E-2</v>
      </c>
      <c r="J10" s="16">
        <v>9.0069508639514101E-2</v>
      </c>
      <c r="K10" s="16">
        <v>8.7909860419639704E-2</v>
      </c>
      <c r="L10" s="16">
        <v>2.7534382849241399E-2</v>
      </c>
      <c r="M10" s="16"/>
      <c r="N10" s="16">
        <v>8.4020466342001193E-2</v>
      </c>
      <c r="O10" s="16">
        <v>2.92056677668436E-2</v>
      </c>
      <c r="P10" s="16">
        <v>5.7423900816685199E-2</v>
      </c>
      <c r="Q10" s="16">
        <v>2.0659111392691502E-2</v>
      </c>
      <c r="R10" s="16"/>
      <c r="S10" s="16">
        <v>4.6520017154857797E-2</v>
      </c>
      <c r="T10" s="16">
        <v>4.6527704047583197E-2</v>
      </c>
      <c r="U10" s="16"/>
      <c r="V10" s="16">
        <v>2.5490476291295101E-2</v>
      </c>
      <c r="W10" s="16">
        <v>5.46141142521245E-2</v>
      </c>
      <c r="X10" s="16">
        <v>4.86767282930788E-2</v>
      </c>
      <c r="Y10" s="16">
        <v>2.4015150366739201E-2</v>
      </c>
      <c r="Z10" s="16"/>
      <c r="AA10" s="16">
        <v>4.6004645209607599E-2</v>
      </c>
      <c r="AB10" s="16">
        <v>7.2623469658949303E-3</v>
      </c>
      <c r="AC10" s="16">
        <v>5.9326215975458799E-2</v>
      </c>
      <c r="AD10" s="16">
        <v>4.8815100790339197E-2</v>
      </c>
      <c r="AE10" s="16">
        <v>4.1124880406566103E-2</v>
      </c>
      <c r="AF10" s="16">
        <v>0.13140273583638901</v>
      </c>
      <c r="AG10" s="16"/>
      <c r="AH10" s="16">
        <v>4.77900055252998E-2</v>
      </c>
      <c r="AI10" s="16">
        <v>4.8809492846824599E-2</v>
      </c>
      <c r="AJ10" s="16"/>
      <c r="AK10" s="16">
        <v>2.74995501857319E-2</v>
      </c>
      <c r="AL10" s="16">
        <v>5.0094401358219298E-2</v>
      </c>
      <c r="AM10" s="16"/>
      <c r="AN10" s="16">
        <v>5.2093046784893397E-2</v>
      </c>
      <c r="AO10" s="16">
        <v>4.8845059132262898E-2</v>
      </c>
      <c r="AP10" s="16"/>
      <c r="AQ10" s="16">
        <v>4.8096487617583998E-2</v>
      </c>
      <c r="AR10" s="16">
        <v>3.6122782925132699E-2</v>
      </c>
      <c r="AS10" s="16">
        <v>5.2532626603681999E-2</v>
      </c>
      <c r="AT10" s="16"/>
      <c r="AU10" s="16">
        <v>5.61888995026633E-2</v>
      </c>
      <c r="AV10" s="16">
        <v>3.38535812517443E-2</v>
      </c>
      <c r="AW10" s="16"/>
      <c r="AX10" s="16">
        <v>5.00816459587319E-2</v>
      </c>
      <c r="AY10" s="16">
        <v>1.7159859152644698E-2</v>
      </c>
      <c r="AZ10" s="16"/>
      <c r="BA10" s="16">
        <v>2.17332377664997E-2</v>
      </c>
      <c r="BB10" s="16">
        <v>7.7711424722462202E-2</v>
      </c>
    </row>
    <row r="11" spans="2:54" x14ac:dyDescent="0.35">
      <c r="B11" s="19" t="s">
        <v>373</v>
      </c>
      <c r="C11" s="16">
        <v>6.1811583994826502E-2</v>
      </c>
      <c r="D11" s="16">
        <v>5.4325203027027001E-2</v>
      </c>
      <c r="E11" s="16">
        <v>7.1991107390926706E-2</v>
      </c>
      <c r="F11" s="16"/>
      <c r="G11" s="16">
        <v>5.4247466639937202E-2</v>
      </c>
      <c r="H11" s="16">
        <v>5.7493349922490201E-2</v>
      </c>
      <c r="I11" s="16">
        <v>3.9302440323853702E-2</v>
      </c>
      <c r="J11" s="16">
        <v>7.4698509009634997E-2</v>
      </c>
      <c r="K11" s="16">
        <v>7.2923825807292203E-2</v>
      </c>
      <c r="L11" s="16">
        <v>0.107534369291256</v>
      </c>
      <c r="M11" s="16"/>
      <c r="N11" s="16">
        <v>2.98838021453031E-2</v>
      </c>
      <c r="O11" s="16">
        <v>6.9135797992781398E-2</v>
      </c>
      <c r="P11" s="16">
        <v>6.8203572048832498E-2</v>
      </c>
      <c r="Q11" s="16">
        <v>6.4555534795959393E-2</v>
      </c>
      <c r="R11" s="16"/>
      <c r="S11" s="16">
        <v>6.5030836339324799E-2</v>
      </c>
      <c r="T11" s="16">
        <v>5.78723779827107E-2</v>
      </c>
      <c r="U11" s="16"/>
      <c r="V11" s="16">
        <v>1.8459736164216201E-2</v>
      </c>
      <c r="W11" s="16">
        <v>8.29783555507249E-2</v>
      </c>
      <c r="X11" s="16">
        <v>5.5279897659794297E-2</v>
      </c>
      <c r="Y11" s="16">
        <v>6.3116457577212501E-2</v>
      </c>
      <c r="Z11" s="16"/>
      <c r="AA11" s="16">
        <v>7.0694557868560506E-2</v>
      </c>
      <c r="AB11" s="16">
        <v>3.4238030172127301E-2</v>
      </c>
      <c r="AC11" s="16">
        <v>0.121763517375889</v>
      </c>
      <c r="AD11" s="16">
        <v>5.3183664487412498E-2</v>
      </c>
      <c r="AE11" s="16">
        <v>5.1253389463763503E-2</v>
      </c>
      <c r="AF11" s="16">
        <v>0</v>
      </c>
      <c r="AG11" s="16"/>
      <c r="AH11" s="16">
        <v>4.8913281353156798E-2</v>
      </c>
      <c r="AI11" s="16">
        <v>7.4491683579992696E-2</v>
      </c>
      <c r="AJ11" s="16"/>
      <c r="AK11" s="16">
        <v>3.8591771040955201E-2</v>
      </c>
      <c r="AL11" s="16">
        <v>8.9321477636703603E-2</v>
      </c>
      <c r="AM11" s="16"/>
      <c r="AN11" s="16">
        <v>4.6556883420552003E-2</v>
      </c>
      <c r="AO11" s="16">
        <v>7.5871848232780606E-2</v>
      </c>
      <c r="AP11" s="16"/>
      <c r="AQ11" s="16">
        <v>5.0450616313195001E-2</v>
      </c>
      <c r="AR11" s="16">
        <v>6.4650193858144994E-2</v>
      </c>
      <c r="AS11" s="16">
        <v>5.8697007925990197E-2</v>
      </c>
      <c r="AT11" s="16"/>
      <c r="AU11" s="16">
        <v>5.4992815657070801E-2</v>
      </c>
      <c r="AV11" s="16">
        <v>7.2138360457601094E-2</v>
      </c>
      <c r="AW11" s="16"/>
      <c r="AX11" s="16">
        <v>6.1105212511589201E-2</v>
      </c>
      <c r="AY11" s="16">
        <v>7.0384689070001893E-2</v>
      </c>
      <c r="AZ11" s="16"/>
      <c r="BA11" s="16">
        <v>5.9979609803009197E-2</v>
      </c>
      <c r="BB11" s="16">
        <v>8.4714847211450603E-2</v>
      </c>
    </row>
    <row r="12" spans="2:54" x14ac:dyDescent="0.35">
      <c r="B12" s="19" t="s">
        <v>374</v>
      </c>
      <c r="C12" s="16">
        <v>5.2888352457012199E-2</v>
      </c>
      <c r="D12" s="16">
        <v>6.0404692036183497E-2</v>
      </c>
      <c r="E12" s="16">
        <v>4.3597311577634398E-2</v>
      </c>
      <c r="F12" s="16"/>
      <c r="G12" s="16">
        <v>8.8131715046392001E-2</v>
      </c>
      <c r="H12" s="16">
        <v>4.5212682371459999E-2</v>
      </c>
      <c r="I12" s="16">
        <v>3.2175705886108102E-2</v>
      </c>
      <c r="J12" s="16">
        <v>1.4970657756811501E-2</v>
      </c>
      <c r="K12" s="16">
        <v>8.9629275756008805E-2</v>
      </c>
      <c r="L12" s="16">
        <v>0.114839273838224</v>
      </c>
      <c r="M12" s="16"/>
      <c r="N12" s="16">
        <v>3.8230541135134202E-2</v>
      </c>
      <c r="O12" s="16">
        <v>5.0517248007863003E-2</v>
      </c>
      <c r="P12" s="16">
        <v>6.0754799676442803E-2</v>
      </c>
      <c r="Q12" s="16">
        <v>5.1312670345246003E-2</v>
      </c>
      <c r="R12" s="16"/>
      <c r="S12" s="16">
        <v>6.2232417455091601E-2</v>
      </c>
      <c r="T12" s="16">
        <v>4.0706908385956198E-2</v>
      </c>
      <c r="U12" s="16"/>
      <c r="V12" s="16">
        <v>6.0108622561280502E-2</v>
      </c>
      <c r="W12" s="16">
        <v>4.61266343480633E-2</v>
      </c>
      <c r="X12" s="16">
        <v>4.4186602067781203E-2</v>
      </c>
      <c r="Y12" s="16">
        <v>0.15316612486904899</v>
      </c>
      <c r="Z12" s="16"/>
      <c r="AA12" s="16">
        <v>6.6981671487116298E-2</v>
      </c>
      <c r="AB12" s="16">
        <v>0.103671639439868</v>
      </c>
      <c r="AC12" s="16">
        <v>2.3352201133187599E-2</v>
      </c>
      <c r="AD12" s="16">
        <v>2.5671518578084598E-2</v>
      </c>
      <c r="AE12" s="16">
        <v>5.9182140644656399E-2</v>
      </c>
      <c r="AF12" s="16">
        <v>2.4734700383260901E-2</v>
      </c>
      <c r="AG12" s="16"/>
      <c r="AH12" s="16">
        <v>5.0507558289497601E-2</v>
      </c>
      <c r="AI12" s="16">
        <v>6.14623250603758E-2</v>
      </c>
      <c r="AJ12" s="16"/>
      <c r="AK12" s="16">
        <v>2.5229342052572001E-2</v>
      </c>
      <c r="AL12" s="16">
        <v>6.6187192764222399E-2</v>
      </c>
      <c r="AM12" s="16"/>
      <c r="AN12" s="16">
        <v>4.4632609606021501E-2</v>
      </c>
      <c r="AO12" s="16">
        <v>5.7056733325319998E-2</v>
      </c>
      <c r="AP12" s="16"/>
      <c r="AQ12" s="16">
        <v>7.2707197228172801E-2</v>
      </c>
      <c r="AR12" s="16">
        <v>5.0385047202457102E-2</v>
      </c>
      <c r="AS12" s="16">
        <v>4.8647872992048799E-2</v>
      </c>
      <c r="AT12" s="16"/>
      <c r="AU12" s="16">
        <v>5.3380981007255003E-2</v>
      </c>
      <c r="AV12" s="16">
        <v>4.31312229589257E-2</v>
      </c>
      <c r="AW12" s="16"/>
      <c r="AX12" s="16">
        <v>4.7587107370013398E-2</v>
      </c>
      <c r="AY12" s="16">
        <v>0.10007056402037</v>
      </c>
      <c r="AZ12" s="16"/>
      <c r="BA12" s="16">
        <v>3.3129539084455199E-2</v>
      </c>
      <c r="BB12" s="16">
        <v>9.3100565455790402E-2</v>
      </c>
    </row>
    <row r="13" spans="2:54" x14ac:dyDescent="0.35">
      <c r="B13" s="19" t="s">
        <v>408</v>
      </c>
      <c r="C13" s="16">
        <v>7.2125785590730795E-2</v>
      </c>
      <c r="D13" s="16">
        <v>6.4189873314753995E-2</v>
      </c>
      <c r="E13" s="16">
        <v>8.2969928959223699E-2</v>
      </c>
      <c r="F13" s="16"/>
      <c r="G13" s="16">
        <v>0.11398262028884</v>
      </c>
      <c r="H13" s="16">
        <v>9.5207219742134794E-2</v>
      </c>
      <c r="I13" s="16">
        <v>7.3155675744102699E-2</v>
      </c>
      <c r="J13" s="16">
        <v>5.4898445768305201E-2</v>
      </c>
      <c r="K13" s="16">
        <v>3.6720186005890901E-2</v>
      </c>
      <c r="L13" s="16">
        <v>2.5573420525026602E-2</v>
      </c>
      <c r="M13" s="16"/>
      <c r="N13" s="16">
        <v>5.6680945208987303E-2</v>
      </c>
      <c r="O13" s="16">
        <v>0.11483743902620901</v>
      </c>
      <c r="P13" s="16">
        <v>8.5252875571130898E-2</v>
      </c>
      <c r="Q13" s="16">
        <v>2.13147990483737E-2</v>
      </c>
      <c r="R13" s="16"/>
      <c r="S13" s="16">
        <v>6.7890074671644401E-2</v>
      </c>
      <c r="T13" s="16">
        <v>7.8215586205786003E-2</v>
      </c>
      <c r="U13" s="16"/>
      <c r="V13" s="16">
        <v>0.118969216559337</v>
      </c>
      <c r="W13" s="16">
        <v>7.3878454091212395E-2</v>
      </c>
      <c r="X13" s="16">
        <v>6.01908280874104E-2</v>
      </c>
      <c r="Y13" s="16">
        <v>0</v>
      </c>
      <c r="Z13" s="16"/>
      <c r="AA13" s="16">
        <v>6.3912648194650395E-2</v>
      </c>
      <c r="AB13" s="16">
        <v>8.7848514463938196E-2</v>
      </c>
      <c r="AC13" s="16">
        <v>0.12115222341675801</v>
      </c>
      <c r="AD13" s="16">
        <v>5.8482031318309799E-2</v>
      </c>
      <c r="AE13" s="16">
        <v>8.7523739045280505E-2</v>
      </c>
      <c r="AF13" s="16">
        <v>2.8365354239894901E-2</v>
      </c>
      <c r="AG13" s="16"/>
      <c r="AH13" s="16">
        <v>7.6379048685185094E-2</v>
      </c>
      <c r="AI13" s="16">
        <v>5.2928103664290897E-2</v>
      </c>
      <c r="AJ13" s="16"/>
      <c r="AK13" s="16">
        <v>9.8337726791869001E-2</v>
      </c>
      <c r="AL13" s="16">
        <v>4.6171968686982097E-2</v>
      </c>
      <c r="AM13" s="16"/>
      <c r="AN13" s="16">
        <v>8.4616668015770793E-2</v>
      </c>
      <c r="AO13" s="16">
        <v>5.48912694219734E-2</v>
      </c>
      <c r="AP13" s="16"/>
      <c r="AQ13" s="16">
        <v>9.1857235086987704E-2</v>
      </c>
      <c r="AR13" s="16">
        <v>5.1217228468974897E-2</v>
      </c>
      <c r="AS13" s="16">
        <v>8.2706558955070994E-2</v>
      </c>
      <c r="AT13" s="16"/>
      <c r="AU13" s="16">
        <v>6.1434673009389401E-2</v>
      </c>
      <c r="AV13" s="16">
        <v>8.7901737671283203E-2</v>
      </c>
      <c r="AW13" s="16"/>
      <c r="AX13" s="16">
        <v>6.9699543943115103E-2</v>
      </c>
      <c r="AY13" s="16">
        <v>9.5720375543710198E-2</v>
      </c>
      <c r="AZ13" s="16"/>
      <c r="BA13" s="16">
        <v>7.1609176137747796E-2</v>
      </c>
      <c r="BB13" s="16">
        <v>3.0579164623092899E-2</v>
      </c>
    </row>
    <row r="14" spans="2:54" x14ac:dyDescent="0.35">
      <c r="B14" s="19" t="s">
        <v>376</v>
      </c>
      <c r="C14" s="16">
        <v>0.154614948308327</v>
      </c>
      <c r="D14" s="16">
        <v>0.154790716896959</v>
      </c>
      <c r="E14" s="16">
        <v>0.151530628668783</v>
      </c>
      <c r="F14" s="16"/>
      <c r="G14" s="16">
        <v>0.17660804776594</v>
      </c>
      <c r="H14" s="16">
        <v>0.12638293778324</v>
      </c>
      <c r="I14" s="16">
        <v>0.18622188695946801</v>
      </c>
      <c r="J14" s="16">
        <v>0.15023277059266901</v>
      </c>
      <c r="K14" s="16">
        <v>0.150161012692622</v>
      </c>
      <c r="L14" s="16">
        <v>0.133974049974458</v>
      </c>
      <c r="M14" s="16"/>
      <c r="N14" s="16">
        <v>0.17356188662483099</v>
      </c>
      <c r="O14" s="16">
        <v>0.12589124300437801</v>
      </c>
      <c r="P14" s="16">
        <v>0.15802190634341801</v>
      </c>
      <c r="Q14" s="16">
        <v>0.163447805363091</v>
      </c>
      <c r="R14" s="16"/>
      <c r="S14" s="16">
        <v>0.1404647256905</v>
      </c>
      <c r="T14" s="16">
        <v>0.16853957162572999</v>
      </c>
      <c r="U14" s="16"/>
      <c r="V14" s="16">
        <v>0.20225756140309001</v>
      </c>
      <c r="W14" s="16">
        <v>0.16016995337019599</v>
      </c>
      <c r="X14" s="16">
        <v>0.131238331359078</v>
      </c>
      <c r="Y14" s="16">
        <v>0.13224846185696501</v>
      </c>
      <c r="Z14" s="16"/>
      <c r="AA14" s="16">
        <v>0.179416461807721</v>
      </c>
      <c r="AB14" s="16">
        <v>0.17268692245951101</v>
      </c>
      <c r="AC14" s="16">
        <v>0.110790090426333</v>
      </c>
      <c r="AD14" s="16">
        <v>0.16162735372405801</v>
      </c>
      <c r="AE14" s="16">
        <v>0.101515718017512</v>
      </c>
      <c r="AF14" s="16">
        <v>7.8678427725731401E-2</v>
      </c>
      <c r="AG14" s="16"/>
      <c r="AH14" s="16">
        <v>0.13995832255655399</v>
      </c>
      <c r="AI14" s="16">
        <v>0.16981602735979501</v>
      </c>
      <c r="AJ14" s="16"/>
      <c r="AK14" s="16">
        <v>0.124480783919932</v>
      </c>
      <c r="AL14" s="16">
        <v>0.17072308002710301</v>
      </c>
      <c r="AM14" s="16"/>
      <c r="AN14" s="16">
        <v>0.11471963341102601</v>
      </c>
      <c r="AO14" s="16">
        <v>0.15107852034365299</v>
      </c>
      <c r="AP14" s="16"/>
      <c r="AQ14" s="16">
        <v>9.2157903127748006E-2</v>
      </c>
      <c r="AR14" s="16">
        <v>0.17461952184016399</v>
      </c>
      <c r="AS14" s="16">
        <v>0.15613389251695201</v>
      </c>
      <c r="AT14" s="16"/>
      <c r="AU14" s="16">
        <v>0.146240691772345</v>
      </c>
      <c r="AV14" s="16">
        <v>0.168616190496298</v>
      </c>
      <c r="AW14" s="16"/>
      <c r="AX14" s="16">
        <v>0.149237334231997</v>
      </c>
      <c r="AY14" s="16">
        <v>0.184105150014157</v>
      </c>
      <c r="AZ14" s="16"/>
      <c r="BA14" s="16">
        <v>0.148700617493254</v>
      </c>
      <c r="BB14" s="16">
        <v>9.5990173754535696E-2</v>
      </c>
    </row>
    <row r="15" spans="2:54" x14ac:dyDescent="0.35">
      <c r="B15" s="19" t="s">
        <v>377</v>
      </c>
      <c r="C15" s="16">
        <v>7.7366264799332604E-2</v>
      </c>
      <c r="D15" s="16">
        <v>8.59127220025694E-2</v>
      </c>
      <c r="E15" s="16">
        <v>6.6941163990430097E-2</v>
      </c>
      <c r="F15" s="16"/>
      <c r="G15" s="16">
        <v>3.32744877797502E-2</v>
      </c>
      <c r="H15" s="16">
        <v>8.8213531459521502E-2</v>
      </c>
      <c r="I15" s="16">
        <v>7.6780942149090203E-2</v>
      </c>
      <c r="J15" s="16">
        <v>8.9128328297071999E-2</v>
      </c>
      <c r="K15" s="16">
        <v>7.3803430895604705E-2</v>
      </c>
      <c r="L15" s="16">
        <v>0.103769616043885</v>
      </c>
      <c r="M15" s="16"/>
      <c r="N15" s="16">
        <v>0.11049314647346301</v>
      </c>
      <c r="O15" s="16">
        <v>7.8837141257888904E-2</v>
      </c>
      <c r="P15" s="16">
        <v>7.1924052017512993E-2</v>
      </c>
      <c r="Q15" s="16">
        <v>6.4300100631168894E-2</v>
      </c>
      <c r="R15" s="16"/>
      <c r="S15" s="16">
        <v>0.100328084448407</v>
      </c>
      <c r="T15" s="16">
        <v>4.7121124366927503E-2</v>
      </c>
      <c r="U15" s="16"/>
      <c r="V15" s="16">
        <v>6.35872693718018E-2</v>
      </c>
      <c r="W15" s="16">
        <v>7.4908060243239802E-2</v>
      </c>
      <c r="X15" s="16">
        <v>9.3546203233067601E-2</v>
      </c>
      <c r="Y15" s="16">
        <v>2.1236592988799999E-2</v>
      </c>
      <c r="Z15" s="16"/>
      <c r="AA15" s="16">
        <v>5.6686840898068198E-2</v>
      </c>
      <c r="AB15" s="16">
        <v>8.0759132947488502E-2</v>
      </c>
      <c r="AC15" s="16">
        <v>5.8858231840945199E-2</v>
      </c>
      <c r="AD15" s="16">
        <v>0.113933907786369</v>
      </c>
      <c r="AE15" s="16">
        <v>7.9401618330698004E-2</v>
      </c>
      <c r="AF15" s="16">
        <v>3.7059309821767202E-2</v>
      </c>
      <c r="AG15" s="16"/>
      <c r="AH15" s="16">
        <v>8.7011648920908305E-2</v>
      </c>
      <c r="AI15" s="16">
        <v>6.5859150729052796E-2</v>
      </c>
      <c r="AJ15" s="16"/>
      <c r="AK15" s="16">
        <v>9.1498790105096595E-2</v>
      </c>
      <c r="AL15" s="16">
        <v>6.5687345098630404E-2</v>
      </c>
      <c r="AM15" s="16"/>
      <c r="AN15" s="16">
        <v>8.7724762114566299E-2</v>
      </c>
      <c r="AO15" s="16">
        <v>7.4198556559643802E-2</v>
      </c>
      <c r="AP15" s="16"/>
      <c r="AQ15" s="16">
        <v>7.9199910994082703E-2</v>
      </c>
      <c r="AR15" s="16">
        <v>0.105782362332424</v>
      </c>
      <c r="AS15" s="16">
        <v>4.96871006608978E-2</v>
      </c>
      <c r="AT15" s="16"/>
      <c r="AU15" s="16">
        <v>6.3311594312076003E-2</v>
      </c>
      <c r="AV15" s="16">
        <v>9.1029345962031397E-2</v>
      </c>
      <c r="AW15" s="16"/>
      <c r="AX15" s="16">
        <v>7.3309533176396297E-2</v>
      </c>
      <c r="AY15" s="16">
        <v>9.58519557245609E-2</v>
      </c>
      <c r="AZ15" s="16"/>
      <c r="BA15" s="16">
        <v>7.2882005586863197E-2</v>
      </c>
      <c r="BB15" s="16">
        <v>9.2872605648344306E-2</v>
      </c>
    </row>
    <row r="16" spans="2:54" x14ac:dyDescent="0.35">
      <c r="B16" s="19" t="s">
        <v>409</v>
      </c>
      <c r="C16" s="16">
        <v>8.2368068564402402E-2</v>
      </c>
      <c r="D16" s="16">
        <v>7.1034920709466501E-2</v>
      </c>
      <c r="E16" s="16">
        <v>9.7687614936907904E-2</v>
      </c>
      <c r="F16" s="16"/>
      <c r="G16" s="16">
        <v>3.9249011837007602E-2</v>
      </c>
      <c r="H16" s="16">
        <v>0.13111167566752699</v>
      </c>
      <c r="I16" s="16">
        <v>8.1827405793917701E-2</v>
      </c>
      <c r="J16" s="16">
        <v>8.9762490865819097E-2</v>
      </c>
      <c r="K16" s="16">
        <v>2.8787553433099401E-2</v>
      </c>
      <c r="L16" s="16">
        <v>9.0992003894350998E-2</v>
      </c>
      <c r="M16" s="16"/>
      <c r="N16" s="16">
        <v>8.3168282805462193E-2</v>
      </c>
      <c r="O16" s="16">
        <v>0.107461605139285</v>
      </c>
      <c r="P16" s="16">
        <v>7.1066450832755396E-2</v>
      </c>
      <c r="Q16" s="16">
        <v>7.7462566219227896E-2</v>
      </c>
      <c r="R16" s="16"/>
      <c r="S16" s="16">
        <v>6.2578793492487503E-2</v>
      </c>
      <c r="T16" s="16">
        <v>0.109315117104482</v>
      </c>
      <c r="U16" s="16"/>
      <c r="V16" s="16">
        <v>9.1055592953166398E-2</v>
      </c>
      <c r="W16" s="16">
        <v>9.5225785963182999E-2</v>
      </c>
      <c r="X16" s="16">
        <v>6.6542370772177797E-2</v>
      </c>
      <c r="Y16" s="16">
        <v>6.2290961452948802E-2</v>
      </c>
      <c r="Z16" s="16"/>
      <c r="AA16" s="16">
        <v>6.3468001089175705E-2</v>
      </c>
      <c r="AB16" s="16">
        <v>7.4832120650217895E-2</v>
      </c>
      <c r="AC16" s="16">
        <v>0.13299831786591401</v>
      </c>
      <c r="AD16" s="16">
        <v>0.10068691545321801</v>
      </c>
      <c r="AE16" s="16">
        <v>6.0644817349051902E-2</v>
      </c>
      <c r="AF16" s="16">
        <v>7.0491244525783994E-2</v>
      </c>
      <c r="AG16" s="16"/>
      <c r="AH16" s="16">
        <v>9.1342102199880995E-2</v>
      </c>
      <c r="AI16" s="16">
        <v>8.1842835950788798E-2</v>
      </c>
      <c r="AJ16" s="16"/>
      <c r="AK16" s="16">
        <v>8.9710257658480397E-2</v>
      </c>
      <c r="AL16" s="16">
        <v>9.8845461646039107E-2</v>
      </c>
      <c r="AM16" s="16"/>
      <c r="AN16" s="16">
        <v>8.9574608569895603E-2</v>
      </c>
      <c r="AO16" s="16">
        <v>8.3012142989461898E-2</v>
      </c>
      <c r="AP16" s="16"/>
      <c r="AQ16" s="16">
        <v>0.11623251882237</v>
      </c>
      <c r="AR16" s="16">
        <v>8.9161279912952002E-2</v>
      </c>
      <c r="AS16" s="16">
        <v>5.4824960295847602E-2</v>
      </c>
      <c r="AT16" s="16"/>
      <c r="AU16" s="16">
        <v>0.103998231152282</v>
      </c>
      <c r="AV16" s="16">
        <v>5.4275536145416803E-2</v>
      </c>
      <c r="AW16" s="16"/>
      <c r="AX16" s="16">
        <v>8.3845288298634399E-2</v>
      </c>
      <c r="AY16" s="16">
        <v>7.3274366633136107E-2</v>
      </c>
      <c r="AZ16" s="16"/>
      <c r="BA16" s="16">
        <v>0.11509158191308801</v>
      </c>
      <c r="BB16" s="16">
        <v>8.1719816152516001E-2</v>
      </c>
    </row>
    <row r="17" spans="2:54" x14ac:dyDescent="0.35">
      <c r="B17" s="19" t="s">
        <v>410</v>
      </c>
      <c r="C17" s="16">
        <v>8.6546403783216805E-2</v>
      </c>
      <c r="D17" s="16">
        <v>0.117285032966173</v>
      </c>
      <c r="E17" s="16">
        <v>4.7501165178828401E-2</v>
      </c>
      <c r="F17" s="16"/>
      <c r="G17" s="16">
        <v>8.2104889712952794E-2</v>
      </c>
      <c r="H17" s="16">
        <v>8.8861791539112098E-2</v>
      </c>
      <c r="I17" s="16">
        <v>0.13458099681858199</v>
      </c>
      <c r="J17" s="16">
        <v>6.9616028244716896E-2</v>
      </c>
      <c r="K17" s="16">
        <v>6.4105372968754501E-2</v>
      </c>
      <c r="L17" s="16">
        <v>2.6082246924146301E-2</v>
      </c>
      <c r="M17" s="16"/>
      <c r="N17" s="16">
        <v>0.11675520375164899</v>
      </c>
      <c r="O17" s="16">
        <v>8.4871273664361202E-2</v>
      </c>
      <c r="P17" s="16">
        <v>7.9928249946988605E-2</v>
      </c>
      <c r="Q17" s="16">
        <v>8.0089687368813597E-2</v>
      </c>
      <c r="R17" s="16"/>
      <c r="S17" s="16">
        <v>9.0295425003770399E-2</v>
      </c>
      <c r="T17" s="16">
        <v>8.2045009050714504E-2</v>
      </c>
      <c r="U17" s="16"/>
      <c r="V17" s="16">
        <v>3.4661571161096E-2</v>
      </c>
      <c r="W17" s="16">
        <v>6.2948699846515493E-2</v>
      </c>
      <c r="X17" s="16">
        <v>0.12114423436147199</v>
      </c>
      <c r="Y17" s="16">
        <v>0.19392533792108299</v>
      </c>
      <c r="Z17" s="16"/>
      <c r="AA17" s="16">
        <v>5.4748420744203503E-2</v>
      </c>
      <c r="AB17" s="16">
        <v>7.5658615497766105E-2</v>
      </c>
      <c r="AC17" s="16">
        <v>5.4821893577012497E-2</v>
      </c>
      <c r="AD17" s="16">
        <v>0.14441275169541401</v>
      </c>
      <c r="AE17" s="16">
        <v>0.1009216760802</v>
      </c>
      <c r="AF17" s="16">
        <v>4.1306347036102899E-2</v>
      </c>
      <c r="AG17" s="16"/>
      <c r="AH17" s="16">
        <v>9.4651163687611506E-2</v>
      </c>
      <c r="AI17" s="16">
        <v>8.4044592119794106E-2</v>
      </c>
      <c r="AJ17" s="16"/>
      <c r="AK17" s="16">
        <v>0.111620906786159</v>
      </c>
      <c r="AL17" s="16">
        <v>9.2614667685417401E-2</v>
      </c>
      <c r="AM17" s="16"/>
      <c r="AN17" s="16">
        <v>9.5765398768031099E-2</v>
      </c>
      <c r="AO17" s="16">
        <v>8.4088692802678194E-2</v>
      </c>
      <c r="AP17" s="16"/>
      <c r="AQ17" s="16">
        <v>4.5444805933207301E-2</v>
      </c>
      <c r="AR17" s="16">
        <v>7.7956813642692593E-2</v>
      </c>
      <c r="AS17" s="16">
        <v>0.12344765672343699</v>
      </c>
      <c r="AT17" s="16"/>
      <c r="AU17" s="16">
        <v>0.118627454886334</v>
      </c>
      <c r="AV17" s="16">
        <v>4.4283782534570097E-2</v>
      </c>
      <c r="AW17" s="16"/>
      <c r="AX17" s="16">
        <v>9.5886401185898806E-2</v>
      </c>
      <c r="AY17" s="16">
        <v>1.0921524855388101E-2</v>
      </c>
      <c r="AZ17" s="16"/>
      <c r="BA17" s="16">
        <v>0.14056848198913</v>
      </c>
      <c r="BB17" s="16">
        <v>0.122009010015265</v>
      </c>
    </row>
    <row r="18" spans="2:54" x14ac:dyDescent="0.35">
      <c r="B18" s="19" t="s">
        <v>411</v>
      </c>
      <c r="C18" s="16">
        <v>3.5864024308842897E-2</v>
      </c>
      <c r="D18" s="16">
        <v>3.6228235026217803E-2</v>
      </c>
      <c r="E18" s="16">
        <v>3.5683021916245797E-2</v>
      </c>
      <c r="F18" s="16"/>
      <c r="G18" s="16">
        <v>5.8144858967934997E-2</v>
      </c>
      <c r="H18" s="16">
        <v>1.32486006028443E-2</v>
      </c>
      <c r="I18" s="16">
        <v>3.8367936215742797E-2</v>
      </c>
      <c r="J18" s="16">
        <v>3.6484202871582903E-2</v>
      </c>
      <c r="K18" s="16">
        <v>5.3024898670781501E-2</v>
      </c>
      <c r="L18" s="16">
        <v>2.45683321538042E-2</v>
      </c>
      <c r="M18" s="16"/>
      <c r="N18" s="16">
        <v>1.20987385050404E-2</v>
      </c>
      <c r="O18" s="16">
        <v>2.49229137069279E-2</v>
      </c>
      <c r="P18" s="16">
        <v>5.5162902898595899E-2</v>
      </c>
      <c r="Q18" s="16">
        <v>2.9079896150290899E-2</v>
      </c>
      <c r="R18" s="16"/>
      <c r="S18" s="16">
        <v>3.2549021129965501E-2</v>
      </c>
      <c r="T18" s="16">
        <v>4.0508459643342702E-2</v>
      </c>
      <c r="U18" s="16"/>
      <c r="V18" s="16">
        <v>5.1474301970521899E-2</v>
      </c>
      <c r="W18" s="16">
        <v>1.09400747753527E-2</v>
      </c>
      <c r="X18" s="16">
        <v>5.8205371263111601E-2</v>
      </c>
      <c r="Y18" s="16">
        <v>3.5760740912225801E-2</v>
      </c>
      <c r="Z18" s="16"/>
      <c r="AA18" s="16">
        <v>3.1612470758939498E-2</v>
      </c>
      <c r="AB18" s="16">
        <v>1.6528420045086398E-2</v>
      </c>
      <c r="AC18" s="16">
        <v>1.4754972487100899E-2</v>
      </c>
      <c r="AD18" s="16">
        <v>5.1747090692155599E-2</v>
      </c>
      <c r="AE18" s="16">
        <v>3.1631275405032799E-2</v>
      </c>
      <c r="AF18" s="16">
        <v>8.5526670125186999E-2</v>
      </c>
      <c r="AG18" s="16"/>
      <c r="AH18" s="16">
        <v>2.95284137400912E-2</v>
      </c>
      <c r="AI18" s="16">
        <v>3.6510191033543797E-2</v>
      </c>
      <c r="AJ18" s="16"/>
      <c r="AK18" s="16">
        <v>4.4362985066832603E-2</v>
      </c>
      <c r="AL18" s="16">
        <v>1.9789374931826101E-2</v>
      </c>
      <c r="AM18" s="16"/>
      <c r="AN18" s="16">
        <v>3.9195708842235499E-2</v>
      </c>
      <c r="AO18" s="16">
        <v>3.9300980391302101E-2</v>
      </c>
      <c r="AP18" s="16"/>
      <c r="AQ18" s="16">
        <v>6.5720187137231906E-2</v>
      </c>
      <c r="AR18" s="16">
        <v>1.9704024166377801E-2</v>
      </c>
      <c r="AS18" s="16">
        <v>2.5616984461390099E-2</v>
      </c>
      <c r="AT18" s="16"/>
      <c r="AU18" s="16">
        <v>3.2675730927456403E-2</v>
      </c>
      <c r="AV18" s="16">
        <v>4.0809239558589297E-2</v>
      </c>
      <c r="AW18" s="16"/>
      <c r="AX18" s="16">
        <v>3.6602652479406098E-2</v>
      </c>
      <c r="AY18" s="16">
        <v>3.1094923735747598E-2</v>
      </c>
      <c r="AZ18" s="16"/>
      <c r="BA18" s="16">
        <v>4.3105652861037701E-2</v>
      </c>
      <c r="BB18" s="16">
        <v>2.25217404729036E-2</v>
      </c>
    </row>
    <row r="19" spans="2:54" ht="43.5" customHeight="1" x14ac:dyDescent="0.35">
      <c r="B19" s="19" t="s">
        <v>412</v>
      </c>
      <c r="C19" s="20">
        <v>0.153091317869684</v>
      </c>
      <c r="D19" s="20">
        <v>0.14597432814689701</v>
      </c>
      <c r="E19" s="20">
        <v>0.159554186677038</v>
      </c>
      <c r="F19" s="20"/>
      <c r="G19" s="20">
        <v>0.21271296033304901</v>
      </c>
      <c r="H19" s="20">
        <v>0.20882537181692001</v>
      </c>
      <c r="I19" s="20">
        <v>0.14600761850360899</v>
      </c>
      <c r="J19" s="20">
        <v>0.12135752230131</v>
      </c>
      <c r="K19" s="20">
        <v>7.1882378251868606E-2</v>
      </c>
      <c r="L19" s="20">
        <v>0.12630755776265001</v>
      </c>
      <c r="M19" s="20"/>
      <c r="N19" s="20">
        <v>0.15778162317209399</v>
      </c>
      <c r="O19" s="20">
        <v>5.7537328533505003E-2</v>
      </c>
      <c r="P19" s="20">
        <v>0.14455813138833801</v>
      </c>
      <c r="Q19" s="20">
        <v>0.25128571773566699</v>
      </c>
      <c r="R19" s="20"/>
      <c r="S19" s="20">
        <v>0.15110429608156201</v>
      </c>
      <c r="T19" s="20">
        <v>0.15665284340705099</v>
      </c>
      <c r="U19" s="20"/>
      <c r="V19" s="20">
        <v>0.18122337572290001</v>
      </c>
      <c r="W19" s="20">
        <v>0.13292249592220701</v>
      </c>
      <c r="X19" s="20">
        <v>0.15953089997957201</v>
      </c>
      <c r="Y19" s="20">
        <v>0.19121441064160499</v>
      </c>
      <c r="Z19" s="20"/>
      <c r="AA19" s="20">
        <v>0.16992189495775101</v>
      </c>
      <c r="AB19" s="20">
        <v>0.150478186302896</v>
      </c>
      <c r="AC19" s="20">
        <v>6.2261135877417703E-2</v>
      </c>
      <c r="AD19" s="20">
        <v>0.11175699115009501</v>
      </c>
      <c r="AE19" s="20">
        <v>0.26544925476081499</v>
      </c>
      <c r="AF19" s="20">
        <v>0.24655330252426999</v>
      </c>
      <c r="AG19" s="20"/>
      <c r="AH19" s="20">
        <v>0.16649384662431599</v>
      </c>
      <c r="AI19" s="20">
        <v>0.13854529698551499</v>
      </c>
      <c r="AJ19" s="20"/>
      <c r="AK19" s="20">
        <v>0.19427499290075401</v>
      </c>
      <c r="AL19" s="20">
        <v>0.13154098220293101</v>
      </c>
      <c r="AM19" s="20"/>
      <c r="AN19" s="20">
        <v>0.15158537160379801</v>
      </c>
      <c r="AO19" s="20">
        <v>0.16731814874700399</v>
      </c>
      <c r="AP19" s="20"/>
      <c r="AQ19" s="20">
        <v>0.15968269550716499</v>
      </c>
      <c r="AR19" s="20">
        <v>0.121757051222671</v>
      </c>
      <c r="AS19" s="20">
        <v>0.187126311379573</v>
      </c>
      <c r="AT19" s="20"/>
      <c r="AU19" s="20">
        <v>0.166756339767725</v>
      </c>
      <c r="AV19" s="20">
        <v>0.13703690065818699</v>
      </c>
      <c r="AW19" s="20"/>
      <c r="AX19" s="20">
        <v>0.15944944135852901</v>
      </c>
      <c r="AY19" s="20">
        <v>0.105541873360668</v>
      </c>
      <c r="AZ19" s="20"/>
      <c r="BA19" s="20">
        <v>0.17254293898581499</v>
      </c>
      <c r="BB19" s="20">
        <v>0.150107559332884</v>
      </c>
    </row>
    <row r="20" spans="2:54" x14ac:dyDescent="0.35">
      <c r="B20" s="21" t="s">
        <v>572</v>
      </c>
    </row>
    <row r="21" spans="2:54" x14ac:dyDescent="0.35">
      <c r="B21" t="s">
        <v>525</v>
      </c>
    </row>
    <row r="22" spans="2:54" x14ac:dyDescent="0.35">
      <c r="B22" t="s">
        <v>526</v>
      </c>
    </row>
    <row r="24" spans="2:54" x14ac:dyDescent="0.35">
      <c r="B24"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B21"/>
  <sheetViews>
    <sheetView showGridLines="0" topLeftCell="A6"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413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551</v>
      </c>
      <c r="D7" s="13">
        <v>306</v>
      </c>
      <c r="E7" s="13">
        <v>243</v>
      </c>
      <c r="F7" s="13"/>
      <c r="G7" s="13">
        <v>62</v>
      </c>
      <c r="H7" s="13">
        <v>136</v>
      </c>
      <c r="I7" s="13">
        <v>117</v>
      </c>
      <c r="J7" s="13">
        <v>112</v>
      </c>
      <c r="K7" s="13">
        <v>91</v>
      </c>
      <c r="L7" s="13">
        <v>33</v>
      </c>
      <c r="M7" s="13"/>
      <c r="N7" s="13">
        <v>97</v>
      </c>
      <c r="O7" s="13">
        <v>127</v>
      </c>
      <c r="P7" s="13">
        <v>234</v>
      </c>
      <c r="Q7" s="13">
        <v>93</v>
      </c>
      <c r="R7" s="13"/>
      <c r="S7" s="13">
        <v>400</v>
      </c>
      <c r="T7" s="13">
        <v>150</v>
      </c>
      <c r="U7" s="13"/>
      <c r="V7" s="13">
        <v>66</v>
      </c>
      <c r="W7" s="13">
        <v>215</v>
      </c>
      <c r="X7" s="13">
        <v>233</v>
      </c>
      <c r="Y7" s="13">
        <v>37</v>
      </c>
      <c r="Z7" s="13"/>
      <c r="AA7" s="13">
        <v>135</v>
      </c>
      <c r="AB7" s="13">
        <v>82</v>
      </c>
      <c r="AC7" s="13">
        <v>47</v>
      </c>
      <c r="AD7" s="13">
        <v>189</v>
      </c>
      <c r="AE7" s="13">
        <v>72</v>
      </c>
      <c r="AF7" s="13">
        <v>26</v>
      </c>
      <c r="AG7" s="13"/>
      <c r="AH7" s="13">
        <v>272</v>
      </c>
      <c r="AI7" s="13">
        <v>213</v>
      </c>
      <c r="AJ7" s="13"/>
      <c r="AK7" s="13">
        <v>220</v>
      </c>
      <c r="AL7" s="13">
        <v>186</v>
      </c>
      <c r="AM7" s="13"/>
      <c r="AN7" s="13">
        <v>227</v>
      </c>
      <c r="AO7" s="13">
        <v>221</v>
      </c>
      <c r="AP7" s="13"/>
      <c r="AQ7" s="13">
        <v>104</v>
      </c>
      <c r="AR7" s="13">
        <v>196</v>
      </c>
      <c r="AS7" s="13">
        <v>231</v>
      </c>
      <c r="AT7" s="13"/>
      <c r="AU7" s="13">
        <v>328</v>
      </c>
      <c r="AV7" s="13">
        <v>221</v>
      </c>
      <c r="AW7" s="13"/>
      <c r="AX7" s="13">
        <v>497</v>
      </c>
      <c r="AY7" s="13">
        <v>52</v>
      </c>
      <c r="AZ7" s="13"/>
      <c r="BA7" s="13">
        <v>224</v>
      </c>
      <c r="BB7" s="13">
        <v>56</v>
      </c>
    </row>
    <row r="8" spans="2:54" ht="30" customHeight="1" x14ac:dyDescent="0.35">
      <c r="B8" s="14" t="s">
        <v>84</v>
      </c>
      <c r="C8" s="14">
        <v>528</v>
      </c>
      <c r="D8" s="14">
        <v>296</v>
      </c>
      <c r="E8" s="14">
        <v>229</v>
      </c>
      <c r="F8" s="14"/>
      <c r="G8" s="14">
        <v>70</v>
      </c>
      <c r="H8" s="14">
        <v>130</v>
      </c>
      <c r="I8" s="14">
        <v>113</v>
      </c>
      <c r="J8" s="14">
        <v>105</v>
      </c>
      <c r="K8" s="14">
        <v>80</v>
      </c>
      <c r="L8" s="14">
        <v>31</v>
      </c>
      <c r="M8" s="14"/>
      <c r="N8" s="14">
        <v>79</v>
      </c>
      <c r="O8" s="14">
        <v>115</v>
      </c>
      <c r="P8" s="14">
        <v>207</v>
      </c>
      <c r="Q8" s="14">
        <v>127</v>
      </c>
      <c r="R8" s="14"/>
      <c r="S8" s="14">
        <v>301</v>
      </c>
      <c r="T8" s="14">
        <v>225</v>
      </c>
      <c r="U8" s="14"/>
      <c r="V8" s="14">
        <v>81</v>
      </c>
      <c r="W8" s="14">
        <v>225</v>
      </c>
      <c r="X8" s="14">
        <v>195</v>
      </c>
      <c r="Y8" s="14">
        <v>26</v>
      </c>
      <c r="Z8" s="14"/>
      <c r="AA8" s="14">
        <v>187</v>
      </c>
      <c r="AB8" s="14">
        <v>64</v>
      </c>
      <c r="AC8" s="14">
        <v>54</v>
      </c>
      <c r="AD8" s="14">
        <v>148</v>
      </c>
      <c r="AE8" s="14">
        <v>54</v>
      </c>
      <c r="AF8" s="14">
        <v>21</v>
      </c>
      <c r="AG8" s="14"/>
      <c r="AH8" s="14">
        <v>273</v>
      </c>
      <c r="AI8" s="14">
        <v>185</v>
      </c>
      <c r="AJ8" s="14"/>
      <c r="AK8" s="14">
        <v>222</v>
      </c>
      <c r="AL8" s="14">
        <v>163</v>
      </c>
      <c r="AM8" s="14"/>
      <c r="AN8" s="14">
        <v>221</v>
      </c>
      <c r="AO8" s="14">
        <v>200</v>
      </c>
      <c r="AP8" s="14"/>
      <c r="AQ8" s="14">
        <v>99</v>
      </c>
      <c r="AR8" s="14">
        <v>199</v>
      </c>
      <c r="AS8" s="14">
        <v>208</v>
      </c>
      <c r="AT8" s="14"/>
      <c r="AU8" s="14">
        <v>302</v>
      </c>
      <c r="AV8" s="14">
        <v>222</v>
      </c>
      <c r="AW8" s="14"/>
      <c r="AX8" s="14">
        <v>470</v>
      </c>
      <c r="AY8" s="14">
        <v>55</v>
      </c>
      <c r="AZ8" s="14"/>
      <c r="BA8" s="14">
        <v>203</v>
      </c>
      <c r="BB8" s="14">
        <v>50</v>
      </c>
    </row>
    <row r="9" spans="2:54" x14ac:dyDescent="0.35">
      <c r="B9" s="19" t="s">
        <v>414</v>
      </c>
      <c r="C9" s="16">
        <v>0.24043163181570601</v>
      </c>
      <c r="D9" s="16">
        <v>0.26616899960920698</v>
      </c>
      <c r="E9" s="16">
        <v>0.20512005549901799</v>
      </c>
      <c r="F9" s="16"/>
      <c r="G9" s="16">
        <v>0.20800160828100001</v>
      </c>
      <c r="H9" s="16">
        <v>0.28659737337052099</v>
      </c>
      <c r="I9" s="16">
        <v>0.28459082740749098</v>
      </c>
      <c r="J9" s="16">
        <v>0.23144923459471201</v>
      </c>
      <c r="K9" s="16">
        <v>0.144860034938429</v>
      </c>
      <c r="L9" s="16">
        <v>0.23616689838427199</v>
      </c>
      <c r="M9" s="16"/>
      <c r="N9" s="16">
        <v>0.26162728005046798</v>
      </c>
      <c r="O9" s="16">
        <v>0.20159157892007601</v>
      </c>
      <c r="P9" s="16">
        <v>0.248211738857361</v>
      </c>
      <c r="Q9" s="16">
        <v>0.249940602453262</v>
      </c>
      <c r="R9" s="16"/>
      <c r="S9" s="16">
        <v>0.25564222617629501</v>
      </c>
      <c r="T9" s="16">
        <v>0.221514292938743</v>
      </c>
      <c r="U9" s="16"/>
      <c r="V9" s="16">
        <v>0.13112141469666799</v>
      </c>
      <c r="W9" s="16">
        <v>0.21790929655636199</v>
      </c>
      <c r="X9" s="16">
        <v>0.29557021257197302</v>
      </c>
      <c r="Y9" s="16">
        <v>0.36464292581789998</v>
      </c>
      <c r="Z9" s="16"/>
      <c r="AA9" s="16">
        <v>0.1932926556757</v>
      </c>
      <c r="AB9" s="16">
        <v>0.20168591890287799</v>
      </c>
      <c r="AC9" s="16">
        <v>0.134484946378438</v>
      </c>
      <c r="AD9" s="16">
        <v>0.28706488995101298</v>
      </c>
      <c r="AE9" s="16">
        <v>0.35857474871081102</v>
      </c>
      <c r="AF9" s="16">
        <v>0.41892683515002899</v>
      </c>
      <c r="AG9" s="16"/>
      <c r="AH9" s="16">
        <v>0.25562202104614801</v>
      </c>
      <c r="AI9" s="16">
        <v>0.25806643504056898</v>
      </c>
      <c r="AJ9" s="16"/>
      <c r="AK9" s="16">
        <v>0.28888216070777201</v>
      </c>
      <c r="AL9" s="16">
        <v>0.235194983131921</v>
      </c>
      <c r="AM9" s="16"/>
      <c r="AN9" s="16">
        <v>0.28541189127114902</v>
      </c>
      <c r="AO9" s="16">
        <v>0.25471942155567501</v>
      </c>
      <c r="AP9" s="16"/>
      <c r="AQ9" s="16">
        <v>0.28061250078897099</v>
      </c>
      <c r="AR9" s="16">
        <v>0.18047938308818201</v>
      </c>
      <c r="AS9" s="16">
        <v>0.27880340413400601</v>
      </c>
      <c r="AT9" s="16"/>
      <c r="AU9" s="16">
        <v>0.27753547079079499</v>
      </c>
      <c r="AV9" s="16">
        <v>0.19390357228475899</v>
      </c>
      <c r="AW9" s="16"/>
      <c r="AX9" s="16">
        <v>0.25568683961212302</v>
      </c>
      <c r="AY9" s="16">
        <v>0.121048002730947</v>
      </c>
      <c r="AZ9" s="16"/>
      <c r="BA9" s="16">
        <v>0.37144957317753602</v>
      </c>
      <c r="BB9" s="16">
        <v>0.23086990001334901</v>
      </c>
    </row>
    <row r="10" spans="2:54" x14ac:dyDescent="0.35">
      <c r="B10" s="19" t="s">
        <v>415</v>
      </c>
      <c r="C10" s="16">
        <v>0.31120833957886701</v>
      </c>
      <c r="D10" s="16">
        <v>0.31077912552969</v>
      </c>
      <c r="E10" s="16">
        <v>0.31427907710908698</v>
      </c>
      <c r="F10" s="16"/>
      <c r="G10" s="16">
        <v>0.204280403442133</v>
      </c>
      <c r="H10" s="16">
        <v>0.32077920978892799</v>
      </c>
      <c r="I10" s="16">
        <v>0.34887077638098601</v>
      </c>
      <c r="J10" s="16">
        <v>0.30609711467360301</v>
      </c>
      <c r="K10" s="16">
        <v>0.38287936785360799</v>
      </c>
      <c r="L10" s="16">
        <v>0.207185444664852</v>
      </c>
      <c r="M10" s="16"/>
      <c r="N10" s="16">
        <v>0.379665320886927</v>
      </c>
      <c r="O10" s="16">
        <v>0.31245497933882299</v>
      </c>
      <c r="P10" s="16">
        <v>0.26459794244776402</v>
      </c>
      <c r="Q10" s="16">
        <v>0.34367425273082203</v>
      </c>
      <c r="R10" s="16"/>
      <c r="S10" s="16">
        <v>0.29772516133017801</v>
      </c>
      <c r="T10" s="16">
        <v>0.33107578508112701</v>
      </c>
      <c r="U10" s="16"/>
      <c r="V10" s="16">
        <v>0.22883662699155699</v>
      </c>
      <c r="W10" s="16">
        <v>0.30078165836856302</v>
      </c>
      <c r="X10" s="16">
        <v>0.35131556847691803</v>
      </c>
      <c r="Y10" s="16">
        <v>0.35924854200370099</v>
      </c>
      <c r="Z10" s="16"/>
      <c r="AA10" s="16">
        <v>0.27546867745430698</v>
      </c>
      <c r="AB10" s="16">
        <v>0.33946324630117503</v>
      </c>
      <c r="AC10" s="16">
        <v>0.26142599879759398</v>
      </c>
      <c r="AD10" s="16">
        <v>0.36126467478124702</v>
      </c>
      <c r="AE10" s="16">
        <v>0.34281379312312599</v>
      </c>
      <c r="AF10" s="16">
        <v>0.23990706348760499</v>
      </c>
      <c r="AG10" s="16"/>
      <c r="AH10" s="16">
        <v>0.37025765475597899</v>
      </c>
      <c r="AI10" s="16">
        <v>0.26953926093321801</v>
      </c>
      <c r="AJ10" s="16"/>
      <c r="AK10" s="16">
        <v>0.346262618126774</v>
      </c>
      <c r="AL10" s="16">
        <v>0.31139970080964402</v>
      </c>
      <c r="AM10" s="16"/>
      <c r="AN10" s="16">
        <v>0.345633222802326</v>
      </c>
      <c r="AO10" s="16">
        <v>0.27952260057698902</v>
      </c>
      <c r="AP10" s="16"/>
      <c r="AQ10" s="16">
        <v>0.33051875116051999</v>
      </c>
      <c r="AR10" s="16">
        <v>0.30096085091331098</v>
      </c>
      <c r="AS10" s="16">
        <v>0.314690680127931</v>
      </c>
      <c r="AT10" s="16"/>
      <c r="AU10" s="16">
        <v>0.34756439232123398</v>
      </c>
      <c r="AV10" s="16">
        <v>0.26688511739131898</v>
      </c>
      <c r="AW10" s="16"/>
      <c r="AX10" s="16">
        <v>0.32822886574211801</v>
      </c>
      <c r="AY10" s="16">
        <v>0.17980295596724299</v>
      </c>
      <c r="AZ10" s="16"/>
      <c r="BA10" s="16">
        <v>0.36867751643500402</v>
      </c>
      <c r="BB10" s="16">
        <v>0.34941691959804499</v>
      </c>
    </row>
    <row r="11" spans="2:54" x14ac:dyDescent="0.35">
      <c r="B11" s="19" t="s">
        <v>416</v>
      </c>
      <c r="C11" s="16">
        <v>0.149631396576731</v>
      </c>
      <c r="D11" s="16">
        <v>0.11945205771008501</v>
      </c>
      <c r="E11" s="16">
        <v>0.18575576728930801</v>
      </c>
      <c r="F11" s="16"/>
      <c r="G11" s="16">
        <v>0.16825155674235201</v>
      </c>
      <c r="H11" s="16">
        <v>0.105414562652977</v>
      </c>
      <c r="I11" s="16">
        <v>0.15273948830272599</v>
      </c>
      <c r="J11" s="16">
        <v>0.14426454867712599</v>
      </c>
      <c r="K11" s="16">
        <v>0.17621808116622201</v>
      </c>
      <c r="L11" s="16">
        <v>0.23220628787957201</v>
      </c>
      <c r="M11" s="16"/>
      <c r="N11" s="16">
        <v>0.14725802331601601</v>
      </c>
      <c r="O11" s="16">
        <v>0.16044982056134899</v>
      </c>
      <c r="P11" s="16">
        <v>0.14929605495099199</v>
      </c>
      <c r="Q11" s="16">
        <v>0.14178935006927801</v>
      </c>
      <c r="R11" s="16"/>
      <c r="S11" s="16">
        <v>0.14618604578792099</v>
      </c>
      <c r="T11" s="16">
        <v>0.149213050413951</v>
      </c>
      <c r="U11" s="16"/>
      <c r="V11" s="16">
        <v>0.252143430643821</v>
      </c>
      <c r="W11" s="16">
        <v>0.151377448597041</v>
      </c>
      <c r="X11" s="16">
        <v>0.11632834176576499</v>
      </c>
      <c r="Y11" s="16">
        <v>6.3088890164993805E-2</v>
      </c>
      <c r="Z11" s="16"/>
      <c r="AA11" s="16">
        <v>0.16439377687779599</v>
      </c>
      <c r="AB11" s="16">
        <v>0.159147499356631</v>
      </c>
      <c r="AC11" s="16">
        <v>0.225512815388035</v>
      </c>
      <c r="AD11" s="16">
        <v>0.121754042469854</v>
      </c>
      <c r="AE11" s="16">
        <v>0.12565895116755901</v>
      </c>
      <c r="AF11" s="16">
        <v>5.2005463869297303E-2</v>
      </c>
      <c r="AG11" s="16"/>
      <c r="AH11" s="16">
        <v>0.14389620957149499</v>
      </c>
      <c r="AI11" s="16">
        <v>0.12221611485054901</v>
      </c>
      <c r="AJ11" s="16"/>
      <c r="AK11" s="16">
        <v>0.12793722886554501</v>
      </c>
      <c r="AL11" s="16">
        <v>0.155726147339392</v>
      </c>
      <c r="AM11" s="16"/>
      <c r="AN11" s="16">
        <v>0.159868521527954</v>
      </c>
      <c r="AO11" s="16">
        <v>0.13928708692842301</v>
      </c>
      <c r="AP11" s="16"/>
      <c r="AQ11" s="16">
        <v>9.67619054283229E-2</v>
      </c>
      <c r="AR11" s="16">
        <v>0.17651315271788001</v>
      </c>
      <c r="AS11" s="16">
        <v>0.13962819119026301</v>
      </c>
      <c r="AT11" s="16"/>
      <c r="AU11" s="16">
        <v>0.132827280191403</v>
      </c>
      <c r="AV11" s="16">
        <v>0.17503543605352101</v>
      </c>
      <c r="AW11" s="16"/>
      <c r="AX11" s="16">
        <v>0.136380089054248</v>
      </c>
      <c r="AY11" s="16">
        <v>0.24571176633459499</v>
      </c>
      <c r="AZ11" s="16"/>
      <c r="BA11" s="16">
        <v>9.0317459111348405E-2</v>
      </c>
      <c r="BB11" s="16">
        <v>0.18894036563178901</v>
      </c>
    </row>
    <row r="12" spans="2:54" x14ac:dyDescent="0.35">
      <c r="B12" s="19" t="s">
        <v>417</v>
      </c>
      <c r="C12" s="16">
        <v>9.8693104775389506E-2</v>
      </c>
      <c r="D12" s="16">
        <v>9.3187397609554204E-2</v>
      </c>
      <c r="E12" s="16">
        <v>0.10660977375250601</v>
      </c>
      <c r="F12" s="16"/>
      <c r="G12" s="16">
        <v>0.112126229888626</v>
      </c>
      <c r="H12" s="16">
        <v>0.111747072618458</v>
      </c>
      <c r="I12" s="16">
        <v>7.5025683287694003E-2</v>
      </c>
      <c r="J12" s="16">
        <v>0.109850729626224</v>
      </c>
      <c r="K12" s="16">
        <v>4.5798380085001603E-2</v>
      </c>
      <c r="L12" s="16">
        <v>0.19986427849817501</v>
      </c>
      <c r="M12" s="16"/>
      <c r="N12" s="16">
        <v>7.2941215854366998E-2</v>
      </c>
      <c r="O12" s="16">
        <v>9.1019956223863496E-2</v>
      </c>
      <c r="P12" s="16">
        <v>0.12034545652565901</v>
      </c>
      <c r="Q12" s="16">
        <v>8.6316218453658097E-2</v>
      </c>
      <c r="R12" s="16"/>
      <c r="S12" s="16">
        <v>0.113149859892761</v>
      </c>
      <c r="T12" s="16">
        <v>7.9946142552745E-2</v>
      </c>
      <c r="U12" s="16"/>
      <c r="V12" s="16">
        <v>0.17470132269237101</v>
      </c>
      <c r="W12" s="16">
        <v>8.7640733351245101E-2</v>
      </c>
      <c r="X12" s="16">
        <v>8.3484030023681793E-2</v>
      </c>
      <c r="Y12" s="16">
        <v>7.0277382947392997E-2</v>
      </c>
      <c r="Z12" s="16"/>
      <c r="AA12" s="16">
        <v>0.100458940589049</v>
      </c>
      <c r="AB12" s="16">
        <v>0.13854702075955799</v>
      </c>
      <c r="AC12" s="16">
        <v>0.118746831657878</v>
      </c>
      <c r="AD12" s="16">
        <v>9.1157143112182107E-2</v>
      </c>
      <c r="AE12" s="16">
        <v>8.47375142319719E-2</v>
      </c>
      <c r="AF12" s="16">
        <v>0</v>
      </c>
      <c r="AG12" s="16"/>
      <c r="AH12" s="16">
        <v>9.7518462974225395E-2</v>
      </c>
      <c r="AI12" s="16">
        <v>0.10403941974735401</v>
      </c>
      <c r="AJ12" s="16"/>
      <c r="AK12" s="16">
        <v>8.9334154268607996E-2</v>
      </c>
      <c r="AL12" s="16">
        <v>9.88796041842709E-2</v>
      </c>
      <c r="AM12" s="16"/>
      <c r="AN12" s="16">
        <v>8.9264267605762407E-2</v>
      </c>
      <c r="AO12" s="16">
        <v>9.7736078087990494E-2</v>
      </c>
      <c r="AP12" s="16"/>
      <c r="AQ12" s="16">
        <v>0.10377429438497</v>
      </c>
      <c r="AR12" s="16">
        <v>0.112134499605908</v>
      </c>
      <c r="AS12" s="16">
        <v>8.4581755092645497E-2</v>
      </c>
      <c r="AT12" s="16"/>
      <c r="AU12" s="16">
        <v>0.10202414216351199</v>
      </c>
      <c r="AV12" s="16">
        <v>8.9024236016366595E-2</v>
      </c>
      <c r="AW12" s="16"/>
      <c r="AX12" s="16">
        <v>8.75402255267691E-2</v>
      </c>
      <c r="AY12" s="16">
        <v>0.17827086144017901</v>
      </c>
      <c r="AZ12" s="16"/>
      <c r="BA12" s="16">
        <v>7.9309308619574498E-2</v>
      </c>
      <c r="BB12" s="16">
        <v>8.5392602923629005E-2</v>
      </c>
    </row>
    <row r="13" spans="2:54" x14ac:dyDescent="0.35">
      <c r="B13" s="19" t="s">
        <v>418</v>
      </c>
      <c r="C13" s="16">
        <v>0.122365432879753</v>
      </c>
      <c r="D13" s="16">
        <v>0.114499197596826</v>
      </c>
      <c r="E13" s="16">
        <v>0.13352561484011499</v>
      </c>
      <c r="F13" s="16"/>
      <c r="G13" s="16">
        <v>0.10120337814858001</v>
      </c>
      <c r="H13" s="16">
        <v>0.11496123884239901</v>
      </c>
      <c r="I13" s="16">
        <v>7.62131238381384E-2</v>
      </c>
      <c r="J13" s="16">
        <v>0.13178503555486701</v>
      </c>
      <c r="K13" s="16">
        <v>0.22439488877486</v>
      </c>
      <c r="L13" s="16">
        <v>7.3971109841176094E-2</v>
      </c>
      <c r="M13" s="16"/>
      <c r="N13" s="16">
        <v>8.6060338597443303E-2</v>
      </c>
      <c r="O13" s="16">
        <v>0.16166749767354499</v>
      </c>
      <c r="P13" s="16">
        <v>0.12679731614751799</v>
      </c>
      <c r="Q13" s="16">
        <v>0.101871329122718</v>
      </c>
      <c r="R13" s="16"/>
      <c r="S13" s="16">
        <v>0.12836020013479399</v>
      </c>
      <c r="T13" s="16">
        <v>0.115072911247646</v>
      </c>
      <c r="U13" s="16"/>
      <c r="V13" s="16">
        <v>5.8400187373098697E-2</v>
      </c>
      <c r="W13" s="16">
        <v>0.163228274434042</v>
      </c>
      <c r="X13" s="16">
        <v>0.103904900929869</v>
      </c>
      <c r="Y13" s="16">
        <v>0.10698151815378699</v>
      </c>
      <c r="Z13" s="16"/>
      <c r="AA13" s="16">
        <v>0.12736456870622501</v>
      </c>
      <c r="AB13" s="16">
        <v>9.4970413283163996E-2</v>
      </c>
      <c r="AC13" s="16">
        <v>0.191888740201272</v>
      </c>
      <c r="AD13" s="16">
        <v>0.108576226395461</v>
      </c>
      <c r="AE13" s="16">
        <v>7.2215296439386498E-2</v>
      </c>
      <c r="AF13" s="16">
        <v>0.20692387190837999</v>
      </c>
      <c r="AG13" s="16"/>
      <c r="AH13" s="16">
        <v>8.3350629408736304E-2</v>
      </c>
      <c r="AI13" s="16">
        <v>0.14600481455997599</v>
      </c>
      <c r="AJ13" s="16"/>
      <c r="AK13" s="16">
        <v>7.6566177356220996E-2</v>
      </c>
      <c r="AL13" s="16">
        <v>0.13257492996453801</v>
      </c>
      <c r="AM13" s="16"/>
      <c r="AN13" s="16">
        <v>8.9860924508520096E-2</v>
      </c>
      <c r="AO13" s="16">
        <v>0.14085763717536401</v>
      </c>
      <c r="AP13" s="16"/>
      <c r="AQ13" s="16">
        <v>0.119508176937157</v>
      </c>
      <c r="AR13" s="16">
        <v>0.129542054967136</v>
      </c>
      <c r="AS13" s="16">
        <v>0.121970999458582</v>
      </c>
      <c r="AT13" s="16"/>
      <c r="AU13" s="16">
        <v>9.3681332168131196E-2</v>
      </c>
      <c r="AV13" s="16">
        <v>0.15352787964102099</v>
      </c>
      <c r="AW13" s="16"/>
      <c r="AX13" s="16">
        <v>0.11912606839083401</v>
      </c>
      <c r="AY13" s="16">
        <v>0.154955683258272</v>
      </c>
      <c r="AZ13" s="16"/>
      <c r="BA13" s="16">
        <v>5.1321146902391097E-2</v>
      </c>
      <c r="BB13" s="16">
        <v>8.6476985530532499E-2</v>
      </c>
    </row>
    <row r="14" spans="2:54" x14ac:dyDescent="0.35">
      <c r="B14" s="19" t="s">
        <v>110</v>
      </c>
      <c r="C14" s="22">
        <v>7.7670094373552406E-2</v>
      </c>
      <c r="D14" s="22">
        <v>9.5913221944637903E-2</v>
      </c>
      <c r="E14" s="22">
        <v>5.47097115099663E-2</v>
      </c>
      <c r="F14" s="22"/>
      <c r="G14" s="22">
        <v>0.206136823497308</v>
      </c>
      <c r="H14" s="22">
        <v>6.0500542726716101E-2</v>
      </c>
      <c r="I14" s="22">
        <v>6.2560100782964506E-2</v>
      </c>
      <c r="J14" s="22">
        <v>7.6553336873468797E-2</v>
      </c>
      <c r="K14" s="22">
        <v>2.5849247181879101E-2</v>
      </c>
      <c r="L14" s="22">
        <v>5.0605980731952098E-2</v>
      </c>
      <c r="M14" s="22"/>
      <c r="N14" s="22">
        <v>5.2447821294778998E-2</v>
      </c>
      <c r="O14" s="22">
        <v>7.2816167282343899E-2</v>
      </c>
      <c r="P14" s="22">
        <v>9.0751491070705598E-2</v>
      </c>
      <c r="Q14" s="22">
        <v>7.6408247170261706E-2</v>
      </c>
      <c r="R14" s="22"/>
      <c r="S14" s="22">
        <v>5.89365066780509E-2</v>
      </c>
      <c r="T14" s="22">
        <v>0.10317781776578901</v>
      </c>
      <c r="U14" s="22"/>
      <c r="V14" s="22">
        <v>0.15479701760248499</v>
      </c>
      <c r="W14" s="22">
        <v>7.9062588692747293E-2</v>
      </c>
      <c r="X14" s="22">
        <v>4.93969462317927E-2</v>
      </c>
      <c r="Y14" s="22">
        <v>3.5760740912225801E-2</v>
      </c>
      <c r="Z14" s="22"/>
      <c r="AA14" s="22">
        <v>0.13902138069692399</v>
      </c>
      <c r="AB14" s="22">
        <v>6.6185901396593402E-2</v>
      </c>
      <c r="AC14" s="22">
        <v>6.7940667576783603E-2</v>
      </c>
      <c r="AD14" s="22">
        <v>3.0183023290243999E-2</v>
      </c>
      <c r="AE14" s="22">
        <v>1.59996963271456E-2</v>
      </c>
      <c r="AF14" s="22">
        <v>8.2236765584689106E-2</v>
      </c>
      <c r="AG14" s="22"/>
      <c r="AH14" s="22">
        <v>4.9355022243415897E-2</v>
      </c>
      <c r="AI14" s="22">
        <v>0.100133954868333</v>
      </c>
      <c r="AJ14" s="22"/>
      <c r="AK14" s="22">
        <v>7.1017660675079794E-2</v>
      </c>
      <c r="AL14" s="22">
        <v>6.6224634570234295E-2</v>
      </c>
      <c r="AM14" s="22"/>
      <c r="AN14" s="22">
        <v>2.99611722842884E-2</v>
      </c>
      <c r="AO14" s="22">
        <v>8.7877175675558195E-2</v>
      </c>
      <c r="AP14" s="22"/>
      <c r="AQ14" s="22">
        <v>6.8824371300059098E-2</v>
      </c>
      <c r="AR14" s="22">
        <v>0.100370058707582</v>
      </c>
      <c r="AS14" s="22">
        <v>6.0324969996572997E-2</v>
      </c>
      <c r="AT14" s="22"/>
      <c r="AU14" s="22">
        <v>4.6367382364923999E-2</v>
      </c>
      <c r="AV14" s="22">
        <v>0.121623758613013</v>
      </c>
      <c r="AW14" s="22"/>
      <c r="AX14" s="22">
        <v>7.3037911673907996E-2</v>
      </c>
      <c r="AY14" s="22">
        <v>0.120210730268763</v>
      </c>
      <c r="AZ14" s="22"/>
      <c r="BA14" s="22">
        <v>3.8924995754145701E-2</v>
      </c>
      <c r="BB14" s="22">
        <v>5.8903226302655501E-2</v>
      </c>
    </row>
    <row r="15" spans="2:54" x14ac:dyDescent="0.35">
      <c r="B15" s="19" t="s">
        <v>419</v>
      </c>
      <c r="C15" s="22">
        <v>0.55163997139457399</v>
      </c>
      <c r="D15" s="22">
        <v>0.57694812513889704</v>
      </c>
      <c r="E15" s="22">
        <v>0.519399132608104</v>
      </c>
      <c r="F15" s="22"/>
      <c r="G15" s="22">
        <v>0.412282011723133</v>
      </c>
      <c r="H15" s="22">
        <v>0.60737658315944898</v>
      </c>
      <c r="I15" s="22">
        <v>0.63346160378847705</v>
      </c>
      <c r="J15" s="22">
        <v>0.53754634926831502</v>
      </c>
      <c r="K15" s="22">
        <v>0.52773940279203702</v>
      </c>
      <c r="L15" s="22">
        <v>0.44335234304912402</v>
      </c>
      <c r="M15" s="22"/>
      <c r="N15" s="22">
        <v>0.64129260093739504</v>
      </c>
      <c r="O15" s="22">
        <v>0.514046558258899</v>
      </c>
      <c r="P15" s="22">
        <v>0.51280968130512505</v>
      </c>
      <c r="Q15" s="22">
        <v>0.59361485518408397</v>
      </c>
      <c r="R15" s="22"/>
      <c r="S15" s="22">
        <v>0.55336738750647296</v>
      </c>
      <c r="T15" s="22">
        <v>0.55259007801987003</v>
      </c>
      <c r="U15" s="22"/>
      <c r="V15" s="22">
        <v>0.35995804168822398</v>
      </c>
      <c r="W15" s="22">
        <v>0.51869095492492501</v>
      </c>
      <c r="X15" s="22">
        <v>0.64688578104889105</v>
      </c>
      <c r="Y15" s="22">
        <v>0.72389146782160096</v>
      </c>
      <c r="Z15" s="22"/>
      <c r="AA15" s="22">
        <v>0.46876133313000601</v>
      </c>
      <c r="AB15" s="22">
        <v>0.54114916520405298</v>
      </c>
      <c r="AC15" s="22">
        <v>0.39591094517603198</v>
      </c>
      <c r="AD15" s="22">
        <v>0.64832956473226</v>
      </c>
      <c r="AE15" s="22">
        <v>0.70138854183393695</v>
      </c>
      <c r="AF15" s="22">
        <v>0.65883389863763298</v>
      </c>
      <c r="AG15" s="22"/>
      <c r="AH15" s="22">
        <v>0.625879675802128</v>
      </c>
      <c r="AI15" s="22">
        <v>0.52760569597378704</v>
      </c>
      <c r="AJ15" s="22"/>
      <c r="AK15" s="22">
        <v>0.63514477883454601</v>
      </c>
      <c r="AL15" s="22">
        <v>0.54659468394156496</v>
      </c>
      <c r="AM15" s="22"/>
      <c r="AN15" s="22">
        <v>0.63104511407347497</v>
      </c>
      <c r="AO15" s="22">
        <v>0.53424202213266403</v>
      </c>
      <c r="AP15" s="22"/>
      <c r="AQ15" s="22">
        <v>0.61113125194949103</v>
      </c>
      <c r="AR15" s="22">
        <v>0.48144023400149299</v>
      </c>
      <c r="AS15" s="22">
        <v>0.59349408426193695</v>
      </c>
      <c r="AT15" s="22"/>
      <c r="AU15" s="22">
        <v>0.62509986311203003</v>
      </c>
      <c r="AV15" s="22">
        <v>0.460788689676078</v>
      </c>
      <c r="AW15" s="22"/>
      <c r="AX15" s="22">
        <v>0.58391570535424098</v>
      </c>
      <c r="AY15" s="22">
        <v>0.30085095869819001</v>
      </c>
      <c r="AZ15" s="22"/>
      <c r="BA15" s="22">
        <v>0.74012708961254003</v>
      </c>
      <c r="BB15" s="22">
        <v>0.58028681961139394</v>
      </c>
    </row>
    <row r="16" spans="2:54" x14ac:dyDescent="0.35">
      <c r="B16" s="19" t="s">
        <v>96</v>
      </c>
      <c r="C16" s="23">
        <v>-0.473969877021021</v>
      </c>
      <c r="D16" s="23">
        <v>-0.48103490319425901</v>
      </c>
      <c r="E16" s="23">
        <v>-0.46468942109813799</v>
      </c>
      <c r="F16" s="23"/>
      <c r="G16" s="23">
        <v>-0.206145188225825</v>
      </c>
      <c r="H16" s="23">
        <v>-0.54687604043273297</v>
      </c>
      <c r="I16" s="23">
        <v>-0.57090150300551201</v>
      </c>
      <c r="J16" s="23">
        <v>-0.46099301239484602</v>
      </c>
      <c r="K16" s="23">
        <v>-0.50189015561015804</v>
      </c>
      <c r="L16" s="23">
        <v>-0.39274636231717203</v>
      </c>
      <c r="M16" s="23"/>
      <c r="N16" s="23">
        <v>-0.58884477964261595</v>
      </c>
      <c r="O16" s="23">
        <v>-0.44123039097655498</v>
      </c>
      <c r="P16" s="23">
        <v>-0.42205819023441898</v>
      </c>
      <c r="Q16" s="23">
        <v>-0.51720660801382201</v>
      </c>
      <c r="R16" s="23"/>
      <c r="S16" s="23">
        <v>-0.49443088082842201</v>
      </c>
      <c r="T16" s="23">
        <v>-0.44941226025408099</v>
      </c>
      <c r="U16" s="23"/>
      <c r="V16" s="23">
        <v>-0.205161024085739</v>
      </c>
      <c r="W16" s="23">
        <v>-0.43962836623217799</v>
      </c>
      <c r="X16" s="23">
        <v>-0.59748883481709902</v>
      </c>
      <c r="Y16" s="23">
        <v>-0.68813072690937505</v>
      </c>
      <c r="Z16" s="23"/>
      <c r="AA16" s="23">
        <v>-0.32973995243308202</v>
      </c>
      <c r="AB16" s="23">
        <v>-0.47496326380746001</v>
      </c>
      <c r="AC16" s="23">
        <v>-0.32797027759924802</v>
      </c>
      <c r="AD16" s="23">
        <v>-0.61814654144201597</v>
      </c>
      <c r="AE16" s="23">
        <v>-0.68538884550679102</v>
      </c>
      <c r="AF16" s="23">
        <v>-0.57659713305294402</v>
      </c>
      <c r="AG16" s="23"/>
      <c r="AH16" s="23">
        <v>-0.57652465355871196</v>
      </c>
      <c r="AI16" s="23">
        <v>-0.427471741105454</v>
      </c>
      <c r="AJ16" s="23"/>
      <c r="AK16" s="23">
        <v>-0.56412711815946603</v>
      </c>
      <c r="AL16" s="23">
        <v>-0.48037004937133099</v>
      </c>
      <c r="AM16" s="23"/>
      <c r="AN16" s="23">
        <v>-0.601083941789187</v>
      </c>
      <c r="AO16" s="23">
        <v>-0.446364846457106</v>
      </c>
      <c r="AP16" s="23"/>
      <c r="AQ16" s="23">
        <v>-0.542306880649432</v>
      </c>
      <c r="AR16" s="23">
        <v>-0.38107017529391102</v>
      </c>
      <c r="AS16" s="23">
        <v>-0.53316911426536395</v>
      </c>
      <c r="AT16" s="23"/>
      <c r="AU16" s="23">
        <v>-0.57873248074710604</v>
      </c>
      <c r="AV16" s="23">
        <v>-0.339164931063065</v>
      </c>
      <c r="AW16" s="23"/>
      <c r="AX16" s="23">
        <v>-0.51087779368033304</v>
      </c>
      <c r="AY16" s="23">
        <v>-0.18064022842942701</v>
      </c>
      <c r="AZ16" s="23"/>
      <c r="BA16" s="23">
        <v>-0.70120209385839405</v>
      </c>
      <c r="BB16" s="23">
        <v>-0.52138359330873896</v>
      </c>
    </row>
    <row r="17" spans="2:2" x14ac:dyDescent="0.35">
      <c r="B17" s="21" t="s">
        <v>572</v>
      </c>
    </row>
    <row r="18" spans="2:2" x14ac:dyDescent="0.35">
      <c r="B18" t="s">
        <v>525</v>
      </c>
    </row>
    <row r="19" spans="2:2" x14ac:dyDescent="0.35">
      <c r="B19" t="s">
        <v>526</v>
      </c>
    </row>
    <row r="21" spans="2:2" x14ac:dyDescent="0.35">
      <c r="B21"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B19"/>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420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421</v>
      </c>
      <c r="C9" s="16">
        <v>0.25256576705719602</v>
      </c>
      <c r="D9" s="16">
        <v>0.235496521801426</v>
      </c>
      <c r="E9" s="16">
        <v>0.26906704895067901</v>
      </c>
      <c r="F9" s="16"/>
      <c r="G9" s="16">
        <v>0.31626834838157403</v>
      </c>
      <c r="H9" s="16">
        <v>0.220920281275231</v>
      </c>
      <c r="I9" s="16">
        <v>0.30982366492547198</v>
      </c>
      <c r="J9" s="16">
        <v>0.27832531254013099</v>
      </c>
      <c r="K9" s="16">
        <v>0.23634539310549399</v>
      </c>
      <c r="L9" s="16">
        <v>0.191621715411051</v>
      </c>
      <c r="M9" s="16"/>
      <c r="N9" s="16">
        <v>0.209634462097126</v>
      </c>
      <c r="O9" s="16">
        <v>0.23115221568877101</v>
      </c>
      <c r="P9" s="16">
        <v>0.25547669194258499</v>
      </c>
      <c r="Q9" s="16">
        <v>0.29737958218702698</v>
      </c>
      <c r="R9" s="16"/>
      <c r="S9" s="16">
        <v>0.26368511656283</v>
      </c>
      <c r="T9" s="16">
        <v>0.23705780149771499</v>
      </c>
      <c r="U9" s="16"/>
      <c r="V9" s="16">
        <v>0.231792904994544</v>
      </c>
      <c r="W9" s="16">
        <v>0.26541810673074701</v>
      </c>
      <c r="X9" s="16">
        <v>0.24836225171211801</v>
      </c>
      <c r="Y9" s="16">
        <v>0.29100352595051299</v>
      </c>
      <c r="Z9" s="16"/>
      <c r="AA9" s="16">
        <v>0.26571580749481599</v>
      </c>
      <c r="AB9" s="16">
        <v>0.30407323689410498</v>
      </c>
      <c r="AC9" s="16">
        <v>0.19063502255492801</v>
      </c>
      <c r="AD9" s="16">
        <v>0.21576661343230699</v>
      </c>
      <c r="AE9" s="16">
        <v>0.216151298293393</v>
      </c>
      <c r="AF9" s="16">
        <v>0.34307534377219301</v>
      </c>
      <c r="AG9" s="16"/>
      <c r="AH9" s="16">
        <v>0.23512038990245401</v>
      </c>
      <c r="AI9" s="16">
        <v>0.26829374066773398</v>
      </c>
      <c r="AJ9" s="16"/>
      <c r="AK9" s="16">
        <v>0.24166700512838701</v>
      </c>
      <c r="AL9" s="16">
        <v>0.25233990311287002</v>
      </c>
      <c r="AM9" s="16"/>
      <c r="AN9" s="16">
        <v>0.206596276550254</v>
      </c>
      <c r="AO9" s="16">
        <v>0.295203252814976</v>
      </c>
      <c r="AP9" s="16"/>
      <c r="AQ9" s="16">
        <v>0.30086151154903401</v>
      </c>
      <c r="AR9" s="16">
        <v>0.22760671052494899</v>
      </c>
      <c r="AS9" s="16">
        <v>0.254449153684984</v>
      </c>
      <c r="AT9" s="16"/>
      <c r="AU9" s="16">
        <v>0.256948785152676</v>
      </c>
      <c r="AV9" s="16">
        <v>0.24559061417838199</v>
      </c>
      <c r="AW9" s="16"/>
      <c r="AX9" s="16">
        <v>0.23881075161408799</v>
      </c>
      <c r="AY9" s="16">
        <v>0.33287260265738</v>
      </c>
      <c r="AZ9" s="16"/>
      <c r="BA9" s="16">
        <v>0.25599464519748</v>
      </c>
      <c r="BB9" s="16">
        <v>0.19862974177242701</v>
      </c>
    </row>
    <row r="10" spans="2:54" x14ac:dyDescent="0.35">
      <c r="B10" s="19" t="s">
        <v>422</v>
      </c>
      <c r="C10" s="16">
        <v>0.34315318685717699</v>
      </c>
      <c r="D10" s="16">
        <v>0.381982547840229</v>
      </c>
      <c r="E10" s="16">
        <v>0.30976299948325497</v>
      </c>
      <c r="F10" s="16"/>
      <c r="G10" s="16">
        <v>0.24909068938116399</v>
      </c>
      <c r="H10" s="16">
        <v>0.35469062438945298</v>
      </c>
      <c r="I10" s="16">
        <v>0.30574409852656598</v>
      </c>
      <c r="J10" s="16">
        <v>0.37608607290257001</v>
      </c>
      <c r="K10" s="16">
        <v>0.36131729673437102</v>
      </c>
      <c r="L10" s="16">
        <v>0.37759957043015702</v>
      </c>
      <c r="M10" s="16"/>
      <c r="N10" s="16">
        <v>0.38557960692906901</v>
      </c>
      <c r="O10" s="16">
        <v>0.29091820126904899</v>
      </c>
      <c r="P10" s="16">
        <v>0.37687839545003698</v>
      </c>
      <c r="Q10" s="16">
        <v>0.30436844625579401</v>
      </c>
      <c r="R10" s="16"/>
      <c r="S10" s="16">
        <v>0.34772891180448601</v>
      </c>
      <c r="T10" s="16">
        <v>0.33298325215957097</v>
      </c>
      <c r="U10" s="16"/>
      <c r="V10" s="16">
        <v>0.27117214659236299</v>
      </c>
      <c r="W10" s="16">
        <v>0.346388843375947</v>
      </c>
      <c r="X10" s="16">
        <v>0.41574021120499199</v>
      </c>
      <c r="Y10" s="16">
        <v>0.22551930033880199</v>
      </c>
      <c r="Z10" s="16"/>
      <c r="AA10" s="16">
        <v>0.28435077098081502</v>
      </c>
      <c r="AB10" s="16">
        <v>0.36081991184484302</v>
      </c>
      <c r="AC10" s="16">
        <v>0.35602109721394598</v>
      </c>
      <c r="AD10" s="16">
        <v>0.423547689900796</v>
      </c>
      <c r="AE10" s="16">
        <v>0.36244361700049699</v>
      </c>
      <c r="AF10" s="16">
        <v>0.33148816463823599</v>
      </c>
      <c r="AG10" s="16"/>
      <c r="AH10" s="16">
        <v>0.35236089487018402</v>
      </c>
      <c r="AI10" s="16">
        <v>0.37588526911957998</v>
      </c>
      <c r="AJ10" s="16"/>
      <c r="AK10" s="16">
        <v>0.33872008288591798</v>
      </c>
      <c r="AL10" s="16">
        <v>0.36523139328848198</v>
      </c>
      <c r="AM10" s="16"/>
      <c r="AN10" s="16">
        <v>0.36118285440573</v>
      </c>
      <c r="AO10" s="16">
        <v>0.35194472040017</v>
      </c>
      <c r="AP10" s="16"/>
      <c r="AQ10" s="16">
        <v>0.32453176866870198</v>
      </c>
      <c r="AR10" s="16">
        <v>0.34294027475552102</v>
      </c>
      <c r="AS10" s="16">
        <v>0.36337487831613802</v>
      </c>
      <c r="AT10" s="16"/>
      <c r="AU10" s="16">
        <v>0.36500925400348</v>
      </c>
      <c r="AV10" s="16">
        <v>0.31329050266905301</v>
      </c>
      <c r="AW10" s="16"/>
      <c r="AX10" s="16">
        <v>0.36399863724277698</v>
      </c>
      <c r="AY10" s="16">
        <v>0.24542993363264401</v>
      </c>
      <c r="AZ10" s="16"/>
      <c r="BA10" s="16">
        <v>0.40538643314262701</v>
      </c>
      <c r="BB10" s="16">
        <v>0.32931618610906399</v>
      </c>
    </row>
    <row r="11" spans="2:54" ht="29" customHeight="1" x14ac:dyDescent="0.35">
      <c r="B11" s="19" t="s">
        <v>423</v>
      </c>
      <c r="C11" s="16">
        <v>0.174726383453948</v>
      </c>
      <c r="D11" s="16">
        <v>0.200770569878783</v>
      </c>
      <c r="E11" s="16">
        <v>0.14650368858496701</v>
      </c>
      <c r="F11" s="16"/>
      <c r="G11" s="16">
        <v>0.22706490843382299</v>
      </c>
      <c r="H11" s="16">
        <v>0.17303585632249699</v>
      </c>
      <c r="I11" s="16">
        <v>0.144344703484067</v>
      </c>
      <c r="J11" s="16">
        <v>0.186771821991538</v>
      </c>
      <c r="K11" s="16">
        <v>0.17667745527152601</v>
      </c>
      <c r="L11" s="16">
        <v>0.158970581622498</v>
      </c>
      <c r="M11" s="16"/>
      <c r="N11" s="16">
        <v>0.16211088697227899</v>
      </c>
      <c r="O11" s="16">
        <v>0.209809754876666</v>
      </c>
      <c r="P11" s="16">
        <v>0.15984904982380699</v>
      </c>
      <c r="Q11" s="16">
        <v>0.17693481411774301</v>
      </c>
      <c r="R11" s="16"/>
      <c r="S11" s="16">
        <v>0.157255200796309</v>
      </c>
      <c r="T11" s="16">
        <v>0.20193922382732901</v>
      </c>
      <c r="U11" s="16"/>
      <c r="V11" s="16">
        <v>0.21102718926977801</v>
      </c>
      <c r="W11" s="16">
        <v>0.16062504479050699</v>
      </c>
      <c r="X11" s="16">
        <v>0.15551640543322101</v>
      </c>
      <c r="Y11" s="16">
        <v>0.23299059551277601</v>
      </c>
      <c r="Z11" s="16"/>
      <c r="AA11" s="16">
        <v>0.185703994045265</v>
      </c>
      <c r="AB11" s="16">
        <v>0.123843621186199</v>
      </c>
      <c r="AC11" s="16">
        <v>0.157870865284751</v>
      </c>
      <c r="AD11" s="16">
        <v>0.18446260463122799</v>
      </c>
      <c r="AE11" s="16">
        <v>0.23761313856893501</v>
      </c>
      <c r="AF11" s="16">
        <v>0.13704553265168601</v>
      </c>
      <c r="AG11" s="16"/>
      <c r="AH11" s="16">
        <v>0.17928576277161201</v>
      </c>
      <c r="AI11" s="16">
        <v>0.14828774304096801</v>
      </c>
      <c r="AJ11" s="16"/>
      <c r="AK11" s="16">
        <v>0.193225905784424</v>
      </c>
      <c r="AL11" s="16">
        <v>0.16968459234225</v>
      </c>
      <c r="AM11" s="16"/>
      <c r="AN11" s="16">
        <v>0.185951644338055</v>
      </c>
      <c r="AO11" s="16">
        <v>0.150958492772471</v>
      </c>
      <c r="AP11" s="16"/>
      <c r="AQ11" s="16">
        <v>0.162971805728578</v>
      </c>
      <c r="AR11" s="16">
        <v>0.197478867718206</v>
      </c>
      <c r="AS11" s="16">
        <v>0.16161375503855199</v>
      </c>
      <c r="AT11" s="16"/>
      <c r="AU11" s="16">
        <v>0.16093197036725301</v>
      </c>
      <c r="AV11" s="16">
        <v>0.19337784033869601</v>
      </c>
      <c r="AW11" s="16"/>
      <c r="AX11" s="16">
        <v>0.17901636296624901</v>
      </c>
      <c r="AY11" s="16">
        <v>0.140009285412173</v>
      </c>
      <c r="AZ11" s="16"/>
      <c r="BA11" s="16">
        <v>0.19012133540704901</v>
      </c>
      <c r="BB11" s="16">
        <v>0.222631072667032</v>
      </c>
    </row>
    <row r="12" spans="2:54" x14ac:dyDescent="0.35">
      <c r="B12" s="19" t="s">
        <v>424</v>
      </c>
      <c r="C12" s="16">
        <v>6.5383129742831503E-2</v>
      </c>
      <c r="D12" s="16">
        <v>7.0094356002398994E-2</v>
      </c>
      <c r="E12" s="16">
        <v>6.1939412457375699E-2</v>
      </c>
      <c r="F12" s="16"/>
      <c r="G12" s="16">
        <v>6.3406802486095898E-2</v>
      </c>
      <c r="H12" s="16">
        <v>8.34350630220657E-2</v>
      </c>
      <c r="I12" s="16">
        <v>7.3909891107885498E-2</v>
      </c>
      <c r="J12" s="16">
        <v>3.7549536832318001E-2</v>
      </c>
      <c r="K12" s="16">
        <v>6.5707942374506598E-2</v>
      </c>
      <c r="L12" s="16">
        <v>6.5173145206242303E-2</v>
      </c>
      <c r="M12" s="16"/>
      <c r="N12" s="16">
        <v>7.9531496161106802E-2</v>
      </c>
      <c r="O12" s="16">
        <v>8.3802800538492497E-2</v>
      </c>
      <c r="P12" s="16">
        <v>7.3758354894043393E-2</v>
      </c>
      <c r="Q12" s="16">
        <v>2.5708176015807199E-2</v>
      </c>
      <c r="R12" s="16"/>
      <c r="S12" s="16">
        <v>6.7879988225945098E-2</v>
      </c>
      <c r="T12" s="16">
        <v>6.1943972263402799E-2</v>
      </c>
      <c r="U12" s="16"/>
      <c r="V12" s="16">
        <v>5.2956468734434999E-2</v>
      </c>
      <c r="W12" s="16">
        <v>7.2520329894610297E-2</v>
      </c>
      <c r="X12" s="16">
        <v>5.9927609379967502E-2</v>
      </c>
      <c r="Y12" s="16">
        <v>0.119396403658625</v>
      </c>
      <c r="Z12" s="16"/>
      <c r="AA12" s="16">
        <v>6.8431563101585796E-2</v>
      </c>
      <c r="AB12" s="16">
        <v>5.9725387830034199E-2</v>
      </c>
      <c r="AC12" s="16">
        <v>7.2595852815939804E-2</v>
      </c>
      <c r="AD12" s="16">
        <v>5.9317712090180302E-2</v>
      </c>
      <c r="AE12" s="16">
        <v>7.01677628257346E-2</v>
      </c>
      <c r="AF12" s="16">
        <v>6.4815007986477005E-2</v>
      </c>
      <c r="AG12" s="16"/>
      <c r="AH12" s="16">
        <v>6.6889502619217597E-2</v>
      </c>
      <c r="AI12" s="16">
        <v>4.9182872336301101E-2</v>
      </c>
      <c r="AJ12" s="16"/>
      <c r="AK12" s="16">
        <v>7.1011635276963705E-2</v>
      </c>
      <c r="AL12" s="16">
        <v>6.4392258045420203E-2</v>
      </c>
      <c r="AM12" s="16"/>
      <c r="AN12" s="16">
        <v>8.4816065972905696E-2</v>
      </c>
      <c r="AO12" s="16">
        <v>4.0270881264542903E-2</v>
      </c>
      <c r="AP12" s="16"/>
      <c r="AQ12" s="16">
        <v>7.2358063942482204E-2</v>
      </c>
      <c r="AR12" s="16">
        <v>6.0688846770079997E-2</v>
      </c>
      <c r="AS12" s="16">
        <v>6.5644153482418505E-2</v>
      </c>
      <c r="AT12" s="16"/>
      <c r="AU12" s="16">
        <v>5.42726128818651E-2</v>
      </c>
      <c r="AV12" s="16">
        <v>7.8691813986457901E-2</v>
      </c>
      <c r="AW12" s="16"/>
      <c r="AX12" s="16">
        <v>6.6424652876667406E-2</v>
      </c>
      <c r="AY12" s="16">
        <v>6.2702510947405199E-2</v>
      </c>
      <c r="AZ12" s="16"/>
      <c r="BA12" s="16">
        <v>6.9538558538587106E-2</v>
      </c>
      <c r="BB12" s="16">
        <v>6.37518035338588E-2</v>
      </c>
    </row>
    <row r="13" spans="2:54" x14ac:dyDescent="0.35">
      <c r="B13" s="19" t="s">
        <v>425</v>
      </c>
      <c r="C13" s="16">
        <v>5.4259134940069599E-2</v>
      </c>
      <c r="D13" s="16">
        <v>3.1277321715654102E-2</v>
      </c>
      <c r="E13" s="16">
        <v>7.4951554269831105E-2</v>
      </c>
      <c r="F13" s="16"/>
      <c r="G13" s="16">
        <v>3.33334729853835E-2</v>
      </c>
      <c r="H13" s="16">
        <v>9.9583764997924804E-2</v>
      </c>
      <c r="I13" s="16">
        <v>6.0627556692965698E-2</v>
      </c>
      <c r="J13" s="16">
        <v>4.2398399945157303E-2</v>
      </c>
      <c r="K13" s="16">
        <v>1.8650135936174601E-2</v>
      </c>
      <c r="L13" s="16">
        <v>5.9377950082446299E-2</v>
      </c>
      <c r="M13" s="16"/>
      <c r="N13" s="16">
        <v>5.5451023958570003E-2</v>
      </c>
      <c r="O13" s="16">
        <v>5.7114261554025297E-2</v>
      </c>
      <c r="P13" s="16">
        <v>4.2542046325538201E-2</v>
      </c>
      <c r="Q13" s="16">
        <v>6.9696867895570405E-2</v>
      </c>
      <c r="R13" s="16"/>
      <c r="S13" s="16">
        <v>4.9964326889999501E-2</v>
      </c>
      <c r="T13" s="16">
        <v>6.1004965426291698E-2</v>
      </c>
      <c r="U13" s="16"/>
      <c r="V13" s="16">
        <v>7.7557166693921306E-2</v>
      </c>
      <c r="W13" s="16">
        <v>4.8389551640375103E-2</v>
      </c>
      <c r="X13" s="16">
        <v>4.5649094969058703E-2</v>
      </c>
      <c r="Y13" s="16">
        <v>2.3624686885215102E-2</v>
      </c>
      <c r="Z13" s="16"/>
      <c r="AA13" s="16">
        <v>6.8075299025544794E-2</v>
      </c>
      <c r="AB13" s="16">
        <v>3.7455883362511801E-2</v>
      </c>
      <c r="AC13" s="16">
        <v>8.8810812845519393E-2</v>
      </c>
      <c r="AD13" s="16">
        <v>3.9860266000290301E-2</v>
      </c>
      <c r="AE13" s="16">
        <v>2.3372601896355299E-2</v>
      </c>
      <c r="AF13" s="16">
        <v>5.63875874703662E-2</v>
      </c>
      <c r="AG13" s="16"/>
      <c r="AH13" s="16">
        <v>5.33154063132091E-2</v>
      </c>
      <c r="AI13" s="16">
        <v>6.1960677306775999E-2</v>
      </c>
      <c r="AJ13" s="16"/>
      <c r="AK13" s="16">
        <v>5.4211700832641999E-2</v>
      </c>
      <c r="AL13" s="16">
        <v>4.7832304329442202E-2</v>
      </c>
      <c r="AM13" s="16"/>
      <c r="AN13" s="16">
        <v>4.0577015752105303E-2</v>
      </c>
      <c r="AO13" s="16">
        <v>6.6451705625723098E-2</v>
      </c>
      <c r="AP13" s="16"/>
      <c r="AQ13" s="16">
        <v>5.5814568166854601E-2</v>
      </c>
      <c r="AR13" s="16">
        <v>4.3609009343813898E-2</v>
      </c>
      <c r="AS13" s="16">
        <v>6.1387153093266103E-2</v>
      </c>
      <c r="AT13" s="16"/>
      <c r="AU13" s="16">
        <v>5.0686323869749902E-2</v>
      </c>
      <c r="AV13" s="16">
        <v>6.0313625000253598E-2</v>
      </c>
      <c r="AW13" s="16"/>
      <c r="AX13" s="16">
        <v>4.82201336724827E-2</v>
      </c>
      <c r="AY13" s="16">
        <v>8.7238626431913893E-2</v>
      </c>
      <c r="AZ13" s="16"/>
      <c r="BA13" s="16">
        <v>4.0124443339141697E-2</v>
      </c>
      <c r="BB13" s="16">
        <v>8.6700680562445107E-2</v>
      </c>
    </row>
    <row r="14" spans="2:54" x14ac:dyDescent="0.35">
      <c r="B14" s="19" t="s">
        <v>89</v>
      </c>
      <c r="C14" s="20">
        <v>0.109912397948778</v>
      </c>
      <c r="D14" s="20">
        <v>8.0378682761508696E-2</v>
      </c>
      <c r="E14" s="20">
        <v>0.13777529625389201</v>
      </c>
      <c r="F14" s="20"/>
      <c r="G14" s="20">
        <v>0.11083577833196</v>
      </c>
      <c r="H14" s="20">
        <v>6.8334409992829498E-2</v>
      </c>
      <c r="I14" s="20">
        <v>0.10555008526304301</v>
      </c>
      <c r="J14" s="20">
        <v>7.8868855788286105E-2</v>
      </c>
      <c r="K14" s="20">
        <v>0.141301776577927</v>
      </c>
      <c r="L14" s="20">
        <v>0.147257037247605</v>
      </c>
      <c r="M14" s="20"/>
      <c r="N14" s="20">
        <v>0.107692523881848</v>
      </c>
      <c r="O14" s="20">
        <v>0.12720276607299699</v>
      </c>
      <c r="P14" s="20">
        <v>9.1495461563988897E-2</v>
      </c>
      <c r="Q14" s="20">
        <v>0.12591211352805901</v>
      </c>
      <c r="R14" s="20"/>
      <c r="S14" s="20">
        <v>0.11348645572043101</v>
      </c>
      <c r="T14" s="20">
        <v>0.105070784825691</v>
      </c>
      <c r="U14" s="20"/>
      <c r="V14" s="20">
        <v>0.15549412371495899</v>
      </c>
      <c r="W14" s="20">
        <v>0.106658123567813</v>
      </c>
      <c r="X14" s="20">
        <v>7.4804427300642504E-2</v>
      </c>
      <c r="Y14" s="20">
        <v>0.10746548765407</v>
      </c>
      <c r="Z14" s="20"/>
      <c r="AA14" s="20">
        <v>0.12772256535197299</v>
      </c>
      <c r="AB14" s="20">
        <v>0.114081958882307</v>
      </c>
      <c r="AC14" s="20">
        <v>0.13406634928491501</v>
      </c>
      <c r="AD14" s="20">
        <v>7.7045113945198196E-2</v>
      </c>
      <c r="AE14" s="20">
        <v>9.0251581415084395E-2</v>
      </c>
      <c r="AF14" s="20">
        <v>6.7188363481042193E-2</v>
      </c>
      <c r="AG14" s="20"/>
      <c r="AH14" s="20">
        <v>0.113028043523324</v>
      </c>
      <c r="AI14" s="20">
        <v>9.6389697528641405E-2</v>
      </c>
      <c r="AJ14" s="20"/>
      <c r="AK14" s="20">
        <v>0.10116367009166401</v>
      </c>
      <c r="AL14" s="20">
        <v>0.100519548881535</v>
      </c>
      <c r="AM14" s="20"/>
      <c r="AN14" s="20">
        <v>0.12087614298095101</v>
      </c>
      <c r="AO14" s="20">
        <v>9.5170947122117003E-2</v>
      </c>
      <c r="AP14" s="20"/>
      <c r="AQ14" s="20">
        <v>8.3462281944348807E-2</v>
      </c>
      <c r="AR14" s="20">
        <v>0.12767629088742999</v>
      </c>
      <c r="AS14" s="20">
        <v>9.3530906384641399E-2</v>
      </c>
      <c r="AT14" s="20"/>
      <c r="AU14" s="20">
        <v>0.112151053724976</v>
      </c>
      <c r="AV14" s="20">
        <v>0.108735603827157</v>
      </c>
      <c r="AW14" s="20"/>
      <c r="AX14" s="20">
        <v>0.10352946162773601</v>
      </c>
      <c r="AY14" s="20">
        <v>0.13174704091848399</v>
      </c>
      <c r="AZ14" s="20"/>
      <c r="BA14" s="20">
        <v>3.8834584375116103E-2</v>
      </c>
      <c r="BB14" s="20">
        <v>9.8970515355172997E-2</v>
      </c>
    </row>
    <row r="15" spans="2:54" x14ac:dyDescent="0.35">
      <c r="B15" s="21"/>
    </row>
    <row r="16" spans="2:54" x14ac:dyDescent="0.35">
      <c r="B16" t="s">
        <v>525</v>
      </c>
    </row>
    <row r="17" spans="2:2" x14ac:dyDescent="0.35">
      <c r="B17" t="s">
        <v>526</v>
      </c>
    </row>
    <row r="19" spans="2:2" x14ac:dyDescent="0.35">
      <c r="B19"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BB37"/>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426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427</v>
      </c>
      <c r="C9" s="16">
        <v>0.53628569813698002</v>
      </c>
      <c r="D9" s="16">
        <v>0.53225905638980997</v>
      </c>
      <c r="E9" s="16">
        <v>0.54371447934928996</v>
      </c>
      <c r="F9" s="16"/>
      <c r="G9" s="16">
        <v>0.55769818154226702</v>
      </c>
      <c r="H9" s="16">
        <v>0.48906086014997302</v>
      </c>
      <c r="I9" s="16">
        <v>0.58339125741736197</v>
      </c>
      <c r="J9" s="16">
        <v>0.537216406203189</v>
      </c>
      <c r="K9" s="16">
        <v>0.53670614977953002</v>
      </c>
      <c r="L9" s="16">
        <v>0.526718578611588</v>
      </c>
      <c r="M9" s="16"/>
      <c r="N9" s="16">
        <v>0.53691821423826702</v>
      </c>
      <c r="O9" s="16">
        <v>0.52652133371188603</v>
      </c>
      <c r="P9" s="16">
        <v>0.521729345718838</v>
      </c>
      <c r="Q9" s="16">
        <v>0.56771421019339396</v>
      </c>
      <c r="R9" s="16"/>
      <c r="S9" s="16">
        <v>0.53886513726087004</v>
      </c>
      <c r="T9" s="16">
        <v>0.53340793493331595</v>
      </c>
      <c r="U9" s="16"/>
      <c r="V9" s="16">
        <v>0.51144619529521496</v>
      </c>
      <c r="W9" s="16">
        <v>0.54814690243563402</v>
      </c>
      <c r="X9" s="16">
        <v>0.53197484735278899</v>
      </c>
      <c r="Y9" s="16">
        <v>0.61692972600824902</v>
      </c>
      <c r="Z9" s="16"/>
      <c r="AA9" s="16">
        <v>0.499737486650222</v>
      </c>
      <c r="AB9" s="16">
        <v>0.578403943078733</v>
      </c>
      <c r="AC9" s="16">
        <v>0.51910372620095002</v>
      </c>
      <c r="AD9" s="16">
        <v>0.55718254814187296</v>
      </c>
      <c r="AE9" s="16">
        <v>0.602528165892808</v>
      </c>
      <c r="AF9" s="16">
        <v>0.470826465586902</v>
      </c>
      <c r="AG9" s="16"/>
      <c r="AH9" s="16">
        <v>0.51748044100882495</v>
      </c>
      <c r="AI9" s="16">
        <v>0.55431702152032603</v>
      </c>
      <c r="AJ9" s="16"/>
      <c r="AK9" s="16">
        <v>0.533286297749196</v>
      </c>
      <c r="AL9" s="16">
        <v>0.53813808899517201</v>
      </c>
      <c r="AM9" s="16"/>
      <c r="AN9" s="16">
        <v>0.53018211254840797</v>
      </c>
      <c r="AO9" s="16">
        <v>0.56164719341779101</v>
      </c>
      <c r="AP9" s="16"/>
      <c r="AQ9" s="16">
        <v>0.54008721684090699</v>
      </c>
      <c r="AR9" s="16">
        <v>0.54375235662235999</v>
      </c>
      <c r="AS9" s="16">
        <v>0.51954210670738099</v>
      </c>
      <c r="AT9" s="16"/>
      <c r="AU9" s="16">
        <v>0.54930462157679705</v>
      </c>
      <c r="AV9" s="16">
        <v>0.52014648543810105</v>
      </c>
      <c r="AW9" s="16"/>
      <c r="AX9" s="16">
        <v>0.54994381313616603</v>
      </c>
      <c r="AY9" s="16">
        <v>0.48821268908915499</v>
      </c>
      <c r="AZ9" s="16"/>
      <c r="BA9" s="16">
        <v>0.61157087419315903</v>
      </c>
      <c r="BB9" s="16">
        <v>0.47694292125321402</v>
      </c>
    </row>
    <row r="10" spans="2:54" x14ac:dyDescent="0.35">
      <c r="B10" s="19" t="s">
        <v>428</v>
      </c>
      <c r="C10" s="16">
        <v>0.45893700619675898</v>
      </c>
      <c r="D10" s="16">
        <v>0.42831752039822502</v>
      </c>
      <c r="E10" s="16">
        <v>0.49332601189247299</v>
      </c>
      <c r="F10" s="16"/>
      <c r="G10" s="16">
        <v>0.43242508506807598</v>
      </c>
      <c r="H10" s="16">
        <v>0.361165627161251</v>
      </c>
      <c r="I10" s="16">
        <v>0.46861531782438298</v>
      </c>
      <c r="J10" s="16">
        <v>0.45941335178280002</v>
      </c>
      <c r="K10" s="16">
        <v>0.46273366294690799</v>
      </c>
      <c r="L10" s="16">
        <v>0.54717528155929396</v>
      </c>
      <c r="M10" s="16"/>
      <c r="N10" s="16">
        <v>0.49512311080848997</v>
      </c>
      <c r="O10" s="16">
        <v>0.43467063734226602</v>
      </c>
      <c r="P10" s="16">
        <v>0.49476624971864303</v>
      </c>
      <c r="Q10" s="16">
        <v>0.396786605583337</v>
      </c>
      <c r="R10" s="16"/>
      <c r="S10" s="16">
        <v>0.47455691113350401</v>
      </c>
      <c r="T10" s="16">
        <v>0.43269134968123502</v>
      </c>
      <c r="U10" s="16"/>
      <c r="V10" s="16">
        <v>0.427220330574268</v>
      </c>
      <c r="W10" s="16">
        <v>0.46324626154086102</v>
      </c>
      <c r="X10" s="16">
        <v>0.46797421512065501</v>
      </c>
      <c r="Y10" s="16">
        <v>0.56580821047962604</v>
      </c>
      <c r="Z10" s="16"/>
      <c r="AA10" s="16">
        <v>0.40253169101138803</v>
      </c>
      <c r="AB10" s="16">
        <v>0.55600498549233601</v>
      </c>
      <c r="AC10" s="16">
        <v>0.429387125491967</v>
      </c>
      <c r="AD10" s="16">
        <v>0.53115116622950997</v>
      </c>
      <c r="AE10" s="16">
        <v>0.40703877194670701</v>
      </c>
      <c r="AF10" s="16">
        <v>0.351970177985023</v>
      </c>
      <c r="AG10" s="16"/>
      <c r="AH10" s="16">
        <v>0.45436472177766302</v>
      </c>
      <c r="AI10" s="16">
        <v>0.47805340069270702</v>
      </c>
      <c r="AJ10" s="16"/>
      <c r="AK10" s="16">
        <v>0.45452112073456602</v>
      </c>
      <c r="AL10" s="16">
        <v>0.44144390063702799</v>
      </c>
      <c r="AM10" s="16"/>
      <c r="AN10" s="16">
        <v>0.46288291500557299</v>
      </c>
      <c r="AO10" s="16">
        <v>0.46019373543047898</v>
      </c>
      <c r="AP10" s="16"/>
      <c r="AQ10" s="16">
        <v>0.45603392407867199</v>
      </c>
      <c r="AR10" s="16">
        <v>0.47736103276345598</v>
      </c>
      <c r="AS10" s="16">
        <v>0.45127328999018002</v>
      </c>
      <c r="AT10" s="16"/>
      <c r="AU10" s="16">
        <v>0.49965395386682898</v>
      </c>
      <c r="AV10" s="16">
        <v>0.40417662261036202</v>
      </c>
      <c r="AW10" s="16"/>
      <c r="AX10" s="16">
        <v>0.46940590722486603</v>
      </c>
      <c r="AY10" s="16">
        <v>0.412317573657283</v>
      </c>
      <c r="AZ10" s="16"/>
      <c r="BA10" s="16">
        <v>0.45709247655501001</v>
      </c>
      <c r="BB10" s="16">
        <v>0.47626953689328799</v>
      </c>
    </row>
    <row r="11" spans="2:54" x14ac:dyDescent="0.35">
      <c r="B11" s="19" t="s">
        <v>429</v>
      </c>
      <c r="C11" s="16">
        <v>0.419104952094147</v>
      </c>
      <c r="D11" s="16">
        <v>0.39163491956039398</v>
      </c>
      <c r="E11" s="16">
        <v>0.44691652746303401</v>
      </c>
      <c r="F11" s="16"/>
      <c r="G11" s="16">
        <v>0.381849993409622</v>
      </c>
      <c r="H11" s="16">
        <v>0.40069292136582702</v>
      </c>
      <c r="I11" s="16">
        <v>0.38744773429137602</v>
      </c>
      <c r="J11" s="16">
        <v>0.45002199431849998</v>
      </c>
      <c r="K11" s="16">
        <v>0.43213399168727301</v>
      </c>
      <c r="L11" s="16">
        <v>0.44748572387117302</v>
      </c>
      <c r="M11" s="16"/>
      <c r="N11" s="16">
        <v>0.49265767664358501</v>
      </c>
      <c r="O11" s="16">
        <v>0.375165998181547</v>
      </c>
      <c r="P11" s="16">
        <v>0.42041801597601802</v>
      </c>
      <c r="Q11" s="16">
        <v>0.40274146598149402</v>
      </c>
      <c r="R11" s="16"/>
      <c r="S11" s="16">
        <v>0.461129585278031</v>
      </c>
      <c r="T11" s="16">
        <v>0.35782770511956902</v>
      </c>
      <c r="U11" s="16"/>
      <c r="V11" s="16">
        <v>0.417482263619946</v>
      </c>
      <c r="W11" s="16">
        <v>0.397251905407355</v>
      </c>
      <c r="X11" s="16">
        <v>0.45161156438461703</v>
      </c>
      <c r="Y11" s="16">
        <v>0.41223608530900302</v>
      </c>
      <c r="Z11" s="16"/>
      <c r="AA11" s="16">
        <v>0.38250800688646702</v>
      </c>
      <c r="AB11" s="16">
        <v>0.42800422244135</v>
      </c>
      <c r="AC11" s="16">
        <v>0.45228385119819597</v>
      </c>
      <c r="AD11" s="16">
        <v>0.43953645573884897</v>
      </c>
      <c r="AE11" s="16">
        <v>0.50907836475939705</v>
      </c>
      <c r="AF11" s="16">
        <v>0.32170413459180702</v>
      </c>
      <c r="AG11" s="16"/>
      <c r="AH11" s="16">
        <v>0.42308639313709001</v>
      </c>
      <c r="AI11" s="16">
        <v>0.42160910412563402</v>
      </c>
      <c r="AJ11" s="16"/>
      <c r="AK11" s="16">
        <v>0.42328609729757199</v>
      </c>
      <c r="AL11" s="16">
        <v>0.40925349103355801</v>
      </c>
      <c r="AM11" s="16"/>
      <c r="AN11" s="16">
        <v>0.424009249264031</v>
      </c>
      <c r="AO11" s="16">
        <v>0.43125568520234098</v>
      </c>
      <c r="AP11" s="16"/>
      <c r="AQ11" s="16">
        <v>0.45173172872289302</v>
      </c>
      <c r="AR11" s="16">
        <v>0.43057894854412998</v>
      </c>
      <c r="AS11" s="16">
        <v>0.39741268512036598</v>
      </c>
      <c r="AT11" s="16"/>
      <c r="AU11" s="16">
        <v>0.43263716940642599</v>
      </c>
      <c r="AV11" s="16">
        <v>0.40753110933263098</v>
      </c>
      <c r="AW11" s="16"/>
      <c r="AX11" s="16">
        <v>0.42571072005917099</v>
      </c>
      <c r="AY11" s="16">
        <v>0.40228113546973898</v>
      </c>
      <c r="AZ11" s="16"/>
      <c r="BA11" s="16">
        <v>0.44364910112814299</v>
      </c>
      <c r="BB11" s="16">
        <v>0.37719090277985401</v>
      </c>
    </row>
    <row r="12" spans="2:54" ht="29" customHeight="1" x14ac:dyDescent="0.35">
      <c r="B12" s="19" t="s">
        <v>430</v>
      </c>
      <c r="C12" s="16">
        <v>0.408868175429356</v>
      </c>
      <c r="D12" s="16">
        <v>0.35289708210158999</v>
      </c>
      <c r="E12" s="16">
        <v>0.46022516406012198</v>
      </c>
      <c r="F12" s="16"/>
      <c r="G12" s="16">
        <v>0.32998738882774897</v>
      </c>
      <c r="H12" s="16">
        <v>0.36376655678867698</v>
      </c>
      <c r="I12" s="16">
        <v>0.38032331803701003</v>
      </c>
      <c r="J12" s="16">
        <v>0.44869129712355799</v>
      </c>
      <c r="K12" s="16">
        <v>0.36865056894540998</v>
      </c>
      <c r="L12" s="16">
        <v>0.51670742483543497</v>
      </c>
      <c r="M12" s="16"/>
      <c r="N12" s="16">
        <v>0.45103571900836298</v>
      </c>
      <c r="O12" s="16">
        <v>0.334884198555079</v>
      </c>
      <c r="P12" s="16">
        <v>0.40709004856076397</v>
      </c>
      <c r="Q12" s="16">
        <v>0.44622150692704499</v>
      </c>
      <c r="R12" s="16"/>
      <c r="S12" s="16">
        <v>0.43156129113890501</v>
      </c>
      <c r="T12" s="16">
        <v>0.37502882778875002</v>
      </c>
      <c r="U12" s="16"/>
      <c r="V12" s="16">
        <v>0.40793332208290201</v>
      </c>
      <c r="W12" s="16">
        <v>0.40230825850374902</v>
      </c>
      <c r="X12" s="16">
        <v>0.40681421809551299</v>
      </c>
      <c r="Y12" s="16">
        <v>0.50899676050361997</v>
      </c>
      <c r="Z12" s="16"/>
      <c r="AA12" s="16">
        <v>0.39371214623307899</v>
      </c>
      <c r="AB12" s="16">
        <v>0.49275865075214798</v>
      </c>
      <c r="AC12" s="16">
        <v>0.33687173856340202</v>
      </c>
      <c r="AD12" s="16">
        <v>0.41265243426724402</v>
      </c>
      <c r="AE12" s="16">
        <v>0.41390611320545201</v>
      </c>
      <c r="AF12" s="16">
        <v>0.29988071962573098</v>
      </c>
      <c r="AG12" s="16"/>
      <c r="AH12" s="16">
        <v>0.385687541368192</v>
      </c>
      <c r="AI12" s="16">
        <v>0.43403852741964299</v>
      </c>
      <c r="AJ12" s="16"/>
      <c r="AK12" s="16">
        <v>0.38568825719761102</v>
      </c>
      <c r="AL12" s="16">
        <v>0.41784962450138302</v>
      </c>
      <c r="AM12" s="16"/>
      <c r="AN12" s="16">
        <v>0.37810862475691898</v>
      </c>
      <c r="AO12" s="16">
        <v>0.43937306694114098</v>
      </c>
      <c r="AP12" s="16"/>
      <c r="AQ12" s="16">
        <v>0.46501889380205702</v>
      </c>
      <c r="AR12" s="16">
        <v>0.410292904913648</v>
      </c>
      <c r="AS12" s="16">
        <v>0.36463941790766402</v>
      </c>
      <c r="AT12" s="16"/>
      <c r="AU12" s="16">
        <v>0.42412604216213401</v>
      </c>
      <c r="AV12" s="16">
        <v>0.38314378507044899</v>
      </c>
      <c r="AW12" s="16"/>
      <c r="AX12" s="16">
        <v>0.41033764915544602</v>
      </c>
      <c r="AY12" s="16">
        <v>0.406127491338653</v>
      </c>
      <c r="AZ12" s="16"/>
      <c r="BA12" s="16">
        <v>0.40892947866900897</v>
      </c>
      <c r="BB12" s="16">
        <v>0.466511750321976</v>
      </c>
    </row>
    <row r="13" spans="2:54" x14ac:dyDescent="0.35">
      <c r="B13" s="19" t="s">
        <v>431</v>
      </c>
      <c r="C13" s="16">
        <v>0.40366710064957501</v>
      </c>
      <c r="D13" s="16">
        <v>0.37684887338835499</v>
      </c>
      <c r="E13" s="16">
        <v>0.43176116959738498</v>
      </c>
      <c r="F13" s="16"/>
      <c r="G13" s="16">
        <v>0.28821916505470402</v>
      </c>
      <c r="H13" s="16">
        <v>0.38008827710358101</v>
      </c>
      <c r="I13" s="16">
        <v>0.438726533594193</v>
      </c>
      <c r="J13" s="16">
        <v>0.46903603865791199</v>
      </c>
      <c r="K13" s="16">
        <v>0.40385362281578502</v>
      </c>
      <c r="L13" s="16">
        <v>0.41377792747132203</v>
      </c>
      <c r="M13" s="16"/>
      <c r="N13" s="16">
        <v>0.42390805668627202</v>
      </c>
      <c r="O13" s="16">
        <v>0.34158040937239598</v>
      </c>
      <c r="P13" s="16">
        <v>0.39976121411225002</v>
      </c>
      <c r="Q13" s="16">
        <v>0.44973336485582099</v>
      </c>
      <c r="R13" s="16"/>
      <c r="S13" s="16">
        <v>0.42670345231786699</v>
      </c>
      <c r="T13" s="16">
        <v>0.36762273478403701</v>
      </c>
      <c r="U13" s="16"/>
      <c r="V13" s="16">
        <v>0.40553804167865998</v>
      </c>
      <c r="W13" s="16">
        <v>0.38263423864086898</v>
      </c>
      <c r="X13" s="16">
        <v>0.42409361195318701</v>
      </c>
      <c r="Y13" s="16">
        <v>0.46282794126736898</v>
      </c>
      <c r="Z13" s="16"/>
      <c r="AA13" s="16">
        <v>0.37757302665734399</v>
      </c>
      <c r="AB13" s="16">
        <v>0.39811881276303202</v>
      </c>
      <c r="AC13" s="16">
        <v>0.354544956036418</v>
      </c>
      <c r="AD13" s="16">
        <v>0.44593804407315402</v>
      </c>
      <c r="AE13" s="16">
        <v>0.49436758977435702</v>
      </c>
      <c r="AF13" s="16">
        <v>0.36776979468973298</v>
      </c>
      <c r="AG13" s="16"/>
      <c r="AH13" s="16">
        <v>0.412340697188818</v>
      </c>
      <c r="AI13" s="16">
        <v>0.397394232656543</v>
      </c>
      <c r="AJ13" s="16"/>
      <c r="AK13" s="16">
        <v>0.41347988749985798</v>
      </c>
      <c r="AL13" s="16">
        <v>0.405450091332544</v>
      </c>
      <c r="AM13" s="16"/>
      <c r="AN13" s="16">
        <v>0.42598152746239398</v>
      </c>
      <c r="AO13" s="16">
        <v>0.38968695488890598</v>
      </c>
      <c r="AP13" s="16"/>
      <c r="AQ13" s="16">
        <v>0.44148683768459202</v>
      </c>
      <c r="AR13" s="16">
        <v>0.40997969907112902</v>
      </c>
      <c r="AS13" s="16">
        <v>0.384322418342251</v>
      </c>
      <c r="AT13" s="16"/>
      <c r="AU13" s="16">
        <v>0.41064357092831399</v>
      </c>
      <c r="AV13" s="16">
        <v>0.40111153536991001</v>
      </c>
      <c r="AW13" s="16"/>
      <c r="AX13" s="16">
        <v>0.411223900790334</v>
      </c>
      <c r="AY13" s="16">
        <v>0.37614515336369603</v>
      </c>
      <c r="AZ13" s="16"/>
      <c r="BA13" s="16">
        <v>0.46465718592582</v>
      </c>
      <c r="BB13" s="16">
        <v>0.36975055504202697</v>
      </c>
    </row>
    <row r="14" spans="2:54" x14ac:dyDescent="0.35">
      <c r="B14" s="19" t="s">
        <v>432</v>
      </c>
      <c r="C14" s="16">
        <v>0.27728895190858899</v>
      </c>
      <c r="D14" s="16">
        <v>0.27535739726186698</v>
      </c>
      <c r="E14" s="16">
        <v>0.27790747535601201</v>
      </c>
      <c r="F14" s="16"/>
      <c r="G14" s="16">
        <v>0.33245656927677802</v>
      </c>
      <c r="H14" s="16">
        <v>0.249609292303616</v>
      </c>
      <c r="I14" s="16">
        <v>0.27602082792633797</v>
      </c>
      <c r="J14" s="16">
        <v>0.27584319061993701</v>
      </c>
      <c r="K14" s="16">
        <v>0.22953795963864099</v>
      </c>
      <c r="L14" s="16">
        <v>0.30862491437239498</v>
      </c>
      <c r="M14" s="16"/>
      <c r="N14" s="16">
        <v>0.31620337544648203</v>
      </c>
      <c r="O14" s="16">
        <v>0.21471609312682999</v>
      </c>
      <c r="P14" s="16">
        <v>0.30013660763740202</v>
      </c>
      <c r="Q14" s="16">
        <v>0.26750409862668301</v>
      </c>
      <c r="R14" s="16"/>
      <c r="S14" s="16">
        <v>0.29549372602362101</v>
      </c>
      <c r="T14" s="16">
        <v>0.24956187326755699</v>
      </c>
      <c r="U14" s="16"/>
      <c r="V14" s="16">
        <v>0.28855791188158503</v>
      </c>
      <c r="W14" s="16">
        <v>0.27397197980360199</v>
      </c>
      <c r="X14" s="16">
        <v>0.267760863072592</v>
      </c>
      <c r="Y14" s="16">
        <v>0.312926005789812</v>
      </c>
      <c r="Z14" s="16"/>
      <c r="AA14" s="16">
        <v>0.26679323755383</v>
      </c>
      <c r="AB14" s="16">
        <v>0.280247635751668</v>
      </c>
      <c r="AC14" s="16">
        <v>0.28250712224028202</v>
      </c>
      <c r="AD14" s="16">
        <v>0.29419814207571199</v>
      </c>
      <c r="AE14" s="16">
        <v>0.28340686848279201</v>
      </c>
      <c r="AF14" s="16">
        <v>0.24157992614047299</v>
      </c>
      <c r="AG14" s="16"/>
      <c r="AH14" s="16">
        <v>0.236224985705833</v>
      </c>
      <c r="AI14" s="16">
        <v>0.31968960844369998</v>
      </c>
      <c r="AJ14" s="16"/>
      <c r="AK14" s="16">
        <v>0.22563003608726401</v>
      </c>
      <c r="AL14" s="16">
        <v>0.31346850475368299</v>
      </c>
      <c r="AM14" s="16"/>
      <c r="AN14" s="16">
        <v>0.23138188791477701</v>
      </c>
      <c r="AO14" s="16">
        <v>0.331334708262851</v>
      </c>
      <c r="AP14" s="16"/>
      <c r="AQ14" s="16">
        <v>0.27111183148765</v>
      </c>
      <c r="AR14" s="16">
        <v>0.25628945435450301</v>
      </c>
      <c r="AS14" s="16">
        <v>0.287558588050983</v>
      </c>
      <c r="AT14" s="16"/>
      <c r="AU14" s="16">
        <v>0.29493510421214097</v>
      </c>
      <c r="AV14" s="16">
        <v>0.24987670088165601</v>
      </c>
      <c r="AW14" s="16"/>
      <c r="AX14" s="16">
        <v>0.27064332278395398</v>
      </c>
      <c r="AY14" s="16">
        <v>0.31710853993353599</v>
      </c>
      <c r="AZ14" s="16"/>
      <c r="BA14" s="16">
        <v>0.28068932857047002</v>
      </c>
      <c r="BB14" s="16">
        <v>0.32410859492544097</v>
      </c>
    </row>
    <row r="15" spans="2:54" x14ac:dyDescent="0.35">
      <c r="B15" s="19" t="s">
        <v>433</v>
      </c>
      <c r="C15" s="16">
        <v>0.26012546056779801</v>
      </c>
      <c r="D15" s="16">
        <v>0.25663428863913401</v>
      </c>
      <c r="E15" s="16">
        <v>0.26204910937347697</v>
      </c>
      <c r="F15" s="16"/>
      <c r="G15" s="16">
        <v>0.19069552149107399</v>
      </c>
      <c r="H15" s="16">
        <v>0.19354131033614</v>
      </c>
      <c r="I15" s="16">
        <v>0.316266123444497</v>
      </c>
      <c r="J15" s="16">
        <v>0.27158031661427501</v>
      </c>
      <c r="K15" s="16">
        <v>0.261803662331695</v>
      </c>
      <c r="L15" s="16">
        <v>0.30364545913244201</v>
      </c>
      <c r="M15" s="16"/>
      <c r="N15" s="16">
        <v>0.29249833002009001</v>
      </c>
      <c r="O15" s="16">
        <v>0.23264282777081799</v>
      </c>
      <c r="P15" s="16">
        <v>0.25067759285086799</v>
      </c>
      <c r="Q15" s="16">
        <v>0.27612264526292801</v>
      </c>
      <c r="R15" s="16"/>
      <c r="S15" s="16">
        <v>0.290493711453644</v>
      </c>
      <c r="T15" s="16">
        <v>0.213972998696384</v>
      </c>
      <c r="U15" s="16"/>
      <c r="V15" s="16">
        <v>0.27901352939209501</v>
      </c>
      <c r="W15" s="16">
        <v>0.22916841714477301</v>
      </c>
      <c r="X15" s="16">
        <v>0.28338983198275502</v>
      </c>
      <c r="Y15" s="16">
        <v>0.285859711832123</v>
      </c>
      <c r="Z15" s="16"/>
      <c r="AA15" s="16">
        <v>0.22733662115374201</v>
      </c>
      <c r="AB15" s="16">
        <v>0.31265676954371002</v>
      </c>
      <c r="AC15" s="16">
        <v>0.242997324759825</v>
      </c>
      <c r="AD15" s="16">
        <v>0.30143479617250701</v>
      </c>
      <c r="AE15" s="16">
        <v>0.26535763573377402</v>
      </c>
      <c r="AF15" s="16">
        <v>0.122372234319835</v>
      </c>
      <c r="AG15" s="16"/>
      <c r="AH15" s="16">
        <v>0.24736121639022099</v>
      </c>
      <c r="AI15" s="16">
        <v>0.28034417659299798</v>
      </c>
      <c r="AJ15" s="16"/>
      <c r="AK15" s="16">
        <v>0.24993931735157701</v>
      </c>
      <c r="AL15" s="16">
        <v>0.264809234632918</v>
      </c>
      <c r="AM15" s="16"/>
      <c r="AN15" s="16">
        <v>0.24829688190186799</v>
      </c>
      <c r="AO15" s="16">
        <v>0.29317777692658498</v>
      </c>
      <c r="AP15" s="16"/>
      <c r="AQ15" s="16">
        <v>0.27930126342871903</v>
      </c>
      <c r="AR15" s="16">
        <v>0.256479346114934</v>
      </c>
      <c r="AS15" s="16">
        <v>0.24519574489601401</v>
      </c>
      <c r="AT15" s="16"/>
      <c r="AU15" s="16">
        <v>0.257283120884921</v>
      </c>
      <c r="AV15" s="16">
        <v>0.26888724796494301</v>
      </c>
      <c r="AW15" s="16"/>
      <c r="AX15" s="16">
        <v>0.26092583284290899</v>
      </c>
      <c r="AY15" s="16">
        <v>0.26651012547924202</v>
      </c>
      <c r="AZ15" s="16"/>
      <c r="BA15" s="16">
        <v>0.258804272231757</v>
      </c>
      <c r="BB15" s="16">
        <v>0.19345978891469601</v>
      </c>
    </row>
    <row r="16" spans="2:54" ht="29" customHeight="1" x14ac:dyDescent="0.35">
      <c r="B16" s="19" t="s">
        <v>434</v>
      </c>
      <c r="C16" s="16">
        <v>0.24386423312119701</v>
      </c>
      <c r="D16" s="16">
        <v>0.214288921190361</v>
      </c>
      <c r="E16" s="16">
        <v>0.27207809252162801</v>
      </c>
      <c r="F16" s="16"/>
      <c r="G16" s="16">
        <v>0.20898039088474099</v>
      </c>
      <c r="H16" s="16">
        <v>0.218781349528654</v>
      </c>
      <c r="I16" s="16">
        <v>0.25654140086729998</v>
      </c>
      <c r="J16" s="16">
        <v>0.22645992509432</v>
      </c>
      <c r="K16" s="16">
        <v>0.27116434556385599</v>
      </c>
      <c r="L16" s="16">
        <v>0.26739989236476702</v>
      </c>
      <c r="M16" s="16"/>
      <c r="N16" s="16">
        <v>0.349422497435112</v>
      </c>
      <c r="O16" s="16">
        <v>0.19334357414346101</v>
      </c>
      <c r="P16" s="16">
        <v>0.20679768812940699</v>
      </c>
      <c r="Q16" s="16">
        <v>0.27187352446311902</v>
      </c>
      <c r="R16" s="16"/>
      <c r="S16" s="16">
        <v>0.274252679364548</v>
      </c>
      <c r="T16" s="16">
        <v>0.19925926638021199</v>
      </c>
      <c r="U16" s="16"/>
      <c r="V16" s="16">
        <v>0.22759009469659999</v>
      </c>
      <c r="W16" s="16">
        <v>0.25241442526214902</v>
      </c>
      <c r="X16" s="16">
        <v>0.24979635429045999</v>
      </c>
      <c r="Y16" s="16">
        <v>0.2143419083267</v>
      </c>
      <c r="Z16" s="16"/>
      <c r="AA16" s="16">
        <v>0.228269251048002</v>
      </c>
      <c r="AB16" s="16">
        <v>0.23231412516699901</v>
      </c>
      <c r="AC16" s="16">
        <v>0.31200112738034402</v>
      </c>
      <c r="AD16" s="16">
        <v>0.260713430782122</v>
      </c>
      <c r="AE16" s="16">
        <v>0.24817172377851099</v>
      </c>
      <c r="AF16" s="16">
        <v>0.16208512093250699</v>
      </c>
      <c r="AG16" s="16"/>
      <c r="AH16" s="16">
        <v>0.234378209738934</v>
      </c>
      <c r="AI16" s="16">
        <v>0.26859403085667799</v>
      </c>
      <c r="AJ16" s="16"/>
      <c r="AK16" s="16">
        <v>0.23268572408538599</v>
      </c>
      <c r="AL16" s="16">
        <v>0.24559772619662101</v>
      </c>
      <c r="AM16" s="16"/>
      <c r="AN16" s="16">
        <v>0.235142027184472</v>
      </c>
      <c r="AO16" s="16">
        <v>0.264745235280897</v>
      </c>
      <c r="AP16" s="16"/>
      <c r="AQ16" s="16">
        <v>0.24291483424150401</v>
      </c>
      <c r="AR16" s="16">
        <v>0.24684494397992901</v>
      </c>
      <c r="AS16" s="16">
        <v>0.24655068711101699</v>
      </c>
      <c r="AT16" s="16"/>
      <c r="AU16" s="16">
        <v>0.25811326094898801</v>
      </c>
      <c r="AV16" s="16">
        <v>0.22273641612318301</v>
      </c>
      <c r="AW16" s="16"/>
      <c r="AX16" s="16">
        <v>0.25009232114372498</v>
      </c>
      <c r="AY16" s="16">
        <v>0.216688440848747</v>
      </c>
      <c r="AZ16" s="16"/>
      <c r="BA16" s="16">
        <v>0.243635276263857</v>
      </c>
      <c r="BB16" s="16">
        <v>0.25288180205271399</v>
      </c>
    </row>
    <row r="17" spans="2:54" x14ac:dyDescent="0.35">
      <c r="B17" s="19" t="s">
        <v>435</v>
      </c>
      <c r="C17" s="16">
        <v>0.23515130640877099</v>
      </c>
      <c r="D17" s="16">
        <v>0.243708402001829</v>
      </c>
      <c r="E17" s="16">
        <v>0.22710251820444499</v>
      </c>
      <c r="F17" s="16"/>
      <c r="G17" s="16">
        <v>0.22595889763847701</v>
      </c>
      <c r="H17" s="16">
        <v>0.20503788662209499</v>
      </c>
      <c r="I17" s="16">
        <v>0.28332137993912998</v>
      </c>
      <c r="J17" s="16">
        <v>0.27797185876397501</v>
      </c>
      <c r="K17" s="16">
        <v>0.18360267486489101</v>
      </c>
      <c r="L17" s="16">
        <v>0.23683950801346099</v>
      </c>
      <c r="M17" s="16"/>
      <c r="N17" s="16">
        <v>0.28992467267941202</v>
      </c>
      <c r="O17" s="16">
        <v>0.223845218764336</v>
      </c>
      <c r="P17" s="16">
        <v>0.20075046568910501</v>
      </c>
      <c r="Q17" s="16">
        <v>0.260966848310066</v>
      </c>
      <c r="R17" s="16"/>
      <c r="S17" s="16">
        <v>0.243334037454223</v>
      </c>
      <c r="T17" s="16">
        <v>0.22398441873644101</v>
      </c>
      <c r="U17" s="16"/>
      <c r="V17" s="16">
        <v>0.220230292804037</v>
      </c>
      <c r="W17" s="16">
        <v>0.219411610232188</v>
      </c>
      <c r="X17" s="16">
        <v>0.26080871166576097</v>
      </c>
      <c r="Y17" s="16">
        <v>0.31222987249752598</v>
      </c>
      <c r="Z17" s="16"/>
      <c r="AA17" s="16">
        <v>0.196159802220324</v>
      </c>
      <c r="AB17" s="16">
        <v>0.23661949157515899</v>
      </c>
      <c r="AC17" s="16">
        <v>0.18936526324982</v>
      </c>
      <c r="AD17" s="16">
        <v>0.30076293123300701</v>
      </c>
      <c r="AE17" s="16">
        <v>0.265705958993533</v>
      </c>
      <c r="AF17" s="16">
        <v>0.32421388558542202</v>
      </c>
      <c r="AG17" s="16"/>
      <c r="AH17" s="16">
        <v>0.24990338256512601</v>
      </c>
      <c r="AI17" s="16">
        <v>0.22047094449912299</v>
      </c>
      <c r="AJ17" s="16"/>
      <c r="AK17" s="16">
        <v>0.245609228504717</v>
      </c>
      <c r="AL17" s="16">
        <v>0.21083758309301401</v>
      </c>
      <c r="AM17" s="16"/>
      <c r="AN17" s="16">
        <v>0.228485655496764</v>
      </c>
      <c r="AO17" s="16">
        <v>0.220728814230298</v>
      </c>
      <c r="AP17" s="16"/>
      <c r="AQ17" s="16">
        <v>0.246024504740017</v>
      </c>
      <c r="AR17" s="16">
        <v>0.25636742062231399</v>
      </c>
      <c r="AS17" s="16">
        <v>0.22217816876301799</v>
      </c>
      <c r="AT17" s="16"/>
      <c r="AU17" s="16">
        <v>0.235250128240381</v>
      </c>
      <c r="AV17" s="16">
        <v>0.23393640855527001</v>
      </c>
      <c r="AW17" s="16"/>
      <c r="AX17" s="16">
        <v>0.23522315147390899</v>
      </c>
      <c r="AY17" s="16">
        <v>0.23309089270128</v>
      </c>
      <c r="AZ17" s="16"/>
      <c r="BA17" s="16">
        <v>0.25917619630419902</v>
      </c>
      <c r="BB17" s="16">
        <v>0.27701375895706998</v>
      </c>
    </row>
    <row r="18" spans="2:54" x14ac:dyDescent="0.35">
      <c r="B18" s="19" t="s">
        <v>436</v>
      </c>
      <c r="C18" s="16">
        <v>0.235095417773691</v>
      </c>
      <c r="D18" s="16">
        <v>0.220382708775547</v>
      </c>
      <c r="E18" s="16">
        <v>0.25092326798689402</v>
      </c>
      <c r="F18" s="16"/>
      <c r="G18" s="16">
        <v>0.19794110592415001</v>
      </c>
      <c r="H18" s="16">
        <v>0.25057298714759801</v>
      </c>
      <c r="I18" s="16">
        <v>0.28893928867429802</v>
      </c>
      <c r="J18" s="16">
        <v>0.28643437887530698</v>
      </c>
      <c r="K18" s="16">
        <v>0.19141009423357999</v>
      </c>
      <c r="L18" s="16">
        <v>0.19685647359729799</v>
      </c>
      <c r="M18" s="16"/>
      <c r="N18" s="16">
        <v>0.22015215379473399</v>
      </c>
      <c r="O18" s="16">
        <v>0.198425289617709</v>
      </c>
      <c r="P18" s="16">
        <v>0.24304712057266301</v>
      </c>
      <c r="Q18" s="16">
        <v>0.265121315279157</v>
      </c>
      <c r="R18" s="16"/>
      <c r="S18" s="16">
        <v>0.223687949711216</v>
      </c>
      <c r="T18" s="16">
        <v>0.24848665043356999</v>
      </c>
      <c r="U18" s="16"/>
      <c r="V18" s="16">
        <v>0.241004885282919</v>
      </c>
      <c r="W18" s="16">
        <v>0.210617935291567</v>
      </c>
      <c r="X18" s="16">
        <v>0.25890467868626799</v>
      </c>
      <c r="Y18" s="16">
        <v>0.27627103638768902</v>
      </c>
      <c r="Z18" s="16"/>
      <c r="AA18" s="16">
        <v>0.20679734079665399</v>
      </c>
      <c r="AB18" s="16">
        <v>0.2822508189306</v>
      </c>
      <c r="AC18" s="16">
        <v>0.25379973777327502</v>
      </c>
      <c r="AD18" s="16">
        <v>0.22643574646708001</v>
      </c>
      <c r="AE18" s="16">
        <v>0.27676522068141701</v>
      </c>
      <c r="AF18" s="16">
        <v>0.196672136598152</v>
      </c>
      <c r="AG18" s="16"/>
      <c r="AH18" s="16">
        <v>0.25022254023429902</v>
      </c>
      <c r="AI18" s="16">
        <v>0.22465915700800701</v>
      </c>
      <c r="AJ18" s="16"/>
      <c r="AK18" s="16">
        <v>0.22757124458111699</v>
      </c>
      <c r="AL18" s="16">
        <v>0.231222040888098</v>
      </c>
      <c r="AM18" s="16"/>
      <c r="AN18" s="16">
        <v>0.23618327838703501</v>
      </c>
      <c r="AO18" s="16">
        <v>0.23988315243741201</v>
      </c>
      <c r="AP18" s="16"/>
      <c r="AQ18" s="16">
        <v>0.23773936194195699</v>
      </c>
      <c r="AR18" s="16">
        <v>0.26934677987223099</v>
      </c>
      <c r="AS18" s="16">
        <v>0.20408274814235</v>
      </c>
      <c r="AT18" s="16"/>
      <c r="AU18" s="16">
        <v>0.24088077326371601</v>
      </c>
      <c r="AV18" s="16">
        <v>0.23116411328047501</v>
      </c>
      <c r="AW18" s="16"/>
      <c r="AX18" s="16">
        <v>0.24360092440044101</v>
      </c>
      <c r="AY18" s="16">
        <v>0.19470925619621801</v>
      </c>
      <c r="AZ18" s="16"/>
      <c r="BA18" s="16">
        <v>0.28002092792032102</v>
      </c>
      <c r="BB18" s="16">
        <v>0.24676957527364199</v>
      </c>
    </row>
    <row r="19" spans="2:54" x14ac:dyDescent="0.35">
      <c r="B19" s="19" t="s">
        <v>437</v>
      </c>
      <c r="C19" s="16">
        <v>0.234572433412683</v>
      </c>
      <c r="D19" s="16">
        <v>0.21534555594648899</v>
      </c>
      <c r="E19" s="16">
        <v>0.25283723932861502</v>
      </c>
      <c r="F19" s="16"/>
      <c r="G19" s="16">
        <v>0.24255441423040999</v>
      </c>
      <c r="H19" s="16">
        <v>0.19529167592643401</v>
      </c>
      <c r="I19" s="16">
        <v>0.257009851717519</v>
      </c>
      <c r="J19" s="16">
        <v>0.30217281649088601</v>
      </c>
      <c r="K19" s="16">
        <v>0.204823717798187</v>
      </c>
      <c r="L19" s="16">
        <v>0.218446486305992</v>
      </c>
      <c r="M19" s="16"/>
      <c r="N19" s="16">
        <v>0.23939854941809999</v>
      </c>
      <c r="O19" s="16">
        <v>0.23725262247041701</v>
      </c>
      <c r="P19" s="16">
        <v>0.218435500667227</v>
      </c>
      <c r="Q19" s="16">
        <v>0.25464721284534297</v>
      </c>
      <c r="R19" s="16"/>
      <c r="S19" s="16">
        <v>0.25169498583232103</v>
      </c>
      <c r="T19" s="16">
        <v>0.20826440958539499</v>
      </c>
      <c r="U19" s="16"/>
      <c r="V19" s="16">
        <v>0.225392321692926</v>
      </c>
      <c r="W19" s="16">
        <v>0.23104793393572901</v>
      </c>
      <c r="X19" s="16">
        <v>0.25366525425800301</v>
      </c>
      <c r="Y19" s="16">
        <v>0.182871795796645</v>
      </c>
      <c r="Z19" s="16"/>
      <c r="AA19" s="16">
        <v>0.229418807101929</v>
      </c>
      <c r="AB19" s="16">
        <v>0.218144947840683</v>
      </c>
      <c r="AC19" s="16">
        <v>0.28194373137101297</v>
      </c>
      <c r="AD19" s="16">
        <v>0.232924064298137</v>
      </c>
      <c r="AE19" s="16">
        <v>0.22724902046613199</v>
      </c>
      <c r="AF19" s="16">
        <v>0.27701424180543899</v>
      </c>
      <c r="AG19" s="16"/>
      <c r="AH19" s="16">
        <v>0.22758978513522499</v>
      </c>
      <c r="AI19" s="16">
        <v>0.244472377533064</v>
      </c>
      <c r="AJ19" s="16"/>
      <c r="AK19" s="16">
        <v>0.22776648665540999</v>
      </c>
      <c r="AL19" s="16">
        <v>0.21796468085877399</v>
      </c>
      <c r="AM19" s="16"/>
      <c r="AN19" s="16">
        <v>0.22299782638461499</v>
      </c>
      <c r="AO19" s="16">
        <v>0.25141500496376601</v>
      </c>
      <c r="AP19" s="16"/>
      <c r="AQ19" s="16">
        <v>0.26717737183764401</v>
      </c>
      <c r="AR19" s="16">
        <v>0.230740063418446</v>
      </c>
      <c r="AS19" s="16">
        <v>0.223423099668034</v>
      </c>
      <c r="AT19" s="16"/>
      <c r="AU19" s="16">
        <v>0.24224652083812001</v>
      </c>
      <c r="AV19" s="16">
        <v>0.22260187735887399</v>
      </c>
      <c r="AW19" s="16"/>
      <c r="AX19" s="16">
        <v>0.23145031903959501</v>
      </c>
      <c r="AY19" s="16">
        <v>0.25993199183531701</v>
      </c>
      <c r="AZ19" s="16"/>
      <c r="BA19" s="16">
        <v>0.27541376811693202</v>
      </c>
      <c r="BB19" s="16">
        <v>0.20781751438052401</v>
      </c>
    </row>
    <row r="20" spans="2:54" x14ac:dyDescent="0.35">
      <c r="B20" s="19" t="s">
        <v>438</v>
      </c>
      <c r="C20" s="16">
        <v>0.21899486221296499</v>
      </c>
      <c r="D20" s="16">
        <v>0.205818760041172</v>
      </c>
      <c r="E20" s="16">
        <v>0.23489337870968999</v>
      </c>
      <c r="F20" s="16"/>
      <c r="G20" s="16">
        <v>0.18747980768011999</v>
      </c>
      <c r="H20" s="16">
        <v>0.240278304904845</v>
      </c>
      <c r="I20" s="16">
        <v>0.24103666502535201</v>
      </c>
      <c r="J20" s="16">
        <v>0.20440331143690299</v>
      </c>
      <c r="K20" s="16">
        <v>0.183205632781441</v>
      </c>
      <c r="L20" s="16">
        <v>0.240841214794521</v>
      </c>
      <c r="M20" s="16"/>
      <c r="N20" s="16">
        <v>0.27224454901399098</v>
      </c>
      <c r="O20" s="16">
        <v>0.19727574451982199</v>
      </c>
      <c r="P20" s="16">
        <v>0.18518925143963899</v>
      </c>
      <c r="Q20" s="16">
        <v>0.25405482651782002</v>
      </c>
      <c r="R20" s="16"/>
      <c r="S20" s="16">
        <v>0.210347117685452</v>
      </c>
      <c r="T20" s="16">
        <v>0.23312427859403201</v>
      </c>
      <c r="U20" s="16"/>
      <c r="V20" s="16">
        <v>0.24528064717842399</v>
      </c>
      <c r="W20" s="16">
        <v>0.21645131687137101</v>
      </c>
      <c r="X20" s="16">
        <v>0.19947986167564899</v>
      </c>
      <c r="Y20" s="16">
        <v>0.21919799835908499</v>
      </c>
      <c r="Z20" s="16"/>
      <c r="AA20" s="16">
        <v>0.21889319488650399</v>
      </c>
      <c r="AB20" s="16">
        <v>0.21490011567523101</v>
      </c>
      <c r="AC20" s="16">
        <v>0.27298860995500901</v>
      </c>
      <c r="AD20" s="16">
        <v>0.24468173224134199</v>
      </c>
      <c r="AE20" s="16">
        <v>0.13137646168716499</v>
      </c>
      <c r="AF20" s="16">
        <v>0.14881058963520799</v>
      </c>
      <c r="AG20" s="16"/>
      <c r="AH20" s="16">
        <v>0.215764190325134</v>
      </c>
      <c r="AI20" s="16">
        <v>0.230671445909546</v>
      </c>
      <c r="AJ20" s="16"/>
      <c r="AK20" s="16">
        <v>0.20737736825544101</v>
      </c>
      <c r="AL20" s="16">
        <v>0.20595777368328899</v>
      </c>
      <c r="AM20" s="16"/>
      <c r="AN20" s="16">
        <v>0.21164973502610099</v>
      </c>
      <c r="AO20" s="16">
        <v>0.24040750267842301</v>
      </c>
      <c r="AP20" s="16"/>
      <c r="AQ20" s="16">
        <v>0.17705332032130799</v>
      </c>
      <c r="AR20" s="16">
        <v>0.24172480592495901</v>
      </c>
      <c r="AS20" s="16">
        <v>0.21318348438013801</v>
      </c>
      <c r="AT20" s="16"/>
      <c r="AU20" s="16">
        <v>0.215015400478721</v>
      </c>
      <c r="AV20" s="16">
        <v>0.22862168888851001</v>
      </c>
      <c r="AW20" s="16"/>
      <c r="AX20" s="16">
        <v>0.21979089548417999</v>
      </c>
      <c r="AY20" s="16">
        <v>0.21851963108554701</v>
      </c>
      <c r="AZ20" s="16"/>
      <c r="BA20" s="16">
        <v>0.22880778880979299</v>
      </c>
      <c r="BB20" s="16">
        <v>0.171269701975205</v>
      </c>
    </row>
    <row r="21" spans="2:54" ht="29" customHeight="1" x14ac:dyDescent="0.35">
      <c r="B21" s="19" t="s">
        <v>439</v>
      </c>
      <c r="C21" s="16">
        <v>0.20282842182428601</v>
      </c>
      <c r="D21" s="16">
        <v>0.21157040765165899</v>
      </c>
      <c r="E21" s="16">
        <v>0.19217351603413099</v>
      </c>
      <c r="F21" s="16"/>
      <c r="G21" s="16">
        <v>0.24230151459060001</v>
      </c>
      <c r="H21" s="16">
        <v>0.24737889147910799</v>
      </c>
      <c r="I21" s="16">
        <v>0.246735009428006</v>
      </c>
      <c r="J21" s="16">
        <v>0.26748788207198998</v>
      </c>
      <c r="K21" s="16">
        <v>0.102097445207879</v>
      </c>
      <c r="L21" s="16">
        <v>0.13777385172961801</v>
      </c>
      <c r="M21" s="16"/>
      <c r="N21" s="16">
        <v>0.159773073513338</v>
      </c>
      <c r="O21" s="16">
        <v>0.18892027511892401</v>
      </c>
      <c r="P21" s="16">
        <v>0.213500637575821</v>
      </c>
      <c r="Q21" s="16">
        <v>0.22872128421808399</v>
      </c>
      <c r="R21" s="16"/>
      <c r="S21" s="16">
        <v>0.21311315403418701</v>
      </c>
      <c r="T21" s="16">
        <v>0.18335178942887601</v>
      </c>
      <c r="U21" s="16"/>
      <c r="V21" s="16">
        <v>0.222379654479335</v>
      </c>
      <c r="W21" s="16">
        <v>0.202215787302721</v>
      </c>
      <c r="X21" s="16">
        <v>0.184469997414416</v>
      </c>
      <c r="Y21" s="16">
        <v>0.22032596127102799</v>
      </c>
      <c r="Z21" s="16"/>
      <c r="AA21" s="16">
        <v>0.228672849613027</v>
      </c>
      <c r="AB21" s="16">
        <v>0.186546652450852</v>
      </c>
      <c r="AC21" s="16">
        <v>0.15134637685225899</v>
      </c>
      <c r="AD21" s="16">
        <v>0.20570366601517001</v>
      </c>
      <c r="AE21" s="16">
        <v>0.18531896020056901</v>
      </c>
      <c r="AF21" s="16">
        <v>0.16648185101530599</v>
      </c>
      <c r="AG21" s="16"/>
      <c r="AH21" s="16">
        <v>0.18622322378136899</v>
      </c>
      <c r="AI21" s="16">
        <v>0.22082628207675301</v>
      </c>
      <c r="AJ21" s="16"/>
      <c r="AK21" s="16">
        <v>0.18219215181810999</v>
      </c>
      <c r="AL21" s="16">
        <v>0.19703262478459499</v>
      </c>
      <c r="AM21" s="16"/>
      <c r="AN21" s="16">
        <v>0.18405837782649501</v>
      </c>
      <c r="AO21" s="16">
        <v>0.224789134929298</v>
      </c>
      <c r="AP21" s="16"/>
      <c r="AQ21" s="16">
        <v>0.21883165082495401</v>
      </c>
      <c r="AR21" s="16">
        <v>0.193168731582196</v>
      </c>
      <c r="AS21" s="16">
        <v>0.19334869448889</v>
      </c>
      <c r="AT21" s="16"/>
      <c r="AU21" s="16">
        <v>0.19746007547894801</v>
      </c>
      <c r="AV21" s="16">
        <v>0.208780673027465</v>
      </c>
      <c r="AW21" s="16"/>
      <c r="AX21" s="16">
        <v>0.21282350971148101</v>
      </c>
      <c r="AY21" s="16">
        <v>0.16001855234392101</v>
      </c>
      <c r="AZ21" s="16"/>
      <c r="BA21" s="16">
        <v>0.202719144946857</v>
      </c>
      <c r="BB21" s="16">
        <v>0.29184409428990299</v>
      </c>
    </row>
    <row r="22" spans="2:54" x14ac:dyDescent="0.35">
      <c r="B22" s="19" t="s">
        <v>440</v>
      </c>
      <c r="C22" s="16">
        <v>0.198239193060642</v>
      </c>
      <c r="D22" s="16">
        <v>0.230752739551733</v>
      </c>
      <c r="E22" s="16">
        <v>0.168749933994184</v>
      </c>
      <c r="F22" s="16"/>
      <c r="G22" s="16">
        <v>0.152790120714387</v>
      </c>
      <c r="H22" s="16">
        <v>0.20649705793286</v>
      </c>
      <c r="I22" s="16">
        <v>0.274806226228339</v>
      </c>
      <c r="J22" s="16">
        <v>0.18125614260740999</v>
      </c>
      <c r="K22" s="16">
        <v>0.14151316183349799</v>
      </c>
      <c r="L22" s="16">
        <v>0.21507683926491999</v>
      </c>
      <c r="M22" s="16"/>
      <c r="N22" s="16">
        <v>0.23976581968845401</v>
      </c>
      <c r="O22" s="16">
        <v>0.17130269415711999</v>
      </c>
      <c r="P22" s="16">
        <v>0.17492225718615201</v>
      </c>
      <c r="Q22" s="16">
        <v>0.229441055022339</v>
      </c>
      <c r="R22" s="16"/>
      <c r="S22" s="16">
        <v>0.21040456576647701</v>
      </c>
      <c r="T22" s="16">
        <v>0.17922461621283001</v>
      </c>
      <c r="U22" s="16"/>
      <c r="V22" s="16">
        <v>0.14319172204480499</v>
      </c>
      <c r="W22" s="16">
        <v>0.211468137004555</v>
      </c>
      <c r="X22" s="16">
        <v>0.22201306746906599</v>
      </c>
      <c r="Y22" s="16">
        <v>0.24931080128095801</v>
      </c>
      <c r="Z22" s="16"/>
      <c r="AA22" s="16">
        <v>0.157797462027332</v>
      </c>
      <c r="AB22" s="16">
        <v>0.223581388928345</v>
      </c>
      <c r="AC22" s="16">
        <v>0.16743081639917101</v>
      </c>
      <c r="AD22" s="16">
        <v>0.25082656282591997</v>
      </c>
      <c r="AE22" s="16">
        <v>0.22341485675800599</v>
      </c>
      <c r="AF22" s="16">
        <v>0.22394059757537799</v>
      </c>
      <c r="AG22" s="16"/>
      <c r="AH22" s="16">
        <v>0.18492487739192401</v>
      </c>
      <c r="AI22" s="16">
        <v>0.23974507572336101</v>
      </c>
      <c r="AJ22" s="16"/>
      <c r="AK22" s="16">
        <v>0.175418587488788</v>
      </c>
      <c r="AL22" s="16">
        <v>0.23293996445531501</v>
      </c>
      <c r="AM22" s="16"/>
      <c r="AN22" s="16">
        <v>0.18470726201610899</v>
      </c>
      <c r="AO22" s="16">
        <v>0.232953443275665</v>
      </c>
      <c r="AP22" s="16"/>
      <c r="AQ22" s="16">
        <v>0.20459978748834901</v>
      </c>
      <c r="AR22" s="16">
        <v>0.20742451111858701</v>
      </c>
      <c r="AS22" s="16">
        <v>0.205314691777746</v>
      </c>
      <c r="AT22" s="16"/>
      <c r="AU22" s="16">
        <v>0.197478275473527</v>
      </c>
      <c r="AV22" s="16">
        <v>0.20292326009023601</v>
      </c>
      <c r="AW22" s="16"/>
      <c r="AX22" s="16">
        <v>0.20215330330401901</v>
      </c>
      <c r="AY22" s="16">
        <v>0.18102797415514399</v>
      </c>
      <c r="AZ22" s="16"/>
      <c r="BA22" s="16">
        <v>0.22266865357746801</v>
      </c>
      <c r="BB22" s="16">
        <v>0.264189475058004</v>
      </c>
    </row>
    <row r="23" spans="2:54" x14ac:dyDescent="0.35">
      <c r="B23" s="19" t="s">
        <v>441</v>
      </c>
      <c r="C23" s="16">
        <v>0.18054718057694399</v>
      </c>
      <c r="D23" s="16">
        <v>0.17880748847642999</v>
      </c>
      <c r="E23" s="16">
        <v>0.18323362190628401</v>
      </c>
      <c r="F23" s="16"/>
      <c r="G23" s="16">
        <v>0.18731708770478001</v>
      </c>
      <c r="H23" s="16">
        <v>0.19492992268612899</v>
      </c>
      <c r="I23" s="16">
        <v>0.20065877129022999</v>
      </c>
      <c r="J23" s="16">
        <v>0.20260662487341999</v>
      </c>
      <c r="K23" s="16">
        <v>0.14326427625975499</v>
      </c>
      <c r="L23" s="16">
        <v>0.161210964080437</v>
      </c>
      <c r="M23" s="16"/>
      <c r="N23" s="16">
        <v>0.17486809649729901</v>
      </c>
      <c r="O23" s="16">
        <v>0.17175185873736101</v>
      </c>
      <c r="P23" s="16">
        <v>0.198428301159739</v>
      </c>
      <c r="Q23" s="16">
        <v>0.16363496646902501</v>
      </c>
      <c r="R23" s="16"/>
      <c r="S23" s="16">
        <v>0.20082678918958299</v>
      </c>
      <c r="T23" s="16">
        <v>0.150868894088939</v>
      </c>
      <c r="U23" s="16"/>
      <c r="V23" s="16">
        <v>0.202846960924077</v>
      </c>
      <c r="W23" s="16">
        <v>0.182438447124467</v>
      </c>
      <c r="X23" s="16">
        <v>0.154155642920801</v>
      </c>
      <c r="Y23" s="16">
        <v>0.21612268879011401</v>
      </c>
      <c r="Z23" s="16"/>
      <c r="AA23" s="16">
        <v>0.18612776210135401</v>
      </c>
      <c r="AB23" s="16">
        <v>0.1723069715503</v>
      </c>
      <c r="AC23" s="16">
        <v>0.16721466919370001</v>
      </c>
      <c r="AD23" s="16">
        <v>0.18226704685533801</v>
      </c>
      <c r="AE23" s="16">
        <v>0.20794196949808399</v>
      </c>
      <c r="AF23" s="16">
        <v>0.109264152083917</v>
      </c>
      <c r="AG23" s="16"/>
      <c r="AH23" s="16">
        <v>0.17761278051823901</v>
      </c>
      <c r="AI23" s="16">
        <v>0.17866318382132901</v>
      </c>
      <c r="AJ23" s="16"/>
      <c r="AK23" s="16">
        <v>0.16070749391797301</v>
      </c>
      <c r="AL23" s="16">
        <v>0.199799323995456</v>
      </c>
      <c r="AM23" s="16"/>
      <c r="AN23" s="16">
        <v>0.17493071329451301</v>
      </c>
      <c r="AO23" s="16">
        <v>0.19604339380899799</v>
      </c>
      <c r="AP23" s="16"/>
      <c r="AQ23" s="16">
        <v>0.16101862253326099</v>
      </c>
      <c r="AR23" s="16">
        <v>0.18848838471395801</v>
      </c>
      <c r="AS23" s="16">
        <v>0.18019880755618201</v>
      </c>
      <c r="AT23" s="16"/>
      <c r="AU23" s="16">
        <v>0.175016068774521</v>
      </c>
      <c r="AV23" s="16">
        <v>0.19167581925824001</v>
      </c>
      <c r="AW23" s="16"/>
      <c r="AX23" s="16">
        <v>0.18235368743866801</v>
      </c>
      <c r="AY23" s="16">
        <v>0.17859912758150001</v>
      </c>
      <c r="AZ23" s="16"/>
      <c r="BA23" s="16">
        <v>0.188073699493746</v>
      </c>
      <c r="BB23" s="16">
        <v>0.171961511627123</v>
      </c>
    </row>
    <row r="24" spans="2:54" x14ac:dyDescent="0.35">
      <c r="B24" s="19" t="s">
        <v>442</v>
      </c>
      <c r="C24" s="16">
        <v>0.16952406173512199</v>
      </c>
      <c r="D24" s="16">
        <v>0.172328990045895</v>
      </c>
      <c r="E24" s="16">
        <v>0.169510555484186</v>
      </c>
      <c r="F24" s="16"/>
      <c r="G24" s="16">
        <v>0.15230871509595001</v>
      </c>
      <c r="H24" s="16">
        <v>0.167770105702057</v>
      </c>
      <c r="I24" s="16">
        <v>0.186905347192097</v>
      </c>
      <c r="J24" s="16">
        <v>0.16019909989370101</v>
      </c>
      <c r="K24" s="16">
        <v>0.143176073543437</v>
      </c>
      <c r="L24" s="16">
        <v>0.195115098410438</v>
      </c>
      <c r="M24" s="16"/>
      <c r="N24" s="16">
        <v>0.17417710806523701</v>
      </c>
      <c r="O24" s="16">
        <v>0.146480902649407</v>
      </c>
      <c r="P24" s="16">
        <v>0.17960428854053501</v>
      </c>
      <c r="Q24" s="16">
        <v>0.17018103687223901</v>
      </c>
      <c r="R24" s="16"/>
      <c r="S24" s="16">
        <v>0.18535562416627799</v>
      </c>
      <c r="T24" s="16">
        <v>0.14483867076750101</v>
      </c>
      <c r="U24" s="16"/>
      <c r="V24" s="16">
        <v>0.166826600184491</v>
      </c>
      <c r="W24" s="16">
        <v>0.16217130226634999</v>
      </c>
      <c r="X24" s="16">
        <v>0.174035895845501</v>
      </c>
      <c r="Y24" s="16">
        <v>0.23679003107636601</v>
      </c>
      <c r="Z24" s="16"/>
      <c r="AA24" s="16">
        <v>0.13335236780547299</v>
      </c>
      <c r="AB24" s="16">
        <v>0.21965859061540999</v>
      </c>
      <c r="AC24" s="16">
        <v>0.19795987619518601</v>
      </c>
      <c r="AD24" s="16">
        <v>0.17228474157993301</v>
      </c>
      <c r="AE24" s="16">
        <v>0.16196985589676299</v>
      </c>
      <c r="AF24" s="16">
        <v>0.246262826257927</v>
      </c>
      <c r="AG24" s="16"/>
      <c r="AH24" s="16">
        <v>0.17749059356515201</v>
      </c>
      <c r="AI24" s="16">
        <v>0.16676321233039901</v>
      </c>
      <c r="AJ24" s="16"/>
      <c r="AK24" s="16">
        <v>0.162624408563046</v>
      </c>
      <c r="AL24" s="16">
        <v>0.15806305069960999</v>
      </c>
      <c r="AM24" s="16"/>
      <c r="AN24" s="16">
        <v>0.16447171164170199</v>
      </c>
      <c r="AO24" s="16">
        <v>0.17073444005816199</v>
      </c>
      <c r="AP24" s="16"/>
      <c r="AQ24" s="16">
        <v>0.15656402404571501</v>
      </c>
      <c r="AR24" s="16">
        <v>0.15943318554587499</v>
      </c>
      <c r="AS24" s="16">
        <v>0.193918814494287</v>
      </c>
      <c r="AT24" s="16"/>
      <c r="AU24" s="16">
        <v>0.180796768384304</v>
      </c>
      <c r="AV24" s="16">
        <v>0.15126621862669301</v>
      </c>
      <c r="AW24" s="16"/>
      <c r="AX24" s="16">
        <v>0.17708503149367899</v>
      </c>
      <c r="AY24" s="16">
        <v>0.13778715697515301</v>
      </c>
      <c r="AZ24" s="16"/>
      <c r="BA24" s="16">
        <v>0.17957433673508</v>
      </c>
      <c r="BB24" s="16">
        <v>0.166985440304182</v>
      </c>
    </row>
    <row r="25" spans="2:54" x14ac:dyDescent="0.35">
      <c r="B25" s="19" t="s">
        <v>443</v>
      </c>
      <c r="C25" s="16">
        <v>0.146951033709349</v>
      </c>
      <c r="D25" s="16">
        <v>0.14798034246208699</v>
      </c>
      <c r="E25" s="16">
        <v>0.14649015067791599</v>
      </c>
      <c r="F25" s="16"/>
      <c r="G25" s="16">
        <v>0.15614567558110001</v>
      </c>
      <c r="H25" s="16">
        <v>0.14686551809121401</v>
      </c>
      <c r="I25" s="16">
        <v>0.137781269754888</v>
      </c>
      <c r="J25" s="16">
        <v>0.14434616649995699</v>
      </c>
      <c r="K25" s="16">
        <v>0.137400400163427</v>
      </c>
      <c r="L25" s="16">
        <v>0.158293049171572</v>
      </c>
      <c r="M25" s="16"/>
      <c r="N25" s="16">
        <v>0.12368057532480101</v>
      </c>
      <c r="O25" s="16">
        <v>0.11938290603372401</v>
      </c>
      <c r="P25" s="16">
        <v>0.13379975513301101</v>
      </c>
      <c r="Q25" s="16">
        <v>0.20882033456316701</v>
      </c>
      <c r="R25" s="16"/>
      <c r="S25" s="16">
        <v>0.16719976388010799</v>
      </c>
      <c r="T25" s="16">
        <v>0.115493098712902</v>
      </c>
      <c r="U25" s="16"/>
      <c r="V25" s="16">
        <v>0.15697237874749301</v>
      </c>
      <c r="W25" s="16">
        <v>0.13891526884853</v>
      </c>
      <c r="X25" s="16">
        <v>0.149085213654262</v>
      </c>
      <c r="Y25" s="16">
        <v>0.14880380503446899</v>
      </c>
      <c r="Z25" s="16"/>
      <c r="AA25" s="16">
        <v>0.144500028847381</v>
      </c>
      <c r="AB25" s="16">
        <v>0.128582389094241</v>
      </c>
      <c r="AC25" s="16">
        <v>0.164712964562992</v>
      </c>
      <c r="AD25" s="16">
        <v>0.166175738047492</v>
      </c>
      <c r="AE25" s="16">
        <v>0.14359117288047599</v>
      </c>
      <c r="AF25" s="16">
        <v>0.105511942514236</v>
      </c>
      <c r="AG25" s="16"/>
      <c r="AH25" s="16">
        <v>0.13361302146043599</v>
      </c>
      <c r="AI25" s="16">
        <v>0.16279362898118399</v>
      </c>
      <c r="AJ25" s="16"/>
      <c r="AK25" s="16">
        <v>0.101117035819572</v>
      </c>
      <c r="AL25" s="16">
        <v>0.16871149946373701</v>
      </c>
      <c r="AM25" s="16"/>
      <c r="AN25" s="16">
        <v>0.115175567796162</v>
      </c>
      <c r="AO25" s="16">
        <v>0.162608458954978</v>
      </c>
      <c r="AP25" s="16"/>
      <c r="AQ25" s="16">
        <v>0.20781961193266199</v>
      </c>
      <c r="AR25" s="16">
        <v>0.14120043462374299</v>
      </c>
      <c r="AS25" s="16">
        <v>0.118915799129224</v>
      </c>
      <c r="AT25" s="16"/>
      <c r="AU25" s="16">
        <v>0.138720775811675</v>
      </c>
      <c r="AV25" s="16">
        <v>0.15594669826195501</v>
      </c>
      <c r="AW25" s="16"/>
      <c r="AX25" s="16">
        <v>0.13852227643472001</v>
      </c>
      <c r="AY25" s="16">
        <v>0.19584675905882901</v>
      </c>
      <c r="AZ25" s="16"/>
      <c r="BA25" s="16">
        <v>0.12656873214644901</v>
      </c>
      <c r="BB25" s="16">
        <v>0.186327381585983</v>
      </c>
    </row>
    <row r="26" spans="2:54" x14ac:dyDescent="0.35">
      <c r="B26" s="19" t="s">
        <v>444</v>
      </c>
      <c r="C26" s="16">
        <v>0.14455738924504599</v>
      </c>
      <c r="D26" s="16">
        <v>0.16126870231815099</v>
      </c>
      <c r="E26" s="16">
        <v>0.12737037045884</v>
      </c>
      <c r="F26" s="16"/>
      <c r="G26" s="16">
        <v>0.16951983896615699</v>
      </c>
      <c r="H26" s="16">
        <v>0.13935823718815701</v>
      </c>
      <c r="I26" s="16">
        <v>0.16095967073828599</v>
      </c>
      <c r="J26" s="16">
        <v>0.15798742155387599</v>
      </c>
      <c r="K26" s="16">
        <v>0.117578287345905</v>
      </c>
      <c r="L26" s="16">
        <v>0.13282923118525999</v>
      </c>
      <c r="M26" s="16"/>
      <c r="N26" s="16">
        <v>0.162217952967839</v>
      </c>
      <c r="O26" s="16">
        <v>0.11213702031511801</v>
      </c>
      <c r="P26" s="16">
        <v>0.141858798751895</v>
      </c>
      <c r="Q26" s="16">
        <v>0.16458939006402401</v>
      </c>
      <c r="R26" s="16"/>
      <c r="S26" s="16">
        <v>0.159196272577766</v>
      </c>
      <c r="T26" s="16">
        <v>0.12154598327873301</v>
      </c>
      <c r="U26" s="16"/>
      <c r="V26" s="16">
        <v>0.111585848395679</v>
      </c>
      <c r="W26" s="16">
        <v>0.169111470058947</v>
      </c>
      <c r="X26" s="16">
        <v>0.12946590477601599</v>
      </c>
      <c r="Y26" s="16">
        <v>0.22789070253935301</v>
      </c>
      <c r="Z26" s="16"/>
      <c r="AA26" s="16">
        <v>0.152156155274875</v>
      </c>
      <c r="AB26" s="16">
        <v>0.14844252293440599</v>
      </c>
      <c r="AC26" s="16">
        <v>0.120023385169278</v>
      </c>
      <c r="AD26" s="16">
        <v>0.15764543721373001</v>
      </c>
      <c r="AE26" s="16">
        <v>8.70708878368633E-2</v>
      </c>
      <c r="AF26" s="16">
        <v>0.180682672582858</v>
      </c>
      <c r="AG26" s="16"/>
      <c r="AH26" s="16">
        <v>0.135231031248119</v>
      </c>
      <c r="AI26" s="16">
        <v>0.17617067753948601</v>
      </c>
      <c r="AJ26" s="16"/>
      <c r="AK26" s="16">
        <v>0.113653697610751</v>
      </c>
      <c r="AL26" s="16">
        <v>0.16231777469059</v>
      </c>
      <c r="AM26" s="16"/>
      <c r="AN26" s="16">
        <v>0.13206618007767901</v>
      </c>
      <c r="AO26" s="16">
        <v>0.17005492117437501</v>
      </c>
      <c r="AP26" s="16"/>
      <c r="AQ26" s="16">
        <v>0.12664285511500301</v>
      </c>
      <c r="AR26" s="16">
        <v>0.154577314865288</v>
      </c>
      <c r="AS26" s="16">
        <v>0.15521197382041799</v>
      </c>
      <c r="AT26" s="16"/>
      <c r="AU26" s="16">
        <v>0.14470407495019899</v>
      </c>
      <c r="AV26" s="16">
        <v>0.14162725632550899</v>
      </c>
      <c r="AW26" s="16"/>
      <c r="AX26" s="16">
        <v>0.14250916619533799</v>
      </c>
      <c r="AY26" s="16">
        <v>0.16081877265108099</v>
      </c>
      <c r="AZ26" s="16"/>
      <c r="BA26" s="16">
        <v>0.166694432916181</v>
      </c>
      <c r="BB26" s="16">
        <v>0.14136539177398499</v>
      </c>
    </row>
    <row r="27" spans="2:54" x14ac:dyDescent="0.35">
      <c r="B27" s="19" t="s">
        <v>445</v>
      </c>
      <c r="C27" s="16">
        <v>0.13315563176490899</v>
      </c>
      <c r="D27" s="16">
        <v>0.132586789890937</v>
      </c>
      <c r="E27" s="16">
        <v>0.132162063918807</v>
      </c>
      <c r="F27" s="16"/>
      <c r="G27" s="16">
        <v>0.13754787327826801</v>
      </c>
      <c r="H27" s="16">
        <v>0.120320017270328</v>
      </c>
      <c r="I27" s="16">
        <v>0.18926469382679401</v>
      </c>
      <c r="J27" s="16">
        <v>0.16627742528748801</v>
      </c>
      <c r="K27" s="16">
        <v>0.12015417915266501</v>
      </c>
      <c r="L27" s="16">
        <v>8.3153564416915501E-2</v>
      </c>
      <c r="M27" s="16"/>
      <c r="N27" s="16">
        <v>7.95445168322437E-2</v>
      </c>
      <c r="O27" s="16">
        <v>0.13606750528206399</v>
      </c>
      <c r="P27" s="16">
        <v>0.134154638963939</v>
      </c>
      <c r="Q27" s="16">
        <v>0.16741000989969501</v>
      </c>
      <c r="R27" s="16"/>
      <c r="S27" s="16">
        <v>0.13011192747834299</v>
      </c>
      <c r="T27" s="16">
        <v>0.13840792501497301</v>
      </c>
      <c r="U27" s="16"/>
      <c r="V27" s="16">
        <v>0.14534386210428599</v>
      </c>
      <c r="W27" s="16">
        <v>0.130814240942977</v>
      </c>
      <c r="X27" s="16">
        <v>0.12630206811212399</v>
      </c>
      <c r="Y27" s="16">
        <v>0.12834407310706999</v>
      </c>
      <c r="Z27" s="16"/>
      <c r="AA27" s="16">
        <v>0.13879070208212799</v>
      </c>
      <c r="AB27" s="16">
        <v>0.115418607111846</v>
      </c>
      <c r="AC27" s="16">
        <v>0.14205322410330201</v>
      </c>
      <c r="AD27" s="16">
        <v>0.126797121556533</v>
      </c>
      <c r="AE27" s="16">
        <v>0.13648205758419499</v>
      </c>
      <c r="AF27" s="16">
        <v>0.171282571029757</v>
      </c>
      <c r="AG27" s="16"/>
      <c r="AH27" s="16">
        <v>0.13309142786469799</v>
      </c>
      <c r="AI27" s="16">
        <v>0.13064884920565101</v>
      </c>
      <c r="AJ27" s="16"/>
      <c r="AK27" s="16">
        <v>0.113825714848878</v>
      </c>
      <c r="AL27" s="16">
        <v>0.15203398391694301</v>
      </c>
      <c r="AM27" s="16"/>
      <c r="AN27" s="16">
        <v>0.120407623366412</v>
      </c>
      <c r="AO27" s="16">
        <v>0.145031178914206</v>
      </c>
      <c r="AP27" s="16"/>
      <c r="AQ27" s="16">
        <v>0.176508811994913</v>
      </c>
      <c r="AR27" s="16">
        <v>0.124492823356238</v>
      </c>
      <c r="AS27" s="16">
        <v>0.125332927480301</v>
      </c>
      <c r="AT27" s="16"/>
      <c r="AU27" s="16">
        <v>0.13467413587889401</v>
      </c>
      <c r="AV27" s="16">
        <v>0.128072316247095</v>
      </c>
      <c r="AW27" s="16"/>
      <c r="AX27" s="16">
        <v>0.12955372199430301</v>
      </c>
      <c r="AY27" s="16">
        <v>0.15688140890021701</v>
      </c>
      <c r="AZ27" s="16"/>
      <c r="BA27" s="16">
        <v>0.12541294482943099</v>
      </c>
      <c r="BB27" s="16">
        <v>0.165762134849926</v>
      </c>
    </row>
    <row r="28" spans="2:54" x14ac:dyDescent="0.35">
      <c r="B28" s="19" t="s">
        <v>89</v>
      </c>
      <c r="C28" s="16">
        <v>0.11831921610445</v>
      </c>
      <c r="D28" s="16">
        <v>0.103914371988237</v>
      </c>
      <c r="E28" s="16">
        <v>0.130021109779624</v>
      </c>
      <c r="F28" s="16"/>
      <c r="G28" s="16">
        <v>7.6748236009870199E-2</v>
      </c>
      <c r="H28" s="16">
        <v>0.105413046622023</v>
      </c>
      <c r="I28" s="16">
        <v>8.3209356424629399E-2</v>
      </c>
      <c r="J28" s="16">
        <v>0.121586746319338</v>
      </c>
      <c r="K28" s="16">
        <v>0.114856867001585</v>
      </c>
      <c r="L28" s="16">
        <v>0.180940673472472</v>
      </c>
      <c r="M28" s="16"/>
      <c r="N28" s="16">
        <v>6.9702640505955302E-2</v>
      </c>
      <c r="O28" s="16">
        <v>0.15882954414957601</v>
      </c>
      <c r="P28" s="16">
        <v>0.11110457612730699</v>
      </c>
      <c r="Q28" s="16">
        <v>0.129282340290447</v>
      </c>
      <c r="R28" s="16"/>
      <c r="S28" s="16">
        <v>0.122375909260764</v>
      </c>
      <c r="T28" s="16">
        <v>0.11279175329133601</v>
      </c>
      <c r="U28" s="16"/>
      <c r="V28" s="16">
        <v>0.144148965023086</v>
      </c>
      <c r="W28" s="16">
        <v>0.12578864087657099</v>
      </c>
      <c r="X28" s="16">
        <v>9.5065126884733203E-2</v>
      </c>
      <c r="Y28" s="16">
        <v>3.7053783593659601E-2</v>
      </c>
      <c r="Z28" s="16"/>
      <c r="AA28" s="16">
        <v>0.14746394196431201</v>
      </c>
      <c r="AB28" s="16">
        <v>8.7586346711924001E-2</v>
      </c>
      <c r="AC28" s="16">
        <v>0.219992937171611</v>
      </c>
      <c r="AD28" s="16">
        <v>6.041696100999E-2</v>
      </c>
      <c r="AE28" s="16">
        <v>7.1282442872015697E-2</v>
      </c>
      <c r="AF28" s="16">
        <v>0.14079052637755199</v>
      </c>
      <c r="AG28" s="16"/>
      <c r="AH28" s="16">
        <v>0.11267101038579</v>
      </c>
      <c r="AI28" s="16">
        <v>0.108845175995974</v>
      </c>
      <c r="AJ28" s="16"/>
      <c r="AK28" s="16">
        <v>0.110634798667531</v>
      </c>
      <c r="AL28" s="16">
        <v>0.111402112460675</v>
      </c>
      <c r="AM28" s="16"/>
      <c r="AN28" s="16">
        <v>0.11001680502946801</v>
      </c>
      <c r="AO28" s="16">
        <v>0.103174688940275</v>
      </c>
      <c r="AP28" s="16"/>
      <c r="AQ28" s="16">
        <v>9.5478144370348406E-2</v>
      </c>
      <c r="AR28" s="16">
        <v>0.12983858955019101</v>
      </c>
      <c r="AS28" s="16">
        <v>0.11309064570608</v>
      </c>
      <c r="AT28" s="16"/>
      <c r="AU28" s="16">
        <v>0.121690804418364</v>
      </c>
      <c r="AV28" s="16">
        <v>0.11266106749676599</v>
      </c>
      <c r="AW28" s="16"/>
      <c r="AX28" s="16">
        <v>0.10218932782719301</v>
      </c>
      <c r="AY28" s="16">
        <v>0.18272636924088501</v>
      </c>
      <c r="AZ28" s="16"/>
      <c r="BA28" s="16">
        <v>5.3272547827484001E-2</v>
      </c>
      <c r="BB28" s="16">
        <v>0.10831835446521799</v>
      </c>
    </row>
    <row r="29" spans="2:54" x14ac:dyDescent="0.35">
      <c r="B29" s="19" t="s">
        <v>446</v>
      </c>
      <c r="C29" s="16">
        <v>0.115970915035328</v>
      </c>
      <c r="D29" s="16">
        <v>0.124533848232802</v>
      </c>
      <c r="E29" s="16">
        <v>0.107889487969801</v>
      </c>
      <c r="F29" s="16"/>
      <c r="G29" s="16">
        <v>0.17242032684474801</v>
      </c>
      <c r="H29" s="16">
        <v>9.0275816780633594E-2</v>
      </c>
      <c r="I29" s="16">
        <v>0.128341052249515</v>
      </c>
      <c r="J29" s="16">
        <v>0.16698352518366399</v>
      </c>
      <c r="K29" s="16">
        <v>7.0422132287104894E-2</v>
      </c>
      <c r="L29" s="16">
        <v>9.2939616835967798E-2</v>
      </c>
      <c r="M29" s="16"/>
      <c r="N29" s="16">
        <v>7.3956421446809195E-2</v>
      </c>
      <c r="O29" s="16">
        <v>0.12111784845203299</v>
      </c>
      <c r="P29" s="16">
        <v>0.106855952724734</v>
      </c>
      <c r="Q29" s="16">
        <v>0.15618151264253299</v>
      </c>
      <c r="R29" s="16"/>
      <c r="S29" s="16">
        <v>0.12544209932014799</v>
      </c>
      <c r="T29" s="16">
        <v>0.102267865603869</v>
      </c>
      <c r="U29" s="16"/>
      <c r="V29" s="16">
        <v>0.14184756452052999</v>
      </c>
      <c r="W29" s="16">
        <v>0.113550523298769</v>
      </c>
      <c r="X29" s="16">
        <v>9.55618291893819E-2</v>
      </c>
      <c r="Y29" s="16">
        <v>0.125231967832482</v>
      </c>
      <c r="Z29" s="16"/>
      <c r="AA29" s="16">
        <v>0.134526919044794</v>
      </c>
      <c r="AB29" s="16">
        <v>0.10201257222244201</v>
      </c>
      <c r="AC29" s="16">
        <v>9.9040491644213802E-2</v>
      </c>
      <c r="AD29" s="16">
        <v>0.103621078254378</v>
      </c>
      <c r="AE29" s="16">
        <v>0.111886248786758</v>
      </c>
      <c r="AF29" s="16">
        <v>0.11400650944297699</v>
      </c>
      <c r="AG29" s="16"/>
      <c r="AH29" s="16">
        <v>8.9207825118718498E-2</v>
      </c>
      <c r="AI29" s="16">
        <v>0.13711501422435399</v>
      </c>
      <c r="AJ29" s="16"/>
      <c r="AK29" s="16">
        <v>7.0951690002481596E-2</v>
      </c>
      <c r="AL29" s="16">
        <v>0.154583196818979</v>
      </c>
      <c r="AM29" s="16"/>
      <c r="AN29" s="16">
        <v>8.2305888174371997E-2</v>
      </c>
      <c r="AO29" s="16">
        <v>0.15218994304827799</v>
      </c>
      <c r="AP29" s="16"/>
      <c r="AQ29" s="16">
        <v>0.121557316311969</v>
      </c>
      <c r="AR29" s="16">
        <v>0.113504310549857</v>
      </c>
      <c r="AS29" s="16">
        <v>0.10615037782782499</v>
      </c>
      <c r="AT29" s="16"/>
      <c r="AU29" s="16">
        <v>0.114460689738549</v>
      </c>
      <c r="AV29" s="16">
        <v>0.11487121576793501</v>
      </c>
      <c r="AW29" s="16"/>
      <c r="AX29" s="16">
        <v>0.112678385940869</v>
      </c>
      <c r="AY29" s="16">
        <v>0.13742754900460599</v>
      </c>
      <c r="AZ29" s="16"/>
      <c r="BA29" s="16">
        <v>0.109858744493844</v>
      </c>
      <c r="BB29" s="16">
        <v>9.9997365147441702E-2</v>
      </c>
    </row>
    <row r="30" spans="2:54" x14ac:dyDescent="0.35">
      <c r="B30" s="19" t="s">
        <v>447</v>
      </c>
      <c r="C30" s="16">
        <v>0.104206129095606</v>
      </c>
      <c r="D30" s="16">
        <v>9.7306079781465799E-2</v>
      </c>
      <c r="E30" s="16">
        <v>0.10875927134121301</v>
      </c>
      <c r="F30" s="16"/>
      <c r="G30" s="16">
        <v>0.12626888178131099</v>
      </c>
      <c r="H30" s="16">
        <v>0.124937095685951</v>
      </c>
      <c r="I30" s="16">
        <v>0.14927497372998899</v>
      </c>
      <c r="J30" s="16">
        <v>0.101741717312132</v>
      </c>
      <c r="K30" s="16">
        <v>6.1423609918001797E-2</v>
      </c>
      <c r="L30" s="16">
        <v>7.4000046488202895E-2</v>
      </c>
      <c r="M30" s="16"/>
      <c r="N30" s="16">
        <v>5.1270082564500101E-2</v>
      </c>
      <c r="O30" s="16">
        <v>9.5574157926959696E-2</v>
      </c>
      <c r="P30" s="16">
        <v>0.12942767901305599</v>
      </c>
      <c r="Q30" s="16">
        <v>0.10923191313243499</v>
      </c>
      <c r="R30" s="16"/>
      <c r="S30" s="16">
        <v>0.11130605791961599</v>
      </c>
      <c r="T30" s="16">
        <v>9.4019843333616696E-2</v>
      </c>
      <c r="U30" s="16"/>
      <c r="V30" s="16">
        <v>0.108682115477392</v>
      </c>
      <c r="W30" s="16">
        <v>0.116608433062573</v>
      </c>
      <c r="X30" s="16">
        <v>8.3015348327456606E-2</v>
      </c>
      <c r="Y30" s="16">
        <v>0.10500410438067199</v>
      </c>
      <c r="Z30" s="16"/>
      <c r="AA30" s="16">
        <v>0.11395934763261099</v>
      </c>
      <c r="AB30" s="16">
        <v>9.0276681331734707E-2</v>
      </c>
      <c r="AC30" s="16">
        <v>9.5655021903938695E-2</v>
      </c>
      <c r="AD30" s="16">
        <v>0.110855764943028</v>
      </c>
      <c r="AE30" s="16">
        <v>6.9091514389703595E-2</v>
      </c>
      <c r="AF30" s="16">
        <v>0.14555520144761999</v>
      </c>
      <c r="AG30" s="16"/>
      <c r="AH30" s="16">
        <v>0.109283638561496</v>
      </c>
      <c r="AI30" s="16">
        <v>8.4464087122731901E-2</v>
      </c>
      <c r="AJ30" s="16"/>
      <c r="AK30" s="16">
        <v>8.9366588190412502E-2</v>
      </c>
      <c r="AL30" s="16">
        <v>0.106613492695877</v>
      </c>
      <c r="AM30" s="16"/>
      <c r="AN30" s="16">
        <v>9.7813892854273707E-2</v>
      </c>
      <c r="AO30" s="16">
        <v>0.10493259746731599</v>
      </c>
      <c r="AP30" s="16"/>
      <c r="AQ30" s="16">
        <v>0.12194960071319499</v>
      </c>
      <c r="AR30" s="16">
        <v>9.6865340361022095E-2</v>
      </c>
      <c r="AS30" s="16">
        <v>0.101562899979619</v>
      </c>
      <c r="AT30" s="16"/>
      <c r="AU30" s="16">
        <v>9.82418537937544E-2</v>
      </c>
      <c r="AV30" s="16">
        <v>0.109210346427961</v>
      </c>
      <c r="AW30" s="16"/>
      <c r="AX30" s="16">
        <v>0.105834559334416</v>
      </c>
      <c r="AY30" s="16">
        <v>0.100094586665938</v>
      </c>
      <c r="AZ30" s="16"/>
      <c r="BA30" s="16">
        <v>0.11882069621078201</v>
      </c>
      <c r="BB30" s="16">
        <v>0.142430487739587</v>
      </c>
    </row>
    <row r="31" spans="2:54" x14ac:dyDescent="0.35">
      <c r="B31" s="19" t="s">
        <v>448</v>
      </c>
      <c r="C31" s="16">
        <v>9.6001922836065595E-2</v>
      </c>
      <c r="D31" s="16">
        <v>9.7929446667675404E-2</v>
      </c>
      <c r="E31" s="16">
        <v>9.3895467446802897E-2</v>
      </c>
      <c r="F31" s="16"/>
      <c r="G31" s="16">
        <v>9.6873103197193194E-2</v>
      </c>
      <c r="H31" s="16">
        <v>0.124892699129917</v>
      </c>
      <c r="I31" s="16">
        <v>0.12718841279743801</v>
      </c>
      <c r="J31" s="16">
        <v>0.11278173173654001</v>
      </c>
      <c r="K31" s="16">
        <v>5.0793172648470997E-2</v>
      </c>
      <c r="L31" s="16">
        <v>6.9213490446023901E-2</v>
      </c>
      <c r="M31" s="16"/>
      <c r="N31" s="16">
        <v>5.4340842126335498E-2</v>
      </c>
      <c r="O31" s="16">
        <v>6.7909634803852106E-2</v>
      </c>
      <c r="P31" s="16">
        <v>0.106660497388117</v>
      </c>
      <c r="Q31" s="16">
        <v>0.13332363079770801</v>
      </c>
      <c r="R31" s="16"/>
      <c r="S31" s="16">
        <v>9.4969105244621502E-2</v>
      </c>
      <c r="T31" s="16">
        <v>9.6378308253906503E-2</v>
      </c>
      <c r="U31" s="16"/>
      <c r="V31" s="16">
        <v>8.5018645030350296E-2</v>
      </c>
      <c r="W31" s="16">
        <v>0.112448363929175</v>
      </c>
      <c r="X31" s="16">
        <v>7.7742195532890607E-2</v>
      </c>
      <c r="Y31" s="16">
        <v>0.13869049626716601</v>
      </c>
      <c r="Z31" s="16"/>
      <c r="AA31" s="16">
        <v>0.100218475747582</v>
      </c>
      <c r="AB31" s="16">
        <v>7.63203828688475E-2</v>
      </c>
      <c r="AC31" s="16">
        <v>4.0438659692109503E-2</v>
      </c>
      <c r="AD31" s="16">
        <v>0.12421424316461301</v>
      </c>
      <c r="AE31" s="16">
        <v>8.8382941447643096E-2</v>
      </c>
      <c r="AF31" s="16">
        <v>0.162405304082927</v>
      </c>
      <c r="AG31" s="16"/>
      <c r="AH31" s="16">
        <v>0.100271604901888</v>
      </c>
      <c r="AI31" s="16">
        <v>6.50364453767905E-2</v>
      </c>
      <c r="AJ31" s="16"/>
      <c r="AK31" s="16">
        <v>9.1251036149003706E-2</v>
      </c>
      <c r="AL31" s="16">
        <v>7.6511106307555504E-2</v>
      </c>
      <c r="AM31" s="16"/>
      <c r="AN31" s="16">
        <v>0.101417124884707</v>
      </c>
      <c r="AO31" s="16">
        <v>9.5110161429037596E-2</v>
      </c>
      <c r="AP31" s="16"/>
      <c r="AQ31" s="16">
        <v>0.10309596123720299</v>
      </c>
      <c r="AR31" s="16">
        <v>0.107211835869504</v>
      </c>
      <c r="AS31" s="16">
        <v>8.1991590149534194E-2</v>
      </c>
      <c r="AT31" s="16"/>
      <c r="AU31" s="16">
        <v>8.7883557744146995E-2</v>
      </c>
      <c r="AV31" s="16">
        <v>0.109263094882924</v>
      </c>
      <c r="AW31" s="16"/>
      <c r="AX31" s="16">
        <v>0.100300820373402</v>
      </c>
      <c r="AY31" s="16">
        <v>7.7942025013148106E-2</v>
      </c>
      <c r="AZ31" s="16"/>
      <c r="BA31" s="16">
        <v>9.9364001297581397E-2</v>
      </c>
      <c r="BB31" s="16">
        <v>0.13247642321218001</v>
      </c>
    </row>
    <row r="32" spans="2:54" x14ac:dyDescent="0.35">
      <c r="B32" s="19" t="s">
        <v>102</v>
      </c>
      <c r="C32" s="20">
        <v>4.9240739507943797E-2</v>
      </c>
      <c r="D32" s="20">
        <v>5.0842192367697499E-2</v>
      </c>
      <c r="E32" s="20">
        <v>4.8491475010038497E-2</v>
      </c>
      <c r="F32" s="20"/>
      <c r="G32" s="20">
        <v>3.3737413809737098E-2</v>
      </c>
      <c r="H32" s="20">
        <v>4.0480815349211302E-2</v>
      </c>
      <c r="I32" s="20">
        <v>5.1810766254499402E-2</v>
      </c>
      <c r="J32" s="20">
        <v>4.4462953416646703E-2</v>
      </c>
      <c r="K32" s="20">
        <v>7.7913772936106004E-2</v>
      </c>
      <c r="L32" s="20">
        <v>4.4854831640081201E-2</v>
      </c>
      <c r="M32" s="20"/>
      <c r="N32" s="20">
        <v>4.3972784368695603E-2</v>
      </c>
      <c r="O32" s="20">
        <v>6.61412978674258E-2</v>
      </c>
      <c r="P32" s="20">
        <v>3.6143108296082402E-2</v>
      </c>
      <c r="Q32" s="20">
        <v>5.92351655340463E-2</v>
      </c>
      <c r="R32" s="20"/>
      <c r="S32" s="20">
        <v>5.6602306390239297E-2</v>
      </c>
      <c r="T32" s="20">
        <v>3.8386263394683401E-2</v>
      </c>
      <c r="U32" s="20"/>
      <c r="V32" s="20">
        <v>6.4425972997509906E-2</v>
      </c>
      <c r="W32" s="20">
        <v>5.0684172187338797E-2</v>
      </c>
      <c r="X32" s="20">
        <v>3.7955899577258603E-2</v>
      </c>
      <c r="Y32" s="20">
        <v>1.5670385229075701E-2</v>
      </c>
      <c r="Z32" s="20"/>
      <c r="AA32" s="20">
        <v>4.1729789724312398E-2</v>
      </c>
      <c r="AB32" s="20">
        <v>5.7015919876476702E-2</v>
      </c>
      <c r="AC32" s="20">
        <v>6.37941203380296E-2</v>
      </c>
      <c r="AD32" s="20">
        <v>4.6436461699213102E-2</v>
      </c>
      <c r="AE32" s="20">
        <v>4.98819543291079E-2</v>
      </c>
      <c r="AF32" s="20">
        <v>6.9840935748720995E-2</v>
      </c>
      <c r="AG32" s="20"/>
      <c r="AH32" s="20">
        <v>4.8404532115779997E-2</v>
      </c>
      <c r="AI32" s="20">
        <v>5.4564629113918503E-2</v>
      </c>
      <c r="AJ32" s="20"/>
      <c r="AK32" s="20">
        <v>4.2986937172854497E-2</v>
      </c>
      <c r="AL32" s="20">
        <v>5.0123338648949002E-2</v>
      </c>
      <c r="AM32" s="20"/>
      <c r="AN32" s="20">
        <v>4.6727616596286298E-2</v>
      </c>
      <c r="AO32" s="20">
        <v>4.9737137955708999E-2</v>
      </c>
      <c r="AP32" s="20"/>
      <c r="AQ32" s="20">
        <v>5.3362749142489202E-2</v>
      </c>
      <c r="AR32" s="20">
        <v>3.8287235785188403E-2</v>
      </c>
      <c r="AS32" s="20">
        <v>4.55980619280454E-2</v>
      </c>
      <c r="AT32" s="20"/>
      <c r="AU32" s="20">
        <v>3.5469208674219301E-2</v>
      </c>
      <c r="AV32" s="20">
        <v>6.6030407670814306E-2</v>
      </c>
      <c r="AW32" s="20"/>
      <c r="AX32" s="20">
        <v>4.2970305682773997E-2</v>
      </c>
      <c r="AY32" s="20">
        <v>8.3198522769932101E-2</v>
      </c>
      <c r="AZ32" s="20"/>
      <c r="BA32" s="20">
        <v>1.2297919437420901E-2</v>
      </c>
      <c r="BB32" s="20">
        <v>2.07262772627742E-2</v>
      </c>
    </row>
    <row r="33" spans="2:2" x14ac:dyDescent="0.35">
      <c r="B33" s="21"/>
    </row>
    <row r="34" spans="2:2" x14ac:dyDescent="0.35">
      <c r="B34" t="s">
        <v>525</v>
      </c>
    </row>
    <row r="35" spans="2:2" x14ac:dyDescent="0.35">
      <c r="B35" t="s">
        <v>526</v>
      </c>
    </row>
    <row r="37" spans="2:2" x14ac:dyDescent="0.35">
      <c r="B37"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BB17"/>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449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ht="58" customHeight="1" x14ac:dyDescent="0.35">
      <c r="B9" s="19" t="s">
        <v>450</v>
      </c>
      <c r="C9" s="16">
        <v>0.56173469208313498</v>
      </c>
      <c r="D9" s="16">
        <v>0.51295767141017301</v>
      </c>
      <c r="E9" s="16">
        <v>0.61183371181785495</v>
      </c>
      <c r="F9" s="16"/>
      <c r="G9" s="16">
        <v>0.480893223679905</v>
      </c>
      <c r="H9" s="16">
        <v>0.49534325006311702</v>
      </c>
      <c r="I9" s="16">
        <v>0.62703609571922603</v>
      </c>
      <c r="J9" s="16">
        <v>0.66074126205061701</v>
      </c>
      <c r="K9" s="16">
        <v>0.564555709192608</v>
      </c>
      <c r="L9" s="16">
        <v>0.53757847822982896</v>
      </c>
      <c r="M9" s="16"/>
      <c r="N9" s="16">
        <v>0.50535936766276202</v>
      </c>
      <c r="O9" s="16">
        <v>0.60167031488689304</v>
      </c>
      <c r="P9" s="16">
        <v>0.571727058498398</v>
      </c>
      <c r="Q9" s="16">
        <v>0.55116637281668401</v>
      </c>
      <c r="R9" s="16"/>
      <c r="S9" s="16">
        <v>0.55839047941142095</v>
      </c>
      <c r="T9" s="16">
        <v>0.56957416601211697</v>
      </c>
      <c r="U9" s="16"/>
      <c r="V9" s="16">
        <v>0.52258514217666396</v>
      </c>
      <c r="W9" s="16">
        <v>0.62275156474671201</v>
      </c>
      <c r="X9" s="16">
        <v>0.52401157488925998</v>
      </c>
      <c r="Y9" s="16">
        <v>0.45700527001347402</v>
      </c>
      <c r="Z9" s="16"/>
      <c r="AA9" s="16">
        <v>0.58471304019993897</v>
      </c>
      <c r="AB9" s="16">
        <v>0.62897335673398103</v>
      </c>
      <c r="AC9" s="16">
        <v>0.65108551898603795</v>
      </c>
      <c r="AD9" s="16">
        <v>0.49570504570893398</v>
      </c>
      <c r="AE9" s="16">
        <v>0.39759910306778601</v>
      </c>
      <c r="AF9" s="16">
        <v>0.52557677945355197</v>
      </c>
      <c r="AG9" s="16"/>
      <c r="AH9" s="16">
        <v>0.52849033264832301</v>
      </c>
      <c r="AI9" s="16">
        <v>0.59075493267357904</v>
      </c>
      <c r="AJ9" s="16"/>
      <c r="AK9" s="16">
        <v>0.57832677360058904</v>
      </c>
      <c r="AL9" s="16">
        <v>0.54798770338678704</v>
      </c>
      <c r="AM9" s="16"/>
      <c r="AN9" s="16">
        <v>0.55884796346455401</v>
      </c>
      <c r="AO9" s="16">
        <v>0.60603551038638903</v>
      </c>
      <c r="AP9" s="16"/>
      <c r="AQ9" s="16">
        <v>0.58633776213289301</v>
      </c>
      <c r="AR9" s="16">
        <v>0.59417292954548195</v>
      </c>
      <c r="AS9" s="16">
        <v>0.51172226278124699</v>
      </c>
      <c r="AT9" s="16"/>
      <c r="AU9" s="16">
        <v>0.573837603992715</v>
      </c>
      <c r="AV9" s="16">
        <v>0.54968101112449197</v>
      </c>
      <c r="AW9" s="16"/>
      <c r="AX9" s="16">
        <v>0.567670676733813</v>
      </c>
      <c r="AY9" s="16">
        <v>0.54166614144380598</v>
      </c>
      <c r="AZ9" s="16"/>
      <c r="BA9" s="16">
        <v>0.50685177978447504</v>
      </c>
      <c r="BB9" s="16">
        <v>0.51805187235746097</v>
      </c>
    </row>
    <row r="10" spans="2:54" ht="58" customHeight="1" x14ac:dyDescent="0.35">
      <c r="B10" s="19" t="s">
        <v>451</v>
      </c>
      <c r="C10" s="16">
        <v>0.193779064407407</v>
      </c>
      <c r="D10" s="16">
        <v>0.21948731933012999</v>
      </c>
      <c r="E10" s="16">
        <v>0.16538975762150401</v>
      </c>
      <c r="F10" s="16"/>
      <c r="G10" s="16">
        <v>0.18254533140986201</v>
      </c>
      <c r="H10" s="16">
        <v>0.19898685159548199</v>
      </c>
      <c r="I10" s="16">
        <v>0.22478132770637599</v>
      </c>
      <c r="J10" s="16">
        <v>0.17854553235805201</v>
      </c>
      <c r="K10" s="16">
        <v>0.19443707899065901</v>
      </c>
      <c r="L10" s="16">
        <v>0.182667103249573</v>
      </c>
      <c r="M10" s="16"/>
      <c r="N10" s="16">
        <v>0.22834696784463901</v>
      </c>
      <c r="O10" s="16">
        <v>0.17807493762790799</v>
      </c>
      <c r="P10" s="16">
        <v>0.20102667705551699</v>
      </c>
      <c r="Q10" s="16">
        <v>0.17113053060963901</v>
      </c>
      <c r="R10" s="16"/>
      <c r="S10" s="16">
        <v>0.19838759209430201</v>
      </c>
      <c r="T10" s="16">
        <v>0.18779530011128701</v>
      </c>
      <c r="U10" s="16"/>
      <c r="V10" s="16">
        <v>0.18823146507687399</v>
      </c>
      <c r="W10" s="16">
        <v>0.17095967399812301</v>
      </c>
      <c r="X10" s="16">
        <v>0.22479718475204</v>
      </c>
      <c r="Y10" s="16">
        <v>0.239355150375378</v>
      </c>
      <c r="Z10" s="16"/>
      <c r="AA10" s="16">
        <v>0.167195061909333</v>
      </c>
      <c r="AB10" s="16">
        <v>0.17659507274244701</v>
      </c>
      <c r="AC10" s="16">
        <v>7.6704739420130799E-2</v>
      </c>
      <c r="AD10" s="16">
        <v>0.26100583138724798</v>
      </c>
      <c r="AE10" s="16">
        <v>0.32240956788584202</v>
      </c>
      <c r="AF10" s="16">
        <v>0.166627974007342</v>
      </c>
      <c r="AG10" s="16"/>
      <c r="AH10" s="16">
        <v>0.20473729905575799</v>
      </c>
      <c r="AI10" s="16">
        <v>0.195635425379827</v>
      </c>
      <c r="AJ10" s="16"/>
      <c r="AK10" s="16">
        <v>0.18750793255433401</v>
      </c>
      <c r="AL10" s="16">
        <v>0.22381757822725801</v>
      </c>
      <c r="AM10" s="16"/>
      <c r="AN10" s="16">
        <v>0.203864036575201</v>
      </c>
      <c r="AO10" s="16">
        <v>0.18151615250289099</v>
      </c>
      <c r="AP10" s="16"/>
      <c r="AQ10" s="16">
        <v>0.17701200719445001</v>
      </c>
      <c r="AR10" s="16">
        <v>0.18373960879185899</v>
      </c>
      <c r="AS10" s="16">
        <v>0.22258488253092601</v>
      </c>
      <c r="AT10" s="16"/>
      <c r="AU10" s="16">
        <v>0.205317771971637</v>
      </c>
      <c r="AV10" s="16">
        <v>0.17320328017594799</v>
      </c>
      <c r="AW10" s="16"/>
      <c r="AX10" s="16">
        <v>0.19450827652635899</v>
      </c>
      <c r="AY10" s="16">
        <v>0.19785714895932299</v>
      </c>
      <c r="AZ10" s="16"/>
      <c r="BA10" s="16">
        <v>0.26916151658482401</v>
      </c>
      <c r="BB10" s="16">
        <v>0.22201578644444001</v>
      </c>
    </row>
    <row r="11" spans="2:54" ht="43.5" customHeight="1" x14ac:dyDescent="0.35">
      <c r="B11" s="19" t="s">
        <v>452</v>
      </c>
      <c r="C11" s="16">
        <v>6.9502548120244298E-2</v>
      </c>
      <c r="D11" s="16">
        <v>9.5937884076466903E-2</v>
      </c>
      <c r="E11" s="16">
        <v>4.3709963224099702E-2</v>
      </c>
      <c r="F11" s="16"/>
      <c r="G11" s="16">
        <v>0.168998927810873</v>
      </c>
      <c r="H11" s="16">
        <v>0.16627547979232599</v>
      </c>
      <c r="I11" s="16">
        <v>5.9443189209753E-2</v>
      </c>
      <c r="J11" s="16">
        <v>2.8693552161918101E-2</v>
      </c>
      <c r="K11" s="16">
        <v>7.1142607765474104E-3</v>
      </c>
      <c r="L11" s="16">
        <v>1.65945043901236E-2</v>
      </c>
      <c r="M11" s="16"/>
      <c r="N11" s="16">
        <v>6.1008973242315502E-2</v>
      </c>
      <c r="O11" s="16">
        <v>4.5287256450461298E-2</v>
      </c>
      <c r="P11" s="16">
        <v>6.7017555286516997E-2</v>
      </c>
      <c r="Q11" s="16">
        <v>0.100750638564631</v>
      </c>
      <c r="R11" s="16"/>
      <c r="S11" s="16">
        <v>6.6703198406628E-2</v>
      </c>
      <c r="T11" s="16">
        <v>6.9090023544579798E-2</v>
      </c>
      <c r="U11" s="16"/>
      <c r="V11" s="16">
        <v>7.1132701661086595E-2</v>
      </c>
      <c r="W11" s="16">
        <v>5.8459838930573903E-2</v>
      </c>
      <c r="X11" s="16">
        <v>8.4332150291554803E-2</v>
      </c>
      <c r="Y11" s="16">
        <v>6.1438041810096398E-2</v>
      </c>
      <c r="Z11" s="16"/>
      <c r="AA11" s="16">
        <v>7.98416866858946E-2</v>
      </c>
      <c r="AB11" s="16">
        <v>2.6684023531748501E-2</v>
      </c>
      <c r="AC11" s="16">
        <v>4.09214450010656E-2</v>
      </c>
      <c r="AD11" s="16">
        <v>8.5545467615822005E-2</v>
      </c>
      <c r="AE11" s="16">
        <v>7.4296300106470994E-2</v>
      </c>
      <c r="AF11" s="16">
        <v>0.155377302661133</v>
      </c>
      <c r="AG11" s="16"/>
      <c r="AH11" s="16">
        <v>8.7619934476754605E-2</v>
      </c>
      <c r="AI11" s="16">
        <v>6.9213762550813407E-2</v>
      </c>
      <c r="AJ11" s="16"/>
      <c r="AK11" s="16">
        <v>7.8390711864024507E-2</v>
      </c>
      <c r="AL11" s="16">
        <v>5.9133222618444899E-2</v>
      </c>
      <c r="AM11" s="16"/>
      <c r="AN11" s="16">
        <v>6.3460696421753601E-2</v>
      </c>
      <c r="AO11" s="16">
        <v>7.1049094132882198E-2</v>
      </c>
      <c r="AP11" s="16"/>
      <c r="AQ11" s="16">
        <v>6.9639671102616596E-2</v>
      </c>
      <c r="AR11" s="16">
        <v>2.4538040625358699E-2</v>
      </c>
      <c r="AS11" s="16">
        <v>0.129943875035364</v>
      </c>
      <c r="AT11" s="16"/>
      <c r="AU11" s="16">
        <v>6.3734880374593197E-2</v>
      </c>
      <c r="AV11" s="16">
        <v>7.3596844230218797E-2</v>
      </c>
      <c r="AW11" s="16"/>
      <c r="AX11" s="16">
        <v>7.8470822491899295E-2</v>
      </c>
      <c r="AY11" s="16">
        <v>2.6564587917634701E-2</v>
      </c>
      <c r="AZ11" s="16"/>
      <c r="BA11" s="16">
        <v>0.12976986672322199</v>
      </c>
      <c r="BB11" s="16">
        <v>8.2455264173021306E-2</v>
      </c>
    </row>
    <row r="12" spans="2:54" x14ac:dyDescent="0.35">
      <c r="B12" s="19" t="s">
        <v>110</v>
      </c>
      <c r="C12" s="20">
        <v>0.17498369538921299</v>
      </c>
      <c r="D12" s="20">
        <v>0.171617125183231</v>
      </c>
      <c r="E12" s="20">
        <v>0.179066567336541</v>
      </c>
      <c r="F12" s="20"/>
      <c r="G12" s="20">
        <v>0.16756251709935999</v>
      </c>
      <c r="H12" s="20">
        <v>0.139394418549075</v>
      </c>
      <c r="I12" s="20">
        <v>8.8739387364644901E-2</v>
      </c>
      <c r="J12" s="20">
        <v>0.13201965342941199</v>
      </c>
      <c r="K12" s="20">
        <v>0.23389295104018601</v>
      </c>
      <c r="L12" s="20">
        <v>0.26315991413047402</v>
      </c>
      <c r="M12" s="20"/>
      <c r="N12" s="20">
        <v>0.20528469125028301</v>
      </c>
      <c r="O12" s="20">
        <v>0.17496749103473799</v>
      </c>
      <c r="P12" s="20">
        <v>0.16022870915956799</v>
      </c>
      <c r="Q12" s="20">
        <v>0.17695245800904499</v>
      </c>
      <c r="R12" s="20"/>
      <c r="S12" s="20">
        <v>0.17651873008764901</v>
      </c>
      <c r="T12" s="20">
        <v>0.17354051033201601</v>
      </c>
      <c r="U12" s="20"/>
      <c r="V12" s="20">
        <v>0.218050691085376</v>
      </c>
      <c r="W12" s="20">
        <v>0.14782892232459099</v>
      </c>
      <c r="X12" s="20">
        <v>0.166859090067145</v>
      </c>
      <c r="Y12" s="20">
        <v>0.242201537801052</v>
      </c>
      <c r="Z12" s="20"/>
      <c r="AA12" s="20">
        <v>0.16825021120483299</v>
      </c>
      <c r="AB12" s="20">
        <v>0.16774754699182401</v>
      </c>
      <c r="AC12" s="20">
        <v>0.23128829659276601</v>
      </c>
      <c r="AD12" s="20">
        <v>0.157743655287996</v>
      </c>
      <c r="AE12" s="20">
        <v>0.20569502893990099</v>
      </c>
      <c r="AF12" s="20">
        <v>0.152417943877974</v>
      </c>
      <c r="AG12" s="20"/>
      <c r="AH12" s="20">
        <v>0.17915243381916399</v>
      </c>
      <c r="AI12" s="20">
        <v>0.144395879395781</v>
      </c>
      <c r="AJ12" s="20"/>
      <c r="AK12" s="20">
        <v>0.15577458198105201</v>
      </c>
      <c r="AL12" s="20">
        <v>0.16906149576751001</v>
      </c>
      <c r="AM12" s="20"/>
      <c r="AN12" s="20">
        <v>0.17382730353849199</v>
      </c>
      <c r="AO12" s="20">
        <v>0.14139924297783801</v>
      </c>
      <c r="AP12" s="20"/>
      <c r="AQ12" s="20">
        <v>0.16701055957003999</v>
      </c>
      <c r="AR12" s="20">
        <v>0.197549421037301</v>
      </c>
      <c r="AS12" s="20">
        <v>0.13574897965246299</v>
      </c>
      <c r="AT12" s="20"/>
      <c r="AU12" s="20">
        <v>0.15710974366105601</v>
      </c>
      <c r="AV12" s="20">
        <v>0.203518864469341</v>
      </c>
      <c r="AW12" s="20"/>
      <c r="AX12" s="20">
        <v>0.159350224247929</v>
      </c>
      <c r="AY12" s="20">
        <v>0.233912121679236</v>
      </c>
      <c r="AZ12" s="20"/>
      <c r="BA12" s="20">
        <v>9.4216836907478799E-2</v>
      </c>
      <c r="BB12" s="20">
        <v>0.17747707702507801</v>
      </c>
    </row>
    <row r="13" spans="2:54" x14ac:dyDescent="0.35">
      <c r="B13" s="21"/>
    </row>
    <row r="14" spans="2:54" x14ac:dyDescent="0.35">
      <c r="B14" t="s">
        <v>525</v>
      </c>
    </row>
    <row r="15" spans="2:54" x14ac:dyDescent="0.35">
      <c r="B15" t="s">
        <v>526</v>
      </c>
    </row>
    <row r="17" spans="2:2" x14ac:dyDescent="0.35">
      <c r="B17"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BB19"/>
  <sheetViews>
    <sheetView showGridLines="0" topLeftCell="A9"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453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551</v>
      </c>
      <c r="D7" s="13">
        <v>306</v>
      </c>
      <c r="E7" s="13">
        <v>243</v>
      </c>
      <c r="F7" s="13"/>
      <c r="G7" s="13">
        <v>62</v>
      </c>
      <c r="H7" s="13">
        <v>136</v>
      </c>
      <c r="I7" s="13">
        <v>117</v>
      </c>
      <c r="J7" s="13">
        <v>112</v>
      </c>
      <c r="K7" s="13">
        <v>91</v>
      </c>
      <c r="L7" s="13">
        <v>33</v>
      </c>
      <c r="M7" s="13"/>
      <c r="N7" s="13">
        <v>97</v>
      </c>
      <c r="O7" s="13">
        <v>127</v>
      </c>
      <c r="P7" s="13">
        <v>234</v>
      </c>
      <c r="Q7" s="13">
        <v>93</v>
      </c>
      <c r="R7" s="13"/>
      <c r="S7" s="13">
        <v>400</v>
      </c>
      <c r="T7" s="13">
        <v>150</v>
      </c>
      <c r="U7" s="13"/>
      <c r="V7" s="13">
        <v>66</v>
      </c>
      <c r="W7" s="13">
        <v>215</v>
      </c>
      <c r="X7" s="13">
        <v>233</v>
      </c>
      <c r="Y7" s="13">
        <v>37</v>
      </c>
      <c r="Z7" s="13"/>
      <c r="AA7" s="13">
        <v>135</v>
      </c>
      <c r="AB7" s="13">
        <v>82</v>
      </c>
      <c r="AC7" s="13">
        <v>47</v>
      </c>
      <c r="AD7" s="13">
        <v>189</v>
      </c>
      <c r="AE7" s="13">
        <v>72</v>
      </c>
      <c r="AF7" s="13">
        <v>26</v>
      </c>
      <c r="AG7" s="13"/>
      <c r="AH7" s="13">
        <v>272</v>
      </c>
      <c r="AI7" s="13">
        <v>213</v>
      </c>
      <c r="AJ7" s="13"/>
      <c r="AK7" s="13">
        <v>220</v>
      </c>
      <c r="AL7" s="13">
        <v>186</v>
      </c>
      <c r="AM7" s="13"/>
      <c r="AN7" s="13">
        <v>227</v>
      </c>
      <c r="AO7" s="13">
        <v>221</v>
      </c>
      <c r="AP7" s="13"/>
      <c r="AQ7" s="13">
        <v>104</v>
      </c>
      <c r="AR7" s="13">
        <v>196</v>
      </c>
      <c r="AS7" s="13">
        <v>231</v>
      </c>
      <c r="AT7" s="13"/>
      <c r="AU7" s="13">
        <v>328</v>
      </c>
      <c r="AV7" s="13">
        <v>221</v>
      </c>
      <c r="AW7" s="13"/>
      <c r="AX7" s="13">
        <v>497</v>
      </c>
      <c r="AY7" s="13">
        <v>52</v>
      </c>
      <c r="AZ7" s="13"/>
      <c r="BA7" s="13">
        <v>224</v>
      </c>
      <c r="BB7" s="13">
        <v>56</v>
      </c>
    </row>
    <row r="8" spans="2:54" ht="30" customHeight="1" x14ac:dyDescent="0.35">
      <c r="B8" s="14" t="s">
        <v>84</v>
      </c>
      <c r="C8" s="14">
        <v>528</v>
      </c>
      <c r="D8" s="14">
        <v>296</v>
      </c>
      <c r="E8" s="14">
        <v>229</v>
      </c>
      <c r="F8" s="14"/>
      <c r="G8" s="14">
        <v>70</v>
      </c>
      <c r="H8" s="14">
        <v>130</v>
      </c>
      <c r="I8" s="14">
        <v>113</v>
      </c>
      <c r="J8" s="14">
        <v>105</v>
      </c>
      <c r="K8" s="14">
        <v>80</v>
      </c>
      <c r="L8" s="14">
        <v>31</v>
      </c>
      <c r="M8" s="14"/>
      <c r="N8" s="14">
        <v>79</v>
      </c>
      <c r="O8" s="14">
        <v>115</v>
      </c>
      <c r="P8" s="14">
        <v>207</v>
      </c>
      <c r="Q8" s="14">
        <v>127</v>
      </c>
      <c r="R8" s="14"/>
      <c r="S8" s="14">
        <v>301</v>
      </c>
      <c r="T8" s="14">
        <v>225</v>
      </c>
      <c r="U8" s="14"/>
      <c r="V8" s="14">
        <v>81</v>
      </c>
      <c r="W8" s="14">
        <v>225</v>
      </c>
      <c r="X8" s="14">
        <v>195</v>
      </c>
      <c r="Y8" s="14">
        <v>26</v>
      </c>
      <c r="Z8" s="14"/>
      <c r="AA8" s="14">
        <v>187</v>
      </c>
      <c r="AB8" s="14">
        <v>64</v>
      </c>
      <c r="AC8" s="14">
        <v>54</v>
      </c>
      <c r="AD8" s="14">
        <v>148</v>
      </c>
      <c r="AE8" s="14">
        <v>54</v>
      </c>
      <c r="AF8" s="14">
        <v>21</v>
      </c>
      <c r="AG8" s="14"/>
      <c r="AH8" s="14">
        <v>273</v>
      </c>
      <c r="AI8" s="14">
        <v>185</v>
      </c>
      <c r="AJ8" s="14"/>
      <c r="AK8" s="14">
        <v>222</v>
      </c>
      <c r="AL8" s="14">
        <v>163</v>
      </c>
      <c r="AM8" s="14"/>
      <c r="AN8" s="14">
        <v>221</v>
      </c>
      <c r="AO8" s="14">
        <v>200</v>
      </c>
      <c r="AP8" s="14"/>
      <c r="AQ8" s="14">
        <v>99</v>
      </c>
      <c r="AR8" s="14">
        <v>199</v>
      </c>
      <c r="AS8" s="14">
        <v>208</v>
      </c>
      <c r="AT8" s="14"/>
      <c r="AU8" s="14">
        <v>302</v>
      </c>
      <c r="AV8" s="14">
        <v>222</v>
      </c>
      <c r="AW8" s="14"/>
      <c r="AX8" s="14">
        <v>470</v>
      </c>
      <c r="AY8" s="14">
        <v>55</v>
      </c>
      <c r="AZ8" s="14"/>
      <c r="BA8" s="14">
        <v>203</v>
      </c>
      <c r="BB8" s="14">
        <v>50</v>
      </c>
    </row>
    <row r="9" spans="2:54" ht="29" customHeight="1" x14ac:dyDescent="0.35">
      <c r="B9" s="19" t="s">
        <v>454</v>
      </c>
      <c r="C9" s="16">
        <v>0.304914559818043</v>
      </c>
      <c r="D9" s="16">
        <v>0.34415123137076598</v>
      </c>
      <c r="E9" s="16">
        <v>0.25664666078540699</v>
      </c>
      <c r="F9" s="16"/>
      <c r="G9" s="16">
        <v>0.35251757981036802</v>
      </c>
      <c r="H9" s="16">
        <v>0.34668136770532498</v>
      </c>
      <c r="I9" s="16">
        <v>0.28696057759642402</v>
      </c>
      <c r="J9" s="16">
        <v>0.26900164198515603</v>
      </c>
      <c r="K9" s="16">
        <v>0.25988850404282798</v>
      </c>
      <c r="L9" s="16">
        <v>0.32499705227738801</v>
      </c>
      <c r="M9" s="16"/>
      <c r="N9" s="16">
        <v>0.35173477977565698</v>
      </c>
      <c r="O9" s="16">
        <v>0.29741106265987499</v>
      </c>
      <c r="P9" s="16">
        <v>0.32461243110695798</v>
      </c>
      <c r="Q9" s="16">
        <v>0.25039681858580998</v>
      </c>
      <c r="R9" s="16"/>
      <c r="S9" s="16">
        <v>0.298305422074714</v>
      </c>
      <c r="T9" s="16">
        <v>0.30964414823446801</v>
      </c>
      <c r="U9" s="16"/>
      <c r="V9" s="16">
        <v>0.269669462737401</v>
      </c>
      <c r="W9" s="16">
        <v>0.30294566758515301</v>
      </c>
      <c r="X9" s="16">
        <v>0.32491781856132601</v>
      </c>
      <c r="Y9" s="16">
        <v>0.28294271515890002</v>
      </c>
      <c r="Z9" s="16"/>
      <c r="AA9" s="16">
        <v>0.284002689873535</v>
      </c>
      <c r="AB9" s="16">
        <v>0.27798316680129498</v>
      </c>
      <c r="AC9" s="16">
        <v>0.24401457872461799</v>
      </c>
      <c r="AD9" s="16">
        <v>0.39556329398412199</v>
      </c>
      <c r="AE9" s="16">
        <v>0.243547364101141</v>
      </c>
      <c r="AF9" s="16">
        <v>0.24996219625754099</v>
      </c>
      <c r="AG9" s="16"/>
      <c r="AH9" s="16">
        <v>0.348558745996079</v>
      </c>
      <c r="AI9" s="16">
        <v>0.311935811360807</v>
      </c>
      <c r="AJ9" s="16"/>
      <c r="AK9" s="16">
        <v>0.342485270705496</v>
      </c>
      <c r="AL9" s="16">
        <v>0.29681037619900202</v>
      </c>
      <c r="AM9" s="16"/>
      <c r="AN9" s="16">
        <v>0.37549368112197301</v>
      </c>
      <c r="AO9" s="16">
        <v>0.27252217962636499</v>
      </c>
      <c r="AP9" s="16"/>
      <c r="AQ9" s="16">
        <v>0.39128808282375299</v>
      </c>
      <c r="AR9" s="16">
        <v>0.262266367500883</v>
      </c>
      <c r="AS9" s="16">
        <v>0.323933262024936</v>
      </c>
      <c r="AT9" s="16"/>
      <c r="AU9" s="16">
        <v>0.33466309671188199</v>
      </c>
      <c r="AV9" s="16">
        <v>0.25951702754288902</v>
      </c>
      <c r="AW9" s="16"/>
      <c r="AX9" s="16">
        <v>0.32728792160944498</v>
      </c>
      <c r="AY9" s="16">
        <v>0.108674172606646</v>
      </c>
      <c r="AZ9" s="16"/>
      <c r="BA9" s="16">
        <v>0.38113720477616098</v>
      </c>
      <c r="BB9" s="16">
        <v>0.42345558131465799</v>
      </c>
    </row>
    <row r="10" spans="2:54" ht="29" customHeight="1" x14ac:dyDescent="0.35">
      <c r="B10" s="19" t="s">
        <v>455</v>
      </c>
      <c r="C10" s="16">
        <v>0.28198982887742002</v>
      </c>
      <c r="D10" s="16">
        <v>0.29100416660642398</v>
      </c>
      <c r="E10" s="16">
        <v>0.268636983660967</v>
      </c>
      <c r="F10" s="16"/>
      <c r="G10" s="16">
        <v>0.37949412214066902</v>
      </c>
      <c r="H10" s="16">
        <v>0.26598099623988802</v>
      </c>
      <c r="I10" s="16">
        <v>0.29837860924248399</v>
      </c>
      <c r="J10" s="16">
        <v>0.30981735897990698</v>
      </c>
      <c r="K10" s="16">
        <v>0.192773930639385</v>
      </c>
      <c r="L10" s="16">
        <v>0.20342062360441501</v>
      </c>
      <c r="M10" s="16"/>
      <c r="N10" s="16">
        <v>0.27939669398948402</v>
      </c>
      <c r="O10" s="16">
        <v>0.25589829351098697</v>
      </c>
      <c r="P10" s="16">
        <v>0.28629815052075502</v>
      </c>
      <c r="Q10" s="16">
        <v>0.30035824777282899</v>
      </c>
      <c r="R10" s="16"/>
      <c r="S10" s="16">
        <v>0.29564342687768103</v>
      </c>
      <c r="T10" s="16">
        <v>0.26539993747778101</v>
      </c>
      <c r="U10" s="16"/>
      <c r="V10" s="16">
        <v>0.33211969629316701</v>
      </c>
      <c r="W10" s="16">
        <v>0.31079228204533299</v>
      </c>
      <c r="X10" s="16">
        <v>0.23406764536691199</v>
      </c>
      <c r="Y10" s="16">
        <v>0.23423064233133201</v>
      </c>
      <c r="Z10" s="16"/>
      <c r="AA10" s="16">
        <v>0.28458137016742802</v>
      </c>
      <c r="AB10" s="16">
        <v>0.37236738450644102</v>
      </c>
      <c r="AC10" s="16">
        <v>0.23157158040397</v>
      </c>
      <c r="AD10" s="16">
        <v>0.28645754750244101</v>
      </c>
      <c r="AE10" s="16">
        <v>0.25680805140739399</v>
      </c>
      <c r="AF10" s="16">
        <v>0.148756203116654</v>
      </c>
      <c r="AG10" s="16"/>
      <c r="AH10" s="16">
        <v>0.272477662056198</v>
      </c>
      <c r="AI10" s="16">
        <v>0.30394322505855897</v>
      </c>
      <c r="AJ10" s="16"/>
      <c r="AK10" s="16">
        <v>0.24914696692931301</v>
      </c>
      <c r="AL10" s="16">
        <v>0.28080217887500197</v>
      </c>
      <c r="AM10" s="16"/>
      <c r="AN10" s="16">
        <v>0.223512832547197</v>
      </c>
      <c r="AO10" s="16">
        <v>0.33773597467653699</v>
      </c>
      <c r="AP10" s="16"/>
      <c r="AQ10" s="16">
        <v>0.29783042350775502</v>
      </c>
      <c r="AR10" s="16">
        <v>0.29885056341152499</v>
      </c>
      <c r="AS10" s="16">
        <v>0.25810940993450798</v>
      </c>
      <c r="AT10" s="16"/>
      <c r="AU10" s="16">
        <v>0.26318544459399501</v>
      </c>
      <c r="AV10" s="16">
        <v>0.31233715774393001</v>
      </c>
      <c r="AW10" s="16"/>
      <c r="AX10" s="16">
        <v>0.27516296142999702</v>
      </c>
      <c r="AY10" s="16">
        <v>0.35167928820494099</v>
      </c>
      <c r="AZ10" s="16"/>
      <c r="BA10" s="16">
        <v>0.234174409126091</v>
      </c>
      <c r="BB10" s="16">
        <v>0.28678746175101999</v>
      </c>
    </row>
    <row r="11" spans="2:54" ht="29" customHeight="1" x14ac:dyDescent="0.35">
      <c r="B11" s="19" t="s">
        <v>456</v>
      </c>
      <c r="C11" s="16">
        <v>0.27007221833726303</v>
      </c>
      <c r="D11" s="16">
        <v>0.280967336490896</v>
      </c>
      <c r="E11" s="16">
        <v>0.25816812158636798</v>
      </c>
      <c r="F11" s="16"/>
      <c r="G11" s="16">
        <v>0.32524123560749701</v>
      </c>
      <c r="H11" s="16">
        <v>0.28706762864587099</v>
      </c>
      <c r="I11" s="16">
        <v>0.35922294872049798</v>
      </c>
      <c r="J11" s="16">
        <v>0.19647064898625599</v>
      </c>
      <c r="K11" s="16">
        <v>0.16156039854932699</v>
      </c>
      <c r="L11" s="16">
        <v>0.27740268673532198</v>
      </c>
      <c r="M11" s="16"/>
      <c r="N11" s="16">
        <v>0.31616554619660903</v>
      </c>
      <c r="O11" s="16">
        <v>0.244228807352418</v>
      </c>
      <c r="P11" s="16">
        <v>0.24864454286682799</v>
      </c>
      <c r="Q11" s="16">
        <v>0.29998966552036099</v>
      </c>
      <c r="R11" s="16"/>
      <c r="S11" s="16">
        <v>0.24309440462113099</v>
      </c>
      <c r="T11" s="16">
        <v>0.30183093538912498</v>
      </c>
      <c r="U11" s="16"/>
      <c r="V11" s="16">
        <v>0.24668909165342801</v>
      </c>
      <c r="W11" s="16">
        <v>0.29627761662445801</v>
      </c>
      <c r="X11" s="16">
        <v>0.25386475985613199</v>
      </c>
      <c r="Y11" s="16">
        <v>0.237793686242115</v>
      </c>
      <c r="Z11" s="16"/>
      <c r="AA11" s="16">
        <v>0.27707399642027603</v>
      </c>
      <c r="AB11" s="16">
        <v>0.28774788453825501</v>
      </c>
      <c r="AC11" s="16">
        <v>0.29728115932254201</v>
      </c>
      <c r="AD11" s="16">
        <v>0.25667962261140298</v>
      </c>
      <c r="AE11" s="16">
        <v>0.26203864715258601</v>
      </c>
      <c r="AF11" s="16">
        <v>0.19928127844079499</v>
      </c>
      <c r="AG11" s="16"/>
      <c r="AH11" s="16">
        <v>0.29902189398705797</v>
      </c>
      <c r="AI11" s="16">
        <v>0.248518847995917</v>
      </c>
      <c r="AJ11" s="16"/>
      <c r="AK11" s="16">
        <v>0.38221007283643699</v>
      </c>
      <c r="AL11" s="16">
        <v>0.22852789914723701</v>
      </c>
      <c r="AM11" s="16"/>
      <c r="AN11" s="16">
        <v>0.33148207388533002</v>
      </c>
      <c r="AO11" s="16">
        <v>0.232727009912472</v>
      </c>
      <c r="AP11" s="16"/>
      <c r="AQ11" s="16">
        <v>0.25871138408809502</v>
      </c>
      <c r="AR11" s="16">
        <v>0.228891238714345</v>
      </c>
      <c r="AS11" s="16">
        <v>0.31399399318659199</v>
      </c>
      <c r="AT11" s="16"/>
      <c r="AU11" s="16">
        <v>0.28596838958494802</v>
      </c>
      <c r="AV11" s="16">
        <v>0.25293781125242498</v>
      </c>
      <c r="AW11" s="16"/>
      <c r="AX11" s="16">
        <v>0.27442212062585197</v>
      </c>
      <c r="AY11" s="16">
        <v>0.24444356043162499</v>
      </c>
      <c r="AZ11" s="16"/>
      <c r="BA11" s="16">
        <v>0.34567822754548599</v>
      </c>
      <c r="BB11" s="16">
        <v>0.18345868748465199</v>
      </c>
    </row>
    <row r="12" spans="2:54" ht="29" customHeight="1" x14ac:dyDescent="0.35">
      <c r="B12" s="19" t="s">
        <v>457</v>
      </c>
      <c r="C12" s="16">
        <v>0.25249764297675098</v>
      </c>
      <c r="D12" s="16">
        <v>0.32551042237091499</v>
      </c>
      <c r="E12" s="16">
        <v>0.16013370241490299</v>
      </c>
      <c r="F12" s="16"/>
      <c r="G12" s="16">
        <v>0.23813894378036801</v>
      </c>
      <c r="H12" s="16">
        <v>0.32398941694539302</v>
      </c>
      <c r="I12" s="16">
        <v>0.26179561478066399</v>
      </c>
      <c r="J12" s="16">
        <v>0.22928615756349299</v>
      </c>
      <c r="K12" s="16">
        <v>0.18248874826181299</v>
      </c>
      <c r="L12" s="16">
        <v>0.209727805833337</v>
      </c>
      <c r="M12" s="16"/>
      <c r="N12" s="16">
        <v>0.34256845609832198</v>
      </c>
      <c r="O12" s="16">
        <v>0.182844573376504</v>
      </c>
      <c r="P12" s="16">
        <v>0.27751314533226201</v>
      </c>
      <c r="Q12" s="16">
        <v>0.21904661707324199</v>
      </c>
      <c r="R12" s="16"/>
      <c r="S12" s="16">
        <v>0.27281723331463997</v>
      </c>
      <c r="T12" s="16">
        <v>0.22682035095113201</v>
      </c>
      <c r="U12" s="16"/>
      <c r="V12" s="16">
        <v>0.168609124549605</v>
      </c>
      <c r="W12" s="16">
        <v>0.19622406378492999</v>
      </c>
      <c r="X12" s="16">
        <v>0.34508375596339702</v>
      </c>
      <c r="Y12" s="16">
        <v>0.30985274603440299</v>
      </c>
      <c r="Z12" s="16"/>
      <c r="AA12" s="16">
        <v>0.138954223832437</v>
      </c>
      <c r="AB12" s="16">
        <v>0.28465799899912397</v>
      </c>
      <c r="AC12" s="16">
        <v>0.23120356602890799</v>
      </c>
      <c r="AD12" s="16">
        <v>0.35946537501478898</v>
      </c>
      <c r="AE12" s="16">
        <v>0.21894497425603601</v>
      </c>
      <c r="AF12" s="16">
        <v>0.55463418367511097</v>
      </c>
      <c r="AG12" s="16"/>
      <c r="AH12" s="16">
        <v>0.28789501324651801</v>
      </c>
      <c r="AI12" s="16">
        <v>0.25680605419193803</v>
      </c>
      <c r="AJ12" s="16"/>
      <c r="AK12" s="16">
        <v>0.30188372445332601</v>
      </c>
      <c r="AL12" s="16">
        <v>0.256844571507166</v>
      </c>
      <c r="AM12" s="16"/>
      <c r="AN12" s="16">
        <v>0.318819887870542</v>
      </c>
      <c r="AO12" s="16">
        <v>0.25619449631063901</v>
      </c>
      <c r="AP12" s="16"/>
      <c r="AQ12" s="16">
        <v>0.29462499768471101</v>
      </c>
      <c r="AR12" s="16">
        <v>0.18882999255354499</v>
      </c>
      <c r="AS12" s="16">
        <v>0.30689423109966601</v>
      </c>
      <c r="AT12" s="16"/>
      <c r="AU12" s="16">
        <v>0.29384227200010499</v>
      </c>
      <c r="AV12" s="16">
        <v>0.20039337293839801</v>
      </c>
      <c r="AW12" s="16"/>
      <c r="AX12" s="16">
        <v>0.27385841286625101</v>
      </c>
      <c r="AY12" s="16">
        <v>6.2659554924300906E-2</v>
      </c>
      <c r="AZ12" s="16"/>
      <c r="BA12" s="16">
        <v>0.38034425848768999</v>
      </c>
      <c r="BB12" s="16">
        <v>0.172252036475979</v>
      </c>
    </row>
    <row r="13" spans="2:54" ht="29" customHeight="1" x14ac:dyDescent="0.35">
      <c r="B13" s="19" t="s">
        <v>458</v>
      </c>
      <c r="C13" s="16">
        <v>0.17013460453708601</v>
      </c>
      <c r="D13" s="16">
        <v>0.113670204374894</v>
      </c>
      <c r="E13" s="16">
        <v>0.24041115121013501</v>
      </c>
      <c r="F13" s="16"/>
      <c r="G13" s="16">
        <v>0.140581715230881</v>
      </c>
      <c r="H13" s="16">
        <v>0.158871921437584</v>
      </c>
      <c r="I13" s="16">
        <v>0.106704558143109</v>
      </c>
      <c r="J13" s="16">
        <v>0.21758098572141099</v>
      </c>
      <c r="K13" s="16">
        <v>0.24582902607992699</v>
      </c>
      <c r="L13" s="16">
        <v>0.159904348595547</v>
      </c>
      <c r="M13" s="16"/>
      <c r="N13" s="16">
        <v>0.133096203116469</v>
      </c>
      <c r="O13" s="16">
        <v>0.25245746664301799</v>
      </c>
      <c r="P13" s="16">
        <v>0.15023669997203601</v>
      </c>
      <c r="Q13" s="16">
        <v>0.15064267372186399</v>
      </c>
      <c r="R13" s="16"/>
      <c r="S13" s="16">
        <v>0.17705788300549799</v>
      </c>
      <c r="T13" s="16">
        <v>0.16188285280556799</v>
      </c>
      <c r="U13" s="16"/>
      <c r="V13" s="16">
        <v>0.25037229401361799</v>
      </c>
      <c r="W13" s="16">
        <v>0.15618372950300499</v>
      </c>
      <c r="X13" s="16">
        <v>0.15682392654249599</v>
      </c>
      <c r="Y13" s="16">
        <v>0.13939510264034199</v>
      </c>
      <c r="Z13" s="16"/>
      <c r="AA13" s="16">
        <v>0.211357895169558</v>
      </c>
      <c r="AB13" s="16">
        <v>0.10731986122524</v>
      </c>
      <c r="AC13" s="16">
        <v>0.26613234845578099</v>
      </c>
      <c r="AD13" s="16">
        <v>0.10784680346325699</v>
      </c>
      <c r="AE13" s="16">
        <v>0.21523995722723099</v>
      </c>
      <c r="AF13" s="16">
        <v>6.8735870298936505E-2</v>
      </c>
      <c r="AG13" s="16"/>
      <c r="AH13" s="16">
        <v>0.137999923230439</v>
      </c>
      <c r="AI13" s="16">
        <v>0.168447657998852</v>
      </c>
      <c r="AJ13" s="16"/>
      <c r="AK13" s="16">
        <v>0.12998167110896999</v>
      </c>
      <c r="AL13" s="16">
        <v>0.199197509625469</v>
      </c>
      <c r="AM13" s="16"/>
      <c r="AN13" s="16">
        <v>0.12906495444949001</v>
      </c>
      <c r="AO13" s="16">
        <v>0.17157658471774501</v>
      </c>
      <c r="AP13" s="16"/>
      <c r="AQ13" s="16">
        <v>0.13567083102716401</v>
      </c>
      <c r="AR13" s="16">
        <v>0.19861575532034401</v>
      </c>
      <c r="AS13" s="16">
        <v>0.14896888298232799</v>
      </c>
      <c r="AT13" s="16"/>
      <c r="AU13" s="16">
        <v>0.12895403053414001</v>
      </c>
      <c r="AV13" s="16">
        <v>0.22231312664370401</v>
      </c>
      <c r="AW13" s="16"/>
      <c r="AX13" s="16">
        <v>0.16628959893671499</v>
      </c>
      <c r="AY13" s="16">
        <v>0.209857163404015</v>
      </c>
      <c r="AZ13" s="16"/>
      <c r="BA13" s="16">
        <v>9.95540738879898E-2</v>
      </c>
      <c r="BB13" s="16">
        <v>0.13359993240200399</v>
      </c>
    </row>
    <row r="14" spans="2:54" x14ac:dyDescent="0.35">
      <c r="B14" s="19" t="s">
        <v>110</v>
      </c>
      <c r="C14" s="20">
        <v>9.5629810549487604E-2</v>
      </c>
      <c r="D14" s="20">
        <v>7.8508054110274603E-2</v>
      </c>
      <c r="E14" s="20">
        <v>0.118541200159614</v>
      </c>
      <c r="F14" s="20"/>
      <c r="G14" s="20">
        <v>8.7465364154425296E-2</v>
      </c>
      <c r="H14" s="20">
        <v>8.1930845378748896E-2</v>
      </c>
      <c r="I14" s="20">
        <v>9.0638671861247494E-2</v>
      </c>
      <c r="J14" s="20">
        <v>8.1505699184478406E-2</v>
      </c>
      <c r="K14" s="20">
        <v>0.13480332024966299</v>
      </c>
      <c r="L14" s="20">
        <v>0.13701198218608701</v>
      </c>
      <c r="M14" s="20"/>
      <c r="N14" s="20">
        <v>6.9382287889046795E-2</v>
      </c>
      <c r="O14" s="20">
        <v>8.6356575314838299E-2</v>
      </c>
      <c r="P14" s="20">
        <v>7.9405458715335206E-2</v>
      </c>
      <c r="Q14" s="20">
        <v>0.14696190736273701</v>
      </c>
      <c r="R14" s="20"/>
      <c r="S14" s="20">
        <v>9.5875801056578405E-2</v>
      </c>
      <c r="T14" s="20">
        <v>9.5866007022863603E-2</v>
      </c>
      <c r="U14" s="20"/>
      <c r="V14" s="20">
        <v>0.137498718829036</v>
      </c>
      <c r="W14" s="20">
        <v>0.112523397298981</v>
      </c>
      <c r="X14" s="20">
        <v>6.5032279718533897E-2</v>
      </c>
      <c r="Y14" s="20">
        <v>4.7336637372002201E-2</v>
      </c>
      <c r="Z14" s="20"/>
      <c r="AA14" s="20">
        <v>0.12161566410456599</v>
      </c>
      <c r="AB14" s="20">
        <v>6.8614756045049893E-2</v>
      </c>
      <c r="AC14" s="20">
        <v>0.123799756500259</v>
      </c>
      <c r="AD14" s="20">
        <v>5.79735305310599E-2</v>
      </c>
      <c r="AE14" s="20">
        <v>0.12368721123835</v>
      </c>
      <c r="AF14" s="20">
        <v>6.62454273526559E-2</v>
      </c>
      <c r="AG14" s="20"/>
      <c r="AH14" s="20">
        <v>7.13602582307553E-2</v>
      </c>
      <c r="AI14" s="20">
        <v>0.10163924904258401</v>
      </c>
      <c r="AJ14" s="20"/>
      <c r="AK14" s="20">
        <v>4.7947793265636501E-2</v>
      </c>
      <c r="AL14" s="20">
        <v>0.10489616406553399</v>
      </c>
      <c r="AM14" s="20"/>
      <c r="AN14" s="20">
        <v>6.01147466572029E-2</v>
      </c>
      <c r="AO14" s="20">
        <v>0.100532751800888</v>
      </c>
      <c r="AP14" s="20"/>
      <c r="AQ14" s="20">
        <v>4.2137848503993901E-2</v>
      </c>
      <c r="AR14" s="20">
        <v>0.118393229911602</v>
      </c>
      <c r="AS14" s="20">
        <v>8.9304606026582994E-2</v>
      </c>
      <c r="AT14" s="20"/>
      <c r="AU14" s="20">
        <v>9.7322395372153703E-2</v>
      </c>
      <c r="AV14" s="20">
        <v>9.4925898601642106E-2</v>
      </c>
      <c r="AW14" s="20"/>
      <c r="AX14" s="20">
        <v>7.9737643118290999E-2</v>
      </c>
      <c r="AY14" s="20">
        <v>0.21186009535432801</v>
      </c>
      <c r="AZ14" s="20"/>
      <c r="BA14" s="20">
        <v>6.6300569360794204E-2</v>
      </c>
      <c r="BB14" s="20">
        <v>9.5834696371708397E-2</v>
      </c>
    </row>
    <row r="15" spans="2:54" x14ac:dyDescent="0.35">
      <c r="B15" s="21" t="s">
        <v>572</v>
      </c>
    </row>
    <row r="16" spans="2:54" x14ac:dyDescent="0.35">
      <c r="B16" t="s">
        <v>525</v>
      </c>
    </row>
    <row r="17" spans="2:2" x14ac:dyDescent="0.35">
      <c r="B17" t="s">
        <v>526</v>
      </c>
    </row>
    <row r="19" spans="2:2" x14ac:dyDescent="0.35">
      <c r="B19"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BB16"/>
  <sheetViews>
    <sheetView showGridLines="0" topLeftCell="A9"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459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327</v>
      </c>
      <c r="D7" s="13">
        <v>192</v>
      </c>
      <c r="E7" s="13">
        <v>133</v>
      </c>
      <c r="F7" s="13"/>
      <c r="G7" s="13">
        <v>37</v>
      </c>
      <c r="H7" s="13">
        <v>88</v>
      </c>
      <c r="I7" s="13">
        <v>82</v>
      </c>
      <c r="J7" s="13">
        <v>61</v>
      </c>
      <c r="K7" s="13">
        <v>42</v>
      </c>
      <c r="L7" s="13">
        <v>17</v>
      </c>
      <c r="M7" s="13"/>
      <c r="N7" s="13">
        <v>64</v>
      </c>
      <c r="O7" s="13">
        <v>63</v>
      </c>
      <c r="P7" s="13">
        <v>140</v>
      </c>
      <c r="Q7" s="13">
        <v>60</v>
      </c>
      <c r="R7" s="13"/>
      <c r="S7" s="13">
        <v>234</v>
      </c>
      <c r="T7" s="13">
        <v>92</v>
      </c>
      <c r="U7" s="13"/>
      <c r="V7" s="13">
        <v>41</v>
      </c>
      <c r="W7" s="13">
        <v>113</v>
      </c>
      <c r="X7" s="13">
        <v>149</v>
      </c>
      <c r="Y7" s="13">
        <v>24</v>
      </c>
      <c r="Z7" s="13"/>
      <c r="AA7" s="13">
        <v>74</v>
      </c>
      <c r="AB7" s="13">
        <v>48</v>
      </c>
      <c r="AC7" s="13">
        <v>17</v>
      </c>
      <c r="AD7" s="13">
        <v>129</v>
      </c>
      <c r="AE7" s="13">
        <v>44</v>
      </c>
      <c r="AF7" s="13">
        <v>15</v>
      </c>
      <c r="AG7" s="13"/>
      <c r="AH7" s="13">
        <v>168</v>
      </c>
      <c r="AI7" s="13">
        <v>125</v>
      </c>
      <c r="AJ7" s="13"/>
      <c r="AK7" s="13">
        <v>145</v>
      </c>
      <c r="AL7" s="13">
        <v>111</v>
      </c>
      <c r="AM7" s="13"/>
      <c r="AN7" s="13">
        <v>134</v>
      </c>
      <c r="AO7" s="13">
        <v>132</v>
      </c>
      <c r="AP7" s="13"/>
      <c r="AQ7" s="13">
        <v>60</v>
      </c>
      <c r="AR7" s="13">
        <v>114</v>
      </c>
      <c r="AS7" s="13">
        <v>140</v>
      </c>
      <c r="AT7" s="13"/>
      <c r="AU7" s="13">
        <v>210</v>
      </c>
      <c r="AV7" s="13">
        <v>116</v>
      </c>
      <c r="AW7" s="13"/>
      <c r="AX7" s="13">
        <v>299</v>
      </c>
      <c r="AY7" s="13">
        <v>26</v>
      </c>
      <c r="AZ7" s="13"/>
      <c r="BA7" s="13">
        <v>153</v>
      </c>
      <c r="BB7" s="13">
        <v>37</v>
      </c>
    </row>
    <row r="8" spans="2:54" ht="30" customHeight="1" x14ac:dyDescent="0.35">
      <c r="B8" s="14" t="s">
        <v>84</v>
      </c>
      <c r="C8" s="14">
        <v>311</v>
      </c>
      <c r="D8" s="14">
        <v>181</v>
      </c>
      <c r="E8" s="14">
        <v>128</v>
      </c>
      <c r="F8" s="14"/>
      <c r="G8" s="14">
        <v>42</v>
      </c>
      <c r="H8" s="14">
        <v>85</v>
      </c>
      <c r="I8" s="14">
        <v>75</v>
      </c>
      <c r="J8" s="14">
        <v>58</v>
      </c>
      <c r="K8" s="14">
        <v>35</v>
      </c>
      <c r="L8" s="14">
        <v>15</v>
      </c>
      <c r="M8" s="14"/>
      <c r="N8" s="14">
        <v>52</v>
      </c>
      <c r="O8" s="14">
        <v>55</v>
      </c>
      <c r="P8" s="14">
        <v>120</v>
      </c>
      <c r="Q8" s="14">
        <v>84</v>
      </c>
      <c r="R8" s="14"/>
      <c r="S8" s="14">
        <v>174</v>
      </c>
      <c r="T8" s="14">
        <v>136</v>
      </c>
      <c r="U8" s="14"/>
      <c r="V8" s="14">
        <v>51</v>
      </c>
      <c r="W8" s="14">
        <v>121</v>
      </c>
      <c r="X8" s="14">
        <v>123</v>
      </c>
      <c r="Y8" s="14">
        <v>17</v>
      </c>
      <c r="Z8" s="14"/>
      <c r="AA8" s="14">
        <v>104</v>
      </c>
      <c r="AB8" s="14">
        <v>36</v>
      </c>
      <c r="AC8" s="14">
        <v>23</v>
      </c>
      <c r="AD8" s="14">
        <v>101</v>
      </c>
      <c r="AE8" s="14">
        <v>34</v>
      </c>
      <c r="AF8" s="14">
        <v>12</v>
      </c>
      <c r="AG8" s="14"/>
      <c r="AH8" s="14">
        <v>166</v>
      </c>
      <c r="AI8" s="14">
        <v>107</v>
      </c>
      <c r="AJ8" s="14"/>
      <c r="AK8" s="14">
        <v>146</v>
      </c>
      <c r="AL8" s="14">
        <v>95</v>
      </c>
      <c r="AM8" s="14"/>
      <c r="AN8" s="14">
        <v>128</v>
      </c>
      <c r="AO8" s="14">
        <v>120</v>
      </c>
      <c r="AP8" s="14"/>
      <c r="AQ8" s="14">
        <v>55</v>
      </c>
      <c r="AR8" s="14">
        <v>117</v>
      </c>
      <c r="AS8" s="14">
        <v>124</v>
      </c>
      <c r="AT8" s="14"/>
      <c r="AU8" s="14">
        <v>191</v>
      </c>
      <c r="AV8" s="14">
        <v>119</v>
      </c>
      <c r="AW8" s="14"/>
      <c r="AX8" s="14">
        <v>281</v>
      </c>
      <c r="AY8" s="14">
        <v>28</v>
      </c>
      <c r="AZ8" s="14"/>
      <c r="BA8" s="14">
        <v>141</v>
      </c>
      <c r="BB8" s="14">
        <v>28</v>
      </c>
    </row>
    <row r="9" spans="2:54" ht="87" customHeight="1" x14ac:dyDescent="0.35">
      <c r="B9" s="19" t="s">
        <v>461</v>
      </c>
      <c r="C9" s="16">
        <v>0.59808278909861501</v>
      </c>
      <c r="D9" s="16">
        <v>0.59983071775068497</v>
      </c>
      <c r="E9" s="16">
        <v>0.59714609804225105</v>
      </c>
      <c r="F9" s="16"/>
      <c r="G9" s="16">
        <v>0.51144098235347502</v>
      </c>
      <c r="H9" s="16">
        <v>0.65596805507817402</v>
      </c>
      <c r="I9" s="16">
        <v>0.52311710389013899</v>
      </c>
      <c r="J9" s="16">
        <v>0.65616833999671698</v>
      </c>
      <c r="K9" s="16">
        <v>0.58307156591488596</v>
      </c>
      <c r="L9" s="16">
        <v>0.69451846990982702</v>
      </c>
      <c r="M9" s="16"/>
      <c r="N9" s="16">
        <v>0.62273885273417895</v>
      </c>
      <c r="O9" s="16">
        <v>0.64522794434490105</v>
      </c>
      <c r="P9" s="16">
        <v>0.52655832797836599</v>
      </c>
      <c r="Q9" s="16">
        <v>0.65405603223502895</v>
      </c>
      <c r="R9" s="16"/>
      <c r="S9" s="16">
        <v>0.55096510590619596</v>
      </c>
      <c r="T9" s="16">
        <v>0.65435192612989102</v>
      </c>
      <c r="U9" s="16"/>
      <c r="V9" s="16">
        <v>0.57724732484693198</v>
      </c>
      <c r="W9" s="16">
        <v>0.68443432819059002</v>
      </c>
      <c r="X9" s="16">
        <v>0.51841786693071901</v>
      </c>
      <c r="Y9" s="16">
        <v>0.62066621767185004</v>
      </c>
      <c r="Z9" s="16"/>
      <c r="AA9" s="16">
        <v>0.59817192826994403</v>
      </c>
      <c r="AB9" s="16">
        <v>0.55523089367948597</v>
      </c>
      <c r="AC9" s="16">
        <v>0.65991926593543604</v>
      </c>
      <c r="AD9" s="16">
        <v>0.60256939674741605</v>
      </c>
      <c r="AE9" s="16">
        <v>0.573611791198402</v>
      </c>
      <c r="AF9" s="16">
        <v>0.63910730640383495</v>
      </c>
      <c r="AG9" s="16"/>
      <c r="AH9" s="16">
        <v>0.65115764005540799</v>
      </c>
      <c r="AI9" s="16">
        <v>0.57603989438617897</v>
      </c>
      <c r="AJ9" s="16"/>
      <c r="AK9" s="16">
        <v>0.66130966739008401</v>
      </c>
      <c r="AL9" s="16">
        <v>0.54392388158211302</v>
      </c>
      <c r="AM9" s="16"/>
      <c r="AN9" s="16">
        <v>0.63999272482694203</v>
      </c>
      <c r="AO9" s="16">
        <v>0.54079148847625202</v>
      </c>
      <c r="AP9" s="16"/>
      <c r="AQ9" s="16">
        <v>0.78406089671132295</v>
      </c>
      <c r="AR9" s="16">
        <v>0.57010692704416499</v>
      </c>
      <c r="AS9" s="16">
        <v>0.55713816466973098</v>
      </c>
      <c r="AT9" s="16"/>
      <c r="AU9" s="16">
        <v>0.61108567782752998</v>
      </c>
      <c r="AV9" s="16">
        <v>0.57212071602395997</v>
      </c>
      <c r="AW9" s="16"/>
      <c r="AX9" s="16">
        <v>0.60291171903663099</v>
      </c>
      <c r="AY9" s="16">
        <v>0.59899367124428404</v>
      </c>
      <c r="AZ9" s="16"/>
      <c r="BA9" s="16">
        <v>0.63189479298594198</v>
      </c>
      <c r="BB9" s="16">
        <v>0.64083350385030302</v>
      </c>
    </row>
    <row r="10" spans="2:54" ht="58" customHeight="1" x14ac:dyDescent="0.35">
      <c r="B10" s="19" t="s">
        <v>462</v>
      </c>
      <c r="C10" s="16">
        <v>0.247448930630257</v>
      </c>
      <c r="D10" s="16">
        <v>0.28423018374435799</v>
      </c>
      <c r="E10" s="16">
        <v>0.19901734294061599</v>
      </c>
      <c r="F10" s="16"/>
      <c r="G10" s="16">
        <v>0.30059970782926498</v>
      </c>
      <c r="H10" s="16">
        <v>0.25147282651002001</v>
      </c>
      <c r="I10" s="16">
        <v>0.31960653177890602</v>
      </c>
      <c r="J10" s="16">
        <v>0.17327918812927001</v>
      </c>
      <c r="K10" s="16">
        <v>0.20684330012789401</v>
      </c>
      <c r="L10" s="16">
        <v>0.102148111682082</v>
      </c>
      <c r="M10" s="16"/>
      <c r="N10" s="16">
        <v>0.27019767792710803</v>
      </c>
      <c r="O10" s="16">
        <v>0.190429496129495</v>
      </c>
      <c r="P10" s="16">
        <v>0.27825501102779598</v>
      </c>
      <c r="Q10" s="16">
        <v>0.227058671290716</v>
      </c>
      <c r="R10" s="16"/>
      <c r="S10" s="16">
        <v>0.27756017251755299</v>
      </c>
      <c r="T10" s="16">
        <v>0.211397358947988</v>
      </c>
      <c r="U10" s="16"/>
      <c r="V10" s="16">
        <v>0.19520672970379899</v>
      </c>
      <c r="W10" s="16">
        <v>0.16418497163632001</v>
      </c>
      <c r="X10" s="16">
        <v>0.34469573812958998</v>
      </c>
      <c r="Y10" s="16">
        <v>0.29607698277778099</v>
      </c>
      <c r="Z10" s="16"/>
      <c r="AA10" s="16">
        <v>0.16490678705891401</v>
      </c>
      <c r="AB10" s="16">
        <v>0.28175387819482201</v>
      </c>
      <c r="AC10" s="16">
        <v>0.30637209559347101</v>
      </c>
      <c r="AD10" s="16">
        <v>0.28003095232964598</v>
      </c>
      <c r="AE10" s="16">
        <v>0.286137545858482</v>
      </c>
      <c r="AF10" s="16">
        <v>0.36089269359616499</v>
      </c>
      <c r="AG10" s="16"/>
      <c r="AH10" s="16">
        <v>0.27790356768685098</v>
      </c>
      <c r="AI10" s="16">
        <v>0.21726212418379401</v>
      </c>
      <c r="AJ10" s="16"/>
      <c r="AK10" s="16">
        <v>0.290139898228302</v>
      </c>
      <c r="AL10" s="16">
        <v>0.218516121596043</v>
      </c>
      <c r="AM10" s="16"/>
      <c r="AN10" s="16">
        <v>0.29557595133909698</v>
      </c>
      <c r="AO10" s="16">
        <v>0.24735119103446601</v>
      </c>
      <c r="AP10" s="16"/>
      <c r="AQ10" s="16">
        <v>0.16498137683057201</v>
      </c>
      <c r="AR10" s="16">
        <v>0.23406712969196999</v>
      </c>
      <c r="AS10" s="16">
        <v>0.3213794191223</v>
      </c>
      <c r="AT10" s="16"/>
      <c r="AU10" s="16">
        <v>0.24762321444786001</v>
      </c>
      <c r="AV10" s="16">
        <v>0.25030061122198799</v>
      </c>
      <c r="AW10" s="16"/>
      <c r="AX10" s="16">
        <v>0.25444113476016</v>
      </c>
      <c r="AY10" s="16">
        <v>0.158942796043436</v>
      </c>
      <c r="AZ10" s="16"/>
      <c r="BA10" s="16">
        <v>0.25304943587672901</v>
      </c>
      <c r="BB10" s="16">
        <v>0.22084823437405801</v>
      </c>
    </row>
    <row r="11" spans="2:54" x14ac:dyDescent="0.35">
      <c r="B11" s="19" t="s">
        <v>110</v>
      </c>
      <c r="C11" s="20">
        <v>0.154468280271127</v>
      </c>
      <c r="D11" s="20">
        <v>0.115939098504957</v>
      </c>
      <c r="E11" s="20">
        <v>0.20383655901713299</v>
      </c>
      <c r="F11" s="20"/>
      <c r="G11" s="20">
        <v>0.18795930981726</v>
      </c>
      <c r="H11" s="20">
        <v>9.2559118411805794E-2</v>
      </c>
      <c r="I11" s="20">
        <v>0.15727636433095499</v>
      </c>
      <c r="J11" s="20">
        <v>0.17055247187401301</v>
      </c>
      <c r="K11" s="20">
        <v>0.210085133957221</v>
      </c>
      <c r="L11" s="20">
        <v>0.20333341840808999</v>
      </c>
      <c r="M11" s="20"/>
      <c r="N11" s="20">
        <v>0.107063469338713</v>
      </c>
      <c r="O11" s="20">
        <v>0.164342559525604</v>
      </c>
      <c r="P11" s="20">
        <v>0.195186660993838</v>
      </c>
      <c r="Q11" s="20">
        <v>0.118885296474255</v>
      </c>
      <c r="R11" s="20"/>
      <c r="S11" s="20">
        <v>0.17147472157625099</v>
      </c>
      <c r="T11" s="20">
        <v>0.13425071492212101</v>
      </c>
      <c r="U11" s="20"/>
      <c r="V11" s="20">
        <v>0.22754594544926901</v>
      </c>
      <c r="W11" s="20">
        <v>0.15138070017308999</v>
      </c>
      <c r="X11" s="20">
        <v>0.13688639493968999</v>
      </c>
      <c r="Y11" s="20">
        <v>8.3256799550368896E-2</v>
      </c>
      <c r="Z11" s="20"/>
      <c r="AA11" s="20">
        <v>0.23692128467114201</v>
      </c>
      <c r="AB11" s="20">
        <v>0.163015228125693</v>
      </c>
      <c r="AC11" s="20">
        <v>3.3708638471092803E-2</v>
      </c>
      <c r="AD11" s="20">
        <v>0.117399650922938</v>
      </c>
      <c r="AE11" s="20">
        <v>0.140250662943116</v>
      </c>
      <c r="AF11" s="20">
        <v>0</v>
      </c>
      <c r="AG11" s="20"/>
      <c r="AH11" s="20">
        <v>7.0938792257741301E-2</v>
      </c>
      <c r="AI11" s="20">
        <v>0.20669798143002699</v>
      </c>
      <c r="AJ11" s="20"/>
      <c r="AK11" s="20">
        <v>4.8550434381613702E-2</v>
      </c>
      <c r="AL11" s="20">
        <v>0.23755999682184401</v>
      </c>
      <c r="AM11" s="20"/>
      <c r="AN11" s="20">
        <v>6.4431323833960899E-2</v>
      </c>
      <c r="AO11" s="20">
        <v>0.21185732048928199</v>
      </c>
      <c r="AP11" s="20"/>
      <c r="AQ11" s="20">
        <v>5.09577264581055E-2</v>
      </c>
      <c r="AR11" s="20">
        <v>0.19582594326386399</v>
      </c>
      <c r="AS11" s="20">
        <v>0.121482416207968</v>
      </c>
      <c r="AT11" s="20"/>
      <c r="AU11" s="20">
        <v>0.14129110772461101</v>
      </c>
      <c r="AV11" s="20">
        <v>0.17757867275405301</v>
      </c>
      <c r="AW11" s="20"/>
      <c r="AX11" s="20">
        <v>0.14264714620320901</v>
      </c>
      <c r="AY11" s="20">
        <v>0.24206353271228001</v>
      </c>
      <c r="AZ11" s="20"/>
      <c r="BA11" s="20">
        <v>0.115055771137329</v>
      </c>
      <c r="BB11" s="20">
        <v>0.138318261775639</v>
      </c>
    </row>
    <row r="12" spans="2:54" x14ac:dyDescent="0.35">
      <c r="B12" s="21" t="s">
        <v>30</v>
      </c>
    </row>
    <row r="13" spans="2:54" x14ac:dyDescent="0.35">
      <c r="B13" t="s">
        <v>525</v>
      </c>
    </row>
    <row r="14" spans="2:54" x14ac:dyDescent="0.35">
      <c r="B14" t="s">
        <v>526</v>
      </c>
    </row>
    <row r="16" spans="2:54" x14ac:dyDescent="0.35">
      <c r="B16"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BB18"/>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463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ht="43.5" customHeight="1" x14ac:dyDescent="0.35">
      <c r="B9" s="19" t="s">
        <v>464</v>
      </c>
      <c r="C9" s="16">
        <v>0.43447003652142102</v>
      </c>
      <c r="D9" s="16">
        <v>0.46895634770446598</v>
      </c>
      <c r="E9" s="16">
        <v>0.40364623331190502</v>
      </c>
      <c r="F9" s="16"/>
      <c r="G9" s="16">
        <v>0.49278050231577603</v>
      </c>
      <c r="H9" s="16">
        <v>0.54813798634636202</v>
      </c>
      <c r="I9" s="16">
        <v>0.46387205879376397</v>
      </c>
      <c r="J9" s="16">
        <v>0.46459284539947299</v>
      </c>
      <c r="K9" s="16">
        <v>0.29445013373603901</v>
      </c>
      <c r="L9" s="16">
        <v>0.36741771951672603</v>
      </c>
      <c r="M9" s="16"/>
      <c r="N9" s="16">
        <v>0.42663021239658999</v>
      </c>
      <c r="O9" s="16">
        <v>0.38037860640571602</v>
      </c>
      <c r="P9" s="16">
        <v>0.47310821307623702</v>
      </c>
      <c r="Q9" s="16">
        <v>0.42543797490042001</v>
      </c>
      <c r="R9" s="16"/>
      <c r="S9" s="16">
        <v>0.42882474129620202</v>
      </c>
      <c r="T9" s="16">
        <v>0.44016591764177299</v>
      </c>
      <c r="U9" s="16"/>
      <c r="V9" s="16">
        <v>0.39715055654652298</v>
      </c>
      <c r="W9" s="16">
        <v>0.43484815326336201</v>
      </c>
      <c r="X9" s="16">
        <v>0.45045151693696101</v>
      </c>
      <c r="Y9" s="16">
        <v>0.56985761488016895</v>
      </c>
      <c r="Z9" s="16"/>
      <c r="AA9" s="16">
        <v>0.37358384915100401</v>
      </c>
      <c r="AB9" s="16">
        <v>0.423684976300162</v>
      </c>
      <c r="AC9" s="16">
        <v>0.43451180683405399</v>
      </c>
      <c r="AD9" s="16">
        <v>0.531150581667855</v>
      </c>
      <c r="AE9" s="16">
        <v>0.448503694808641</v>
      </c>
      <c r="AF9" s="16">
        <v>0.55907262300896299</v>
      </c>
      <c r="AG9" s="16"/>
      <c r="AH9" s="16">
        <v>0.46132926187208001</v>
      </c>
      <c r="AI9" s="16">
        <v>0.44925782707071599</v>
      </c>
      <c r="AJ9" s="16"/>
      <c r="AK9" s="16">
        <v>0.46954753747676897</v>
      </c>
      <c r="AL9" s="16">
        <v>0.42031348014650899</v>
      </c>
      <c r="AM9" s="16"/>
      <c r="AN9" s="16">
        <v>0.452658448261607</v>
      </c>
      <c r="AO9" s="16">
        <v>0.43858726497370398</v>
      </c>
      <c r="AP9" s="16"/>
      <c r="AQ9" s="16">
        <v>0.45538362505823199</v>
      </c>
      <c r="AR9" s="16">
        <v>0.41988821059624398</v>
      </c>
      <c r="AS9" s="16">
        <v>0.45295573829789298</v>
      </c>
      <c r="AT9" s="16"/>
      <c r="AU9" s="16">
        <v>0.43872797609629899</v>
      </c>
      <c r="AV9" s="16">
        <v>0.43633068463234198</v>
      </c>
      <c r="AW9" s="16"/>
      <c r="AX9" s="16">
        <v>0.46977799748705401</v>
      </c>
      <c r="AY9" s="16">
        <v>0.25949626557699201</v>
      </c>
      <c r="AZ9" s="16"/>
      <c r="BA9" s="16">
        <v>0.62522116208617795</v>
      </c>
      <c r="BB9" s="16">
        <v>0.51034385228058099</v>
      </c>
    </row>
    <row r="10" spans="2:54" ht="29" customHeight="1" x14ac:dyDescent="0.35">
      <c r="B10" s="19" t="s">
        <v>465</v>
      </c>
      <c r="C10" s="16">
        <v>0.27757322803928203</v>
      </c>
      <c r="D10" s="16">
        <v>0.34891243819793699</v>
      </c>
      <c r="E10" s="16">
        <v>0.20906339829965001</v>
      </c>
      <c r="F10" s="16"/>
      <c r="G10" s="16">
        <v>0.26563010982517399</v>
      </c>
      <c r="H10" s="16">
        <v>0.37659089645924798</v>
      </c>
      <c r="I10" s="16">
        <v>0.45344492456822999</v>
      </c>
      <c r="J10" s="16">
        <v>0.35679872961645198</v>
      </c>
      <c r="K10" s="16">
        <v>0.13495736375779199</v>
      </c>
      <c r="L10" s="16">
        <v>0.114671951839562</v>
      </c>
      <c r="M10" s="16"/>
      <c r="N10" s="16">
        <v>0.21415543405405801</v>
      </c>
      <c r="O10" s="16">
        <v>0.21049686853917601</v>
      </c>
      <c r="P10" s="16">
        <v>0.27808419265643503</v>
      </c>
      <c r="Q10" s="16">
        <v>0.38084804177593401</v>
      </c>
      <c r="R10" s="16"/>
      <c r="S10" s="16">
        <v>0.20740965107597201</v>
      </c>
      <c r="T10" s="16">
        <v>0.38308811941295201</v>
      </c>
      <c r="U10" s="16"/>
      <c r="V10" s="16">
        <v>0.29554985085532298</v>
      </c>
      <c r="W10" s="16">
        <v>0.25402324816247002</v>
      </c>
      <c r="X10" s="16">
        <v>0.28912624769474699</v>
      </c>
      <c r="Y10" s="16">
        <v>0.32215502849803201</v>
      </c>
      <c r="Z10" s="16"/>
      <c r="AA10" s="16">
        <v>0.28674320421537702</v>
      </c>
      <c r="AB10" s="16">
        <v>0.29019659926260699</v>
      </c>
      <c r="AC10" s="16">
        <v>0.22374548689162099</v>
      </c>
      <c r="AD10" s="16">
        <v>0.30038767163306701</v>
      </c>
      <c r="AE10" s="16">
        <v>0.23412906457250601</v>
      </c>
      <c r="AF10" s="16">
        <v>0.228449657204045</v>
      </c>
      <c r="AG10" s="16"/>
      <c r="AH10" s="16">
        <v>0.29639552415964199</v>
      </c>
      <c r="AI10" s="16">
        <v>0.26270380162844198</v>
      </c>
      <c r="AJ10" s="16"/>
      <c r="AK10" s="16">
        <v>0.32343195232862398</v>
      </c>
      <c r="AL10" s="16">
        <v>0.23735954623192501</v>
      </c>
      <c r="AM10" s="16"/>
      <c r="AN10" s="16">
        <v>0.29398256145802598</v>
      </c>
      <c r="AO10" s="16">
        <v>0.25911746432688199</v>
      </c>
      <c r="AP10" s="16"/>
      <c r="AQ10" s="16">
        <v>0.27659266830198997</v>
      </c>
      <c r="AR10" s="16">
        <v>0.267985979041025</v>
      </c>
      <c r="AS10" s="16">
        <v>0.28764167950325198</v>
      </c>
      <c r="AT10" s="16"/>
      <c r="AU10" s="16">
        <v>0.27007498647404299</v>
      </c>
      <c r="AV10" s="16">
        <v>0.28552409291150999</v>
      </c>
      <c r="AW10" s="16"/>
      <c r="AX10" s="16">
        <v>0.30677326948994599</v>
      </c>
      <c r="AY10" s="16">
        <v>0.13983357661143</v>
      </c>
      <c r="AZ10" s="16"/>
      <c r="BA10" s="16">
        <v>0.47682765919230502</v>
      </c>
      <c r="BB10" s="16">
        <v>0.32705924396421898</v>
      </c>
    </row>
    <row r="11" spans="2:54" ht="29" customHeight="1" x14ac:dyDescent="0.35">
      <c r="B11" s="19" t="s">
        <v>466</v>
      </c>
      <c r="C11" s="16">
        <v>0.27398665565159602</v>
      </c>
      <c r="D11" s="16">
        <v>0.31498731822704701</v>
      </c>
      <c r="E11" s="16">
        <v>0.236319867416977</v>
      </c>
      <c r="F11" s="16"/>
      <c r="G11" s="16">
        <v>0.333941084619162</v>
      </c>
      <c r="H11" s="16">
        <v>0.37553300276882001</v>
      </c>
      <c r="I11" s="16">
        <v>0.362868385400828</v>
      </c>
      <c r="J11" s="16">
        <v>0.27479848513195398</v>
      </c>
      <c r="K11" s="16">
        <v>0.17813516230158599</v>
      </c>
      <c r="L11" s="16">
        <v>0.157640421795017</v>
      </c>
      <c r="M11" s="16"/>
      <c r="N11" s="16">
        <v>0.24452116607653901</v>
      </c>
      <c r="O11" s="16">
        <v>0.26259246684579701</v>
      </c>
      <c r="P11" s="16">
        <v>0.280437573112088</v>
      </c>
      <c r="Q11" s="16">
        <v>0.29471494258945702</v>
      </c>
      <c r="R11" s="16"/>
      <c r="S11" s="16">
        <v>0.23501917248979601</v>
      </c>
      <c r="T11" s="16">
        <v>0.33410557433422899</v>
      </c>
      <c r="U11" s="16"/>
      <c r="V11" s="16">
        <v>0.22609318567112499</v>
      </c>
      <c r="W11" s="16">
        <v>0.28545604814644499</v>
      </c>
      <c r="X11" s="16">
        <v>0.28219170871496002</v>
      </c>
      <c r="Y11" s="16">
        <v>0.42338378936459298</v>
      </c>
      <c r="Z11" s="16"/>
      <c r="AA11" s="16">
        <v>0.23739020507829101</v>
      </c>
      <c r="AB11" s="16">
        <v>0.27174341014667303</v>
      </c>
      <c r="AC11" s="16">
        <v>0.21801689793946799</v>
      </c>
      <c r="AD11" s="16">
        <v>0.34961773866423201</v>
      </c>
      <c r="AE11" s="16">
        <v>0.326786604079909</v>
      </c>
      <c r="AF11" s="16">
        <v>0.25320584763144899</v>
      </c>
      <c r="AG11" s="16"/>
      <c r="AH11" s="16">
        <v>0.32194483324934903</v>
      </c>
      <c r="AI11" s="16">
        <v>0.26420226560246202</v>
      </c>
      <c r="AJ11" s="16"/>
      <c r="AK11" s="16">
        <v>0.31069169183733097</v>
      </c>
      <c r="AL11" s="16">
        <v>0.226376982383269</v>
      </c>
      <c r="AM11" s="16"/>
      <c r="AN11" s="16">
        <v>0.29714711611904199</v>
      </c>
      <c r="AO11" s="16">
        <v>0.23935313196608701</v>
      </c>
      <c r="AP11" s="16"/>
      <c r="AQ11" s="16">
        <v>0.30601063807253898</v>
      </c>
      <c r="AR11" s="16">
        <v>0.24351398498583501</v>
      </c>
      <c r="AS11" s="16">
        <v>0.31383372969976098</v>
      </c>
      <c r="AT11" s="16"/>
      <c r="AU11" s="16">
        <v>0.271046773000782</v>
      </c>
      <c r="AV11" s="16">
        <v>0.28313885216551699</v>
      </c>
      <c r="AW11" s="16"/>
      <c r="AX11" s="16">
        <v>0.31068822955631398</v>
      </c>
      <c r="AY11" s="16">
        <v>9.1919750078332405E-2</v>
      </c>
      <c r="AZ11" s="16"/>
      <c r="BA11" s="16">
        <v>0.48239760605693199</v>
      </c>
      <c r="BB11" s="16">
        <v>0.34535092884479301</v>
      </c>
    </row>
    <row r="12" spans="2:54" x14ac:dyDescent="0.35">
      <c r="B12" s="19" t="s">
        <v>102</v>
      </c>
      <c r="C12" s="16">
        <v>0.25268860422452599</v>
      </c>
      <c r="D12" s="16">
        <v>0.22300630527034501</v>
      </c>
      <c r="E12" s="16">
        <v>0.28098811689930597</v>
      </c>
      <c r="F12" s="16"/>
      <c r="G12" s="16">
        <v>0.18885777174851001</v>
      </c>
      <c r="H12" s="16">
        <v>0.17005833777234999</v>
      </c>
      <c r="I12" s="16">
        <v>0.142116930011046</v>
      </c>
      <c r="J12" s="16">
        <v>0.28424611716396397</v>
      </c>
      <c r="K12" s="16">
        <v>0.34773003889831</v>
      </c>
      <c r="L12" s="16">
        <v>0.34813854095846603</v>
      </c>
      <c r="M12" s="16"/>
      <c r="N12" s="16">
        <v>0.27893228777151502</v>
      </c>
      <c r="O12" s="16">
        <v>0.32564767032911002</v>
      </c>
      <c r="P12" s="16">
        <v>0.23292254557676301</v>
      </c>
      <c r="Q12" s="16">
        <v>0.20177354078813201</v>
      </c>
      <c r="R12" s="16"/>
      <c r="S12" s="16">
        <v>0.29934474949945</v>
      </c>
      <c r="T12" s="16">
        <v>0.183599370442103</v>
      </c>
      <c r="U12" s="16"/>
      <c r="V12" s="16">
        <v>0.27969523882134101</v>
      </c>
      <c r="W12" s="16">
        <v>0.23395694095928199</v>
      </c>
      <c r="X12" s="16">
        <v>0.26602070530904198</v>
      </c>
      <c r="Y12" s="16">
        <v>0.16029414705624601</v>
      </c>
      <c r="Z12" s="16"/>
      <c r="AA12" s="16">
        <v>0.27807301625521302</v>
      </c>
      <c r="AB12" s="16">
        <v>0.219027869153472</v>
      </c>
      <c r="AC12" s="16">
        <v>0.37533819358239801</v>
      </c>
      <c r="AD12" s="16">
        <v>0.18383168711364201</v>
      </c>
      <c r="AE12" s="16">
        <v>0.219093626976537</v>
      </c>
      <c r="AF12" s="16">
        <v>0.30941513323903802</v>
      </c>
      <c r="AG12" s="16"/>
      <c r="AH12" s="16">
        <v>0.231142316894309</v>
      </c>
      <c r="AI12" s="16">
        <v>0.27393598721040502</v>
      </c>
      <c r="AJ12" s="16"/>
      <c r="AK12" s="16">
        <v>0.18869123339312299</v>
      </c>
      <c r="AL12" s="16">
        <v>0.295501119650591</v>
      </c>
      <c r="AM12" s="16"/>
      <c r="AN12" s="16">
        <v>0.222784599914128</v>
      </c>
      <c r="AO12" s="16">
        <v>0.27847164338284203</v>
      </c>
      <c r="AP12" s="16"/>
      <c r="AQ12" s="16">
        <v>0.26525165692478497</v>
      </c>
      <c r="AR12" s="16">
        <v>0.26275778624407597</v>
      </c>
      <c r="AS12" s="16">
        <v>0.231769498451845</v>
      </c>
      <c r="AT12" s="16"/>
      <c r="AU12" s="16">
        <v>0.263099049077336</v>
      </c>
      <c r="AV12" s="16">
        <v>0.237166084213042</v>
      </c>
      <c r="AW12" s="16"/>
      <c r="AX12" s="16">
        <v>0.21929419757597299</v>
      </c>
      <c r="AY12" s="16">
        <v>0.42215444803531998</v>
      </c>
      <c r="AZ12" s="16"/>
      <c r="BA12" s="16">
        <v>9.0981207039211795E-2</v>
      </c>
      <c r="BB12" s="16">
        <v>0.16122119828834899</v>
      </c>
    </row>
    <row r="13" spans="2:54" x14ac:dyDescent="0.35">
      <c r="B13" s="19" t="s">
        <v>103</v>
      </c>
      <c r="C13" s="20">
        <v>0.13751861993499001</v>
      </c>
      <c r="D13" s="20">
        <v>0.10125719144623101</v>
      </c>
      <c r="E13" s="20">
        <v>0.17040836430696399</v>
      </c>
      <c r="F13" s="20"/>
      <c r="G13" s="20">
        <v>0.126251855913045</v>
      </c>
      <c r="H13" s="20">
        <v>8.29437842700807E-2</v>
      </c>
      <c r="I13" s="20">
        <v>0.106391022014289</v>
      </c>
      <c r="J13" s="20">
        <v>0.106385065480884</v>
      </c>
      <c r="K13" s="20">
        <v>0.19263076985474201</v>
      </c>
      <c r="L13" s="20">
        <v>0.19535407405215599</v>
      </c>
      <c r="M13" s="20"/>
      <c r="N13" s="20">
        <v>0.14440490868094399</v>
      </c>
      <c r="O13" s="20">
        <v>0.14132745597658</v>
      </c>
      <c r="P13" s="20">
        <v>0.12570982057977501</v>
      </c>
      <c r="Q13" s="20">
        <v>0.148190228139813</v>
      </c>
      <c r="R13" s="20"/>
      <c r="S13" s="20">
        <v>0.13979620847099899</v>
      </c>
      <c r="T13" s="20">
        <v>0.134769268037436</v>
      </c>
      <c r="U13" s="20"/>
      <c r="V13" s="20">
        <v>0.15491539880501301</v>
      </c>
      <c r="W13" s="20">
        <v>0.15201001658826299</v>
      </c>
      <c r="X13" s="20">
        <v>0.11469129599744</v>
      </c>
      <c r="Y13" s="20">
        <v>3.3068540854923598E-2</v>
      </c>
      <c r="Z13" s="20"/>
      <c r="AA13" s="20">
        <v>0.16505644591083601</v>
      </c>
      <c r="AB13" s="20">
        <v>0.154822957540972</v>
      </c>
      <c r="AC13" s="20">
        <v>9.2475655862979803E-2</v>
      </c>
      <c r="AD13" s="20">
        <v>0.101753658188856</v>
      </c>
      <c r="AE13" s="20">
        <v>0.151734621737423</v>
      </c>
      <c r="AF13" s="20">
        <v>3.77315943017228E-2</v>
      </c>
      <c r="AG13" s="20"/>
      <c r="AH13" s="20">
        <v>0.12568177038488301</v>
      </c>
      <c r="AI13" s="20">
        <v>0.101904432154219</v>
      </c>
      <c r="AJ13" s="20"/>
      <c r="AK13" s="20">
        <v>0.144318863381038</v>
      </c>
      <c r="AL13" s="20">
        <v>0.124859254885906</v>
      </c>
      <c r="AM13" s="20"/>
      <c r="AN13" s="20">
        <v>0.14137296829839099</v>
      </c>
      <c r="AO13" s="20">
        <v>0.1187280329054</v>
      </c>
      <c r="AP13" s="20"/>
      <c r="AQ13" s="20">
        <v>0.120085821278673</v>
      </c>
      <c r="AR13" s="20">
        <v>0.15795220112227401</v>
      </c>
      <c r="AS13" s="20">
        <v>0.11055743771001</v>
      </c>
      <c r="AT13" s="20"/>
      <c r="AU13" s="20">
        <v>0.12942763430321899</v>
      </c>
      <c r="AV13" s="20">
        <v>0.146395099434843</v>
      </c>
      <c r="AW13" s="20"/>
      <c r="AX13" s="20">
        <v>0.120424692183078</v>
      </c>
      <c r="AY13" s="20">
        <v>0.213385884827861</v>
      </c>
      <c r="AZ13" s="20"/>
      <c r="BA13" s="20">
        <v>4.7574507342197099E-2</v>
      </c>
      <c r="BB13" s="20">
        <v>0.141138064229406</v>
      </c>
    </row>
    <row r="14" spans="2:54" x14ac:dyDescent="0.35">
      <c r="B14" s="21"/>
    </row>
    <row r="15" spans="2:54" x14ac:dyDescent="0.35">
      <c r="B15" t="s">
        <v>525</v>
      </c>
    </row>
    <row r="16" spans="2:54" x14ac:dyDescent="0.35">
      <c r="B16" t="s">
        <v>526</v>
      </c>
    </row>
    <row r="18" spans="2:2" x14ac:dyDescent="0.35">
      <c r="B18"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BB23"/>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467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468</v>
      </c>
      <c r="C9" s="16">
        <v>0.48859791742749997</v>
      </c>
      <c r="D9" s="16">
        <v>0.469191787465153</v>
      </c>
      <c r="E9" s="16">
        <v>0.506433297932814</v>
      </c>
      <c r="F9" s="16"/>
      <c r="G9" s="16">
        <v>0.36605487147384402</v>
      </c>
      <c r="H9" s="16">
        <v>0.49589251338755103</v>
      </c>
      <c r="I9" s="16">
        <v>0.50058875409858095</v>
      </c>
      <c r="J9" s="16">
        <v>0.53342836894654599</v>
      </c>
      <c r="K9" s="16">
        <v>0.45398677719293801</v>
      </c>
      <c r="L9" s="16">
        <v>0.53704054534296097</v>
      </c>
      <c r="M9" s="16"/>
      <c r="N9" s="16">
        <v>0.53746057620807497</v>
      </c>
      <c r="O9" s="16">
        <v>0.41277718051726597</v>
      </c>
      <c r="P9" s="16">
        <v>0.50355534034729399</v>
      </c>
      <c r="Q9" s="16">
        <v>0.49592592191196899</v>
      </c>
      <c r="R9" s="16"/>
      <c r="S9" s="16">
        <v>0.49537549070856501</v>
      </c>
      <c r="T9" s="16">
        <v>0.47915280885315298</v>
      </c>
      <c r="U9" s="16"/>
      <c r="V9" s="16">
        <v>0.434864965542476</v>
      </c>
      <c r="W9" s="16">
        <v>0.494085080084461</v>
      </c>
      <c r="X9" s="16">
        <v>0.52040902502909503</v>
      </c>
      <c r="Y9" s="16">
        <v>0.552514305445579</v>
      </c>
      <c r="Z9" s="16"/>
      <c r="AA9" s="16">
        <v>0.44501880132891702</v>
      </c>
      <c r="AB9" s="16">
        <v>0.50710103776526705</v>
      </c>
      <c r="AC9" s="16">
        <v>0.51812443560640298</v>
      </c>
      <c r="AD9" s="16">
        <v>0.54519560996247995</v>
      </c>
      <c r="AE9" s="16">
        <v>0.48583710539134201</v>
      </c>
      <c r="AF9" s="16">
        <v>0.45464276615542698</v>
      </c>
      <c r="AG9" s="16"/>
      <c r="AH9" s="16">
        <v>0.48047299917646002</v>
      </c>
      <c r="AI9" s="16">
        <v>0.51315581648169895</v>
      </c>
      <c r="AJ9" s="16"/>
      <c r="AK9" s="16">
        <v>0.48442334324319603</v>
      </c>
      <c r="AL9" s="16">
        <v>0.47705363849702498</v>
      </c>
      <c r="AM9" s="16"/>
      <c r="AN9" s="16">
        <v>0.50704328156180201</v>
      </c>
      <c r="AO9" s="16">
        <v>0.48276911512419901</v>
      </c>
      <c r="AP9" s="16"/>
      <c r="AQ9" s="16">
        <v>0.51131671467742101</v>
      </c>
      <c r="AR9" s="16">
        <v>0.49097743905767199</v>
      </c>
      <c r="AS9" s="16">
        <v>0.46767889092771597</v>
      </c>
      <c r="AT9" s="16"/>
      <c r="AU9" s="16">
        <v>0.51802771664209302</v>
      </c>
      <c r="AV9" s="16">
        <v>0.45164539009683802</v>
      </c>
      <c r="AW9" s="16"/>
      <c r="AX9" s="16">
        <v>0.50908919525763696</v>
      </c>
      <c r="AY9" s="16">
        <v>0.39783163202622901</v>
      </c>
      <c r="AZ9" s="16"/>
      <c r="BA9" s="16">
        <v>0.54817893750079805</v>
      </c>
      <c r="BB9" s="16">
        <v>0.55047633876435598</v>
      </c>
    </row>
    <row r="10" spans="2:54" x14ac:dyDescent="0.35">
      <c r="B10" s="19" t="s">
        <v>469</v>
      </c>
      <c r="C10" s="16">
        <v>0.44886841722050203</v>
      </c>
      <c r="D10" s="16">
        <v>0.41652787625112297</v>
      </c>
      <c r="E10" s="16">
        <v>0.48359014242452603</v>
      </c>
      <c r="F10" s="16"/>
      <c r="G10" s="16">
        <v>0.31242763589408301</v>
      </c>
      <c r="H10" s="16">
        <v>0.38154792424044198</v>
      </c>
      <c r="I10" s="16">
        <v>0.504188522030107</v>
      </c>
      <c r="J10" s="16">
        <v>0.52809827794748798</v>
      </c>
      <c r="K10" s="16">
        <v>0.45868130890594999</v>
      </c>
      <c r="L10" s="16">
        <v>0.47482755532300502</v>
      </c>
      <c r="M10" s="16"/>
      <c r="N10" s="16">
        <v>0.45376043600090499</v>
      </c>
      <c r="O10" s="16">
        <v>0.37448588322078802</v>
      </c>
      <c r="P10" s="16">
        <v>0.46352009177577302</v>
      </c>
      <c r="Q10" s="16">
        <v>0.486926177605709</v>
      </c>
      <c r="R10" s="16"/>
      <c r="S10" s="16">
        <v>0.44762317635738402</v>
      </c>
      <c r="T10" s="16">
        <v>0.45298108159894102</v>
      </c>
      <c r="U10" s="16"/>
      <c r="V10" s="16">
        <v>0.40039537267629799</v>
      </c>
      <c r="W10" s="16">
        <v>0.44654722466424401</v>
      </c>
      <c r="X10" s="16">
        <v>0.48625657693690999</v>
      </c>
      <c r="Y10" s="16">
        <v>0.51807793401955804</v>
      </c>
      <c r="Z10" s="16"/>
      <c r="AA10" s="16">
        <v>0.417278457321757</v>
      </c>
      <c r="AB10" s="16">
        <v>0.46534598550478801</v>
      </c>
      <c r="AC10" s="16">
        <v>0.50714596723635197</v>
      </c>
      <c r="AD10" s="16">
        <v>0.44859919174686802</v>
      </c>
      <c r="AE10" s="16">
        <v>0.48789737698657498</v>
      </c>
      <c r="AF10" s="16">
        <v>0.45455728308162202</v>
      </c>
      <c r="AG10" s="16"/>
      <c r="AH10" s="16">
        <v>0.45803009780493098</v>
      </c>
      <c r="AI10" s="16">
        <v>0.45164224338666098</v>
      </c>
      <c r="AJ10" s="16"/>
      <c r="AK10" s="16">
        <v>0.44383046455097203</v>
      </c>
      <c r="AL10" s="16">
        <v>0.44585059786717102</v>
      </c>
      <c r="AM10" s="16"/>
      <c r="AN10" s="16">
        <v>0.45507948726525099</v>
      </c>
      <c r="AO10" s="16">
        <v>0.456240161397791</v>
      </c>
      <c r="AP10" s="16"/>
      <c r="AQ10" s="16">
        <v>0.50539793625912899</v>
      </c>
      <c r="AR10" s="16">
        <v>0.44838688306267399</v>
      </c>
      <c r="AS10" s="16">
        <v>0.400178611311236</v>
      </c>
      <c r="AT10" s="16"/>
      <c r="AU10" s="16">
        <v>0.481918536760647</v>
      </c>
      <c r="AV10" s="16">
        <v>0.410150627993012</v>
      </c>
      <c r="AW10" s="16"/>
      <c r="AX10" s="16">
        <v>0.46371315310816302</v>
      </c>
      <c r="AY10" s="16">
        <v>0.38529858540176798</v>
      </c>
      <c r="AZ10" s="16"/>
      <c r="BA10" s="16">
        <v>0.52584819404036298</v>
      </c>
      <c r="BB10" s="16">
        <v>0.49921960403469501</v>
      </c>
    </row>
    <row r="11" spans="2:54" x14ac:dyDescent="0.35">
      <c r="B11" s="19" t="s">
        <v>470</v>
      </c>
      <c r="C11" s="16">
        <v>0.39294780147462699</v>
      </c>
      <c r="D11" s="16">
        <v>0.367214495829153</v>
      </c>
      <c r="E11" s="16">
        <v>0.41482426908693998</v>
      </c>
      <c r="F11" s="16"/>
      <c r="G11" s="16">
        <v>0.337442519263426</v>
      </c>
      <c r="H11" s="16">
        <v>0.41359170594337202</v>
      </c>
      <c r="I11" s="16">
        <v>0.35289058075485902</v>
      </c>
      <c r="J11" s="16">
        <v>0.460640408394978</v>
      </c>
      <c r="K11" s="16">
        <v>0.45910039376505601</v>
      </c>
      <c r="L11" s="16">
        <v>0.33557628805801099</v>
      </c>
      <c r="M11" s="16"/>
      <c r="N11" s="16">
        <v>0.41261208187545501</v>
      </c>
      <c r="O11" s="16">
        <v>0.34699744763201401</v>
      </c>
      <c r="P11" s="16">
        <v>0.41547767930007001</v>
      </c>
      <c r="Q11" s="16">
        <v>0.38292354942241302</v>
      </c>
      <c r="R11" s="16"/>
      <c r="S11" s="16">
        <v>0.41479761002204701</v>
      </c>
      <c r="T11" s="16">
        <v>0.35698019562331101</v>
      </c>
      <c r="U11" s="16"/>
      <c r="V11" s="16">
        <v>0.35345432153548001</v>
      </c>
      <c r="W11" s="16">
        <v>0.39405339814703799</v>
      </c>
      <c r="X11" s="16">
        <v>0.432513005269757</v>
      </c>
      <c r="Y11" s="16">
        <v>0.33835620606288602</v>
      </c>
      <c r="Z11" s="16"/>
      <c r="AA11" s="16">
        <v>0.36782160429566302</v>
      </c>
      <c r="AB11" s="16">
        <v>0.38208314370924401</v>
      </c>
      <c r="AC11" s="16">
        <v>0.42232129725270601</v>
      </c>
      <c r="AD11" s="16">
        <v>0.408933521770247</v>
      </c>
      <c r="AE11" s="16">
        <v>0.48356402407847099</v>
      </c>
      <c r="AF11" s="16">
        <v>0.30687012696010502</v>
      </c>
      <c r="AG11" s="16"/>
      <c r="AH11" s="16">
        <v>0.39572204237973002</v>
      </c>
      <c r="AI11" s="16">
        <v>0.404127022949964</v>
      </c>
      <c r="AJ11" s="16"/>
      <c r="AK11" s="16">
        <v>0.38472747765250098</v>
      </c>
      <c r="AL11" s="16">
        <v>0.40778738330859798</v>
      </c>
      <c r="AM11" s="16"/>
      <c r="AN11" s="16">
        <v>0.38378010249897798</v>
      </c>
      <c r="AO11" s="16">
        <v>0.39865094345889102</v>
      </c>
      <c r="AP11" s="16"/>
      <c r="AQ11" s="16">
        <v>0.37800897918505799</v>
      </c>
      <c r="AR11" s="16">
        <v>0.39790712047883298</v>
      </c>
      <c r="AS11" s="16">
        <v>0.40163603431357398</v>
      </c>
      <c r="AT11" s="16"/>
      <c r="AU11" s="16">
        <v>0.41544509446032102</v>
      </c>
      <c r="AV11" s="16">
        <v>0.36610824141311399</v>
      </c>
      <c r="AW11" s="16"/>
      <c r="AX11" s="16">
        <v>0.402731104446163</v>
      </c>
      <c r="AY11" s="16">
        <v>0.35293915964314099</v>
      </c>
      <c r="AZ11" s="16"/>
      <c r="BA11" s="16">
        <v>0.46192940417025902</v>
      </c>
      <c r="BB11" s="16">
        <v>0.46962284027448498</v>
      </c>
    </row>
    <row r="12" spans="2:54" x14ac:dyDescent="0.35">
      <c r="B12" s="19" t="s">
        <v>471</v>
      </c>
      <c r="C12" s="16">
        <v>0.37426757222757501</v>
      </c>
      <c r="D12" s="16">
        <v>0.34862262815346901</v>
      </c>
      <c r="E12" s="16">
        <v>0.40078751315910799</v>
      </c>
      <c r="F12" s="16"/>
      <c r="G12" s="16">
        <v>0.37621065631043699</v>
      </c>
      <c r="H12" s="16">
        <v>0.36817263884268098</v>
      </c>
      <c r="I12" s="16">
        <v>0.39258803119650998</v>
      </c>
      <c r="J12" s="16">
        <v>0.41766928181514101</v>
      </c>
      <c r="K12" s="16">
        <v>0.384261772649369</v>
      </c>
      <c r="L12" s="16">
        <v>0.32353449940844298</v>
      </c>
      <c r="M12" s="16"/>
      <c r="N12" s="16">
        <v>0.36598864994014901</v>
      </c>
      <c r="O12" s="16">
        <v>0.34023375483222101</v>
      </c>
      <c r="P12" s="16">
        <v>0.37208857923616401</v>
      </c>
      <c r="Q12" s="16">
        <v>0.413458693998904</v>
      </c>
      <c r="R12" s="16"/>
      <c r="S12" s="16">
        <v>0.37950098657540199</v>
      </c>
      <c r="T12" s="16">
        <v>0.36824034207408501</v>
      </c>
      <c r="U12" s="16"/>
      <c r="V12" s="16">
        <v>0.33350867420378799</v>
      </c>
      <c r="W12" s="16">
        <v>0.35992907061766399</v>
      </c>
      <c r="X12" s="16">
        <v>0.41392091323590602</v>
      </c>
      <c r="Y12" s="16">
        <v>0.50732172221099003</v>
      </c>
      <c r="Z12" s="16"/>
      <c r="AA12" s="16">
        <v>0.32957491106901499</v>
      </c>
      <c r="AB12" s="16">
        <v>0.37214391691339899</v>
      </c>
      <c r="AC12" s="16">
        <v>0.41678149170033002</v>
      </c>
      <c r="AD12" s="16">
        <v>0.45423896253863699</v>
      </c>
      <c r="AE12" s="16">
        <v>0.34329900854468898</v>
      </c>
      <c r="AF12" s="16">
        <v>0.353890796844055</v>
      </c>
      <c r="AG12" s="16"/>
      <c r="AH12" s="16">
        <v>0.39352679498882598</v>
      </c>
      <c r="AI12" s="16">
        <v>0.36653709434523501</v>
      </c>
      <c r="AJ12" s="16"/>
      <c r="AK12" s="16">
        <v>0.38982072067977802</v>
      </c>
      <c r="AL12" s="16">
        <v>0.35702820496125098</v>
      </c>
      <c r="AM12" s="16"/>
      <c r="AN12" s="16">
        <v>0.40847853389536998</v>
      </c>
      <c r="AO12" s="16">
        <v>0.33937281093786198</v>
      </c>
      <c r="AP12" s="16"/>
      <c r="AQ12" s="16">
        <v>0.40808702851174</v>
      </c>
      <c r="AR12" s="16">
        <v>0.36072300972355398</v>
      </c>
      <c r="AS12" s="16">
        <v>0.39168963178828903</v>
      </c>
      <c r="AT12" s="16"/>
      <c r="AU12" s="16">
        <v>0.38733925821951098</v>
      </c>
      <c r="AV12" s="16">
        <v>0.36253165551482702</v>
      </c>
      <c r="AW12" s="16"/>
      <c r="AX12" s="16">
        <v>0.383394142106324</v>
      </c>
      <c r="AY12" s="16">
        <v>0.33685638750544999</v>
      </c>
      <c r="AZ12" s="16"/>
      <c r="BA12" s="16">
        <v>0.45861384969142699</v>
      </c>
      <c r="BB12" s="16">
        <v>0.40987770996419598</v>
      </c>
    </row>
    <row r="13" spans="2:54" x14ac:dyDescent="0.35">
      <c r="B13" s="19" t="s">
        <v>472</v>
      </c>
      <c r="C13" s="16">
        <v>0.37238488777324402</v>
      </c>
      <c r="D13" s="16">
        <v>0.377969442418365</v>
      </c>
      <c r="E13" s="16">
        <v>0.37112420941595498</v>
      </c>
      <c r="F13" s="16"/>
      <c r="G13" s="16">
        <v>0.28847101931179397</v>
      </c>
      <c r="H13" s="16">
        <v>0.37040899900367302</v>
      </c>
      <c r="I13" s="16">
        <v>0.438810596004788</v>
      </c>
      <c r="J13" s="16">
        <v>0.39961816508655001</v>
      </c>
      <c r="K13" s="16">
        <v>0.33032825182425402</v>
      </c>
      <c r="L13" s="16">
        <v>0.38323334899503197</v>
      </c>
      <c r="M13" s="16"/>
      <c r="N13" s="16">
        <v>0.41421303744312898</v>
      </c>
      <c r="O13" s="16">
        <v>0.28493470833752799</v>
      </c>
      <c r="P13" s="16">
        <v>0.35527614595812601</v>
      </c>
      <c r="Q13" s="16">
        <v>0.44634218632943001</v>
      </c>
      <c r="R13" s="16"/>
      <c r="S13" s="16">
        <v>0.35845827539229902</v>
      </c>
      <c r="T13" s="16">
        <v>0.39025807370321097</v>
      </c>
      <c r="U13" s="16"/>
      <c r="V13" s="16">
        <v>0.322634507662721</v>
      </c>
      <c r="W13" s="16">
        <v>0.37991963904984299</v>
      </c>
      <c r="X13" s="16">
        <v>0.40680181317085701</v>
      </c>
      <c r="Y13" s="16">
        <v>0.36153826425476498</v>
      </c>
      <c r="Z13" s="16"/>
      <c r="AA13" s="16">
        <v>0.38246684526256702</v>
      </c>
      <c r="AB13" s="16">
        <v>0.33420460082152198</v>
      </c>
      <c r="AC13" s="16">
        <v>0.347251597721625</v>
      </c>
      <c r="AD13" s="16">
        <v>0.41943445969445298</v>
      </c>
      <c r="AE13" s="16">
        <v>0.33652318203695197</v>
      </c>
      <c r="AF13" s="16">
        <v>0.32740570850501799</v>
      </c>
      <c r="AG13" s="16"/>
      <c r="AH13" s="16">
        <v>0.36192333356553702</v>
      </c>
      <c r="AI13" s="16">
        <v>0.414697755428376</v>
      </c>
      <c r="AJ13" s="16"/>
      <c r="AK13" s="16">
        <v>0.37829262985436501</v>
      </c>
      <c r="AL13" s="16">
        <v>0.36172486886579502</v>
      </c>
      <c r="AM13" s="16"/>
      <c r="AN13" s="16">
        <v>0.37234862247260397</v>
      </c>
      <c r="AO13" s="16">
        <v>0.39844070098797302</v>
      </c>
      <c r="AP13" s="16"/>
      <c r="AQ13" s="16">
        <v>0.35869632978186</v>
      </c>
      <c r="AR13" s="16">
        <v>0.36667414017843702</v>
      </c>
      <c r="AS13" s="16">
        <v>0.39003077366945599</v>
      </c>
      <c r="AT13" s="16"/>
      <c r="AU13" s="16">
        <v>0.382859621278764</v>
      </c>
      <c r="AV13" s="16">
        <v>0.36429838277361898</v>
      </c>
      <c r="AW13" s="16"/>
      <c r="AX13" s="16">
        <v>0.378168278887621</v>
      </c>
      <c r="AY13" s="16">
        <v>0.34547595366274803</v>
      </c>
      <c r="AZ13" s="16"/>
      <c r="BA13" s="16">
        <v>0.427127579306878</v>
      </c>
      <c r="BB13" s="16">
        <v>0.36242863322499902</v>
      </c>
    </row>
    <row r="14" spans="2:54" ht="29" customHeight="1" x14ac:dyDescent="0.35">
      <c r="B14" s="19" t="s">
        <v>473</v>
      </c>
      <c r="C14" s="16">
        <v>0.32356617982735603</v>
      </c>
      <c r="D14" s="16">
        <v>0.29585290364105599</v>
      </c>
      <c r="E14" s="16">
        <v>0.35309059470391102</v>
      </c>
      <c r="F14" s="16"/>
      <c r="G14" s="16">
        <v>0.291567149918327</v>
      </c>
      <c r="H14" s="16">
        <v>0.32097017739399297</v>
      </c>
      <c r="I14" s="16">
        <v>0.33484704626501599</v>
      </c>
      <c r="J14" s="16">
        <v>0.29476225287876801</v>
      </c>
      <c r="K14" s="16">
        <v>0.372310292490108</v>
      </c>
      <c r="L14" s="16">
        <v>0.319063371903758</v>
      </c>
      <c r="M14" s="16"/>
      <c r="N14" s="16">
        <v>0.33244378802536401</v>
      </c>
      <c r="O14" s="16">
        <v>0.29698647733397199</v>
      </c>
      <c r="P14" s="16">
        <v>0.32279757365613998</v>
      </c>
      <c r="Q14" s="16">
        <v>0.34168650886014301</v>
      </c>
      <c r="R14" s="16"/>
      <c r="S14" s="16">
        <v>0.338899733697614</v>
      </c>
      <c r="T14" s="16">
        <v>0.29707821019546599</v>
      </c>
      <c r="U14" s="16"/>
      <c r="V14" s="16">
        <v>0.29708193908527702</v>
      </c>
      <c r="W14" s="16">
        <v>0.33808062472617001</v>
      </c>
      <c r="X14" s="16">
        <v>0.31518212867825002</v>
      </c>
      <c r="Y14" s="16">
        <v>0.41960545227150903</v>
      </c>
      <c r="Z14" s="16"/>
      <c r="AA14" s="16">
        <v>0.29330097351645801</v>
      </c>
      <c r="AB14" s="16">
        <v>0.369375051163716</v>
      </c>
      <c r="AC14" s="16">
        <v>0.34658084679511902</v>
      </c>
      <c r="AD14" s="16">
        <v>0.33431661115963202</v>
      </c>
      <c r="AE14" s="16">
        <v>0.34656362421047898</v>
      </c>
      <c r="AF14" s="16">
        <v>0.22433201313684101</v>
      </c>
      <c r="AG14" s="16"/>
      <c r="AH14" s="16">
        <v>0.32903387969871001</v>
      </c>
      <c r="AI14" s="16">
        <v>0.33633180968571902</v>
      </c>
      <c r="AJ14" s="16"/>
      <c r="AK14" s="16">
        <v>0.32389078941799798</v>
      </c>
      <c r="AL14" s="16">
        <v>0.35277759863067998</v>
      </c>
      <c r="AM14" s="16"/>
      <c r="AN14" s="16">
        <v>0.33748467811051203</v>
      </c>
      <c r="AO14" s="16">
        <v>0.32420682337263002</v>
      </c>
      <c r="AP14" s="16"/>
      <c r="AQ14" s="16">
        <v>0.32210172797652697</v>
      </c>
      <c r="AR14" s="16">
        <v>0.32757739044714801</v>
      </c>
      <c r="AS14" s="16">
        <v>0.33524210035090102</v>
      </c>
      <c r="AT14" s="16"/>
      <c r="AU14" s="16">
        <v>0.32594313367188799</v>
      </c>
      <c r="AV14" s="16">
        <v>0.32400468357087597</v>
      </c>
      <c r="AW14" s="16"/>
      <c r="AX14" s="16">
        <v>0.32194079575712897</v>
      </c>
      <c r="AY14" s="16">
        <v>0.338945438849315</v>
      </c>
      <c r="AZ14" s="16"/>
      <c r="BA14" s="16">
        <v>0.39697348240731301</v>
      </c>
      <c r="BB14" s="16">
        <v>0.25949148279864298</v>
      </c>
    </row>
    <row r="15" spans="2:54" x14ac:dyDescent="0.35">
      <c r="B15" s="19" t="s">
        <v>474</v>
      </c>
      <c r="C15" s="16">
        <v>0.30812739111721199</v>
      </c>
      <c r="D15" s="16">
        <v>0.30431507421680498</v>
      </c>
      <c r="E15" s="16">
        <v>0.31476718024983502</v>
      </c>
      <c r="F15" s="16"/>
      <c r="G15" s="16">
        <v>0.39164411092177298</v>
      </c>
      <c r="H15" s="16">
        <v>0.387094795485591</v>
      </c>
      <c r="I15" s="16">
        <v>0.27405282664219599</v>
      </c>
      <c r="J15" s="16">
        <v>0.306342369675833</v>
      </c>
      <c r="K15" s="16">
        <v>0.24817058275154799</v>
      </c>
      <c r="L15" s="16">
        <v>0.267030616997187</v>
      </c>
      <c r="M15" s="16"/>
      <c r="N15" s="16">
        <v>0.28882551114180999</v>
      </c>
      <c r="O15" s="16">
        <v>0.27691541969722</v>
      </c>
      <c r="P15" s="16">
        <v>0.319505563617133</v>
      </c>
      <c r="Q15" s="16">
        <v>0.33100723875385701</v>
      </c>
      <c r="R15" s="16"/>
      <c r="S15" s="16">
        <v>0.302429382650164</v>
      </c>
      <c r="T15" s="16">
        <v>0.31493255548384202</v>
      </c>
      <c r="U15" s="16"/>
      <c r="V15" s="16">
        <v>0.30800181415162398</v>
      </c>
      <c r="W15" s="16">
        <v>0.32858136085219802</v>
      </c>
      <c r="X15" s="16">
        <v>0.292275396103579</v>
      </c>
      <c r="Y15" s="16">
        <v>0.20457935504432101</v>
      </c>
      <c r="Z15" s="16"/>
      <c r="AA15" s="16">
        <v>0.34399723503034602</v>
      </c>
      <c r="AB15" s="16">
        <v>0.26714079627625997</v>
      </c>
      <c r="AC15" s="16">
        <v>0.286563405178277</v>
      </c>
      <c r="AD15" s="16">
        <v>0.30643395981273502</v>
      </c>
      <c r="AE15" s="16">
        <v>0.27221094863166301</v>
      </c>
      <c r="AF15" s="16">
        <v>0.27868557121642501</v>
      </c>
      <c r="AG15" s="16"/>
      <c r="AH15" s="16">
        <v>0.33553133498258703</v>
      </c>
      <c r="AI15" s="16">
        <v>0.28874848500353201</v>
      </c>
      <c r="AJ15" s="16"/>
      <c r="AK15" s="16">
        <v>0.345809228190669</v>
      </c>
      <c r="AL15" s="16">
        <v>0.30770749130354602</v>
      </c>
      <c r="AM15" s="16"/>
      <c r="AN15" s="16">
        <v>0.33163880456872302</v>
      </c>
      <c r="AO15" s="16">
        <v>0.29364837332327198</v>
      </c>
      <c r="AP15" s="16"/>
      <c r="AQ15" s="16">
        <v>0.29914378756057802</v>
      </c>
      <c r="AR15" s="16">
        <v>0.279676102002828</v>
      </c>
      <c r="AS15" s="16">
        <v>0.355357771245226</v>
      </c>
      <c r="AT15" s="16"/>
      <c r="AU15" s="16">
        <v>0.30183014729074498</v>
      </c>
      <c r="AV15" s="16">
        <v>0.31731197298575498</v>
      </c>
      <c r="AW15" s="16"/>
      <c r="AX15" s="16">
        <v>0.30635932300908703</v>
      </c>
      <c r="AY15" s="16">
        <v>0.31714229384508802</v>
      </c>
      <c r="AZ15" s="16"/>
      <c r="BA15" s="16">
        <v>0.34753378903026599</v>
      </c>
      <c r="BB15" s="16">
        <v>0.34407308722797902</v>
      </c>
    </row>
    <row r="16" spans="2:54" ht="29" customHeight="1" x14ac:dyDescent="0.35">
      <c r="B16" s="19" t="s">
        <v>475</v>
      </c>
      <c r="C16" s="16">
        <v>0.14727990946538</v>
      </c>
      <c r="D16" s="16">
        <v>0.12681105027822401</v>
      </c>
      <c r="E16" s="16">
        <v>0.164123957003215</v>
      </c>
      <c r="F16" s="16"/>
      <c r="G16" s="16">
        <v>0.103905994493965</v>
      </c>
      <c r="H16" s="16">
        <v>0.18866090099312699</v>
      </c>
      <c r="I16" s="16">
        <v>0.19770333054476399</v>
      </c>
      <c r="J16" s="16">
        <v>0.149350893394777</v>
      </c>
      <c r="K16" s="16">
        <v>0.112349237940178</v>
      </c>
      <c r="L16" s="16">
        <v>0.123422827031286</v>
      </c>
      <c r="M16" s="16"/>
      <c r="N16" s="16">
        <v>0.146643909854382</v>
      </c>
      <c r="O16" s="16">
        <v>0.137111509948077</v>
      </c>
      <c r="P16" s="16">
        <v>0.14072098842777001</v>
      </c>
      <c r="Q16" s="16">
        <v>0.167146376060404</v>
      </c>
      <c r="R16" s="16"/>
      <c r="S16" s="16">
        <v>0.163951260780276</v>
      </c>
      <c r="T16" s="16">
        <v>0.122876450518363</v>
      </c>
      <c r="U16" s="16"/>
      <c r="V16" s="16">
        <v>0.118856623772681</v>
      </c>
      <c r="W16" s="16">
        <v>0.16534358715606201</v>
      </c>
      <c r="X16" s="16">
        <v>0.13769911141705801</v>
      </c>
      <c r="Y16" s="16">
        <v>0.226394880143134</v>
      </c>
      <c r="Z16" s="16"/>
      <c r="AA16" s="16">
        <v>0.142125527518179</v>
      </c>
      <c r="AB16" s="16">
        <v>0.140456169481013</v>
      </c>
      <c r="AC16" s="16">
        <v>0.206788715434748</v>
      </c>
      <c r="AD16" s="16">
        <v>0.13635983765736501</v>
      </c>
      <c r="AE16" s="16">
        <v>0.134159028491911</v>
      </c>
      <c r="AF16" s="16">
        <v>0.17573208766000301</v>
      </c>
      <c r="AG16" s="16"/>
      <c r="AH16" s="16">
        <v>0.15577598051483699</v>
      </c>
      <c r="AI16" s="16">
        <v>0.16436102880137199</v>
      </c>
      <c r="AJ16" s="16"/>
      <c r="AK16" s="16">
        <v>0.162816026716784</v>
      </c>
      <c r="AL16" s="16">
        <v>0.148198792037601</v>
      </c>
      <c r="AM16" s="16"/>
      <c r="AN16" s="16">
        <v>0.15936920224815901</v>
      </c>
      <c r="AO16" s="16">
        <v>0.15044379570519201</v>
      </c>
      <c r="AP16" s="16"/>
      <c r="AQ16" s="16">
        <v>0.146873963471816</v>
      </c>
      <c r="AR16" s="16">
        <v>0.123843403773033</v>
      </c>
      <c r="AS16" s="16">
        <v>0.18958312950630499</v>
      </c>
      <c r="AT16" s="16"/>
      <c r="AU16" s="16">
        <v>0.178691091166994</v>
      </c>
      <c r="AV16" s="16">
        <v>0.105402842759227</v>
      </c>
      <c r="AW16" s="16"/>
      <c r="AX16" s="16">
        <v>0.14628944621239001</v>
      </c>
      <c r="AY16" s="16">
        <v>0.15232840922759799</v>
      </c>
      <c r="AZ16" s="16"/>
      <c r="BA16" s="16">
        <v>0.14603483778547</v>
      </c>
      <c r="BB16" s="16">
        <v>0.20796988045305201</v>
      </c>
    </row>
    <row r="17" spans="2:54" x14ac:dyDescent="0.35">
      <c r="B17" s="19" t="s">
        <v>102</v>
      </c>
      <c r="C17" s="16">
        <v>9.7720994410390893E-2</v>
      </c>
      <c r="D17" s="16">
        <v>0.100709200139983</v>
      </c>
      <c r="E17" s="16">
        <v>9.6414012358422799E-2</v>
      </c>
      <c r="F17" s="16"/>
      <c r="G17" s="16">
        <v>7.5849074259803098E-2</v>
      </c>
      <c r="H17" s="16">
        <v>0.10983421090939301</v>
      </c>
      <c r="I17" s="16">
        <v>0.101201615268124</v>
      </c>
      <c r="J17" s="16">
        <v>8.5302677978588107E-2</v>
      </c>
      <c r="K17" s="16">
        <v>9.9008211899732704E-2</v>
      </c>
      <c r="L17" s="16">
        <v>0.105625645065163</v>
      </c>
      <c r="M17" s="16"/>
      <c r="N17" s="16">
        <v>9.2794015886814796E-2</v>
      </c>
      <c r="O17" s="16">
        <v>0.11079718079836801</v>
      </c>
      <c r="P17" s="16">
        <v>0.101193791499016</v>
      </c>
      <c r="Q17" s="16">
        <v>8.4244915358143893E-2</v>
      </c>
      <c r="R17" s="16"/>
      <c r="S17" s="16">
        <v>0.119229024355523</v>
      </c>
      <c r="T17" s="16">
        <v>6.5778084556616004E-2</v>
      </c>
      <c r="U17" s="16"/>
      <c r="V17" s="16">
        <v>0.111904957219141</v>
      </c>
      <c r="W17" s="16">
        <v>8.01918715695807E-2</v>
      </c>
      <c r="X17" s="16">
        <v>0.109097032560787</v>
      </c>
      <c r="Y17" s="16">
        <v>0.10176486072702701</v>
      </c>
      <c r="Z17" s="16"/>
      <c r="AA17" s="16">
        <v>8.4344838372153702E-2</v>
      </c>
      <c r="AB17" s="16">
        <v>8.5466460692574894E-2</v>
      </c>
      <c r="AC17" s="16">
        <v>0.14526283799241099</v>
      </c>
      <c r="AD17" s="16">
        <v>9.1465668739940303E-2</v>
      </c>
      <c r="AE17" s="16">
        <v>0.140201548349868</v>
      </c>
      <c r="AF17" s="16">
        <v>0.10643941680449499</v>
      </c>
      <c r="AG17" s="16"/>
      <c r="AH17" s="16">
        <v>9.4212076972283398E-2</v>
      </c>
      <c r="AI17" s="16">
        <v>0.11518146735009401</v>
      </c>
      <c r="AJ17" s="16"/>
      <c r="AK17" s="16">
        <v>7.3399297560102605E-2</v>
      </c>
      <c r="AL17" s="16">
        <v>9.8284858853886506E-2</v>
      </c>
      <c r="AM17" s="16"/>
      <c r="AN17" s="16">
        <v>8.9261652871276895E-2</v>
      </c>
      <c r="AO17" s="16">
        <v>0.114577641388093</v>
      </c>
      <c r="AP17" s="16"/>
      <c r="AQ17" s="16">
        <v>8.2816555703523601E-2</v>
      </c>
      <c r="AR17" s="16">
        <v>9.0287378582932995E-2</v>
      </c>
      <c r="AS17" s="16">
        <v>0.109972445531564</v>
      </c>
      <c r="AT17" s="16"/>
      <c r="AU17" s="16">
        <v>9.3479811226075099E-2</v>
      </c>
      <c r="AV17" s="16">
        <v>0.101873900968199</v>
      </c>
      <c r="AW17" s="16"/>
      <c r="AX17" s="16">
        <v>8.4316337943910705E-2</v>
      </c>
      <c r="AY17" s="16">
        <v>0.15901237666581999</v>
      </c>
      <c r="AZ17" s="16"/>
      <c r="BA17" s="16">
        <v>5.7101084315180899E-2</v>
      </c>
      <c r="BB17" s="16">
        <v>6.16956446890604E-2</v>
      </c>
    </row>
    <row r="18" spans="2:54" x14ac:dyDescent="0.35">
      <c r="B18" s="19" t="s">
        <v>103</v>
      </c>
      <c r="C18" s="20">
        <v>0.122192155281955</v>
      </c>
      <c r="D18" s="20">
        <v>0.122284052104976</v>
      </c>
      <c r="E18" s="20">
        <v>0.122179171611557</v>
      </c>
      <c r="F18" s="20"/>
      <c r="G18" s="20">
        <v>0.12514390997035299</v>
      </c>
      <c r="H18" s="20">
        <v>8.2046383446455595E-2</v>
      </c>
      <c r="I18" s="20">
        <v>9.47123995809587E-2</v>
      </c>
      <c r="J18" s="20">
        <v>0.103781564221162</v>
      </c>
      <c r="K18" s="20">
        <v>0.172718994701967</v>
      </c>
      <c r="L18" s="20">
        <v>0.15060203584258</v>
      </c>
      <c r="M18" s="20"/>
      <c r="N18" s="20">
        <v>0.11807425409962</v>
      </c>
      <c r="O18" s="20">
        <v>0.158626594297443</v>
      </c>
      <c r="P18" s="20">
        <v>9.0366094930226695E-2</v>
      </c>
      <c r="Q18" s="20">
        <v>0.14430959385289899</v>
      </c>
      <c r="R18" s="20"/>
      <c r="S18" s="20">
        <v>0.129864430404525</v>
      </c>
      <c r="T18" s="20">
        <v>0.111232453950315</v>
      </c>
      <c r="U18" s="20"/>
      <c r="V18" s="20">
        <v>0.18359305315692101</v>
      </c>
      <c r="W18" s="20">
        <v>0.128409771516102</v>
      </c>
      <c r="X18" s="20">
        <v>7.0582875282774293E-2</v>
      </c>
      <c r="Y18" s="20">
        <v>3.2101118201489399E-2</v>
      </c>
      <c r="Z18" s="20"/>
      <c r="AA18" s="20">
        <v>0.17873190255854399</v>
      </c>
      <c r="AB18" s="20">
        <v>0.132190426080178</v>
      </c>
      <c r="AC18" s="20">
        <v>0.101269399058369</v>
      </c>
      <c r="AD18" s="20">
        <v>5.4733349722978698E-2</v>
      </c>
      <c r="AE18" s="20">
        <v>4.6325807811951301E-2</v>
      </c>
      <c r="AF18" s="20">
        <v>0.101619270803095</v>
      </c>
      <c r="AG18" s="20"/>
      <c r="AH18" s="20">
        <v>0.101241532431563</v>
      </c>
      <c r="AI18" s="20">
        <v>9.7573579924758305E-2</v>
      </c>
      <c r="AJ18" s="20"/>
      <c r="AK18" s="20">
        <v>0.123416518842611</v>
      </c>
      <c r="AL18" s="20">
        <v>0.12295020044726999</v>
      </c>
      <c r="AM18" s="20"/>
      <c r="AN18" s="20">
        <v>0.10417660580595001</v>
      </c>
      <c r="AO18" s="20">
        <v>0.11073028719639701</v>
      </c>
      <c r="AP18" s="20"/>
      <c r="AQ18" s="20">
        <v>0.111504980632244</v>
      </c>
      <c r="AR18" s="20">
        <v>0.15228794454651401</v>
      </c>
      <c r="AS18" s="20">
        <v>9.5481458691098794E-2</v>
      </c>
      <c r="AT18" s="20"/>
      <c r="AU18" s="20">
        <v>0.113039157625864</v>
      </c>
      <c r="AV18" s="20">
        <v>0.13436992481573301</v>
      </c>
      <c r="AW18" s="20"/>
      <c r="AX18" s="20">
        <v>0.113757967259459</v>
      </c>
      <c r="AY18" s="20">
        <v>0.15328173573638801</v>
      </c>
      <c r="AZ18" s="20"/>
      <c r="BA18" s="20">
        <v>4.1262975767230203E-2</v>
      </c>
      <c r="BB18" s="20">
        <v>2.6235427087902202E-2</v>
      </c>
    </row>
    <row r="19" spans="2:54" x14ac:dyDescent="0.35">
      <c r="B19" s="21"/>
    </row>
    <row r="20" spans="2:54" x14ac:dyDescent="0.35">
      <c r="B20" t="s">
        <v>525</v>
      </c>
    </row>
    <row r="21" spans="2:54" x14ac:dyDescent="0.35">
      <c r="B21" t="s">
        <v>526</v>
      </c>
    </row>
    <row r="23" spans="2:54" x14ac:dyDescent="0.35">
      <c r="B23"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BB23"/>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476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ht="29" customHeight="1" x14ac:dyDescent="0.35">
      <c r="B9" s="19" t="s">
        <v>475</v>
      </c>
      <c r="C9" s="16">
        <v>0.36072573305638</v>
      </c>
      <c r="D9" s="16">
        <v>0.37086693505088503</v>
      </c>
      <c r="E9" s="16">
        <v>0.35478885727406501</v>
      </c>
      <c r="F9" s="16"/>
      <c r="G9" s="16">
        <v>0.342376581246437</v>
      </c>
      <c r="H9" s="16">
        <v>0.32911207912499002</v>
      </c>
      <c r="I9" s="16">
        <v>0.39064944857558198</v>
      </c>
      <c r="J9" s="16">
        <v>0.375379957176873</v>
      </c>
      <c r="K9" s="16">
        <v>0.32273670372354801</v>
      </c>
      <c r="L9" s="16">
        <v>0.39382177965587101</v>
      </c>
      <c r="M9" s="16"/>
      <c r="N9" s="16">
        <v>0.42161059686108798</v>
      </c>
      <c r="O9" s="16">
        <v>0.29992390449085399</v>
      </c>
      <c r="P9" s="16">
        <v>0.37539123862359303</v>
      </c>
      <c r="Q9" s="16">
        <v>0.34677417727343601</v>
      </c>
      <c r="R9" s="16"/>
      <c r="S9" s="16">
        <v>0.378400254529969</v>
      </c>
      <c r="T9" s="16">
        <v>0.33089311876299998</v>
      </c>
      <c r="U9" s="16"/>
      <c r="V9" s="16">
        <v>0.33566136000112801</v>
      </c>
      <c r="W9" s="16">
        <v>0.32587617165141702</v>
      </c>
      <c r="X9" s="16">
        <v>0.43005688095949401</v>
      </c>
      <c r="Y9" s="16">
        <v>0.36807988239371803</v>
      </c>
      <c r="Z9" s="16"/>
      <c r="AA9" s="16">
        <v>0.31161708354210899</v>
      </c>
      <c r="AB9" s="16">
        <v>0.42259192733782203</v>
      </c>
      <c r="AC9" s="16">
        <v>0.30933837331403702</v>
      </c>
      <c r="AD9" s="16">
        <v>0.41097080388385798</v>
      </c>
      <c r="AE9" s="16">
        <v>0.411282691371127</v>
      </c>
      <c r="AF9" s="16">
        <v>0.29097046382209801</v>
      </c>
      <c r="AG9" s="16"/>
      <c r="AH9" s="16">
        <v>0.36404755996062099</v>
      </c>
      <c r="AI9" s="16">
        <v>0.39468923725477301</v>
      </c>
      <c r="AJ9" s="16"/>
      <c r="AK9" s="16">
        <v>0.34020405640892998</v>
      </c>
      <c r="AL9" s="16">
        <v>0.40486917846859999</v>
      </c>
      <c r="AM9" s="16"/>
      <c r="AN9" s="16">
        <v>0.36067369004729899</v>
      </c>
      <c r="AO9" s="16">
        <v>0.378698680083211</v>
      </c>
      <c r="AP9" s="16"/>
      <c r="AQ9" s="16">
        <v>0.46872816943572698</v>
      </c>
      <c r="AR9" s="16">
        <v>0.35524029499351401</v>
      </c>
      <c r="AS9" s="16">
        <v>0.32450219039191103</v>
      </c>
      <c r="AT9" s="16"/>
      <c r="AU9" s="16">
        <v>0.35362366487421698</v>
      </c>
      <c r="AV9" s="16">
        <v>0.375285453597207</v>
      </c>
      <c r="AW9" s="16"/>
      <c r="AX9" s="16">
        <v>0.36824062188735002</v>
      </c>
      <c r="AY9" s="16">
        <v>0.33168975697321301</v>
      </c>
      <c r="AZ9" s="16"/>
      <c r="BA9" s="16">
        <v>0.46655014237121301</v>
      </c>
      <c r="BB9" s="16">
        <v>0.39643643379448401</v>
      </c>
    </row>
    <row r="10" spans="2:54" ht="29" customHeight="1" x14ac:dyDescent="0.35">
      <c r="B10" s="19" t="s">
        <v>473</v>
      </c>
      <c r="C10" s="16">
        <v>0.33438582240020798</v>
      </c>
      <c r="D10" s="16">
        <v>0.36175380828672699</v>
      </c>
      <c r="E10" s="16">
        <v>0.31057665767975301</v>
      </c>
      <c r="F10" s="16"/>
      <c r="G10" s="16">
        <v>0.32935531373393601</v>
      </c>
      <c r="H10" s="16">
        <v>0.31403842137934102</v>
      </c>
      <c r="I10" s="16">
        <v>0.352785569057466</v>
      </c>
      <c r="J10" s="16">
        <v>0.334977535665409</v>
      </c>
      <c r="K10" s="16">
        <v>0.308975352584692</v>
      </c>
      <c r="L10" s="16">
        <v>0.35986532794027998</v>
      </c>
      <c r="M10" s="16"/>
      <c r="N10" s="16">
        <v>0.37051207627793498</v>
      </c>
      <c r="O10" s="16">
        <v>0.29302260502339</v>
      </c>
      <c r="P10" s="16">
        <v>0.33308254071888899</v>
      </c>
      <c r="Q10" s="16">
        <v>0.346774521884126</v>
      </c>
      <c r="R10" s="16"/>
      <c r="S10" s="16">
        <v>0.32555241857023298</v>
      </c>
      <c r="T10" s="16">
        <v>0.349369754184787</v>
      </c>
      <c r="U10" s="16"/>
      <c r="V10" s="16">
        <v>0.26723914433305701</v>
      </c>
      <c r="W10" s="16">
        <v>0.36104424299339299</v>
      </c>
      <c r="X10" s="16">
        <v>0.34336051641432802</v>
      </c>
      <c r="Y10" s="16">
        <v>0.44233789953651398</v>
      </c>
      <c r="Z10" s="16"/>
      <c r="AA10" s="16">
        <v>0.30785264945930102</v>
      </c>
      <c r="AB10" s="16">
        <v>0.34567672452392201</v>
      </c>
      <c r="AC10" s="16">
        <v>0.31923392820433699</v>
      </c>
      <c r="AD10" s="16">
        <v>0.37245045739568</v>
      </c>
      <c r="AE10" s="16">
        <v>0.32518647501500703</v>
      </c>
      <c r="AF10" s="16">
        <v>0.41630509367349</v>
      </c>
      <c r="AG10" s="16"/>
      <c r="AH10" s="16">
        <v>0.35816155287667201</v>
      </c>
      <c r="AI10" s="16">
        <v>0.33249603245434101</v>
      </c>
      <c r="AJ10" s="16"/>
      <c r="AK10" s="16">
        <v>0.34093809274429698</v>
      </c>
      <c r="AL10" s="16">
        <v>0.32480392060478702</v>
      </c>
      <c r="AM10" s="16"/>
      <c r="AN10" s="16">
        <v>0.34676325631135602</v>
      </c>
      <c r="AO10" s="16">
        <v>0.33402606393347201</v>
      </c>
      <c r="AP10" s="16"/>
      <c r="AQ10" s="16">
        <v>0.40331825590249998</v>
      </c>
      <c r="AR10" s="16">
        <v>0.31134606568087098</v>
      </c>
      <c r="AS10" s="16">
        <v>0.33056297636443999</v>
      </c>
      <c r="AT10" s="16"/>
      <c r="AU10" s="16">
        <v>0.32586114332805599</v>
      </c>
      <c r="AV10" s="16">
        <v>0.35255805786475197</v>
      </c>
      <c r="AW10" s="16"/>
      <c r="AX10" s="16">
        <v>0.35115420062956498</v>
      </c>
      <c r="AY10" s="16">
        <v>0.25710115973679598</v>
      </c>
      <c r="AZ10" s="16"/>
      <c r="BA10" s="16">
        <v>0.37139637320320101</v>
      </c>
      <c r="BB10" s="16">
        <v>0.44130495527513303</v>
      </c>
    </row>
    <row r="11" spans="2:54" x14ac:dyDescent="0.35">
      <c r="B11" s="19" t="s">
        <v>474</v>
      </c>
      <c r="C11" s="16">
        <v>0.32046270609299798</v>
      </c>
      <c r="D11" s="16">
        <v>0.32031464020036099</v>
      </c>
      <c r="E11" s="16">
        <v>0.32057834428337501</v>
      </c>
      <c r="F11" s="16"/>
      <c r="G11" s="16">
        <v>0.226735010130344</v>
      </c>
      <c r="H11" s="16">
        <v>0.31083556392916101</v>
      </c>
      <c r="I11" s="16">
        <v>0.337123189054157</v>
      </c>
      <c r="J11" s="16">
        <v>0.360680066723991</v>
      </c>
      <c r="K11" s="16">
        <v>0.295247161133674</v>
      </c>
      <c r="L11" s="16">
        <v>0.359261703602824</v>
      </c>
      <c r="M11" s="16"/>
      <c r="N11" s="16">
        <v>0.38880334956212997</v>
      </c>
      <c r="O11" s="16">
        <v>0.30100976664733903</v>
      </c>
      <c r="P11" s="16">
        <v>0.3070206615062</v>
      </c>
      <c r="Q11" s="16">
        <v>0.31007704488478899</v>
      </c>
      <c r="R11" s="16"/>
      <c r="S11" s="16">
        <v>0.32459840793223799</v>
      </c>
      <c r="T11" s="16">
        <v>0.31416375695017401</v>
      </c>
      <c r="U11" s="16"/>
      <c r="V11" s="16">
        <v>0.31853405489047398</v>
      </c>
      <c r="W11" s="16">
        <v>0.27296681596497102</v>
      </c>
      <c r="X11" s="16">
        <v>0.37706351560398099</v>
      </c>
      <c r="Y11" s="16">
        <v>0.41146463144482198</v>
      </c>
      <c r="Z11" s="16"/>
      <c r="AA11" s="16">
        <v>0.261876658034423</v>
      </c>
      <c r="AB11" s="16">
        <v>0.40458781422823198</v>
      </c>
      <c r="AC11" s="16">
        <v>0.32753902437751697</v>
      </c>
      <c r="AD11" s="16">
        <v>0.33992169679010997</v>
      </c>
      <c r="AE11" s="16">
        <v>0.34158492793708101</v>
      </c>
      <c r="AF11" s="16">
        <v>0.35185969903388498</v>
      </c>
      <c r="AG11" s="16"/>
      <c r="AH11" s="16">
        <v>0.31201534591395602</v>
      </c>
      <c r="AI11" s="16">
        <v>0.33482464082143498</v>
      </c>
      <c r="AJ11" s="16"/>
      <c r="AK11" s="16">
        <v>0.31041630968644701</v>
      </c>
      <c r="AL11" s="16">
        <v>0.325726051221781</v>
      </c>
      <c r="AM11" s="16"/>
      <c r="AN11" s="16">
        <v>0.336014984677804</v>
      </c>
      <c r="AO11" s="16">
        <v>0.342179009189227</v>
      </c>
      <c r="AP11" s="16"/>
      <c r="AQ11" s="16">
        <v>0.38242479874116098</v>
      </c>
      <c r="AR11" s="16">
        <v>0.31698985631036403</v>
      </c>
      <c r="AS11" s="16">
        <v>0.29940113760097198</v>
      </c>
      <c r="AT11" s="16"/>
      <c r="AU11" s="16">
        <v>0.32704545224346299</v>
      </c>
      <c r="AV11" s="16">
        <v>0.31331270790325999</v>
      </c>
      <c r="AW11" s="16"/>
      <c r="AX11" s="16">
        <v>0.33030237187170203</v>
      </c>
      <c r="AY11" s="16">
        <v>0.27795135331648702</v>
      </c>
      <c r="AZ11" s="16"/>
      <c r="BA11" s="16">
        <v>0.37162587030903399</v>
      </c>
      <c r="BB11" s="16">
        <v>0.32281713269751899</v>
      </c>
    </row>
    <row r="12" spans="2:54" x14ac:dyDescent="0.35">
      <c r="B12" s="19" t="s">
        <v>470</v>
      </c>
      <c r="C12" s="16">
        <v>0.210596250721412</v>
      </c>
      <c r="D12" s="16">
        <v>0.21302788867934599</v>
      </c>
      <c r="E12" s="16">
        <v>0.21157696137639201</v>
      </c>
      <c r="F12" s="16"/>
      <c r="G12" s="16">
        <v>0.235704486469447</v>
      </c>
      <c r="H12" s="16">
        <v>0.22563883720605701</v>
      </c>
      <c r="I12" s="16">
        <v>0.25524430725174302</v>
      </c>
      <c r="J12" s="16">
        <v>0.17314878776657899</v>
      </c>
      <c r="K12" s="16">
        <v>0.18762873223180099</v>
      </c>
      <c r="L12" s="16">
        <v>0.194721646473934</v>
      </c>
      <c r="M12" s="16"/>
      <c r="N12" s="16">
        <v>0.24619263978685199</v>
      </c>
      <c r="O12" s="16">
        <v>0.20483629986503299</v>
      </c>
      <c r="P12" s="16">
        <v>0.19393938753471601</v>
      </c>
      <c r="Q12" s="16">
        <v>0.21684508151425</v>
      </c>
      <c r="R12" s="16"/>
      <c r="S12" s="16">
        <v>0.19057263047457901</v>
      </c>
      <c r="T12" s="16">
        <v>0.241836231927678</v>
      </c>
      <c r="U12" s="16"/>
      <c r="V12" s="16">
        <v>0.22135552432363401</v>
      </c>
      <c r="W12" s="16">
        <v>0.21509878672924801</v>
      </c>
      <c r="X12" s="16">
        <v>0.18638665473936999</v>
      </c>
      <c r="Y12" s="16">
        <v>0.28222319462636403</v>
      </c>
      <c r="Z12" s="16"/>
      <c r="AA12" s="16">
        <v>0.21136200269328301</v>
      </c>
      <c r="AB12" s="16">
        <v>0.21951204781733999</v>
      </c>
      <c r="AC12" s="16">
        <v>0.14478742240714401</v>
      </c>
      <c r="AD12" s="16">
        <v>0.230228000323491</v>
      </c>
      <c r="AE12" s="16">
        <v>0.18632110127181101</v>
      </c>
      <c r="AF12" s="16">
        <v>0.29397396012126997</v>
      </c>
      <c r="AG12" s="16"/>
      <c r="AH12" s="16">
        <v>0.22719859785849</v>
      </c>
      <c r="AI12" s="16">
        <v>0.19986548612490099</v>
      </c>
      <c r="AJ12" s="16"/>
      <c r="AK12" s="16">
        <v>0.23522518844083101</v>
      </c>
      <c r="AL12" s="16">
        <v>0.195425972836968</v>
      </c>
      <c r="AM12" s="16"/>
      <c r="AN12" s="16">
        <v>0.22348949245820501</v>
      </c>
      <c r="AO12" s="16">
        <v>0.21227329255513899</v>
      </c>
      <c r="AP12" s="16"/>
      <c r="AQ12" s="16">
        <v>0.216238538911421</v>
      </c>
      <c r="AR12" s="16">
        <v>0.204623688165055</v>
      </c>
      <c r="AS12" s="16">
        <v>0.22257407083356101</v>
      </c>
      <c r="AT12" s="16"/>
      <c r="AU12" s="16">
        <v>0.228633545667382</v>
      </c>
      <c r="AV12" s="16">
        <v>0.185200762181637</v>
      </c>
      <c r="AW12" s="16"/>
      <c r="AX12" s="16">
        <v>0.220583373067157</v>
      </c>
      <c r="AY12" s="16">
        <v>0.16813954306633999</v>
      </c>
      <c r="AZ12" s="16"/>
      <c r="BA12" s="16">
        <v>0.25907270434518997</v>
      </c>
      <c r="BB12" s="16">
        <v>0.15453586685902401</v>
      </c>
    </row>
    <row r="13" spans="2:54" x14ac:dyDescent="0.35">
      <c r="B13" s="19" t="s">
        <v>471</v>
      </c>
      <c r="C13" s="16">
        <v>0.18951111144097299</v>
      </c>
      <c r="D13" s="16">
        <v>0.213303741720996</v>
      </c>
      <c r="E13" s="16">
        <v>0.166043727351182</v>
      </c>
      <c r="F13" s="16"/>
      <c r="G13" s="16">
        <v>0.162714157536195</v>
      </c>
      <c r="H13" s="16">
        <v>0.21414746694229</v>
      </c>
      <c r="I13" s="16">
        <v>0.17651923308182799</v>
      </c>
      <c r="J13" s="16">
        <v>0.23307690583157301</v>
      </c>
      <c r="K13" s="16">
        <v>0.178400557128298</v>
      </c>
      <c r="L13" s="16">
        <v>0.16979544080985101</v>
      </c>
      <c r="M13" s="16"/>
      <c r="N13" s="16">
        <v>0.18134893942139599</v>
      </c>
      <c r="O13" s="16">
        <v>0.14305355985892099</v>
      </c>
      <c r="P13" s="16">
        <v>0.20340771335660099</v>
      </c>
      <c r="Q13" s="16">
        <v>0.21370699389325801</v>
      </c>
      <c r="R13" s="16"/>
      <c r="S13" s="16">
        <v>0.17340569924013299</v>
      </c>
      <c r="T13" s="16">
        <v>0.20975885432019001</v>
      </c>
      <c r="U13" s="16"/>
      <c r="V13" s="16">
        <v>0.203985293108705</v>
      </c>
      <c r="W13" s="16">
        <v>0.18622626409498599</v>
      </c>
      <c r="X13" s="16">
        <v>0.18071361390979099</v>
      </c>
      <c r="Y13" s="16">
        <v>0.195159950734902</v>
      </c>
      <c r="Z13" s="16"/>
      <c r="AA13" s="16">
        <v>0.20910689056069601</v>
      </c>
      <c r="AB13" s="16">
        <v>0.19501354985511701</v>
      </c>
      <c r="AC13" s="16">
        <v>0.14885337463699599</v>
      </c>
      <c r="AD13" s="16">
        <v>0.15387467949655301</v>
      </c>
      <c r="AE13" s="16">
        <v>0.208938605993684</v>
      </c>
      <c r="AF13" s="16">
        <v>0.229038566346245</v>
      </c>
      <c r="AG13" s="16"/>
      <c r="AH13" s="16">
        <v>0.192646762482758</v>
      </c>
      <c r="AI13" s="16">
        <v>0.20153805194719701</v>
      </c>
      <c r="AJ13" s="16"/>
      <c r="AK13" s="16">
        <v>0.17926568374516999</v>
      </c>
      <c r="AL13" s="16">
        <v>0.210356743907016</v>
      </c>
      <c r="AM13" s="16"/>
      <c r="AN13" s="16">
        <v>0.187806781560131</v>
      </c>
      <c r="AO13" s="16">
        <v>0.20546979688391401</v>
      </c>
      <c r="AP13" s="16"/>
      <c r="AQ13" s="16">
        <v>0.184158885055692</v>
      </c>
      <c r="AR13" s="16">
        <v>0.17308214594393601</v>
      </c>
      <c r="AS13" s="16">
        <v>0.21584554595889999</v>
      </c>
      <c r="AT13" s="16"/>
      <c r="AU13" s="16">
        <v>0.182880119414917</v>
      </c>
      <c r="AV13" s="16">
        <v>0.20236287314774501</v>
      </c>
      <c r="AW13" s="16"/>
      <c r="AX13" s="16">
        <v>0.20236567717032999</v>
      </c>
      <c r="AY13" s="16">
        <v>0.126356164076772</v>
      </c>
      <c r="AZ13" s="16"/>
      <c r="BA13" s="16">
        <v>0.25009862979366398</v>
      </c>
      <c r="BB13" s="16">
        <v>0.226794319443656</v>
      </c>
    </row>
    <row r="14" spans="2:54" x14ac:dyDescent="0.35">
      <c r="B14" s="19" t="s">
        <v>469</v>
      </c>
      <c r="C14" s="16">
        <v>0.171449280137705</v>
      </c>
      <c r="D14" s="16">
        <v>0.18630615851443999</v>
      </c>
      <c r="E14" s="16">
        <v>0.15675081701278301</v>
      </c>
      <c r="F14" s="16"/>
      <c r="G14" s="16">
        <v>0.20122896026126399</v>
      </c>
      <c r="H14" s="16">
        <v>0.232309744441413</v>
      </c>
      <c r="I14" s="16">
        <v>0.138216356578269</v>
      </c>
      <c r="J14" s="16">
        <v>0.14642463642949399</v>
      </c>
      <c r="K14" s="16">
        <v>0.17304678879928301</v>
      </c>
      <c r="L14" s="16">
        <v>0.14558492363235201</v>
      </c>
      <c r="M14" s="16"/>
      <c r="N14" s="16">
        <v>0.18413039409199999</v>
      </c>
      <c r="O14" s="16">
        <v>0.19554359927665399</v>
      </c>
      <c r="P14" s="16">
        <v>0.16383002960186499</v>
      </c>
      <c r="Q14" s="16">
        <v>0.15350977065516799</v>
      </c>
      <c r="R14" s="16"/>
      <c r="S14" s="16">
        <v>0.17541507330204201</v>
      </c>
      <c r="T14" s="16">
        <v>0.16300292183721399</v>
      </c>
      <c r="U14" s="16"/>
      <c r="V14" s="16">
        <v>0.19161588600035501</v>
      </c>
      <c r="W14" s="16">
        <v>0.17485364390608299</v>
      </c>
      <c r="X14" s="16">
        <v>0.15312546197108901</v>
      </c>
      <c r="Y14" s="16">
        <v>0.13756010193053</v>
      </c>
      <c r="Z14" s="16"/>
      <c r="AA14" s="16">
        <v>0.18205206373767699</v>
      </c>
      <c r="AB14" s="16">
        <v>0.183003433277068</v>
      </c>
      <c r="AC14" s="16">
        <v>0.10440706345569301</v>
      </c>
      <c r="AD14" s="16">
        <v>0.17915340379516201</v>
      </c>
      <c r="AE14" s="16">
        <v>0.161603828136102</v>
      </c>
      <c r="AF14" s="16">
        <v>0.159416853671693</v>
      </c>
      <c r="AG14" s="16"/>
      <c r="AH14" s="16">
        <v>0.17789816403088399</v>
      </c>
      <c r="AI14" s="16">
        <v>0.18883078982778301</v>
      </c>
      <c r="AJ14" s="16"/>
      <c r="AK14" s="16">
        <v>0.173530122948409</v>
      </c>
      <c r="AL14" s="16">
        <v>0.17714030122216801</v>
      </c>
      <c r="AM14" s="16"/>
      <c r="AN14" s="16">
        <v>0.182942319574247</v>
      </c>
      <c r="AO14" s="16">
        <v>0.180314396103845</v>
      </c>
      <c r="AP14" s="16"/>
      <c r="AQ14" s="16">
        <v>0.14474239783062401</v>
      </c>
      <c r="AR14" s="16">
        <v>0.152274556216555</v>
      </c>
      <c r="AS14" s="16">
        <v>0.23432543259473301</v>
      </c>
      <c r="AT14" s="16"/>
      <c r="AU14" s="16">
        <v>0.182222574518665</v>
      </c>
      <c r="AV14" s="16">
        <v>0.14984242241485099</v>
      </c>
      <c r="AW14" s="16"/>
      <c r="AX14" s="16">
        <v>0.17148807030702301</v>
      </c>
      <c r="AY14" s="16">
        <v>0.17292265864269599</v>
      </c>
      <c r="AZ14" s="16"/>
      <c r="BA14" s="16">
        <v>0.22057200813745401</v>
      </c>
      <c r="BB14" s="16">
        <v>0.20145427968538099</v>
      </c>
    </row>
    <row r="15" spans="2:54" x14ac:dyDescent="0.35">
      <c r="B15" s="19" t="s">
        <v>472</v>
      </c>
      <c r="C15" s="16">
        <v>0.14845443090552399</v>
      </c>
      <c r="D15" s="16">
        <v>0.147135138736296</v>
      </c>
      <c r="E15" s="16">
        <v>0.15006468678080001</v>
      </c>
      <c r="F15" s="16"/>
      <c r="G15" s="16">
        <v>0.14957756129876101</v>
      </c>
      <c r="H15" s="16">
        <v>0.175934771617616</v>
      </c>
      <c r="I15" s="16">
        <v>0.140043878390258</v>
      </c>
      <c r="J15" s="16">
        <v>0.167903071305612</v>
      </c>
      <c r="K15" s="16">
        <v>0.15772478054018299</v>
      </c>
      <c r="L15" s="16">
        <v>0.108859994730689</v>
      </c>
      <c r="M15" s="16"/>
      <c r="N15" s="16">
        <v>0.13997393217454501</v>
      </c>
      <c r="O15" s="16">
        <v>0.14857090445691101</v>
      </c>
      <c r="P15" s="16">
        <v>0.13663331398473999</v>
      </c>
      <c r="Q15" s="16">
        <v>0.17338284802215301</v>
      </c>
      <c r="R15" s="16"/>
      <c r="S15" s="16">
        <v>0.14984555469820299</v>
      </c>
      <c r="T15" s="16">
        <v>0.14709613213421099</v>
      </c>
      <c r="U15" s="16"/>
      <c r="V15" s="16">
        <v>0.176638751262882</v>
      </c>
      <c r="W15" s="16">
        <v>0.14237979709152301</v>
      </c>
      <c r="X15" s="16">
        <v>0.13909296826043799</v>
      </c>
      <c r="Y15" s="16">
        <v>9.0667925358622906E-2</v>
      </c>
      <c r="Z15" s="16"/>
      <c r="AA15" s="16">
        <v>0.14799800775215799</v>
      </c>
      <c r="AB15" s="16">
        <v>0.183527491797079</v>
      </c>
      <c r="AC15" s="16">
        <v>0.120522961026256</v>
      </c>
      <c r="AD15" s="16">
        <v>0.14637365422565499</v>
      </c>
      <c r="AE15" s="16">
        <v>0.113895308858365</v>
      </c>
      <c r="AF15" s="16">
        <v>0.153342062083997</v>
      </c>
      <c r="AG15" s="16"/>
      <c r="AH15" s="16">
        <v>0.15960442674002601</v>
      </c>
      <c r="AI15" s="16">
        <v>0.152448735963986</v>
      </c>
      <c r="AJ15" s="16"/>
      <c r="AK15" s="16">
        <v>0.16419785343274401</v>
      </c>
      <c r="AL15" s="16">
        <v>0.156615636528042</v>
      </c>
      <c r="AM15" s="16"/>
      <c r="AN15" s="16">
        <v>0.15808365735395799</v>
      </c>
      <c r="AO15" s="16">
        <v>0.15171376661108199</v>
      </c>
      <c r="AP15" s="16"/>
      <c r="AQ15" s="16">
        <v>0.123391088505781</v>
      </c>
      <c r="AR15" s="16">
        <v>0.13285641075083199</v>
      </c>
      <c r="AS15" s="16">
        <v>0.19531954645735999</v>
      </c>
      <c r="AT15" s="16"/>
      <c r="AU15" s="16">
        <v>0.165596540066245</v>
      </c>
      <c r="AV15" s="16">
        <v>0.126838681019419</v>
      </c>
      <c r="AW15" s="16"/>
      <c r="AX15" s="16">
        <v>0.15038048773197801</v>
      </c>
      <c r="AY15" s="16">
        <v>0.14460546211865699</v>
      </c>
      <c r="AZ15" s="16"/>
      <c r="BA15" s="16">
        <v>0.22159693360786401</v>
      </c>
      <c r="BB15" s="16">
        <v>0.15304394006236799</v>
      </c>
    </row>
    <row r="16" spans="2:54" x14ac:dyDescent="0.35">
      <c r="B16" s="19" t="s">
        <v>468</v>
      </c>
      <c r="C16" s="16">
        <v>0.14807044332667499</v>
      </c>
      <c r="D16" s="16">
        <v>0.15462786690955899</v>
      </c>
      <c r="E16" s="16">
        <v>0.142335596465437</v>
      </c>
      <c r="F16" s="16"/>
      <c r="G16" s="16">
        <v>0.15491266055727099</v>
      </c>
      <c r="H16" s="16">
        <v>0.218232769464558</v>
      </c>
      <c r="I16" s="16">
        <v>0.130651777761157</v>
      </c>
      <c r="J16" s="16">
        <v>0.11665611565279101</v>
      </c>
      <c r="K16" s="16">
        <v>0.135592898325397</v>
      </c>
      <c r="L16" s="16">
        <v>0.13101971706802701</v>
      </c>
      <c r="M16" s="16"/>
      <c r="N16" s="16">
        <v>0.146225942138026</v>
      </c>
      <c r="O16" s="16">
        <v>0.13882464215168699</v>
      </c>
      <c r="P16" s="16">
        <v>0.13397086914094899</v>
      </c>
      <c r="Q16" s="16">
        <v>0.18008730846576701</v>
      </c>
      <c r="R16" s="16"/>
      <c r="S16" s="16">
        <v>0.16069429385029901</v>
      </c>
      <c r="T16" s="16">
        <v>0.126453174924333</v>
      </c>
      <c r="U16" s="16"/>
      <c r="V16" s="16">
        <v>0.12852177647303201</v>
      </c>
      <c r="W16" s="16">
        <v>0.14612605569404899</v>
      </c>
      <c r="X16" s="16">
        <v>0.16798242897634499</v>
      </c>
      <c r="Y16" s="16">
        <v>0.147199255149597</v>
      </c>
      <c r="Z16" s="16"/>
      <c r="AA16" s="16">
        <v>0.127648785662619</v>
      </c>
      <c r="AB16" s="16">
        <v>0.16503020069678401</v>
      </c>
      <c r="AC16" s="16">
        <v>0.14404300300050399</v>
      </c>
      <c r="AD16" s="16">
        <v>0.147960077870601</v>
      </c>
      <c r="AE16" s="16">
        <v>0.182203722410715</v>
      </c>
      <c r="AF16" s="16">
        <v>0.22180958534756701</v>
      </c>
      <c r="AG16" s="16"/>
      <c r="AH16" s="16">
        <v>0.15830110016580601</v>
      </c>
      <c r="AI16" s="16">
        <v>0.15195905259638101</v>
      </c>
      <c r="AJ16" s="16"/>
      <c r="AK16" s="16">
        <v>0.139842539983692</v>
      </c>
      <c r="AL16" s="16">
        <v>0.17256168497954499</v>
      </c>
      <c r="AM16" s="16"/>
      <c r="AN16" s="16">
        <v>0.15240360526671001</v>
      </c>
      <c r="AO16" s="16">
        <v>0.16034141259353599</v>
      </c>
      <c r="AP16" s="16"/>
      <c r="AQ16" s="16">
        <v>0.126081293303062</v>
      </c>
      <c r="AR16" s="16">
        <v>0.12815898739339601</v>
      </c>
      <c r="AS16" s="16">
        <v>0.203866630685895</v>
      </c>
      <c r="AT16" s="16"/>
      <c r="AU16" s="16">
        <v>0.16111546022547199</v>
      </c>
      <c r="AV16" s="16">
        <v>0.132259229764604</v>
      </c>
      <c r="AW16" s="16"/>
      <c r="AX16" s="16">
        <v>0.155827428887159</v>
      </c>
      <c r="AY16" s="16">
        <v>0.114470747897932</v>
      </c>
      <c r="AZ16" s="16"/>
      <c r="BA16" s="16">
        <v>0.206724186547453</v>
      </c>
      <c r="BB16" s="16">
        <v>8.7367119866067697E-2</v>
      </c>
    </row>
    <row r="17" spans="2:54" x14ac:dyDescent="0.35">
      <c r="B17" s="19" t="s">
        <v>102</v>
      </c>
      <c r="C17" s="16">
        <v>9.3151031709681406E-2</v>
      </c>
      <c r="D17" s="16">
        <v>8.1709603514794102E-2</v>
      </c>
      <c r="E17" s="16">
        <v>0.105443456584688</v>
      </c>
      <c r="F17" s="16"/>
      <c r="G17" s="16">
        <v>9.1852234297744695E-2</v>
      </c>
      <c r="H17" s="16">
        <v>8.1615217151604594E-2</v>
      </c>
      <c r="I17" s="16">
        <v>0.117755519811783</v>
      </c>
      <c r="J17" s="16">
        <v>9.0408800771255904E-2</v>
      </c>
      <c r="K17" s="16">
        <v>9.2751306099902703E-2</v>
      </c>
      <c r="L17" s="16">
        <v>8.7029679739033194E-2</v>
      </c>
      <c r="M17" s="16"/>
      <c r="N17" s="16">
        <v>6.1075767181438201E-2</v>
      </c>
      <c r="O17" s="16">
        <v>0.13853217256636099</v>
      </c>
      <c r="P17" s="16">
        <v>9.7048550127040695E-2</v>
      </c>
      <c r="Q17" s="16">
        <v>7.0186417802382703E-2</v>
      </c>
      <c r="R17" s="16"/>
      <c r="S17" s="16">
        <v>0.10369051732923799</v>
      </c>
      <c r="T17" s="16">
        <v>7.7723582624850102E-2</v>
      </c>
      <c r="U17" s="16"/>
      <c r="V17" s="16">
        <v>9.2021431789378896E-2</v>
      </c>
      <c r="W17" s="16">
        <v>9.73986959657374E-2</v>
      </c>
      <c r="X17" s="16">
        <v>9.27190840984813E-2</v>
      </c>
      <c r="Y17" s="16">
        <v>5.5788662630470102E-2</v>
      </c>
      <c r="Z17" s="16"/>
      <c r="AA17" s="16">
        <v>8.3062065463212501E-2</v>
      </c>
      <c r="AB17" s="16">
        <v>7.0373016847698297E-2</v>
      </c>
      <c r="AC17" s="16">
        <v>0.14195072180663401</v>
      </c>
      <c r="AD17" s="16">
        <v>9.7479112430281206E-2</v>
      </c>
      <c r="AE17" s="16">
        <v>0.115825106108044</v>
      </c>
      <c r="AF17" s="16">
        <v>0.10217200490243999</v>
      </c>
      <c r="AG17" s="16"/>
      <c r="AH17" s="16">
        <v>9.4723401853474595E-2</v>
      </c>
      <c r="AI17" s="16">
        <v>9.4411358260050302E-2</v>
      </c>
      <c r="AJ17" s="16"/>
      <c r="AK17" s="16">
        <v>7.5660625411574103E-2</v>
      </c>
      <c r="AL17" s="16">
        <v>0.11615826795306</v>
      </c>
      <c r="AM17" s="16"/>
      <c r="AN17" s="16">
        <v>8.3743536233862201E-2</v>
      </c>
      <c r="AO17" s="16">
        <v>0.102576079383256</v>
      </c>
      <c r="AP17" s="16"/>
      <c r="AQ17" s="16">
        <v>8.4968243061911905E-2</v>
      </c>
      <c r="AR17" s="16">
        <v>6.97483294797306E-2</v>
      </c>
      <c r="AS17" s="16">
        <v>0.101708426176794</v>
      </c>
      <c r="AT17" s="16"/>
      <c r="AU17" s="16">
        <v>8.1857465653423805E-2</v>
      </c>
      <c r="AV17" s="16">
        <v>0.110864226077647</v>
      </c>
      <c r="AW17" s="16"/>
      <c r="AX17" s="16">
        <v>8.1651337319432596E-2</v>
      </c>
      <c r="AY17" s="16">
        <v>0.143143484962343</v>
      </c>
      <c r="AZ17" s="16"/>
      <c r="BA17" s="16">
        <v>3.2712500462715503E-2</v>
      </c>
      <c r="BB17" s="16">
        <v>5.1760220373306999E-2</v>
      </c>
    </row>
    <row r="18" spans="2:54" x14ac:dyDescent="0.35">
      <c r="B18" s="19" t="s">
        <v>103</v>
      </c>
      <c r="C18" s="20">
        <v>0.16335027531740001</v>
      </c>
      <c r="D18" s="20">
        <v>0.143492438808587</v>
      </c>
      <c r="E18" s="20">
        <v>0.17926640853147</v>
      </c>
      <c r="F18" s="20"/>
      <c r="G18" s="20">
        <v>0.122817808541328</v>
      </c>
      <c r="H18" s="20">
        <v>0.15579510092610599</v>
      </c>
      <c r="I18" s="20">
        <v>0.11293452130932401</v>
      </c>
      <c r="J18" s="20">
        <v>0.153701422472837</v>
      </c>
      <c r="K18" s="20">
        <v>0.21117528364633001</v>
      </c>
      <c r="L18" s="20">
        <v>0.202282350131581</v>
      </c>
      <c r="M18" s="20"/>
      <c r="N18" s="20">
        <v>0.124945249713994</v>
      </c>
      <c r="O18" s="20">
        <v>0.18439808761007601</v>
      </c>
      <c r="P18" s="20">
        <v>0.146164065980734</v>
      </c>
      <c r="Q18" s="20">
        <v>0.200010558200859</v>
      </c>
      <c r="R18" s="20"/>
      <c r="S18" s="20">
        <v>0.177295970887141</v>
      </c>
      <c r="T18" s="20">
        <v>0.143136542915489</v>
      </c>
      <c r="U18" s="20"/>
      <c r="V18" s="20">
        <v>0.208894471293287</v>
      </c>
      <c r="W18" s="20">
        <v>0.16636873122256299</v>
      </c>
      <c r="X18" s="20">
        <v>0.12533359908222799</v>
      </c>
      <c r="Y18" s="20">
        <v>0.112789316839996</v>
      </c>
      <c r="Z18" s="20"/>
      <c r="AA18" s="20">
        <v>0.22344175101688199</v>
      </c>
      <c r="AB18" s="20">
        <v>0.149210127915927</v>
      </c>
      <c r="AC18" s="20">
        <v>0.20044471457930599</v>
      </c>
      <c r="AD18" s="20">
        <v>9.9246049402213196E-2</v>
      </c>
      <c r="AE18" s="20">
        <v>7.2169777170418795E-2</v>
      </c>
      <c r="AF18" s="20">
        <v>7.4824723627706299E-2</v>
      </c>
      <c r="AG18" s="20"/>
      <c r="AH18" s="20">
        <v>0.13612654376191</v>
      </c>
      <c r="AI18" s="20">
        <v>0.14643082020454701</v>
      </c>
      <c r="AJ18" s="20"/>
      <c r="AK18" s="20">
        <v>0.14986908998482601</v>
      </c>
      <c r="AL18" s="20">
        <v>0.140585801916387</v>
      </c>
      <c r="AM18" s="20"/>
      <c r="AN18" s="20">
        <v>0.14269763742722</v>
      </c>
      <c r="AO18" s="20">
        <v>0.146756193265208</v>
      </c>
      <c r="AP18" s="20"/>
      <c r="AQ18" s="20">
        <v>0.125036811919744</v>
      </c>
      <c r="AR18" s="20">
        <v>0.18897800547094401</v>
      </c>
      <c r="AS18" s="20">
        <v>0.14229310464266501</v>
      </c>
      <c r="AT18" s="20"/>
      <c r="AU18" s="20">
        <v>0.18131518632323301</v>
      </c>
      <c r="AV18" s="20">
        <v>0.13781107090752201</v>
      </c>
      <c r="AW18" s="20"/>
      <c r="AX18" s="20">
        <v>0.148280902946756</v>
      </c>
      <c r="AY18" s="20">
        <v>0.22416108287084699</v>
      </c>
      <c r="AZ18" s="20"/>
      <c r="BA18" s="20">
        <v>6.23981365798464E-2</v>
      </c>
      <c r="BB18" s="20">
        <v>0.13831665464273701</v>
      </c>
    </row>
    <row r="19" spans="2:54" x14ac:dyDescent="0.35">
      <c r="B19" s="21"/>
    </row>
    <row r="20" spans="2:54" x14ac:dyDescent="0.35">
      <c r="B20" t="s">
        <v>525</v>
      </c>
    </row>
    <row r="21" spans="2:54" x14ac:dyDescent="0.35">
      <c r="B21" t="s">
        <v>526</v>
      </c>
    </row>
    <row r="23" spans="2:54" x14ac:dyDescent="0.35">
      <c r="B23"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BB24"/>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477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ht="29" customHeight="1" x14ac:dyDescent="0.35">
      <c r="B9" s="19" t="s">
        <v>478</v>
      </c>
      <c r="C9" s="16">
        <v>0.28316329880680302</v>
      </c>
      <c r="D9" s="16">
        <v>0.22290689486519799</v>
      </c>
      <c r="E9" s="16">
        <v>0.34466660790849801</v>
      </c>
      <c r="F9" s="16"/>
      <c r="G9" s="16">
        <v>0.17742428095357399</v>
      </c>
      <c r="H9" s="16">
        <v>0.28274445667407</v>
      </c>
      <c r="I9" s="16">
        <v>0.27841674210967299</v>
      </c>
      <c r="J9" s="16">
        <v>0.31711893180951201</v>
      </c>
      <c r="K9" s="16">
        <v>0.32960641987907902</v>
      </c>
      <c r="L9" s="16">
        <v>0.28627457273885898</v>
      </c>
      <c r="M9" s="16"/>
      <c r="N9" s="16">
        <v>0.23599231852105099</v>
      </c>
      <c r="O9" s="16">
        <v>0.326114118845651</v>
      </c>
      <c r="P9" s="16">
        <v>0.282321165953826</v>
      </c>
      <c r="Q9" s="16">
        <v>0.28073791750788102</v>
      </c>
      <c r="R9" s="16"/>
      <c r="S9" s="16">
        <v>0.275390071316237</v>
      </c>
      <c r="T9" s="16">
        <v>0.296293652802675</v>
      </c>
      <c r="U9" s="16"/>
      <c r="V9" s="16">
        <v>0.31560536151605501</v>
      </c>
      <c r="W9" s="16">
        <v>0.30623892047972201</v>
      </c>
      <c r="X9" s="16">
        <v>0.228809099615436</v>
      </c>
      <c r="Y9" s="16">
        <v>0.23285488175088601</v>
      </c>
      <c r="Z9" s="16"/>
      <c r="AA9" s="16">
        <v>0.31746620336223902</v>
      </c>
      <c r="AB9" s="16">
        <v>0.368017974257077</v>
      </c>
      <c r="AC9" s="16">
        <v>0.25278959939779699</v>
      </c>
      <c r="AD9" s="16">
        <v>0.206487491716072</v>
      </c>
      <c r="AE9" s="16">
        <v>0.22968516242155901</v>
      </c>
      <c r="AF9" s="16">
        <v>0.13552511788258201</v>
      </c>
      <c r="AG9" s="16"/>
      <c r="AH9" s="16">
        <v>0.27455139156860697</v>
      </c>
      <c r="AI9" s="16">
        <v>0.280676323846486</v>
      </c>
      <c r="AJ9" s="16"/>
      <c r="AK9" s="16">
        <v>0.28754422968625398</v>
      </c>
      <c r="AL9" s="16">
        <v>0.28088750170710902</v>
      </c>
      <c r="AM9" s="16"/>
      <c r="AN9" s="16">
        <v>0.28012482398959299</v>
      </c>
      <c r="AO9" s="16">
        <v>0.26352948617067701</v>
      </c>
      <c r="AP9" s="16"/>
      <c r="AQ9" s="16">
        <v>0.25852456243173899</v>
      </c>
      <c r="AR9" s="16">
        <v>0.302274238892281</v>
      </c>
      <c r="AS9" s="16">
        <v>0.25448655156319</v>
      </c>
      <c r="AT9" s="16"/>
      <c r="AU9" s="16">
        <v>0.283280892012307</v>
      </c>
      <c r="AV9" s="16">
        <v>0.28814548639922799</v>
      </c>
      <c r="AW9" s="16"/>
      <c r="AX9" s="16">
        <v>0.27968412885565402</v>
      </c>
      <c r="AY9" s="16">
        <v>0.30637046177944399</v>
      </c>
      <c r="AZ9" s="16"/>
      <c r="BA9" s="16">
        <v>0.256738134095707</v>
      </c>
      <c r="BB9" s="16">
        <v>0.14595882198489499</v>
      </c>
    </row>
    <row r="10" spans="2:54" x14ac:dyDescent="0.35">
      <c r="B10" s="19" t="s">
        <v>479</v>
      </c>
      <c r="C10" s="16">
        <v>0.13956433955467301</v>
      </c>
      <c r="D10" s="16">
        <v>0.14464261843221801</v>
      </c>
      <c r="E10" s="16">
        <v>0.134011462920753</v>
      </c>
      <c r="F10" s="16"/>
      <c r="G10" s="16">
        <v>0.17088515873003399</v>
      </c>
      <c r="H10" s="16">
        <v>0.185059743741463</v>
      </c>
      <c r="I10" s="16">
        <v>9.9741901542068898E-2</v>
      </c>
      <c r="J10" s="16">
        <v>0.15036003393899999</v>
      </c>
      <c r="K10" s="16">
        <v>0.119107611971772</v>
      </c>
      <c r="L10" s="16">
        <v>0.121338225494415</v>
      </c>
      <c r="M10" s="16"/>
      <c r="N10" s="16">
        <v>0.21962013576257799</v>
      </c>
      <c r="O10" s="16">
        <v>0.112689713725684</v>
      </c>
      <c r="P10" s="16">
        <v>0.120564231064847</v>
      </c>
      <c r="Q10" s="16">
        <v>0.13619045071675601</v>
      </c>
      <c r="R10" s="16"/>
      <c r="S10" s="16">
        <v>0.14742515384972901</v>
      </c>
      <c r="T10" s="16">
        <v>0.12508635453049899</v>
      </c>
      <c r="U10" s="16"/>
      <c r="V10" s="16">
        <v>0.14481397172771299</v>
      </c>
      <c r="W10" s="16">
        <v>0.115891689055931</v>
      </c>
      <c r="X10" s="16">
        <v>0.164215014793021</v>
      </c>
      <c r="Y10" s="16">
        <v>0.16919793714953399</v>
      </c>
      <c r="Z10" s="16"/>
      <c r="AA10" s="16">
        <v>0.13474794261190701</v>
      </c>
      <c r="AB10" s="16">
        <v>9.7847883104212302E-2</v>
      </c>
      <c r="AC10" s="16">
        <v>0.16775775751944699</v>
      </c>
      <c r="AD10" s="16">
        <v>0.152812749146153</v>
      </c>
      <c r="AE10" s="16">
        <v>0.184552073682094</v>
      </c>
      <c r="AF10" s="16">
        <v>0.13193537557211299</v>
      </c>
      <c r="AG10" s="16"/>
      <c r="AH10" s="16">
        <v>0.14238648657070099</v>
      </c>
      <c r="AI10" s="16">
        <v>0.146772040232616</v>
      </c>
      <c r="AJ10" s="16"/>
      <c r="AK10" s="16">
        <v>0.12854105503487501</v>
      </c>
      <c r="AL10" s="16">
        <v>0.132532530182041</v>
      </c>
      <c r="AM10" s="16"/>
      <c r="AN10" s="16">
        <v>0.133712143296494</v>
      </c>
      <c r="AO10" s="16">
        <v>0.154421620765155</v>
      </c>
      <c r="AP10" s="16"/>
      <c r="AQ10" s="16">
        <v>0.12884777634111599</v>
      </c>
      <c r="AR10" s="16">
        <v>0.112796933344547</v>
      </c>
      <c r="AS10" s="16">
        <v>0.17575545271529899</v>
      </c>
      <c r="AT10" s="16"/>
      <c r="AU10" s="16">
        <v>0.151125120311915</v>
      </c>
      <c r="AV10" s="16">
        <v>0.12570376670709299</v>
      </c>
      <c r="AW10" s="16"/>
      <c r="AX10" s="16">
        <v>0.14060539899683899</v>
      </c>
      <c r="AY10" s="16">
        <v>0.13464366742987299</v>
      </c>
      <c r="AZ10" s="16"/>
      <c r="BA10" s="16">
        <v>0.20923705134387899</v>
      </c>
      <c r="BB10" s="16">
        <v>9.7523540102014805E-2</v>
      </c>
    </row>
    <row r="11" spans="2:54" x14ac:dyDescent="0.35">
      <c r="B11" s="19" t="s">
        <v>480</v>
      </c>
      <c r="C11" s="16">
        <v>0.12730119158962799</v>
      </c>
      <c r="D11" s="16">
        <v>0.17382084659892499</v>
      </c>
      <c r="E11" s="16">
        <v>8.5213711300325803E-2</v>
      </c>
      <c r="F11" s="16"/>
      <c r="G11" s="16">
        <v>0.16618325826869301</v>
      </c>
      <c r="H11" s="16">
        <v>0.124658954596874</v>
      </c>
      <c r="I11" s="16">
        <v>0.153131961609934</v>
      </c>
      <c r="J11" s="16">
        <v>0.14570378569857301</v>
      </c>
      <c r="K11" s="16">
        <v>0.118034560969581</v>
      </c>
      <c r="L11" s="16">
        <v>8.0387675566398906E-2</v>
      </c>
      <c r="M11" s="16"/>
      <c r="N11" s="16">
        <v>0.129985676923211</v>
      </c>
      <c r="O11" s="16">
        <v>0.106315661713634</v>
      </c>
      <c r="P11" s="16">
        <v>0.148793635312469</v>
      </c>
      <c r="Q11" s="16">
        <v>0.10926886397895701</v>
      </c>
      <c r="R11" s="16"/>
      <c r="S11" s="16">
        <v>0.13267813962043901</v>
      </c>
      <c r="T11" s="16">
        <v>0.119827792177561</v>
      </c>
      <c r="U11" s="16"/>
      <c r="V11" s="16">
        <v>7.5391149886941095E-2</v>
      </c>
      <c r="W11" s="16">
        <v>0.13778488942196401</v>
      </c>
      <c r="X11" s="16">
        <v>0.16051801851894601</v>
      </c>
      <c r="Y11" s="16">
        <v>0.108137287482952</v>
      </c>
      <c r="Z11" s="16"/>
      <c r="AA11" s="16">
        <v>0.113344552153806</v>
      </c>
      <c r="AB11" s="16">
        <v>0.13151663233283001</v>
      </c>
      <c r="AC11" s="16">
        <v>9.9211479102124897E-2</v>
      </c>
      <c r="AD11" s="16">
        <v>0.175409664684231</v>
      </c>
      <c r="AE11" s="16">
        <v>0.11473169874747</v>
      </c>
      <c r="AF11" s="16">
        <v>7.3266692690748703E-2</v>
      </c>
      <c r="AG11" s="16"/>
      <c r="AH11" s="16">
        <v>0.130359600066867</v>
      </c>
      <c r="AI11" s="16">
        <v>0.14291191936773801</v>
      </c>
      <c r="AJ11" s="16"/>
      <c r="AK11" s="16">
        <v>0.12842109949071501</v>
      </c>
      <c r="AL11" s="16">
        <v>0.14741429163513101</v>
      </c>
      <c r="AM11" s="16"/>
      <c r="AN11" s="16">
        <v>0.11928966957838801</v>
      </c>
      <c r="AO11" s="16">
        <v>0.15376005184862099</v>
      </c>
      <c r="AP11" s="16"/>
      <c r="AQ11" s="16">
        <v>0.12554037864421899</v>
      </c>
      <c r="AR11" s="16">
        <v>0.12388413850569301</v>
      </c>
      <c r="AS11" s="16">
        <v>0.140831136957351</v>
      </c>
      <c r="AT11" s="16"/>
      <c r="AU11" s="16">
        <v>0.132641405358943</v>
      </c>
      <c r="AV11" s="16">
        <v>0.116690517697657</v>
      </c>
      <c r="AW11" s="16"/>
      <c r="AX11" s="16">
        <v>0.14129780622548599</v>
      </c>
      <c r="AY11" s="16">
        <v>6.1046362972957201E-2</v>
      </c>
      <c r="AZ11" s="16"/>
      <c r="BA11" s="16">
        <v>0.20743199748851801</v>
      </c>
      <c r="BB11" s="16">
        <v>0.204682949221629</v>
      </c>
    </row>
    <row r="12" spans="2:54" x14ac:dyDescent="0.35">
      <c r="B12" s="19" t="s">
        <v>481</v>
      </c>
      <c r="C12" s="16">
        <v>6.11049240875053E-2</v>
      </c>
      <c r="D12" s="16">
        <v>7.7224464623072697E-2</v>
      </c>
      <c r="E12" s="16">
        <v>4.4954586690814202E-2</v>
      </c>
      <c r="F12" s="16"/>
      <c r="G12" s="16">
        <v>0.10333862092686701</v>
      </c>
      <c r="H12" s="16">
        <v>6.0277039167879402E-2</v>
      </c>
      <c r="I12" s="16">
        <v>8.6209430587428304E-2</v>
      </c>
      <c r="J12" s="16">
        <v>6.2994855524843907E-2</v>
      </c>
      <c r="K12" s="16">
        <v>4.7933187972723501E-2</v>
      </c>
      <c r="L12" s="16">
        <v>2.6786798493568902E-2</v>
      </c>
      <c r="M12" s="16"/>
      <c r="N12" s="16">
        <v>7.3134959270630004E-2</v>
      </c>
      <c r="O12" s="16">
        <v>2.5663416905072501E-2</v>
      </c>
      <c r="P12" s="16">
        <v>7.0543178749429503E-2</v>
      </c>
      <c r="Q12" s="16">
        <v>6.8350815813228202E-2</v>
      </c>
      <c r="R12" s="16"/>
      <c r="S12" s="16">
        <v>5.6549610036551901E-2</v>
      </c>
      <c r="T12" s="16">
        <v>6.8277629961773403E-2</v>
      </c>
      <c r="U12" s="16"/>
      <c r="V12" s="16">
        <v>4.37431947871703E-2</v>
      </c>
      <c r="W12" s="16">
        <v>7.7121635204864203E-2</v>
      </c>
      <c r="X12" s="16">
        <v>5.4379085303130001E-2</v>
      </c>
      <c r="Y12" s="16">
        <v>5.8958493484070097E-2</v>
      </c>
      <c r="Z12" s="16"/>
      <c r="AA12" s="16">
        <v>7.3829683325636206E-2</v>
      </c>
      <c r="AB12" s="16">
        <v>4.4514724519139799E-2</v>
      </c>
      <c r="AC12" s="16">
        <v>2.7060687815027601E-2</v>
      </c>
      <c r="AD12" s="16">
        <v>7.1569192673896706E-2</v>
      </c>
      <c r="AE12" s="16">
        <v>3.9142798925944501E-2</v>
      </c>
      <c r="AF12" s="16">
        <v>9.7309365331210901E-2</v>
      </c>
      <c r="AG12" s="16"/>
      <c r="AH12" s="16">
        <v>5.3334574277387602E-2</v>
      </c>
      <c r="AI12" s="16">
        <v>7.0299837924735306E-2</v>
      </c>
      <c r="AJ12" s="16"/>
      <c r="AK12" s="16">
        <v>7.2741181612638206E-2</v>
      </c>
      <c r="AL12" s="16">
        <v>5.3313604340056303E-2</v>
      </c>
      <c r="AM12" s="16"/>
      <c r="AN12" s="16">
        <v>6.4843774430584894E-2</v>
      </c>
      <c r="AO12" s="16">
        <v>5.9155859813214501E-2</v>
      </c>
      <c r="AP12" s="16"/>
      <c r="AQ12" s="16">
        <v>5.94959603416138E-2</v>
      </c>
      <c r="AR12" s="16">
        <v>7.5815809129500505E-2</v>
      </c>
      <c r="AS12" s="16">
        <v>5.3723052441812601E-2</v>
      </c>
      <c r="AT12" s="16"/>
      <c r="AU12" s="16">
        <v>5.2559023157896699E-2</v>
      </c>
      <c r="AV12" s="16">
        <v>7.4337973757055198E-2</v>
      </c>
      <c r="AW12" s="16"/>
      <c r="AX12" s="16">
        <v>7.2603496775387494E-2</v>
      </c>
      <c r="AY12" s="16">
        <v>4.9256289494858298E-3</v>
      </c>
      <c r="AZ12" s="16"/>
      <c r="BA12" s="16">
        <v>5.9005975015044697E-2</v>
      </c>
      <c r="BB12" s="16">
        <v>8.3266882216443405E-2</v>
      </c>
    </row>
    <row r="13" spans="2:54" x14ac:dyDescent="0.35">
      <c r="B13" s="19" t="s">
        <v>482</v>
      </c>
      <c r="C13" s="16">
        <v>4.0714254097638097E-2</v>
      </c>
      <c r="D13" s="16">
        <v>4.6496984897986697E-2</v>
      </c>
      <c r="E13" s="16">
        <v>3.39438097481954E-2</v>
      </c>
      <c r="F13" s="16"/>
      <c r="G13" s="16">
        <v>2.7388756905970001E-2</v>
      </c>
      <c r="H13" s="16">
        <v>2.9462067950986302E-2</v>
      </c>
      <c r="I13" s="16">
        <v>7.4315433632049802E-2</v>
      </c>
      <c r="J13" s="16">
        <v>3.09325605273367E-2</v>
      </c>
      <c r="K13" s="16">
        <v>3.1910867101102497E-2</v>
      </c>
      <c r="L13" s="16">
        <v>4.6188551788414203E-2</v>
      </c>
      <c r="M13" s="16"/>
      <c r="N13" s="16">
        <v>3.6351283612082903E-2</v>
      </c>
      <c r="O13" s="16">
        <v>4.8399860713000002E-2</v>
      </c>
      <c r="P13" s="16">
        <v>4.9360086693922098E-2</v>
      </c>
      <c r="Q13" s="16">
        <v>2.32537653122676E-2</v>
      </c>
      <c r="R13" s="16"/>
      <c r="S13" s="16">
        <v>3.7835738272629399E-2</v>
      </c>
      <c r="T13" s="16">
        <v>4.5257173372572297E-2</v>
      </c>
      <c r="U13" s="16"/>
      <c r="V13" s="16">
        <v>2.4403407540470899E-2</v>
      </c>
      <c r="W13" s="16">
        <v>4.4731747244694801E-2</v>
      </c>
      <c r="X13" s="16">
        <v>4.8017882550377498E-2</v>
      </c>
      <c r="Y13" s="16">
        <v>5.2542776078895598E-2</v>
      </c>
      <c r="Z13" s="16"/>
      <c r="AA13" s="16">
        <v>2.6804633185094101E-2</v>
      </c>
      <c r="AB13" s="16">
        <v>4.3439289028343202E-2</v>
      </c>
      <c r="AC13" s="16">
        <v>4.9614440676871603E-2</v>
      </c>
      <c r="AD13" s="16">
        <v>6.3159640106939002E-2</v>
      </c>
      <c r="AE13" s="16">
        <v>4.6681486041548398E-2</v>
      </c>
      <c r="AF13" s="16">
        <v>0</v>
      </c>
      <c r="AG13" s="16"/>
      <c r="AH13" s="16">
        <v>4.2007561535718503E-2</v>
      </c>
      <c r="AI13" s="16">
        <v>3.9409877625053699E-2</v>
      </c>
      <c r="AJ13" s="16"/>
      <c r="AK13" s="16">
        <v>4.7316363693632603E-2</v>
      </c>
      <c r="AL13" s="16">
        <v>3.7325869219271203E-2</v>
      </c>
      <c r="AM13" s="16"/>
      <c r="AN13" s="16">
        <v>5.4691211337760899E-2</v>
      </c>
      <c r="AO13" s="16">
        <v>3.3933838093819398E-2</v>
      </c>
      <c r="AP13" s="16"/>
      <c r="AQ13" s="16">
        <v>5.3608406650919697E-2</v>
      </c>
      <c r="AR13" s="16">
        <v>4.3884748809920902E-2</v>
      </c>
      <c r="AS13" s="16">
        <v>3.2306285503939901E-2</v>
      </c>
      <c r="AT13" s="16"/>
      <c r="AU13" s="16">
        <v>3.63436896832127E-2</v>
      </c>
      <c r="AV13" s="16">
        <v>4.7654019491348697E-2</v>
      </c>
      <c r="AW13" s="16"/>
      <c r="AX13" s="16">
        <v>3.8739848713304499E-2</v>
      </c>
      <c r="AY13" s="16">
        <v>5.24210388796734E-2</v>
      </c>
      <c r="AZ13" s="16"/>
      <c r="BA13" s="16">
        <v>4.4014872515289301E-2</v>
      </c>
      <c r="BB13" s="16">
        <v>5.9689318137235603E-2</v>
      </c>
    </row>
    <row r="14" spans="2:54" x14ac:dyDescent="0.35">
      <c r="B14" s="19" t="s">
        <v>483</v>
      </c>
      <c r="C14" s="16">
        <v>3.7608598779671001E-2</v>
      </c>
      <c r="D14" s="16">
        <v>3.8570953517591197E-2</v>
      </c>
      <c r="E14" s="16">
        <v>3.5451778299675003E-2</v>
      </c>
      <c r="F14" s="16"/>
      <c r="G14" s="16">
        <v>0.100747041987182</v>
      </c>
      <c r="H14" s="16">
        <v>5.7192394271935502E-2</v>
      </c>
      <c r="I14" s="16">
        <v>4.9675926633437298E-2</v>
      </c>
      <c r="J14" s="16">
        <v>5.4372067730383902E-3</v>
      </c>
      <c r="K14" s="16">
        <v>1.41932998297659E-2</v>
      </c>
      <c r="L14" s="16">
        <v>1.7597260726587301E-2</v>
      </c>
      <c r="M14" s="16"/>
      <c r="N14" s="16">
        <v>2.4280616573113499E-2</v>
      </c>
      <c r="O14" s="16">
        <v>4.6259789668414798E-2</v>
      </c>
      <c r="P14" s="16">
        <v>4.8836622670337698E-2</v>
      </c>
      <c r="Q14" s="16">
        <v>2.1584859469385799E-2</v>
      </c>
      <c r="R14" s="16"/>
      <c r="S14" s="16">
        <v>2.4041350057710301E-2</v>
      </c>
      <c r="T14" s="16">
        <v>5.8252374507020997E-2</v>
      </c>
      <c r="U14" s="16"/>
      <c r="V14" s="16">
        <v>3.2674879134957098E-2</v>
      </c>
      <c r="W14" s="16">
        <v>4.3188800710497299E-2</v>
      </c>
      <c r="X14" s="16">
        <v>3.4329262567820699E-2</v>
      </c>
      <c r="Y14" s="16">
        <v>3.6524125173643701E-2</v>
      </c>
      <c r="Z14" s="16"/>
      <c r="AA14" s="16">
        <v>4.6310245628490697E-2</v>
      </c>
      <c r="AB14" s="16">
        <v>1.60895085940965E-2</v>
      </c>
      <c r="AC14" s="16">
        <v>1.2743577971120299E-2</v>
      </c>
      <c r="AD14" s="16">
        <v>4.8700289416015598E-2</v>
      </c>
      <c r="AE14" s="16">
        <v>2.9696240808905799E-2</v>
      </c>
      <c r="AF14" s="16">
        <v>7.9029154911584201E-2</v>
      </c>
      <c r="AG14" s="16"/>
      <c r="AH14" s="16">
        <v>4.4759590583656597E-2</v>
      </c>
      <c r="AI14" s="16">
        <v>1.8178745095267901E-2</v>
      </c>
      <c r="AJ14" s="16"/>
      <c r="AK14" s="16">
        <v>4.4153226938680797E-2</v>
      </c>
      <c r="AL14" s="16">
        <v>2.4021836180946901E-2</v>
      </c>
      <c r="AM14" s="16"/>
      <c r="AN14" s="16">
        <v>3.4801169332033102E-2</v>
      </c>
      <c r="AO14" s="16">
        <v>3.54479916786039E-2</v>
      </c>
      <c r="AP14" s="16"/>
      <c r="AQ14" s="16">
        <v>4.2876824603868303E-2</v>
      </c>
      <c r="AR14" s="16">
        <v>3.32170278692017E-2</v>
      </c>
      <c r="AS14" s="16">
        <v>4.3699041695841503E-2</v>
      </c>
      <c r="AT14" s="16"/>
      <c r="AU14" s="16">
        <v>2.06648508870791E-2</v>
      </c>
      <c r="AV14" s="16">
        <v>6.2326317992183598E-2</v>
      </c>
      <c r="AW14" s="16"/>
      <c r="AX14" s="16">
        <v>3.7540323666754499E-2</v>
      </c>
      <c r="AY14" s="16">
        <v>3.9469966299249502E-2</v>
      </c>
      <c r="AZ14" s="16"/>
      <c r="BA14" s="16">
        <v>4.2280975820573601E-2</v>
      </c>
      <c r="BB14" s="16">
        <v>5.9587728359513301E-2</v>
      </c>
    </row>
    <row r="15" spans="2:54" x14ac:dyDescent="0.35">
      <c r="B15" s="19" t="s">
        <v>484</v>
      </c>
      <c r="C15" s="16">
        <v>1.26159552058797E-2</v>
      </c>
      <c r="D15" s="16">
        <v>1.6263565250385699E-2</v>
      </c>
      <c r="E15" s="16">
        <v>9.3569561526216597E-3</v>
      </c>
      <c r="F15" s="16"/>
      <c r="G15" s="16">
        <v>2.6166322741274201E-2</v>
      </c>
      <c r="H15" s="16">
        <v>2.3754289838210901E-2</v>
      </c>
      <c r="I15" s="16">
        <v>1.4705444704034299E-2</v>
      </c>
      <c r="J15" s="16">
        <v>9.4667330215832696E-3</v>
      </c>
      <c r="K15" s="16">
        <v>7.5045378729877103E-3</v>
      </c>
      <c r="L15" s="16">
        <v>0</v>
      </c>
      <c r="M15" s="16"/>
      <c r="N15" s="16">
        <v>2.30234548726325E-2</v>
      </c>
      <c r="O15" s="16">
        <v>1.7782620884478899E-2</v>
      </c>
      <c r="P15" s="16">
        <v>9.1087162995970496E-3</v>
      </c>
      <c r="Q15" s="16">
        <v>6.2658671544126498E-3</v>
      </c>
      <c r="R15" s="16"/>
      <c r="S15" s="16">
        <v>1.3807878528171801E-2</v>
      </c>
      <c r="T15" s="16">
        <v>9.22269324210989E-3</v>
      </c>
      <c r="U15" s="16"/>
      <c r="V15" s="16">
        <v>2.05944923517552E-2</v>
      </c>
      <c r="W15" s="16">
        <v>1.5557870507720999E-3</v>
      </c>
      <c r="X15" s="16">
        <v>2.0577144970918101E-2</v>
      </c>
      <c r="Y15" s="16">
        <v>1.57261928452146E-2</v>
      </c>
      <c r="Z15" s="16"/>
      <c r="AA15" s="16">
        <v>1.18006183461786E-2</v>
      </c>
      <c r="AB15" s="16">
        <v>2.5526657170548499E-3</v>
      </c>
      <c r="AC15" s="16">
        <v>1.2643410062551499E-2</v>
      </c>
      <c r="AD15" s="16">
        <v>2.26635511486603E-2</v>
      </c>
      <c r="AE15" s="16">
        <v>1.0612726054671799E-2</v>
      </c>
      <c r="AF15" s="16">
        <v>1.8049971577598301E-2</v>
      </c>
      <c r="AG15" s="16"/>
      <c r="AH15" s="16">
        <v>1.44426934932018E-2</v>
      </c>
      <c r="AI15" s="16">
        <v>1.3509369408866E-2</v>
      </c>
      <c r="AJ15" s="16"/>
      <c r="AK15" s="16">
        <v>2.0912477487630698E-2</v>
      </c>
      <c r="AL15" s="16">
        <v>7.9644639479713106E-3</v>
      </c>
      <c r="AM15" s="16"/>
      <c r="AN15" s="16">
        <v>1.6003431761693401E-2</v>
      </c>
      <c r="AO15" s="16">
        <v>8.2710311378930007E-3</v>
      </c>
      <c r="AP15" s="16"/>
      <c r="AQ15" s="16">
        <v>1.7984895838153499E-2</v>
      </c>
      <c r="AR15" s="16">
        <v>5.2174340412204801E-3</v>
      </c>
      <c r="AS15" s="16">
        <v>1.9044218590628902E-2</v>
      </c>
      <c r="AT15" s="16"/>
      <c r="AU15" s="16">
        <v>1.55587396174202E-2</v>
      </c>
      <c r="AV15" s="16">
        <v>8.67117010961602E-3</v>
      </c>
      <c r="AW15" s="16"/>
      <c r="AX15" s="16">
        <v>1.51894155099164E-2</v>
      </c>
      <c r="AY15" s="16">
        <v>0</v>
      </c>
      <c r="AZ15" s="16"/>
      <c r="BA15" s="16">
        <v>1.8403595115920001E-2</v>
      </c>
      <c r="BB15" s="16">
        <v>0</v>
      </c>
    </row>
    <row r="16" spans="2:54" x14ac:dyDescent="0.35">
      <c r="B16" s="19" t="s">
        <v>485</v>
      </c>
      <c r="C16" s="16">
        <v>5.5321919266833998E-3</v>
      </c>
      <c r="D16" s="16">
        <v>7.1624975961457199E-3</v>
      </c>
      <c r="E16" s="16">
        <v>4.0739151595831202E-3</v>
      </c>
      <c r="F16" s="16"/>
      <c r="G16" s="16">
        <v>1.04370009594805E-2</v>
      </c>
      <c r="H16" s="16">
        <v>8.5268622033742095E-3</v>
      </c>
      <c r="I16" s="16">
        <v>6.8859093378010197E-3</v>
      </c>
      <c r="J16" s="16">
        <v>5.0769938715392099E-3</v>
      </c>
      <c r="K16" s="16">
        <v>0</v>
      </c>
      <c r="L16" s="16">
        <v>3.7559820427556E-3</v>
      </c>
      <c r="M16" s="16"/>
      <c r="N16" s="16">
        <v>1.1233342374518E-2</v>
      </c>
      <c r="O16" s="16">
        <v>2.8698982430635498E-3</v>
      </c>
      <c r="P16" s="16">
        <v>5.7773971869330698E-3</v>
      </c>
      <c r="Q16" s="16">
        <v>3.3836036228787601E-3</v>
      </c>
      <c r="R16" s="16"/>
      <c r="S16" s="16">
        <v>7.3402027382790001E-3</v>
      </c>
      <c r="T16" s="16">
        <v>2.83364585194323E-3</v>
      </c>
      <c r="U16" s="16"/>
      <c r="V16" s="16">
        <v>0</v>
      </c>
      <c r="W16" s="16">
        <v>6.23431936788522E-3</v>
      </c>
      <c r="X16" s="16">
        <v>1.0063930253364399E-2</v>
      </c>
      <c r="Y16" s="16">
        <v>0</v>
      </c>
      <c r="Z16" s="16"/>
      <c r="AA16" s="16">
        <v>4.4230066505674204E-3</v>
      </c>
      <c r="AB16" s="16">
        <v>4.4880012886897103E-3</v>
      </c>
      <c r="AC16" s="16">
        <v>0</v>
      </c>
      <c r="AD16" s="16">
        <v>1.04136392394166E-2</v>
      </c>
      <c r="AE16" s="16">
        <v>8.8472403628862707E-3</v>
      </c>
      <c r="AF16" s="16">
        <v>0</v>
      </c>
      <c r="AG16" s="16"/>
      <c r="AH16" s="16">
        <v>3.24184940310437E-3</v>
      </c>
      <c r="AI16" s="16">
        <v>1.1910124095907E-2</v>
      </c>
      <c r="AJ16" s="16"/>
      <c r="AK16" s="16">
        <v>1.90576944010204E-3</v>
      </c>
      <c r="AL16" s="16">
        <v>1.5657256944749801E-2</v>
      </c>
      <c r="AM16" s="16"/>
      <c r="AN16" s="16">
        <v>0</v>
      </c>
      <c r="AO16" s="16">
        <v>1.30423268391783E-2</v>
      </c>
      <c r="AP16" s="16"/>
      <c r="AQ16" s="16">
        <v>0</v>
      </c>
      <c r="AR16" s="16">
        <v>3.9237461730990799E-3</v>
      </c>
      <c r="AS16" s="16">
        <v>1.1835937047608E-2</v>
      </c>
      <c r="AT16" s="16"/>
      <c r="AU16" s="16">
        <v>4.3234637767519098E-3</v>
      </c>
      <c r="AV16" s="16">
        <v>7.34730815561873E-3</v>
      </c>
      <c r="AW16" s="16"/>
      <c r="AX16" s="16">
        <v>6.6606737645863098E-3</v>
      </c>
      <c r="AY16" s="16">
        <v>0</v>
      </c>
      <c r="AZ16" s="16"/>
      <c r="BA16" s="16">
        <v>4.3679489558568997E-3</v>
      </c>
      <c r="BB16" s="16">
        <v>3.6534585311476402E-2</v>
      </c>
    </row>
    <row r="17" spans="2:54" x14ac:dyDescent="0.35">
      <c r="B17" s="19" t="s">
        <v>486</v>
      </c>
      <c r="C17" s="16">
        <v>2.41448394643278E-2</v>
      </c>
      <c r="D17" s="16">
        <v>3.1946142905831199E-2</v>
      </c>
      <c r="E17" s="16">
        <v>1.19978279474057E-2</v>
      </c>
      <c r="F17" s="16"/>
      <c r="G17" s="16">
        <v>1.4124456759317601E-2</v>
      </c>
      <c r="H17" s="16">
        <v>5.4102373307037002E-2</v>
      </c>
      <c r="I17" s="16">
        <v>1.52837816986754E-2</v>
      </c>
      <c r="J17" s="16">
        <v>2.0134518801152398E-2</v>
      </c>
      <c r="K17" s="16">
        <v>2.8027612422301101E-2</v>
      </c>
      <c r="L17" s="16">
        <v>1.1136156250102299E-2</v>
      </c>
      <c r="M17" s="16"/>
      <c r="N17" s="16">
        <v>3.24735926292171E-3</v>
      </c>
      <c r="O17" s="16">
        <v>1.3626598052829999E-2</v>
      </c>
      <c r="P17" s="16">
        <v>2.4321496877455901E-2</v>
      </c>
      <c r="Q17" s="16">
        <v>4.8030452101071097E-2</v>
      </c>
      <c r="R17" s="16"/>
      <c r="S17" s="16">
        <v>1.8683225664288299E-2</v>
      </c>
      <c r="T17" s="16">
        <v>3.2500011266048498E-2</v>
      </c>
      <c r="U17" s="16"/>
      <c r="V17" s="16">
        <v>1.8902624055049499E-2</v>
      </c>
      <c r="W17" s="16">
        <v>2.2638331452633401E-2</v>
      </c>
      <c r="X17" s="16">
        <v>3.3704355681796902E-2</v>
      </c>
      <c r="Y17" s="16">
        <v>0</v>
      </c>
      <c r="Z17" s="16"/>
      <c r="AA17" s="16">
        <v>2.3512016325705602E-2</v>
      </c>
      <c r="AB17" s="16">
        <v>5.8189451094818002E-3</v>
      </c>
      <c r="AC17" s="16">
        <v>3.1737479722695798E-2</v>
      </c>
      <c r="AD17" s="16">
        <v>2.6185593087996499E-2</v>
      </c>
      <c r="AE17" s="16">
        <v>3.6215525696207701E-2</v>
      </c>
      <c r="AF17" s="16">
        <v>6.5767391937047004E-2</v>
      </c>
      <c r="AG17" s="16"/>
      <c r="AH17" s="16">
        <v>2.8801562384698502E-2</v>
      </c>
      <c r="AI17" s="16">
        <v>2.0818750167358301E-2</v>
      </c>
      <c r="AJ17" s="16"/>
      <c r="AK17" s="16">
        <v>2.75841572819421E-2</v>
      </c>
      <c r="AL17" s="16">
        <v>2.6383951799931499E-2</v>
      </c>
      <c r="AM17" s="16"/>
      <c r="AN17" s="16">
        <v>2.97777624997899E-2</v>
      </c>
      <c r="AO17" s="16">
        <v>1.9003088555902999E-2</v>
      </c>
      <c r="AP17" s="16"/>
      <c r="AQ17" s="16">
        <v>2.2381549124655901E-2</v>
      </c>
      <c r="AR17" s="16">
        <v>2.0882655581167898E-2</v>
      </c>
      <c r="AS17" s="16">
        <v>3.4026756150954802E-2</v>
      </c>
      <c r="AT17" s="16"/>
      <c r="AU17" s="16">
        <v>2.0040725410235601E-2</v>
      </c>
      <c r="AV17" s="16">
        <v>2.6312949848677599E-2</v>
      </c>
      <c r="AW17" s="16"/>
      <c r="AX17" s="16">
        <v>2.6330602855360399E-2</v>
      </c>
      <c r="AY17" s="16">
        <v>4.7601414636394297E-3</v>
      </c>
      <c r="AZ17" s="16"/>
      <c r="BA17" s="16">
        <v>2.7694088820810599E-2</v>
      </c>
      <c r="BB17" s="16">
        <v>3.8088725697624101E-2</v>
      </c>
    </row>
    <row r="18" spans="2:54" ht="29" customHeight="1" x14ac:dyDescent="0.35">
      <c r="B18" s="19" t="s">
        <v>487</v>
      </c>
      <c r="C18" s="16">
        <v>0.103623052273788</v>
      </c>
      <c r="D18" s="16">
        <v>0.10160237044577999</v>
      </c>
      <c r="E18" s="16">
        <v>0.10715355411550199</v>
      </c>
      <c r="F18" s="16"/>
      <c r="G18" s="16">
        <v>5.8744861091964702E-2</v>
      </c>
      <c r="H18" s="16">
        <v>8.3218413968353805E-2</v>
      </c>
      <c r="I18" s="16">
        <v>8.2780624411822906E-2</v>
      </c>
      <c r="J18" s="16">
        <v>8.1582837372467396E-2</v>
      </c>
      <c r="K18" s="16">
        <v>0.10720805681689299</v>
      </c>
      <c r="L18" s="16">
        <v>0.17706404117909799</v>
      </c>
      <c r="M18" s="16"/>
      <c r="N18" s="16">
        <v>0.11125968130522799</v>
      </c>
      <c r="O18" s="16">
        <v>0.13251119011418699</v>
      </c>
      <c r="P18" s="16">
        <v>9.1640737080381202E-2</v>
      </c>
      <c r="Q18" s="16">
        <v>9.2100568321446599E-2</v>
      </c>
      <c r="R18" s="16"/>
      <c r="S18" s="16">
        <v>0.12594841664036599</v>
      </c>
      <c r="T18" s="16">
        <v>7.0477165966502803E-2</v>
      </c>
      <c r="U18" s="16"/>
      <c r="V18" s="16">
        <v>0.111832210072318</v>
      </c>
      <c r="W18" s="16">
        <v>9.9937999726366994E-2</v>
      </c>
      <c r="X18" s="16">
        <v>9.5484631564601505E-2</v>
      </c>
      <c r="Y18" s="16">
        <v>0.15432415452543899</v>
      </c>
      <c r="Z18" s="16"/>
      <c r="AA18" s="16">
        <v>7.0456871484083194E-2</v>
      </c>
      <c r="AB18" s="16">
        <v>0.13283337355282701</v>
      </c>
      <c r="AC18" s="16">
        <v>0.12223197136368399</v>
      </c>
      <c r="AD18" s="16">
        <v>0.11101612507231599</v>
      </c>
      <c r="AE18" s="16">
        <v>0.13050657762394299</v>
      </c>
      <c r="AF18" s="16">
        <v>0.16395069316924199</v>
      </c>
      <c r="AG18" s="16"/>
      <c r="AH18" s="16">
        <v>8.5925877706843595E-2</v>
      </c>
      <c r="AI18" s="16">
        <v>0.13318753689114701</v>
      </c>
      <c r="AJ18" s="16"/>
      <c r="AK18" s="16">
        <v>6.9015124149624393E-2</v>
      </c>
      <c r="AL18" s="16">
        <v>0.14036657416261</v>
      </c>
      <c r="AM18" s="16"/>
      <c r="AN18" s="16">
        <v>8.6341973515760007E-2</v>
      </c>
      <c r="AO18" s="16">
        <v>0.12158507644390899</v>
      </c>
      <c r="AP18" s="16"/>
      <c r="AQ18" s="16">
        <v>9.7849472232668405E-2</v>
      </c>
      <c r="AR18" s="16">
        <v>9.2697470925588804E-2</v>
      </c>
      <c r="AS18" s="16">
        <v>0.113679190247007</v>
      </c>
      <c r="AT18" s="16"/>
      <c r="AU18" s="16">
        <v>0.109139909236857</v>
      </c>
      <c r="AV18" s="16">
        <v>9.4041993060175494E-2</v>
      </c>
      <c r="AW18" s="16"/>
      <c r="AX18" s="16">
        <v>8.9617689746947601E-2</v>
      </c>
      <c r="AY18" s="16">
        <v>0.17344237427296899</v>
      </c>
      <c r="AZ18" s="16"/>
      <c r="BA18" s="16">
        <v>8.6588726851294595E-2</v>
      </c>
      <c r="BB18" s="16">
        <v>9.0622783756187597E-2</v>
      </c>
    </row>
    <row r="19" spans="2:54" x14ac:dyDescent="0.35">
      <c r="B19" s="19" t="s">
        <v>110</v>
      </c>
      <c r="C19" s="20">
        <v>0.16462735421340299</v>
      </c>
      <c r="D19" s="20">
        <v>0.13936266086686599</v>
      </c>
      <c r="E19" s="20">
        <v>0.18917578975662599</v>
      </c>
      <c r="F19" s="20"/>
      <c r="G19" s="20">
        <v>0.14456024067564299</v>
      </c>
      <c r="H19" s="20">
        <v>9.1003404279815306E-2</v>
      </c>
      <c r="I19" s="20">
        <v>0.13885284373307499</v>
      </c>
      <c r="J19" s="20">
        <v>0.17119154266095299</v>
      </c>
      <c r="K19" s="20">
        <v>0.19647384516379501</v>
      </c>
      <c r="L19" s="20">
        <v>0.22947073571980101</v>
      </c>
      <c r="M19" s="20"/>
      <c r="N19" s="20">
        <v>0.13187117152203201</v>
      </c>
      <c r="O19" s="20">
        <v>0.167767131133985</v>
      </c>
      <c r="P19" s="20">
        <v>0.14873273211080101</v>
      </c>
      <c r="Q19" s="20">
        <v>0.21083283600171601</v>
      </c>
      <c r="R19" s="20"/>
      <c r="S19" s="20">
        <v>0.16030021327559801</v>
      </c>
      <c r="T19" s="20">
        <v>0.17197150632129399</v>
      </c>
      <c r="U19" s="20"/>
      <c r="V19" s="20">
        <v>0.21203870892757001</v>
      </c>
      <c r="W19" s="20">
        <v>0.14467588028466899</v>
      </c>
      <c r="X19" s="20">
        <v>0.149901574180587</v>
      </c>
      <c r="Y19" s="20">
        <v>0.171734151509365</v>
      </c>
      <c r="Z19" s="20"/>
      <c r="AA19" s="20">
        <v>0.177304226926291</v>
      </c>
      <c r="AB19" s="20">
        <v>0.152881002496248</v>
      </c>
      <c r="AC19" s="20">
        <v>0.22420959636867899</v>
      </c>
      <c r="AD19" s="20">
        <v>0.11158206370830399</v>
      </c>
      <c r="AE19" s="20">
        <v>0.16932846963477</v>
      </c>
      <c r="AF19" s="20">
        <v>0.235166236927873</v>
      </c>
      <c r="AG19" s="20"/>
      <c r="AH19" s="20">
        <v>0.180188812409214</v>
      </c>
      <c r="AI19" s="20">
        <v>0.122325475344825</v>
      </c>
      <c r="AJ19" s="20"/>
      <c r="AK19" s="20">
        <v>0.17186531518390599</v>
      </c>
      <c r="AL19" s="20">
        <v>0.134132119880182</v>
      </c>
      <c r="AM19" s="20"/>
      <c r="AN19" s="20">
        <v>0.180414040257903</v>
      </c>
      <c r="AO19" s="20">
        <v>0.137849628653025</v>
      </c>
      <c r="AP19" s="20"/>
      <c r="AQ19" s="20">
        <v>0.192890173791047</v>
      </c>
      <c r="AR19" s="20">
        <v>0.18540579672777799</v>
      </c>
      <c r="AS19" s="20">
        <v>0.120612377086366</v>
      </c>
      <c r="AT19" s="20"/>
      <c r="AU19" s="20">
        <v>0.17432218054738199</v>
      </c>
      <c r="AV19" s="20">
        <v>0.14876849678134699</v>
      </c>
      <c r="AW19" s="20"/>
      <c r="AX19" s="20">
        <v>0.151730614889764</v>
      </c>
      <c r="AY19" s="20">
        <v>0.22292035795270801</v>
      </c>
      <c r="AZ19" s="20"/>
      <c r="BA19" s="20">
        <v>4.4236633977105803E-2</v>
      </c>
      <c r="BB19" s="20">
        <v>0.18404466521298099</v>
      </c>
    </row>
    <row r="20" spans="2:54" x14ac:dyDescent="0.35">
      <c r="B20" s="21"/>
    </row>
    <row r="21" spans="2:54" x14ac:dyDescent="0.35">
      <c r="B21" t="s">
        <v>525</v>
      </c>
    </row>
    <row r="22" spans="2:54" x14ac:dyDescent="0.35">
      <c r="B22" t="s">
        <v>526</v>
      </c>
    </row>
    <row r="24" spans="2:54" x14ac:dyDescent="0.35">
      <c r="B24"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BB23"/>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488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489</v>
      </c>
      <c r="C9" s="16">
        <v>0.45052610026519402</v>
      </c>
      <c r="D9" s="16">
        <v>0.45120382088575101</v>
      </c>
      <c r="E9" s="16">
        <v>0.45215640836507898</v>
      </c>
      <c r="F9" s="16"/>
      <c r="G9" s="16">
        <v>0.44138116508079001</v>
      </c>
      <c r="H9" s="16">
        <v>0.52107887705285105</v>
      </c>
      <c r="I9" s="16">
        <v>0.44340559225720699</v>
      </c>
      <c r="J9" s="16">
        <v>0.37558537400769099</v>
      </c>
      <c r="K9" s="16">
        <v>0.400281772873259</v>
      </c>
      <c r="L9" s="16">
        <v>0.49678397426251297</v>
      </c>
      <c r="M9" s="16"/>
      <c r="N9" s="16">
        <v>0.51177111320227298</v>
      </c>
      <c r="O9" s="16">
        <v>0.40098363422295902</v>
      </c>
      <c r="P9" s="16">
        <v>0.437790108584799</v>
      </c>
      <c r="Q9" s="16">
        <v>0.47040793616709697</v>
      </c>
      <c r="R9" s="16"/>
      <c r="S9" s="16">
        <v>0.46625148707715802</v>
      </c>
      <c r="T9" s="16">
        <v>0.42573843517758098</v>
      </c>
      <c r="U9" s="16"/>
      <c r="V9" s="16">
        <v>0.40681699709271801</v>
      </c>
      <c r="W9" s="16">
        <v>0.45707676711607298</v>
      </c>
      <c r="X9" s="16">
        <v>0.47689413678421499</v>
      </c>
      <c r="Y9" s="16">
        <v>0.47420054988490301</v>
      </c>
      <c r="Z9" s="16"/>
      <c r="AA9" s="16">
        <v>0.46590836466540297</v>
      </c>
      <c r="AB9" s="16">
        <v>0.47271512024859103</v>
      </c>
      <c r="AC9" s="16">
        <v>0.38725596884103503</v>
      </c>
      <c r="AD9" s="16">
        <v>0.41803202639717002</v>
      </c>
      <c r="AE9" s="16">
        <v>0.46675983914859098</v>
      </c>
      <c r="AF9" s="16">
        <v>0.50569958598666997</v>
      </c>
      <c r="AG9" s="16"/>
      <c r="AH9" s="16">
        <v>0.44711003163100999</v>
      </c>
      <c r="AI9" s="16">
        <v>0.46751894960585799</v>
      </c>
      <c r="AJ9" s="16"/>
      <c r="AK9" s="16">
        <v>0.47163295555527801</v>
      </c>
      <c r="AL9" s="16">
        <v>0.467656077916695</v>
      </c>
      <c r="AM9" s="16"/>
      <c r="AN9" s="16">
        <v>0.456415079206343</v>
      </c>
      <c r="AO9" s="16">
        <v>0.46676976020055999</v>
      </c>
      <c r="AP9" s="16"/>
      <c r="AQ9" s="16">
        <v>0.51251882661609505</v>
      </c>
      <c r="AR9" s="16">
        <v>0.43532086032327399</v>
      </c>
      <c r="AS9" s="16">
        <v>0.459103943088147</v>
      </c>
      <c r="AT9" s="16"/>
      <c r="AU9" s="16">
        <v>0.46011173948189399</v>
      </c>
      <c r="AV9" s="16">
        <v>0.44304806254571999</v>
      </c>
      <c r="AW9" s="16"/>
      <c r="AX9" s="16">
        <v>0.48020556361707201</v>
      </c>
      <c r="AY9" s="16">
        <v>0.31207328886700503</v>
      </c>
      <c r="AZ9" s="16"/>
      <c r="BA9" s="16">
        <v>0.52413176126500904</v>
      </c>
      <c r="BB9" s="16">
        <v>0.35570489747011702</v>
      </c>
    </row>
    <row r="10" spans="2:54" x14ac:dyDescent="0.35">
      <c r="B10" s="19" t="s">
        <v>490</v>
      </c>
      <c r="C10" s="16">
        <v>0.39902278131079899</v>
      </c>
      <c r="D10" s="16">
        <v>0.43217338109297498</v>
      </c>
      <c r="E10" s="16">
        <v>0.36908898085018699</v>
      </c>
      <c r="F10" s="16"/>
      <c r="G10" s="16">
        <v>0.48834128285280898</v>
      </c>
      <c r="H10" s="16">
        <v>0.41007549357252399</v>
      </c>
      <c r="I10" s="16">
        <v>0.39241739772691098</v>
      </c>
      <c r="J10" s="16">
        <v>0.36844835828789402</v>
      </c>
      <c r="K10" s="16">
        <v>0.36997980999888103</v>
      </c>
      <c r="L10" s="16">
        <v>0.38893355446078898</v>
      </c>
      <c r="M10" s="16"/>
      <c r="N10" s="16">
        <v>0.46220002280415301</v>
      </c>
      <c r="O10" s="16">
        <v>0.342218875621422</v>
      </c>
      <c r="P10" s="16">
        <v>0.39630731022617399</v>
      </c>
      <c r="Q10" s="16">
        <v>0.407803332536881</v>
      </c>
      <c r="R10" s="16"/>
      <c r="S10" s="16">
        <v>0.41639400195161402</v>
      </c>
      <c r="T10" s="16">
        <v>0.37149709412474902</v>
      </c>
      <c r="U10" s="16"/>
      <c r="V10" s="16">
        <v>0.33177508555545199</v>
      </c>
      <c r="W10" s="16">
        <v>0.40491296111979602</v>
      </c>
      <c r="X10" s="16">
        <v>0.42964347190848601</v>
      </c>
      <c r="Y10" s="16">
        <v>0.56731213030253003</v>
      </c>
      <c r="Z10" s="16"/>
      <c r="AA10" s="16">
        <v>0.391260501651226</v>
      </c>
      <c r="AB10" s="16">
        <v>0.37335455426521302</v>
      </c>
      <c r="AC10" s="16">
        <v>0.376408567513423</v>
      </c>
      <c r="AD10" s="16">
        <v>0.41518642958829499</v>
      </c>
      <c r="AE10" s="16">
        <v>0.47103458460303699</v>
      </c>
      <c r="AF10" s="16">
        <v>0.39861913163526103</v>
      </c>
      <c r="AG10" s="16"/>
      <c r="AH10" s="16">
        <v>0.37577125324697602</v>
      </c>
      <c r="AI10" s="16">
        <v>0.43042672370081703</v>
      </c>
      <c r="AJ10" s="16"/>
      <c r="AK10" s="16">
        <v>0.38707606037357001</v>
      </c>
      <c r="AL10" s="16">
        <v>0.414908066364019</v>
      </c>
      <c r="AM10" s="16"/>
      <c r="AN10" s="16">
        <v>0.38055955266164299</v>
      </c>
      <c r="AO10" s="16">
        <v>0.44301713843868201</v>
      </c>
      <c r="AP10" s="16"/>
      <c r="AQ10" s="16">
        <v>0.46182498050628901</v>
      </c>
      <c r="AR10" s="16">
        <v>0.366012886173879</v>
      </c>
      <c r="AS10" s="16">
        <v>0.42239077370637501</v>
      </c>
      <c r="AT10" s="16"/>
      <c r="AU10" s="16">
        <v>0.39774731065723701</v>
      </c>
      <c r="AV10" s="16">
        <v>0.406014153449344</v>
      </c>
      <c r="AW10" s="16"/>
      <c r="AX10" s="16">
        <v>0.42394821415760298</v>
      </c>
      <c r="AY10" s="16">
        <v>0.28274126854066101</v>
      </c>
      <c r="AZ10" s="16"/>
      <c r="BA10" s="16">
        <v>0.46570564541797699</v>
      </c>
      <c r="BB10" s="16">
        <v>0.39172201071749202</v>
      </c>
    </row>
    <row r="11" spans="2:54" ht="29" customHeight="1" x14ac:dyDescent="0.35">
      <c r="B11" s="19" t="s">
        <v>491</v>
      </c>
      <c r="C11" s="16">
        <v>0.34614935302734101</v>
      </c>
      <c r="D11" s="16">
        <v>0.36245890659053398</v>
      </c>
      <c r="E11" s="16">
        <v>0.32795405176025599</v>
      </c>
      <c r="F11" s="16"/>
      <c r="G11" s="16">
        <v>0.36335495880030999</v>
      </c>
      <c r="H11" s="16">
        <v>0.35661903635961401</v>
      </c>
      <c r="I11" s="16">
        <v>0.37280981318483603</v>
      </c>
      <c r="J11" s="16">
        <v>0.340863932521283</v>
      </c>
      <c r="K11" s="16">
        <v>0.367194944431254</v>
      </c>
      <c r="L11" s="16">
        <v>0.29401241594507099</v>
      </c>
      <c r="M11" s="16"/>
      <c r="N11" s="16">
        <v>0.40296240557065099</v>
      </c>
      <c r="O11" s="16">
        <v>0.268888108217884</v>
      </c>
      <c r="P11" s="16">
        <v>0.35102129661103498</v>
      </c>
      <c r="Q11" s="16">
        <v>0.36521450617779799</v>
      </c>
      <c r="R11" s="16"/>
      <c r="S11" s="16">
        <v>0.35734551172602302</v>
      </c>
      <c r="T11" s="16">
        <v>0.32767105781533901</v>
      </c>
      <c r="U11" s="16"/>
      <c r="V11" s="16">
        <v>0.33378559092217203</v>
      </c>
      <c r="W11" s="16">
        <v>0.350210392291744</v>
      </c>
      <c r="X11" s="16">
        <v>0.338969198455155</v>
      </c>
      <c r="Y11" s="16">
        <v>0.44981743947980202</v>
      </c>
      <c r="Z11" s="16"/>
      <c r="AA11" s="16">
        <v>0.35035659968543198</v>
      </c>
      <c r="AB11" s="16">
        <v>0.33441528995036901</v>
      </c>
      <c r="AC11" s="16">
        <v>0.35455832468709902</v>
      </c>
      <c r="AD11" s="16">
        <v>0.35666927921335101</v>
      </c>
      <c r="AE11" s="16">
        <v>0.35962983765978701</v>
      </c>
      <c r="AF11" s="16">
        <v>0.222847053411805</v>
      </c>
      <c r="AG11" s="16"/>
      <c r="AH11" s="16">
        <v>0.32635119249868</v>
      </c>
      <c r="AI11" s="16">
        <v>0.356670812486301</v>
      </c>
      <c r="AJ11" s="16"/>
      <c r="AK11" s="16">
        <v>0.32821271261615498</v>
      </c>
      <c r="AL11" s="16">
        <v>0.33911454482155101</v>
      </c>
      <c r="AM11" s="16"/>
      <c r="AN11" s="16">
        <v>0.33365134037547101</v>
      </c>
      <c r="AO11" s="16">
        <v>0.352795001927663</v>
      </c>
      <c r="AP11" s="16"/>
      <c r="AQ11" s="16">
        <v>0.36016544269332301</v>
      </c>
      <c r="AR11" s="16">
        <v>0.36501089674617399</v>
      </c>
      <c r="AS11" s="16">
        <v>0.32847789604679001</v>
      </c>
      <c r="AT11" s="16"/>
      <c r="AU11" s="16">
        <v>0.34352725951048801</v>
      </c>
      <c r="AV11" s="16">
        <v>0.34843062311422002</v>
      </c>
      <c r="AW11" s="16"/>
      <c r="AX11" s="16">
        <v>0.348408383755062</v>
      </c>
      <c r="AY11" s="16">
        <v>0.34855667225981102</v>
      </c>
      <c r="AZ11" s="16"/>
      <c r="BA11" s="16">
        <v>0.43531531958757802</v>
      </c>
      <c r="BB11" s="16">
        <v>0.204227182602298</v>
      </c>
    </row>
    <row r="12" spans="2:54" x14ac:dyDescent="0.35">
      <c r="B12" s="19" t="s">
        <v>492</v>
      </c>
      <c r="C12" s="16">
        <v>0.34435362305543898</v>
      </c>
      <c r="D12" s="16">
        <v>0.37258937280728899</v>
      </c>
      <c r="E12" s="16">
        <v>0.32119595758234598</v>
      </c>
      <c r="F12" s="16"/>
      <c r="G12" s="16">
        <v>0.31299739479685601</v>
      </c>
      <c r="H12" s="16">
        <v>0.424342062523139</v>
      </c>
      <c r="I12" s="16">
        <v>0.40253974297037298</v>
      </c>
      <c r="J12" s="16">
        <v>0.37848590570583701</v>
      </c>
      <c r="K12" s="16">
        <v>0.25764050011137601</v>
      </c>
      <c r="L12" s="16">
        <v>0.290780403920326</v>
      </c>
      <c r="M12" s="16"/>
      <c r="N12" s="16">
        <v>0.37761898509295599</v>
      </c>
      <c r="O12" s="16">
        <v>0.26987910788488001</v>
      </c>
      <c r="P12" s="16">
        <v>0.340709386732514</v>
      </c>
      <c r="Q12" s="16">
        <v>0.39150521878921601</v>
      </c>
      <c r="R12" s="16"/>
      <c r="S12" s="16">
        <v>0.35400205860646899</v>
      </c>
      <c r="T12" s="16">
        <v>0.32820002128792902</v>
      </c>
      <c r="U12" s="16"/>
      <c r="V12" s="16">
        <v>0.30341061298590599</v>
      </c>
      <c r="W12" s="16">
        <v>0.33247324431640901</v>
      </c>
      <c r="X12" s="16">
        <v>0.391728896036875</v>
      </c>
      <c r="Y12" s="16">
        <v>0.38559012521392</v>
      </c>
      <c r="Z12" s="16"/>
      <c r="AA12" s="16">
        <v>0.32049110749320697</v>
      </c>
      <c r="AB12" s="16">
        <v>0.33059253792565502</v>
      </c>
      <c r="AC12" s="16">
        <v>0.35090040120006299</v>
      </c>
      <c r="AD12" s="16">
        <v>0.34776060715276202</v>
      </c>
      <c r="AE12" s="16">
        <v>0.41859538604904001</v>
      </c>
      <c r="AF12" s="16">
        <v>0.46647872648501498</v>
      </c>
      <c r="AG12" s="16"/>
      <c r="AH12" s="16">
        <v>0.368822550439038</v>
      </c>
      <c r="AI12" s="16">
        <v>0.30815452130292897</v>
      </c>
      <c r="AJ12" s="16"/>
      <c r="AK12" s="16">
        <v>0.36084346487290297</v>
      </c>
      <c r="AL12" s="16">
        <v>0.33286792015932298</v>
      </c>
      <c r="AM12" s="16"/>
      <c r="AN12" s="16">
        <v>0.370746493145995</v>
      </c>
      <c r="AO12" s="16">
        <v>0.33266498026438401</v>
      </c>
      <c r="AP12" s="16"/>
      <c r="AQ12" s="16">
        <v>0.390056253724685</v>
      </c>
      <c r="AR12" s="16">
        <v>0.30201685082655799</v>
      </c>
      <c r="AS12" s="16">
        <v>0.374712534005197</v>
      </c>
      <c r="AT12" s="16"/>
      <c r="AU12" s="16">
        <v>0.34595185086182401</v>
      </c>
      <c r="AV12" s="16">
        <v>0.34834827839181898</v>
      </c>
      <c r="AW12" s="16"/>
      <c r="AX12" s="16">
        <v>0.35042963575017899</v>
      </c>
      <c r="AY12" s="16">
        <v>0.32075289229802001</v>
      </c>
      <c r="AZ12" s="16"/>
      <c r="BA12" s="16">
        <v>0.46112903408396699</v>
      </c>
      <c r="BB12" s="16">
        <v>0.30657591662031503</v>
      </c>
    </row>
    <row r="13" spans="2:54" x14ac:dyDescent="0.35">
      <c r="B13" s="19" t="s">
        <v>493</v>
      </c>
      <c r="C13" s="16">
        <v>0.28959183794615101</v>
      </c>
      <c r="D13" s="16">
        <v>0.310509122738926</v>
      </c>
      <c r="E13" s="16">
        <v>0.27251364591581101</v>
      </c>
      <c r="F13" s="16"/>
      <c r="G13" s="16">
        <v>0.31295677151009899</v>
      </c>
      <c r="H13" s="16">
        <v>0.27540730384513101</v>
      </c>
      <c r="I13" s="16">
        <v>0.32796752525260198</v>
      </c>
      <c r="J13" s="16">
        <v>0.34181117183183402</v>
      </c>
      <c r="K13" s="16">
        <v>0.26731016321815898</v>
      </c>
      <c r="L13" s="16">
        <v>0.23643907278065299</v>
      </c>
      <c r="M13" s="16"/>
      <c r="N13" s="16">
        <v>0.31512735800648201</v>
      </c>
      <c r="O13" s="16">
        <v>0.23977609049004001</v>
      </c>
      <c r="P13" s="16">
        <v>0.26940698335555502</v>
      </c>
      <c r="Q13" s="16">
        <v>0.34723681815957602</v>
      </c>
      <c r="R13" s="16"/>
      <c r="S13" s="16">
        <v>0.292097066728845</v>
      </c>
      <c r="T13" s="16">
        <v>0.28393598034272599</v>
      </c>
      <c r="U13" s="16"/>
      <c r="V13" s="16">
        <v>0.28498510500825502</v>
      </c>
      <c r="W13" s="16">
        <v>0.27228454725720402</v>
      </c>
      <c r="X13" s="16">
        <v>0.30895922336375098</v>
      </c>
      <c r="Y13" s="16">
        <v>0.36190438668531799</v>
      </c>
      <c r="Z13" s="16"/>
      <c r="AA13" s="16">
        <v>0.24393786859204</v>
      </c>
      <c r="AB13" s="16">
        <v>0.31145272221040998</v>
      </c>
      <c r="AC13" s="16">
        <v>0.30057172255436299</v>
      </c>
      <c r="AD13" s="16">
        <v>0.30999985931207302</v>
      </c>
      <c r="AE13" s="16">
        <v>0.36947886831736698</v>
      </c>
      <c r="AF13" s="16">
        <v>0.33137822675425599</v>
      </c>
      <c r="AG13" s="16"/>
      <c r="AH13" s="16">
        <v>0.30114231812387399</v>
      </c>
      <c r="AI13" s="16">
        <v>0.29159186468246001</v>
      </c>
      <c r="AJ13" s="16"/>
      <c r="AK13" s="16">
        <v>0.29333539178306201</v>
      </c>
      <c r="AL13" s="16">
        <v>0.27806393102718702</v>
      </c>
      <c r="AM13" s="16"/>
      <c r="AN13" s="16">
        <v>0.31332268727059898</v>
      </c>
      <c r="AO13" s="16">
        <v>0.28165135800658903</v>
      </c>
      <c r="AP13" s="16"/>
      <c r="AQ13" s="16">
        <v>0.30470382597257301</v>
      </c>
      <c r="AR13" s="16">
        <v>0.28892333372517298</v>
      </c>
      <c r="AS13" s="16">
        <v>0.29395065192484698</v>
      </c>
      <c r="AT13" s="16"/>
      <c r="AU13" s="16">
        <v>0.27508012912214702</v>
      </c>
      <c r="AV13" s="16">
        <v>0.31009117702896999</v>
      </c>
      <c r="AW13" s="16"/>
      <c r="AX13" s="16">
        <v>0.30181121557104501</v>
      </c>
      <c r="AY13" s="16">
        <v>0.23892998116797601</v>
      </c>
      <c r="AZ13" s="16"/>
      <c r="BA13" s="16">
        <v>0.371198260270033</v>
      </c>
      <c r="BB13" s="16">
        <v>0.29248142504210101</v>
      </c>
    </row>
    <row r="14" spans="2:54" x14ac:dyDescent="0.35">
      <c r="B14" s="19" t="s">
        <v>494</v>
      </c>
      <c r="C14" s="16">
        <v>0.20258236799548299</v>
      </c>
      <c r="D14" s="16">
        <v>0.22912418618111</v>
      </c>
      <c r="E14" s="16">
        <v>0.178818478846585</v>
      </c>
      <c r="F14" s="16"/>
      <c r="G14" s="16">
        <v>0.33245555818244898</v>
      </c>
      <c r="H14" s="16">
        <v>0.26409732867945002</v>
      </c>
      <c r="I14" s="16">
        <v>0.206722701181864</v>
      </c>
      <c r="J14" s="16">
        <v>0.21443566502119199</v>
      </c>
      <c r="K14" s="16">
        <v>0.11844927228048099</v>
      </c>
      <c r="L14" s="16">
        <v>0.12858548051409599</v>
      </c>
      <c r="M14" s="16"/>
      <c r="N14" s="16">
        <v>0.24034011217755299</v>
      </c>
      <c r="O14" s="16">
        <v>0.16481957980689499</v>
      </c>
      <c r="P14" s="16">
        <v>0.20004302129762699</v>
      </c>
      <c r="Q14" s="16">
        <v>0.212635445298827</v>
      </c>
      <c r="R14" s="16"/>
      <c r="S14" s="16">
        <v>0.199767437317417</v>
      </c>
      <c r="T14" s="16">
        <v>0.20783542502400101</v>
      </c>
      <c r="U14" s="16"/>
      <c r="V14" s="16">
        <v>0.186816789777352</v>
      </c>
      <c r="W14" s="16">
        <v>0.188900520046098</v>
      </c>
      <c r="X14" s="16">
        <v>0.229172381360083</v>
      </c>
      <c r="Y14" s="16">
        <v>0.25417821546827102</v>
      </c>
      <c r="Z14" s="16"/>
      <c r="AA14" s="16">
        <v>0.18799952091389899</v>
      </c>
      <c r="AB14" s="16">
        <v>0.16212583724912</v>
      </c>
      <c r="AC14" s="16">
        <v>0.20510652623650399</v>
      </c>
      <c r="AD14" s="16">
        <v>0.236923239780647</v>
      </c>
      <c r="AE14" s="16">
        <v>0.25312439817348098</v>
      </c>
      <c r="AF14" s="16">
        <v>0.23134001887182901</v>
      </c>
      <c r="AG14" s="16"/>
      <c r="AH14" s="16">
        <v>0.247979831497571</v>
      </c>
      <c r="AI14" s="16">
        <v>0.169977909685642</v>
      </c>
      <c r="AJ14" s="16"/>
      <c r="AK14" s="16">
        <v>0.234707939510339</v>
      </c>
      <c r="AL14" s="16">
        <v>0.154888963204802</v>
      </c>
      <c r="AM14" s="16"/>
      <c r="AN14" s="16">
        <v>0.24255021803987301</v>
      </c>
      <c r="AO14" s="16">
        <v>0.15776560863875799</v>
      </c>
      <c r="AP14" s="16"/>
      <c r="AQ14" s="16">
        <v>0.21866731658788299</v>
      </c>
      <c r="AR14" s="16">
        <v>0.170064340384768</v>
      </c>
      <c r="AS14" s="16">
        <v>0.23287921792302499</v>
      </c>
      <c r="AT14" s="16"/>
      <c r="AU14" s="16">
        <v>0.195962901262481</v>
      </c>
      <c r="AV14" s="16">
        <v>0.21565546690102699</v>
      </c>
      <c r="AW14" s="16"/>
      <c r="AX14" s="16">
        <v>0.210930789316714</v>
      </c>
      <c r="AY14" s="16">
        <v>0.16168910290644301</v>
      </c>
      <c r="AZ14" s="16"/>
      <c r="BA14" s="16">
        <v>0.31337228238752701</v>
      </c>
      <c r="BB14" s="16">
        <v>0.19764357234410199</v>
      </c>
    </row>
    <row r="15" spans="2:54" x14ac:dyDescent="0.35">
      <c r="B15" s="19" t="s">
        <v>495</v>
      </c>
      <c r="C15" s="16">
        <v>0.169587751580285</v>
      </c>
      <c r="D15" s="16">
        <v>0.18926678228801699</v>
      </c>
      <c r="E15" s="16">
        <v>0.149884260250324</v>
      </c>
      <c r="F15" s="16"/>
      <c r="G15" s="16">
        <v>0.24067795665484901</v>
      </c>
      <c r="H15" s="16">
        <v>0.25319137443868101</v>
      </c>
      <c r="I15" s="16">
        <v>0.19206507493952699</v>
      </c>
      <c r="J15" s="16">
        <v>0.144131707523246</v>
      </c>
      <c r="K15" s="16">
        <v>9.9850432928897198E-2</v>
      </c>
      <c r="L15" s="16">
        <v>0.113223725027116</v>
      </c>
      <c r="M15" s="16"/>
      <c r="N15" s="16">
        <v>0.19995958399671401</v>
      </c>
      <c r="O15" s="16">
        <v>0.122713924043533</v>
      </c>
      <c r="P15" s="16">
        <v>0.171711050553193</v>
      </c>
      <c r="Q15" s="16">
        <v>0.185423571311915</v>
      </c>
      <c r="R15" s="16"/>
      <c r="S15" s="16">
        <v>0.186455118969546</v>
      </c>
      <c r="T15" s="16">
        <v>0.144999822641667</v>
      </c>
      <c r="U15" s="16"/>
      <c r="V15" s="16">
        <v>0.142423541110514</v>
      </c>
      <c r="W15" s="16">
        <v>0.18127546917644999</v>
      </c>
      <c r="X15" s="16">
        <v>0.16051521146203099</v>
      </c>
      <c r="Y15" s="16">
        <v>0.30915896088160999</v>
      </c>
      <c r="Z15" s="16"/>
      <c r="AA15" s="16">
        <v>0.14496720687784601</v>
      </c>
      <c r="AB15" s="16">
        <v>0.16920915321196001</v>
      </c>
      <c r="AC15" s="16">
        <v>0.145126580848635</v>
      </c>
      <c r="AD15" s="16">
        <v>0.209960750739666</v>
      </c>
      <c r="AE15" s="16">
        <v>0.183363404762167</v>
      </c>
      <c r="AF15" s="16">
        <v>0.242549207192509</v>
      </c>
      <c r="AG15" s="16"/>
      <c r="AH15" s="16">
        <v>0.184209303028632</v>
      </c>
      <c r="AI15" s="16">
        <v>0.16113017956586601</v>
      </c>
      <c r="AJ15" s="16"/>
      <c r="AK15" s="16">
        <v>0.182811668702972</v>
      </c>
      <c r="AL15" s="16">
        <v>0.142110642734526</v>
      </c>
      <c r="AM15" s="16"/>
      <c r="AN15" s="16">
        <v>0.174623801791114</v>
      </c>
      <c r="AO15" s="16">
        <v>0.17291402536153799</v>
      </c>
      <c r="AP15" s="16"/>
      <c r="AQ15" s="16">
        <v>0.12637994508262801</v>
      </c>
      <c r="AR15" s="16">
        <v>0.14111762336690001</v>
      </c>
      <c r="AS15" s="16">
        <v>0.23595126526975599</v>
      </c>
      <c r="AT15" s="16"/>
      <c r="AU15" s="16">
        <v>0.16452743212634299</v>
      </c>
      <c r="AV15" s="16">
        <v>0.17984931089155701</v>
      </c>
      <c r="AW15" s="16"/>
      <c r="AX15" s="16">
        <v>0.18021896409191199</v>
      </c>
      <c r="AY15" s="16">
        <v>0.122196466530896</v>
      </c>
      <c r="AZ15" s="16"/>
      <c r="BA15" s="16">
        <v>0.269426226370447</v>
      </c>
      <c r="BB15" s="16">
        <v>0.13407476243646099</v>
      </c>
    </row>
    <row r="16" spans="2:54" x14ac:dyDescent="0.35">
      <c r="B16" s="19" t="s">
        <v>89</v>
      </c>
      <c r="C16" s="16">
        <v>0.12546934909256499</v>
      </c>
      <c r="D16" s="16">
        <v>0.10818919354553901</v>
      </c>
      <c r="E16" s="16">
        <v>0.141842501851524</v>
      </c>
      <c r="F16" s="16"/>
      <c r="G16" s="16">
        <v>0.106646856656663</v>
      </c>
      <c r="H16" s="16">
        <v>8.3255581403264098E-2</v>
      </c>
      <c r="I16" s="16">
        <v>8.1048964982850094E-2</v>
      </c>
      <c r="J16" s="16">
        <v>0.13931699764736699</v>
      </c>
      <c r="K16" s="16">
        <v>0.138444336982597</v>
      </c>
      <c r="L16" s="16">
        <v>0.18645973185982501</v>
      </c>
      <c r="M16" s="16"/>
      <c r="N16" s="16">
        <v>8.9789769717641299E-2</v>
      </c>
      <c r="O16" s="16">
        <v>0.17499741675806399</v>
      </c>
      <c r="P16" s="16">
        <v>0.11726689780829599</v>
      </c>
      <c r="Q16" s="16">
        <v>0.12086224556033499</v>
      </c>
      <c r="R16" s="16"/>
      <c r="S16" s="16">
        <v>0.122911253887628</v>
      </c>
      <c r="T16" s="16">
        <v>0.129951174524959</v>
      </c>
      <c r="U16" s="16"/>
      <c r="V16" s="16">
        <v>0.152646607546641</v>
      </c>
      <c r="W16" s="16">
        <v>0.137501812959647</v>
      </c>
      <c r="X16" s="16">
        <v>9.6405397556852401E-2</v>
      </c>
      <c r="Y16" s="16">
        <v>3.0056489410679298E-2</v>
      </c>
      <c r="Z16" s="16"/>
      <c r="AA16" s="16">
        <v>0.15902005568553701</v>
      </c>
      <c r="AB16" s="16">
        <v>0.135720454381515</v>
      </c>
      <c r="AC16" s="16">
        <v>0.14506597780334701</v>
      </c>
      <c r="AD16" s="16">
        <v>7.77760191052808E-2</v>
      </c>
      <c r="AE16" s="16">
        <v>7.2611878862321205E-2</v>
      </c>
      <c r="AF16" s="16">
        <v>6.1474241153487402E-2</v>
      </c>
      <c r="AG16" s="16"/>
      <c r="AH16" s="16">
        <v>0.11000949359568001</v>
      </c>
      <c r="AI16" s="16">
        <v>0.104416865842723</v>
      </c>
      <c r="AJ16" s="16"/>
      <c r="AK16" s="16">
        <v>0.11040116930410999</v>
      </c>
      <c r="AL16" s="16">
        <v>9.8673276192443898E-2</v>
      </c>
      <c r="AM16" s="16"/>
      <c r="AN16" s="16">
        <v>0.117456182422305</v>
      </c>
      <c r="AO16" s="16">
        <v>9.8729174845870404E-2</v>
      </c>
      <c r="AP16" s="16"/>
      <c r="AQ16" s="16">
        <v>8.6113057504075302E-2</v>
      </c>
      <c r="AR16" s="16">
        <v>0.15420403796054</v>
      </c>
      <c r="AS16" s="16">
        <v>9.9525359147766002E-2</v>
      </c>
      <c r="AT16" s="16"/>
      <c r="AU16" s="16">
        <v>0.13301967861753999</v>
      </c>
      <c r="AV16" s="16">
        <v>0.11401388354806199</v>
      </c>
      <c r="AW16" s="16"/>
      <c r="AX16" s="16">
        <v>9.8703713873594695E-2</v>
      </c>
      <c r="AY16" s="16">
        <v>0.25361171433947099</v>
      </c>
      <c r="AZ16" s="16"/>
      <c r="BA16" s="16">
        <v>2.5968821427615502E-2</v>
      </c>
      <c r="BB16" s="16">
        <v>0.12701914036190201</v>
      </c>
    </row>
    <row r="17" spans="2:54" ht="43.5" customHeight="1" x14ac:dyDescent="0.35">
      <c r="B17" s="19" t="s">
        <v>496</v>
      </c>
      <c r="C17" s="16">
        <v>0.11634413219242599</v>
      </c>
      <c r="D17" s="16">
        <v>7.4320262450477403E-2</v>
      </c>
      <c r="E17" s="16">
        <v>0.157972175801325</v>
      </c>
      <c r="F17" s="16"/>
      <c r="G17" s="16">
        <v>7.8016778941739598E-2</v>
      </c>
      <c r="H17" s="16">
        <v>8.3274561385022705E-2</v>
      </c>
      <c r="I17" s="16">
        <v>0.13402505551940699</v>
      </c>
      <c r="J17" s="16">
        <v>0.15088574673718899</v>
      </c>
      <c r="K17" s="16">
        <v>0.13031067137090599</v>
      </c>
      <c r="L17" s="16">
        <v>0.116055025212177</v>
      </c>
      <c r="M17" s="16"/>
      <c r="N17" s="16">
        <v>9.2200856641844006E-2</v>
      </c>
      <c r="O17" s="16">
        <v>0.138449788291577</v>
      </c>
      <c r="P17" s="16">
        <v>0.116696201832059</v>
      </c>
      <c r="Q17" s="16">
        <v>0.113740028676715</v>
      </c>
      <c r="R17" s="16"/>
      <c r="S17" s="16">
        <v>0.12827527708547301</v>
      </c>
      <c r="T17" s="16">
        <v>9.8933847229064495E-2</v>
      </c>
      <c r="U17" s="16"/>
      <c r="V17" s="16">
        <v>0.13833882950165899</v>
      </c>
      <c r="W17" s="16">
        <v>0.10774982540727</v>
      </c>
      <c r="X17" s="16">
        <v>0.110961167041463</v>
      </c>
      <c r="Y17" s="16">
        <v>9.9841328242259594E-2</v>
      </c>
      <c r="Z17" s="16"/>
      <c r="AA17" s="16">
        <v>9.6448216105761805E-2</v>
      </c>
      <c r="AB17" s="16">
        <v>8.96134051020267E-2</v>
      </c>
      <c r="AC17" s="16">
        <v>0.17705292996681099</v>
      </c>
      <c r="AD17" s="16">
        <v>0.143950292484611</v>
      </c>
      <c r="AE17" s="16">
        <v>0.108365961777103</v>
      </c>
      <c r="AF17" s="16">
        <v>0.162718543951207</v>
      </c>
      <c r="AG17" s="16"/>
      <c r="AH17" s="16">
        <v>0.106637635981434</v>
      </c>
      <c r="AI17" s="16">
        <v>0.135398815547153</v>
      </c>
      <c r="AJ17" s="16"/>
      <c r="AK17" s="16">
        <v>8.4159813288617394E-2</v>
      </c>
      <c r="AL17" s="16">
        <v>0.15090469053257599</v>
      </c>
      <c r="AM17" s="16"/>
      <c r="AN17" s="16">
        <v>9.7447748583886204E-2</v>
      </c>
      <c r="AO17" s="16">
        <v>0.12980304380122501</v>
      </c>
      <c r="AP17" s="16"/>
      <c r="AQ17" s="16">
        <v>0.105578224206653</v>
      </c>
      <c r="AR17" s="16">
        <v>0.105867348422094</v>
      </c>
      <c r="AS17" s="16">
        <v>0.11502571758345501</v>
      </c>
      <c r="AT17" s="16"/>
      <c r="AU17" s="16">
        <v>0.11672061958961299</v>
      </c>
      <c r="AV17" s="16">
        <v>0.117925683406153</v>
      </c>
      <c r="AW17" s="16"/>
      <c r="AX17" s="16">
        <v>0.10895182332705899</v>
      </c>
      <c r="AY17" s="16">
        <v>0.143584932093135</v>
      </c>
      <c r="AZ17" s="16"/>
      <c r="BA17" s="16">
        <v>5.5113142044417703E-2</v>
      </c>
      <c r="BB17" s="16">
        <v>0.14129940343622899</v>
      </c>
    </row>
    <row r="18" spans="2:54" x14ac:dyDescent="0.35">
      <c r="B18" s="19" t="s">
        <v>497</v>
      </c>
      <c r="C18" s="20">
        <v>1.3902114023515001E-2</v>
      </c>
      <c r="D18" s="20">
        <v>2.0493133771188301E-2</v>
      </c>
      <c r="E18" s="20">
        <v>6.0429533315657299E-3</v>
      </c>
      <c r="F18" s="20"/>
      <c r="G18" s="20">
        <v>7.6761447441936496E-3</v>
      </c>
      <c r="H18" s="20">
        <v>1.6651952756307702E-2</v>
      </c>
      <c r="I18" s="20">
        <v>1.0895007978302E-2</v>
      </c>
      <c r="J18" s="20">
        <v>1.11788145087413E-2</v>
      </c>
      <c r="K18" s="20">
        <v>1.5691533148227702E-2</v>
      </c>
      <c r="L18" s="20">
        <v>1.8133845049343601E-2</v>
      </c>
      <c r="M18" s="20"/>
      <c r="N18" s="20">
        <v>3.0400716286695301E-2</v>
      </c>
      <c r="O18" s="20">
        <v>1.7775647707121901E-2</v>
      </c>
      <c r="P18" s="20">
        <v>1.3088813710574999E-2</v>
      </c>
      <c r="Q18" s="20">
        <v>0</v>
      </c>
      <c r="R18" s="20"/>
      <c r="S18" s="20">
        <v>1.49829244686993E-2</v>
      </c>
      <c r="T18" s="20">
        <v>1.0682790824683101E-2</v>
      </c>
      <c r="U18" s="20"/>
      <c r="V18" s="20">
        <v>1.6113059328096702E-2</v>
      </c>
      <c r="W18" s="20">
        <v>1.60475880631855E-2</v>
      </c>
      <c r="X18" s="20">
        <v>8.6370920525800192E-3</v>
      </c>
      <c r="Y18" s="20">
        <v>1.6899181967498102E-2</v>
      </c>
      <c r="Z18" s="20"/>
      <c r="AA18" s="20">
        <v>1.60773186350875E-2</v>
      </c>
      <c r="AB18" s="20">
        <v>7.3901670731029798E-3</v>
      </c>
      <c r="AC18" s="20">
        <v>1.6346671054084699E-2</v>
      </c>
      <c r="AD18" s="20">
        <v>1.05076725472182E-2</v>
      </c>
      <c r="AE18" s="20">
        <v>1.15564376177862E-2</v>
      </c>
      <c r="AF18" s="20">
        <v>4.6853481659156801E-2</v>
      </c>
      <c r="AG18" s="20"/>
      <c r="AH18" s="20">
        <v>9.0508536338593203E-3</v>
      </c>
      <c r="AI18" s="20">
        <v>1.6606131386485399E-2</v>
      </c>
      <c r="AJ18" s="20"/>
      <c r="AK18" s="20">
        <v>6.7050503684576799E-3</v>
      </c>
      <c r="AL18" s="20">
        <v>1.5286816058095599E-2</v>
      </c>
      <c r="AM18" s="20"/>
      <c r="AN18" s="20">
        <v>8.2280134323123293E-3</v>
      </c>
      <c r="AO18" s="20">
        <v>2.2506917375769001E-2</v>
      </c>
      <c r="AP18" s="20"/>
      <c r="AQ18" s="20">
        <v>1.85185277787372E-2</v>
      </c>
      <c r="AR18" s="20">
        <v>6.4098959711303997E-3</v>
      </c>
      <c r="AS18" s="20">
        <v>1.8246124831532699E-2</v>
      </c>
      <c r="AT18" s="20"/>
      <c r="AU18" s="20">
        <v>9.2283388120244694E-3</v>
      </c>
      <c r="AV18" s="20">
        <v>2.0784421775750399E-2</v>
      </c>
      <c r="AW18" s="20"/>
      <c r="AX18" s="20">
        <v>1.5001350007686501E-2</v>
      </c>
      <c r="AY18" s="20">
        <v>8.85582993810528E-3</v>
      </c>
      <c r="AZ18" s="20"/>
      <c r="BA18" s="20">
        <v>1.3302367146515099E-2</v>
      </c>
      <c r="BB18" s="20">
        <v>1.0750994170024E-2</v>
      </c>
    </row>
    <row r="19" spans="2:54" x14ac:dyDescent="0.35">
      <c r="B19" s="21"/>
    </row>
    <row r="20" spans="2:54" x14ac:dyDescent="0.35">
      <c r="B20" t="s">
        <v>525</v>
      </c>
    </row>
    <row r="21" spans="2:54" x14ac:dyDescent="0.35">
      <c r="B21" t="s">
        <v>526</v>
      </c>
    </row>
    <row r="23" spans="2:54" x14ac:dyDescent="0.35">
      <c r="B23"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BB23"/>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498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489</v>
      </c>
      <c r="C9" s="16">
        <v>0.53803788600840696</v>
      </c>
      <c r="D9" s="16">
        <v>0.52036006287853598</v>
      </c>
      <c r="E9" s="16">
        <v>0.55463656306123699</v>
      </c>
      <c r="F9" s="16"/>
      <c r="G9" s="16">
        <v>0.50624150171788695</v>
      </c>
      <c r="H9" s="16">
        <v>0.56598911547452602</v>
      </c>
      <c r="I9" s="16">
        <v>0.57157930075470997</v>
      </c>
      <c r="J9" s="16">
        <v>0.54405427391047301</v>
      </c>
      <c r="K9" s="16">
        <v>0.55759250897256796</v>
      </c>
      <c r="L9" s="16">
        <v>0.486497364416694</v>
      </c>
      <c r="M9" s="16"/>
      <c r="N9" s="16">
        <v>0.54706498146350802</v>
      </c>
      <c r="O9" s="16">
        <v>0.49732214988940898</v>
      </c>
      <c r="P9" s="16">
        <v>0.52376103166111099</v>
      </c>
      <c r="Q9" s="16">
        <v>0.59007561671527697</v>
      </c>
      <c r="R9" s="16"/>
      <c r="S9" s="16">
        <v>0.54634251130670497</v>
      </c>
      <c r="T9" s="16">
        <v>0.52487489915371799</v>
      </c>
      <c r="U9" s="16"/>
      <c r="V9" s="16">
        <v>0.44612404185500898</v>
      </c>
      <c r="W9" s="16">
        <v>0.56401419746610804</v>
      </c>
      <c r="X9" s="16">
        <v>0.56713452390234198</v>
      </c>
      <c r="Y9" s="16">
        <v>0.66697954171363405</v>
      </c>
      <c r="Z9" s="16"/>
      <c r="AA9" s="16">
        <v>0.51304664272114797</v>
      </c>
      <c r="AB9" s="16">
        <v>0.58196807363567804</v>
      </c>
      <c r="AC9" s="16">
        <v>0.52912392599673097</v>
      </c>
      <c r="AD9" s="16">
        <v>0.55790995513809905</v>
      </c>
      <c r="AE9" s="16">
        <v>0.56716636261570996</v>
      </c>
      <c r="AF9" s="16">
        <v>0.40427981377661298</v>
      </c>
      <c r="AG9" s="16"/>
      <c r="AH9" s="16">
        <v>0.55438510412838704</v>
      </c>
      <c r="AI9" s="16">
        <v>0.54653916626348098</v>
      </c>
      <c r="AJ9" s="16"/>
      <c r="AK9" s="16">
        <v>0.54318694395467904</v>
      </c>
      <c r="AL9" s="16">
        <v>0.55800001232101704</v>
      </c>
      <c r="AM9" s="16"/>
      <c r="AN9" s="16">
        <v>0.54742770222694903</v>
      </c>
      <c r="AO9" s="16">
        <v>0.55361220147498302</v>
      </c>
      <c r="AP9" s="16"/>
      <c r="AQ9" s="16">
        <v>0.60760307633152399</v>
      </c>
      <c r="AR9" s="16">
        <v>0.53755012266813296</v>
      </c>
      <c r="AS9" s="16">
        <v>0.525006229717494</v>
      </c>
      <c r="AT9" s="16"/>
      <c r="AU9" s="16">
        <v>0.533949706163513</v>
      </c>
      <c r="AV9" s="16">
        <v>0.54619609774179201</v>
      </c>
      <c r="AW9" s="16"/>
      <c r="AX9" s="16">
        <v>0.561716222376893</v>
      </c>
      <c r="AY9" s="16">
        <v>0.42778105729256299</v>
      </c>
      <c r="AZ9" s="16"/>
      <c r="BA9" s="16">
        <v>0.64448738082311297</v>
      </c>
      <c r="BB9" s="16">
        <v>0.562119589876246</v>
      </c>
    </row>
    <row r="10" spans="2:54" x14ac:dyDescent="0.35">
      <c r="B10" s="19" t="s">
        <v>499</v>
      </c>
      <c r="C10" s="16">
        <v>0.46682608635554401</v>
      </c>
      <c r="D10" s="16">
        <v>0.451052601434349</v>
      </c>
      <c r="E10" s="16">
        <v>0.48234563755961501</v>
      </c>
      <c r="F10" s="16"/>
      <c r="G10" s="16">
        <v>0.48144100437088</v>
      </c>
      <c r="H10" s="16">
        <v>0.42864449650054798</v>
      </c>
      <c r="I10" s="16">
        <v>0.51829768604008197</v>
      </c>
      <c r="J10" s="16">
        <v>0.47530488832041501</v>
      </c>
      <c r="K10" s="16">
        <v>0.47829739720654202</v>
      </c>
      <c r="L10" s="16">
        <v>0.435687305656699</v>
      </c>
      <c r="M10" s="16"/>
      <c r="N10" s="16">
        <v>0.44192016717290999</v>
      </c>
      <c r="O10" s="16">
        <v>0.43296486758872998</v>
      </c>
      <c r="P10" s="16">
        <v>0.45971960410004797</v>
      </c>
      <c r="Q10" s="16">
        <v>0.525677978636933</v>
      </c>
      <c r="R10" s="16"/>
      <c r="S10" s="16">
        <v>0.47022467558986503</v>
      </c>
      <c r="T10" s="16">
        <v>0.46070575754754101</v>
      </c>
      <c r="U10" s="16"/>
      <c r="V10" s="16">
        <v>0.42367881675687302</v>
      </c>
      <c r="W10" s="16">
        <v>0.47465864508204397</v>
      </c>
      <c r="X10" s="16">
        <v>0.49566638344832198</v>
      </c>
      <c r="Y10" s="16">
        <v>0.450813714934228</v>
      </c>
      <c r="Z10" s="16"/>
      <c r="AA10" s="16">
        <v>0.46247484369229502</v>
      </c>
      <c r="AB10" s="16">
        <v>0.47318709938981202</v>
      </c>
      <c r="AC10" s="16">
        <v>0.47845374535749202</v>
      </c>
      <c r="AD10" s="16">
        <v>0.46348879763513501</v>
      </c>
      <c r="AE10" s="16">
        <v>0.48707289451406599</v>
      </c>
      <c r="AF10" s="16">
        <v>0.41183165330709698</v>
      </c>
      <c r="AG10" s="16"/>
      <c r="AH10" s="16">
        <v>0.47608374949801902</v>
      </c>
      <c r="AI10" s="16">
        <v>0.47419789885901398</v>
      </c>
      <c r="AJ10" s="16"/>
      <c r="AK10" s="16">
        <v>0.47915068562611002</v>
      </c>
      <c r="AL10" s="16">
        <v>0.441066877131783</v>
      </c>
      <c r="AM10" s="16"/>
      <c r="AN10" s="16">
        <v>0.46619107260995502</v>
      </c>
      <c r="AO10" s="16">
        <v>0.47087725861796098</v>
      </c>
      <c r="AP10" s="16"/>
      <c r="AQ10" s="16">
        <v>0.53464598645069705</v>
      </c>
      <c r="AR10" s="16">
        <v>0.47800408622942703</v>
      </c>
      <c r="AS10" s="16">
        <v>0.423587436670951</v>
      </c>
      <c r="AT10" s="16"/>
      <c r="AU10" s="16">
        <v>0.457039195838571</v>
      </c>
      <c r="AV10" s="16">
        <v>0.48919697367280701</v>
      </c>
      <c r="AW10" s="16"/>
      <c r="AX10" s="16">
        <v>0.478794427062459</v>
      </c>
      <c r="AY10" s="16">
        <v>0.41864718876187701</v>
      </c>
      <c r="AZ10" s="16"/>
      <c r="BA10" s="16">
        <v>0.50063781875672897</v>
      </c>
      <c r="BB10" s="16">
        <v>0.50541457896747499</v>
      </c>
    </row>
    <row r="11" spans="2:54" ht="29" customHeight="1" x14ac:dyDescent="0.35">
      <c r="B11" s="19" t="s">
        <v>491</v>
      </c>
      <c r="C11" s="16">
        <v>0.21794320524564401</v>
      </c>
      <c r="D11" s="16">
        <v>0.22664306211708601</v>
      </c>
      <c r="E11" s="16">
        <v>0.21132241265165799</v>
      </c>
      <c r="F11" s="16"/>
      <c r="G11" s="16">
        <v>0.28282832820425302</v>
      </c>
      <c r="H11" s="16">
        <v>0.25652630187206099</v>
      </c>
      <c r="I11" s="16">
        <v>0.27993658311270803</v>
      </c>
      <c r="J11" s="16">
        <v>0.15733208589941799</v>
      </c>
      <c r="K11" s="16">
        <v>0.197671930383338</v>
      </c>
      <c r="L11" s="16">
        <v>0.160804944081232</v>
      </c>
      <c r="M11" s="16"/>
      <c r="N11" s="16">
        <v>0.25093713221143299</v>
      </c>
      <c r="O11" s="16">
        <v>0.181344665822332</v>
      </c>
      <c r="P11" s="16">
        <v>0.262886647993466</v>
      </c>
      <c r="Q11" s="16">
        <v>0.15425054030318799</v>
      </c>
      <c r="R11" s="16"/>
      <c r="S11" s="16">
        <v>0.21946626864553501</v>
      </c>
      <c r="T11" s="16">
        <v>0.213411473591929</v>
      </c>
      <c r="U11" s="16"/>
      <c r="V11" s="16">
        <v>0.204154202222741</v>
      </c>
      <c r="W11" s="16">
        <v>0.22611893495195201</v>
      </c>
      <c r="X11" s="16">
        <v>0.209102914178973</v>
      </c>
      <c r="Y11" s="16">
        <v>0.298242775833025</v>
      </c>
      <c r="Z11" s="16"/>
      <c r="AA11" s="16">
        <v>0.23643616970994799</v>
      </c>
      <c r="AB11" s="16">
        <v>0.25112682469013903</v>
      </c>
      <c r="AC11" s="16">
        <v>0.11827296672016099</v>
      </c>
      <c r="AD11" s="16">
        <v>0.20245687961894401</v>
      </c>
      <c r="AE11" s="16">
        <v>0.20307857981330801</v>
      </c>
      <c r="AF11" s="16">
        <v>0.25870986323228101</v>
      </c>
      <c r="AG11" s="16"/>
      <c r="AH11" s="16">
        <v>0.20221170893336901</v>
      </c>
      <c r="AI11" s="16">
        <v>0.232389749237044</v>
      </c>
      <c r="AJ11" s="16"/>
      <c r="AK11" s="16">
        <v>0.22275069892725699</v>
      </c>
      <c r="AL11" s="16">
        <v>0.22371904445572399</v>
      </c>
      <c r="AM11" s="16"/>
      <c r="AN11" s="16">
        <v>0.19437732281919301</v>
      </c>
      <c r="AO11" s="16">
        <v>0.23956440771607901</v>
      </c>
      <c r="AP11" s="16"/>
      <c r="AQ11" s="16">
        <v>0.22833299381472699</v>
      </c>
      <c r="AR11" s="16">
        <v>0.208239741249125</v>
      </c>
      <c r="AS11" s="16">
        <v>0.240184058502944</v>
      </c>
      <c r="AT11" s="16"/>
      <c r="AU11" s="16">
        <v>0.22431245679766201</v>
      </c>
      <c r="AV11" s="16">
        <v>0.212871781071655</v>
      </c>
      <c r="AW11" s="16"/>
      <c r="AX11" s="16">
        <v>0.224849225116726</v>
      </c>
      <c r="AY11" s="16">
        <v>0.18556613106655201</v>
      </c>
      <c r="AZ11" s="16"/>
      <c r="BA11" s="16">
        <v>0.26691097774240302</v>
      </c>
      <c r="BB11" s="16">
        <v>0.17410446200004201</v>
      </c>
    </row>
    <row r="12" spans="2:54" x14ac:dyDescent="0.35">
      <c r="B12" s="19" t="s">
        <v>492</v>
      </c>
      <c r="C12" s="16">
        <v>0.19264340093993901</v>
      </c>
      <c r="D12" s="16">
        <v>0.23206483949259801</v>
      </c>
      <c r="E12" s="16">
        <v>0.15080890540145001</v>
      </c>
      <c r="F12" s="16"/>
      <c r="G12" s="16">
        <v>0.220035496006703</v>
      </c>
      <c r="H12" s="16">
        <v>0.27180488746459702</v>
      </c>
      <c r="I12" s="16">
        <v>0.24828140809882501</v>
      </c>
      <c r="J12" s="16">
        <v>0.175305477053804</v>
      </c>
      <c r="K12" s="16">
        <v>0.12438631127260701</v>
      </c>
      <c r="L12" s="16">
        <v>0.13223510475089101</v>
      </c>
      <c r="M12" s="16"/>
      <c r="N12" s="16">
        <v>0.20300432590287801</v>
      </c>
      <c r="O12" s="16">
        <v>0.16401687640858401</v>
      </c>
      <c r="P12" s="16">
        <v>0.17309004538307299</v>
      </c>
      <c r="Q12" s="16">
        <v>0.24161322656561701</v>
      </c>
      <c r="R12" s="16"/>
      <c r="S12" s="16">
        <v>0.20058868724332701</v>
      </c>
      <c r="T12" s="16">
        <v>0.17830235355134599</v>
      </c>
      <c r="U12" s="16"/>
      <c r="V12" s="16">
        <v>0.17657258409217499</v>
      </c>
      <c r="W12" s="16">
        <v>0.15561316134547101</v>
      </c>
      <c r="X12" s="16">
        <v>0.25712786733995802</v>
      </c>
      <c r="Y12" s="16">
        <v>0.19993804244983199</v>
      </c>
      <c r="Z12" s="16"/>
      <c r="AA12" s="16">
        <v>0.16660667750365801</v>
      </c>
      <c r="AB12" s="16">
        <v>0.15540528164321801</v>
      </c>
      <c r="AC12" s="16">
        <v>0.134386342963801</v>
      </c>
      <c r="AD12" s="16">
        <v>0.268705650232338</v>
      </c>
      <c r="AE12" s="16">
        <v>0.23369499920380199</v>
      </c>
      <c r="AF12" s="16">
        <v>0.28109432761880698</v>
      </c>
      <c r="AG12" s="16"/>
      <c r="AH12" s="16">
        <v>0.22679168889580401</v>
      </c>
      <c r="AI12" s="16">
        <v>0.16445313401497699</v>
      </c>
      <c r="AJ12" s="16"/>
      <c r="AK12" s="16">
        <v>0.19931511149568801</v>
      </c>
      <c r="AL12" s="16">
        <v>0.163996575231553</v>
      </c>
      <c r="AM12" s="16"/>
      <c r="AN12" s="16">
        <v>0.21719680887867601</v>
      </c>
      <c r="AO12" s="16">
        <v>0.17889788963896799</v>
      </c>
      <c r="AP12" s="16"/>
      <c r="AQ12" s="16">
        <v>0.187020671098763</v>
      </c>
      <c r="AR12" s="16">
        <v>0.18244337939177099</v>
      </c>
      <c r="AS12" s="16">
        <v>0.231106560436347</v>
      </c>
      <c r="AT12" s="16"/>
      <c r="AU12" s="16">
        <v>0.19422710752761699</v>
      </c>
      <c r="AV12" s="16">
        <v>0.19389998403978501</v>
      </c>
      <c r="AW12" s="16"/>
      <c r="AX12" s="16">
        <v>0.20490541627360401</v>
      </c>
      <c r="AY12" s="16">
        <v>0.125464263694756</v>
      </c>
      <c r="AZ12" s="16"/>
      <c r="BA12" s="16">
        <v>0.289863892468325</v>
      </c>
      <c r="BB12" s="16">
        <v>0.138778258786702</v>
      </c>
    </row>
    <row r="13" spans="2:54" ht="29" customHeight="1" x14ac:dyDescent="0.35">
      <c r="B13" s="19" t="s">
        <v>500</v>
      </c>
      <c r="C13" s="16">
        <v>0.17389011858728801</v>
      </c>
      <c r="D13" s="16">
        <v>0.15719605902161499</v>
      </c>
      <c r="E13" s="16">
        <v>0.19241810677023299</v>
      </c>
      <c r="F13" s="16"/>
      <c r="G13" s="16">
        <v>7.4920139327465995E-2</v>
      </c>
      <c r="H13" s="16">
        <v>0.109256950373691</v>
      </c>
      <c r="I13" s="16">
        <v>0.12565531560313201</v>
      </c>
      <c r="J13" s="16">
        <v>0.19616748940853199</v>
      </c>
      <c r="K13" s="16">
        <v>0.24732656593784899</v>
      </c>
      <c r="L13" s="16">
        <v>0.24963374521408899</v>
      </c>
      <c r="M13" s="16"/>
      <c r="N13" s="16">
        <v>0.18157050155211699</v>
      </c>
      <c r="O13" s="16">
        <v>0.15892405248291899</v>
      </c>
      <c r="P13" s="16">
        <v>0.17523326803810699</v>
      </c>
      <c r="Q13" s="16">
        <v>0.179324285964229</v>
      </c>
      <c r="R13" s="16"/>
      <c r="S13" s="16">
        <v>0.199262224157843</v>
      </c>
      <c r="T13" s="16">
        <v>0.13650028859112201</v>
      </c>
      <c r="U13" s="16"/>
      <c r="V13" s="16">
        <v>0.199723590682719</v>
      </c>
      <c r="W13" s="16">
        <v>0.15981631610363001</v>
      </c>
      <c r="X13" s="16">
        <v>0.17332810415664801</v>
      </c>
      <c r="Y13" s="16">
        <v>0.15242225259039299</v>
      </c>
      <c r="Z13" s="16"/>
      <c r="AA13" s="16">
        <v>0.148594121103413</v>
      </c>
      <c r="AB13" s="16">
        <v>0.16691821928321299</v>
      </c>
      <c r="AC13" s="16">
        <v>0.27158551176971601</v>
      </c>
      <c r="AD13" s="16">
        <v>0.166626852385728</v>
      </c>
      <c r="AE13" s="16">
        <v>0.18670891705963</v>
      </c>
      <c r="AF13" s="16">
        <v>0.23539811753176701</v>
      </c>
      <c r="AG13" s="16"/>
      <c r="AH13" s="16">
        <v>0.15440499293674201</v>
      </c>
      <c r="AI13" s="16">
        <v>0.20030955923636301</v>
      </c>
      <c r="AJ13" s="16"/>
      <c r="AK13" s="16">
        <v>0.15061965681834399</v>
      </c>
      <c r="AL13" s="16">
        <v>0.18683227335265101</v>
      </c>
      <c r="AM13" s="16"/>
      <c r="AN13" s="16">
        <v>0.16002705081103999</v>
      </c>
      <c r="AO13" s="16">
        <v>0.190306875066453</v>
      </c>
      <c r="AP13" s="16"/>
      <c r="AQ13" s="16">
        <v>0.158927428064534</v>
      </c>
      <c r="AR13" s="16">
        <v>0.167016948640166</v>
      </c>
      <c r="AS13" s="16">
        <v>0.18245482306331101</v>
      </c>
      <c r="AT13" s="16"/>
      <c r="AU13" s="16">
        <v>0.184256225635788</v>
      </c>
      <c r="AV13" s="16">
        <v>0.15870836574758401</v>
      </c>
      <c r="AW13" s="16"/>
      <c r="AX13" s="16">
        <v>0.16224723310071201</v>
      </c>
      <c r="AY13" s="16">
        <v>0.23105074248758201</v>
      </c>
      <c r="AZ13" s="16"/>
      <c r="BA13" s="16">
        <v>9.9828507753278603E-2</v>
      </c>
      <c r="BB13" s="16">
        <v>0.13312250489592001</v>
      </c>
    </row>
    <row r="14" spans="2:54" x14ac:dyDescent="0.35">
      <c r="B14" s="19" t="s">
        <v>495</v>
      </c>
      <c r="C14" s="16">
        <v>0.116708410040138</v>
      </c>
      <c r="D14" s="16">
        <v>0.14535285962365399</v>
      </c>
      <c r="E14" s="16">
        <v>8.4389420992860606E-2</v>
      </c>
      <c r="F14" s="16"/>
      <c r="G14" s="16">
        <v>0.19637497322314901</v>
      </c>
      <c r="H14" s="16">
        <v>0.17473089352695501</v>
      </c>
      <c r="I14" s="16">
        <v>0.16402167797956199</v>
      </c>
      <c r="J14" s="16">
        <v>9.7613807895885599E-2</v>
      </c>
      <c r="K14" s="16">
        <v>4.2694554367668398E-2</v>
      </c>
      <c r="L14" s="16">
        <v>5.6542856563306002E-2</v>
      </c>
      <c r="M14" s="16"/>
      <c r="N14" s="16">
        <v>0.138435603057881</v>
      </c>
      <c r="O14" s="16">
        <v>0.104106190565525</v>
      </c>
      <c r="P14" s="16">
        <v>9.6200714727429401E-2</v>
      </c>
      <c r="Q14" s="16">
        <v>0.14505141347438499</v>
      </c>
      <c r="R14" s="16"/>
      <c r="S14" s="16">
        <v>0.11922685497506599</v>
      </c>
      <c r="T14" s="16">
        <v>0.113492275326407</v>
      </c>
      <c r="U14" s="16"/>
      <c r="V14" s="16">
        <v>0.116682416705848</v>
      </c>
      <c r="W14" s="16">
        <v>0.10197440283558699</v>
      </c>
      <c r="X14" s="16">
        <v>0.13204790215225901</v>
      </c>
      <c r="Y14" s="16">
        <v>0.159324130156729</v>
      </c>
      <c r="Z14" s="16"/>
      <c r="AA14" s="16">
        <v>0.103401898510298</v>
      </c>
      <c r="AB14" s="16">
        <v>0.112712594844387</v>
      </c>
      <c r="AC14" s="16">
        <v>7.1848134004464798E-2</v>
      </c>
      <c r="AD14" s="16">
        <v>0.14012842907693199</v>
      </c>
      <c r="AE14" s="16">
        <v>0.16489399171455499</v>
      </c>
      <c r="AF14" s="16">
        <v>0.149997957559107</v>
      </c>
      <c r="AG14" s="16"/>
      <c r="AH14" s="16">
        <v>0.12597040707082699</v>
      </c>
      <c r="AI14" s="16">
        <v>0.124486817233985</v>
      </c>
      <c r="AJ14" s="16"/>
      <c r="AK14" s="16">
        <v>0.11185800200360101</v>
      </c>
      <c r="AL14" s="16">
        <v>0.121174496323823</v>
      </c>
      <c r="AM14" s="16"/>
      <c r="AN14" s="16">
        <v>0.106605487402849</v>
      </c>
      <c r="AO14" s="16">
        <v>0.13136979405287</v>
      </c>
      <c r="AP14" s="16"/>
      <c r="AQ14" s="16">
        <v>0.107848959127744</v>
      </c>
      <c r="AR14" s="16">
        <v>8.99787283948736E-2</v>
      </c>
      <c r="AS14" s="16">
        <v>0.15971756459456499</v>
      </c>
      <c r="AT14" s="16"/>
      <c r="AU14" s="16">
        <v>0.11063461488090399</v>
      </c>
      <c r="AV14" s="16">
        <v>0.123353572084062</v>
      </c>
      <c r="AW14" s="16"/>
      <c r="AX14" s="16">
        <v>0.12201873079233801</v>
      </c>
      <c r="AY14" s="16">
        <v>8.8395515896333293E-2</v>
      </c>
      <c r="AZ14" s="16"/>
      <c r="BA14" s="16">
        <v>0.16384337703035301</v>
      </c>
      <c r="BB14" s="16">
        <v>0.16668721523664301</v>
      </c>
    </row>
    <row r="15" spans="2:54" x14ac:dyDescent="0.35">
      <c r="B15" s="19" t="s">
        <v>493</v>
      </c>
      <c r="C15" s="16">
        <v>0.11658821751173901</v>
      </c>
      <c r="D15" s="16">
        <v>0.13131097234897601</v>
      </c>
      <c r="E15" s="16">
        <v>0.100848958707386</v>
      </c>
      <c r="F15" s="16"/>
      <c r="G15" s="16">
        <v>0.13599942588347699</v>
      </c>
      <c r="H15" s="16">
        <v>0.16196625781649299</v>
      </c>
      <c r="I15" s="16">
        <v>0.13806223644167501</v>
      </c>
      <c r="J15" s="16">
        <v>0.10187684090221</v>
      </c>
      <c r="K15" s="16">
        <v>0.10322183173237</v>
      </c>
      <c r="L15" s="16">
        <v>7.1354880481923399E-2</v>
      </c>
      <c r="M15" s="16"/>
      <c r="N15" s="16">
        <v>0.12634865472615001</v>
      </c>
      <c r="O15" s="16">
        <v>0.103888657312948</v>
      </c>
      <c r="P15" s="16">
        <v>0.119651522910537</v>
      </c>
      <c r="Q15" s="16">
        <v>0.115791740047665</v>
      </c>
      <c r="R15" s="16"/>
      <c r="S15" s="16">
        <v>0.13051020275320999</v>
      </c>
      <c r="T15" s="16">
        <v>9.6177386930807907E-2</v>
      </c>
      <c r="U15" s="16"/>
      <c r="V15" s="16">
        <v>0.144911490432963</v>
      </c>
      <c r="W15" s="16">
        <v>8.0026168985050397E-2</v>
      </c>
      <c r="X15" s="16">
        <v>0.14157357774255699</v>
      </c>
      <c r="Y15" s="16">
        <v>0.12374245570600401</v>
      </c>
      <c r="Z15" s="16"/>
      <c r="AA15" s="16">
        <v>0.10445202103302</v>
      </c>
      <c r="AB15" s="16">
        <v>0.15429300743466301</v>
      </c>
      <c r="AC15" s="16">
        <v>6.7672823998519802E-2</v>
      </c>
      <c r="AD15" s="16">
        <v>0.129208560612705</v>
      </c>
      <c r="AE15" s="16">
        <v>9.1678028408839901E-2</v>
      </c>
      <c r="AF15" s="16">
        <v>0.191317559352771</v>
      </c>
      <c r="AG15" s="16"/>
      <c r="AH15" s="16">
        <v>0.11127219844549199</v>
      </c>
      <c r="AI15" s="16">
        <v>0.11761407129672199</v>
      </c>
      <c r="AJ15" s="16"/>
      <c r="AK15" s="16">
        <v>0.10206692076405401</v>
      </c>
      <c r="AL15" s="16">
        <v>0.136789840030134</v>
      </c>
      <c r="AM15" s="16"/>
      <c r="AN15" s="16">
        <v>0.10523514659057499</v>
      </c>
      <c r="AO15" s="16">
        <v>0.12940482072004</v>
      </c>
      <c r="AP15" s="16"/>
      <c r="AQ15" s="16">
        <v>6.8995526573271404E-2</v>
      </c>
      <c r="AR15" s="16">
        <v>0.114974428058633</v>
      </c>
      <c r="AS15" s="16">
        <v>0.15819710550966801</v>
      </c>
      <c r="AT15" s="16"/>
      <c r="AU15" s="16">
        <v>0.13553380503559301</v>
      </c>
      <c r="AV15" s="16">
        <v>9.1834875380887401E-2</v>
      </c>
      <c r="AW15" s="16"/>
      <c r="AX15" s="16">
        <v>0.120630939231191</v>
      </c>
      <c r="AY15" s="16">
        <v>9.4734707720298406E-2</v>
      </c>
      <c r="AZ15" s="16"/>
      <c r="BA15" s="16">
        <v>0.174726072515661</v>
      </c>
      <c r="BB15" s="16">
        <v>0.121963116247729</v>
      </c>
    </row>
    <row r="16" spans="2:54" x14ac:dyDescent="0.35">
      <c r="B16" s="19" t="s">
        <v>494</v>
      </c>
      <c r="C16" s="16">
        <v>0.113486808243076</v>
      </c>
      <c r="D16" s="16">
        <v>0.13202947982077101</v>
      </c>
      <c r="E16" s="16">
        <v>9.5911804054522098E-2</v>
      </c>
      <c r="F16" s="16"/>
      <c r="G16" s="16">
        <v>0.17028112783027699</v>
      </c>
      <c r="H16" s="16">
        <v>0.180081767250441</v>
      </c>
      <c r="I16" s="16">
        <v>0.14940059931524299</v>
      </c>
      <c r="J16" s="16">
        <v>0.102191752168221</v>
      </c>
      <c r="K16" s="16">
        <v>5.5215042667225302E-2</v>
      </c>
      <c r="L16" s="16">
        <v>4.9835747800418502E-2</v>
      </c>
      <c r="M16" s="16"/>
      <c r="N16" s="16">
        <v>0.118652202029582</v>
      </c>
      <c r="O16" s="16">
        <v>0.105628532651676</v>
      </c>
      <c r="P16" s="16">
        <v>0.123924927958942</v>
      </c>
      <c r="Q16" s="16">
        <v>9.9921892640929696E-2</v>
      </c>
      <c r="R16" s="16"/>
      <c r="S16" s="16">
        <v>0.11633223303594099</v>
      </c>
      <c r="T16" s="16">
        <v>0.109761616174631</v>
      </c>
      <c r="U16" s="16"/>
      <c r="V16" s="16">
        <v>0.12491778552709799</v>
      </c>
      <c r="W16" s="16">
        <v>7.4562914072856298E-2</v>
      </c>
      <c r="X16" s="16">
        <v>0.15224725357402399</v>
      </c>
      <c r="Y16" s="16">
        <v>0.156524778449465</v>
      </c>
      <c r="Z16" s="16"/>
      <c r="AA16" s="16">
        <v>0.100928375416279</v>
      </c>
      <c r="AB16" s="16">
        <v>7.1962441830070806E-2</v>
      </c>
      <c r="AC16" s="16">
        <v>4.35700990659506E-2</v>
      </c>
      <c r="AD16" s="16">
        <v>0.157489448252181</v>
      </c>
      <c r="AE16" s="16">
        <v>0.18323028328616001</v>
      </c>
      <c r="AF16" s="16">
        <v>0.23178011410011501</v>
      </c>
      <c r="AG16" s="16"/>
      <c r="AH16" s="16">
        <v>0.136794206081713</v>
      </c>
      <c r="AI16" s="16">
        <v>8.4978469781663707E-2</v>
      </c>
      <c r="AJ16" s="16"/>
      <c r="AK16" s="16">
        <v>0.128150393899014</v>
      </c>
      <c r="AL16" s="16">
        <v>6.4690225229596998E-2</v>
      </c>
      <c r="AM16" s="16"/>
      <c r="AN16" s="16">
        <v>0.14069782927834501</v>
      </c>
      <c r="AO16" s="16">
        <v>8.6709989457966402E-2</v>
      </c>
      <c r="AP16" s="16"/>
      <c r="AQ16" s="16">
        <v>7.0657600815872898E-2</v>
      </c>
      <c r="AR16" s="16">
        <v>9.2365128971567304E-2</v>
      </c>
      <c r="AS16" s="16">
        <v>0.16039954658629299</v>
      </c>
      <c r="AT16" s="16"/>
      <c r="AU16" s="16">
        <v>0.11227725956672099</v>
      </c>
      <c r="AV16" s="16">
        <v>0.117266114578137</v>
      </c>
      <c r="AW16" s="16"/>
      <c r="AX16" s="16">
        <v>0.118466836556735</v>
      </c>
      <c r="AY16" s="16">
        <v>8.0257843684150801E-2</v>
      </c>
      <c r="AZ16" s="16"/>
      <c r="BA16" s="16">
        <v>0.17957667457412599</v>
      </c>
      <c r="BB16" s="16">
        <v>0.117060460226407</v>
      </c>
    </row>
    <row r="17" spans="2:54" x14ac:dyDescent="0.35">
      <c r="B17" s="19" t="s">
        <v>89</v>
      </c>
      <c r="C17" s="16">
        <v>0.112303685533394</v>
      </c>
      <c r="D17" s="16">
        <v>0.10692504544595099</v>
      </c>
      <c r="E17" s="16">
        <v>0.11915091030177299</v>
      </c>
      <c r="F17" s="16"/>
      <c r="G17" s="16">
        <v>0.11426828296330099</v>
      </c>
      <c r="H17" s="16">
        <v>9.1442540466575295E-2</v>
      </c>
      <c r="I17" s="16">
        <v>7.3192584647452597E-2</v>
      </c>
      <c r="J17" s="16">
        <v>0.11049108100859401</v>
      </c>
      <c r="K17" s="16">
        <v>0.105573835237275</v>
      </c>
      <c r="L17" s="16">
        <v>0.166110649987225</v>
      </c>
      <c r="M17" s="16"/>
      <c r="N17" s="16">
        <v>8.7599867098015996E-2</v>
      </c>
      <c r="O17" s="16">
        <v>0.16278574357542</v>
      </c>
      <c r="P17" s="16">
        <v>9.5393537658156405E-2</v>
      </c>
      <c r="Q17" s="16">
        <v>0.112962992545249</v>
      </c>
      <c r="R17" s="16"/>
      <c r="S17" s="16">
        <v>0.107749841149529</v>
      </c>
      <c r="T17" s="16">
        <v>0.119729115986437</v>
      </c>
      <c r="U17" s="16"/>
      <c r="V17" s="16">
        <v>0.16104096771840701</v>
      </c>
      <c r="W17" s="16">
        <v>0.12659368583111799</v>
      </c>
      <c r="X17" s="16">
        <v>5.6417425747722502E-2</v>
      </c>
      <c r="Y17" s="16">
        <v>5.7249034328415001E-2</v>
      </c>
      <c r="Z17" s="16"/>
      <c r="AA17" s="16">
        <v>0.144982178379785</v>
      </c>
      <c r="AB17" s="16">
        <v>0.114420753670468</v>
      </c>
      <c r="AC17" s="16">
        <v>0.127770054570747</v>
      </c>
      <c r="AD17" s="16">
        <v>5.7727405747170502E-2</v>
      </c>
      <c r="AE17" s="16">
        <v>9.1046135724073898E-2</v>
      </c>
      <c r="AF17" s="16">
        <v>7.5793178881691001E-2</v>
      </c>
      <c r="AG17" s="16"/>
      <c r="AH17" s="16">
        <v>0.107003551247145</v>
      </c>
      <c r="AI17" s="16">
        <v>8.9458456036348402E-2</v>
      </c>
      <c r="AJ17" s="16"/>
      <c r="AK17" s="16">
        <v>0.10643179196506899</v>
      </c>
      <c r="AL17" s="16">
        <v>9.9781972693494494E-2</v>
      </c>
      <c r="AM17" s="16"/>
      <c r="AN17" s="16">
        <v>0.11531041309456901</v>
      </c>
      <c r="AO17" s="16">
        <v>8.3372304849944401E-2</v>
      </c>
      <c r="AP17" s="16"/>
      <c r="AQ17" s="16">
        <v>8.2998920703330203E-2</v>
      </c>
      <c r="AR17" s="16">
        <v>0.139449210137921</v>
      </c>
      <c r="AS17" s="16">
        <v>8.40143514488082E-2</v>
      </c>
      <c r="AT17" s="16"/>
      <c r="AU17" s="16">
        <v>0.11598228848497801</v>
      </c>
      <c r="AV17" s="16">
        <v>0.106100666885713</v>
      </c>
      <c r="AW17" s="16"/>
      <c r="AX17" s="16">
        <v>9.34012964902559E-2</v>
      </c>
      <c r="AY17" s="16">
        <v>0.19981708794682301</v>
      </c>
      <c r="AZ17" s="16"/>
      <c r="BA17" s="16">
        <v>3.7175545620822002E-2</v>
      </c>
      <c r="BB17" s="16">
        <v>6.6614658357436296E-2</v>
      </c>
    </row>
    <row r="18" spans="2:54" x14ac:dyDescent="0.35">
      <c r="B18" s="19" t="s">
        <v>497</v>
      </c>
      <c r="C18" s="20">
        <v>1.10242891298093E-2</v>
      </c>
      <c r="D18" s="20">
        <v>1.578949401301E-2</v>
      </c>
      <c r="E18" s="20">
        <v>6.6816536917199201E-3</v>
      </c>
      <c r="F18" s="20"/>
      <c r="G18" s="20">
        <v>6.4313731037226396E-3</v>
      </c>
      <c r="H18" s="20">
        <v>1.22824232279512E-2</v>
      </c>
      <c r="I18" s="20">
        <v>8.83650819220997E-3</v>
      </c>
      <c r="J18" s="20">
        <v>1.11788145087413E-2</v>
      </c>
      <c r="K18" s="20">
        <v>9.8388321329297406E-3</v>
      </c>
      <c r="L18" s="20">
        <v>1.51115238902301E-2</v>
      </c>
      <c r="M18" s="20"/>
      <c r="N18" s="20">
        <v>2.5128143896090398E-2</v>
      </c>
      <c r="O18" s="20">
        <v>8.51823379343432E-3</v>
      </c>
      <c r="P18" s="20">
        <v>1.0630515501345699E-2</v>
      </c>
      <c r="Q18" s="20">
        <v>3.7445867881656398E-3</v>
      </c>
      <c r="R18" s="20"/>
      <c r="S18" s="20">
        <v>1.25906863637795E-2</v>
      </c>
      <c r="T18" s="20">
        <v>7.0584750931683904E-3</v>
      </c>
      <c r="U18" s="20"/>
      <c r="V18" s="20">
        <v>1.76692097304103E-2</v>
      </c>
      <c r="W18" s="20">
        <v>6.1388932710705899E-3</v>
      </c>
      <c r="X18" s="20">
        <v>1.1271086284199599E-2</v>
      </c>
      <c r="Y18" s="20">
        <v>1.6899181967498102E-2</v>
      </c>
      <c r="Z18" s="20"/>
      <c r="AA18" s="20">
        <v>1.0729847310172401E-2</v>
      </c>
      <c r="AB18" s="20">
        <v>1.9554578851481898E-2</v>
      </c>
      <c r="AC18" s="20">
        <v>0</v>
      </c>
      <c r="AD18" s="20">
        <v>1.0821966590707501E-2</v>
      </c>
      <c r="AE18" s="20">
        <v>1.15564376177862E-2</v>
      </c>
      <c r="AF18" s="20">
        <v>0</v>
      </c>
      <c r="AG18" s="20"/>
      <c r="AH18" s="20">
        <v>3.8844844700919399E-3</v>
      </c>
      <c r="AI18" s="20">
        <v>1.21492335594207E-2</v>
      </c>
      <c r="AJ18" s="20"/>
      <c r="AK18" s="20">
        <v>2.5178528505118798E-3</v>
      </c>
      <c r="AL18" s="20">
        <v>1.52544762261371E-2</v>
      </c>
      <c r="AM18" s="20"/>
      <c r="AN18" s="20">
        <v>4.3042582171902597E-3</v>
      </c>
      <c r="AO18" s="20">
        <v>1.7583376921034701E-2</v>
      </c>
      <c r="AP18" s="20"/>
      <c r="AQ18" s="20">
        <v>9.6874568834405504E-3</v>
      </c>
      <c r="AR18" s="20">
        <v>7.6880993053915396E-3</v>
      </c>
      <c r="AS18" s="20">
        <v>1.38901859733725E-2</v>
      </c>
      <c r="AT18" s="20"/>
      <c r="AU18" s="20">
        <v>6.2302022619209804E-3</v>
      </c>
      <c r="AV18" s="20">
        <v>1.8024923076041699E-2</v>
      </c>
      <c r="AW18" s="20"/>
      <c r="AX18" s="20">
        <v>1.2248063596120601E-2</v>
      </c>
      <c r="AY18" s="20">
        <v>0</v>
      </c>
      <c r="AZ18" s="20"/>
      <c r="BA18" s="20">
        <v>1.1755598682224901E-2</v>
      </c>
      <c r="BB18" s="20">
        <v>0</v>
      </c>
    </row>
    <row r="19" spans="2:54" x14ac:dyDescent="0.35">
      <c r="B19" s="21"/>
    </row>
    <row r="20" spans="2:54" x14ac:dyDescent="0.35">
      <c r="B20" t="s">
        <v>525</v>
      </c>
    </row>
    <row r="21" spans="2:54" x14ac:dyDescent="0.35">
      <c r="B21" t="s">
        <v>526</v>
      </c>
    </row>
    <row r="23" spans="2:54" x14ac:dyDescent="0.35">
      <c r="B23"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BB24"/>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501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ht="29" customHeight="1" x14ac:dyDescent="0.35">
      <c r="B9" s="19" t="s">
        <v>478</v>
      </c>
      <c r="C9" s="16">
        <v>0.17923682108734401</v>
      </c>
      <c r="D9" s="16">
        <v>0.13433671159080199</v>
      </c>
      <c r="E9" s="16">
        <v>0.22457069540187299</v>
      </c>
      <c r="F9" s="16"/>
      <c r="G9" s="16">
        <v>0.107495442379033</v>
      </c>
      <c r="H9" s="16">
        <v>0.16260454193591201</v>
      </c>
      <c r="I9" s="16">
        <v>0.19700900436739099</v>
      </c>
      <c r="J9" s="16">
        <v>0.20834834266265401</v>
      </c>
      <c r="K9" s="16">
        <v>0.188249360169431</v>
      </c>
      <c r="L9" s="16">
        <v>0.19206032552736699</v>
      </c>
      <c r="M9" s="16"/>
      <c r="N9" s="16">
        <v>0.129276528906174</v>
      </c>
      <c r="O9" s="16">
        <v>0.185023959272204</v>
      </c>
      <c r="P9" s="16">
        <v>0.19619283939534801</v>
      </c>
      <c r="Q9" s="16">
        <v>0.18277376131186099</v>
      </c>
      <c r="R9" s="16"/>
      <c r="S9" s="16">
        <v>0.15643647678172301</v>
      </c>
      <c r="T9" s="16">
        <v>0.21450735569311299</v>
      </c>
      <c r="U9" s="16"/>
      <c r="V9" s="16">
        <v>0.22478066097948499</v>
      </c>
      <c r="W9" s="16">
        <v>0.20158595221282</v>
      </c>
      <c r="X9" s="16">
        <v>0.116229906394198</v>
      </c>
      <c r="Y9" s="16">
        <v>0.113756686513385</v>
      </c>
      <c r="Z9" s="16"/>
      <c r="AA9" s="16">
        <v>0.204521077708296</v>
      </c>
      <c r="AB9" s="16">
        <v>0.20901875671950301</v>
      </c>
      <c r="AC9" s="16">
        <v>0.184277609884586</v>
      </c>
      <c r="AD9" s="16">
        <v>0.127891043323728</v>
      </c>
      <c r="AE9" s="16">
        <v>0.151553491192815</v>
      </c>
      <c r="AF9" s="16">
        <v>0.104349695157033</v>
      </c>
      <c r="AG9" s="16"/>
      <c r="AH9" s="16">
        <v>0.169215799279989</v>
      </c>
      <c r="AI9" s="16">
        <v>0.20312471675825799</v>
      </c>
      <c r="AJ9" s="16"/>
      <c r="AK9" s="16">
        <v>0.18420955809683101</v>
      </c>
      <c r="AL9" s="16">
        <v>0.196781865824421</v>
      </c>
      <c r="AM9" s="16"/>
      <c r="AN9" s="16">
        <v>0.17011633238016999</v>
      </c>
      <c r="AO9" s="16">
        <v>0.20194342867852499</v>
      </c>
      <c r="AP9" s="16"/>
      <c r="AQ9" s="16">
        <v>0.150414716009482</v>
      </c>
      <c r="AR9" s="16">
        <v>0.17664686566144999</v>
      </c>
      <c r="AS9" s="16">
        <v>0.185609113008016</v>
      </c>
      <c r="AT9" s="16"/>
      <c r="AU9" s="16">
        <v>0.181039233620024</v>
      </c>
      <c r="AV9" s="16">
        <v>0.179939398136927</v>
      </c>
      <c r="AW9" s="16"/>
      <c r="AX9" s="16">
        <v>0.177191802572855</v>
      </c>
      <c r="AY9" s="16">
        <v>0.19094890374113499</v>
      </c>
      <c r="AZ9" s="16"/>
      <c r="BA9" s="16">
        <v>0.19444058585711499</v>
      </c>
      <c r="BB9" s="16">
        <v>0.122833444194774</v>
      </c>
    </row>
    <row r="10" spans="2:54" x14ac:dyDescent="0.35">
      <c r="B10" s="19" t="s">
        <v>479</v>
      </c>
      <c r="C10" s="16">
        <v>0.123214940550323</v>
      </c>
      <c r="D10" s="16">
        <v>0.13599926972015799</v>
      </c>
      <c r="E10" s="16">
        <v>0.111247127431275</v>
      </c>
      <c r="F10" s="16"/>
      <c r="G10" s="16">
        <v>0.120953514840436</v>
      </c>
      <c r="H10" s="16">
        <v>0.15749000865127299</v>
      </c>
      <c r="I10" s="16">
        <v>0.109249987277239</v>
      </c>
      <c r="J10" s="16">
        <v>9.2185360507675201E-2</v>
      </c>
      <c r="K10" s="16">
        <v>0.156928398672007</v>
      </c>
      <c r="L10" s="16">
        <v>0.103030926604428</v>
      </c>
      <c r="M10" s="16"/>
      <c r="N10" s="16">
        <v>0.17719849052297801</v>
      </c>
      <c r="O10" s="16">
        <v>0.123126397042413</v>
      </c>
      <c r="P10" s="16">
        <v>0.108947330551618</v>
      </c>
      <c r="Q10" s="16">
        <v>0.107500996741744</v>
      </c>
      <c r="R10" s="16"/>
      <c r="S10" s="16">
        <v>0.12353634077761901</v>
      </c>
      <c r="T10" s="16">
        <v>0.123343877683462</v>
      </c>
      <c r="U10" s="16"/>
      <c r="V10" s="16">
        <v>0.15021215880071101</v>
      </c>
      <c r="W10" s="16">
        <v>9.8715053472269304E-2</v>
      </c>
      <c r="X10" s="16">
        <v>0.132224047957264</v>
      </c>
      <c r="Y10" s="16">
        <v>0.13398317931623799</v>
      </c>
      <c r="Z10" s="16"/>
      <c r="AA10" s="16">
        <v>0.121830753556668</v>
      </c>
      <c r="AB10" s="16">
        <v>0.13763132444952</v>
      </c>
      <c r="AC10" s="16">
        <v>0.128154360406249</v>
      </c>
      <c r="AD10" s="16">
        <v>0.115865993456644</v>
      </c>
      <c r="AE10" s="16">
        <v>0.10994722382602599</v>
      </c>
      <c r="AF10" s="16">
        <v>0.13002147065532799</v>
      </c>
      <c r="AG10" s="16"/>
      <c r="AH10" s="16">
        <v>0.11466703819846601</v>
      </c>
      <c r="AI10" s="16">
        <v>0.129294135207801</v>
      </c>
      <c r="AJ10" s="16"/>
      <c r="AK10" s="16">
        <v>0.117653948585504</v>
      </c>
      <c r="AL10" s="16">
        <v>0.110160467687763</v>
      </c>
      <c r="AM10" s="16"/>
      <c r="AN10" s="16">
        <v>0.10765687746515699</v>
      </c>
      <c r="AO10" s="16">
        <v>0.13654566484714001</v>
      </c>
      <c r="AP10" s="16"/>
      <c r="AQ10" s="16">
        <v>9.1146413724133901E-2</v>
      </c>
      <c r="AR10" s="16">
        <v>0.107291132606672</v>
      </c>
      <c r="AS10" s="16">
        <v>0.156879568392785</v>
      </c>
      <c r="AT10" s="16"/>
      <c r="AU10" s="16">
        <v>0.12809713955756799</v>
      </c>
      <c r="AV10" s="16">
        <v>0.118530304625431</v>
      </c>
      <c r="AW10" s="16"/>
      <c r="AX10" s="16">
        <v>0.127462393239334</v>
      </c>
      <c r="AY10" s="16">
        <v>0.106512313677045</v>
      </c>
      <c r="AZ10" s="16"/>
      <c r="BA10" s="16">
        <v>0.151618346822773</v>
      </c>
      <c r="BB10" s="16">
        <v>0.100755922446516</v>
      </c>
    </row>
    <row r="11" spans="2:54" x14ac:dyDescent="0.35">
      <c r="B11" s="19" t="s">
        <v>480</v>
      </c>
      <c r="C11" s="16">
        <v>0.115127603084132</v>
      </c>
      <c r="D11" s="16">
        <v>0.13304862759271699</v>
      </c>
      <c r="E11" s="16">
        <v>9.9944695110067802E-2</v>
      </c>
      <c r="F11" s="16"/>
      <c r="G11" s="16">
        <v>0.15153653704824799</v>
      </c>
      <c r="H11" s="16">
        <v>0.139831373220105</v>
      </c>
      <c r="I11" s="16">
        <v>8.2355549826118105E-2</v>
      </c>
      <c r="J11" s="16">
        <v>0.144437714164111</v>
      </c>
      <c r="K11" s="16">
        <v>0.12051399453646899</v>
      </c>
      <c r="L11" s="16">
        <v>7.2088415957521607E-2</v>
      </c>
      <c r="M11" s="16"/>
      <c r="N11" s="16">
        <v>0.11715791420020601</v>
      </c>
      <c r="O11" s="16">
        <v>0.117075530615408</v>
      </c>
      <c r="P11" s="16">
        <v>0.114013313691558</v>
      </c>
      <c r="Q11" s="16">
        <v>0.11375633407036</v>
      </c>
      <c r="R11" s="16"/>
      <c r="S11" s="16">
        <v>0.122425173472952</v>
      </c>
      <c r="T11" s="16">
        <v>0.101377188326378</v>
      </c>
      <c r="U11" s="16"/>
      <c r="V11" s="16">
        <v>7.7736410093516006E-2</v>
      </c>
      <c r="W11" s="16">
        <v>0.112518847928542</v>
      </c>
      <c r="X11" s="16">
        <v>0.151262967647424</v>
      </c>
      <c r="Y11" s="16">
        <v>0.116919598597425</v>
      </c>
      <c r="Z11" s="16"/>
      <c r="AA11" s="16">
        <v>0.107505908169441</v>
      </c>
      <c r="AB11" s="16">
        <v>0.105898084552244</v>
      </c>
      <c r="AC11" s="16">
        <v>0.112619295945624</v>
      </c>
      <c r="AD11" s="16">
        <v>0.16186152477512</v>
      </c>
      <c r="AE11" s="16">
        <v>6.8179071286357307E-2</v>
      </c>
      <c r="AF11" s="16">
        <v>8.7091418809018495E-2</v>
      </c>
      <c r="AG11" s="16"/>
      <c r="AH11" s="16">
        <v>0.145696225509793</v>
      </c>
      <c r="AI11" s="16">
        <v>8.3837471693508497E-2</v>
      </c>
      <c r="AJ11" s="16"/>
      <c r="AK11" s="16">
        <v>0.120352658013435</v>
      </c>
      <c r="AL11" s="16">
        <v>0.11842053352533501</v>
      </c>
      <c r="AM11" s="16"/>
      <c r="AN11" s="16">
        <v>0.13827260697375399</v>
      </c>
      <c r="AO11" s="16">
        <v>9.6107224753462603E-2</v>
      </c>
      <c r="AP11" s="16"/>
      <c r="AQ11" s="16">
        <v>0.14114940249457</v>
      </c>
      <c r="AR11" s="16">
        <v>9.4537103238647793E-2</v>
      </c>
      <c r="AS11" s="16">
        <v>0.11625833848443901</v>
      </c>
      <c r="AT11" s="16"/>
      <c r="AU11" s="16">
        <v>0.113458067357598</v>
      </c>
      <c r="AV11" s="16">
        <v>0.11958921374582</v>
      </c>
      <c r="AW11" s="16"/>
      <c r="AX11" s="16">
        <v>0.118180616414459</v>
      </c>
      <c r="AY11" s="16">
        <v>0.104190716622867</v>
      </c>
      <c r="AZ11" s="16"/>
      <c r="BA11" s="16">
        <v>0.16071831545028001</v>
      </c>
      <c r="BB11" s="16">
        <v>0.14999206211872099</v>
      </c>
    </row>
    <row r="12" spans="2:54" x14ac:dyDescent="0.35">
      <c r="B12" s="19" t="s">
        <v>481</v>
      </c>
      <c r="C12" s="16">
        <v>6.5475856836612001E-2</v>
      </c>
      <c r="D12" s="16">
        <v>8.0733693531755302E-2</v>
      </c>
      <c r="E12" s="16">
        <v>4.5677137122676501E-2</v>
      </c>
      <c r="F12" s="16"/>
      <c r="G12" s="16">
        <v>9.67910804523337E-2</v>
      </c>
      <c r="H12" s="16">
        <v>8.6882870410477001E-2</v>
      </c>
      <c r="I12" s="16">
        <v>8.7412287031774796E-2</v>
      </c>
      <c r="J12" s="16">
        <v>5.3471594686629403E-2</v>
      </c>
      <c r="K12" s="16">
        <v>3.6600498067414798E-2</v>
      </c>
      <c r="L12" s="16">
        <v>4.3653695290308499E-2</v>
      </c>
      <c r="M12" s="16"/>
      <c r="N12" s="16">
        <v>6.5151074812766496E-2</v>
      </c>
      <c r="O12" s="16">
        <v>7.7969050291803704E-2</v>
      </c>
      <c r="P12" s="16">
        <v>7.0055052835955603E-2</v>
      </c>
      <c r="Q12" s="16">
        <v>4.7438856487275097E-2</v>
      </c>
      <c r="R12" s="16"/>
      <c r="S12" s="16">
        <v>6.86535750875025E-2</v>
      </c>
      <c r="T12" s="16">
        <v>6.1010570321746602E-2</v>
      </c>
      <c r="U12" s="16"/>
      <c r="V12" s="16">
        <v>4.9267536885175697E-2</v>
      </c>
      <c r="W12" s="16">
        <v>5.1337402477982602E-2</v>
      </c>
      <c r="X12" s="16">
        <v>9.7346445793997302E-2</v>
      </c>
      <c r="Y12" s="16">
        <v>8.1395445418666307E-2</v>
      </c>
      <c r="Z12" s="16"/>
      <c r="AA12" s="16">
        <v>5.3241844477563798E-2</v>
      </c>
      <c r="AB12" s="16">
        <v>6.2213316221818998E-2</v>
      </c>
      <c r="AC12" s="16">
        <v>3.8254187277967901E-2</v>
      </c>
      <c r="AD12" s="16">
        <v>9.0422427085005905E-2</v>
      </c>
      <c r="AE12" s="16">
        <v>0.11227826890454699</v>
      </c>
      <c r="AF12" s="16">
        <v>1.80698846772482E-2</v>
      </c>
      <c r="AG12" s="16"/>
      <c r="AH12" s="16">
        <v>7.0295302642192803E-2</v>
      </c>
      <c r="AI12" s="16">
        <v>5.8501770542344601E-2</v>
      </c>
      <c r="AJ12" s="16"/>
      <c r="AK12" s="16">
        <v>8.8380201084334906E-2</v>
      </c>
      <c r="AL12" s="16">
        <v>5.5669954056287302E-2</v>
      </c>
      <c r="AM12" s="16"/>
      <c r="AN12" s="16">
        <v>7.5801145474180501E-2</v>
      </c>
      <c r="AO12" s="16">
        <v>5.8828024738945599E-2</v>
      </c>
      <c r="AP12" s="16"/>
      <c r="AQ12" s="16">
        <v>6.6802682857935405E-2</v>
      </c>
      <c r="AR12" s="16">
        <v>6.6253142005884405E-2</v>
      </c>
      <c r="AS12" s="16">
        <v>7.7015411866153294E-2</v>
      </c>
      <c r="AT12" s="16"/>
      <c r="AU12" s="16">
        <v>7.5548905265292399E-2</v>
      </c>
      <c r="AV12" s="16">
        <v>4.8285932822974699E-2</v>
      </c>
      <c r="AW12" s="16"/>
      <c r="AX12" s="16">
        <v>6.7479893563890905E-2</v>
      </c>
      <c r="AY12" s="16">
        <v>5.7890555650053598E-2</v>
      </c>
      <c r="AZ12" s="16"/>
      <c r="BA12" s="16">
        <v>9.8417234557062305E-2</v>
      </c>
      <c r="BB12" s="16">
        <v>0.10252919919615</v>
      </c>
    </row>
    <row r="13" spans="2:54" x14ac:dyDescent="0.35">
      <c r="B13" s="19" t="s">
        <v>482</v>
      </c>
      <c r="C13" s="16">
        <v>5.4319403657300001E-2</v>
      </c>
      <c r="D13" s="16">
        <v>7.1156560377829997E-2</v>
      </c>
      <c r="E13" s="16">
        <v>3.9214992766600898E-2</v>
      </c>
      <c r="F13" s="16"/>
      <c r="G13" s="16">
        <v>4.5588784710860697E-2</v>
      </c>
      <c r="H13" s="16">
        <v>5.1791419553810697E-2</v>
      </c>
      <c r="I13" s="16">
        <v>5.4283469776042002E-2</v>
      </c>
      <c r="J13" s="16">
        <v>6.6196937601467304E-2</v>
      </c>
      <c r="K13" s="16">
        <v>7.0252776155523902E-2</v>
      </c>
      <c r="L13" s="16">
        <v>4.0114279630171397E-2</v>
      </c>
      <c r="M13" s="16"/>
      <c r="N13" s="16">
        <v>7.8895834286209901E-2</v>
      </c>
      <c r="O13" s="16">
        <v>3.9141587751135597E-2</v>
      </c>
      <c r="P13" s="16">
        <v>5.8436437416625998E-2</v>
      </c>
      <c r="Q13" s="16">
        <v>4.3387677520425098E-2</v>
      </c>
      <c r="R13" s="16"/>
      <c r="S13" s="16">
        <v>5.9035862262951898E-2</v>
      </c>
      <c r="T13" s="16">
        <v>4.7478473369158398E-2</v>
      </c>
      <c r="U13" s="16"/>
      <c r="V13" s="16">
        <v>4.5592664172107999E-2</v>
      </c>
      <c r="W13" s="16">
        <v>5.0220716671959403E-2</v>
      </c>
      <c r="X13" s="16">
        <v>7.0977303592028307E-2</v>
      </c>
      <c r="Y13" s="16">
        <v>2.63429654447036E-2</v>
      </c>
      <c r="Z13" s="16"/>
      <c r="AA13" s="16">
        <v>5.70142409103232E-2</v>
      </c>
      <c r="AB13" s="16">
        <v>5.3758269899159702E-2</v>
      </c>
      <c r="AC13" s="16">
        <v>1.9129218226289199E-2</v>
      </c>
      <c r="AD13" s="16">
        <v>5.2972510217995698E-2</v>
      </c>
      <c r="AE13" s="16">
        <v>8.5023944480266803E-2</v>
      </c>
      <c r="AF13" s="16">
        <v>5.6056303226733599E-2</v>
      </c>
      <c r="AG13" s="16"/>
      <c r="AH13" s="16">
        <v>3.7823739188535301E-2</v>
      </c>
      <c r="AI13" s="16">
        <v>7.0533891286823802E-2</v>
      </c>
      <c r="AJ13" s="16"/>
      <c r="AK13" s="16">
        <v>5.4734606641812102E-2</v>
      </c>
      <c r="AL13" s="16">
        <v>6.0043920892435702E-2</v>
      </c>
      <c r="AM13" s="16"/>
      <c r="AN13" s="16">
        <v>3.7169452669755E-2</v>
      </c>
      <c r="AO13" s="16">
        <v>7.4554803609542405E-2</v>
      </c>
      <c r="AP13" s="16"/>
      <c r="AQ13" s="16">
        <v>7.2999303676834507E-2</v>
      </c>
      <c r="AR13" s="16">
        <v>5.0094651585175599E-2</v>
      </c>
      <c r="AS13" s="16">
        <v>5.0193006583900003E-2</v>
      </c>
      <c r="AT13" s="16"/>
      <c r="AU13" s="16">
        <v>4.4549526686980603E-2</v>
      </c>
      <c r="AV13" s="16">
        <v>6.9165214978595901E-2</v>
      </c>
      <c r="AW13" s="16"/>
      <c r="AX13" s="16">
        <v>6.1298446533405597E-2</v>
      </c>
      <c r="AY13" s="16">
        <v>2.0914786562886499E-2</v>
      </c>
      <c r="AZ13" s="16"/>
      <c r="BA13" s="16">
        <v>5.2438257403908201E-2</v>
      </c>
      <c r="BB13" s="16">
        <v>8.7554287425837193E-2</v>
      </c>
    </row>
    <row r="14" spans="2:54" x14ac:dyDescent="0.35">
      <c r="B14" s="19" t="s">
        <v>483</v>
      </c>
      <c r="C14" s="16">
        <v>4.3920814835864602E-2</v>
      </c>
      <c r="D14" s="16">
        <v>5.3857631946423998E-2</v>
      </c>
      <c r="E14" s="16">
        <v>3.3360005991927601E-2</v>
      </c>
      <c r="F14" s="16"/>
      <c r="G14" s="16">
        <v>9.0707927283043804E-2</v>
      </c>
      <c r="H14" s="16">
        <v>7.2860304538415896E-2</v>
      </c>
      <c r="I14" s="16">
        <v>2.2464217519971699E-2</v>
      </c>
      <c r="J14" s="16">
        <v>6.1505695770617201E-2</v>
      </c>
      <c r="K14" s="16">
        <v>0</v>
      </c>
      <c r="L14" s="16">
        <v>2.99148359628955E-2</v>
      </c>
      <c r="M14" s="16"/>
      <c r="N14" s="16">
        <v>2.8083911457954198E-2</v>
      </c>
      <c r="O14" s="16">
        <v>3.5890129532187301E-2</v>
      </c>
      <c r="P14" s="16">
        <v>3.9160299701826599E-2</v>
      </c>
      <c r="Q14" s="16">
        <v>6.9922622609530999E-2</v>
      </c>
      <c r="R14" s="16"/>
      <c r="S14" s="16">
        <v>4.0768152487944902E-2</v>
      </c>
      <c r="T14" s="16">
        <v>4.8893055211619602E-2</v>
      </c>
      <c r="U14" s="16"/>
      <c r="V14" s="16">
        <v>2.2668063634321601E-2</v>
      </c>
      <c r="W14" s="16">
        <v>6.0749258083382399E-2</v>
      </c>
      <c r="X14" s="16">
        <v>3.8414237647377003E-2</v>
      </c>
      <c r="Y14" s="16">
        <v>5.0676743335923501E-2</v>
      </c>
      <c r="Z14" s="16"/>
      <c r="AA14" s="16">
        <v>4.4139645508208203E-2</v>
      </c>
      <c r="AB14" s="16">
        <v>2.6877266107849199E-2</v>
      </c>
      <c r="AC14" s="16">
        <v>4.5475055189864701E-2</v>
      </c>
      <c r="AD14" s="16">
        <v>5.1507004625513199E-2</v>
      </c>
      <c r="AE14" s="16">
        <v>3.6702229612389101E-2</v>
      </c>
      <c r="AF14" s="16">
        <v>0.104290458587287</v>
      </c>
      <c r="AG14" s="16"/>
      <c r="AH14" s="16">
        <v>3.9558874379803197E-2</v>
      </c>
      <c r="AI14" s="16">
        <v>5.0059265952116197E-2</v>
      </c>
      <c r="AJ14" s="16"/>
      <c r="AK14" s="16">
        <v>4.98439133718422E-2</v>
      </c>
      <c r="AL14" s="16">
        <v>4.9029037253461E-2</v>
      </c>
      <c r="AM14" s="16"/>
      <c r="AN14" s="16">
        <v>4.3380035605337201E-2</v>
      </c>
      <c r="AO14" s="16">
        <v>4.3558394614495698E-2</v>
      </c>
      <c r="AP14" s="16"/>
      <c r="AQ14" s="16">
        <v>3.8907759657544103E-2</v>
      </c>
      <c r="AR14" s="16">
        <v>4.22164295774555E-2</v>
      </c>
      <c r="AS14" s="16">
        <v>5.2092615730327502E-2</v>
      </c>
      <c r="AT14" s="16"/>
      <c r="AU14" s="16">
        <v>4.5234461558288398E-2</v>
      </c>
      <c r="AV14" s="16">
        <v>4.28561209833093E-2</v>
      </c>
      <c r="AW14" s="16"/>
      <c r="AX14" s="16">
        <v>4.7909861298621903E-2</v>
      </c>
      <c r="AY14" s="16">
        <v>2.5345527791658998E-2</v>
      </c>
      <c r="AZ14" s="16"/>
      <c r="BA14" s="16">
        <v>5.3473753533127798E-2</v>
      </c>
      <c r="BB14" s="16">
        <v>3.6573806248863701E-2</v>
      </c>
    </row>
    <row r="15" spans="2:54" x14ac:dyDescent="0.35">
      <c r="B15" s="19" t="s">
        <v>484</v>
      </c>
      <c r="C15" s="16">
        <v>2.0220854437817501E-2</v>
      </c>
      <c r="D15" s="16">
        <v>1.69575205583338E-2</v>
      </c>
      <c r="E15" s="16">
        <v>2.3627910832261501E-2</v>
      </c>
      <c r="F15" s="16"/>
      <c r="G15" s="16">
        <v>1.95168167452251E-2</v>
      </c>
      <c r="H15" s="16">
        <v>8.2797529058850697E-3</v>
      </c>
      <c r="I15" s="16">
        <v>2.7890995750032E-2</v>
      </c>
      <c r="J15" s="16">
        <v>2.7705038039830598E-2</v>
      </c>
      <c r="K15" s="16">
        <v>1.8009304938532599E-2</v>
      </c>
      <c r="L15" s="16">
        <v>2.0977396519019802E-2</v>
      </c>
      <c r="M15" s="16"/>
      <c r="N15" s="16">
        <v>2.6713808319132101E-2</v>
      </c>
      <c r="O15" s="16">
        <v>1.42476484659909E-2</v>
      </c>
      <c r="P15" s="16">
        <v>2.5386349220532199E-2</v>
      </c>
      <c r="Q15" s="16">
        <v>1.25110480826605E-2</v>
      </c>
      <c r="R15" s="16"/>
      <c r="S15" s="16">
        <v>2.4968824239809E-2</v>
      </c>
      <c r="T15" s="16">
        <v>1.3162620757266499E-2</v>
      </c>
      <c r="U15" s="16"/>
      <c r="V15" s="16">
        <v>1.7381442771056101E-2</v>
      </c>
      <c r="W15" s="16">
        <v>1.8485096799165299E-2</v>
      </c>
      <c r="X15" s="16">
        <v>2.3124591534161701E-2</v>
      </c>
      <c r="Y15" s="16">
        <v>3.6852083457720203E-2</v>
      </c>
      <c r="Z15" s="16"/>
      <c r="AA15" s="16">
        <v>1.7448211424354602E-2</v>
      </c>
      <c r="AB15" s="16">
        <v>1.38332022159356E-2</v>
      </c>
      <c r="AC15" s="16">
        <v>2.0353711752290501E-2</v>
      </c>
      <c r="AD15" s="16">
        <v>2.97757567474214E-2</v>
      </c>
      <c r="AE15" s="16">
        <v>2.1064894218013601E-2</v>
      </c>
      <c r="AF15" s="16">
        <v>2.3742646851764599E-2</v>
      </c>
      <c r="AG15" s="16"/>
      <c r="AH15" s="16">
        <v>1.82998807391416E-2</v>
      </c>
      <c r="AI15" s="16">
        <v>2.7671773925849699E-2</v>
      </c>
      <c r="AJ15" s="16"/>
      <c r="AK15" s="16">
        <v>1.9401875535629502E-2</v>
      </c>
      <c r="AL15" s="16">
        <v>2.65658780559886E-2</v>
      </c>
      <c r="AM15" s="16"/>
      <c r="AN15" s="16">
        <v>1.5780148609440801E-2</v>
      </c>
      <c r="AO15" s="16">
        <v>2.3779504481143798E-2</v>
      </c>
      <c r="AP15" s="16"/>
      <c r="AQ15" s="16">
        <v>1.24570980657388E-2</v>
      </c>
      <c r="AR15" s="16">
        <v>1.6046677542661598E-2</v>
      </c>
      <c r="AS15" s="16">
        <v>2.7482987266164501E-2</v>
      </c>
      <c r="AT15" s="16"/>
      <c r="AU15" s="16">
        <v>2.2825172156760401E-2</v>
      </c>
      <c r="AV15" s="16">
        <v>1.6894453312489299E-2</v>
      </c>
      <c r="AW15" s="16"/>
      <c r="AX15" s="16">
        <v>2.2129993296435099E-2</v>
      </c>
      <c r="AY15" s="16">
        <v>1.12986437620977E-2</v>
      </c>
      <c r="AZ15" s="16"/>
      <c r="BA15" s="16">
        <v>1.50462305592433E-2</v>
      </c>
      <c r="BB15" s="16">
        <v>6.2873421289561396E-3</v>
      </c>
    </row>
    <row r="16" spans="2:54" x14ac:dyDescent="0.35">
      <c r="B16" s="19" t="s">
        <v>485</v>
      </c>
      <c r="C16" s="16">
        <v>2.2127144240421202E-2</v>
      </c>
      <c r="D16" s="16">
        <v>2.1890266493356798E-2</v>
      </c>
      <c r="E16" s="16">
        <v>2.2696657144499598E-2</v>
      </c>
      <c r="F16" s="16"/>
      <c r="G16" s="16">
        <v>1.6762409629109399E-2</v>
      </c>
      <c r="H16" s="16">
        <v>3.0571363041010699E-2</v>
      </c>
      <c r="I16" s="16">
        <v>6.7911431578964399E-2</v>
      </c>
      <c r="J16" s="16">
        <v>7.1696528829653999E-3</v>
      </c>
      <c r="K16" s="16">
        <v>9.2340774058872494E-3</v>
      </c>
      <c r="L16" s="16">
        <v>3.7559820427556E-3</v>
      </c>
      <c r="M16" s="16"/>
      <c r="N16" s="16">
        <v>2.9568558072724401E-2</v>
      </c>
      <c r="O16" s="16">
        <v>1.0014026664533E-2</v>
      </c>
      <c r="P16" s="16">
        <v>2.3439724868335399E-2</v>
      </c>
      <c r="Q16" s="16">
        <v>2.5286265872332299E-2</v>
      </c>
      <c r="R16" s="16"/>
      <c r="S16" s="16">
        <v>1.3888072396736E-2</v>
      </c>
      <c r="T16" s="16">
        <v>3.46600811736874E-2</v>
      </c>
      <c r="U16" s="16"/>
      <c r="V16" s="16">
        <v>1.1066173513464899E-2</v>
      </c>
      <c r="W16" s="16">
        <v>2.61610929717663E-2</v>
      </c>
      <c r="X16" s="16">
        <v>2.31263293575781E-2</v>
      </c>
      <c r="Y16" s="16">
        <v>4.8067987788905302E-2</v>
      </c>
      <c r="Z16" s="16"/>
      <c r="AA16" s="16">
        <v>1.58805014106955E-2</v>
      </c>
      <c r="AB16" s="16">
        <v>5.63711873198448E-3</v>
      </c>
      <c r="AC16" s="16">
        <v>3.87494111931233E-2</v>
      </c>
      <c r="AD16" s="16">
        <v>3.6828766564445697E-2</v>
      </c>
      <c r="AE16" s="16">
        <v>3.0660692608957801E-2</v>
      </c>
      <c r="AF16" s="16">
        <v>1.8049971577598301E-2</v>
      </c>
      <c r="AG16" s="16"/>
      <c r="AH16" s="16">
        <v>2.7760501347949301E-2</v>
      </c>
      <c r="AI16" s="16">
        <v>2.438537254278E-2</v>
      </c>
      <c r="AJ16" s="16"/>
      <c r="AK16" s="16">
        <v>2.4085986608631701E-2</v>
      </c>
      <c r="AL16" s="16">
        <v>2.84564330451723E-2</v>
      </c>
      <c r="AM16" s="16"/>
      <c r="AN16" s="16">
        <v>2.4951718942100701E-2</v>
      </c>
      <c r="AO16" s="16">
        <v>2.92398490766912E-2</v>
      </c>
      <c r="AP16" s="16"/>
      <c r="AQ16" s="16">
        <v>6.21553609437528E-3</v>
      </c>
      <c r="AR16" s="16">
        <v>2.10349322982143E-2</v>
      </c>
      <c r="AS16" s="16">
        <v>3.7222809253163201E-2</v>
      </c>
      <c r="AT16" s="16"/>
      <c r="AU16" s="16">
        <v>1.9233084769228598E-2</v>
      </c>
      <c r="AV16" s="16">
        <v>2.66345773857459E-2</v>
      </c>
      <c r="AW16" s="16"/>
      <c r="AX16" s="16">
        <v>2.6640740429941499E-2</v>
      </c>
      <c r="AY16" s="16">
        <v>0</v>
      </c>
      <c r="AZ16" s="16"/>
      <c r="BA16" s="16">
        <v>2.6825149847089499E-2</v>
      </c>
      <c r="BB16" s="16">
        <v>3.24338631365194E-2</v>
      </c>
    </row>
    <row r="17" spans="2:54" x14ac:dyDescent="0.35">
      <c r="B17" s="19" t="s">
        <v>486</v>
      </c>
      <c r="C17" s="16">
        <v>3.2476360018363598E-2</v>
      </c>
      <c r="D17" s="16">
        <v>4.1529946184894702E-2</v>
      </c>
      <c r="E17" s="16">
        <v>2.4405464629968301E-2</v>
      </c>
      <c r="F17" s="16"/>
      <c r="G17" s="16">
        <v>4.3052392197894598E-2</v>
      </c>
      <c r="H17" s="16">
        <v>3.11452460434853E-2</v>
      </c>
      <c r="I17" s="16">
        <v>2.4821342259691299E-2</v>
      </c>
      <c r="J17" s="16">
        <v>1.52791772924836E-2</v>
      </c>
      <c r="K17" s="16">
        <v>4.4461866165155003E-2</v>
      </c>
      <c r="L17" s="16">
        <v>3.7060052814610903E-2</v>
      </c>
      <c r="M17" s="16"/>
      <c r="N17" s="16">
        <v>4.1463086048534603E-2</v>
      </c>
      <c r="O17" s="16">
        <v>3.0822734426431499E-2</v>
      </c>
      <c r="P17" s="16">
        <v>3.2669592874101303E-2</v>
      </c>
      <c r="Q17" s="16">
        <v>2.7175363544998901E-2</v>
      </c>
      <c r="R17" s="16"/>
      <c r="S17" s="16">
        <v>3.4887838005577501E-2</v>
      </c>
      <c r="T17" s="16">
        <v>2.73431641630307E-2</v>
      </c>
      <c r="U17" s="16"/>
      <c r="V17" s="16">
        <v>1.7585379405267901E-2</v>
      </c>
      <c r="W17" s="16">
        <v>4.0303401574898E-2</v>
      </c>
      <c r="X17" s="16">
        <v>3.8551829212612798E-2</v>
      </c>
      <c r="Y17" s="16">
        <v>0</v>
      </c>
      <c r="Z17" s="16"/>
      <c r="AA17" s="16">
        <v>3.3108741368375501E-2</v>
      </c>
      <c r="AB17" s="16">
        <v>1.8740831582208701E-2</v>
      </c>
      <c r="AC17" s="16">
        <v>5.04231951320223E-2</v>
      </c>
      <c r="AD17" s="16">
        <v>2.95979095066983E-2</v>
      </c>
      <c r="AE17" s="16">
        <v>3.2981547812856699E-2</v>
      </c>
      <c r="AF17" s="16">
        <v>6.5767391937047004E-2</v>
      </c>
      <c r="AG17" s="16"/>
      <c r="AH17" s="16">
        <v>3.2620703027056899E-2</v>
      </c>
      <c r="AI17" s="16">
        <v>2.5185452366962999E-2</v>
      </c>
      <c r="AJ17" s="16"/>
      <c r="AK17" s="16">
        <v>3.1266124692998498E-2</v>
      </c>
      <c r="AL17" s="16">
        <v>2.44470639752075E-2</v>
      </c>
      <c r="AM17" s="16"/>
      <c r="AN17" s="16">
        <v>4.0389432321731603E-2</v>
      </c>
      <c r="AO17" s="16">
        <v>2.3673826998591399E-2</v>
      </c>
      <c r="AP17" s="16"/>
      <c r="AQ17" s="16">
        <v>6.4377024567147195E-2</v>
      </c>
      <c r="AR17" s="16">
        <v>2.6804767519364298E-2</v>
      </c>
      <c r="AS17" s="16">
        <v>2.5340743352149801E-2</v>
      </c>
      <c r="AT17" s="16"/>
      <c r="AU17" s="16">
        <v>1.9460208413149601E-2</v>
      </c>
      <c r="AV17" s="16">
        <v>5.1529658384271697E-2</v>
      </c>
      <c r="AW17" s="16"/>
      <c r="AX17" s="16">
        <v>3.3030866734057203E-2</v>
      </c>
      <c r="AY17" s="16">
        <v>3.0955305765397199E-2</v>
      </c>
      <c r="AZ17" s="16"/>
      <c r="BA17" s="16">
        <v>4.9631305528007597E-2</v>
      </c>
      <c r="BB17" s="16">
        <v>3.6123787050124999E-2</v>
      </c>
    </row>
    <row r="18" spans="2:54" ht="29" customHeight="1" x14ac:dyDescent="0.35">
      <c r="B18" s="19" t="s">
        <v>487</v>
      </c>
      <c r="C18" s="16">
        <v>0.14728730051588401</v>
      </c>
      <c r="D18" s="16">
        <v>0.14550112115660699</v>
      </c>
      <c r="E18" s="16">
        <v>0.15127662012863199</v>
      </c>
      <c r="F18" s="16"/>
      <c r="G18" s="16">
        <v>0.124710328945129</v>
      </c>
      <c r="H18" s="16">
        <v>9.4171989579883805E-2</v>
      </c>
      <c r="I18" s="16">
        <v>0.17604244386156701</v>
      </c>
      <c r="J18" s="16">
        <v>0.154633564637078</v>
      </c>
      <c r="K18" s="16">
        <v>0.141238303823191</v>
      </c>
      <c r="L18" s="16">
        <v>0.18266667050817401</v>
      </c>
      <c r="M18" s="16"/>
      <c r="N18" s="16">
        <v>0.13146926365649</v>
      </c>
      <c r="O18" s="16">
        <v>0.16499914668122201</v>
      </c>
      <c r="P18" s="16">
        <v>0.145746217612125</v>
      </c>
      <c r="Q18" s="16">
        <v>0.14559823444785699</v>
      </c>
      <c r="R18" s="16"/>
      <c r="S18" s="16">
        <v>0.16364446522999401</v>
      </c>
      <c r="T18" s="16">
        <v>0.123357604501262</v>
      </c>
      <c r="U18" s="16"/>
      <c r="V18" s="16">
        <v>0.172014026184098</v>
      </c>
      <c r="W18" s="16">
        <v>0.13037108711804099</v>
      </c>
      <c r="X18" s="16">
        <v>0.14401248359689001</v>
      </c>
      <c r="Y18" s="16">
        <v>0.18961279672829101</v>
      </c>
      <c r="Z18" s="16"/>
      <c r="AA18" s="16">
        <v>0.14714225427321301</v>
      </c>
      <c r="AB18" s="16">
        <v>0.14271954506769699</v>
      </c>
      <c r="AC18" s="16">
        <v>0.112514008060874</v>
      </c>
      <c r="AD18" s="16">
        <v>0.155350125069186</v>
      </c>
      <c r="AE18" s="16">
        <v>0.15945781540036499</v>
      </c>
      <c r="AF18" s="16">
        <v>0.195848172202508</v>
      </c>
      <c r="AG18" s="16"/>
      <c r="AH18" s="16">
        <v>0.148847302372736</v>
      </c>
      <c r="AI18" s="16">
        <v>0.157508510824766</v>
      </c>
      <c r="AJ18" s="16"/>
      <c r="AK18" s="16">
        <v>0.13839213808432699</v>
      </c>
      <c r="AL18" s="16">
        <v>0.16807620454073499</v>
      </c>
      <c r="AM18" s="16"/>
      <c r="AN18" s="16">
        <v>0.15885804291802799</v>
      </c>
      <c r="AO18" s="16">
        <v>0.13251920405911699</v>
      </c>
      <c r="AP18" s="16"/>
      <c r="AQ18" s="16">
        <v>0.11782740625244199</v>
      </c>
      <c r="AR18" s="16">
        <v>0.167943125219359</v>
      </c>
      <c r="AS18" s="16">
        <v>0.135466863738268</v>
      </c>
      <c r="AT18" s="16"/>
      <c r="AU18" s="16">
        <v>0.14950856664228801</v>
      </c>
      <c r="AV18" s="16">
        <v>0.14317485303977801</v>
      </c>
      <c r="AW18" s="16"/>
      <c r="AX18" s="16">
        <v>0.13811666347143001</v>
      </c>
      <c r="AY18" s="16">
        <v>0.18429932750633299</v>
      </c>
      <c r="AZ18" s="16"/>
      <c r="BA18" s="16">
        <v>0.115689225251551</v>
      </c>
      <c r="BB18" s="16">
        <v>0.142625526500157</v>
      </c>
    </row>
    <row r="19" spans="2:54" x14ac:dyDescent="0.35">
      <c r="B19" s="19" t="s">
        <v>110</v>
      </c>
      <c r="C19" s="20">
        <v>0.19659290073593799</v>
      </c>
      <c r="D19" s="20">
        <v>0.164988650847122</v>
      </c>
      <c r="E19" s="20">
        <v>0.22397869344021701</v>
      </c>
      <c r="F19" s="20"/>
      <c r="G19" s="20">
        <v>0.18288476576868601</v>
      </c>
      <c r="H19" s="20">
        <v>0.164371130119741</v>
      </c>
      <c r="I19" s="20">
        <v>0.15055927075120901</v>
      </c>
      <c r="J19" s="20">
        <v>0.16906692175448901</v>
      </c>
      <c r="K19" s="20">
        <v>0.21451142006638799</v>
      </c>
      <c r="L19" s="20">
        <v>0.27467741914274801</v>
      </c>
      <c r="M19" s="20"/>
      <c r="N19" s="20">
        <v>0.17502152971682999</v>
      </c>
      <c r="O19" s="20">
        <v>0.201689789256671</v>
      </c>
      <c r="P19" s="20">
        <v>0.185952841831974</v>
      </c>
      <c r="Q19" s="20">
        <v>0.224648839310956</v>
      </c>
      <c r="R19" s="20"/>
      <c r="S19" s="20">
        <v>0.191755219257191</v>
      </c>
      <c r="T19" s="20">
        <v>0.204866008799275</v>
      </c>
      <c r="U19" s="20"/>
      <c r="V19" s="20">
        <v>0.21169548356079601</v>
      </c>
      <c r="W19" s="20">
        <v>0.20955209068917299</v>
      </c>
      <c r="X19" s="20">
        <v>0.16472985726646899</v>
      </c>
      <c r="Y19" s="20">
        <v>0.20239251339874201</v>
      </c>
      <c r="Z19" s="20"/>
      <c r="AA19" s="20">
        <v>0.19816682119286</v>
      </c>
      <c r="AB19" s="20">
        <v>0.22367228445208001</v>
      </c>
      <c r="AC19" s="20">
        <v>0.25004994693110899</v>
      </c>
      <c r="AD19" s="20">
        <v>0.14792693862824199</v>
      </c>
      <c r="AE19" s="20">
        <v>0.19215082065740699</v>
      </c>
      <c r="AF19" s="20">
        <v>0.196712586318434</v>
      </c>
      <c r="AG19" s="20"/>
      <c r="AH19" s="20">
        <v>0.195214633314337</v>
      </c>
      <c r="AI19" s="20">
        <v>0.16989763889878901</v>
      </c>
      <c r="AJ19" s="20"/>
      <c r="AK19" s="20">
        <v>0.171678989284655</v>
      </c>
      <c r="AL19" s="20">
        <v>0.162348641143194</v>
      </c>
      <c r="AM19" s="20"/>
      <c r="AN19" s="20">
        <v>0.18762420664034499</v>
      </c>
      <c r="AO19" s="20">
        <v>0.17925007414234601</v>
      </c>
      <c r="AP19" s="20"/>
      <c r="AQ19" s="20">
        <v>0.237702656599796</v>
      </c>
      <c r="AR19" s="20">
        <v>0.23113117274511499</v>
      </c>
      <c r="AS19" s="20">
        <v>0.13643854232463301</v>
      </c>
      <c r="AT19" s="20"/>
      <c r="AU19" s="20">
        <v>0.20104563397282099</v>
      </c>
      <c r="AV19" s="20">
        <v>0.18340027258465699</v>
      </c>
      <c r="AW19" s="20"/>
      <c r="AX19" s="20">
        <v>0.18055872244557</v>
      </c>
      <c r="AY19" s="20">
        <v>0.26764391892052602</v>
      </c>
      <c r="AZ19" s="20"/>
      <c r="BA19" s="20">
        <v>8.1701595189842199E-2</v>
      </c>
      <c r="BB19" s="20">
        <v>0.182290759553381</v>
      </c>
    </row>
    <row r="20" spans="2:54" x14ac:dyDescent="0.35">
      <c r="B20" s="21"/>
    </row>
    <row r="21" spans="2:54" x14ac:dyDescent="0.35">
      <c r="B21" t="s">
        <v>525</v>
      </c>
    </row>
    <row r="22" spans="2:54" x14ac:dyDescent="0.35">
      <c r="B22" t="s">
        <v>526</v>
      </c>
    </row>
    <row r="24" spans="2:54" x14ac:dyDescent="0.35">
      <c r="B24"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BB17"/>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502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503</v>
      </c>
      <c r="C9" s="16">
        <v>0.21736471153742001</v>
      </c>
      <c r="D9" s="16">
        <v>0.25421407463227702</v>
      </c>
      <c r="E9" s="16">
        <v>0.18071497067816</v>
      </c>
      <c r="F9" s="16"/>
      <c r="G9" s="16">
        <v>0.166218099776206</v>
      </c>
      <c r="H9" s="16">
        <v>0.303155948099114</v>
      </c>
      <c r="I9" s="16">
        <v>0.25382120172638101</v>
      </c>
      <c r="J9" s="16">
        <v>0.19443947066459299</v>
      </c>
      <c r="K9" s="16">
        <v>0.17852623536896101</v>
      </c>
      <c r="L9" s="16">
        <v>0.192726011155266</v>
      </c>
      <c r="M9" s="16"/>
      <c r="N9" s="16">
        <v>0.241134977453587</v>
      </c>
      <c r="O9" s="16">
        <v>0.19837685515069101</v>
      </c>
      <c r="P9" s="16">
        <v>0.20302867840703001</v>
      </c>
      <c r="Q9" s="16">
        <v>0.23993278265864401</v>
      </c>
      <c r="R9" s="16"/>
      <c r="S9" s="16">
        <v>0.22217086876649</v>
      </c>
      <c r="T9" s="16">
        <v>0.20787989670544199</v>
      </c>
      <c r="U9" s="16"/>
      <c r="V9" s="16">
        <v>0.16661602844089099</v>
      </c>
      <c r="W9" s="16">
        <v>0.17724686830716499</v>
      </c>
      <c r="X9" s="16">
        <v>0.30376206097873298</v>
      </c>
      <c r="Y9" s="16">
        <v>0.33120601791812798</v>
      </c>
      <c r="Z9" s="16"/>
      <c r="AA9" s="16">
        <v>0.15629321324387699</v>
      </c>
      <c r="AB9" s="16">
        <v>0.19563665966198901</v>
      </c>
      <c r="AC9" s="16">
        <v>0.14759251792595901</v>
      </c>
      <c r="AD9" s="16">
        <v>0.29126749180078898</v>
      </c>
      <c r="AE9" s="16">
        <v>0.367422956435348</v>
      </c>
      <c r="AF9" s="16">
        <v>0.39348777188845102</v>
      </c>
      <c r="AG9" s="16"/>
      <c r="AH9" s="16">
        <v>0.25072989200575402</v>
      </c>
      <c r="AI9" s="16">
        <v>0.19836012254962701</v>
      </c>
      <c r="AJ9" s="16"/>
      <c r="AK9" s="16">
        <v>0.25753846999135999</v>
      </c>
      <c r="AL9" s="16">
        <v>0.22113645250035699</v>
      </c>
      <c r="AM9" s="16"/>
      <c r="AN9" s="16">
        <v>0.25001316163648502</v>
      </c>
      <c r="AO9" s="16">
        <v>0.20740540288206899</v>
      </c>
      <c r="AP9" s="16"/>
      <c r="AQ9" s="16">
        <v>0.26326859702198901</v>
      </c>
      <c r="AR9" s="16">
        <v>0.15625555452408499</v>
      </c>
      <c r="AS9" s="16">
        <v>0.27917276565323801</v>
      </c>
      <c r="AT9" s="16"/>
      <c r="AU9" s="16">
        <v>0.22428595350140099</v>
      </c>
      <c r="AV9" s="16">
        <v>0.20740738406360101</v>
      </c>
      <c r="AW9" s="16"/>
      <c r="AX9" s="16">
        <v>0.23975173477942399</v>
      </c>
      <c r="AY9" s="16">
        <v>9.9546974501365501E-2</v>
      </c>
      <c r="AZ9" s="16"/>
      <c r="BA9" s="16">
        <v>0.32349005997576202</v>
      </c>
      <c r="BB9" s="16">
        <v>0.273755955862513</v>
      </c>
    </row>
    <row r="10" spans="2:54" ht="43.5" customHeight="1" x14ac:dyDescent="0.35">
      <c r="B10" s="19" t="s">
        <v>504</v>
      </c>
      <c r="C10" s="16">
        <v>0.32977739133380601</v>
      </c>
      <c r="D10" s="16">
        <v>0.35735217237100803</v>
      </c>
      <c r="E10" s="16">
        <v>0.303868810260713</v>
      </c>
      <c r="F10" s="16"/>
      <c r="G10" s="16">
        <v>0.35993985475444001</v>
      </c>
      <c r="H10" s="16">
        <v>0.36174047181276398</v>
      </c>
      <c r="I10" s="16">
        <v>0.39057873168136098</v>
      </c>
      <c r="J10" s="16">
        <v>0.31535611188641399</v>
      </c>
      <c r="K10" s="16">
        <v>0.268644664236042</v>
      </c>
      <c r="L10" s="16">
        <v>0.29642277993201799</v>
      </c>
      <c r="M10" s="16"/>
      <c r="N10" s="16">
        <v>0.32725216179648098</v>
      </c>
      <c r="O10" s="16">
        <v>0.29898448249948301</v>
      </c>
      <c r="P10" s="16">
        <v>0.353850487425657</v>
      </c>
      <c r="Q10" s="16">
        <v>0.31991650119725901</v>
      </c>
      <c r="R10" s="16"/>
      <c r="S10" s="16">
        <v>0.31044640047261901</v>
      </c>
      <c r="T10" s="16">
        <v>0.35890757255564998</v>
      </c>
      <c r="U10" s="16"/>
      <c r="V10" s="16">
        <v>0.32337918497913798</v>
      </c>
      <c r="W10" s="16">
        <v>0.366683867280024</v>
      </c>
      <c r="X10" s="16">
        <v>0.27944220333015102</v>
      </c>
      <c r="Y10" s="16">
        <v>0.37016174680700098</v>
      </c>
      <c r="Z10" s="16"/>
      <c r="AA10" s="16">
        <v>0.31723428236363199</v>
      </c>
      <c r="AB10" s="16">
        <v>0.32140706423117199</v>
      </c>
      <c r="AC10" s="16">
        <v>0.33398762480852001</v>
      </c>
      <c r="AD10" s="16">
        <v>0.36385818535157799</v>
      </c>
      <c r="AE10" s="16">
        <v>0.32243496865441901</v>
      </c>
      <c r="AF10" s="16">
        <v>0.30986264711540401</v>
      </c>
      <c r="AG10" s="16"/>
      <c r="AH10" s="16">
        <v>0.37571176407172902</v>
      </c>
      <c r="AI10" s="16">
        <v>0.29754406892319202</v>
      </c>
      <c r="AJ10" s="16"/>
      <c r="AK10" s="16">
        <v>0.36171073607224702</v>
      </c>
      <c r="AL10" s="16">
        <v>0.30147992542116198</v>
      </c>
      <c r="AM10" s="16"/>
      <c r="AN10" s="16">
        <v>0.38705583157668999</v>
      </c>
      <c r="AO10" s="16">
        <v>0.30240604460487902</v>
      </c>
      <c r="AP10" s="16"/>
      <c r="AQ10" s="16">
        <v>0.371826941579537</v>
      </c>
      <c r="AR10" s="16">
        <v>0.34829550159851702</v>
      </c>
      <c r="AS10" s="16">
        <v>0.293987463845853</v>
      </c>
      <c r="AT10" s="16"/>
      <c r="AU10" s="16">
        <v>0.326540648334322</v>
      </c>
      <c r="AV10" s="16">
        <v>0.33672521959090601</v>
      </c>
      <c r="AW10" s="16"/>
      <c r="AX10" s="16">
        <v>0.33768189385926201</v>
      </c>
      <c r="AY10" s="16">
        <v>0.302736455134136</v>
      </c>
      <c r="AZ10" s="16"/>
      <c r="BA10" s="16">
        <v>0.42012475071441002</v>
      </c>
      <c r="BB10" s="16">
        <v>0.40524591711476698</v>
      </c>
    </row>
    <row r="11" spans="2:54" x14ac:dyDescent="0.35">
      <c r="B11" s="19" t="s">
        <v>505</v>
      </c>
      <c r="C11" s="16">
        <v>0.335367369129763</v>
      </c>
      <c r="D11" s="16">
        <v>0.28887345110025298</v>
      </c>
      <c r="E11" s="16">
        <v>0.38094182786403402</v>
      </c>
      <c r="F11" s="16"/>
      <c r="G11" s="16">
        <v>0.35531424700425801</v>
      </c>
      <c r="H11" s="16">
        <v>0.25700363285965999</v>
      </c>
      <c r="I11" s="16">
        <v>0.249339592089246</v>
      </c>
      <c r="J11" s="16">
        <v>0.35893172017416902</v>
      </c>
      <c r="K11" s="16">
        <v>0.38760744374820599</v>
      </c>
      <c r="L11" s="16">
        <v>0.39924165968175102</v>
      </c>
      <c r="M11" s="16"/>
      <c r="N11" s="16">
        <v>0.35327057802322598</v>
      </c>
      <c r="O11" s="16">
        <v>0.38811284905033899</v>
      </c>
      <c r="P11" s="16">
        <v>0.32117661382808999</v>
      </c>
      <c r="Q11" s="16">
        <v>0.29916585773854398</v>
      </c>
      <c r="R11" s="16"/>
      <c r="S11" s="16">
        <v>0.360138510765458</v>
      </c>
      <c r="T11" s="16">
        <v>0.299687728352246</v>
      </c>
      <c r="U11" s="16"/>
      <c r="V11" s="16">
        <v>0.34683481336973299</v>
      </c>
      <c r="W11" s="16">
        <v>0.34686852743520702</v>
      </c>
      <c r="X11" s="16">
        <v>0.32252014834845799</v>
      </c>
      <c r="Y11" s="16">
        <v>0.225494980122314</v>
      </c>
      <c r="Z11" s="16"/>
      <c r="AA11" s="16">
        <v>0.37778768562937198</v>
      </c>
      <c r="AB11" s="16">
        <v>0.37156897996603699</v>
      </c>
      <c r="AC11" s="16">
        <v>0.43872672187123302</v>
      </c>
      <c r="AD11" s="16">
        <v>0.249632379132844</v>
      </c>
      <c r="AE11" s="16">
        <v>0.20811979357309601</v>
      </c>
      <c r="AF11" s="16">
        <v>0.21877827586598</v>
      </c>
      <c r="AG11" s="16"/>
      <c r="AH11" s="16">
        <v>0.26169755446381299</v>
      </c>
      <c r="AI11" s="16">
        <v>0.40344271936164899</v>
      </c>
      <c r="AJ11" s="16"/>
      <c r="AK11" s="16">
        <v>0.26330644495315902</v>
      </c>
      <c r="AL11" s="16">
        <v>0.40838556324136299</v>
      </c>
      <c r="AM11" s="16"/>
      <c r="AN11" s="16">
        <v>0.249224556430131</v>
      </c>
      <c r="AO11" s="16">
        <v>0.40621385729598197</v>
      </c>
      <c r="AP11" s="16"/>
      <c r="AQ11" s="16">
        <v>0.28438251629085498</v>
      </c>
      <c r="AR11" s="16">
        <v>0.35345713593265299</v>
      </c>
      <c r="AS11" s="16">
        <v>0.33898554059218</v>
      </c>
      <c r="AT11" s="16"/>
      <c r="AU11" s="16">
        <v>0.342084610267747</v>
      </c>
      <c r="AV11" s="16">
        <v>0.326586887222375</v>
      </c>
      <c r="AW11" s="16"/>
      <c r="AX11" s="16">
        <v>0.31288342495813998</v>
      </c>
      <c r="AY11" s="16">
        <v>0.458292485082477</v>
      </c>
      <c r="AZ11" s="16"/>
      <c r="BA11" s="16">
        <v>0.18881796768720699</v>
      </c>
      <c r="BB11" s="16">
        <v>0.232267496727563</v>
      </c>
    </row>
    <row r="12" spans="2:54" x14ac:dyDescent="0.35">
      <c r="B12" s="19" t="s">
        <v>89</v>
      </c>
      <c r="C12" s="20">
        <v>0.117490527999011</v>
      </c>
      <c r="D12" s="20">
        <v>9.9560301896461506E-2</v>
      </c>
      <c r="E12" s="20">
        <v>0.13447439119709301</v>
      </c>
      <c r="F12" s="20"/>
      <c r="G12" s="20">
        <v>0.11852779846509701</v>
      </c>
      <c r="H12" s="20">
        <v>7.8099947228462197E-2</v>
      </c>
      <c r="I12" s="20">
        <v>0.106260474503012</v>
      </c>
      <c r="J12" s="20">
        <v>0.13127269727482399</v>
      </c>
      <c r="K12" s="20">
        <v>0.165221656646791</v>
      </c>
      <c r="L12" s="20">
        <v>0.111609549230965</v>
      </c>
      <c r="M12" s="20"/>
      <c r="N12" s="20">
        <v>7.8342282726705403E-2</v>
      </c>
      <c r="O12" s="20">
        <v>0.11452581329948799</v>
      </c>
      <c r="P12" s="20">
        <v>0.121944220339222</v>
      </c>
      <c r="Q12" s="20">
        <v>0.140984858405552</v>
      </c>
      <c r="R12" s="20"/>
      <c r="S12" s="20">
        <v>0.107244219995433</v>
      </c>
      <c r="T12" s="20">
        <v>0.13352480238666201</v>
      </c>
      <c r="U12" s="20"/>
      <c r="V12" s="20">
        <v>0.16316997321023799</v>
      </c>
      <c r="W12" s="20">
        <v>0.10920073697760301</v>
      </c>
      <c r="X12" s="20">
        <v>9.4275587342657396E-2</v>
      </c>
      <c r="Y12" s="20">
        <v>7.3137255152558006E-2</v>
      </c>
      <c r="Z12" s="20"/>
      <c r="AA12" s="20">
        <v>0.14868481876311901</v>
      </c>
      <c r="AB12" s="20">
        <v>0.11138729614080201</v>
      </c>
      <c r="AC12" s="20">
        <v>7.9693135394288406E-2</v>
      </c>
      <c r="AD12" s="20">
        <v>9.5241943714788196E-2</v>
      </c>
      <c r="AE12" s="20">
        <v>0.10202228133713701</v>
      </c>
      <c r="AF12" s="20">
        <v>7.7871305130165006E-2</v>
      </c>
      <c r="AG12" s="20"/>
      <c r="AH12" s="20">
        <v>0.11186078945870299</v>
      </c>
      <c r="AI12" s="20">
        <v>0.10065308916553301</v>
      </c>
      <c r="AJ12" s="20"/>
      <c r="AK12" s="20">
        <v>0.117444348983234</v>
      </c>
      <c r="AL12" s="20">
        <v>6.8998058837117904E-2</v>
      </c>
      <c r="AM12" s="20"/>
      <c r="AN12" s="20">
        <v>0.11370645035669499</v>
      </c>
      <c r="AO12" s="20">
        <v>8.3974695217070197E-2</v>
      </c>
      <c r="AP12" s="20"/>
      <c r="AQ12" s="20">
        <v>8.0521945107618204E-2</v>
      </c>
      <c r="AR12" s="20">
        <v>0.141991807944745</v>
      </c>
      <c r="AS12" s="20">
        <v>8.7854229908729597E-2</v>
      </c>
      <c r="AT12" s="20"/>
      <c r="AU12" s="20">
        <v>0.10708878789652999</v>
      </c>
      <c r="AV12" s="20">
        <v>0.129280509123118</v>
      </c>
      <c r="AW12" s="20"/>
      <c r="AX12" s="20">
        <v>0.109682946403174</v>
      </c>
      <c r="AY12" s="20">
        <v>0.13942408528202099</v>
      </c>
      <c r="AZ12" s="20"/>
      <c r="BA12" s="20">
        <v>6.7567221622621396E-2</v>
      </c>
      <c r="BB12" s="20">
        <v>8.87306302951575E-2</v>
      </c>
    </row>
    <row r="13" spans="2:54" x14ac:dyDescent="0.35">
      <c r="B13" s="21"/>
    </row>
    <row r="14" spans="2:54" x14ac:dyDescent="0.35">
      <c r="B14" t="s">
        <v>525</v>
      </c>
    </row>
    <row r="15" spans="2:54" x14ac:dyDescent="0.35">
      <c r="B15" t="s">
        <v>526</v>
      </c>
    </row>
    <row r="17" spans="2:2" x14ac:dyDescent="0.35">
      <c r="B17"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BB17"/>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506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503</v>
      </c>
      <c r="C9" s="16">
        <v>0.23537321276377801</v>
      </c>
      <c r="D9" s="16">
        <v>0.28097922572551198</v>
      </c>
      <c r="E9" s="16">
        <v>0.18875331875879101</v>
      </c>
      <c r="F9" s="16"/>
      <c r="G9" s="16">
        <v>0.17630608958961499</v>
      </c>
      <c r="H9" s="16">
        <v>0.28754522311682201</v>
      </c>
      <c r="I9" s="16">
        <v>0.248608376311443</v>
      </c>
      <c r="J9" s="16">
        <v>0.23114265529619599</v>
      </c>
      <c r="K9" s="16">
        <v>0.224989456246009</v>
      </c>
      <c r="L9" s="16">
        <v>0.22579403646035701</v>
      </c>
      <c r="M9" s="16"/>
      <c r="N9" s="16">
        <v>0.24111465737587501</v>
      </c>
      <c r="O9" s="16">
        <v>0.20936943420842499</v>
      </c>
      <c r="P9" s="16">
        <v>0.24946069095613899</v>
      </c>
      <c r="Q9" s="16">
        <v>0.231414219080851</v>
      </c>
      <c r="R9" s="16"/>
      <c r="S9" s="16">
        <v>0.24907216686869799</v>
      </c>
      <c r="T9" s="16">
        <v>0.215890146662785</v>
      </c>
      <c r="U9" s="16"/>
      <c r="V9" s="16">
        <v>0.17358784761000101</v>
      </c>
      <c r="W9" s="16">
        <v>0.24339730673460699</v>
      </c>
      <c r="X9" s="16">
        <v>0.26836182177880502</v>
      </c>
      <c r="Y9" s="16">
        <v>0.31904214988909402</v>
      </c>
      <c r="Z9" s="16"/>
      <c r="AA9" s="16">
        <v>0.19050077097696</v>
      </c>
      <c r="AB9" s="16">
        <v>0.25921238907178001</v>
      </c>
      <c r="AC9" s="16">
        <v>0.166227838899657</v>
      </c>
      <c r="AD9" s="16">
        <v>0.28440281929399602</v>
      </c>
      <c r="AE9" s="16">
        <v>0.259621728669584</v>
      </c>
      <c r="AF9" s="16">
        <v>0.47556018219096702</v>
      </c>
      <c r="AG9" s="16"/>
      <c r="AH9" s="16">
        <v>0.27647549137761201</v>
      </c>
      <c r="AI9" s="16">
        <v>0.214627754171967</v>
      </c>
      <c r="AJ9" s="16"/>
      <c r="AK9" s="16">
        <v>0.26194982390890298</v>
      </c>
      <c r="AL9" s="16">
        <v>0.21452385494807599</v>
      </c>
      <c r="AM9" s="16"/>
      <c r="AN9" s="16">
        <v>0.28618377373332099</v>
      </c>
      <c r="AO9" s="16">
        <v>0.213814557637343</v>
      </c>
      <c r="AP9" s="16"/>
      <c r="AQ9" s="16">
        <v>0.28529555728021699</v>
      </c>
      <c r="AR9" s="16">
        <v>0.18525836878610399</v>
      </c>
      <c r="AS9" s="16">
        <v>0.28012037957128799</v>
      </c>
      <c r="AT9" s="16"/>
      <c r="AU9" s="16">
        <v>0.23803886020711801</v>
      </c>
      <c r="AV9" s="16">
        <v>0.231779694593477</v>
      </c>
      <c r="AW9" s="16"/>
      <c r="AX9" s="16">
        <v>0.24665180889357899</v>
      </c>
      <c r="AY9" s="16">
        <v>0.1749283453936</v>
      </c>
      <c r="AZ9" s="16"/>
      <c r="BA9" s="16">
        <v>0.28709153092670098</v>
      </c>
      <c r="BB9" s="16">
        <v>0.268832685028569</v>
      </c>
    </row>
    <row r="10" spans="2:54" ht="43.5" customHeight="1" x14ac:dyDescent="0.35">
      <c r="B10" s="19" t="s">
        <v>504</v>
      </c>
      <c r="C10" s="16">
        <v>0.240212402433121</v>
      </c>
      <c r="D10" s="16">
        <v>0.25692856203429099</v>
      </c>
      <c r="E10" s="16">
        <v>0.224363335059441</v>
      </c>
      <c r="F10" s="16"/>
      <c r="G10" s="16">
        <v>0.24639529259854501</v>
      </c>
      <c r="H10" s="16">
        <v>0.29029824814423599</v>
      </c>
      <c r="I10" s="16">
        <v>0.30112780499412001</v>
      </c>
      <c r="J10" s="16">
        <v>0.27266496829070402</v>
      </c>
      <c r="K10" s="16">
        <v>0.17652711367334001</v>
      </c>
      <c r="L10" s="16">
        <v>0.171704424333355</v>
      </c>
      <c r="M10" s="16"/>
      <c r="N10" s="16">
        <v>0.26534014857486199</v>
      </c>
      <c r="O10" s="16">
        <v>0.204882761989924</v>
      </c>
      <c r="P10" s="16">
        <v>0.23331983167331899</v>
      </c>
      <c r="Q10" s="16">
        <v>0.26416512236302703</v>
      </c>
      <c r="R10" s="16"/>
      <c r="S10" s="16">
        <v>0.222863126199146</v>
      </c>
      <c r="T10" s="16">
        <v>0.26424700638664</v>
      </c>
      <c r="U10" s="16"/>
      <c r="V10" s="16">
        <v>0.27083461792507701</v>
      </c>
      <c r="W10" s="16">
        <v>0.20843195130891701</v>
      </c>
      <c r="X10" s="16">
        <v>0.265725507418614</v>
      </c>
      <c r="Y10" s="16">
        <v>0.17064093499557401</v>
      </c>
      <c r="Z10" s="16"/>
      <c r="AA10" s="16">
        <v>0.22312390529888501</v>
      </c>
      <c r="AB10" s="16">
        <v>0.211870803550056</v>
      </c>
      <c r="AC10" s="16">
        <v>0.178271973606695</v>
      </c>
      <c r="AD10" s="16">
        <v>0.300127176530607</v>
      </c>
      <c r="AE10" s="16">
        <v>0.33905927140342501</v>
      </c>
      <c r="AF10" s="16">
        <v>0.119007333532546</v>
      </c>
      <c r="AG10" s="16"/>
      <c r="AH10" s="16">
        <v>0.28294572372299498</v>
      </c>
      <c r="AI10" s="16">
        <v>0.22328552225220399</v>
      </c>
      <c r="AJ10" s="16"/>
      <c r="AK10" s="16">
        <v>0.29073439855202399</v>
      </c>
      <c r="AL10" s="16">
        <v>0.225569484542985</v>
      </c>
      <c r="AM10" s="16"/>
      <c r="AN10" s="16">
        <v>0.28456449455063298</v>
      </c>
      <c r="AO10" s="16">
        <v>0.223675946446485</v>
      </c>
      <c r="AP10" s="16"/>
      <c r="AQ10" s="16">
        <v>0.27984977358079999</v>
      </c>
      <c r="AR10" s="16">
        <v>0.22293024475870901</v>
      </c>
      <c r="AS10" s="16">
        <v>0.25511078893057498</v>
      </c>
      <c r="AT10" s="16"/>
      <c r="AU10" s="16">
        <v>0.212189223272442</v>
      </c>
      <c r="AV10" s="16">
        <v>0.28068990720525899</v>
      </c>
      <c r="AW10" s="16"/>
      <c r="AX10" s="16">
        <v>0.25153639649668302</v>
      </c>
      <c r="AY10" s="16">
        <v>0.192129827713619</v>
      </c>
      <c r="AZ10" s="16"/>
      <c r="BA10" s="16">
        <v>0.349221417798736</v>
      </c>
      <c r="BB10" s="16">
        <v>0.26190646863581302</v>
      </c>
    </row>
    <row r="11" spans="2:54" x14ac:dyDescent="0.35">
      <c r="B11" s="19" t="s">
        <v>505</v>
      </c>
      <c r="C11" s="16">
        <v>0.322565225855382</v>
      </c>
      <c r="D11" s="16">
        <v>0.29335801418735102</v>
      </c>
      <c r="E11" s="16">
        <v>0.35051293798205402</v>
      </c>
      <c r="F11" s="16"/>
      <c r="G11" s="16">
        <v>0.36584660228847699</v>
      </c>
      <c r="H11" s="16">
        <v>0.277993311809205</v>
      </c>
      <c r="I11" s="16">
        <v>0.28869593093060902</v>
      </c>
      <c r="J11" s="16">
        <v>0.28860320587673699</v>
      </c>
      <c r="K11" s="16">
        <v>0.39805668491288398</v>
      </c>
      <c r="L11" s="16">
        <v>0.32864210303990998</v>
      </c>
      <c r="M11" s="16"/>
      <c r="N11" s="16">
        <v>0.30783328054819398</v>
      </c>
      <c r="O11" s="16">
        <v>0.39440929749367698</v>
      </c>
      <c r="P11" s="16">
        <v>0.31633586354792897</v>
      </c>
      <c r="Q11" s="16">
        <v>0.28027085709517902</v>
      </c>
      <c r="R11" s="16"/>
      <c r="S11" s="16">
        <v>0.33083669939591898</v>
      </c>
      <c r="T11" s="16">
        <v>0.3100408877668</v>
      </c>
      <c r="U11" s="16"/>
      <c r="V11" s="16">
        <v>0.29139032380670099</v>
      </c>
      <c r="W11" s="16">
        <v>0.35610291545369899</v>
      </c>
      <c r="X11" s="16">
        <v>0.303404319325217</v>
      </c>
      <c r="Y11" s="16">
        <v>0.32261893989588603</v>
      </c>
      <c r="Z11" s="16"/>
      <c r="AA11" s="16">
        <v>0.370274341405957</v>
      </c>
      <c r="AB11" s="16">
        <v>0.32328579131729102</v>
      </c>
      <c r="AC11" s="16">
        <v>0.381663795958469</v>
      </c>
      <c r="AD11" s="16">
        <v>0.26558817849030703</v>
      </c>
      <c r="AE11" s="16">
        <v>0.22864981566692999</v>
      </c>
      <c r="AF11" s="16">
        <v>0.19231751516021101</v>
      </c>
      <c r="AG11" s="16"/>
      <c r="AH11" s="16">
        <v>0.26190713560573298</v>
      </c>
      <c r="AI11" s="16">
        <v>0.39170102260112699</v>
      </c>
      <c r="AJ11" s="16"/>
      <c r="AK11" s="16">
        <v>0.27340998055119198</v>
      </c>
      <c r="AL11" s="16">
        <v>0.40748394100047702</v>
      </c>
      <c r="AM11" s="16"/>
      <c r="AN11" s="16">
        <v>0.23862393988518099</v>
      </c>
      <c r="AO11" s="16">
        <v>0.39759086021342299</v>
      </c>
      <c r="AP11" s="16"/>
      <c r="AQ11" s="16">
        <v>0.23390323898868701</v>
      </c>
      <c r="AR11" s="16">
        <v>0.36549306932376602</v>
      </c>
      <c r="AS11" s="16">
        <v>0.32762762166618697</v>
      </c>
      <c r="AT11" s="16"/>
      <c r="AU11" s="16">
        <v>0.34108724524463901</v>
      </c>
      <c r="AV11" s="16">
        <v>0.29680746979163197</v>
      </c>
      <c r="AW11" s="16"/>
      <c r="AX11" s="16">
        <v>0.31616834719426001</v>
      </c>
      <c r="AY11" s="16">
        <v>0.36816511707939997</v>
      </c>
      <c r="AZ11" s="16"/>
      <c r="BA11" s="16">
        <v>0.24485210645798899</v>
      </c>
      <c r="BB11" s="16">
        <v>0.31481060800410599</v>
      </c>
    </row>
    <row r="12" spans="2:54" x14ac:dyDescent="0.35">
      <c r="B12" s="19" t="s">
        <v>89</v>
      </c>
      <c r="C12" s="20">
        <v>0.20184915894771999</v>
      </c>
      <c r="D12" s="20">
        <v>0.16873419805284601</v>
      </c>
      <c r="E12" s="20">
        <v>0.236370408199714</v>
      </c>
      <c r="F12" s="20"/>
      <c r="G12" s="20">
        <v>0.21145201552336301</v>
      </c>
      <c r="H12" s="20">
        <v>0.14416321692973699</v>
      </c>
      <c r="I12" s="20">
        <v>0.16156788776382799</v>
      </c>
      <c r="J12" s="20">
        <v>0.207589170536363</v>
      </c>
      <c r="K12" s="20">
        <v>0.20042674516776701</v>
      </c>
      <c r="L12" s="20">
        <v>0.27385943616637898</v>
      </c>
      <c r="M12" s="20"/>
      <c r="N12" s="20">
        <v>0.185711913501069</v>
      </c>
      <c r="O12" s="20">
        <v>0.191338506307973</v>
      </c>
      <c r="P12" s="20">
        <v>0.20088361382261399</v>
      </c>
      <c r="Q12" s="20">
        <v>0.22414980146094299</v>
      </c>
      <c r="R12" s="20"/>
      <c r="S12" s="20">
        <v>0.19722800753623701</v>
      </c>
      <c r="T12" s="20">
        <v>0.209821959183775</v>
      </c>
      <c r="U12" s="20"/>
      <c r="V12" s="20">
        <v>0.26418721065822098</v>
      </c>
      <c r="W12" s="20">
        <v>0.19206782650277701</v>
      </c>
      <c r="X12" s="20">
        <v>0.16250835147736301</v>
      </c>
      <c r="Y12" s="20">
        <v>0.18769797521944601</v>
      </c>
      <c r="Z12" s="20"/>
      <c r="AA12" s="20">
        <v>0.21610098231819799</v>
      </c>
      <c r="AB12" s="20">
        <v>0.205631016060874</v>
      </c>
      <c r="AC12" s="20">
        <v>0.27383639153517902</v>
      </c>
      <c r="AD12" s="20">
        <v>0.14988182568509101</v>
      </c>
      <c r="AE12" s="20">
        <v>0.172669184260062</v>
      </c>
      <c r="AF12" s="20">
        <v>0.213114969116277</v>
      </c>
      <c r="AG12" s="20"/>
      <c r="AH12" s="20">
        <v>0.17867164929366</v>
      </c>
      <c r="AI12" s="20">
        <v>0.17038570097470199</v>
      </c>
      <c r="AJ12" s="20"/>
      <c r="AK12" s="20">
        <v>0.173905796987881</v>
      </c>
      <c r="AL12" s="20">
        <v>0.15242271950846201</v>
      </c>
      <c r="AM12" s="20"/>
      <c r="AN12" s="20">
        <v>0.19062779183086501</v>
      </c>
      <c r="AO12" s="20">
        <v>0.16491863570274801</v>
      </c>
      <c r="AP12" s="20"/>
      <c r="AQ12" s="20">
        <v>0.20095143015029501</v>
      </c>
      <c r="AR12" s="20">
        <v>0.226318317131421</v>
      </c>
      <c r="AS12" s="20">
        <v>0.13714120983195</v>
      </c>
      <c r="AT12" s="20"/>
      <c r="AU12" s="20">
        <v>0.20868467127580001</v>
      </c>
      <c r="AV12" s="20">
        <v>0.19072292840963301</v>
      </c>
      <c r="AW12" s="20"/>
      <c r="AX12" s="20">
        <v>0.185643447415478</v>
      </c>
      <c r="AY12" s="20">
        <v>0.26477670981338203</v>
      </c>
      <c r="AZ12" s="20"/>
      <c r="BA12" s="20">
        <v>0.118834944816574</v>
      </c>
      <c r="BB12" s="20">
        <v>0.154450238331512</v>
      </c>
    </row>
    <row r="13" spans="2:54" x14ac:dyDescent="0.35">
      <c r="B13" s="21"/>
    </row>
    <row r="14" spans="2:54" x14ac:dyDescent="0.35">
      <c r="B14" t="s">
        <v>525</v>
      </c>
    </row>
    <row r="15" spans="2:54" x14ac:dyDescent="0.35">
      <c r="B15" t="s">
        <v>526</v>
      </c>
    </row>
    <row r="17" spans="2:2" x14ac:dyDescent="0.35">
      <c r="B17"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BB17"/>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507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503</v>
      </c>
      <c r="C9" s="16">
        <v>0.44643720623630101</v>
      </c>
      <c r="D9" s="16">
        <v>0.49300871103299398</v>
      </c>
      <c r="E9" s="16">
        <v>0.402194349168214</v>
      </c>
      <c r="F9" s="16"/>
      <c r="G9" s="16">
        <v>0.30190333570593297</v>
      </c>
      <c r="H9" s="16">
        <v>0.44398933969534998</v>
      </c>
      <c r="I9" s="16">
        <v>0.417692353967134</v>
      </c>
      <c r="J9" s="16">
        <v>0.40473770082196697</v>
      </c>
      <c r="K9" s="16">
        <v>0.47621913538916799</v>
      </c>
      <c r="L9" s="16">
        <v>0.56250238717881595</v>
      </c>
      <c r="M9" s="16"/>
      <c r="N9" s="16">
        <v>0.52018272473431504</v>
      </c>
      <c r="O9" s="16">
        <v>0.35575659996946402</v>
      </c>
      <c r="P9" s="16">
        <v>0.43400861820264103</v>
      </c>
      <c r="Q9" s="16">
        <v>0.492851871265576</v>
      </c>
      <c r="R9" s="16"/>
      <c r="S9" s="16">
        <v>0.50079095183696298</v>
      </c>
      <c r="T9" s="16">
        <v>0.36338588576067199</v>
      </c>
      <c r="U9" s="16"/>
      <c r="V9" s="16">
        <v>0.35653571799661099</v>
      </c>
      <c r="W9" s="16">
        <v>0.44028147346847901</v>
      </c>
      <c r="X9" s="16">
        <v>0.51637249965864096</v>
      </c>
      <c r="Y9" s="16">
        <v>0.59129837496993998</v>
      </c>
      <c r="Z9" s="16"/>
      <c r="AA9" s="16">
        <v>0.35068255574065699</v>
      </c>
      <c r="AB9" s="16">
        <v>0.47952376934573399</v>
      </c>
      <c r="AC9" s="16">
        <v>0.36484230956288299</v>
      </c>
      <c r="AD9" s="16">
        <v>0.53721077678804197</v>
      </c>
      <c r="AE9" s="16">
        <v>0.57252871517466897</v>
      </c>
      <c r="AF9" s="16">
        <v>0.73196204299847101</v>
      </c>
      <c r="AG9" s="16"/>
      <c r="AH9" s="16">
        <v>0.52886745703530602</v>
      </c>
      <c r="AI9" s="16">
        <v>0.40362360263250702</v>
      </c>
      <c r="AJ9" s="16"/>
      <c r="AK9" s="16">
        <v>0.51761609591209601</v>
      </c>
      <c r="AL9" s="16">
        <v>0.41198344676696702</v>
      </c>
      <c r="AM9" s="16"/>
      <c r="AN9" s="16">
        <v>0.53762215148155101</v>
      </c>
      <c r="AO9" s="16">
        <v>0.398962884634258</v>
      </c>
      <c r="AP9" s="16"/>
      <c r="AQ9" s="16">
        <v>0.60152066467342302</v>
      </c>
      <c r="AR9" s="16">
        <v>0.40417089848458598</v>
      </c>
      <c r="AS9" s="16">
        <v>0.46147321094958699</v>
      </c>
      <c r="AT9" s="16"/>
      <c r="AU9" s="16">
        <v>0.45014730144813903</v>
      </c>
      <c r="AV9" s="16">
        <v>0.441560201328414</v>
      </c>
      <c r="AW9" s="16"/>
      <c r="AX9" s="16">
        <v>0.46760998246118901</v>
      </c>
      <c r="AY9" s="16">
        <v>0.35049921765679898</v>
      </c>
      <c r="AZ9" s="16"/>
      <c r="BA9" s="16">
        <v>0.52832969842306599</v>
      </c>
      <c r="BB9" s="16">
        <v>0.55405547524059695</v>
      </c>
    </row>
    <row r="10" spans="2:54" ht="43.5" customHeight="1" x14ac:dyDescent="0.35">
      <c r="B10" s="19" t="s">
        <v>504</v>
      </c>
      <c r="C10" s="16">
        <v>0.22594665402691699</v>
      </c>
      <c r="D10" s="16">
        <v>0.247238249531333</v>
      </c>
      <c r="E10" s="16">
        <v>0.207467161757458</v>
      </c>
      <c r="F10" s="16"/>
      <c r="G10" s="16">
        <v>0.27969239877069202</v>
      </c>
      <c r="H10" s="16">
        <v>0.244659909120512</v>
      </c>
      <c r="I10" s="16">
        <v>0.26485021911594703</v>
      </c>
      <c r="J10" s="16">
        <v>0.25337808604176199</v>
      </c>
      <c r="K10" s="16">
        <v>0.183571081950691</v>
      </c>
      <c r="L10" s="16">
        <v>0.16108987737758501</v>
      </c>
      <c r="M10" s="16"/>
      <c r="N10" s="16">
        <v>0.215787589120229</v>
      </c>
      <c r="O10" s="16">
        <v>0.20897032336548499</v>
      </c>
      <c r="P10" s="16">
        <v>0.24351686716733301</v>
      </c>
      <c r="Q10" s="16">
        <v>0.21989738776017101</v>
      </c>
      <c r="R10" s="16"/>
      <c r="S10" s="16">
        <v>0.20399855403949099</v>
      </c>
      <c r="T10" s="16">
        <v>0.25850585787788399</v>
      </c>
      <c r="U10" s="16"/>
      <c r="V10" s="16">
        <v>0.19923785886202899</v>
      </c>
      <c r="W10" s="16">
        <v>0.252912059975129</v>
      </c>
      <c r="X10" s="16">
        <v>0.21796013964403199</v>
      </c>
      <c r="Y10" s="16">
        <v>0.17590828934229599</v>
      </c>
      <c r="Z10" s="16"/>
      <c r="AA10" s="16">
        <v>0.22936901381378</v>
      </c>
      <c r="AB10" s="16">
        <v>0.232552052551358</v>
      </c>
      <c r="AC10" s="16">
        <v>0.19692113961864499</v>
      </c>
      <c r="AD10" s="16">
        <v>0.23616928682416199</v>
      </c>
      <c r="AE10" s="16">
        <v>0.23217237066871299</v>
      </c>
      <c r="AF10" s="16">
        <v>0.14815393920992201</v>
      </c>
      <c r="AG10" s="16"/>
      <c r="AH10" s="16">
        <v>0.214160174249757</v>
      </c>
      <c r="AI10" s="16">
        <v>0.25853393511537598</v>
      </c>
      <c r="AJ10" s="16"/>
      <c r="AK10" s="16">
        <v>0.22795000987321801</v>
      </c>
      <c r="AL10" s="16">
        <v>0.22205871401069599</v>
      </c>
      <c r="AM10" s="16"/>
      <c r="AN10" s="16">
        <v>0.22331069254539601</v>
      </c>
      <c r="AO10" s="16">
        <v>0.22334324218363699</v>
      </c>
      <c r="AP10" s="16"/>
      <c r="AQ10" s="16">
        <v>0.205023175776477</v>
      </c>
      <c r="AR10" s="16">
        <v>0.238703066409055</v>
      </c>
      <c r="AS10" s="16">
        <v>0.21817653092590999</v>
      </c>
      <c r="AT10" s="16"/>
      <c r="AU10" s="16">
        <v>0.21086915254041599</v>
      </c>
      <c r="AV10" s="16">
        <v>0.25144190027255903</v>
      </c>
      <c r="AW10" s="16"/>
      <c r="AX10" s="16">
        <v>0.23518976727591601</v>
      </c>
      <c r="AY10" s="16">
        <v>0.18143090658101699</v>
      </c>
      <c r="AZ10" s="16"/>
      <c r="BA10" s="16">
        <v>0.28424953664009101</v>
      </c>
      <c r="BB10" s="16">
        <v>0.21926547017230899</v>
      </c>
    </row>
    <row r="11" spans="2:54" x14ac:dyDescent="0.35">
      <c r="B11" s="19" t="s">
        <v>505</v>
      </c>
      <c r="C11" s="16">
        <v>0.198770464184582</v>
      </c>
      <c r="D11" s="16">
        <v>0.14691757722232601</v>
      </c>
      <c r="E11" s="16">
        <v>0.24431521498242001</v>
      </c>
      <c r="F11" s="16"/>
      <c r="G11" s="16">
        <v>0.227307570190078</v>
      </c>
      <c r="H11" s="16">
        <v>0.19287698776322501</v>
      </c>
      <c r="I11" s="16">
        <v>0.19641060144657799</v>
      </c>
      <c r="J11" s="16">
        <v>0.215895949839645</v>
      </c>
      <c r="K11" s="16">
        <v>0.238721023722724</v>
      </c>
      <c r="L11" s="16">
        <v>0.144972269168959</v>
      </c>
      <c r="M11" s="16"/>
      <c r="N11" s="16">
        <v>0.13966920383869899</v>
      </c>
      <c r="O11" s="16">
        <v>0.28822434290093202</v>
      </c>
      <c r="P11" s="16">
        <v>0.20300137188509401</v>
      </c>
      <c r="Q11" s="16">
        <v>0.156083839026568</v>
      </c>
      <c r="R11" s="16"/>
      <c r="S11" s="16">
        <v>0.188372465001552</v>
      </c>
      <c r="T11" s="16">
        <v>0.21543818394665001</v>
      </c>
      <c r="U11" s="16"/>
      <c r="V11" s="16">
        <v>0.248577633488858</v>
      </c>
      <c r="W11" s="16">
        <v>0.18848596878183299</v>
      </c>
      <c r="X11" s="16">
        <v>0.17315583425466699</v>
      </c>
      <c r="Y11" s="16">
        <v>0.16738299988915001</v>
      </c>
      <c r="Z11" s="16"/>
      <c r="AA11" s="16">
        <v>0.25793959333954197</v>
      </c>
      <c r="AB11" s="16">
        <v>0.17677629078330501</v>
      </c>
      <c r="AC11" s="16">
        <v>0.29219168815055302</v>
      </c>
      <c r="AD11" s="16">
        <v>0.122935903726185</v>
      </c>
      <c r="AE11" s="16">
        <v>0.107943662556394</v>
      </c>
      <c r="AF11" s="16">
        <v>6.7833485761680398E-2</v>
      </c>
      <c r="AG11" s="16"/>
      <c r="AH11" s="16">
        <v>0.137437202145476</v>
      </c>
      <c r="AI11" s="16">
        <v>0.23465173228203201</v>
      </c>
      <c r="AJ11" s="16"/>
      <c r="AK11" s="16">
        <v>0.142268253981186</v>
      </c>
      <c r="AL11" s="16">
        <v>0.25888765105462902</v>
      </c>
      <c r="AM11" s="16"/>
      <c r="AN11" s="16">
        <v>0.118510765901226</v>
      </c>
      <c r="AO11" s="16">
        <v>0.26284530017042401</v>
      </c>
      <c r="AP11" s="16"/>
      <c r="AQ11" s="16">
        <v>9.0502516117566406E-2</v>
      </c>
      <c r="AR11" s="16">
        <v>0.21023887607161701</v>
      </c>
      <c r="AS11" s="16">
        <v>0.224477078239471</v>
      </c>
      <c r="AT11" s="16"/>
      <c r="AU11" s="16">
        <v>0.21909260752210299</v>
      </c>
      <c r="AV11" s="16">
        <v>0.16820826268970401</v>
      </c>
      <c r="AW11" s="16"/>
      <c r="AX11" s="16">
        <v>0.181035662521496</v>
      </c>
      <c r="AY11" s="16">
        <v>0.29720806051110099</v>
      </c>
      <c r="AZ11" s="16"/>
      <c r="BA11" s="16">
        <v>0.107291947923839</v>
      </c>
      <c r="BB11" s="16">
        <v>0.184363116205222</v>
      </c>
    </row>
    <row r="12" spans="2:54" x14ac:dyDescent="0.35">
      <c r="B12" s="19" t="s">
        <v>89</v>
      </c>
      <c r="C12" s="20">
        <v>0.1288456755522</v>
      </c>
      <c r="D12" s="20">
        <v>0.11283546221334601</v>
      </c>
      <c r="E12" s="20">
        <v>0.14602327409190799</v>
      </c>
      <c r="F12" s="20"/>
      <c r="G12" s="20">
        <v>0.19109669533329701</v>
      </c>
      <c r="H12" s="20">
        <v>0.11847376342091299</v>
      </c>
      <c r="I12" s="20">
        <v>0.121046825470342</v>
      </c>
      <c r="J12" s="20">
        <v>0.12598826329662599</v>
      </c>
      <c r="K12" s="20">
        <v>0.101488758937417</v>
      </c>
      <c r="L12" s="20">
        <v>0.13143546627464001</v>
      </c>
      <c r="M12" s="20"/>
      <c r="N12" s="20">
        <v>0.124360482306757</v>
      </c>
      <c r="O12" s="20">
        <v>0.14704873376411901</v>
      </c>
      <c r="P12" s="20">
        <v>0.119473142744931</v>
      </c>
      <c r="Q12" s="20">
        <v>0.13116690194768499</v>
      </c>
      <c r="R12" s="20"/>
      <c r="S12" s="20">
        <v>0.106838029121995</v>
      </c>
      <c r="T12" s="20">
        <v>0.162670072414794</v>
      </c>
      <c r="U12" s="20"/>
      <c r="V12" s="20">
        <v>0.19564878965250301</v>
      </c>
      <c r="W12" s="20">
        <v>0.11832049777456</v>
      </c>
      <c r="X12" s="20">
        <v>9.2511526442659794E-2</v>
      </c>
      <c r="Y12" s="20">
        <v>6.5410335798614397E-2</v>
      </c>
      <c r="Z12" s="20"/>
      <c r="AA12" s="20">
        <v>0.16200883710602099</v>
      </c>
      <c r="AB12" s="20">
        <v>0.111147887319603</v>
      </c>
      <c r="AC12" s="20">
        <v>0.146044862667918</v>
      </c>
      <c r="AD12" s="20">
        <v>0.103684032661611</v>
      </c>
      <c r="AE12" s="20">
        <v>8.7355251600223893E-2</v>
      </c>
      <c r="AF12" s="20">
        <v>5.2050532029926398E-2</v>
      </c>
      <c r="AG12" s="20"/>
      <c r="AH12" s="20">
        <v>0.11953516656946001</v>
      </c>
      <c r="AI12" s="20">
        <v>0.10319072997008499</v>
      </c>
      <c r="AJ12" s="20"/>
      <c r="AK12" s="20">
        <v>0.11216564023349899</v>
      </c>
      <c r="AL12" s="20">
        <v>0.107070188167708</v>
      </c>
      <c r="AM12" s="20"/>
      <c r="AN12" s="20">
        <v>0.120556390071827</v>
      </c>
      <c r="AO12" s="20">
        <v>0.114848573011681</v>
      </c>
      <c r="AP12" s="20"/>
      <c r="AQ12" s="20">
        <v>0.10295364343253401</v>
      </c>
      <c r="AR12" s="20">
        <v>0.146887159034741</v>
      </c>
      <c r="AS12" s="20">
        <v>9.58731798850328E-2</v>
      </c>
      <c r="AT12" s="20"/>
      <c r="AU12" s="20">
        <v>0.119890938489343</v>
      </c>
      <c r="AV12" s="20">
        <v>0.13878963570932301</v>
      </c>
      <c r="AW12" s="20"/>
      <c r="AX12" s="20">
        <v>0.116164587741399</v>
      </c>
      <c r="AY12" s="20">
        <v>0.17086181525108299</v>
      </c>
      <c r="AZ12" s="20"/>
      <c r="BA12" s="20">
        <v>8.01288170130037E-2</v>
      </c>
      <c r="BB12" s="20">
        <v>4.23159383818719E-2</v>
      </c>
    </row>
    <row r="13" spans="2:54" x14ac:dyDescent="0.35">
      <c r="B13" s="21"/>
    </row>
    <row r="14" spans="2:54" x14ac:dyDescent="0.35">
      <c r="B14" t="s">
        <v>525</v>
      </c>
    </row>
    <row r="15" spans="2:54" x14ac:dyDescent="0.35">
      <c r="B15" t="s">
        <v>526</v>
      </c>
    </row>
    <row r="17" spans="2:2" x14ac:dyDescent="0.35">
      <c r="B17"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BB17"/>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508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503</v>
      </c>
      <c r="C9" s="16">
        <v>0.65881908136979594</v>
      </c>
      <c r="D9" s="16">
        <v>0.69404259244886501</v>
      </c>
      <c r="E9" s="16">
        <v>0.62749886513650299</v>
      </c>
      <c r="F9" s="16"/>
      <c r="G9" s="16">
        <v>0.47201973712216599</v>
      </c>
      <c r="H9" s="16">
        <v>0.52351032916278795</v>
      </c>
      <c r="I9" s="16">
        <v>0.62038902235093496</v>
      </c>
      <c r="J9" s="16">
        <v>0.68273383139134003</v>
      </c>
      <c r="K9" s="16">
        <v>0.72409043281529695</v>
      </c>
      <c r="L9" s="16">
        <v>0.84337575848798996</v>
      </c>
      <c r="M9" s="16"/>
      <c r="N9" s="16">
        <v>0.76661781303624899</v>
      </c>
      <c r="O9" s="16">
        <v>0.60034538647283098</v>
      </c>
      <c r="P9" s="16">
        <v>0.661747336282409</v>
      </c>
      <c r="Q9" s="16">
        <v>0.62804661544024398</v>
      </c>
      <c r="R9" s="16"/>
      <c r="S9" s="16">
        <v>0.73821621132188897</v>
      </c>
      <c r="T9" s="16">
        <v>0.53906523903202197</v>
      </c>
      <c r="U9" s="16"/>
      <c r="V9" s="16">
        <v>0.51668497105289202</v>
      </c>
      <c r="W9" s="16">
        <v>0.68062782684370005</v>
      </c>
      <c r="X9" s="16">
        <v>0.72932819954879202</v>
      </c>
      <c r="Y9" s="16">
        <v>0.85749397975126096</v>
      </c>
      <c r="Z9" s="16"/>
      <c r="AA9" s="16">
        <v>0.51173925168787904</v>
      </c>
      <c r="AB9" s="16">
        <v>0.74979930115117899</v>
      </c>
      <c r="AC9" s="16">
        <v>0.69787255651831104</v>
      </c>
      <c r="AD9" s="16">
        <v>0.74944878360956102</v>
      </c>
      <c r="AE9" s="16">
        <v>0.75584912001897897</v>
      </c>
      <c r="AF9" s="16">
        <v>0.95540358644855905</v>
      </c>
      <c r="AG9" s="16"/>
      <c r="AH9" s="16">
        <v>0.66183188036020302</v>
      </c>
      <c r="AI9" s="16">
        <v>0.70320898104617202</v>
      </c>
      <c r="AJ9" s="16"/>
      <c r="AK9" s="16">
        <v>0.64690826022924297</v>
      </c>
      <c r="AL9" s="16">
        <v>0.68253608955356804</v>
      </c>
      <c r="AM9" s="16"/>
      <c r="AN9" s="16">
        <v>0.68620846872459296</v>
      </c>
      <c r="AO9" s="16">
        <v>0.66992269104352398</v>
      </c>
      <c r="AP9" s="16"/>
      <c r="AQ9" s="16">
        <v>0.80717676598156396</v>
      </c>
      <c r="AR9" s="16">
        <v>0.61788255986045004</v>
      </c>
      <c r="AS9" s="16">
        <v>0.65397152582893203</v>
      </c>
      <c r="AT9" s="16"/>
      <c r="AU9" s="16">
        <v>0.69406648706545404</v>
      </c>
      <c r="AV9" s="16">
        <v>0.61670984203714296</v>
      </c>
      <c r="AW9" s="16"/>
      <c r="AX9" s="16">
        <v>0.66931025461998095</v>
      </c>
      <c r="AY9" s="16">
        <v>0.61420008879371901</v>
      </c>
      <c r="AZ9" s="16"/>
      <c r="BA9" s="16">
        <v>0.67572485379403402</v>
      </c>
      <c r="BB9" s="16">
        <v>0.60720232555234199</v>
      </c>
    </row>
    <row r="10" spans="2:54" ht="43.5" customHeight="1" x14ac:dyDescent="0.35">
      <c r="B10" s="19" t="s">
        <v>504</v>
      </c>
      <c r="C10" s="16">
        <v>0.139846609426206</v>
      </c>
      <c r="D10" s="16">
        <v>0.14652886196114401</v>
      </c>
      <c r="E10" s="16">
        <v>0.135696865644827</v>
      </c>
      <c r="F10" s="16"/>
      <c r="G10" s="16">
        <v>0.17667757404995199</v>
      </c>
      <c r="H10" s="16">
        <v>0.237257556149925</v>
      </c>
      <c r="I10" s="16">
        <v>0.17882215921312999</v>
      </c>
      <c r="J10" s="16">
        <v>0.12250291026230201</v>
      </c>
      <c r="K10" s="16">
        <v>0.109187743103039</v>
      </c>
      <c r="L10" s="16">
        <v>4.1874407301413397E-2</v>
      </c>
      <c r="M10" s="16"/>
      <c r="N10" s="16">
        <v>0.12511892261766799</v>
      </c>
      <c r="O10" s="16">
        <v>0.14272849045965799</v>
      </c>
      <c r="P10" s="16">
        <v>0.13302191436449901</v>
      </c>
      <c r="Q10" s="16">
        <v>0.158819482205939</v>
      </c>
      <c r="R10" s="16"/>
      <c r="S10" s="16">
        <v>0.10470024953384099</v>
      </c>
      <c r="T10" s="16">
        <v>0.19187723464175699</v>
      </c>
      <c r="U10" s="16"/>
      <c r="V10" s="16">
        <v>0.15280992196190901</v>
      </c>
      <c r="W10" s="16">
        <v>0.13384583970382199</v>
      </c>
      <c r="X10" s="16">
        <v>0.14475582589607899</v>
      </c>
      <c r="Y10" s="16">
        <v>7.32942834064787E-2</v>
      </c>
      <c r="Z10" s="16"/>
      <c r="AA10" s="16">
        <v>0.16594718872849601</v>
      </c>
      <c r="AB10" s="16">
        <v>0.117187617176925</v>
      </c>
      <c r="AC10" s="16">
        <v>0.117363062162019</v>
      </c>
      <c r="AD10" s="16">
        <v>0.14113374690037001</v>
      </c>
      <c r="AE10" s="16">
        <v>0.134914728941433</v>
      </c>
      <c r="AF10" s="16">
        <v>1.9335109875737898E-2</v>
      </c>
      <c r="AG10" s="16"/>
      <c r="AH10" s="16">
        <v>0.151644578151998</v>
      </c>
      <c r="AI10" s="16">
        <v>0.131487214581231</v>
      </c>
      <c r="AJ10" s="16"/>
      <c r="AK10" s="16">
        <v>0.170655881765716</v>
      </c>
      <c r="AL10" s="16">
        <v>0.126571895878932</v>
      </c>
      <c r="AM10" s="16"/>
      <c r="AN10" s="16">
        <v>0.15294800780647899</v>
      </c>
      <c r="AO10" s="16">
        <v>0.14068177492296399</v>
      </c>
      <c r="AP10" s="16"/>
      <c r="AQ10" s="16">
        <v>6.62640800127383E-2</v>
      </c>
      <c r="AR10" s="16">
        <v>0.14437459837393901</v>
      </c>
      <c r="AS10" s="16">
        <v>0.17667631253771501</v>
      </c>
      <c r="AT10" s="16"/>
      <c r="AU10" s="16">
        <v>0.11812663406575</v>
      </c>
      <c r="AV10" s="16">
        <v>0.16955830508550301</v>
      </c>
      <c r="AW10" s="16"/>
      <c r="AX10" s="16">
        <v>0.14167634558558401</v>
      </c>
      <c r="AY10" s="16">
        <v>0.13614249713141899</v>
      </c>
      <c r="AZ10" s="16"/>
      <c r="BA10" s="16">
        <v>0.191579368595651</v>
      </c>
      <c r="BB10" s="16">
        <v>0.154459614451673</v>
      </c>
    </row>
    <row r="11" spans="2:54" x14ac:dyDescent="0.35">
      <c r="B11" s="19" t="s">
        <v>505</v>
      </c>
      <c r="C11" s="16">
        <v>0.105433941235666</v>
      </c>
      <c r="D11" s="16">
        <v>8.2547832370760604E-2</v>
      </c>
      <c r="E11" s="16">
        <v>0.123315807882308</v>
      </c>
      <c r="F11" s="16"/>
      <c r="G11" s="16">
        <v>0.18964424767881399</v>
      </c>
      <c r="H11" s="16">
        <v>0.113193904540232</v>
      </c>
      <c r="I11" s="16">
        <v>0.122068265261673</v>
      </c>
      <c r="J11" s="16">
        <v>0.14642255187807901</v>
      </c>
      <c r="K11" s="16">
        <v>9.0141713666611195E-2</v>
      </c>
      <c r="L11" s="16">
        <v>1.82587728540517E-2</v>
      </c>
      <c r="M11" s="16"/>
      <c r="N11" s="16">
        <v>6.5569893182054306E-2</v>
      </c>
      <c r="O11" s="16">
        <v>0.133512411992534</v>
      </c>
      <c r="P11" s="16">
        <v>0.117895790704048</v>
      </c>
      <c r="Q11" s="16">
        <v>8.9448759172919806E-2</v>
      </c>
      <c r="R11" s="16"/>
      <c r="S11" s="16">
        <v>7.9170651272379294E-2</v>
      </c>
      <c r="T11" s="16">
        <v>0.145558360413234</v>
      </c>
      <c r="U11" s="16"/>
      <c r="V11" s="16">
        <v>0.154809297958696</v>
      </c>
      <c r="W11" s="16">
        <v>0.10266316152096699</v>
      </c>
      <c r="X11" s="16">
        <v>7.2330747368701195E-2</v>
      </c>
      <c r="Y11" s="16">
        <v>5.2781003869847097E-2</v>
      </c>
      <c r="Z11" s="16"/>
      <c r="AA11" s="16">
        <v>0.17892713498086801</v>
      </c>
      <c r="AB11" s="16">
        <v>5.4811072140536203E-2</v>
      </c>
      <c r="AC11" s="16">
        <v>7.9448329053290495E-2</v>
      </c>
      <c r="AD11" s="16">
        <v>6.0710488076410503E-2</v>
      </c>
      <c r="AE11" s="16">
        <v>5.8381209219457303E-2</v>
      </c>
      <c r="AF11" s="16">
        <v>0</v>
      </c>
      <c r="AG11" s="16"/>
      <c r="AH11" s="16">
        <v>9.9394579999553395E-2</v>
      </c>
      <c r="AI11" s="16">
        <v>8.3878743039880604E-2</v>
      </c>
      <c r="AJ11" s="16"/>
      <c r="AK11" s="16">
        <v>9.3375210603990094E-2</v>
      </c>
      <c r="AL11" s="16">
        <v>0.13023584773489899</v>
      </c>
      <c r="AM11" s="16"/>
      <c r="AN11" s="16">
        <v>7.4136722372944094E-2</v>
      </c>
      <c r="AO11" s="16">
        <v>0.10894278959282799</v>
      </c>
      <c r="AP11" s="16"/>
      <c r="AQ11" s="16">
        <v>4.6811204937373299E-2</v>
      </c>
      <c r="AR11" s="16">
        <v>0.12081509943360801</v>
      </c>
      <c r="AS11" s="16">
        <v>0.10295587443920701</v>
      </c>
      <c r="AT11" s="16"/>
      <c r="AU11" s="16">
        <v>0.103483455128179</v>
      </c>
      <c r="AV11" s="16">
        <v>0.10476712738829</v>
      </c>
      <c r="AW11" s="16"/>
      <c r="AX11" s="16">
        <v>0.111366078764322</v>
      </c>
      <c r="AY11" s="16">
        <v>7.9424708521246098E-2</v>
      </c>
      <c r="AZ11" s="16"/>
      <c r="BA11" s="16">
        <v>8.3731219491449904E-2</v>
      </c>
      <c r="BB11" s="16">
        <v>0.195793321818059</v>
      </c>
    </row>
    <row r="12" spans="2:54" x14ac:dyDescent="0.35">
      <c r="B12" s="19" t="s">
        <v>89</v>
      </c>
      <c r="C12" s="20">
        <v>9.5900367968331401E-2</v>
      </c>
      <c r="D12" s="20">
        <v>7.6880713219229596E-2</v>
      </c>
      <c r="E12" s="20">
        <v>0.11348846133636201</v>
      </c>
      <c r="F12" s="20"/>
      <c r="G12" s="20">
        <v>0.16165844114906799</v>
      </c>
      <c r="H12" s="20">
        <v>0.12603821014705499</v>
      </c>
      <c r="I12" s="20">
        <v>7.8720553174261798E-2</v>
      </c>
      <c r="J12" s="20">
        <v>4.8340706468279003E-2</v>
      </c>
      <c r="K12" s="20">
        <v>7.6580110415053096E-2</v>
      </c>
      <c r="L12" s="20">
        <v>9.6491061356544505E-2</v>
      </c>
      <c r="M12" s="20"/>
      <c r="N12" s="20">
        <v>4.2693371164028202E-2</v>
      </c>
      <c r="O12" s="20">
        <v>0.12341371107497601</v>
      </c>
      <c r="P12" s="20">
        <v>8.7334958649044295E-2</v>
      </c>
      <c r="Q12" s="20">
        <v>0.123685143180897</v>
      </c>
      <c r="R12" s="20"/>
      <c r="S12" s="20">
        <v>7.7912887871890393E-2</v>
      </c>
      <c r="T12" s="20">
        <v>0.123499165912987</v>
      </c>
      <c r="U12" s="20"/>
      <c r="V12" s="20">
        <v>0.175695809026502</v>
      </c>
      <c r="W12" s="20">
        <v>8.2863171931511395E-2</v>
      </c>
      <c r="X12" s="20">
        <v>5.3585227186428101E-2</v>
      </c>
      <c r="Y12" s="20">
        <v>1.6430732972413702E-2</v>
      </c>
      <c r="Z12" s="20"/>
      <c r="AA12" s="20">
        <v>0.143386424602757</v>
      </c>
      <c r="AB12" s="20">
        <v>7.8202009531359695E-2</v>
      </c>
      <c r="AC12" s="20">
        <v>0.105316052266379</v>
      </c>
      <c r="AD12" s="20">
        <v>4.87069814136585E-2</v>
      </c>
      <c r="AE12" s="20">
        <v>5.0854941820130797E-2</v>
      </c>
      <c r="AF12" s="20">
        <v>2.52613036757031E-2</v>
      </c>
      <c r="AG12" s="20"/>
      <c r="AH12" s="20">
        <v>8.7128961488245699E-2</v>
      </c>
      <c r="AI12" s="20">
        <v>8.1425061332715695E-2</v>
      </c>
      <c r="AJ12" s="20"/>
      <c r="AK12" s="20">
        <v>8.9060647401051296E-2</v>
      </c>
      <c r="AL12" s="20">
        <v>6.0656166832600597E-2</v>
      </c>
      <c r="AM12" s="20"/>
      <c r="AN12" s="20">
        <v>8.6706801095984401E-2</v>
      </c>
      <c r="AO12" s="20">
        <v>8.0452744440683593E-2</v>
      </c>
      <c r="AP12" s="20"/>
      <c r="AQ12" s="20">
        <v>7.9747949068324497E-2</v>
      </c>
      <c r="AR12" s="20">
        <v>0.116927742332003</v>
      </c>
      <c r="AS12" s="20">
        <v>6.6396287194145906E-2</v>
      </c>
      <c r="AT12" s="20"/>
      <c r="AU12" s="20">
        <v>8.4323423740617798E-2</v>
      </c>
      <c r="AV12" s="20">
        <v>0.108964725489064</v>
      </c>
      <c r="AW12" s="20"/>
      <c r="AX12" s="20">
        <v>7.7647321030113098E-2</v>
      </c>
      <c r="AY12" s="20">
        <v>0.170232705553615</v>
      </c>
      <c r="AZ12" s="20"/>
      <c r="BA12" s="20">
        <v>4.8964558118865999E-2</v>
      </c>
      <c r="BB12" s="20">
        <v>4.2544738177926499E-2</v>
      </c>
    </row>
    <row r="13" spans="2:54" x14ac:dyDescent="0.35">
      <c r="B13" s="21"/>
    </row>
    <row r="14" spans="2:54" x14ac:dyDescent="0.35">
      <c r="B14" t="s">
        <v>525</v>
      </c>
    </row>
    <row r="15" spans="2:54" x14ac:dyDescent="0.35">
      <c r="B15" t="s">
        <v>526</v>
      </c>
    </row>
    <row r="17" spans="2:2" x14ac:dyDescent="0.35">
      <c r="B17"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BB17"/>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509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503</v>
      </c>
      <c r="C9" s="16">
        <v>0.56641247465093703</v>
      </c>
      <c r="D9" s="16">
        <v>0.58778489006839196</v>
      </c>
      <c r="E9" s="16">
        <v>0.54682772805315005</v>
      </c>
      <c r="F9" s="16"/>
      <c r="G9" s="16">
        <v>0.44050096056735499</v>
      </c>
      <c r="H9" s="16">
        <v>0.53845934620215397</v>
      </c>
      <c r="I9" s="16">
        <v>0.56298966175654996</v>
      </c>
      <c r="J9" s="16">
        <v>0.541415072886548</v>
      </c>
      <c r="K9" s="16">
        <v>0.59352086580226604</v>
      </c>
      <c r="L9" s="16">
        <v>0.66337270107977298</v>
      </c>
      <c r="M9" s="16"/>
      <c r="N9" s="16">
        <v>0.58499371180577098</v>
      </c>
      <c r="O9" s="16">
        <v>0.55890715248054601</v>
      </c>
      <c r="P9" s="16">
        <v>0.56813511662648397</v>
      </c>
      <c r="Q9" s="16">
        <v>0.55690422824619301</v>
      </c>
      <c r="R9" s="16"/>
      <c r="S9" s="16">
        <v>0.59650950674314795</v>
      </c>
      <c r="T9" s="16">
        <v>0.520532493135487</v>
      </c>
      <c r="U9" s="16"/>
      <c r="V9" s="16">
        <v>0.45948214407239102</v>
      </c>
      <c r="W9" s="16">
        <v>0.60416588463562004</v>
      </c>
      <c r="X9" s="16">
        <v>0.59870798841665196</v>
      </c>
      <c r="Y9" s="16">
        <v>0.64207607373251896</v>
      </c>
      <c r="Z9" s="16"/>
      <c r="AA9" s="16">
        <v>0.46893262419869702</v>
      </c>
      <c r="AB9" s="16">
        <v>0.68337583126036405</v>
      </c>
      <c r="AC9" s="16">
        <v>0.56057901793361997</v>
      </c>
      <c r="AD9" s="16">
        <v>0.63161735165208099</v>
      </c>
      <c r="AE9" s="16">
        <v>0.56290043006428203</v>
      </c>
      <c r="AF9" s="16">
        <v>0.69484751918448195</v>
      </c>
      <c r="AG9" s="16"/>
      <c r="AH9" s="16">
        <v>0.59225486134768301</v>
      </c>
      <c r="AI9" s="16">
        <v>0.57091779066597703</v>
      </c>
      <c r="AJ9" s="16"/>
      <c r="AK9" s="16">
        <v>0.57612887800533696</v>
      </c>
      <c r="AL9" s="16">
        <v>0.57812183390343097</v>
      </c>
      <c r="AM9" s="16"/>
      <c r="AN9" s="16">
        <v>0.61032537721476299</v>
      </c>
      <c r="AO9" s="16">
        <v>0.56313234954117797</v>
      </c>
      <c r="AP9" s="16"/>
      <c r="AQ9" s="16">
        <v>0.68809446237211203</v>
      </c>
      <c r="AR9" s="16">
        <v>0.52465789072552005</v>
      </c>
      <c r="AS9" s="16">
        <v>0.56901232017852399</v>
      </c>
      <c r="AT9" s="16"/>
      <c r="AU9" s="16">
        <v>0.59966229795918702</v>
      </c>
      <c r="AV9" s="16">
        <v>0.52338282790570601</v>
      </c>
      <c r="AW9" s="16"/>
      <c r="AX9" s="16">
        <v>0.57070647068088898</v>
      </c>
      <c r="AY9" s="16">
        <v>0.54967846411955901</v>
      </c>
      <c r="AZ9" s="16"/>
      <c r="BA9" s="16">
        <v>0.57086125626315598</v>
      </c>
      <c r="BB9" s="16">
        <v>0.46217498128347401</v>
      </c>
    </row>
    <row r="10" spans="2:54" ht="43.5" customHeight="1" x14ac:dyDescent="0.35">
      <c r="B10" s="19" t="s">
        <v>504</v>
      </c>
      <c r="C10" s="16">
        <v>0.144792807631728</v>
      </c>
      <c r="D10" s="16">
        <v>0.17436987145541399</v>
      </c>
      <c r="E10" s="16">
        <v>0.117102744012075</v>
      </c>
      <c r="F10" s="16"/>
      <c r="G10" s="16">
        <v>0.193930956183238</v>
      </c>
      <c r="H10" s="16">
        <v>0.17494108014834001</v>
      </c>
      <c r="I10" s="16">
        <v>0.18293930046336099</v>
      </c>
      <c r="J10" s="16">
        <v>0.19927669764318301</v>
      </c>
      <c r="K10" s="16">
        <v>8.6961876092374601E-2</v>
      </c>
      <c r="L10" s="16">
        <v>6.5069684156495694E-2</v>
      </c>
      <c r="M10" s="16"/>
      <c r="N10" s="16">
        <v>0.13954786649307099</v>
      </c>
      <c r="O10" s="16">
        <v>0.133095678396673</v>
      </c>
      <c r="P10" s="16">
        <v>0.15024112044916499</v>
      </c>
      <c r="Q10" s="16">
        <v>0.15004392061972999</v>
      </c>
      <c r="R10" s="16"/>
      <c r="S10" s="16">
        <v>0.12537705400103299</v>
      </c>
      <c r="T10" s="16">
        <v>0.17478859264424401</v>
      </c>
      <c r="U10" s="16"/>
      <c r="V10" s="16">
        <v>0.13186820705838001</v>
      </c>
      <c r="W10" s="16">
        <v>0.13280884948511401</v>
      </c>
      <c r="X10" s="16">
        <v>0.18045409687407499</v>
      </c>
      <c r="Y10" s="16">
        <v>7.9911242669623198E-2</v>
      </c>
      <c r="Z10" s="16"/>
      <c r="AA10" s="16">
        <v>0.16926284692493601</v>
      </c>
      <c r="AB10" s="16">
        <v>8.1125093386506503E-2</v>
      </c>
      <c r="AC10" s="16">
        <v>0.138319780198328</v>
      </c>
      <c r="AD10" s="16">
        <v>0.16623564899732199</v>
      </c>
      <c r="AE10" s="16">
        <v>0.13469717005444501</v>
      </c>
      <c r="AF10" s="16">
        <v>0.10905957927922801</v>
      </c>
      <c r="AG10" s="16"/>
      <c r="AH10" s="16">
        <v>0.146147277387491</v>
      </c>
      <c r="AI10" s="16">
        <v>0.17209877962320799</v>
      </c>
      <c r="AJ10" s="16"/>
      <c r="AK10" s="16">
        <v>0.14839508788599401</v>
      </c>
      <c r="AL10" s="16">
        <v>0.161274937468179</v>
      </c>
      <c r="AM10" s="16"/>
      <c r="AN10" s="16">
        <v>0.120954210579185</v>
      </c>
      <c r="AO10" s="16">
        <v>0.174025437820233</v>
      </c>
      <c r="AP10" s="16"/>
      <c r="AQ10" s="16">
        <v>9.9509006312440404E-2</v>
      </c>
      <c r="AR10" s="16">
        <v>0.13938454909120099</v>
      </c>
      <c r="AS10" s="16">
        <v>0.174025651490121</v>
      </c>
      <c r="AT10" s="16"/>
      <c r="AU10" s="16">
        <v>0.12835994213257801</v>
      </c>
      <c r="AV10" s="16">
        <v>0.17073488323025501</v>
      </c>
      <c r="AW10" s="16"/>
      <c r="AX10" s="16">
        <v>0.15603937527600001</v>
      </c>
      <c r="AY10" s="16">
        <v>9.3265838989059005E-2</v>
      </c>
      <c r="AZ10" s="16"/>
      <c r="BA10" s="16">
        <v>0.19186650130626401</v>
      </c>
      <c r="BB10" s="16">
        <v>0.24114255855167999</v>
      </c>
    </row>
    <row r="11" spans="2:54" x14ac:dyDescent="0.35">
      <c r="B11" s="19" t="s">
        <v>505</v>
      </c>
      <c r="C11" s="16">
        <v>0.147078611747853</v>
      </c>
      <c r="D11" s="16">
        <v>0.14394697244365701</v>
      </c>
      <c r="E11" s="16">
        <v>0.14684045258914499</v>
      </c>
      <c r="F11" s="16"/>
      <c r="G11" s="16">
        <v>0.21484574770506101</v>
      </c>
      <c r="H11" s="16">
        <v>0.17798095208054901</v>
      </c>
      <c r="I11" s="16">
        <v>0.12575751023772899</v>
      </c>
      <c r="J11" s="16">
        <v>0.123593955524208</v>
      </c>
      <c r="K11" s="16">
        <v>0.162634231447603</v>
      </c>
      <c r="L11" s="16">
        <v>0.10359668738878899</v>
      </c>
      <c r="M11" s="16"/>
      <c r="N11" s="16">
        <v>0.128075029180411</v>
      </c>
      <c r="O11" s="16">
        <v>0.17652843130979501</v>
      </c>
      <c r="P11" s="16">
        <v>0.138727729480669</v>
      </c>
      <c r="Q11" s="16">
        <v>0.14832487562160299</v>
      </c>
      <c r="R11" s="16"/>
      <c r="S11" s="16">
        <v>0.14865879501298401</v>
      </c>
      <c r="T11" s="16">
        <v>0.14376948396693201</v>
      </c>
      <c r="U11" s="16"/>
      <c r="V11" s="16">
        <v>0.20770857912159499</v>
      </c>
      <c r="W11" s="16">
        <v>0.121363937542492</v>
      </c>
      <c r="X11" s="16">
        <v>0.12901573020510701</v>
      </c>
      <c r="Y11" s="16">
        <v>0.15205761372193499</v>
      </c>
      <c r="Z11" s="16"/>
      <c r="AA11" s="16">
        <v>0.17181093726862501</v>
      </c>
      <c r="AB11" s="16">
        <v>0.135948032025728</v>
      </c>
      <c r="AC11" s="16">
        <v>0.17919804075773399</v>
      </c>
      <c r="AD11" s="16">
        <v>9.2806884265638698E-2</v>
      </c>
      <c r="AE11" s="16">
        <v>0.17203536103214101</v>
      </c>
      <c r="AF11" s="16">
        <v>9.8942550431475804E-2</v>
      </c>
      <c r="AG11" s="16"/>
      <c r="AH11" s="16">
        <v>0.13860400698339001</v>
      </c>
      <c r="AI11" s="16">
        <v>0.154784641361326</v>
      </c>
      <c r="AJ11" s="16"/>
      <c r="AK11" s="16">
        <v>0.123984089027976</v>
      </c>
      <c r="AL11" s="16">
        <v>0.18304808941730999</v>
      </c>
      <c r="AM11" s="16"/>
      <c r="AN11" s="16">
        <v>0.123369844697898</v>
      </c>
      <c r="AO11" s="16">
        <v>0.161831057910403</v>
      </c>
      <c r="AP11" s="16"/>
      <c r="AQ11" s="16">
        <v>0.13214534984791301</v>
      </c>
      <c r="AR11" s="16">
        <v>0.130850991956909</v>
      </c>
      <c r="AS11" s="16">
        <v>0.17606647595435701</v>
      </c>
      <c r="AT11" s="16"/>
      <c r="AU11" s="16">
        <v>0.132741460663685</v>
      </c>
      <c r="AV11" s="16">
        <v>0.161098978234295</v>
      </c>
      <c r="AW11" s="16"/>
      <c r="AX11" s="16">
        <v>0.143726877056469</v>
      </c>
      <c r="AY11" s="16">
        <v>0.170088796787735</v>
      </c>
      <c r="AZ11" s="16"/>
      <c r="BA11" s="16">
        <v>0.14298425399178599</v>
      </c>
      <c r="BB11" s="16">
        <v>0.18792117901171099</v>
      </c>
    </row>
    <row r="12" spans="2:54" x14ac:dyDescent="0.35">
      <c r="B12" s="19" t="s">
        <v>89</v>
      </c>
      <c r="C12" s="20">
        <v>0.141716105969482</v>
      </c>
      <c r="D12" s="20">
        <v>9.3898266032536606E-2</v>
      </c>
      <c r="E12" s="20">
        <v>0.18922907534562999</v>
      </c>
      <c r="F12" s="20"/>
      <c r="G12" s="20">
        <v>0.150722335544346</v>
      </c>
      <c r="H12" s="20">
        <v>0.10861862156895701</v>
      </c>
      <c r="I12" s="20">
        <v>0.128313527542361</v>
      </c>
      <c r="J12" s="20">
        <v>0.135714273946061</v>
      </c>
      <c r="K12" s="20">
        <v>0.156883026657756</v>
      </c>
      <c r="L12" s="20">
        <v>0.167960927374942</v>
      </c>
      <c r="M12" s="20"/>
      <c r="N12" s="20">
        <v>0.147383392520746</v>
      </c>
      <c r="O12" s="20">
        <v>0.13146873781298599</v>
      </c>
      <c r="P12" s="20">
        <v>0.14289603344368201</v>
      </c>
      <c r="Q12" s="20">
        <v>0.14472697551247399</v>
      </c>
      <c r="R12" s="20"/>
      <c r="S12" s="20">
        <v>0.12945464424283501</v>
      </c>
      <c r="T12" s="20">
        <v>0.16090943025333701</v>
      </c>
      <c r="U12" s="20"/>
      <c r="V12" s="20">
        <v>0.20094106974763401</v>
      </c>
      <c r="W12" s="20">
        <v>0.141661328336774</v>
      </c>
      <c r="X12" s="20">
        <v>9.1822184504166598E-2</v>
      </c>
      <c r="Y12" s="20">
        <v>0.125955069875923</v>
      </c>
      <c r="Z12" s="20"/>
      <c r="AA12" s="20">
        <v>0.18999359160774201</v>
      </c>
      <c r="AB12" s="20">
        <v>9.9551043327401806E-2</v>
      </c>
      <c r="AC12" s="20">
        <v>0.121903161110319</v>
      </c>
      <c r="AD12" s="20">
        <v>0.109340115084958</v>
      </c>
      <c r="AE12" s="20">
        <v>0.13036703884913201</v>
      </c>
      <c r="AF12" s="20">
        <v>9.7150351104813695E-2</v>
      </c>
      <c r="AG12" s="20"/>
      <c r="AH12" s="20">
        <v>0.122993854281436</v>
      </c>
      <c r="AI12" s="20">
        <v>0.10219878834948901</v>
      </c>
      <c r="AJ12" s="20"/>
      <c r="AK12" s="20">
        <v>0.151491945080693</v>
      </c>
      <c r="AL12" s="20">
        <v>7.7555139211079996E-2</v>
      </c>
      <c r="AM12" s="20"/>
      <c r="AN12" s="20">
        <v>0.145350567508155</v>
      </c>
      <c r="AO12" s="20">
        <v>0.101011154728186</v>
      </c>
      <c r="AP12" s="20"/>
      <c r="AQ12" s="20">
        <v>8.0251181467534793E-2</v>
      </c>
      <c r="AR12" s="20">
        <v>0.20510656822637</v>
      </c>
      <c r="AS12" s="20">
        <v>8.0895552376997804E-2</v>
      </c>
      <c r="AT12" s="20"/>
      <c r="AU12" s="20">
        <v>0.13923629924455</v>
      </c>
      <c r="AV12" s="20">
        <v>0.14478331062974401</v>
      </c>
      <c r="AW12" s="20"/>
      <c r="AX12" s="20">
        <v>0.12952727698664099</v>
      </c>
      <c r="AY12" s="20">
        <v>0.186966900103647</v>
      </c>
      <c r="AZ12" s="20"/>
      <c r="BA12" s="20">
        <v>9.4287988438793394E-2</v>
      </c>
      <c r="BB12" s="20">
        <v>0.10876128115313501</v>
      </c>
    </row>
    <row r="13" spans="2:54" x14ac:dyDescent="0.35">
      <c r="B13" s="21"/>
    </row>
    <row r="14" spans="2:54" x14ac:dyDescent="0.35">
      <c r="B14" t="s">
        <v>525</v>
      </c>
    </row>
    <row r="15" spans="2:54" x14ac:dyDescent="0.35">
      <c r="B15" t="s">
        <v>526</v>
      </c>
    </row>
    <row r="17" spans="2:2" x14ac:dyDescent="0.35">
      <c r="B17"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BB17"/>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510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503</v>
      </c>
      <c r="C9" s="16">
        <v>0.64182448307154505</v>
      </c>
      <c r="D9" s="16">
        <v>0.63127799760824599</v>
      </c>
      <c r="E9" s="16">
        <v>0.652965084314995</v>
      </c>
      <c r="F9" s="16"/>
      <c r="G9" s="16">
        <v>0.46319258721446899</v>
      </c>
      <c r="H9" s="16">
        <v>0.525816169724449</v>
      </c>
      <c r="I9" s="16">
        <v>0.638256510201759</v>
      </c>
      <c r="J9" s="16">
        <v>0.64623722168026299</v>
      </c>
      <c r="K9" s="16">
        <v>0.70993400665595296</v>
      </c>
      <c r="L9" s="16">
        <v>0.79050119833664501</v>
      </c>
      <c r="M9" s="16"/>
      <c r="N9" s="16">
        <v>0.71550573081470104</v>
      </c>
      <c r="O9" s="16">
        <v>0.60922137526512599</v>
      </c>
      <c r="P9" s="16">
        <v>0.63887921891008603</v>
      </c>
      <c r="Q9" s="16">
        <v>0.62228272556660003</v>
      </c>
      <c r="R9" s="16"/>
      <c r="S9" s="16">
        <v>0.669928079780715</v>
      </c>
      <c r="T9" s="16">
        <v>0.602646194483757</v>
      </c>
      <c r="U9" s="16"/>
      <c r="V9" s="16">
        <v>0.53525783927244697</v>
      </c>
      <c r="W9" s="16">
        <v>0.69268871609139104</v>
      </c>
      <c r="X9" s="16">
        <v>0.65530624661055603</v>
      </c>
      <c r="Y9" s="16">
        <v>0.720312927303974</v>
      </c>
      <c r="Z9" s="16"/>
      <c r="AA9" s="16">
        <v>0.57244618456542695</v>
      </c>
      <c r="AB9" s="16">
        <v>0.72561163387058303</v>
      </c>
      <c r="AC9" s="16">
        <v>0.64130264441849505</v>
      </c>
      <c r="AD9" s="16">
        <v>0.66167029320971904</v>
      </c>
      <c r="AE9" s="16">
        <v>0.64835937722815995</v>
      </c>
      <c r="AF9" s="16">
        <v>0.875609544450899</v>
      </c>
      <c r="AG9" s="16"/>
      <c r="AH9" s="16">
        <v>0.62197631687589805</v>
      </c>
      <c r="AI9" s="16">
        <v>0.67681157711206796</v>
      </c>
      <c r="AJ9" s="16"/>
      <c r="AK9" s="16">
        <v>0.61906315139565804</v>
      </c>
      <c r="AL9" s="16">
        <v>0.648882719124102</v>
      </c>
      <c r="AM9" s="16"/>
      <c r="AN9" s="16">
        <v>0.62905931460138198</v>
      </c>
      <c r="AO9" s="16">
        <v>0.66052001330457499</v>
      </c>
      <c r="AP9" s="16"/>
      <c r="AQ9" s="16">
        <v>0.67928631365510905</v>
      </c>
      <c r="AR9" s="16">
        <v>0.64743312060194202</v>
      </c>
      <c r="AS9" s="16">
        <v>0.62745126203295898</v>
      </c>
      <c r="AT9" s="16"/>
      <c r="AU9" s="16">
        <v>0.67061232495218304</v>
      </c>
      <c r="AV9" s="16">
        <v>0.60856878258858604</v>
      </c>
      <c r="AW9" s="16"/>
      <c r="AX9" s="16">
        <v>0.65208966788058997</v>
      </c>
      <c r="AY9" s="16">
        <v>0.597674153456074</v>
      </c>
      <c r="AZ9" s="16"/>
      <c r="BA9" s="16">
        <v>0.64751834352869597</v>
      </c>
      <c r="BB9" s="16">
        <v>0.57721853253349797</v>
      </c>
    </row>
    <row r="10" spans="2:54" ht="43.5" customHeight="1" x14ac:dyDescent="0.35">
      <c r="B10" s="19" t="s">
        <v>504</v>
      </c>
      <c r="C10" s="16">
        <v>0.16952927343117699</v>
      </c>
      <c r="D10" s="16">
        <v>0.20822289630430599</v>
      </c>
      <c r="E10" s="16">
        <v>0.130615533416575</v>
      </c>
      <c r="F10" s="16"/>
      <c r="G10" s="16">
        <v>0.28498791244226501</v>
      </c>
      <c r="H10" s="16">
        <v>0.24333183859643201</v>
      </c>
      <c r="I10" s="16">
        <v>0.177041139038424</v>
      </c>
      <c r="J10" s="16">
        <v>0.18195598357543</v>
      </c>
      <c r="K10" s="16">
        <v>0.10967372188987</v>
      </c>
      <c r="L10" s="16">
        <v>7.1259235427124007E-2</v>
      </c>
      <c r="M10" s="16"/>
      <c r="N10" s="16">
        <v>0.11888539737899</v>
      </c>
      <c r="O10" s="16">
        <v>0.15957482770273801</v>
      </c>
      <c r="P10" s="16">
        <v>0.16434302500278899</v>
      </c>
      <c r="Q10" s="16">
        <v>0.222829490954082</v>
      </c>
      <c r="R10" s="16"/>
      <c r="S10" s="16">
        <v>0.150482315023169</v>
      </c>
      <c r="T10" s="16">
        <v>0.194112740115503</v>
      </c>
      <c r="U10" s="16"/>
      <c r="V10" s="16">
        <v>0.18961375404828801</v>
      </c>
      <c r="W10" s="16">
        <v>0.148397354818426</v>
      </c>
      <c r="X10" s="16">
        <v>0.19034815206082101</v>
      </c>
      <c r="Y10" s="16">
        <v>9.3027017634168693E-2</v>
      </c>
      <c r="Z10" s="16"/>
      <c r="AA10" s="16">
        <v>0.174440580001755</v>
      </c>
      <c r="AB10" s="16">
        <v>0.11973326032287999</v>
      </c>
      <c r="AC10" s="16">
        <v>0.16136314829926601</v>
      </c>
      <c r="AD10" s="16">
        <v>0.19822733197423101</v>
      </c>
      <c r="AE10" s="16">
        <v>0.21038350073227</v>
      </c>
      <c r="AF10" s="16">
        <v>0.10753016374350199</v>
      </c>
      <c r="AG10" s="16"/>
      <c r="AH10" s="16">
        <v>0.192942173195436</v>
      </c>
      <c r="AI10" s="16">
        <v>0.16231163074718599</v>
      </c>
      <c r="AJ10" s="16"/>
      <c r="AK10" s="16">
        <v>0.188121554474868</v>
      </c>
      <c r="AL10" s="16">
        <v>0.187763713316799</v>
      </c>
      <c r="AM10" s="16"/>
      <c r="AN10" s="16">
        <v>0.19447278314800201</v>
      </c>
      <c r="AO10" s="16">
        <v>0.169558746038877</v>
      </c>
      <c r="AP10" s="16"/>
      <c r="AQ10" s="16">
        <v>0.17784228824453299</v>
      </c>
      <c r="AR10" s="16">
        <v>0.156880443516833</v>
      </c>
      <c r="AS10" s="16">
        <v>0.18626991140452501</v>
      </c>
      <c r="AT10" s="16"/>
      <c r="AU10" s="16">
        <v>0.140524061867284</v>
      </c>
      <c r="AV10" s="16">
        <v>0.21011445303780499</v>
      </c>
      <c r="AW10" s="16"/>
      <c r="AX10" s="16">
        <v>0.17707829204372799</v>
      </c>
      <c r="AY10" s="16">
        <v>0.13785352416843799</v>
      </c>
      <c r="AZ10" s="16"/>
      <c r="BA10" s="16">
        <v>0.20062220152138999</v>
      </c>
      <c r="BB10" s="16">
        <v>0.23167433344003999</v>
      </c>
    </row>
    <row r="11" spans="2:54" x14ac:dyDescent="0.35">
      <c r="B11" s="19" t="s">
        <v>505</v>
      </c>
      <c r="C11" s="16">
        <v>9.2238753114889799E-2</v>
      </c>
      <c r="D11" s="16">
        <v>9.2575591016257605E-2</v>
      </c>
      <c r="E11" s="16">
        <v>9.1522517423659494E-2</v>
      </c>
      <c r="F11" s="16"/>
      <c r="G11" s="16">
        <v>0.13284106710282501</v>
      </c>
      <c r="H11" s="16">
        <v>0.12554547943501301</v>
      </c>
      <c r="I11" s="16">
        <v>0.116405280553448</v>
      </c>
      <c r="J11" s="16">
        <v>9.6152986094738296E-2</v>
      </c>
      <c r="K11" s="16">
        <v>7.4260310298417703E-2</v>
      </c>
      <c r="L11" s="16">
        <v>3.2574278067337398E-2</v>
      </c>
      <c r="M11" s="16"/>
      <c r="N11" s="16">
        <v>5.6420061262319902E-2</v>
      </c>
      <c r="O11" s="16">
        <v>0.12949587324824899</v>
      </c>
      <c r="P11" s="16">
        <v>0.103163810019095</v>
      </c>
      <c r="Q11" s="16">
        <v>6.7792237192218399E-2</v>
      </c>
      <c r="R11" s="16"/>
      <c r="S11" s="16">
        <v>8.9228074976538702E-2</v>
      </c>
      <c r="T11" s="16">
        <v>9.7237507372199203E-2</v>
      </c>
      <c r="U11" s="16"/>
      <c r="V11" s="16">
        <v>0.14654213950605199</v>
      </c>
      <c r="W11" s="16">
        <v>6.7453468962817897E-2</v>
      </c>
      <c r="X11" s="16">
        <v>8.3471157922630698E-2</v>
      </c>
      <c r="Y11" s="16">
        <v>5.4985764735466201E-2</v>
      </c>
      <c r="Z11" s="16"/>
      <c r="AA11" s="16">
        <v>0.138260731533382</v>
      </c>
      <c r="AB11" s="16">
        <v>6.2223489967827499E-2</v>
      </c>
      <c r="AC11" s="16">
        <v>0.108364094742286</v>
      </c>
      <c r="AD11" s="16">
        <v>5.2429426806087101E-2</v>
      </c>
      <c r="AE11" s="16">
        <v>6.08424802826944E-2</v>
      </c>
      <c r="AF11" s="16">
        <v>0</v>
      </c>
      <c r="AG11" s="16"/>
      <c r="AH11" s="16">
        <v>8.8360562021149197E-2</v>
      </c>
      <c r="AI11" s="16">
        <v>8.7410353449394101E-2</v>
      </c>
      <c r="AJ11" s="16"/>
      <c r="AK11" s="16">
        <v>9.3495105675321197E-2</v>
      </c>
      <c r="AL11" s="16">
        <v>9.8410043489168597E-2</v>
      </c>
      <c r="AM11" s="16"/>
      <c r="AN11" s="16">
        <v>7.4498124883700001E-2</v>
      </c>
      <c r="AO11" s="16">
        <v>9.7166565573951202E-2</v>
      </c>
      <c r="AP11" s="16"/>
      <c r="AQ11" s="16">
        <v>6.6282902412590106E-2</v>
      </c>
      <c r="AR11" s="16">
        <v>7.3630363163190396E-2</v>
      </c>
      <c r="AS11" s="16">
        <v>0.123645334909115</v>
      </c>
      <c r="AT11" s="16"/>
      <c r="AU11" s="16">
        <v>9.5243646964278603E-2</v>
      </c>
      <c r="AV11" s="16">
        <v>8.4303043996790297E-2</v>
      </c>
      <c r="AW11" s="16"/>
      <c r="AX11" s="16">
        <v>9.0339240372260904E-2</v>
      </c>
      <c r="AY11" s="16">
        <v>0.105636720680196</v>
      </c>
      <c r="AZ11" s="16"/>
      <c r="BA11" s="16">
        <v>8.7680132566982594E-2</v>
      </c>
      <c r="BB11" s="16">
        <v>0.118949715183243</v>
      </c>
    </row>
    <row r="12" spans="2:54" x14ac:dyDescent="0.35">
      <c r="B12" s="19" t="s">
        <v>89</v>
      </c>
      <c r="C12" s="20">
        <v>9.6407490382388494E-2</v>
      </c>
      <c r="D12" s="20">
        <v>6.7923515071190405E-2</v>
      </c>
      <c r="E12" s="20">
        <v>0.124896864844771</v>
      </c>
      <c r="F12" s="20"/>
      <c r="G12" s="20">
        <v>0.118978433240441</v>
      </c>
      <c r="H12" s="20">
        <v>0.105306512244105</v>
      </c>
      <c r="I12" s="20">
        <v>6.8297070206369395E-2</v>
      </c>
      <c r="J12" s="20">
        <v>7.5653808649568402E-2</v>
      </c>
      <c r="K12" s="20">
        <v>0.106131961155759</v>
      </c>
      <c r="L12" s="20">
        <v>0.10566528816889301</v>
      </c>
      <c r="M12" s="20"/>
      <c r="N12" s="20">
        <v>0.109188810543989</v>
      </c>
      <c r="O12" s="20">
        <v>0.101707923783886</v>
      </c>
      <c r="P12" s="20">
        <v>9.3613946068029794E-2</v>
      </c>
      <c r="Q12" s="20">
        <v>8.7095546287099604E-2</v>
      </c>
      <c r="R12" s="20"/>
      <c r="S12" s="20">
        <v>9.0361530219577393E-2</v>
      </c>
      <c r="T12" s="20">
        <v>0.106003558028541</v>
      </c>
      <c r="U12" s="20"/>
      <c r="V12" s="20">
        <v>0.128586267173213</v>
      </c>
      <c r="W12" s="20">
        <v>9.1460460127365306E-2</v>
      </c>
      <c r="X12" s="20">
        <v>7.0874443405992499E-2</v>
      </c>
      <c r="Y12" s="20">
        <v>0.131674290326391</v>
      </c>
      <c r="Z12" s="20"/>
      <c r="AA12" s="20">
        <v>0.11485250389943701</v>
      </c>
      <c r="AB12" s="20">
        <v>9.2431615838709805E-2</v>
      </c>
      <c r="AC12" s="20">
        <v>8.89701125399531E-2</v>
      </c>
      <c r="AD12" s="20">
        <v>8.7672948009962504E-2</v>
      </c>
      <c r="AE12" s="20">
        <v>8.0414641756874794E-2</v>
      </c>
      <c r="AF12" s="20">
        <v>1.6860291805598698E-2</v>
      </c>
      <c r="AG12" s="20"/>
      <c r="AH12" s="20">
        <v>9.6720947907517105E-2</v>
      </c>
      <c r="AI12" s="20">
        <v>7.3466438691351998E-2</v>
      </c>
      <c r="AJ12" s="20"/>
      <c r="AK12" s="20">
        <v>9.9320188454152497E-2</v>
      </c>
      <c r="AL12" s="20">
        <v>6.4943524069931299E-2</v>
      </c>
      <c r="AM12" s="20"/>
      <c r="AN12" s="20">
        <v>0.101969777366916</v>
      </c>
      <c r="AO12" s="20">
        <v>7.2754675082596407E-2</v>
      </c>
      <c r="AP12" s="20"/>
      <c r="AQ12" s="20">
        <v>7.6588495687768002E-2</v>
      </c>
      <c r="AR12" s="20">
        <v>0.12205607271803399</v>
      </c>
      <c r="AS12" s="20">
        <v>6.2633491653400902E-2</v>
      </c>
      <c r="AT12" s="20"/>
      <c r="AU12" s="20">
        <v>9.3619966216254305E-2</v>
      </c>
      <c r="AV12" s="20">
        <v>9.7013720376819199E-2</v>
      </c>
      <c r="AW12" s="20"/>
      <c r="AX12" s="20">
        <v>8.0492799703421797E-2</v>
      </c>
      <c r="AY12" s="20">
        <v>0.15883560169529301</v>
      </c>
      <c r="AZ12" s="20"/>
      <c r="BA12" s="20">
        <v>6.4179322382931198E-2</v>
      </c>
      <c r="BB12" s="20">
        <v>7.2157418843219107E-2</v>
      </c>
    </row>
    <row r="13" spans="2:54" x14ac:dyDescent="0.35">
      <c r="B13" s="21"/>
    </row>
    <row r="14" spans="2:54" x14ac:dyDescent="0.35">
      <c r="B14" t="s">
        <v>525</v>
      </c>
    </row>
    <row r="15" spans="2:54" x14ac:dyDescent="0.35">
      <c r="B15" t="s">
        <v>526</v>
      </c>
    </row>
    <row r="17" spans="2:2" x14ac:dyDescent="0.35">
      <c r="B17"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BB17"/>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511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503</v>
      </c>
      <c r="C9" s="16">
        <v>0.51552307494892102</v>
      </c>
      <c r="D9" s="16">
        <v>0.50031143690315705</v>
      </c>
      <c r="E9" s="16">
        <v>0.52797287960381301</v>
      </c>
      <c r="F9" s="16"/>
      <c r="G9" s="16">
        <v>0.271350523864199</v>
      </c>
      <c r="H9" s="16">
        <v>0.50036005438821296</v>
      </c>
      <c r="I9" s="16">
        <v>0.57043670457464202</v>
      </c>
      <c r="J9" s="16">
        <v>0.57179279731150201</v>
      </c>
      <c r="K9" s="16">
        <v>0.52734416099829595</v>
      </c>
      <c r="L9" s="16">
        <v>0.575059327987409</v>
      </c>
      <c r="M9" s="16"/>
      <c r="N9" s="16">
        <v>0.54075112881434095</v>
      </c>
      <c r="O9" s="16">
        <v>0.45549966735288699</v>
      </c>
      <c r="P9" s="16">
        <v>0.518689845282849</v>
      </c>
      <c r="Q9" s="16">
        <v>0.544871164374084</v>
      </c>
      <c r="R9" s="16"/>
      <c r="S9" s="16">
        <v>0.53051124782003201</v>
      </c>
      <c r="T9" s="16">
        <v>0.495491128895239</v>
      </c>
      <c r="U9" s="16"/>
      <c r="V9" s="16">
        <v>0.44550154452343899</v>
      </c>
      <c r="W9" s="16">
        <v>0.55910017693383995</v>
      </c>
      <c r="X9" s="16">
        <v>0.52188284369172599</v>
      </c>
      <c r="Y9" s="16">
        <v>0.47023978304791297</v>
      </c>
      <c r="Z9" s="16"/>
      <c r="AA9" s="16">
        <v>0.44831524633180198</v>
      </c>
      <c r="AB9" s="16">
        <v>0.57117125585195205</v>
      </c>
      <c r="AC9" s="16">
        <v>0.54058087645629505</v>
      </c>
      <c r="AD9" s="16">
        <v>0.56239280620674703</v>
      </c>
      <c r="AE9" s="16">
        <v>0.47839284698722001</v>
      </c>
      <c r="AF9" s="16">
        <v>0.74468513148475501</v>
      </c>
      <c r="AG9" s="16"/>
      <c r="AH9" s="16">
        <v>0.55586094474338699</v>
      </c>
      <c r="AI9" s="16">
        <v>0.480060867119247</v>
      </c>
      <c r="AJ9" s="16"/>
      <c r="AK9" s="16">
        <v>0.57220083026102697</v>
      </c>
      <c r="AL9" s="16">
        <v>0.47923058184334999</v>
      </c>
      <c r="AM9" s="16"/>
      <c r="AN9" s="16">
        <v>0.56853861842152598</v>
      </c>
      <c r="AO9" s="16">
        <v>0.49657368043843603</v>
      </c>
      <c r="AP9" s="16"/>
      <c r="AQ9" s="16">
        <v>0.58672471364126699</v>
      </c>
      <c r="AR9" s="16">
        <v>0.50988978633246995</v>
      </c>
      <c r="AS9" s="16">
        <v>0.49873705240608601</v>
      </c>
      <c r="AT9" s="16"/>
      <c r="AU9" s="16">
        <v>0.57849898325836502</v>
      </c>
      <c r="AV9" s="16">
        <v>0.43147668616786899</v>
      </c>
      <c r="AW9" s="16"/>
      <c r="AX9" s="16">
        <v>0.52925102896411802</v>
      </c>
      <c r="AY9" s="16">
        <v>0.45385942929811102</v>
      </c>
      <c r="AZ9" s="16"/>
      <c r="BA9" s="16">
        <v>0.55314006929243498</v>
      </c>
      <c r="BB9" s="16">
        <v>0.46841235631414102</v>
      </c>
    </row>
    <row r="10" spans="2:54" ht="43.5" customHeight="1" x14ac:dyDescent="0.35">
      <c r="B10" s="19" t="s">
        <v>504</v>
      </c>
      <c r="C10" s="16">
        <v>0.23563183543459501</v>
      </c>
      <c r="D10" s="16">
        <v>0.27137317999215499</v>
      </c>
      <c r="E10" s="16">
        <v>0.20168681048925999</v>
      </c>
      <c r="F10" s="16"/>
      <c r="G10" s="16">
        <v>0.34624100862409601</v>
      </c>
      <c r="H10" s="16">
        <v>0.29072212295002903</v>
      </c>
      <c r="I10" s="16">
        <v>0.16254488263452299</v>
      </c>
      <c r="J10" s="16">
        <v>0.20066142006959101</v>
      </c>
      <c r="K10" s="16">
        <v>0.23209812430966001</v>
      </c>
      <c r="L10" s="16">
        <v>0.21056934515046299</v>
      </c>
      <c r="M10" s="16"/>
      <c r="N10" s="16">
        <v>0.28097697123565502</v>
      </c>
      <c r="O10" s="16">
        <v>0.204319129315951</v>
      </c>
      <c r="P10" s="16">
        <v>0.26510427902031503</v>
      </c>
      <c r="Q10" s="16">
        <v>0.183276733241127</v>
      </c>
      <c r="R10" s="16"/>
      <c r="S10" s="16">
        <v>0.24353477295128101</v>
      </c>
      <c r="T10" s="16">
        <v>0.22156869874389101</v>
      </c>
      <c r="U10" s="16"/>
      <c r="V10" s="16">
        <v>0.207495512383018</v>
      </c>
      <c r="W10" s="16">
        <v>0.217102400669415</v>
      </c>
      <c r="X10" s="16">
        <v>0.27768281843742798</v>
      </c>
      <c r="Y10" s="16">
        <v>0.30467369761305202</v>
      </c>
      <c r="Z10" s="16"/>
      <c r="AA10" s="16">
        <v>0.21693895115697301</v>
      </c>
      <c r="AB10" s="16">
        <v>0.244521677557136</v>
      </c>
      <c r="AC10" s="16">
        <v>0.20211786697134601</v>
      </c>
      <c r="AD10" s="16">
        <v>0.25738703588200101</v>
      </c>
      <c r="AE10" s="16">
        <v>0.30959387589930198</v>
      </c>
      <c r="AF10" s="16">
        <v>0.16222007907786201</v>
      </c>
      <c r="AG10" s="16"/>
      <c r="AH10" s="16">
        <v>0.258294093067092</v>
      </c>
      <c r="AI10" s="16">
        <v>0.24363231700836399</v>
      </c>
      <c r="AJ10" s="16"/>
      <c r="AK10" s="16">
        <v>0.229546792898873</v>
      </c>
      <c r="AL10" s="16">
        <v>0.24053161276559901</v>
      </c>
      <c r="AM10" s="16"/>
      <c r="AN10" s="16">
        <v>0.25947948004403198</v>
      </c>
      <c r="AO10" s="16">
        <v>0.21891181458218001</v>
      </c>
      <c r="AP10" s="16"/>
      <c r="AQ10" s="16">
        <v>0.23844677253426799</v>
      </c>
      <c r="AR10" s="16">
        <v>0.23462632661396299</v>
      </c>
      <c r="AS10" s="16">
        <v>0.25711070463972102</v>
      </c>
      <c r="AT10" s="16"/>
      <c r="AU10" s="16">
        <v>0.20688628081313001</v>
      </c>
      <c r="AV10" s="16">
        <v>0.27705070119511699</v>
      </c>
      <c r="AW10" s="16"/>
      <c r="AX10" s="16">
        <v>0.24424716598361501</v>
      </c>
      <c r="AY10" s="16">
        <v>0.20117800151273399</v>
      </c>
      <c r="AZ10" s="16"/>
      <c r="BA10" s="16">
        <v>0.28090674918724701</v>
      </c>
      <c r="BB10" s="16">
        <v>0.34437091938628001</v>
      </c>
    </row>
    <row r="11" spans="2:54" x14ac:dyDescent="0.35">
      <c r="B11" s="19" t="s">
        <v>505</v>
      </c>
      <c r="C11" s="16">
        <v>0.13139478118797701</v>
      </c>
      <c r="D11" s="16">
        <v>0.12831193558065601</v>
      </c>
      <c r="E11" s="16">
        <v>0.13452904034132299</v>
      </c>
      <c r="F11" s="16"/>
      <c r="G11" s="16">
        <v>0.20501632432054001</v>
      </c>
      <c r="H11" s="16">
        <v>0.10550842774588701</v>
      </c>
      <c r="I11" s="16">
        <v>0.15982462125438601</v>
      </c>
      <c r="J11" s="16">
        <v>0.13219488625307699</v>
      </c>
      <c r="K11" s="16">
        <v>0.13002181839506</v>
      </c>
      <c r="L11" s="16">
        <v>8.9425851348597998E-2</v>
      </c>
      <c r="M11" s="16"/>
      <c r="N11" s="16">
        <v>9.1809288395493904E-2</v>
      </c>
      <c r="O11" s="16">
        <v>0.204651570884752</v>
      </c>
      <c r="P11" s="16">
        <v>0.10856684018276699</v>
      </c>
      <c r="Q11" s="16">
        <v>0.13228435472137601</v>
      </c>
      <c r="R11" s="16"/>
      <c r="S11" s="16">
        <v>0.112203803439977</v>
      </c>
      <c r="T11" s="16">
        <v>0.159326020780934</v>
      </c>
      <c r="U11" s="16"/>
      <c r="V11" s="16">
        <v>0.181802575570052</v>
      </c>
      <c r="W11" s="16">
        <v>0.116086992833869</v>
      </c>
      <c r="X11" s="16">
        <v>0.1103672040538</v>
      </c>
      <c r="Y11" s="16">
        <v>0.115449578607854</v>
      </c>
      <c r="Z11" s="16"/>
      <c r="AA11" s="16">
        <v>0.18859283992723899</v>
      </c>
      <c r="AB11" s="16">
        <v>8.0749700260540805E-2</v>
      </c>
      <c r="AC11" s="16">
        <v>9.9896598084295005E-2</v>
      </c>
      <c r="AD11" s="16">
        <v>0.112693246532445</v>
      </c>
      <c r="AE11" s="16">
        <v>9.4051098171150399E-2</v>
      </c>
      <c r="AF11" s="16">
        <v>4.1927059805339097E-2</v>
      </c>
      <c r="AG11" s="16"/>
      <c r="AH11" s="16">
        <v>8.3627147770092697E-2</v>
      </c>
      <c r="AI11" s="16">
        <v>0.17018887839274099</v>
      </c>
      <c r="AJ11" s="16"/>
      <c r="AK11" s="16">
        <v>9.12026061820852E-2</v>
      </c>
      <c r="AL11" s="16">
        <v>0.19075177376847899</v>
      </c>
      <c r="AM11" s="16"/>
      <c r="AN11" s="16">
        <v>7.1654204206858904E-2</v>
      </c>
      <c r="AO11" s="16">
        <v>0.180087557111728</v>
      </c>
      <c r="AP11" s="16"/>
      <c r="AQ11" s="16">
        <v>5.7982189107419799E-2</v>
      </c>
      <c r="AR11" s="16">
        <v>0.12751160096196201</v>
      </c>
      <c r="AS11" s="16">
        <v>0.165270229244252</v>
      </c>
      <c r="AT11" s="16"/>
      <c r="AU11" s="16">
        <v>0.12294683309602999</v>
      </c>
      <c r="AV11" s="16">
        <v>0.140416356358981</v>
      </c>
      <c r="AW11" s="16"/>
      <c r="AX11" s="16">
        <v>0.12650982650675999</v>
      </c>
      <c r="AY11" s="16">
        <v>0.16159269776857799</v>
      </c>
      <c r="AZ11" s="16"/>
      <c r="BA11" s="16">
        <v>0.113311148314804</v>
      </c>
      <c r="BB11" s="16">
        <v>0.116731830959327</v>
      </c>
    </row>
    <row r="12" spans="2:54" x14ac:dyDescent="0.35">
      <c r="B12" s="19" t="s">
        <v>89</v>
      </c>
      <c r="C12" s="20">
        <v>0.117450308428506</v>
      </c>
      <c r="D12" s="20">
        <v>0.10000344752403301</v>
      </c>
      <c r="E12" s="20">
        <v>0.13581126956560399</v>
      </c>
      <c r="F12" s="20"/>
      <c r="G12" s="20">
        <v>0.177392143191165</v>
      </c>
      <c r="H12" s="20">
        <v>0.10340939491587101</v>
      </c>
      <c r="I12" s="20">
        <v>0.10719379153644799</v>
      </c>
      <c r="J12" s="20">
        <v>9.5350896365830995E-2</v>
      </c>
      <c r="K12" s="20">
        <v>0.110535896296984</v>
      </c>
      <c r="L12" s="20">
        <v>0.12494547551353</v>
      </c>
      <c r="M12" s="20"/>
      <c r="N12" s="20">
        <v>8.6462611554509905E-2</v>
      </c>
      <c r="O12" s="20">
        <v>0.135529632446409</v>
      </c>
      <c r="P12" s="20">
        <v>0.107639035514069</v>
      </c>
      <c r="Q12" s="20">
        <v>0.13956774766341301</v>
      </c>
      <c r="R12" s="20"/>
      <c r="S12" s="20">
        <v>0.11375017578871</v>
      </c>
      <c r="T12" s="20">
        <v>0.12361415157993499</v>
      </c>
      <c r="U12" s="20"/>
      <c r="V12" s="20">
        <v>0.16520036752349099</v>
      </c>
      <c r="W12" s="20">
        <v>0.10771042956287701</v>
      </c>
      <c r="X12" s="20">
        <v>9.00671338170458E-2</v>
      </c>
      <c r="Y12" s="20">
        <v>0.10963694073118101</v>
      </c>
      <c r="Z12" s="20"/>
      <c r="AA12" s="20">
        <v>0.146152962583986</v>
      </c>
      <c r="AB12" s="20">
        <v>0.10355736633037201</v>
      </c>
      <c r="AC12" s="20">
        <v>0.15740465848806401</v>
      </c>
      <c r="AD12" s="20">
        <v>6.75269113788068E-2</v>
      </c>
      <c r="AE12" s="20">
        <v>0.11796217894232799</v>
      </c>
      <c r="AF12" s="20">
        <v>5.1167729632044502E-2</v>
      </c>
      <c r="AG12" s="20"/>
      <c r="AH12" s="20">
        <v>0.102217814419428</v>
      </c>
      <c r="AI12" s="20">
        <v>0.106117937479648</v>
      </c>
      <c r="AJ12" s="20"/>
      <c r="AK12" s="20">
        <v>0.10704977065801401</v>
      </c>
      <c r="AL12" s="20">
        <v>8.9486031622572099E-2</v>
      </c>
      <c r="AM12" s="20"/>
      <c r="AN12" s="20">
        <v>0.100327697327583</v>
      </c>
      <c r="AO12" s="20">
        <v>0.10442694786765599</v>
      </c>
      <c r="AP12" s="20"/>
      <c r="AQ12" s="20">
        <v>0.11684632471704599</v>
      </c>
      <c r="AR12" s="20">
        <v>0.12797228609160399</v>
      </c>
      <c r="AS12" s="20">
        <v>7.8882013709940205E-2</v>
      </c>
      <c r="AT12" s="20"/>
      <c r="AU12" s="20">
        <v>9.1667902832475306E-2</v>
      </c>
      <c r="AV12" s="20">
        <v>0.15105625627803301</v>
      </c>
      <c r="AW12" s="20"/>
      <c r="AX12" s="20">
        <v>9.9991978545508203E-2</v>
      </c>
      <c r="AY12" s="20">
        <v>0.18336987142057601</v>
      </c>
      <c r="AZ12" s="20"/>
      <c r="BA12" s="20">
        <v>5.2642033205515297E-2</v>
      </c>
      <c r="BB12" s="20">
        <v>7.0484893340251806E-2</v>
      </c>
    </row>
    <row r="13" spans="2:54" x14ac:dyDescent="0.35">
      <c r="B13" s="21"/>
    </row>
    <row r="14" spans="2:54" x14ac:dyDescent="0.35">
      <c r="B14" t="s">
        <v>525</v>
      </c>
    </row>
    <row r="15" spans="2:54" x14ac:dyDescent="0.35">
      <c r="B15" t="s">
        <v>526</v>
      </c>
    </row>
    <row r="17" spans="2:2" x14ac:dyDescent="0.35">
      <c r="B17"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BB17"/>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512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503</v>
      </c>
      <c r="C9" s="16">
        <v>0.393144544521559</v>
      </c>
      <c r="D9" s="16">
        <v>0.39305916553107101</v>
      </c>
      <c r="E9" s="16">
        <v>0.392450793056832</v>
      </c>
      <c r="F9" s="16"/>
      <c r="G9" s="16">
        <v>0.21147263753974299</v>
      </c>
      <c r="H9" s="16">
        <v>0.362785048386779</v>
      </c>
      <c r="I9" s="16">
        <v>0.46350712800418598</v>
      </c>
      <c r="J9" s="16">
        <v>0.44268765910764701</v>
      </c>
      <c r="K9" s="16">
        <v>0.40222623727960199</v>
      </c>
      <c r="L9" s="16">
        <v>0.42482042220923799</v>
      </c>
      <c r="M9" s="16"/>
      <c r="N9" s="16">
        <v>0.41706651155400998</v>
      </c>
      <c r="O9" s="16">
        <v>0.34952888759466499</v>
      </c>
      <c r="P9" s="16">
        <v>0.38510468647400398</v>
      </c>
      <c r="Q9" s="16">
        <v>0.42704781204280801</v>
      </c>
      <c r="R9" s="16"/>
      <c r="S9" s="16">
        <v>0.402832929789123</v>
      </c>
      <c r="T9" s="16">
        <v>0.38049416850954598</v>
      </c>
      <c r="U9" s="16"/>
      <c r="V9" s="16">
        <v>0.31914824131963099</v>
      </c>
      <c r="W9" s="16">
        <v>0.42348410930828601</v>
      </c>
      <c r="X9" s="16">
        <v>0.40469996231621802</v>
      </c>
      <c r="Y9" s="16">
        <v>0.48701177642328503</v>
      </c>
      <c r="Z9" s="16"/>
      <c r="AA9" s="16">
        <v>0.30984779718585798</v>
      </c>
      <c r="AB9" s="16">
        <v>0.41867790352491702</v>
      </c>
      <c r="AC9" s="16">
        <v>0.37625711134429002</v>
      </c>
      <c r="AD9" s="16">
        <v>0.44703374504881299</v>
      </c>
      <c r="AE9" s="16">
        <v>0.49258148878708002</v>
      </c>
      <c r="AF9" s="16">
        <v>0.69059709174114903</v>
      </c>
      <c r="AG9" s="16"/>
      <c r="AH9" s="16">
        <v>0.45507070210973699</v>
      </c>
      <c r="AI9" s="16">
        <v>0.32643163103922102</v>
      </c>
      <c r="AJ9" s="16"/>
      <c r="AK9" s="16">
        <v>0.44740755017382999</v>
      </c>
      <c r="AL9" s="16">
        <v>0.35401919669620202</v>
      </c>
      <c r="AM9" s="16"/>
      <c r="AN9" s="16">
        <v>0.46258792422211598</v>
      </c>
      <c r="AO9" s="16">
        <v>0.338162583726768</v>
      </c>
      <c r="AP9" s="16"/>
      <c r="AQ9" s="16">
        <v>0.47676418843013502</v>
      </c>
      <c r="AR9" s="16">
        <v>0.379218829219923</v>
      </c>
      <c r="AS9" s="16">
        <v>0.37635349233255799</v>
      </c>
      <c r="AT9" s="16"/>
      <c r="AU9" s="16">
        <v>0.439130860819756</v>
      </c>
      <c r="AV9" s="16">
        <v>0.33097172696399901</v>
      </c>
      <c r="AW9" s="16"/>
      <c r="AX9" s="16">
        <v>0.40755465083984299</v>
      </c>
      <c r="AY9" s="16">
        <v>0.32307827303306702</v>
      </c>
      <c r="AZ9" s="16"/>
      <c r="BA9" s="16">
        <v>0.50114571220160398</v>
      </c>
      <c r="BB9" s="16">
        <v>0.47200016023802399</v>
      </c>
    </row>
    <row r="10" spans="2:54" ht="43.5" customHeight="1" x14ac:dyDescent="0.35">
      <c r="B10" s="19" t="s">
        <v>504</v>
      </c>
      <c r="C10" s="16">
        <v>0.27521466526102001</v>
      </c>
      <c r="D10" s="16">
        <v>0.31385627354610401</v>
      </c>
      <c r="E10" s="16">
        <v>0.236043533927843</v>
      </c>
      <c r="F10" s="16"/>
      <c r="G10" s="16">
        <v>0.33154794112876801</v>
      </c>
      <c r="H10" s="16">
        <v>0.38347650837066199</v>
      </c>
      <c r="I10" s="16">
        <v>0.229562805758037</v>
      </c>
      <c r="J10" s="16">
        <v>0.244562143842743</v>
      </c>
      <c r="K10" s="16">
        <v>0.212433632697759</v>
      </c>
      <c r="L10" s="16">
        <v>0.25771290654745099</v>
      </c>
      <c r="M10" s="16"/>
      <c r="N10" s="16">
        <v>0.26976677897368201</v>
      </c>
      <c r="O10" s="16">
        <v>0.30184755431194399</v>
      </c>
      <c r="P10" s="16">
        <v>0.29312803573848301</v>
      </c>
      <c r="Q10" s="16">
        <v>0.22709892877794799</v>
      </c>
      <c r="R10" s="16"/>
      <c r="S10" s="16">
        <v>0.27426668926838099</v>
      </c>
      <c r="T10" s="16">
        <v>0.27303499405690701</v>
      </c>
      <c r="U10" s="16"/>
      <c r="V10" s="16">
        <v>0.267452034814746</v>
      </c>
      <c r="W10" s="16">
        <v>0.25077346271122303</v>
      </c>
      <c r="X10" s="16">
        <v>0.31644946451292799</v>
      </c>
      <c r="Y10" s="16">
        <v>0.270287526656244</v>
      </c>
      <c r="Z10" s="16"/>
      <c r="AA10" s="16">
        <v>0.270912745062656</v>
      </c>
      <c r="AB10" s="16">
        <v>0.27089870640187902</v>
      </c>
      <c r="AC10" s="16">
        <v>0.25054933720593298</v>
      </c>
      <c r="AD10" s="16">
        <v>0.28937949908984201</v>
      </c>
      <c r="AE10" s="16">
        <v>0.35131515025808502</v>
      </c>
      <c r="AF10" s="16">
        <v>0.114862751054989</v>
      </c>
      <c r="AG10" s="16"/>
      <c r="AH10" s="16">
        <v>0.291585469165767</v>
      </c>
      <c r="AI10" s="16">
        <v>0.27035633484480098</v>
      </c>
      <c r="AJ10" s="16"/>
      <c r="AK10" s="16">
        <v>0.28102417578325201</v>
      </c>
      <c r="AL10" s="16">
        <v>0.26047834455888202</v>
      </c>
      <c r="AM10" s="16"/>
      <c r="AN10" s="16">
        <v>0.28508556847510802</v>
      </c>
      <c r="AO10" s="16">
        <v>0.27785395257520701</v>
      </c>
      <c r="AP10" s="16"/>
      <c r="AQ10" s="16">
        <v>0.27596268402310198</v>
      </c>
      <c r="AR10" s="16">
        <v>0.28798980723211898</v>
      </c>
      <c r="AS10" s="16">
        <v>0.27097029644833798</v>
      </c>
      <c r="AT10" s="16"/>
      <c r="AU10" s="16">
        <v>0.249810467601635</v>
      </c>
      <c r="AV10" s="16">
        <v>0.31261375139390102</v>
      </c>
      <c r="AW10" s="16"/>
      <c r="AX10" s="16">
        <v>0.28392678316852299</v>
      </c>
      <c r="AY10" s="16">
        <v>0.241859883663578</v>
      </c>
      <c r="AZ10" s="16"/>
      <c r="BA10" s="16">
        <v>0.27829479272484903</v>
      </c>
      <c r="BB10" s="16">
        <v>0.26893256932035497</v>
      </c>
    </row>
    <row r="11" spans="2:54" x14ac:dyDescent="0.35">
      <c r="B11" s="19" t="s">
        <v>505</v>
      </c>
      <c r="C11" s="16">
        <v>0.18026022975911199</v>
      </c>
      <c r="D11" s="16">
        <v>0.17748256174634999</v>
      </c>
      <c r="E11" s="16">
        <v>0.183867466594381</v>
      </c>
      <c r="F11" s="16"/>
      <c r="G11" s="16">
        <v>0.27196403969826599</v>
      </c>
      <c r="H11" s="16">
        <v>9.9038438813910598E-2</v>
      </c>
      <c r="I11" s="16">
        <v>0.21096214433786101</v>
      </c>
      <c r="J11" s="16">
        <v>0.20246532152065599</v>
      </c>
      <c r="K11" s="16">
        <v>0.20433726874081301</v>
      </c>
      <c r="L11" s="16">
        <v>0.13742334825197899</v>
      </c>
      <c r="M11" s="16"/>
      <c r="N11" s="16">
        <v>0.13909639197066101</v>
      </c>
      <c r="O11" s="16">
        <v>0.19770898466352599</v>
      </c>
      <c r="P11" s="16">
        <v>0.20028689416832299</v>
      </c>
      <c r="Q11" s="16">
        <v>0.16237269399514601</v>
      </c>
      <c r="R11" s="16"/>
      <c r="S11" s="16">
        <v>0.16565323448942401</v>
      </c>
      <c r="T11" s="16">
        <v>0.20318204413726401</v>
      </c>
      <c r="U11" s="16"/>
      <c r="V11" s="16">
        <v>0.202593100014343</v>
      </c>
      <c r="W11" s="16">
        <v>0.17490899909187099</v>
      </c>
      <c r="X11" s="16">
        <v>0.17715326046862201</v>
      </c>
      <c r="Y11" s="16">
        <v>0.104609682086769</v>
      </c>
      <c r="Z11" s="16"/>
      <c r="AA11" s="16">
        <v>0.225116626390509</v>
      </c>
      <c r="AB11" s="16">
        <v>0.15821602092691101</v>
      </c>
      <c r="AC11" s="16">
        <v>0.19366535088096701</v>
      </c>
      <c r="AD11" s="16">
        <v>0.15258855138420399</v>
      </c>
      <c r="AE11" s="16">
        <v>0.102856870123264</v>
      </c>
      <c r="AF11" s="16">
        <v>0.114686967420837</v>
      </c>
      <c r="AG11" s="16"/>
      <c r="AH11" s="16">
        <v>0.131635890046578</v>
      </c>
      <c r="AI11" s="16">
        <v>0.25920274461563197</v>
      </c>
      <c r="AJ11" s="16"/>
      <c r="AK11" s="16">
        <v>0.121744823545913</v>
      </c>
      <c r="AL11" s="16">
        <v>0.26714063496118601</v>
      </c>
      <c r="AM11" s="16"/>
      <c r="AN11" s="16">
        <v>0.106931228653869</v>
      </c>
      <c r="AO11" s="16">
        <v>0.24650539964215001</v>
      </c>
      <c r="AP11" s="16"/>
      <c r="AQ11" s="16">
        <v>9.2503463556146706E-2</v>
      </c>
      <c r="AR11" s="16">
        <v>0.162176981485293</v>
      </c>
      <c r="AS11" s="16">
        <v>0.246136835300441</v>
      </c>
      <c r="AT11" s="16"/>
      <c r="AU11" s="16">
        <v>0.18041374013674799</v>
      </c>
      <c r="AV11" s="16">
        <v>0.17796963005401201</v>
      </c>
      <c r="AW11" s="16"/>
      <c r="AX11" s="16">
        <v>0.173886683835694</v>
      </c>
      <c r="AY11" s="16">
        <v>0.21478832851452301</v>
      </c>
      <c r="AZ11" s="16"/>
      <c r="BA11" s="16">
        <v>0.16111406827220801</v>
      </c>
      <c r="BB11" s="16">
        <v>0.211268115936106</v>
      </c>
    </row>
    <row r="12" spans="2:54" x14ac:dyDescent="0.35">
      <c r="B12" s="19" t="s">
        <v>89</v>
      </c>
      <c r="C12" s="20">
        <v>0.151380560458309</v>
      </c>
      <c r="D12" s="20">
        <v>0.115601999176475</v>
      </c>
      <c r="E12" s="20">
        <v>0.187638206420943</v>
      </c>
      <c r="F12" s="20"/>
      <c r="G12" s="20">
        <v>0.18501538163322301</v>
      </c>
      <c r="H12" s="20">
        <v>0.15470000442864901</v>
      </c>
      <c r="I12" s="20">
        <v>9.5967921899916403E-2</v>
      </c>
      <c r="J12" s="20">
        <v>0.110284875528954</v>
      </c>
      <c r="K12" s="20">
        <v>0.18100286128182599</v>
      </c>
      <c r="L12" s="20">
        <v>0.18004332299133199</v>
      </c>
      <c r="M12" s="20"/>
      <c r="N12" s="20">
        <v>0.174070317501646</v>
      </c>
      <c r="O12" s="20">
        <v>0.150914573429865</v>
      </c>
      <c r="P12" s="20">
        <v>0.12148038361919</v>
      </c>
      <c r="Q12" s="20">
        <v>0.183480565184098</v>
      </c>
      <c r="R12" s="20"/>
      <c r="S12" s="20">
        <v>0.157247146453071</v>
      </c>
      <c r="T12" s="20">
        <v>0.143288793296283</v>
      </c>
      <c r="U12" s="20"/>
      <c r="V12" s="20">
        <v>0.21080662385127999</v>
      </c>
      <c r="W12" s="20">
        <v>0.15083342888862</v>
      </c>
      <c r="X12" s="20">
        <v>0.10169731270223301</v>
      </c>
      <c r="Y12" s="20">
        <v>0.13809101483370301</v>
      </c>
      <c r="Z12" s="20"/>
      <c r="AA12" s="20">
        <v>0.19412283136097699</v>
      </c>
      <c r="AB12" s="20">
        <v>0.15220736914629299</v>
      </c>
      <c r="AC12" s="20">
        <v>0.179528200568809</v>
      </c>
      <c r="AD12" s="20">
        <v>0.110998204477141</v>
      </c>
      <c r="AE12" s="20">
        <v>5.3246490831570903E-2</v>
      </c>
      <c r="AF12" s="20">
        <v>7.9853189783024595E-2</v>
      </c>
      <c r="AG12" s="20"/>
      <c r="AH12" s="20">
        <v>0.121707938677918</v>
      </c>
      <c r="AI12" s="20">
        <v>0.144009289500346</v>
      </c>
      <c r="AJ12" s="20"/>
      <c r="AK12" s="20">
        <v>0.14982345049700499</v>
      </c>
      <c r="AL12" s="20">
        <v>0.118361823783731</v>
      </c>
      <c r="AM12" s="20"/>
      <c r="AN12" s="20">
        <v>0.145395278648907</v>
      </c>
      <c r="AO12" s="20">
        <v>0.13747806405587401</v>
      </c>
      <c r="AP12" s="20"/>
      <c r="AQ12" s="20">
        <v>0.15476966399061601</v>
      </c>
      <c r="AR12" s="20">
        <v>0.17061438206266499</v>
      </c>
      <c r="AS12" s="20">
        <v>0.106539375918663</v>
      </c>
      <c r="AT12" s="20"/>
      <c r="AU12" s="20">
        <v>0.13064493144186101</v>
      </c>
      <c r="AV12" s="20">
        <v>0.17844489158808899</v>
      </c>
      <c r="AW12" s="20"/>
      <c r="AX12" s="20">
        <v>0.13463188215593899</v>
      </c>
      <c r="AY12" s="20">
        <v>0.220273514788832</v>
      </c>
      <c r="AZ12" s="20"/>
      <c r="BA12" s="20">
        <v>5.9445426801339601E-2</v>
      </c>
      <c r="BB12" s="20">
        <v>4.7799154505514599E-2</v>
      </c>
    </row>
    <row r="13" spans="2:54" x14ac:dyDescent="0.35">
      <c r="B13" s="21"/>
    </row>
    <row r="14" spans="2:54" x14ac:dyDescent="0.35">
      <c r="B14" t="s">
        <v>525</v>
      </c>
    </row>
    <row r="15" spans="2:54" x14ac:dyDescent="0.35">
      <c r="B15" t="s">
        <v>526</v>
      </c>
    </row>
    <row r="17" spans="2:2" x14ac:dyDescent="0.35">
      <c r="B17"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BB17"/>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513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503</v>
      </c>
      <c r="C9" s="16">
        <v>0.52797725064878398</v>
      </c>
      <c r="D9" s="16">
        <v>0.52250363630650598</v>
      </c>
      <c r="E9" s="16">
        <v>0.53449117637783194</v>
      </c>
      <c r="F9" s="16"/>
      <c r="G9" s="16">
        <v>0.30442243978292399</v>
      </c>
      <c r="H9" s="16">
        <v>0.49071206544016899</v>
      </c>
      <c r="I9" s="16">
        <v>0.531126023296983</v>
      </c>
      <c r="J9" s="16">
        <v>0.57211145895770998</v>
      </c>
      <c r="K9" s="16">
        <v>0.57218924317054198</v>
      </c>
      <c r="L9" s="16">
        <v>0.61861604801061099</v>
      </c>
      <c r="M9" s="16"/>
      <c r="N9" s="16">
        <v>0.56161445706368496</v>
      </c>
      <c r="O9" s="16">
        <v>0.51114207753849505</v>
      </c>
      <c r="P9" s="16">
        <v>0.51864487965839301</v>
      </c>
      <c r="Q9" s="16">
        <v>0.53357108115164997</v>
      </c>
      <c r="R9" s="16"/>
      <c r="S9" s="16">
        <v>0.55650587412111796</v>
      </c>
      <c r="T9" s="16">
        <v>0.48427070813619699</v>
      </c>
      <c r="U9" s="16"/>
      <c r="V9" s="16">
        <v>0.47118386147814101</v>
      </c>
      <c r="W9" s="16">
        <v>0.53530620170541299</v>
      </c>
      <c r="X9" s="16">
        <v>0.56445133578606299</v>
      </c>
      <c r="Y9" s="16">
        <v>0.55392491376234299</v>
      </c>
      <c r="Z9" s="16"/>
      <c r="AA9" s="16">
        <v>0.43301010259836797</v>
      </c>
      <c r="AB9" s="16">
        <v>0.61521506855663899</v>
      </c>
      <c r="AC9" s="16">
        <v>0.51354261977837301</v>
      </c>
      <c r="AD9" s="16">
        <v>0.60131431081946196</v>
      </c>
      <c r="AE9" s="16">
        <v>0.59304179344295804</v>
      </c>
      <c r="AF9" s="16">
        <v>0.57043420944270995</v>
      </c>
      <c r="AG9" s="16"/>
      <c r="AH9" s="16">
        <v>0.55770413142396902</v>
      </c>
      <c r="AI9" s="16">
        <v>0.53563737594792804</v>
      </c>
      <c r="AJ9" s="16"/>
      <c r="AK9" s="16">
        <v>0.56269607157694501</v>
      </c>
      <c r="AL9" s="16">
        <v>0.55532982257343599</v>
      </c>
      <c r="AM9" s="16"/>
      <c r="AN9" s="16">
        <v>0.57197380020244504</v>
      </c>
      <c r="AO9" s="16">
        <v>0.53988973498989201</v>
      </c>
      <c r="AP9" s="16"/>
      <c r="AQ9" s="16">
        <v>0.620760080220632</v>
      </c>
      <c r="AR9" s="16">
        <v>0.47801012508804902</v>
      </c>
      <c r="AS9" s="16">
        <v>0.54602709480838896</v>
      </c>
      <c r="AT9" s="16"/>
      <c r="AU9" s="16">
        <v>0.58270695152222596</v>
      </c>
      <c r="AV9" s="16">
        <v>0.45585415547108299</v>
      </c>
      <c r="AW9" s="16"/>
      <c r="AX9" s="16">
        <v>0.54368038251574002</v>
      </c>
      <c r="AY9" s="16">
        <v>0.45151500749404699</v>
      </c>
      <c r="AZ9" s="16"/>
      <c r="BA9" s="16">
        <v>0.58832658054988396</v>
      </c>
      <c r="BB9" s="16">
        <v>0.53584999338950301</v>
      </c>
    </row>
    <row r="10" spans="2:54" ht="43.5" customHeight="1" x14ac:dyDescent="0.35">
      <c r="B10" s="19" t="s">
        <v>504</v>
      </c>
      <c r="C10" s="16">
        <v>0.18752103104113699</v>
      </c>
      <c r="D10" s="16">
        <v>0.22565350157389399</v>
      </c>
      <c r="E10" s="16">
        <v>0.149419527335693</v>
      </c>
      <c r="F10" s="16"/>
      <c r="G10" s="16">
        <v>0.31650732302090301</v>
      </c>
      <c r="H10" s="16">
        <v>0.209243328782688</v>
      </c>
      <c r="I10" s="16">
        <v>0.18855356455848499</v>
      </c>
      <c r="J10" s="16">
        <v>0.22341917381356199</v>
      </c>
      <c r="K10" s="16">
        <v>0.16419672267433599</v>
      </c>
      <c r="L10" s="16">
        <v>8.4794540437971702E-2</v>
      </c>
      <c r="M10" s="16"/>
      <c r="N10" s="16">
        <v>0.195395520944662</v>
      </c>
      <c r="O10" s="16">
        <v>0.165918250108059</v>
      </c>
      <c r="P10" s="16">
        <v>0.21544370905368601</v>
      </c>
      <c r="Q10" s="16">
        <v>0.15599977010457999</v>
      </c>
      <c r="R10" s="16"/>
      <c r="S10" s="16">
        <v>0.17374611834487799</v>
      </c>
      <c r="T10" s="16">
        <v>0.20756548066497299</v>
      </c>
      <c r="U10" s="16"/>
      <c r="V10" s="16">
        <v>0.164476720178167</v>
      </c>
      <c r="W10" s="16">
        <v>0.20295028212359101</v>
      </c>
      <c r="X10" s="16">
        <v>0.18096324101255801</v>
      </c>
      <c r="Y10" s="16">
        <v>0.232440168281286</v>
      </c>
      <c r="Z10" s="16"/>
      <c r="AA10" s="16">
        <v>0.206843838028271</v>
      </c>
      <c r="AB10" s="16">
        <v>0.127240172611952</v>
      </c>
      <c r="AC10" s="16">
        <v>0.18093538235352299</v>
      </c>
      <c r="AD10" s="16">
        <v>0.19512340407244699</v>
      </c>
      <c r="AE10" s="16">
        <v>0.21112273950483099</v>
      </c>
      <c r="AF10" s="16">
        <v>0.19517305253684</v>
      </c>
      <c r="AG10" s="16"/>
      <c r="AH10" s="16">
        <v>0.19212471014310101</v>
      </c>
      <c r="AI10" s="16">
        <v>0.17686614358245401</v>
      </c>
      <c r="AJ10" s="16"/>
      <c r="AK10" s="16">
        <v>0.19602516756483801</v>
      </c>
      <c r="AL10" s="16">
        <v>0.165101324000344</v>
      </c>
      <c r="AM10" s="16"/>
      <c r="AN10" s="16">
        <v>0.18955584702398601</v>
      </c>
      <c r="AO10" s="16">
        <v>0.17365482979466099</v>
      </c>
      <c r="AP10" s="16"/>
      <c r="AQ10" s="16">
        <v>0.18295345541935501</v>
      </c>
      <c r="AR10" s="16">
        <v>0.207549283721261</v>
      </c>
      <c r="AS10" s="16">
        <v>0.15967786737821699</v>
      </c>
      <c r="AT10" s="16"/>
      <c r="AU10" s="16">
        <v>0.15617074745023901</v>
      </c>
      <c r="AV10" s="16">
        <v>0.23175973571439801</v>
      </c>
      <c r="AW10" s="16"/>
      <c r="AX10" s="16">
        <v>0.19726513892521799</v>
      </c>
      <c r="AY10" s="16">
        <v>0.145375156244957</v>
      </c>
      <c r="AZ10" s="16"/>
      <c r="BA10" s="16">
        <v>0.23244851917127099</v>
      </c>
      <c r="BB10" s="16">
        <v>0.24423467333982801</v>
      </c>
    </row>
    <row r="11" spans="2:54" x14ac:dyDescent="0.35">
      <c r="B11" s="19" t="s">
        <v>505</v>
      </c>
      <c r="C11" s="16">
        <v>0.12048953586918</v>
      </c>
      <c r="D11" s="16">
        <v>0.11515063922718199</v>
      </c>
      <c r="E11" s="16">
        <v>0.12559110692964001</v>
      </c>
      <c r="F11" s="16"/>
      <c r="G11" s="16">
        <v>0.22955002805816299</v>
      </c>
      <c r="H11" s="16">
        <v>0.11489209655948</v>
      </c>
      <c r="I11" s="16">
        <v>0.13241081596823401</v>
      </c>
      <c r="J11" s="16">
        <v>0.102825811995772</v>
      </c>
      <c r="K11" s="16">
        <v>8.8640894238984899E-2</v>
      </c>
      <c r="L11" s="16">
        <v>9.1311156753203407E-2</v>
      </c>
      <c r="M11" s="16"/>
      <c r="N11" s="16">
        <v>7.4218730711909403E-2</v>
      </c>
      <c r="O11" s="16">
        <v>0.148942576369304</v>
      </c>
      <c r="P11" s="16">
        <v>0.13534580619564399</v>
      </c>
      <c r="Q11" s="16">
        <v>0.10492656381118499</v>
      </c>
      <c r="R11" s="16"/>
      <c r="S11" s="16">
        <v>9.9942540410686898E-2</v>
      </c>
      <c r="T11" s="16">
        <v>0.152069974987945</v>
      </c>
      <c r="U11" s="16"/>
      <c r="V11" s="16">
        <v>0.165466792884855</v>
      </c>
      <c r="W11" s="16">
        <v>0.10426773889796501</v>
      </c>
      <c r="X11" s="16">
        <v>0.104678398585237</v>
      </c>
      <c r="Y11" s="16">
        <v>0.11127598065257401</v>
      </c>
      <c r="Z11" s="16"/>
      <c r="AA11" s="16">
        <v>0.171157793320242</v>
      </c>
      <c r="AB11" s="16">
        <v>9.2749015418757505E-2</v>
      </c>
      <c r="AC11" s="16">
        <v>0.140983574513249</v>
      </c>
      <c r="AD11" s="16">
        <v>6.4484296094065793E-2</v>
      </c>
      <c r="AE11" s="16">
        <v>6.3380450863778706E-2</v>
      </c>
      <c r="AF11" s="16">
        <v>0.12871877513718699</v>
      </c>
      <c r="AG11" s="16"/>
      <c r="AH11" s="16">
        <v>0.10239876571917</v>
      </c>
      <c r="AI11" s="16">
        <v>0.13924592166704899</v>
      </c>
      <c r="AJ11" s="16"/>
      <c r="AK11" s="16">
        <v>9.8878527424980101E-2</v>
      </c>
      <c r="AL11" s="16">
        <v>0.14412519552507899</v>
      </c>
      <c r="AM11" s="16"/>
      <c r="AN11" s="16">
        <v>8.9982203532361305E-2</v>
      </c>
      <c r="AO11" s="16">
        <v>0.134736280621994</v>
      </c>
      <c r="AP11" s="16"/>
      <c r="AQ11" s="16">
        <v>6.0231769893729303E-2</v>
      </c>
      <c r="AR11" s="16">
        <v>0.108030381835336</v>
      </c>
      <c r="AS11" s="16">
        <v>0.16917440582600299</v>
      </c>
      <c r="AT11" s="16"/>
      <c r="AU11" s="16">
        <v>0.113893171157554</v>
      </c>
      <c r="AV11" s="16">
        <v>0.12668643451609399</v>
      </c>
      <c r="AW11" s="16"/>
      <c r="AX11" s="16">
        <v>0.107852969531215</v>
      </c>
      <c r="AY11" s="16">
        <v>0.18977862609443999</v>
      </c>
      <c r="AZ11" s="16"/>
      <c r="BA11" s="16">
        <v>0.100744419263624</v>
      </c>
      <c r="BB11" s="16">
        <v>0.13831311037892499</v>
      </c>
    </row>
    <row r="12" spans="2:54" x14ac:dyDescent="0.35">
      <c r="B12" s="19" t="s">
        <v>89</v>
      </c>
      <c r="C12" s="20">
        <v>0.16401218244089799</v>
      </c>
      <c r="D12" s="20">
        <v>0.136692222892418</v>
      </c>
      <c r="E12" s="20">
        <v>0.19049818935683499</v>
      </c>
      <c r="F12" s="20"/>
      <c r="G12" s="20">
        <v>0.14952020913800901</v>
      </c>
      <c r="H12" s="20">
        <v>0.18515250921766299</v>
      </c>
      <c r="I12" s="20">
        <v>0.14790959617629801</v>
      </c>
      <c r="J12" s="20">
        <v>0.101643555232957</v>
      </c>
      <c r="K12" s="20">
        <v>0.174973139916138</v>
      </c>
      <c r="L12" s="20">
        <v>0.20527825479821399</v>
      </c>
      <c r="M12" s="20"/>
      <c r="N12" s="20">
        <v>0.168771291279743</v>
      </c>
      <c r="O12" s="20">
        <v>0.17399709598414201</v>
      </c>
      <c r="P12" s="20">
        <v>0.13056560509227799</v>
      </c>
      <c r="Q12" s="20">
        <v>0.205502584932585</v>
      </c>
      <c r="R12" s="20"/>
      <c r="S12" s="20">
        <v>0.16980546712331701</v>
      </c>
      <c r="T12" s="20">
        <v>0.15609383621088499</v>
      </c>
      <c r="U12" s="20"/>
      <c r="V12" s="20">
        <v>0.19887262545883599</v>
      </c>
      <c r="W12" s="20">
        <v>0.157475777273032</v>
      </c>
      <c r="X12" s="20">
        <v>0.149907024616142</v>
      </c>
      <c r="Y12" s="20">
        <v>0.102358937303797</v>
      </c>
      <c r="Z12" s="20"/>
      <c r="AA12" s="20">
        <v>0.188988266053119</v>
      </c>
      <c r="AB12" s="20">
        <v>0.16479574341265099</v>
      </c>
      <c r="AC12" s="20">
        <v>0.164538423354855</v>
      </c>
      <c r="AD12" s="20">
        <v>0.13907798901402499</v>
      </c>
      <c r="AE12" s="20">
        <v>0.132455016188432</v>
      </c>
      <c r="AF12" s="20">
        <v>0.105673962883263</v>
      </c>
      <c r="AG12" s="20"/>
      <c r="AH12" s="20">
        <v>0.14777239271376</v>
      </c>
      <c r="AI12" s="20">
        <v>0.14825055880256899</v>
      </c>
      <c r="AJ12" s="20"/>
      <c r="AK12" s="20">
        <v>0.14240023343323699</v>
      </c>
      <c r="AL12" s="20">
        <v>0.13544365790114099</v>
      </c>
      <c r="AM12" s="20"/>
      <c r="AN12" s="20">
        <v>0.14848814924120801</v>
      </c>
      <c r="AO12" s="20">
        <v>0.151719154593454</v>
      </c>
      <c r="AP12" s="20"/>
      <c r="AQ12" s="20">
        <v>0.13605469446628399</v>
      </c>
      <c r="AR12" s="20">
        <v>0.20641020935535401</v>
      </c>
      <c r="AS12" s="20">
        <v>0.12512063198739101</v>
      </c>
      <c r="AT12" s="20"/>
      <c r="AU12" s="20">
        <v>0.14722912986998099</v>
      </c>
      <c r="AV12" s="20">
        <v>0.18569967429842499</v>
      </c>
      <c r="AW12" s="20"/>
      <c r="AX12" s="20">
        <v>0.151201509027826</v>
      </c>
      <c r="AY12" s="20">
        <v>0.21333121016655701</v>
      </c>
      <c r="AZ12" s="20"/>
      <c r="BA12" s="20">
        <v>7.8480481015220704E-2</v>
      </c>
      <c r="BB12" s="20">
        <v>8.1602222891744E-2</v>
      </c>
    </row>
    <row r="13" spans="2:54" x14ac:dyDescent="0.35">
      <c r="B13" s="21"/>
    </row>
    <row r="14" spans="2:54" x14ac:dyDescent="0.35">
      <c r="B14" t="s">
        <v>525</v>
      </c>
    </row>
    <row r="15" spans="2:54" x14ac:dyDescent="0.35">
      <c r="B15" t="s">
        <v>526</v>
      </c>
    </row>
    <row r="17" spans="2:2" x14ac:dyDescent="0.35">
      <c r="B17"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BB17"/>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514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503</v>
      </c>
      <c r="C9" s="16">
        <v>0.63518352292215297</v>
      </c>
      <c r="D9" s="16">
        <v>0.64675644567965396</v>
      </c>
      <c r="E9" s="16">
        <v>0.62905111700299798</v>
      </c>
      <c r="F9" s="16"/>
      <c r="G9" s="16">
        <v>0.40896149541896698</v>
      </c>
      <c r="H9" s="16">
        <v>0.473942151636496</v>
      </c>
      <c r="I9" s="16">
        <v>0.61826721628133896</v>
      </c>
      <c r="J9" s="16">
        <v>0.66996732773228296</v>
      </c>
      <c r="K9" s="16">
        <v>0.75489672563504995</v>
      </c>
      <c r="L9" s="16">
        <v>0.797159001351748</v>
      </c>
      <c r="M9" s="16"/>
      <c r="N9" s="16">
        <v>0.64860740024705199</v>
      </c>
      <c r="O9" s="16">
        <v>0.58355585379654895</v>
      </c>
      <c r="P9" s="16">
        <v>0.64586157064218797</v>
      </c>
      <c r="Q9" s="16">
        <v>0.65359965551418697</v>
      </c>
      <c r="R9" s="16"/>
      <c r="S9" s="16">
        <v>0.70260005145791404</v>
      </c>
      <c r="T9" s="16">
        <v>0.53669668153842098</v>
      </c>
      <c r="U9" s="16"/>
      <c r="V9" s="16">
        <v>0.50071147590258502</v>
      </c>
      <c r="W9" s="16">
        <v>0.68016308990647401</v>
      </c>
      <c r="X9" s="16">
        <v>0.66462687401685305</v>
      </c>
      <c r="Y9" s="16">
        <v>0.85284016643729499</v>
      </c>
      <c r="Z9" s="16"/>
      <c r="AA9" s="16">
        <v>0.52350786578537101</v>
      </c>
      <c r="AB9" s="16">
        <v>0.72094621163978001</v>
      </c>
      <c r="AC9" s="16">
        <v>0.67583526547140904</v>
      </c>
      <c r="AD9" s="16">
        <v>0.69941907894782795</v>
      </c>
      <c r="AE9" s="16">
        <v>0.70960420448795303</v>
      </c>
      <c r="AF9" s="16">
        <v>0.75728088088781997</v>
      </c>
      <c r="AG9" s="16"/>
      <c r="AH9" s="16">
        <v>0.62190289910340202</v>
      </c>
      <c r="AI9" s="16">
        <v>0.69700141124046699</v>
      </c>
      <c r="AJ9" s="16"/>
      <c r="AK9" s="16">
        <v>0.60923472966483805</v>
      </c>
      <c r="AL9" s="16">
        <v>0.67749669020676795</v>
      </c>
      <c r="AM9" s="16"/>
      <c r="AN9" s="16">
        <v>0.64225243990987202</v>
      </c>
      <c r="AO9" s="16">
        <v>0.68194989887781099</v>
      </c>
      <c r="AP9" s="16"/>
      <c r="AQ9" s="16">
        <v>0.72655167873917204</v>
      </c>
      <c r="AR9" s="16">
        <v>0.60280053035647496</v>
      </c>
      <c r="AS9" s="16">
        <v>0.64880747286745399</v>
      </c>
      <c r="AT9" s="16"/>
      <c r="AU9" s="16">
        <v>0.67696905208484703</v>
      </c>
      <c r="AV9" s="16">
        <v>0.58337050078645503</v>
      </c>
      <c r="AW9" s="16"/>
      <c r="AX9" s="16">
        <v>0.64508671650036997</v>
      </c>
      <c r="AY9" s="16">
        <v>0.59908279526184405</v>
      </c>
      <c r="AZ9" s="16"/>
      <c r="BA9" s="16">
        <v>0.66906769420837597</v>
      </c>
      <c r="BB9" s="16">
        <v>0.520056022521309</v>
      </c>
    </row>
    <row r="10" spans="2:54" ht="43.5" customHeight="1" x14ac:dyDescent="0.35">
      <c r="B10" s="19" t="s">
        <v>504</v>
      </c>
      <c r="C10" s="16">
        <v>0.13779090055195301</v>
      </c>
      <c r="D10" s="16">
        <v>0.17052471530323801</v>
      </c>
      <c r="E10" s="16">
        <v>0.10219688558723999</v>
      </c>
      <c r="F10" s="16"/>
      <c r="G10" s="16">
        <v>0.23902932701295901</v>
      </c>
      <c r="H10" s="16">
        <v>0.21899148948900399</v>
      </c>
      <c r="I10" s="16">
        <v>0.172556088304675</v>
      </c>
      <c r="J10" s="16">
        <v>0.12687788202018799</v>
      </c>
      <c r="K10" s="16">
        <v>6.5886754364405498E-2</v>
      </c>
      <c r="L10" s="16">
        <v>4.7240239363113903E-2</v>
      </c>
      <c r="M10" s="16"/>
      <c r="N10" s="16">
        <v>0.172714776203957</v>
      </c>
      <c r="O10" s="16">
        <v>0.13704245253062899</v>
      </c>
      <c r="P10" s="16">
        <v>0.13127417524802701</v>
      </c>
      <c r="Q10" s="16">
        <v>0.12387833250786601</v>
      </c>
      <c r="R10" s="16"/>
      <c r="S10" s="16">
        <v>0.102616682548266</v>
      </c>
      <c r="T10" s="16">
        <v>0.18653278306412999</v>
      </c>
      <c r="U10" s="16"/>
      <c r="V10" s="16">
        <v>0.18524324207767201</v>
      </c>
      <c r="W10" s="16">
        <v>0.104591066815182</v>
      </c>
      <c r="X10" s="16">
        <v>0.144852791855451</v>
      </c>
      <c r="Y10" s="16">
        <v>0.115798755712454</v>
      </c>
      <c r="Z10" s="16"/>
      <c r="AA10" s="16">
        <v>0.156980975882615</v>
      </c>
      <c r="AB10" s="16">
        <v>0.122377936876527</v>
      </c>
      <c r="AC10" s="16">
        <v>5.9864500519422999E-2</v>
      </c>
      <c r="AD10" s="16">
        <v>0.15699671283237801</v>
      </c>
      <c r="AE10" s="16">
        <v>0.14576006010759901</v>
      </c>
      <c r="AF10" s="16">
        <v>7.82645234820942E-2</v>
      </c>
      <c r="AG10" s="16"/>
      <c r="AH10" s="16">
        <v>0.16282270690287501</v>
      </c>
      <c r="AI10" s="16">
        <v>0.11785837106032</v>
      </c>
      <c r="AJ10" s="16"/>
      <c r="AK10" s="16">
        <v>0.169408294741349</v>
      </c>
      <c r="AL10" s="16">
        <v>0.113376282039636</v>
      </c>
      <c r="AM10" s="16"/>
      <c r="AN10" s="16">
        <v>0.159809292292558</v>
      </c>
      <c r="AO10" s="16">
        <v>0.13383779092182799</v>
      </c>
      <c r="AP10" s="16"/>
      <c r="AQ10" s="16">
        <v>8.6908022370883006E-2</v>
      </c>
      <c r="AR10" s="16">
        <v>0.150185161554966</v>
      </c>
      <c r="AS10" s="16">
        <v>0.14457129445339001</v>
      </c>
      <c r="AT10" s="16"/>
      <c r="AU10" s="16">
        <v>0.112098297991364</v>
      </c>
      <c r="AV10" s="16">
        <v>0.17310018686181999</v>
      </c>
      <c r="AW10" s="16"/>
      <c r="AX10" s="16">
        <v>0.139388367116832</v>
      </c>
      <c r="AY10" s="16">
        <v>0.13518855314422201</v>
      </c>
      <c r="AZ10" s="16"/>
      <c r="BA10" s="16">
        <v>0.176547827805284</v>
      </c>
      <c r="BB10" s="16">
        <v>0.241134936776773</v>
      </c>
    </row>
    <row r="11" spans="2:54" x14ac:dyDescent="0.35">
      <c r="B11" s="19" t="s">
        <v>505</v>
      </c>
      <c r="C11" s="16">
        <v>0.10775609135464601</v>
      </c>
      <c r="D11" s="16">
        <v>9.73182681742982E-2</v>
      </c>
      <c r="E11" s="16">
        <v>0.11553487496194299</v>
      </c>
      <c r="F11" s="16"/>
      <c r="G11" s="16">
        <v>0.18671835366905201</v>
      </c>
      <c r="H11" s="16">
        <v>0.14880154623204001</v>
      </c>
      <c r="I11" s="16">
        <v>0.114449287310584</v>
      </c>
      <c r="J11" s="16">
        <v>9.7827771189563498E-2</v>
      </c>
      <c r="K11" s="16">
        <v>0.101658578072142</v>
      </c>
      <c r="L11" s="16">
        <v>3.4047775583007402E-2</v>
      </c>
      <c r="M11" s="16"/>
      <c r="N11" s="16">
        <v>9.6838603839882603E-2</v>
      </c>
      <c r="O11" s="16">
        <v>0.13133578465217799</v>
      </c>
      <c r="P11" s="16">
        <v>0.11155158765859199</v>
      </c>
      <c r="Q11" s="16">
        <v>8.8867149891572003E-2</v>
      </c>
      <c r="R11" s="16"/>
      <c r="S11" s="16">
        <v>9.1401857401454803E-2</v>
      </c>
      <c r="T11" s="16">
        <v>0.13295133849535501</v>
      </c>
      <c r="U11" s="16"/>
      <c r="V11" s="16">
        <v>0.16566245797182599</v>
      </c>
      <c r="W11" s="16">
        <v>7.8510286146235606E-2</v>
      </c>
      <c r="X11" s="16">
        <v>0.108559995353078</v>
      </c>
      <c r="Y11" s="16">
        <v>1.5670385229075701E-2</v>
      </c>
      <c r="Z11" s="16"/>
      <c r="AA11" s="16">
        <v>0.165834226318647</v>
      </c>
      <c r="AB11" s="16">
        <v>6.8826605030490901E-2</v>
      </c>
      <c r="AC11" s="16">
        <v>0.10407039200950401</v>
      </c>
      <c r="AD11" s="16">
        <v>5.81149250667485E-2</v>
      </c>
      <c r="AE11" s="16">
        <v>7.8463256381525001E-2</v>
      </c>
      <c r="AF11" s="16">
        <v>4.0145029649607498E-2</v>
      </c>
      <c r="AG11" s="16"/>
      <c r="AH11" s="16">
        <v>9.9557639382877497E-2</v>
      </c>
      <c r="AI11" s="16">
        <v>0.106908187924437</v>
      </c>
      <c r="AJ11" s="16"/>
      <c r="AK11" s="16">
        <v>9.7128873434390903E-2</v>
      </c>
      <c r="AL11" s="16">
        <v>0.13575270748784099</v>
      </c>
      <c r="AM11" s="16"/>
      <c r="AN11" s="16">
        <v>8.8461499283926007E-2</v>
      </c>
      <c r="AO11" s="16">
        <v>0.11613104584477001</v>
      </c>
      <c r="AP11" s="16"/>
      <c r="AQ11" s="16">
        <v>9.4672131098449602E-2</v>
      </c>
      <c r="AR11" s="16">
        <v>8.4908567165135701E-2</v>
      </c>
      <c r="AS11" s="16">
        <v>0.13965031478179199</v>
      </c>
      <c r="AT11" s="16"/>
      <c r="AU11" s="16">
        <v>0.102804456320233</v>
      </c>
      <c r="AV11" s="16">
        <v>0.111388481393061</v>
      </c>
      <c r="AW11" s="16"/>
      <c r="AX11" s="16">
        <v>0.11005052039739099</v>
      </c>
      <c r="AY11" s="16">
        <v>9.3920269364847195E-2</v>
      </c>
      <c r="AZ11" s="16"/>
      <c r="BA11" s="16">
        <v>9.6058980573034303E-2</v>
      </c>
      <c r="BB11" s="16">
        <v>0.14983497616753799</v>
      </c>
    </row>
    <row r="12" spans="2:54" x14ac:dyDescent="0.35">
      <c r="B12" s="19" t="s">
        <v>89</v>
      </c>
      <c r="C12" s="20">
        <v>0.119269485171247</v>
      </c>
      <c r="D12" s="20">
        <v>8.5400570842809706E-2</v>
      </c>
      <c r="E12" s="20">
        <v>0.15321712244781899</v>
      </c>
      <c r="F12" s="20"/>
      <c r="G12" s="20">
        <v>0.165290823899021</v>
      </c>
      <c r="H12" s="20">
        <v>0.15826481264246001</v>
      </c>
      <c r="I12" s="20">
        <v>9.4727408103402896E-2</v>
      </c>
      <c r="J12" s="20">
        <v>0.105327019057966</v>
      </c>
      <c r="K12" s="20">
        <v>7.7557941928402901E-2</v>
      </c>
      <c r="L12" s="20">
        <v>0.12155298370213</v>
      </c>
      <c r="M12" s="20"/>
      <c r="N12" s="20">
        <v>8.1839219709108194E-2</v>
      </c>
      <c r="O12" s="20">
        <v>0.14806590902064401</v>
      </c>
      <c r="P12" s="20">
        <v>0.111312666451193</v>
      </c>
      <c r="Q12" s="20">
        <v>0.133654862086375</v>
      </c>
      <c r="R12" s="20"/>
      <c r="S12" s="20">
        <v>0.103381408592365</v>
      </c>
      <c r="T12" s="20">
        <v>0.14381919690209399</v>
      </c>
      <c r="U12" s="20"/>
      <c r="V12" s="20">
        <v>0.148382824047917</v>
      </c>
      <c r="W12" s="20">
        <v>0.136735557132109</v>
      </c>
      <c r="X12" s="20">
        <v>8.1960338774618002E-2</v>
      </c>
      <c r="Y12" s="20">
        <v>1.5690692621175301E-2</v>
      </c>
      <c r="Z12" s="20"/>
      <c r="AA12" s="20">
        <v>0.15367693201336699</v>
      </c>
      <c r="AB12" s="20">
        <v>8.7849246453202495E-2</v>
      </c>
      <c r="AC12" s="20">
        <v>0.160229841999664</v>
      </c>
      <c r="AD12" s="20">
        <v>8.54692831530455E-2</v>
      </c>
      <c r="AE12" s="20">
        <v>6.6172479022923406E-2</v>
      </c>
      <c r="AF12" s="20">
        <v>0.124309565980479</v>
      </c>
      <c r="AG12" s="20"/>
      <c r="AH12" s="20">
        <v>0.115716754610846</v>
      </c>
      <c r="AI12" s="20">
        <v>7.8232029774776501E-2</v>
      </c>
      <c r="AJ12" s="20"/>
      <c r="AK12" s="20">
        <v>0.124228102159423</v>
      </c>
      <c r="AL12" s="20">
        <v>7.3374320265754994E-2</v>
      </c>
      <c r="AM12" s="20"/>
      <c r="AN12" s="20">
        <v>0.109476768513645</v>
      </c>
      <c r="AO12" s="20">
        <v>6.8081264355590698E-2</v>
      </c>
      <c r="AP12" s="20"/>
      <c r="AQ12" s="20">
        <v>9.1868167791495398E-2</v>
      </c>
      <c r="AR12" s="20">
        <v>0.162105740923423</v>
      </c>
      <c r="AS12" s="20">
        <v>6.6970917897365007E-2</v>
      </c>
      <c r="AT12" s="20"/>
      <c r="AU12" s="20">
        <v>0.10812819360355599</v>
      </c>
      <c r="AV12" s="20">
        <v>0.132140830958664</v>
      </c>
      <c r="AW12" s="20"/>
      <c r="AX12" s="20">
        <v>0.105474395985407</v>
      </c>
      <c r="AY12" s="20">
        <v>0.17180838222908701</v>
      </c>
      <c r="AZ12" s="20"/>
      <c r="BA12" s="20">
        <v>5.83254974133059E-2</v>
      </c>
      <c r="BB12" s="20">
        <v>8.8974064534380101E-2</v>
      </c>
    </row>
    <row r="13" spans="2:54" x14ac:dyDescent="0.35">
      <c r="B13" s="21"/>
    </row>
    <row r="14" spans="2:54" x14ac:dyDescent="0.35">
      <c r="B14" t="s">
        <v>525</v>
      </c>
    </row>
    <row r="15" spans="2:54" x14ac:dyDescent="0.35">
      <c r="B15" t="s">
        <v>526</v>
      </c>
    </row>
    <row r="17" spans="2:2" x14ac:dyDescent="0.35">
      <c r="B17"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BB17"/>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515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503</v>
      </c>
      <c r="C9" s="16">
        <v>0.540419472537085</v>
      </c>
      <c r="D9" s="16">
        <v>0.57071147893515495</v>
      </c>
      <c r="E9" s="16">
        <v>0.51197889181373102</v>
      </c>
      <c r="F9" s="16"/>
      <c r="G9" s="16">
        <v>0.32782714840571497</v>
      </c>
      <c r="H9" s="16">
        <v>0.47240303527807298</v>
      </c>
      <c r="I9" s="16">
        <v>0.55137815063368001</v>
      </c>
      <c r="J9" s="16">
        <v>0.54064513708582096</v>
      </c>
      <c r="K9" s="16">
        <v>0.61838802339606203</v>
      </c>
      <c r="L9" s="16">
        <v>0.65171483146564702</v>
      </c>
      <c r="M9" s="16"/>
      <c r="N9" s="16">
        <v>0.61878228470817798</v>
      </c>
      <c r="O9" s="16">
        <v>0.486549621424956</v>
      </c>
      <c r="P9" s="16">
        <v>0.53290118134698705</v>
      </c>
      <c r="Q9" s="16">
        <v>0.54345745772173504</v>
      </c>
      <c r="R9" s="16"/>
      <c r="S9" s="16">
        <v>0.60349470554186402</v>
      </c>
      <c r="T9" s="16">
        <v>0.44800650465700798</v>
      </c>
      <c r="U9" s="16"/>
      <c r="V9" s="16">
        <v>0.44899225034088502</v>
      </c>
      <c r="W9" s="16">
        <v>0.55596603290194802</v>
      </c>
      <c r="X9" s="16">
        <v>0.59359978615627995</v>
      </c>
      <c r="Y9" s="16">
        <v>0.58508166870756895</v>
      </c>
      <c r="Z9" s="16"/>
      <c r="AA9" s="16">
        <v>0.42038771526088903</v>
      </c>
      <c r="AB9" s="16">
        <v>0.61291825386088306</v>
      </c>
      <c r="AC9" s="16">
        <v>0.53654786443152502</v>
      </c>
      <c r="AD9" s="16">
        <v>0.618735290072294</v>
      </c>
      <c r="AE9" s="16">
        <v>0.63812125349301196</v>
      </c>
      <c r="AF9" s="16">
        <v>0.82302313049010301</v>
      </c>
      <c r="AG9" s="16"/>
      <c r="AH9" s="16">
        <v>0.57881059987557304</v>
      </c>
      <c r="AI9" s="16">
        <v>0.55180108121109495</v>
      </c>
      <c r="AJ9" s="16"/>
      <c r="AK9" s="16">
        <v>0.54943273313139396</v>
      </c>
      <c r="AL9" s="16">
        <v>0.55665326442074303</v>
      </c>
      <c r="AM9" s="16"/>
      <c r="AN9" s="16">
        <v>0.58148759109836801</v>
      </c>
      <c r="AO9" s="16">
        <v>0.54188127824429999</v>
      </c>
      <c r="AP9" s="16"/>
      <c r="AQ9" s="16">
        <v>0.61893069450455196</v>
      </c>
      <c r="AR9" s="16">
        <v>0.48983503281379598</v>
      </c>
      <c r="AS9" s="16">
        <v>0.57189258444043101</v>
      </c>
      <c r="AT9" s="16"/>
      <c r="AU9" s="16">
        <v>0.58743088067659699</v>
      </c>
      <c r="AV9" s="16">
        <v>0.47947063322453298</v>
      </c>
      <c r="AW9" s="16"/>
      <c r="AX9" s="16">
        <v>0.55563924983988</v>
      </c>
      <c r="AY9" s="16">
        <v>0.47339355069040401</v>
      </c>
      <c r="AZ9" s="16"/>
      <c r="BA9" s="16">
        <v>0.60146736479491103</v>
      </c>
      <c r="BB9" s="16">
        <v>0.47256363929798001</v>
      </c>
    </row>
    <row r="10" spans="2:54" ht="43.5" customHeight="1" x14ac:dyDescent="0.35">
      <c r="B10" s="19" t="s">
        <v>504</v>
      </c>
      <c r="C10" s="16">
        <v>0.20233170406854201</v>
      </c>
      <c r="D10" s="16">
        <v>0.21631888736587601</v>
      </c>
      <c r="E10" s="16">
        <v>0.186645666164858</v>
      </c>
      <c r="F10" s="16"/>
      <c r="G10" s="16">
        <v>0.35042080965873601</v>
      </c>
      <c r="H10" s="16">
        <v>0.267881489537385</v>
      </c>
      <c r="I10" s="16">
        <v>0.18560634807352999</v>
      </c>
      <c r="J10" s="16">
        <v>0.21442169683713599</v>
      </c>
      <c r="K10" s="16">
        <v>0.137113012211661</v>
      </c>
      <c r="L10" s="16">
        <v>0.115601850380018</v>
      </c>
      <c r="M10" s="16"/>
      <c r="N10" s="16">
        <v>0.164717869228729</v>
      </c>
      <c r="O10" s="16">
        <v>0.171367496632335</v>
      </c>
      <c r="P10" s="16">
        <v>0.230240823808846</v>
      </c>
      <c r="Q10" s="16">
        <v>0.21160438698898801</v>
      </c>
      <c r="R10" s="16"/>
      <c r="S10" s="16">
        <v>0.172598026526049</v>
      </c>
      <c r="T10" s="16">
        <v>0.24319179259426801</v>
      </c>
      <c r="U10" s="16"/>
      <c r="V10" s="16">
        <v>0.20284989701919001</v>
      </c>
      <c r="W10" s="16">
        <v>0.196844328804131</v>
      </c>
      <c r="X10" s="16">
        <v>0.20524984379115299</v>
      </c>
      <c r="Y10" s="16">
        <v>0.23773509427935699</v>
      </c>
      <c r="Z10" s="16"/>
      <c r="AA10" s="16">
        <v>0.235469174507903</v>
      </c>
      <c r="AB10" s="16">
        <v>0.18229914958478399</v>
      </c>
      <c r="AC10" s="16">
        <v>0.112416888974497</v>
      </c>
      <c r="AD10" s="16">
        <v>0.20331392346719701</v>
      </c>
      <c r="AE10" s="16">
        <v>0.218556068281368</v>
      </c>
      <c r="AF10" s="16">
        <v>0.13353115288061901</v>
      </c>
      <c r="AG10" s="16"/>
      <c r="AH10" s="16">
        <v>0.19916239318637399</v>
      </c>
      <c r="AI10" s="16">
        <v>0.190469674755297</v>
      </c>
      <c r="AJ10" s="16"/>
      <c r="AK10" s="16">
        <v>0.20579196913204301</v>
      </c>
      <c r="AL10" s="16">
        <v>0.18592634818442699</v>
      </c>
      <c r="AM10" s="16"/>
      <c r="AN10" s="16">
        <v>0.204697878448693</v>
      </c>
      <c r="AO10" s="16">
        <v>0.20343845032084501</v>
      </c>
      <c r="AP10" s="16"/>
      <c r="AQ10" s="16">
        <v>0.187190886336153</v>
      </c>
      <c r="AR10" s="16">
        <v>0.219466034792409</v>
      </c>
      <c r="AS10" s="16">
        <v>0.183095433754242</v>
      </c>
      <c r="AT10" s="16"/>
      <c r="AU10" s="16">
        <v>0.169215317787106</v>
      </c>
      <c r="AV10" s="16">
        <v>0.249344850775199</v>
      </c>
      <c r="AW10" s="16"/>
      <c r="AX10" s="16">
        <v>0.20413369151783101</v>
      </c>
      <c r="AY10" s="16">
        <v>0.20128320500275701</v>
      </c>
      <c r="AZ10" s="16"/>
      <c r="BA10" s="16">
        <v>0.22117358392479999</v>
      </c>
      <c r="BB10" s="16">
        <v>0.33292740892560702</v>
      </c>
    </row>
    <row r="11" spans="2:54" x14ac:dyDescent="0.35">
      <c r="B11" s="19" t="s">
        <v>505</v>
      </c>
      <c r="C11" s="16">
        <v>0.11565670102716299</v>
      </c>
      <c r="D11" s="16">
        <v>0.102665212686169</v>
      </c>
      <c r="E11" s="16">
        <v>0.12793298845700199</v>
      </c>
      <c r="F11" s="16"/>
      <c r="G11" s="16">
        <v>0.21205634605885701</v>
      </c>
      <c r="H11" s="16">
        <v>0.124450757540451</v>
      </c>
      <c r="I11" s="16">
        <v>0.16157478958853899</v>
      </c>
      <c r="J11" s="16">
        <v>8.8105476457469203E-2</v>
      </c>
      <c r="K11" s="16">
        <v>0.10059804873942001</v>
      </c>
      <c r="L11" s="16">
        <v>4.9323704080614997E-2</v>
      </c>
      <c r="M11" s="16"/>
      <c r="N11" s="16">
        <v>8.9313937271503704E-2</v>
      </c>
      <c r="O11" s="16">
        <v>0.15639763634649101</v>
      </c>
      <c r="P11" s="16">
        <v>0.129946019299291</v>
      </c>
      <c r="Q11" s="16">
        <v>7.5980626510959201E-2</v>
      </c>
      <c r="R11" s="16"/>
      <c r="S11" s="16">
        <v>9.2005106226345695E-2</v>
      </c>
      <c r="T11" s="16">
        <v>0.151894146533888</v>
      </c>
      <c r="U11" s="16"/>
      <c r="V11" s="16">
        <v>0.16457423046078001</v>
      </c>
      <c r="W11" s="16">
        <v>0.106312377428949</v>
      </c>
      <c r="X11" s="16">
        <v>8.7747095456970306E-2</v>
      </c>
      <c r="Y11" s="16">
        <v>9.9105245974970099E-2</v>
      </c>
      <c r="Z11" s="16"/>
      <c r="AA11" s="16">
        <v>0.17751672713505001</v>
      </c>
      <c r="AB11" s="16">
        <v>8.57754961833994E-2</v>
      </c>
      <c r="AC11" s="16">
        <v>8.1367346223742407E-2</v>
      </c>
      <c r="AD11" s="16">
        <v>7.5051455508396897E-2</v>
      </c>
      <c r="AE11" s="16">
        <v>7.1721076881381504E-2</v>
      </c>
      <c r="AF11" s="16">
        <v>2.52613036757031E-2</v>
      </c>
      <c r="AG11" s="16"/>
      <c r="AH11" s="16">
        <v>0.103349639002474</v>
      </c>
      <c r="AI11" s="16">
        <v>0.131095983223037</v>
      </c>
      <c r="AJ11" s="16"/>
      <c r="AK11" s="16">
        <v>0.10492960330470399</v>
      </c>
      <c r="AL11" s="16">
        <v>0.15770605101186</v>
      </c>
      <c r="AM11" s="16"/>
      <c r="AN11" s="16">
        <v>8.7144641796253905E-2</v>
      </c>
      <c r="AO11" s="16">
        <v>0.13359297292231501</v>
      </c>
      <c r="AP11" s="16"/>
      <c r="AQ11" s="16">
        <v>6.5117847012700195E-2</v>
      </c>
      <c r="AR11" s="16">
        <v>0.114090667949293</v>
      </c>
      <c r="AS11" s="16">
        <v>0.149507473725111</v>
      </c>
      <c r="AT11" s="16"/>
      <c r="AU11" s="16">
        <v>0.105390337996289</v>
      </c>
      <c r="AV11" s="16">
        <v>0.126971427793379</v>
      </c>
      <c r="AW11" s="16"/>
      <c r="AX11" s="16">
        <v>0.117158860056867</v>
      </c>
      <c r="AY11" s="16">
        <v>0.112649805690923</v>
      </c>
      <c r="AZ11" s="16"/>
      <c r="BA11" s="16">
        <v>0.109569088042965</v>
      </c>
      <c r="BB11" s="16">
        <v>0.116579528448396</v>
      </c>
    </row>
    <row r="12" spans="2:54" x14ac:dyDescent="0.35">
      <c r="B12" s="19" t="s">
        <v>89</v>
      </c>
      <c r="C12" s="20">
        <v>0.14159212236721</v>
      </c>
      <c r="D12" s="20">
        <v>0.1103044210128</v>
      </c>
      <c r="E12" s="20">
        <v>0.17344245356440899</v>
      </c>
      <c r="F12" s="20"/>
      <c r="G12" s="20">
        <v>0.10969569587669301</v>
      </c>
      <c r="H12" s="20">
        <v>0.13526471764409201</v>
      </c>
      <c r="I12" s="20">
        <v>0.10144071170424999</v>
      </c>
      <c r="J12" s="20">
        <v>0.156827689619573</v>
      </c>
      <c r="K12" s="20">
        <v>0.14390091565285701</v>
      </c>
      <c r="L12" s="20">
        <v>0.18335961407372001</v>
      </c>
      <c r="M12" s="20"/>
      <c r="N12" s="20">
        <v>0.127185908791589</v>
      </c>
      <c r="O12" s="20">
        <v>0.18568524559621799</v>
      </c>
      <c r="P12" s="20">
        <v>0.106911975544876</v>
      </c>
      <c r="Q12" s="20">
        <v>0.16895752877831699</v>
      </c>
      <c r="R12" s="20"/>
      <c r="S12" s="20">
        <v>0.13190216170574101</v>
      </c>
      <c r="T12" s="20">
        <v>0.15690755621483601</v>
      </c>
      <c r="U12" s="20"/>
      <c r="V12" s="20">
        <v>0.18358362217914501</v>
      </c>
      <c r="W12" s="20">
        <v>0.14087726086497199</v>
      </c>
      <c r="X12" s="20">
        <v>0.113403274595597</v>
      </c>
      <c r="Y12" s="20">
        <v>7.80779910381042E-2</v>
      </c>
      <c r="Z12" s="20"/>
      <c r="AA12" s="20">
        <v>0.16662638309615699</v>
      </c>
      <c r="AB12" s="20">
        <v>0.119007100370934</v>
      </c>
      <c r="AC12" s="20">
        <v>0.26966790037023503</v>
      </c>
      <c r="AD12" s="20">
        <v>0.102899330952112</v>
      </c>
      <c r="AE12" s="20">
        <v>7.16016013442385E-2</v>
      </c>
      <c r="AF12" s="20">
        <v>1.8184412953574501E-2</v>
      </c>
      <c r="AG12" s="20"/>
      <c r="AH12" s="20">
        <v>0.118677367935579</v>
      </c>
      <c r="AI12" s="20">
        <v>0.126633260810571</v>
      </c>
      <c r="AJ12" s="20"/>
      <c r="AK12" s="20">
        <v>0.13984569443186001</v>
      </c>
      <c r="AL12" s="20">
        <v>9.9714336382968893E-2</v>
      </c>
      <c r="AM12" s="20"/>
      <c r="AN12" s="20">
        <v>0.12666988865668599</v>
      </c>
      <c r="AO12" s="20">
        <v>0.12108729851254001</v>
      </c>
      <c r="AP12" s="20"/>
      <c r="AQ12" s="20">
        <v>0.128760572146594</v>
      </c>
      <c r="AR12" s="20">
        <v>0.17660826444450201</v>
      </c>
      <c r="AS12" s="20">
        <v>9.5504508080215406E-2</v>
      </c>
      <c r="AT12" s="20"/>
      <c r="AU12" s="20">
        <v>0.13796346354000799</v>
      </c>
      <c r="AV12" s="20">
        <v>0.144213088206889</v>
      </c>
      <c r="AW12" s="20"/>
      <c r="AX12" s="20">
        <v>0.12306819858542301</v>
      </c>
      <c r="AY12" s="20">
        <v>0.21267343861591601</v>
      </c>
      <c r="AZ12" s="20"/>
      <c r="BA12" s="20">
        <v>6.7789963237323905E-2</v>
      </c>
      <c r="BB12" s="20">
        <v>7.7929423328016903E-2</v>
      </c>
    </row>
    <row r="13" spans="2:54" x14ac:dyDescent="0.35">
      <c r="B13" s="21"/>
    </row>
    <row r="14" spans="2:54" x14ac:dyDescent="0.35">
      <c r="B14" t="s">
        <v>525</v>
      </c>
    </row>
    <row r="15" spans="2:54" x14ac:dyDescent="0.35">
      <c r="B15" t="s">
        <v>526</v>
      </c>
    </row>
    <row r="17" spans="2:2" x14ac:dyDescent="0.35">
      <c r="B17"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BB17"/>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516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503</v>
      </c>
      <c r="C9" s="16">
        <v>0.48258922289637202</v>
      </c>
      <c r="D9" s="16">
        <v>0.47330823083907803</v>
      </c>
      <c r="E9" s="16">
        <v>0.49383402498240703</v>
      </c>
      <c r="F9" s="16"/>
      <c r="G9" s="16">
        <v>0.41534682492418301</v>
      </c>
      <c r="H9" s="16">
        <v>0.40383683955137101</v>
      </c>
      <c r="I9" s="16">
        <v>0.49517715686876101</v>
      </c>
      <c r="J9" s="16">
        <v>0.49896668284731599</v>
      </c>
      <c r="K9" s="16">
        <v>0.49234778319011602</v>
      </c>
      <c r="L9" s="16">
        <v>0.55911265977888602</v>
      </c>
      <c r="M9" s="16"/>
      <c r="N9" s="16">
        <v>0.50822770050293198</v>
      </c>
      <c r="O9" s="16">
        <v>0.454467331946937</v>
      </c>
      <c r="P9" s="16">
        <v>0.49786424768995902</v>
      </c>
      <c r="Q9" s="16">
        <v>0.46432572489344298</v>
      </c>
      <c r="R9" s="16"/>
      <c r="S9" s="16">
        <v>0.51139261583932905</v>
      </c>
      <c r="T9" s="16">
        <v>0.44156289097089302</v>
      </c>
      <c r="U9" s="16"/>
      <c r="V9" s="16">
        <v>0.433775275671336</v>
      </c>
      <c r="W9" s="16">
        <v>0.50947597953224399</v>
      </c>
      <c r="X9" s="16">
        <v>0.48667237579116002</v>
      </c>
      <c r="Y9" s="16">
        <v>0.49445287548626699</v>
      </c>
      <c r="Z9" s="16"/>
      <c r="AA9" s="16">
        <v>0.464760503776388</v>
      </c>
      <c r="AB9" s="16">
        <v>0.48552617364015399</v>
      </c>
      <c r="AC9" s="16">
        <v>0.470632759798221</v>
      </c>
      <c r="AD9" s="16">
        <v>0.490383269579373</v>
      </c>
      <c r="AE9" s="16">
        <v>0.50642372261128699</v>
      </c>
      <c r="AF9" s="16">
        <v>0.60607079362611205</v>
      </c>
      <c r="AG9" s="16"/>
      <c r="AH9" s="16">
        <v>0.489941769729212</v>
      </c>
      <c r="AI9" s="16">
        <v>0.48379502140889902</v>
      </c>
      <c r="AJ9" s="16"/>
      <c r="AK9" s="16">
        <v>0.50976737307444797</v>
      </c>
      <c r="AL9" s="16">
        <v>0.49685294731160901</v>
      </c>
      <c r="AM9" s="16"/>
      <c r="AN9" s="16">
        <v>0.50187280903795595</v>
      </c>
      <c r="AO9" s="16">
        <v>0.49130067114660902</v>
      </c>
      <c r="AP9" s="16"/>
      <c r="AQ9" s="16">
        <v>0.49945108154112999</v>
      </c>
      <c r="AR9" s="16">
        <v>0.46110652853134898</v>
      </c>
      <c r="AS9" s="16">
        <v>0.502720599009571</v>
      </c>
      <c r="AT9" s="16"/>
      <c r="AU9" s="16">
        <v>0.51900558765593396</v>
      </c>
      <c r="AV9" s="16">
        <v>0.43561734384256801</v>
      </c>
      <c r="AW9" s="16"/>
      <c r="AX9" s="16">
        <v>0.48861279985165801</v>
      </c>
      <c r="AY9" s="16">
        <v>0.45366242560258602</v>
      </c>
      <c r="AZ9" s="16"/>
      <c r="BA9" s="16">
        <v>0.52611417528077997</v>
      </c>
      <c r="BB9" s="16">
        <v>0.38987898850591501</v>
      </c>
    </row>
    <row r="10" spans="2:54" ht="43.5" customHeight="1" x14ac:dyDescent="0.35">
      <c r="B10" s="19" t="s">
        <v>504</v>
      </c>
      <c r="C10" s="16">
        <v>0.202926607053527</v>
      </c>
      <c r="D10" s="16">
        <v>0.236943890199907</v>
      </c>
      <c r="E10" s="16">
        <v>0.166318332655992</v>
      </c>
      <c r="F10" s="16"/>
      <c r="G10" s="16">
        <v>0.234026129087128</v>
      </c>
      <c r="H10" s="16">
        <v>0.27236573828561</v>
      </c>
      <c r="I10" s="16">
        <v>0.237154752229259</v>
      </c>
      <c r="J10" s="16">
        <v>0.18835847656780499</v>
      </c>
      <c r="K10" s="16">
        <v>0.18709412119346999</v>
      </c>
      <c r="L10" s="16">
        <v>0.122224911756667</v>
      </c>
      <c r="M10" s="16"/>
      <c r="N10" s="16">
        <v>0.18814167110340499</v>
      </c>
      <c r="O10" s="16">
        <v>0.184530761236362</v>
      </c>
      <c r="P10" s="16">
        <v>0.21515075064745001</v>
      </c>
      <c r="Q10" s="16">
        <v>0.210005077868787</v>
      </c>
      <c r="R10" s="16"/>
      <c r="S10" s="16">
        <v>0.19073426555649201</v>
      </c>
      <c r="T10" s="16">
        <v>0.21734107855609999</v>
      </c>
      <c r="U10" s="16"/>
      <c r="V10" s="16">
        <v>0.191844631046696</v>
      </c>
      <c r="W10" s="16">
        <v>0.192195580824226</v>
      </c>
      <c r="X10" s="16">
        <v>0.22275090567292399</v>
      </c>
      <c r="Y10" s="16">
        <v>0.24261857104704501</v>
      </c>
      <c r="Z10" s="16"/>
      <c r="AA10" s="16">
        <v>0.164266405591729</v>
      </c>
      <c r="AB10" s="16">
        <v>0.248677219042374</v>
      </c>
      <c r="AC10" s="16">
        <v>0.16382162356947599</v>
      </c>
      <c r="AD10" s="16">
        <v>0.23944004110953099</v>
      </c>
      <c r="AE10" s="16">
        <v>0.24116819401004799</v>
      </c>
      <c r="AF10" s="16">
        <v>0.18646576363071399</v>
      </c>
      <c r="AG10" s="16"/>
      <c r="AH10" s="16">
        <v>0.22316198406928001</v>
      </c>
      <c r="AI10" s="16">
        <v>0.20151537491775801</v>
      </c>
      <c r="AJ10" s="16"/>
      <c r="AK10" s="16">
        <v>0.19998518787255601</v>
      </c>
      <c r="AL10" s="16">
        <v>0.20674244636804701</v>
      </c>
      <c r="AM10" s="16"/>
      <c r="AN10" s="16">
        <v>0.21423177589961001</v>
      </c>
      <c r="AO10" s="16">
        <v>0.198714137748143</v>
      </c>
      <c r="AP10" s="16"/>
      <c r="AQ10" s="16">
        <v>0.19652570620316601</v>
      </c>
      <c r="AR10" s="16">
        <v>0.204708858529183</v>
      </c>
      <c r="AS10" s="16">
        <v>0.21347136018395599</v>
      </c>
      <c r="AT10" s="16"/>
      <c r="AU10" s="16">
        <v>0.18484740588336501</v>
      </c>
      <c r="AV10" s="16">
        <v>0.22862108288675101</v>
      </c>
      <c r="AW10" s="16"/>
      <c r="AX10" s="16">
        <v>0.21751324593854299</v>
      </c>
      <c r="AY10" s="16">
        <v>0.13670571492623201</v>
      </c>
      <c r="AZ10" s="16"/>
      <c r="BA10" s="16">
        <v>0.255262857446792</v>
      </c>
      <c r="BB10" s="16">
        <v>0.39393825168291702</v>
      </c>
    </row>
    <row r="11" spans="2:54" x14ac:dyDescent="0.35">
      <c r="B11" s="19" t="s">
        <v>505</v>
      </c>
      <c r="C11" s="16">
        <v>0.15223372447949099</v>
      </c>
      <c r="D11" s="16">
        <v>0.14823594204093199</v>
      </c>
      <c r="E11" s="16">
        <v>0.155419016953841</v>
      </c>
      <c r="F11" s="16"/>
      <c r="G11" s="16">
        <v>0.20395275754143799</v>
      </c>
      <c r="H11" s="16">
        <v>0.13423988687813401</v>
      </c>
      <c r="I11" s="16">
        <v>0.13902633996071401</v>
      </c>
      <c r="J11" s="16">
        <v>0.197566535813545</v>
      </c>
      <c r="K11" s="16">
        <v>0.159759400738506</v>
      </c>
      <c r="L11" s="16">
        <v>0.107959196266164</v>
      </c>
      <c r="M11" s="16"/>
      <c r="N11" s="16">
        <v>0.15073605810959501</v>
      </c>
      <c r="O11" s="16">
        <v>0.17886757592632299</v>
      </c>
      <c r="P11" s="16">
        <v>0.14800756906628901</v>
      </c>
      <c r="Q11" s="16">
        <v>0.13678881693973899</v>
      </c>
      <c r="R11" s="16"/>
      <c r="S11" s="16">
        <v>0.14318243881201201</v>
      </c>
      <c r="T11" s="16">
        <v>0.166639162257783</v>
      </c>
      <c r="U11" s="16"/>
      <c r="V11" s="16">
        <v>0.15426931163632901</v>
      </c>
      <c r="W11" s="16">
        <v>0.142384393049584</v>
      </c>
      <c r="X11" s="16">
        <v>0.159608921310361</v>
      </c>
      <c r="Y11" s="16">
        <v>0.189777337022418</v>
      </c>
      <c r="Z11" s="16"/>
      <c r="AA11" s="16">
        <v>0.18320941032455099</v>
      </c>
      <c r="AB11" s="16">
        <v>0.121801074231489</v>
      </c>
      <c r="AC11" s="16">
        <v>0.10660576530171099</v>
      </c>
      <c r="AD11" s="16">
        <v>0.15254001263432501</v>
      </c>
      <c r="AE11" s="16">
        <v>0.14805250839674999</v>
      </c>
      <c r="AF11" s="16">
        <v>9.3968323980683902E-2</v>
      </c>
      <c r="AG11" s="16"/>
      <c r="AH11" s="16">
        <v>0.12902419571263499</v>
      </c>
      <c r="AI11" s="16">
        <v>0.16573044782201801</v>
      </c>
      <c r="AJ11" s="16"/>
      <c r="AK11" s="16">
        <v>0.14083739186354099</v>
      </c>
      <c r="AL11" s="16">
        <v>0.183917269655372</v>
      </c>
      <c r="AM11" s="16"/>
      <c r="AN11" s="16">
        <v>0.124236168602274</v>
      </c>
      <c r="AO11" s="16">
        <v>0.16732477671705201</v>
      </c>
      <c r="AP11" s="16"/>
      <c r="AQ11" s="16">
        <v>0.132066325181044</v>
      </c>
      <c r="AR11" s="16">
        <v>0.139427549619278</v>
      </c>
      <c r="AS11" s="16">
        <v>0.18051822521965899</v>
      </c>
      <c r="AT11" s="16"/>
      <c r="AU11" s="16">
        <v>0.15540243405016599</v>
      </c>
      <c r="AV11" s="16">
        <v>0.145156588184741</v>
      </c>
      <c r="AW11" s="16"/>
      <c r="AX11" s="16">
        <v>0.15703925366823199</v>
      </c>
      <c r="AY11" s="16">
        <v>0.133852722350179</v>
      </c>
      <c r="AZ11" s="16"/>
      <c r="BA11" s="16">
        <v>0.151953939045783</v>
      </c>
      <c r="BB11" s="16">
        <v>0.13628556537781999</v>
      </c>
    </row>
    <row r="12" spans="2:54" x14ac:dyDescent="0.35">
      <c r="B12" s="19" t="s">
        <v>89</v>
      </c>
      <c r="C12" s="20">
        <v>0.16225044557061</v>
      </c>
      <c r="D12" s="20">
        <v>0.14151193692008299</v>
      </c>
      <c r="E12" s="20">
        <v>0.18442862540776001</v>
      </c>
      <c r="F12" s="20"/>
      <c r="G12" s="20">
        <v>0.146674288447251</v>
      </c>
      <c r="H12" s="20">
        <v>0.189557535284885</v>
      </c>
      <c r="I12" s="20">
        <v>0.12864175094126701</v>
      </c>
      <c r="J12" s="20">
        <v>0.11510830477133401</v>
      </c>
      <c r="K12" s="20">
        <v>0.16079869487790799</v>
      </c>
      <c r="L12" s="20">
        <v>0.21070323219828299</v>
      </c>
      <c r="M12" s="20"/>
      <c r="N12" s="20">
        <v>0.152894570284069</v>
      </c>
      <c r="O12" s="20">
        <v>0.18213433089037701</v>
      </c>
      <c r="P12" s="20">
        <v>0.13897743259630199</v>
      </c>
      <c r="Q12" s="20">
        <v>0.188880380298031</v>
      </c>
      <c r="R12" s="20"/>
      <c r="S12" s="20">
        <v>0.154690679792167</v>
      </c>
      <c r="T12" s="20">
        <v>0.17445686821522399</v>
      </c>
      <c r="U12" s="20"/>
      <c r="V12" s="20">
        <v>0.22011078164563899</v>
      </c>
      <c r="W12" s="20">
        <v>0.15594404659394601</v>
      </c>
      <c r="X12" s="20">
        <v>0.13096779722555499</v>
      </c>
      <c r="Y12" s="20">
        <v>7.31512164442705E-2</v>
      </c>
      <c r="Z12" s="20"/>
      <c r="AA12" s="20">
        <v>0.18776368030733301</v>
      </c>
      <c r="AB12" s="20">
        <v>0.14399553308598301</v>
      </c>
      <c r="AC12" s="20">
        <v>0.258939851330592</v>
      </c>
      <c r="AD12" s="20">
        <v>0.117636676676771</v>
      </c>
      <c r="AE12" s="20">
        <v>0.104355574981914</v>
      </c>
      <c r="AF12" s="20">
        <v>0.11349511876248999</v>
      </c>
      <c r="AG12" s="20"/>
      <c r="AH12" s="20">
        <v>0.15787205048887401</v>
      </c>
      <c r="AI12" s="20">
        <v>0.14895915585132599</v>
      </c>
      <c r="AJ12" s="20"/>
      <c r="AK12" s="20">
        <v>0.149410047189456</v>
      </c>
      <c r="AL12" s="20">
        <v>0.112487336664973</v>
      </c>
      <c r="AM12" s="20"/>
      <c r="AN12" s="20">
        <v>0.159659246460159</v>
      </c>
      <c r="AO12" s="20">
        <v>0.14266041438819499</v>
      </c>
      <c r="AP12" s="20"/>
      <c r="AQ12" s="20">
        <v>0.171956887074659</v>
      </c>
      <c r="AR12" s="20">
        <v>0.19475706332018999</v>
      </c>
      <c r="AS12" s="20">
        <v>0.10328981558681399</v>
      </c>
      <c r="AT12" s="20"/>
      <c r="AU12" s="20">
        <v>0.14074457241053501</v>
      </c>
      <c r="AV12" s="20">
        <v>0.19060498508594001</v>
      </c>
      <c r="AW12" s="20"/>
      <c r="AX12" s="20">
        <v>0.13683470054156799</v>
      </c>
      <c r="AY12" s="20">
        <v>0.27577913712100299</v>
      </c>
      <c r="AZ12" s="20"/>
      <c r="BA12" s="20">
        <v>6.6669028226645097E-2</v>
      </c>
      <c r="BB12" s="20">
        <v>7.9897194433348501E-2</v>
      </c>
    </row>
    <row r="13" spans="2:54" x14ac:dyDescent="0.35">
      <c r="B13" s="21"/>
    </row>
    <row r="14" spans="2:54" x14ac:dyDescent="0.35">
      <c r="B14" t="s">
        <v>525</v>
      </c>
    </row>
    <row r="15" spans="2:54" x14ac:dyDescent="0.35">
      <c r="B15" t="s">
        <v>526</v>
      </c>
    </row>
    <row r="17" spans="2:2" x14ac:dyDescent="0.35">
      <c r="B17"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BB17"/>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517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503</v>
      </c>
      <c r="C9" s="16">
        <v>0.22399484636511999</v>
      </c>
      <c r="D9" s="16">
        <v>0.22016289627154401</v>
      </c>
      <c r="E9" s="16">
        <v>0.22750948267611201</v>
      </c>
      <c r="F9" s="16"/>
      <c r="G9" s="16">
        <v>0.20108468538930299</v>
      </c>
      <c r="H9" s="16">
        <v>0.26611616584276498</v>
      </c>
      <c r="I9" s="16">
        <v>0.27938095701819399</v>
      </c>
      <c r="J9" s="16">
        <v>0.236726273381164</v>
      </c>
      <c r="K9" s="16">
        <v>0.25114647606094398</v>
      </c>
      <c r="L9" s="16">
        <v>0.127169261584234</v>
      </c>
      <c r="M9" s="16"/>
      <c r="N9" s="16">
        <v>0.25355458722305602</v>
      </c>
      <c r="O9" s="16">
        <v>0.24038627668044801</v>
      </c>
      <c r="P9" s="16">
        <v>0.22708111621225299</v>
      </c>
      <c r="Q9" s="16">
        <v>0.183535226830015</v>
      </c>
      <c r="R9" s="16"/>
      <c r="S9" s="16">
        <v>0.23243132406181499</v>
      </c>
      <c r="T9" s="16">
        <v>0.21238981028355899</v>
      </c>
      <c r="U9" s="16"/>
      <c r="V9" s="16">
        <v>0.229272442361828</v>
      </c>
      <c r="W9" s="16">
        <v>0.20625831605566999</v>
      </c>
      <c r="X9" s="16">
        <v>0.244555790429551</v>
      </c>
      <c r="Y9" s="16">
        <v>0.21882737865735299</v>
      </c>
      <c r="Z9" s="16"/>
      <c r="AA9" s="16">
        <v>0.24468530273057301</v>
      </c>
      <c r="AB9" s="16">
        <v>0.181949447786251</v>
      </c>
      <c r="AC9" s="16">
        <v>0.24281635469423499</v>
      </c>
      <c r="AD9" s="16">
        <v>0.237418804076968</v>
      </c>
      <c r="AE9" s="16">
        <v>0.13678670279023999</v>
      </c>
      <c r="AF9" s="16">
        <v>0.308260488118</v>
      </c>
      <c r="AG9" s="16"/>
      <c r="AH9" s="16">
        <v>0.17740134325988799</v>
      </c>
      <c r="AI9" s="16">
        <v>0.31675372068872698</v>
      </c>
      <c r="AJ9" s="16"/>
      <c r="AK9" s="16">
        <v>0.19286694401931201</v>
      </c>
      <c r="AL9" s="16">
        <v>0.28519152925258201</v>
      </c>
      <c r="AM9" s="16"/>
      <c r="AN9" s="16">
        <v>0.16091423073927599</v>
      </c>
      <c r="AO9" s="16">
        <v>0.30217957027523601</v>
      </c>
      <c r="AP9" s="16"/>
      <c r="AQ9" s="16">
        <v>0.15346574450325701</v>
      </c>
      <c r="AR9" s="16">
        <v>0.185138889638225</v>
      </c>
      <c r="AS9" s="16">
        <v>0.30610491068991802</v>
      </c>
      <c r="AT9" s="16"/>
      <c r="AU9" s="16">
        <v>0.22808482439230801</v>
      </c>
      <c r="AV9" s="16">
        <v>0.21691582784659399</v>
      </c>
      <c r="AW9" s="16"/>
      <c r="AX9" s="16">
        <v>0.21894717565225999</v>
      </c>
      <c r="AY9" s="16">
        <v>0.24634924073081299</v>
      </c>
      <c r="AZ9" s="16"/>
      <c r="BA9" s="16">
        <v>0.24617847193366099</v>
      </c>
      <c r="BB9" s="16">
        <v>0.16535861873954399</v>
      </c>
    </row>
    <row r="10" spans="2:54" ht="43.5" customHeight="1" x14ac:dyDescent="0.35">
      <c r="B10" s="19" t="s">
        <v>504</v>
      </c>
      <c r="C10" s="16">
        <v>0.21879904305936901</v>
      </c>
      <c r="D10" s="16">
        <v>0.247991930832308</v>
      </c>
      <c r="E10" s="16">
        <v>0.19125706549124499</v>
      </c>
      <c r="F10" s="16"/>
      <c r="G10" s="16">
        <v>0.26172405014848199</v>
      </c>
      <c r="H10" s="16">
        <v>0.21974688778395299</v>
      </c>
      <c r="I10" s="16">
        <v>0.25558815691834602</v>
      </c>
      <c r="J10" s="16">
        <v>0.218163770581841</v>
      </c>
      <c r="K10" s="16">
        <v>0.159214990602912</v>
      </c>
      <c r="L10" s="16">
        <v>0.21171799132069</v>
      </c>
      <c r="M10" s="16"/>
      <c r="N10" s="16">
        <v>0.24089020566828201</v>
      </c>
      <c r="O10" s="16">
        <v>0.19948461690535199</v>
      </c>
      <c r="P10" s="16">
        <v>0.21658054237775301</v>
      </c>
      <c r="Q10" s="16">
        <v>0.223424739130859</v>
      </c>
      <c r="R10" s="16"/>
      <c r="S10" s="16">
        <v>0.223553930342277</v>
      </c>
      <c r="T10" s="16">
        <v>0.21271918499728601</v>
      </c>
      <c r="U10" s="16"/>
      <c r="V10" s="16">
        <v>0.22128463387889299</v>
      </c>
      <c r="W10" s="16">
        <v>0.21197247292268301</v>
      </c>
      <c r="X10" s="16">
        <v>0.240761807261274</v>
      </c>
      <c r="Y10" s="16">
        <v>9.5838013116456303E-2</v>
      </c>
      <c r="Z10" s="16"/>
      <c r="AA10" s="16">
        <v>0.20902990144198699</v>
      </c>
      <c r="AB10" s="16">
        <v>0.20037536129403699</v>
      </c>
      <c r="AC10" s="16">
        <v>0.228682595905145</v>
      </c>
      <c r="AD10" s="16">
        <v>0.262639559856711</v>
      </c>
      <c r="AE10" s="16">
        <v>0.21718282702146499</v>
      </c>
      <c r="AF10" s="16">
        <v>0.12038959243313201</v>
      </c>
      <c r="AG10" s="16"/>
      <c r="AH10" s="16">
        <v>0.25602069450711501</v>
      </c>
      <c r="AI10" s="16">
        <v>0.197156627081161</v>
      </c>
      <c r="AJ10" s="16"/>
      <c r="AK10" s="16">
        <v>0.237913732363247</v>
      </c>
      <c r="AL10" s="16">
        <v>0.229645918500052</v>
      </c>
      <c r="AM10" s="16"/>
      <c r="AN10" s="16">
        <v>0.258971839682821</v>
      </c>
      <c r="AO10" s="16">
        <v>0.22128967765688101</v>
      </c>
      <c r="AP10" s="16"/>
      <c r="AQ10" s="16">
        <v>0.15871330729324901</v>
      </c>
      <c r="AR10" s="16">
        <v>0.236030854730336</v>
      </c>
      <c r="AS10" s="16">
        <v>0.24631765351645499</v>
      </c>
      <c r="AT10" s="16"/>
      <c r="AU10" s="16">
        <v>0.208417167469509</v>
      </c>
      <c r="AV10" s="16">
        <v>0.229771458708318</v>
      </c>
      <c r="AW10" s="16"/>
      <c r="AX10" s="16">
        <v>0.222768003758089</v>
      </c>
      <c r="AY10" s="16">
        <v>0.207362462872105</v>
      </c>
      <c r="AZ10" s="16"/>
      <c r="BA10" s="16">
        <v>0.240068617290292</v>
      </c>
      <c r="BB10" s="16">
        <v>0.19888779148477001</v>
      </c>
    </row>
    <row r="11" spans="2:54" x14ac:dyDescent="0.35">
      <c r="B11" s="19" t="s">
        <v>505</v>
      </c>
      <c r="C11" s="16">
        <v>0.35113810486605601</v>
      </c>
      <c r="D11" s="16">
        <v>0.35834500938303898</v>
      </c>
      <c r="E11" s="16">
        <v>0.34109674183097399</v>
      </c>
      <c r="F11" s="16"/>
      <c r="G11" s="16">
        <v>0.34948234411361301</v>
      </c>
      <c r="H11" s="16">
        <v>0.35403262140731601</v>
      </c>
      <c r="I11" s="16">
        <v>0.31286022114856898</v>
      </c>
      <c r="J11" s="16">
        <v>0.359525134210331</v>
      </c>
      <c r="K11" s="16">
        <v>0.35528004568155502</v>
      </c>
      <c r="L11" s="16">
        <v>0.36981735694025603</v>
      </c>
      <c r="M11" s="16"/>
      <c r="N11" s="16">
        <v>0.32672181342238399</v>
      </c>
      <c r="O11" s="16">
        <v>0.28375034349200301</v>
      </c>
      <c r="P11" s="16">
        <v>0.36654706411705201</v>
      </c>
      <c r="Q11" s="16">
        <v>0.40285811251056403</v>
      </c>
      <c r="R11" s="16"/>
      <c r="S11" s="16">
        <v>0.35328100001284302</v>
      </c>
      <c r="T11" s="16">
        <v>0.34467611697913803</v>
      </c>
      <c r="U11" s="16"/>
      <c r="V11" s="16">
        <v>0.30287769032600698</v>
      </c>
      <c r="W11" s="16">
        <v>0.340872022186197</v>
      </c>
      <c r="X11" s="16">
        <v>0.376761647078934</v>
      </c>
      <c r="Y11" s="16">
        <v>0.60943859670503797</v>
      </c>
      <c r="Z11" s="16"/>
      <c r="AA11" s="16">
        <v>0.30321813037537698</v>
      </c>
      <c r="AB11" s="16">
        <v>0.412774275947557</v>
      </c>
      <c r="AC11" s="16">
        <v>0.28645462951391798</v>
      </c>
      <c r="AD11" s="16">
        <v>0.34288943498929603</v>
      </c>
      <c r="AE11" s="16">
        <v>0.483453994534156</v>
      </c>
      <c r="AF11" s="16">
        <v>0.47658753641295498</v>
      </c>
      <c r="AG11" s="16"/>
      <c r="AH11" s="16">
        <v>0.37250846873004201</v>
      </c>
      <c r="AI11" s="16">
        <v>0.316965671029106</v>
      </c>
      <c r="AJ11" s="16"/>
      <c r="AK11" s="16">
        <v>0.36831220812943199</v>
      </c>
      <c r="AL11" s="16">
        <v>0.35090956404428802</v>
      </c>
      <c r="AM11" s="16"/>
      <c r="AN11" s="16">
        <v>0.38596315312478702</v>
      </c>
      <c r="AO11" s="16">
        <v>0.30671650750040103</v>
      </c>
      <c r="AP11" s="16"/>
      <c r="AQ11" s="16">
        <v>0.48358152382877401</v>
      </c>
      <c r="AR11" s="16">
        <v>0.33661422628364701</v>
      </c>
      <c r="AS11" s="16">
        <v>0.308645375503181</v>
      </c>
      <c r="AT11" s="16"/>
      <c r="AU11" s="16">
        <v>0.34768762540630799</v>
      </c>
      <c r="AV11" s="16">
        <v>0.36241746448765799</v>
      </c>
      <c r="AW11" s="16"/>
      <c r="AX11" s="16">
        <v>0.37027811453602899</v>
      </c>
      <c r="AY11" s="16">
        <v>0.26766027660097003</v>
      </c>
      <c r="AZ11" s="16"/>
      <c r="BA11" s="16">
        <v>0.41612072552271501</v>
      </c>
      <c r="BB11" s="16">
        <v>0.53478152917356103</v>
      </c>
    </row>
    <row r="12" spans="2:54" x14ac:dyDescent="0.35">
      <c r="B12" s="19" t="s">
        <v>89</v>
      </c>
      <c r="C12" s="20">
        <v>0.20606800570945499</v>
      </c>
      <c r="D12" s="20">
        <v>0.17350016351310801</v>
      </c>
      <c r="E12" s="20">
        <v>0.24013671000167</v>
      </c>
      <c r="F12" s="20"/>
      <c r="G12" s="20">
        <v>0.18770892034860201</v>
      </c>
      <c r="H12" s="20">
        <v>0.16010432496596699</v>
      </c>
      <c r="I12" s="20">
        <v>0.15217066491489101</v>
      </c>
      <c r="J12" s="20">
        <v>0.185584821826663</v>
      </c>
      <c r="K12" s="20">
        <v>0.234358487654589</v>
      </c>
      <c r="L12" s="20">
        <v>0.29129539015481998</v>
      </c>
      <c r="M12" s="20"/>
      <c r="N12" s="20">
        <v>0.17883339368627901</v>
      </c>
      <c r="O12" s="20">
        <v>0.27637876292219599</v>
      </c>
      <c r="P12" s="20">
        <v>0.18979127729294201</v>
      </c>
      <c r="Q12" s="20">
        <v>0.190181921528562</v>
      </c>
      <c r="R12" s="20"/>
      <c r="S12" s="20">
        <v>0.190733745583065</v>
      </c>
      <c r="T12" s="20">
        <v>0.230214887740017</v>
      </c>
      <c r="U12" s="20"/>
      <c r="V12" s="20">
        <v>0.246565233433273</v>
      </c>
      <c r="W12" s="20">
        <v>0.24089718883545</v>
      </c>
      <c r="X12" s="20">
        <v>0.137920755230241</v>
      </c>
      <c r="Y12" s="20">
        <v>7.5896011521152204E-2</v>
      </c>
      <c r="Z12" s="20"/>
      <c r="AA12" s="20">
        <v>0.24306666545206301</v>
      </c>
      <c r="AB12" s="20">
        <v>0.20490091497215501</v>
      </c>
      <c r="AC12" s="20">
        <v>0.242046419886701</v>
      </c>
      <c r="AD12" s="20">
        <v>0.157052201077025</v>
      </c>
      <c r="AE12" s="20">
        <v>0.16257647565413799</v>
      </c>
      <c r="AF12" s="20">
        <v>9.4762383035912404E-2</v>
      </c>
      <c r="AG12" s="20"/>
      <c r="AH12" s="20">
        <v>0.19406949350295499</v>
      </c>
      <c r="AI12" s="20">
        <v>0.169123981201006</v>
      </c>
      <c r="AJ12" s="20"/>
      <c r="AK12" s="20">
        <v>0.20090711548800999</v>
      </c>
      <c r="AL12" s="20">
        <v>0.13425298820307799</v>
      </c>
      <c r="AM12" s="20"/>
      <c r="AN12" s="20">
        <v>0.19415077645311599</v>
      </c>
      <c r="AO12" s="20">
        <v>0.16981424456748201</v>
      </c>
      <c r="AP12" s="20"/>
      <c r="AQ12" s="20">
        <v>0.20423942437471901</v>
      </c>
      <c r="AR12" s="20">
        <v>0.24221602934779099</v>
      </c>
      <c r="AS12" s="20">
        <v>0.138932060290446</v>
      </c>
      <c r="AT12" s="20"/>
      <c r="AU12" s="20">
        <v>0.215810382731876</v>
      </c>
      <c r="AV12" s="20">
        <v>0.19089524895743001</v>
      </c>
      <c r="AW12" s="20"/>
      <c r="AX12" s="20">
        <v>0.18800670605362299</v>
      </c>
      <c r="AY12" s="20">
        <v>0.27862801979611301</v>
      </c>
      <c r="AZ12" s="20"/>
      <c r="BA12" s="20">
        <v>9.7632185253332199E-2</v>
      </c>
      <c r="BB12" s="20">
        <v>0.10097206060212501</v>
      </c>
    </row>
    <row r="13" spans="2:54" x14ac:dyDescent="0.35">
      <c r="B13" s="21"/>
    </row>
    <row r="14" spans="2:54" x14ac:dyDescent="0.35">
      <c r="B14" t="s">
        <v>525</v>
      </c>
    </row>
    <row r="15" spans="2:54" x14ac:dyDescent="0.35">
      <c r="B15" t="s">
        <v>526</v>
      </c>
    </row>
    <row r="17" spans="2:2" x14ac:dyDescent="0.35">
      <c r="B17"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BB17"/>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518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503</v>
      </c>
      <c r="C9" s="16">
        <v>0.31620112295789299</v>
      </c>
      <c r="D9" s="16">
        <v>0.292270418132002</v>
      </c>
      <c r="E9" s="16">
        <v>0.33689850011084599</v>
      </c>
      <c r="F9" s="16"/>
      <c r="G9" s="16">
        <v>0.230726272559376</v>
      </c>
      <c r="H9" s="16">
        <v>0.33819158458118898</v>
      </c>
      <c r="I9" s="16">
        <v>0.36209637938320199</v>
      </c>
      <c r="J9" s="16">
        <v>0.365740411957161</v>
      </c>
      <c r="K9" s="16">
        <v>0.28225759448737497</v>
      </c>
      <c r="L9" s="16">
        <v>0.30019438179684599</v>
      </c>
      <c r="M9" s="16"/>
      <c r="N9" s="16">
        <v>0.307719897596962</v>
      </c>
      <c r="O9" s="16">
        <v>0.31440000935296902</v>
      </c>
      <c r="P9" s="16">
        <v>0.33506388786922903</v>
      </c>
      <c r="Q9" s="16">
        <v>0.29360479645004101</v>
      </c>
      <c r="R9" s="16"/>
      <c r="S9" s="16">
        <v>0.3535901228919</v>
      </c>
      <c r="T9" s="16">
        <v>0.26140101631337498</v>
      </c>
      <c r="U9" s="16"/>
      <c r="V9" s="16">
        <v>0.26950751753309099</v>
      </c>
      <c r="W9" s="16">
        <v>0.342201914062293</v>
      </c>
      <c r="X9" s="16">
        <v>0.32771772849980801</v>
      </c>
      <c r="Y9" s="16">
        <v>0.26055015538317</v>
      </c>
      <c r="Z9" s="16"/>
      <c r="AA9" s="16">
        <v>0.294780998200527</v>
      </c>
      <c r="AB9" s="16">
        <v>0.31323800356009002</v>
      </c>
      <c r="AC9" s="16">
        <v>0.36431089914706799</v>
      </c>
      <c r="AD9" s="16">
        <v>0.34354777831282002</v>
      </c>
      <c r="AE9" s="16">
        <v>0.27193673957454301</v>
      </c>
      <c r="AF9" s="16">
        <v>0.39045131430331598</v>
      </c>
      <c r="AG9" s="16"/>
      <c r="AH9" s="16">
        <v>0.28110250468340497</v>
      </c>
      <c r="AI9" s="16">
        <v>0.35508081948146403</v>
      </c>
      <c r="AJ9" s="16"/>
      <c r="AK9" s="16">
        <v>0.27341059525545502</v>
      </c>
      <c r="AL9" s="16">
        <v>0.35648864546666198</v>
      </c>
      <c r="AM9" s="16"/>
      <c r="AN9" s="16">
        <v>0.27051721090227698</v>
      </c>
      <c r="AO9" s="16">
        <v>0.38709606560819498</v>
      </c>
      <c r="AP9" s="16"/>
      <c r="AQ9" s="16">
        <v>0.27659284941095602</v>
      </c>
      <c r="AR9" s="16">
        <v>0.27170656961518302</v>
      </c>
      <c r="AS9" s="16">
        <v>0.39953319348802102</v>
      </c>
      <c r="AT9" s="16"/>
      <c r="AU9" s="16">
        <v>0.338532103757617</v>
      </c>
      <c r="AV9" s="16">
        <v>0.28083241012419202</v>
      </c>
      <c r="AW9" s="16"/>
      <c r="AX9" s="16">
        <v>0.30858553542029699</v>
      </c>
      <c r="AY9" s="16">
        <v>0.361831557446053</v>
      </c>
      <c r="AZ9" s="16"/>
      <c r="BA9" s="16">
        <v>0.27347245153702898</v>
      </c>
      <c r="BB9" s="16">
        <v>0.296788039328586</v>
      </c>
    </row>
    <row r="10" spans="2:54" ht="43.5" customHeight="1" x14ac:dyDescent="0.35">
      <c r="B10" s="19" t="s">
        <v>504</v>
      </c>
      <c r="C10" s="16">
        <v>0.22625825962034599</v>
      </c>
      <c r="D10" s="16">
        <v>0.26363479561221098</v>
      </c>
      <c r="E10" s="16">
        <v>0.190494548428914</v>
      </c>
      <c r="F10" s="16"/>
      <c r="G10" s="16">
        <v>0.31098373740546797</v>
      </c>
      <c r="H10" s="16">
        <v>0.22430885674041001</v>
      </c>
      <c r="I10" s="16">
        <v>0.25298025307695698</v>
      </c>
      <c r="J10" s="16">
        <v>0.206682685997918</v>
      </c>
      <c r="K10" s="16">
        <v>0.20937954932952599</v>
      </c>
      <c r="L10" s="16">
        <v>0.18621185445830599</v>
      </c>
      <c r="M10" s="16"/>
      <c r="N10" s="16">
        <v>0.23611698980072199</v>
      </c>
      <c r="O10" s="16">
        <v>0.192173911363726</v>
      </c>
      <c r="P10" s="16">
        <v>0.232606460611643</v>
      </c>
      <c r="Q10" s="16">
        <v>0.23882750205212</v>
      </c>
      <c r="R10" s="16"/>
      <c r="S10" s="16">
        <v>0.20637911493446501</v>
      </c>
      <c r="T10" s="16">
        <v>0.25735839044997799</v>
      </c>
      <c r="U10" s="16"/>
      <c r="V10" s="16">
        <v>0.23744394190703</v>
      </c>
      <c r="W10" s="16">
        <v>0.207582548693661</v>
      </c>
      <c r="X10" s="16">
        <v>0.241766037042833</v>
      </c>
      <c r="Y10" s="16">
        <v>0.230982600131176</v>
      </c>
      <c r="Z10" s="16"/>
      <c r="AA10" s="16">
        <v>0.21966768517322999</v>
      </c>
      <c r="AB10" s="16">
        <v>0.198949107196045</v>
      </c>
      <c r="AC10" s="16">
        <v>0.26571185681448201</v>
      </c>
      <c r="AD10" s="16">
        <v>0.241577545996324</v>
      </c>
      <c r="AE10" s="16">
        <v>0.26866114648983702</v>
      </c>
      <c r="AF10" s="16">
        <v>0.114192728882756</v>
      </c>
      <c r="AG10" s="16"/>
      <c r="AH10" s="16">
        <v>0.25121239460271799</v>
      </c>
      <c r="AI10" s="16">
        <v>0.211293637046434</v>
      </c>
      <c r="AJ10" s="16"/>
      <c r="AK10" s="16">
        <v>0.26413474833971401</v>
      </c>
      <c r="AL10" s="16">
        <v>0.22165887351494001</v>
      </c>
      <c r="AM10" s="16"/>
      <c r="AN10" s="16">
        <v>0.24304987443225301</v>
      </c>
      <c r="AO10" s="16">
        <v>0.221608325934462</v>
      </c>
      <c r="AP10" s="16"/>
      <c r="AQ10" s="16">
        <v>0.22162102777933801</v>
      </c>
      <c r="AR10" s="16">
        <v>0.23331622349140799</v>
      </c>
      <c r="AS10" s="16">
        <v>0.223420987966167</v>
      </c>
      <c r="AT10" s="16"/>
      <c r="AU10" s="16">
        <v>0.20601918686947501</v>
      </c>
      <c r="AV10" s="16">
        <v>0.25544066266549198</v>
      </c>
      <c r="AW10" s="16"/>
      <c r="AX10" s="16">
        <v>0.236355332773245</v>
      </c>
      <c r="AY10" s="16">
        <v>0.18387101485398799</v>
      </c>
      <c r="AZ10" s="16"/>
      <c r="BA10" s="16">
        <v>0.25685156923889302</v>
      </c>
      <c r="BB10" s="16">
        <v>0.24101693815396799</v>
      </c>
    </row>
    <row r="11" spans="2:54" x14ac:dyDescent="0.35">
      <c r="B11" s="19" t="s">
        <v>505</v>
      </c>
      <c r="C11" s="16">
        <v>0.283555213860268</v>
      </c>
      <c r="D11" s="16">
        <v>0.31080628356957302</v>
      </c>
      <c r="E11" s="16">
        <v>0.25735170739141899</v>
      </c>
      <c r="F11" s="16"/>
      <c r="G11" s="16">
        <v>0.28715273378546602</v>
      </c>
      <c r="H11" s="16">
        <v>0.27342036536557102</v>
      </c>
      <c r="I11" s="16">
        <v>0.271205185276227</v>
      </c>
      <c r="J11" s="16">
        <v>0.27807988440047499</v>
      </c>
      <c r="K11" s="16">
        <v>0.28244035887546598</v>
      </c>
      <c r="L11" s="16">
        <v>0.30477648782582301</v>
      </c>
      <c r="M11" s="16"/>
      <c r="N11" s="16">
        <v>0.303629587949513</v>
      </c>
      <c r="O11" s="16">
        <v>0.27074489069990798</v>
      </c>
      <c r="P11" s="16">
        <v>0.270510655848897</v>
      </c>
      <c r="Q11" s="16">
        <v>0.30129684805708701</v>
      </c>
      <c r="R11" s="16"/>
      <c r="S11" s="16">
        <v>0.27617069328296301</v>
      </c>
      <c r="T11" s="16">
        <v>0.291122005035378</v>
      </c>
      <c r="U11" s="16"/>
      <c r="V11" s="16">
        <v>0.26466347775094701</v>
      </c>
      <c r="W11" s="16">
        <v>0.26008320014460401</v>
      </c>
      <c r="X11" s="16">
        <v>0.31430633622031401</v>
      </c>
      <c r="Y11" s="16">
        <v>0.436763550613334</v>
      </c>
      <c r="Z11" s="16"/>
      <c r="AA11" s="16">
        <v>0.26470389217974499</v>
      </c>
      <c r="AB11" s="16">
        <v>0.30583363470659403</v>
      </c>
      <c r="AC11" s="16">
        <v>0.21501672404882299</v>
      </c>
      <c r="AD11" s="16">
        <v>0.28396387137242401</v>
      </c>
      <c r="AE11" s="16">
        <v>0.330503888639749</v>
      </c>
      <c r="AF11" s="16">
        <v>0.471613309962163</v>
      </c>
      <c r="AG11" s="16"/>
      <c r="AH11" s="16">
        <v>0.29636539419185098</v>
      </c>
      <c r="AI11" s="16">
        <v>0.27220659273930098</v>
      </c>
      <c r="AJ11" s="16"/>
      <c r="AK11" s="16">
        <v>0.29613100428881101</v>
      </c>
      <c r="AL11" s="16">
        <v>0.29093143900971302</v>
      </c>
      <c r="AM11" s="16"/>
      <c r="AN11" s="16">
        <v>0.31793152514852202</v>
      </c>
      <c r="AO11" s="16">
        <v>0.23496599839575699</v>
      </c>
      <c r="AP11" s="16"/>
      <c r="AQ11" s="16">
        <v>0.36936938784557599</v>
      </c>
      <c r="AR11" s="16">
        <v>0.27509663384939598</v>
      </c>
      <c r="AS11" s="16">
        <v>0.25799967256753797</v>
      </c>
      <c r="AT11" s="16"/>
      <c r="AU11" s="16">
        <v>0.28535243541706401</v>
      </c>
      <c r="AV11" s="16">
        <v>0.286162059880053</v>
      </c>
      <c r="AW11" s="16"/>
      <c r="AX11" s="16">
        <v>0.29446788618346798</v>
      </c>
      <c r="AY11" s="16">
        <v>0.23284331710706899</v>
      </c>
      <c r="AZ11" s="16"/>
      <c r="BA11" s="16">
        <v>0.38389108341942002</v>
      </c>
      <c r="BB11" s="16">
        <v>0.30508695822137399</v>
      </c>
    </row>
    <row r="12" spans="2:54" x14ac:dyDescent="0.35">
      <c r="B12" s="19" t="s">
        <v>89</v>
      </c>
      <c r="C12" s="20">
        <v>0.173985403561493</v>
      </c>
      <c r="D12" s="20">
        <v>0.13328850268621301</v>
      </c>
      <c r="E12" s="20">
        <v>0.21525524406882099</v>
      </c>
      <c r="F12" s="20"/>
      <c r="G12" s="20">
        <v>0.17113725624969101</v>
      </c>
      <c r="H12" s="20">
        <v>0.164079193312831</v>
      </c>
      <c r="I12" s="20">
        <v>0.11371818226361401</v>
      </c>
      <c r="J12" s="20">
        <v>0.14949701764444601</v>
      </c>
      <c r="K12" s="20">
        <v>0.225922497307633</v>
      </c>
      <c r="L12" s="20">
        <v>0.20881727591902499</v>
      </c>
      <c r="M12" s="20"/>
      <c r="N12" s="20">
        <v>0.15253352465280201</v>
      </c>
      <c r="O12" s="20">
        <v>0.222681188583397</v>
      </c>
      <c r="P12" s="20">
        <v>0.161818995670231</v>
      </c>
      <c r="Q12" s="20">
        <v>0.16627085344075199</v>
      </c>
      <c r="R12" s="20"/>
      <c r="S12" s="20">
        <v>0.16386006889067201</v>
      </c>
      <c r="T12" s="20">
        <v>0.19011858820127001</v>
      </c>
      <c r="U12" s="20"/>
      <c r="V12" s="20">
        <v>0.22838506280893101</v>
      </c>
      <c r="W12" s="20">
        <v>0.19013233709944199</v>
      </c>
      <c r="X12" s="20">
        <v>0.116209898237045</v>
      </c>
      <c r="Y12" s="20">
        <v>7.1703693872319896E-2</v>
      </c>
      <c r="Z12" s="20"/>
      <c r="AA12" s="20">
        <v>0.22084742444649699</v>
      </c>
      <c r="AB12" s="20">
        <v>0.18197925453727101</v>
      </c>
      <c r="AC12" s="20">
        <v>0.15496051998962701</v>
      </c>
      <c r="AD12" s="20">
        <v>0.13091080431843199</v>
      </c>
      <c r="AE12" s="20">
        <v>0.128898225295871</v>
      </c>
      <c r="AF12" s="20">
        <v>2.3742646851764599E-2</v>
      </c>
      <c r="AG12" s="20"/>
      <c r="AH12" s="20">
        <v>0.17131970652202599</v>
      </c>
      <c r="AI12" s="20">
        <v>0.16141895073280199</v>
      </c>
      <c r="AJ12" s="20"/>
      <c r="AK12" s="20">
        <v>0.16632365211601899</v>
      </c>
      <c r="AL12" s="20">
        <v>0.13092104200868401</v>
      </c>
      <c r="AM12" s="20"/>
      <c r="AN12" s="20">
        <v>0.16850138951694901</v>
      </c>
      <c r="AO12" s="20">
        <v>0.15632961006158499</v>
      </c>
      <c r="AP12" s="20"/>
      <c r="AQ12" s="20">
        <v>0.13241673496412901</v>
      </c>
      <c r="AR12" s="20">
        <v>0.21988057304401301</v>
      </c>
      <c r="AS12" s="20">
        <v>0.119046145978273</v>
      </c>
      <c r="AT12" s="20"/>
      <c r="AU12" s="20">
        <v>0.17009627395584301</v>
      </c>
      <c r="AV12" s="20">
        <v>0.177564867330263</v>
      </c>
      <c r="AW12" s="20"/>
      <c r="AX12" s="20">
        <v>0.16059124562298999</v>
      </c>
      <c r="AY12" s="20">
        <v>0.221454110592889</v>
      </c>
      <c r="AZ12" s="20"/>
      <c r="BA12" s="20">
        <v>8.5784895804658007E-2</v>
      </c>
      <c r="BB12" s="20">
        <v>0.15710806429607099</v>
      </c>
    </row>
    <row r="13" spans="2:54" x14ac:dyDescent="0.35">
      <c r="B13" s="21"/>
    </row>
    <row r="14" spans="2:54" x14ac:dyDescent="0.35">
      <c r="B14" t="s">
        <v>525</v>
      </c>
    </row>
    <row r="15" spans="2:54" x14ac:dyDescent="0.35">
      <c r="B15" t="s">
        <v>526</v>
      </c>
    </row>
    <row r="17" spans="2:2" x14ac:dyDescent="0.35">
      <c r="B17"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BB17"/>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519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503</v>
      </c>
      <c r="C9" s="16">
        <v>0.26367983467620598</v>
      </c>
      <c r="D9" s="16">
        <v>0.30604696836116402</v>
      </c>
      <c r="E9" s="16">
        <v>0.224044241536551</v>
      </c>
      <c r="F9" s="16"/>
      <c r="G9" s="16">
        <v>0.27682727547793701</v>
      </c>
      <c r="H9" s="16">
        <v>0.268104136478098</v>
      </c>
      <c r="I9" s="16">
        <v>0.29417481328985501</v>
      </c>
      <c r="J9" s="16">
        <v>0.241295896598268</v>
      </c>
      <c r="K9" s="16">
        <v>0.23491732580541599</v>
      </c>
      <c r="L9" s="16">
        <v>0.26798992970566898</v>
      </c>
      <c r="M9" s="16"/>
      <c r="N9" s="16">
        <v>0.26877735446603501</v>
      </c>
      <c r="O9" s="16">
        <v>0.22196059044490701</v>
      </c>
      <c r="P9" s="16">
        <v>0.30925242522297203</v>
      </c>
      <c r="Q9" s="16">
        <v>0.223439933434529</v>
      </c>
      <c r="R9" s="16"/>
      <c r="S9" s="16">
        <v>0.278927683915768</v>
      </c>
      <c r="T9" s="16">
        <v>0.242002317090351</v>
      </c>
      <c r="U9" s="16"/>
      <c r="V9" s="16">
        <v>0.19189625015522299</v>
      </c>
      <c r="W9" s="16">
        <v>0.25645438472395599</v>
      </c>
      <c r="X9" s="16">
        <v>0.32223283209974402</v>
      </c>
      <c r="Y9" s="16">
        <v>0.38343209303674702</v>
      </c>
      <c r="Z9" s="16"/>
      <c r="AA9" s="16">
        <v>0.21352452918946899</v>
      </c>
      <c r="AB9" s="16">
        <v>0.25951261032728401</v>
      </c>
      <c r="AC9" s="16">
        <v>0.18730223086357101</v>
      </c>
      <c r="AD9" s="16">
        <v>0.32565308652723601</v>
      </c>
      <c r="AE9" s="16">
        <v>0.33266605634643198</v>
      </c>
      <c r="AF9" s="16">
        <v>0.53805061819122502</v>
      </c>
      <c r="AG9" s="16"/>
      <c r="AH9" s="16">
        <v>0.30247961513829902</v>
      </c>
      <c r="AI9" s="16">
        <v>0.24431622278381501</v>
      </c>
      <c r="AJ9" s="16"/>
      <c r="AK9" s="16">
        <v>0.29592561322810101</v>
      </c>
      <c r="AL9" s="16">
        <v>0.23409443839712299</v>
      </c>
      <c r="AM9" s="16"/>
      <c r="AN9" s="16">
        <v>0.312334557618764</v>
      </c>
      <c r="AO9" s="16">
        <v>0.24500310614531601</v>
      </c>
      <c r="AP9" s="16"/>
      <c r="AQ9" s="16">
        <v>0.29201109708665601</v>
      </c>
      <c r="AR9" s="16">
        <v>0.24768635719425799</v>
      </c>
      <c r="AS9" s="16">
        <v>0.29163494201997903</v>
      </c>
      <c r="AT9" s="16"/>
      <c r="AU9" s="16">
        <v>0.28871683541971399</v>
      </c>
      <c r="AV9" s="16">
        <v>0.23296081621403</v>
      </c>
      <c r="AW9" s="16"/>
      <c r="AX9" s="16">
        <v>0.28287792106359</v>
      </c>
      <c r="AY9" s="16">
        <v>0.17045863362449401</v>
      </c>
      <c r="AZ9" s="16"/>
      <c r="BA9" s="16">
        <v>0.34666072760667199</v>
      </c>
      <c r="BB9" s="16">
        <v>0.32802806258679201</v>
      </c>
    </row>
    <row r="10" spans="2:54" ht="43.5" customHeight="1" x14ac:dyDescent="0.35">
      <c r="B10" s="19" t="s">
        <v>504</v>
      </c>
      <c r="C10" s="16">
        <v>0.26692628616554698</v>
      </c>
      <c r="D10" s="16">
        <v>0.32338086960844598</v>
      </c>
      <c r="E10" s="16">
        <v>0.212380239073375</v>
      </c>
      <c r="F10" s="16"/>
      <c r="G10" s="16">
        <v>0.229341123870899</v>
      </c>
      <c r="H10" s="16">
        <v>0.287518083415779</v>
      </c>
      <c r="I10" s="16">
        <v>0.342538556157091</v>
      </c>
      <c r="J10" s="16">
        <v>0.237748006065409</v>
      </c>
      <c r="K10" s="16">
        <v>0.28392142652331598</v>
      </c>
      <c r="L10" s="16">
        <v>0.22087458791291301</v>
      </c>
      <c r="M10" s="16"/>
      <c r="N10" s="16">
        <v>0.30080091360127997</v>
      </c>
      <c r="O10" s="16">
        <v>0.21866491339636701</v>
      </c>
      <c r="P10" s="16">
        <v>0.25341062948947102</v>
      </c>
      <c r="Q10" s="16">
        <v>0.30654401518727897</v>
      </c>
      <c r="R10" s="16"/>
      <c r="S10" s="16">
        <v>0.25473808620011501</v>
      </c>
      <c r="T10" s="16">
        <v>0.28497370540672801</v>
      </c>
      <c r="U10" s="16"/>
      <c r="V10" s="16">
        <v>0.24214539528767701</v>
      </c>
      <c r="W10" s="16">
        <v>0.26348689870918302</v>
      </c>
      <c r="X10" s="16">
        <v>0.29624412483712698</v>
      </c>
      <c r="Y10" s="16">
        <v>0.24299026120587</v>
      </c>
      <c r="Z10" s="16"/>
      <c r="AA10" s="16">
        <v>0.24563529463705999</v>
      </c>
      <c r="AB10" s="16">
        <v>0.293430233577814</v>
      </c>
      <c r="AC10" s="16">
        <v>0.17124152023185299</v>
      </c>
      <c r="AD10" s="16">
        <v>0.30659555625135798</v>
      </c>
      <c r="AE10" s="16">
        <v>0.36098438019200901</v>
      </c>
      <c r="AF10" s="16">
        <v>0.140061568882872</v>
      </c>
      <c r="AG10" s="16"/>
      <c r="AH10" s="16">
        <v>0.29503643064225599</v>
      </c>
      <c r="AI10" s="16">
        <v>0.262549670166975</v>
      </c>
      <c r="AJ10" s="16"/>
      <c r="AK10" s="16">
        <v>0.27965565970461997</v>
      </c>
      <c r="AL10" s="16">
        <v>0.307633289189784</v>
      </c>
      <c r="AM10" s="16"/>
      <c r="AN10" s="16">
        <v>0.290263526482677</v>
      </c>
      <c r="AO10" s="16">
        <v>0.27600505353182198</v>
      </c>
      <c r="AP10" s="16"/>
      <c r="AQ10" s="16">
        <v>0.26552005127821998</v>
      </c>
      <c r="AR10" s="16">
        <v>0.27093269089663302</v>
      </c>
      <c r="AS10" s="16">
        <v>0.272354984547372</v>
      </c>
      <c r="AT10" s="16"/>
      <c r="AU10" s="16">
        <v>0.25115311073163699</v>
      </c>
      <c r="AV10" s="16">
        <v>0.28642112530411401</v>
      </c>
      <c r="AW10" s="16"/>
      <c r="AX10" s="16">
        <v>0.26584541364849801</v>
      </c>
      <c r="AY10" s="16">
        <v>0.283178139176954</v>
      </c>
      <c r="AZ10" s="16"/>
      <c r="BA10" s="16">
        <v>0.31747665596940899</v>
      </c>
      <c r="BB10" s="16">
        <v>0.31889603525486399</v>
      </c>
    </row>
    <row r="11" spans="2:54" x14ac:dyDescent="0.35">
      <c r="B11" s="19" t="s">
        <v>505</v>
      </c>
      <c r="C11" s="16">
        <v>0.23083631592581799</v>
      </c>
      <c r="D11" s="16">
        <v>0.197819055731705</v>
      </c>
      <c r="E11" s="16">
        <v>0.25895407399417503</v>
      </c>
      <c r="F11" s="16"/>
      <c r="G11" s="16">
        <v>0.27752423632325601</v>
      </c>
      <c r="H11" s="16">
        <v>0.25964992274100801</v>
      </c>
      <c r="I11" s="16">
        <v>0.180678729520029</v>
      </c>
      <c r="J11" s="16">
        <v>0.27334990580427598</v>
      </c>
      <c r="K11" s="16">
        <v>0.206905091432177</v>
      </c>
      <c r="L11" s="16">
        <v>0.20485554959852001</v>
      </c>
      <c r="M11" s="16"/>
      <c r="N11" s="16">
        <v>0.21318148180011701</v>
      </c>
      <c r="O11" s="16">
        <v>0.29939961647671998</v>
      </c>
      <c r="P11" s="16">
        <v>0.22125502818824599</v>
      </c>
      <c r="Q11" s="16">
        <v>0.19888001897563701</v>
      </c>
      <c r="R11" s="16"/>
      <c r="S11" s="16">
        <v>0.23995415420011501</v>
      </c>
      <c r="T11" s="16">
        <v>0.21823800056883799</v>
      </c>
      <c r="U11" s="16"/>
      <c r="V11" s="16">
        <v>0.243559174469758</v>
      </c>
      <c r="W11" s="16">
        <v>0.227789670515612</v>
      </c>
      <c r="X11" s="16">
        <v>0.22333893117665701</v>
      </c>
      <c r="Y11" s="16">
        <v>0.235675317465041</v>
      </c>
      <c r="Z11" s="16"/>
      <c r="AA11" s="16">
        <v>0.24753555502942401</v>
      </c>
      <c r="AB11" s="16">
        <v>0.20420875048124601</v>
      </c>
      <c r="AC11" s="16">
        <v>0.33356649396538901</v>
      </c>
      <c r="AD11" s="16">
        <v>0.209865447553617</v>
      </c>
      <c r="AE11" s="16">
        <v>0.14003081014882801</v>
      </c>
      <c r="AF11" s="16">
        <v>0.25546410116830098</v>
      </c>
      <c r="AG11" s="16"/>
      <c r="AH11" s="16">
        <v>0.172717069852908</v>
      </c>
      <c r="AI11" s="16">
        <v>0.30738617006044899</v>
      </c>
      <c r="AJ11" s="16"/>
      <c r="AK11" s="16">
        <v>0.18283470792641801</v>
      </c>
      <c r="AL11" s="16">
        <v>0.30397156662679797</v>
      </c>
      <c r="AM11" s="16"/>
      <c r="AN11" s="16">
        <v>0.15413089507208699</v>
      </c>
      <c r="AO11" s="16">
        <v>0.31638325193584099</v>
      </c>
      <c r="AP11" s="16"/>
      <c r="AQ11" s="16">
        <v>0.21022399564715899</v>
      </c>
      <c r="AR11" s="16">
        <v>0.19376906582794401</v>
      </c>
      <c r="AS11" s="16">
        <v>0.28261597494248603</v>
      </c>
      <c r="AT11" s="16"/>
      <c r="AU11" s="16">
        <v>0.21742054501445199</v>
      </c>
      <c r="AV11" s="16">
        <v>0.24871272311966999</v>
      </c>
      <c r="AW11" s="16"/>
      <c r="AX11" s="16">
        <v>0.217925604527484</v>
      </c>
      <c r="AY11" s="16">
        <v>0.294265344505236</v>
      </c>
      <c r="AZ11" s="16"/>
      <c r="BA11" s="16">
        <v>0.222522166228487</v>
      </c>
      <c r="BB11" s="16">
        <v>0.17416892571974499</v>
      </c>
    </row>
    <row r="12" spans="2:54" x14ac:dyDescent="0.35">
      <c r="B12" s="19" t="s">
        <v>89</v>
      </c>
      <c r="C12" s="20">
        <v>0.23855756323242899</v>
      </c>
      <c r="D12" s="20">
        <v>0.17275310629868501</v>
      </c>
      <c r="E12" s="20">
        <v>0.30462144539589903</v>
      </c>
      <c r="F12" s="20"/>
      <c r="G12" s="20">
        <v>0.21630736432790801</v>
      </c>
      <c r="H12" s="20">
        <v>0.18472785736511599</v>
      </c>
      <c r="I12" s="20">
        <v>0.18260790103302499</v>
      </c>
      <c r="J12" s="20">
        <v>0.24760619153204699</v>
      </c>
      <c r="K12" s="20">
        <v>0.274256156239091</v>
      </c>
      <c r="L12" s="20">
        <v>0.306279932782898</v>
      </c>
      <c r="M12" s="20"/>
      <c r="N12" s="20">
        <v>0.21724025013256801</v>
      </c>
      <c r="O12" s="20">
        <v>0.259974879682005</v>
      </c>
      <c r="P12" s="20">
        <v>0.21608191709931099</v>
      </c>
      <c r="Q12" s="20">
        <v>0.27113603240255502</v>
      </c>
      <c r="R12" s="20"/>
      <c r="S12" s="20">
        <v>0.22638007568400301</v>
      </c>
      <c r="T12" s="20">
        <v>0.254785976934083</v>
      </c>
      <c r="U12" s="20"/>
      <c r="V12" s="20">
        <v>0.32239918008734197</v>
      </c>
      <c r="W12" s="20">
        <v>0.252269046051249</v>
      </c>
      <c r="X12" s="20">
        <v>0.158184111886472</v>
      </c>
      <c r="Y12" s="20">
        <v>0.137902328292342</v>
      </c>
      <c r="Z12" s="20"/>
      <c r="AA12" s="20">
        <v>0.29330462114404698</v>
      </c>
      <c r="AB12" s="20">
        <v>0.242848405613656</v>
      </c>
      <c r="AC12" s="20">
        <v>0.30788975493918702</v>
      </c>
      <c r="AD12" s="20">
        <v>0.15788590966778901</v>
      </c>
      <c r="AE12" s="20">
        <v>0.16631875331273199</v>
      </c>
      <c r="AF12" s="20">
        <v>6.6423711757601797E-2</v>
      </c>
      <c r="AG12" s="20"/>
      <c r="AH12" s="20">
        <v>0.229766884366536</v>
      </c>
      <c r="AI12" s="20">
        <v>0.18574793698876099</v>
      </c>
      <c r="AJ12" s="20"/>
      <c r="AK12" s="20">
        <v>0.241584019140862</v>
      </c>
      <c r="AL12" s="20">
        <v>0.15430070578629601</v>
      </c>
      <c r="AM12" s="20"/>
      <c r="AN12" s="20">
        <v>0.24327102082647101</v>
      </c>
      <c r="AO12" s="20">
        <v>0.162608588387021</v>
      </c>
      <c r="AP12" s="20"/>
      <c r="AQ12" s="20">
        <v>0.23224485598796499</v>
      </c>
      <c r="AR12" s="20">
        <v>0.287611886081165</v>
      </c>
      <c r="AS12" s="20">
        <v>0.153394098490162</v>
      </c>
      <c r="AT12" s="20"/>
      <c r="AU12" s="20">
        <v>0.24270950883419601</v>
      </c>
      <c r="AV12" s="20">
        <v>0.23190533536218599</v>
      </c>
      <c r="AW12" s="20"/>
      <c r="AX12" s="20">
        <v>0.233351060760428</v>
      </c>
      <c r="AY12" s="20">
        <v>0.25209788269331601</v>
      </c>
      <c r="AZ12" s="20"/>
      <c r="BA12" s="20">
        <v>0.113340450195432</v>
      </c>
      <c r="BB12" s="20">
        <v>0.17890697643859799</v>
      </c>
    </row>
    <row r="13" spans="2:54" x14ac:dyDescent="0.35">
      <c r="B13" s="21"/>
    </row>
    <row r="14" spans="2:54" x14ac:dyDescent="0.35">
      <c r="B14" t="s">
        <v>525</v>
      </c>
    </row>
    <row r="15" spans="2:54" x14ac:dyDescent="0.35">
      <c r="B15" t="s">
        <v>526</v>
      </c>
    </row>
    <row r="17" spans="2:2" x14ac:dyDescent="0.35">
      <c r="B17"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BB17"/>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520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503</v>
      </c>
      <c r="C9" s="16">
        <v>0.60429975293780502</v>
      </c>
      <c r="D9" s="16">
        <v>0.59377672460979802</v>
      </c>
      <c r="E9" s="16">
        <v>0.61803460372049002</v>
      </c>
      <c r="F9" s="16"/>
      <c r="G9" s="16">
        <v>0.40888609126341002</v>
      </c>
      <c r="H9" s="16">
        <v>0.49030907581198102</v>
      </c>
      <c r="I9" s="16">
        <v>0.63179811179526102</v>
      </c>
      <c r="J9" s="16">
        <v>0.62880810118157804</v>
      </c>
      <c r="K9" s="16">
        <v>0.66790088666966596</v>
      </c>
      <c r="L9" s="16">
        <v>0.72513315611286999</v>
      </c>
      <c r="M9" s="16"/>
      <c r="N9" s="16">
        <v>0.62248718975191597</v>
      </c>
      <c r="O9" s="16">
        <v>0.58100989531865799</v>
      </c>
      <c r="P9" s="16">
        <v>0.61270406169283098</v>
      </c>
      <c r="Q9" s="16">
        <v>0.59816482421928596</v>
      </c>
      <c r="R9" s="16"/>
      <c r="S9" s="16">
        <v>0.64945784000429096</v>
      </c>
      <c r="T9" s="16">
        <v>0.53922009244440805</v>
      </c>
      <c r="U9" s="16"/>
      <c r="V9" s="16">
        <v>0.474142829843684</v>
      </c>
      <c r="W9" s="16">
        <v>0.65073556305137104</v>
      </c>
      <c r="X9" s="16">
        <v>0.64367004079027701</v>
      </c>
      <c r="Y9" s="16">
        <v>0.69030923126567501</v>
      </c>
      <c r="Z9" s="16"/>
      <c r="AA9" s="16">
        <v>0.48421538957055599</v>
      </c>
      <c r="AB9" s="16">
        <v>0.69112361555862301</v>
      </c>
      <c r="AC9" s="16">
        <v>0.67300331241768596</v>
      </c>
      <c r="AD9" s="16">
        <v>0.66797025448959502</v>
      </c>
      <c r="AE9" s="16">
        <v>0.64414296746759203</v>
      </c>
      <c r="AF9" s="16">
        <v>0.84123272962559104</v>
      </c>
      <c r="AG9" s="16"/>
      <c r="AH9" s="16">
        <v>0.60589992363552303</v>
      </c>
      <c r="AI9" s="16">
        <v>0.63074674661473995</v>
      </c>
      <c r="AJ9" s="16"/>
      <c r="AK9" s="16">
        <v>0.60635747342106405</v>
      </c>
      <c r="AL9" s="16">
        <v>0.61537824984260603</v>
      </c>
      <c r="AM9" s="16"/>
      <c r="AN9" s="16">
        <v>0.62766185124991003</v>
      </c>
      <c r="AO9" s="16">
        <v>0.63189423074951001</v>
      </c>
      <c r="AP9" s="16"/>
      <c r="AQ9" s="16">
        <v>0.69070705698822399</v>
      </c>
      <c r="AR9" s="16">
        <v>0.56651593566505198</v>
      </c>
      <c r="AS9" s="16">
        <v>0.61667399053567995</v>
      </c>
      <c r="AT9" s="16"/>
      <c r="AU9" s="16">
        <v>0.64490206245869697</v>
      </c>
      <c r="AV9" s="16">
        <v>0.55234522634924899</v>
      </c>
      <c r="AW9" s="16"/>
      <c r="AX9" s="16">
        <v>0.613917811511273</v>
      </c>
      <c r="AY9" s="16">
        <v>0.56841047577556703</v>
      </c>
      <c r="AZ9" s="16"/>
      <c r="BA9" s="16">
        <v>0.66125561155053703</v>
      </c>
      <c r="BB9" s="16">
        <v>0.55492764272129402</v>
      </c>
    </row>
    <row r="10" spans="2:54" ht="43.5" customHeight="1" x14ac:dyDescent="0.35">
      <c r="B10" s="19" t="s">
        <v>504</v>
      </c>
      <c r="C10" s="16">
        <v>0.195510262241987</v>
      </c>
      <c r="D10" s="16">
        <v>0.226404478109581</v>
      </c>
      <c r="E10" s="16">
        <v>0.16448612356381001</v>
      </c>
      <c r="F10" s="16"/>
      <c r="G10" s="16">
        <v>0.336830052904598</v>
      </c>
      <c r="H10" s="16">
        <v>0.25944544185756302</v>
      </c>
      <c r="I10" s="16">
        <v>0.23302967333696101</v>
      </c>
      <c r="J10" s="16">
        <v>0.199578392933453</v>
      </c>
      <c r="K10" s="16">
        <v>0.14686628724408099</v>
      </c>
      <c r="L10" s="16">
        <v>6.4950710424757696E-2</v>
      </c>
      <c r="M10" s="16"/>
      <c r="N10" s="16">
        <v>0.219289515878378</v>
      </c>
      <c r="O10" s="16">
        <v>0.17501845360972201</v>
      </c>
      <c r="P10" s="16">
        <v>0.204782811762175</v>
      </c>
      <c r="Q10" s="16">
        <v>0.181530288947163</v>
      </c>
      <c r="R10" s="16"/>
      <c r="S10" s="16">
        <v>0.15604820130865199</v>
      </c>
      <c r="T10" s="16">
        <v>0.25432521379598999</v>
      </c>
      <c r="U10" s="16"/>
      <c r="V10" s="16">
        <v>0.226009052986679</v>
      </c>
      <c r="W10" s="16">
        <v>0.17398672927032399</v>
      </c>
      <c r="X10" s="16">
        <v>0.20143498184602801</v>
      </c>
      <c r="Y10" s="16">
        <v>0.17191823690396099</v>
      </c>
      <c r="Z10" s="16"/>
      <c r="AA10" s="16">
        <v>0.235299978070483</v>
      </c>
      <c r="AB10" s="16">
        <v>0.153797915298518</v>
      </c>
      <c r="AC10" s="16">
        <v>0.19775078362816301</v>
      </c>
      <c r="AD10" s="16">
        <v>0.166702099722499</v>
      </c>
      <c r="AE10" s="16">
        <v>0.193483979083964</v>
      </c>
      <c r="AF10" s="16">
        <v>0.13350596669870601</v>
      </c>
      <c r="AG10" s="16"/>
      <c r="AH10" s="16">
        <v>0.21515365819569901</v>
      </c>
      <c r="AI10" s="16">
        <v>0.17765612089316801</v>
      </c>
      <c r="AJ10" s="16"/>
      <c r="AK10" s="16">
        <v>0.21575223672032601</v>
      </c>
      <c r="AL10" s="16">
        <v>0.17308897308774901</v>
      </c>
      <c r="AM10" s="16"/>
      <c r="AN10" s="16">
        <v>0.19430646596375101</v>
      </c>
      <c r="AO10" s="16">
        <v>0.18593991103829699</v>
      </c>
      <c r="AP10" s="16"/>
      <c r="AQ10" s="16">
        <v>0.19031997594717701</v>
      </c>
      <c r="AR10" s="16">
        <v>0.21126590247128901</v>
      </c>
      <c r="AS10" s="16">
        <v>0.17962673227026499</v>
      </c>
      <c r="AT10" s="16"/>
      <c r="AU10" s="16">
        <v>0.15814147472210199</v>
      </c>
      <c r="AV10" s="16">
        <v>0.24843118577589801</v>
      </c>
      <c r="AW10" s="16"/>
      <c r="AX10" s="16">
        <v>0.20391570854771299</v>
      </c>
      <c r="AY10" s="16">
        <v>0.154041645492909</v>
      </c>
      <c r="AZ10" s="16"/>
      <c r="BA10" s="16">
        <v>0.22827720584469399</v>
      </c>
      <c r="BB10" s="16">
        <v>0.29780103060415702</v>
      </c>
    </row>
    <row r="11" spans="2:54" x14ac:dyDescent="0.35">
      <c r="B11" s="19" t="s">
        <v>505</v>
      </c>
      <c r="C11" s="16">
        <v>6.6949998140096598E-2</v>
      </c>
      <c r="D11" s="16">
        <v>6.3888520066315194E-2</v>
      </c>
      <c r="E11" s="16">
        <v>6.5762007309362699E-2</v>
      </c>
      <c r="F11" s="16"/>
      <c r="G11" s="16">
        <v>0.143544426433586</v>
      </c>
      <c r="H11" s="16">
        <v>0.119318613128318</v>
      </c>
      <c r="I11" s="16">
        <v>3.7460365451178798E-2</v>
      </c>
      <c r="J11" s="16">
        <v>5.4463458245023598E-2</v>
      </c>
      <c r="K11" s="16">
        <v>4.2406164132271898E-2</v>
      </c>
      <c r="L11" s="16">
        <v>2.9426759006665699E-2</v>
      </c>
      <c r="M11" s="16"/>
      <c r="N11" s="16">
        <v>4.5046433901312501E-2</v>
      </c>
      <c r="O11" s="16">
        <v>7.0132046246200494E-2</v>
      </c>
      <c r="P11" s="16">
        <v>6.5489603342052893E-2</v>
      </c>
      <c r="Q11" s="16">
        <v>8.2198815825039004E-2</v>
      </c>
      <c r="R11" s="16"/>
      <c r="S11" s="16">
        <v>6.2702511450338394E-2</v>
      </c>
      <c r="T11" s="16">
        <v>7.0367160861949898E-2</v>
      </c>
      <c r="U11" s="16"/>
      <c r="V11" s="16">
        <v>0.110748409114719</v>
      </c>
      <c r="W11" s="16">
        <v>4.8418567698024002E-2</v>
      </c>
      <c r="X11" s="16">
        <v>5.5279119121289098E-2</v>
      </c>
      <c r="Y11" s="16">
        <v>5.8494976782726797E-2</v>
      </c>
      <c r="Z11" s="16"/>
      <c r="AA11" s="16">
        <v>0.101239090518351</v>
      </c>
      <c r="AB11" s="16">
        <v>3.7486524379605E-2</v>
      </c>
      <c r="AC11" s="16">
        <v>2.4182101709183799E-2</v>
      </c>
      <c r="AD11" s="16">
        <v>5.92646078608332E-2</v>
      </c>
      <c r="AE11" s="16">
        <v>6.5235661997198005E-2</v>
      </c>
      <c r="AF11" s="16">
        <v>0</v>
      </c>
      <c r="AG11" s="16"/>
      <c r="AH11" s="16">
        <v>4.9876636619806999E-2</v>
      </c>
      <c r="AI11" s="16">
        <v>6.8137134184326195E-2</v>
      </c>
      <c r="AJ11" s="16"/>
      <c r="AK11" s="16">
        <v>5.0377163221242797E-2</v>
      </c>
      <c r="AL11" s="16">
        <v>0.10298567192595801</v>
      </c>
      <c r="AM11" s="16"/>
      <c r="AN11" s="16">
        <v>4.1413334872019598E-2</v>
      </c>
      <c r="AO11" s="16">
        <v>7.9960531696861306E-2</v>
      </c>
      <c r="AP11" s="16"/>
      <c r="AQ11" s="16">
        <v>2.8966264467881E-2</v>
      </c>
      <c r="AR11" s="16">
        <v>5.68611212957656E-2</v>
      </c>
      <c r="AS11" s="16">
        <v>0.10204470119605399</v>
      </c>
      <c r="AT11" s="16"/>
      <c r="AU11" s="16">
        <v>6.5157295727988604E-2</v>
      </c>
      <c r="AV11" s="16">
        <v>6.6617848589649406E-2</v>
      </c>
      <c r="AW11" s="16"/>
      <c r="AX11" s="16">
        <v>7.3105437468236306E-2</v>
      </c>
      <c r="AY11" s="16">
        <v>3.8253607461134098E-2</v>
      </c>
      <c r="AZ11" s="16"/>
      <c r="BA11" s="16">
        <v>6.4835370651620997E-2</v>
      </c>
      <c r="BB11" s="16">
        <v>8.6097758245424899E-2</v>
      </c>
    </row>
    <row r="12" spans="2:54" x14ac:dyDescent="0.35">
      <c r="B12" s="19" t="s">
        <v>89</v>
      </c>
      <c r="C12" s="20">
        <v>0.133239986680112</v>
      </c>
      <c r="D12" s="20">
        <v>0.115930277214306</v>
      </c>
      <c r="E12" s="20">
        <v>0.15171726540633701</v>
      </c>
      <c r="F12" s="20"/>
      <c r="G12" s="20">
        <v>0.110739429398405</v>
      </c>
      <c r="H12" s="20">
        <v>0.130926869202138</v>
      </c>
      <c r="I12" s="20">
        <v>9.7711849416598301E-2</v>
      </c>
      <c r="J12" s="20">
        <v>0.11715004763994501</v>
      </c>
      <c r="K12" s="20">
        <v>0.142826661953981</v>
      </c>
      <c r="L12" s="20">
        <v>0.18048937445570701</v>
      </c>
      <c r="M12" s="20"/>
      <c r="N12" s="20">
        <v>0.11317686046839399</v>
      </c>
      <c r="O12" s="20">
        <v>0.17383960482541899</v>
      </c>
      <c r="P12" s="20">
        <v>0.117023523202941</v>
      </c>
      <c r="Q12" s="20">
        <v>0.13810607100851199</v>
      </c>
      <c r="R12" s="20"/>
      <c r="S12" s="20">
        <v>0.13179144723671901</v>
      </c>
      <c r="T12" s="20">
        <v>0.13608753289765199</v>
      </c>
      <c r="U12" s="20"/>
      <c r="V12" s="20">
        <v>0.18909970805491699</v>
      </c>
      <c r="W12" s="20">
        <v>0.126859139980282</v>
      </c>
      <c r="X12" s="20">
        <v>9.9615858242405597E-2</v>
      </c>
      <c r="Y12" s="20">
        <v>7.9277555047636505E-2</v>
      </c>
      <c r="Z12" s="20"/>
      <c r="AA12" s="20">
        <v>0.17924554184061101</v>
      </c>
      <c r="AB12" s="20">
        <v>0.117591944763255</v>
      </c>
      <c r="AC12" s="20">
        <v>0.105063802244967</v>
      </c>
      <c r="AD12" s="20">
        <v>0.106063037927073</v>
      </c>
      <c r="AE12" s="20">
        <v>9.7137391451245905E-2</v>
      </c>
      <c r="AF12" s="20">
        <v>2.52613036757031E-2</v>
      </c>
      <c r="AG12" s="20"/>
      <c r="AH12" s="20">
        <v>0.129069781548971</v>
      </c>
      <c r="AI12" s="20">
        <v>0.123459998307765</v>
      </c>
      <c r="AJ12" s="20"/>
      <c r="AK12" s="20">
        <v>0.127513126637367</v>
      </c>
      <c r="AL12" s="20">
        <v>0.108547105143687</v>
      </c>
      <c r="AM12" s="20"/>
      <c r="AN12" s="20">
        <v>0.13661834791432001</v>
      </c>
      <c r="AO12" s="20">
        <v>0.102205326515331</v>
      </c>
      <c r="AP12" s="20"/>
      <c r="AQ12" s="20">
        <v>9.0006702596717905E-2</v>
      </c>
      <c r="AR12" s="20">
        <v>0.16535704056789399</v>
      </c>
      <c r="AS12" s="20">
        <v>0.101654575998001</v>
      </c>
      <c r="AT12" s="20"/>
      <c r="AU12" s="20">
        <v>0.13179916709121201</v>
      </c>
      <c r="AV12" s="20">
        <v>0.132605739285203</v>
      </c>
      <c r="AW12" s="20"/>
      <c r="AX12" s="20">
        <v>0.109061042472777</v>
      </c>
      <c r="AY12" s="20">
        <v>0.23929427127039099</v>
      </c>
      <c r="AZ12" s="20"/>
      <c r="BA12" s="20">
        <v>4.5631811953148402E-2</v>
      </c>
      <c r="BB12" s="20">
        <v>6.1173568429123498E-2</v>
      </c>
    </row>
    <row r="13" spans="2:54" x14ac:dyDescent="0.35">
      <c r="B13" s="21"/>
    </row>
    <row r="14" spans="2:54" x14ac:dyDescent="0.35">
      <c r="B14" t="s">
        <v>525</v>
      </c>
    </row>
    <row r="15" spans="2:54" x14ac:dyDescent="0.35">
      <c r="B15" t="s">
        <v>526</v>
      </c>
    </row>
    <row r="17" spans="2:2" x14ac:dyDescent="0.35">
      <c r="B17"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BB17"/>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521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503</v>
      </c>
      <c r="C9" s="16">
        <v>0.59349447642860997</v>
      </c>
      <c r="D9" s="16">
        <v>0.59255099272945799</v>
      </c>
      <c r="E9" s="16">
        <v>0.59432186810578402</v>
      </c>
      <c r="F9" s="16"/>
      <c r="G9" s="16">
        <v>0.45652162654425099</v>
      </c>
      <c r="H9" s="16">
        <v>0.45655580055959699</v>
      </c>
      <c r="I9" s="16">
        <v>0.59950318430642402</v>
      </c>
      <c r="J9" s="16">
        <v>0.64308531358663601</v>
      </c>
      <c r="K9" s="16">
        <v>0.64899713596637199</v>
      </c>
      <c r="L9" s="16">
        <v>0.70437875351180401</v>
      </c>
      <c r="M9" s="16"/>
      <c r="N9" s="16">
        <v>0.64826719242585795</v>
      </c>
      <c r="O9" s="16">
        <v>0.56843470496994897</v>
      </c>
      <c r="P9" s="16">
        <v>0.60294206955315199</v>
      </c>
      <c r="Q9" s="16">
        <v>0.56102758788150398</v>
      </c>
      <c r="R9" s="16"/>
      <c r="S9" s="16">
        <v>0.61516576229615205</v>
      </c>
      <c r="T9" s="16">
        <v>0.56377407971919702</v>
      </c>
      <c r="U9" s="16"/>
      <c r="V9" s="16">
        <v>0.48945123670215401</v>
      </c>
      <c r="W9" s="16">
        <v>0.60543388284055799</v>
      </c>
      <c r="X9" s="16">
        <v>0.65960364969264296</v>
      </c>
      <c r="Y9" s="16">
        <v>0.66421824658786199</v>
      </c>
      <c r="Z9" s="16"/>
      <c r="AA9" s="16">
        <v>0.53481134825222798</v>
      </c>
      <c r="AB9" s="16">
        <v>0.63103962084123799</v>
      </c>
      <c r="AC9" s="16">
        <v>0.59206241038038199</v>
      </c>
      <c r="AD9" s="16">
        <v>0.60898782685611497</v>
      </c>
      <c r="AE9" s="16">
        <v>0.67059879232600705</v>
      </c>
      <c r="AF9" s="16">
        <v>0.79010493523436198</v>
      </c>
      <c r="AG9" s="16"/>
      <c r="AH9" s="16">
        <v>0.61756434673832605</v>
      </c>
      <c r="AI9" s="16">
        <v>0.57243985591746405</v>
      </c>
      <c r="AJ9" s="16"/>
      <c r="AK9" s="16">
        <v>0.619412939887655</v>
      </c>
      <c r="AL9" s="16">
        <v>0.57497610662688103</v>
      </c>
      <c r="AM9" s="16"/>
      <c r="AN9" s="16">
        <v>0.62632157455459103</v>
      </c>
      <c r="AO9" s="16">
        <v>0.572739434303291</v>
      </c>
      <c r="AP9" s="16"/>
      <c r="AQ9" s="16">
        <v>0.70387541887357397</v>
      </c>
      <c r="AR9" s="16">
        <v>0.58911301303152297</v>
      </c>
      <c r="AS9" s="16">
        <v>0.56082260047959398</v>
      </c>
      <c r="AT9" s="16"/>
      <c r="AU9" s="16">
        <v>0.62894667071694599</v>
      </c>
      <c r="AV9" s="16">
        <v>0.54864864738668095</v>
      </c>
      <c r="AW9" s="16"/>
      <c r="AX9" s="16">
        <v>0.59964115106253502</v>
      </c>
      <c r="AY9" s="16">
        <v>0.56840223902253295</v>
      </c>
      <c r="AZ9" s="16"/>
      <c r="BA9" s="16">
        <v>0.62622804450986702</v>
      </c>
      <c r="BB9" s="16">
        <v>0.54771394055219003</v>
      </c>
    </row>
    <row r="10" spans="2:54" ht="43.5" customHeight="1" x14ac:dyDescent="0.35">
      <c r="B10" s="19" t="s">
        <v>504</v>
      </c>
      <c r="C10" s="16">
        <v>0.16651874213477599</v>
      </c>
      <c r="D10" s="16">
        <v>0.18855220272718601</v>
      </c>
      <c r="E10" s="16">
        <v>0.144944266268314</v>
      </c>
      <c r="F10" s="16"/>
      <c r="G10" s="16">
        <v>0.23345007151849301</v>
      </c>
      <c r="H10" s="16">
        <v>0.29846674501310499</v>
      </c>
      <c r="I10" s="16">
        <v>0.15576719326175301</v>
      </c>
      <c r="J10" s="16">
        <v>0.14491656328108801</v>
      </c>
      <c r="K10" s="16">
        <v>9.7880224141441693E-2</v>
      </c>
      <c r="L10" s="16">
        <v>9.3204478235834998E-2</v>
      </c>
      <c r="M10" s="16"/>
      <c r="N10" s="16">
        <v>0.20358735669019601</v>
      </c>
      <c r="O10" s="16">
        <v>0.163771201229339</v>
      </c>
      <c r="P10" s="16">
        <v>0.15043504783478701</v>
      </c>
      <c r="Q10" s="16">
        <v>0.16815917458441801</v>
      </c>
      <c r="R10" s="16"/>
      <c r="S10" s="16">
        <v>0.172536625557421</v>
      </c>
      <c r="T10" s="16">
        <v>0.15661531331214301</v>
      </c>
      <c r="U10" s="16"/>
      <c r="V10" s="16">
        <v>0.14754522813319701</v>
      </c>
      <c r="W10" s="16">
        <v>0.169096819789919</v>
      </c>
      <c r="X10" s="16">
        <v>0.17909535337687299</v>
      </c>
      <c r="Y10" s="16">
        <v>0.170406948750251</v>
      </c>
      <c r="Z10" s="16"/>
      <c r="AA10" s="16">
        <v>0.146924883929683</v>
      </c>
      <c r="AB10" s="16">
        <v>0.17436978433302999</v>
      </c>
      <c r="AC10" s="16">
        <v>0.15215049069044601</v>
      </c>
      <c r="AD10" s="16">
        <v>0.21218730254663301</v>
      </c>
      <c r="AE10" s="16">
        <v>0.166061909702544</v>
      </c>
      <c r="AF10" s="16">
        <v>0.10039789253041199</v>
      </c>
      <c r="AG10" s="16"/>
      <c r="AH10" s="16">
        <v>0.187269873587846</v>
      </c>
      <c r="AI10" s="16">
        <v>0.16320862688599999</v>
      </c>
      <c r="AJ10" s="16"/>
      <c r="AK10" s="16">
        <v>0.18593464546115801</v>
      </c>
      <c r="AL10" s="16">
        <v>0.15430490130929</v>
      </c>
      <c r="AM10" s="16"/>
      <c r="AN10" s="16">
        <v>0.17109967825542399</v>
      </c>
      <c r="AO10" s="16">
        <v>0.15473151819370501</v>
      </c>
      <c r="AP10" s="16"/>
      <c r="AQ10" s="16">
        <v>0.14209508598720699</v>
      </c>
      <c r="AR10" s="16">
        <v>0.141617772161413</v>
      </c>
      <c r="AS10" s="16">
        <v>0.20259466245746399</v>
      </c>
      <c r="AT10" s="16"/>
      <c r="AU10" s="16">
        <v>0.145535889868049</v>
      </c>
      <c r="AV10" s="16">
        <v>0.19157745333773801</v>
      </c>
      <c r="AW10" s="16"/>
      <c r="AX10" s="16">
        <v>0.17019843698947301</v>
      </c>
      <c r="AY10" s="16">
        <v>0.154453782147177</v>
      </c>
      <c r="AZ10" s="16"/>
      <c r="BA10" s="16">
        <v>0.19904654707883301</v>
      </c>
      <c r="BB10" s="16">
        <v>0.25143513830966502</v>
      </c>
    </row>
    <row r="11" spans="2:54" x14ac:dyDescent="0.35">
      <c r="B11" s="19" t="s">
        <v>505</v>
      </c>
      <c r="C11" s="16">
        <v>9.9105174514917793E-2</v>
      </c>
      <c r="D11" s="16">
        <v>0.10615409344382901</v>
      </c>
      <c r="E11" s="16">
        <v>9.0996196804060805E-2</v>
      </c>
      <c r="F11" s="16"/>
      <c r="G11" s="16">
        <v>0.16891671427128099</v>
      </c>
      <c r="H11" s="16">
        <v>8.4290354771673404E-2</v>
      </c>
      <c r="I11" s="16">
        <v>0.10591785022858</v>
      </c>
      <c r="J11" s="16">
        <v>7.5895596858903805E-2</v>
      </c>
      <c r="K11" s="16">
        <v>0.13436553991126701</v>
      </c>
      <c r="L11" s="16">
        <v>5.6100462482205501E-2</v>
      </c>
      <c r="M11" s="16"/>
      <c r="N11" s="16">
        <v>6.7371383515250502E-2</v>
      </c>
      <c r="O11" s="16">
        <v>0.114254398017193</v>
      </c>
      <c r="P11" s="16">
        <v>0.108993975896417</v>
      </c>
      <c r="Q11" s="16">
        <v>9.2730189029969601E-2</v>
      </c>
      <c r="R11" s="16"/>
      <c r="S11" s="16">
        <v>8.13886799184763E-2</v>
      </c>
      <c r="T11" s="16">
        <v>0.12299083192560099</v>
      </c>
      <c r="U11" s="16"/>
      <c r="V11" s="16">
        <v>0.16711706228144599</v>
      </c>
      <c r="W11" s="16">
        <v>7.6692149633149895E-2</v>
      </c>
      <c r="X11" s="16">
        <v>6.9432928639906702E-2</v>
      </c>
      <c r="Y11" s="16">
        <v>0.108888651831845</v>
      </c>
      <c r="Z11" s="16"/>
      <c r="AA11" s="16">
        <v>0.134560718862763</v>
      </c>
      <c r="AB11" s="16">
        <v>6.8404206307245502E-2</v>
      </c>
      <c r="AC11" s="16">
        <v>8.6572205228166305E-2</v>
      </c>
      <c r="AD11" s="16">
        <v>8.4971299277519896E-2</v>
      </c>
      <c r="AE11" s="16">
        <v>8.1685827068547795E-2</v>
      </c>
      <c r="AF11" s="16">
        <v>1.8184412953574501E-2</v>
      </c>
      <c r="AG11" s="16"/>
      <c r="AH11" s="16">
        <v>7.2773665170700205E-2</v>
      </c>
      <c r="AI11" s="16">
        <v>0.13706922480693301</v>
      </c>
      <c r="AJ11" s="16"/>
      <c r="AK11" s="16">
        <v>7.5191838028347197E-2</v>
      </c>
      <c r="AL11" s="16">
        <v>0.14585249291893501</v>
      </c>
      <c r="AM11" s="16"/>
      <c r="AN11" s="16">
        <v>7.4770648793790306E-2</v>
      </c>
      <c r="AO11" s="16">
        <v>0.14402715799716601</v>
      </c>
      <c r="AP11" s="16"/>
      <c r="AQ11" s="16">
        <v>4.0029927434680097E-2</v>
      </c>
      <c r="AR11" s="16">
        <v>8.3109035164119494E-2</v>
      </c>
      <c r="AS11" s="16">
        <v>0.15536910809948601</v>
      </c>
      <c r="AT11" s="16"/>
      <c r="AU11" s="16">
        <v>9.1255920594093903E-2</v>
      </c>
      <c r="AV11" s="16">
        <v>0.11204105488072801</v>
      </c>
      <c r="AW11" s="16"/>
      <c r="AX11" s="16">
        <v>0.100998764756331</v>
      </c>
      <c r="AY11" s="16">
        <v>9.34361894922036E-2</v>
      </c>
      <c r="AZ11" s="16"/>
      <c r="BA11" s="16">
        <v>9.9147103690027494E-2</v>
      </c>
      <c r="BB11" s="16">
        <v>0.12297615819683901</v>
      </c>
    </row>
    <row r="12" spans="2:54" x14ac:dyDescent="0.35">
      <c r="B12" s="19" t="s">
        <v>89</v>
      </c>
      <c r="C12" s="20">
        <v>0.14088160692169699</v>
      </c>
      <c r="D12" s="20">
        <v>0.11274271109952599</v>
      </c>
      <c r="E12" s="20">
        <v>0.16973766882184099</v>
      </c>
      <c r="F12" s="20"/>
      <c r="G12" s="20">
        <v>0.14111158766597401</v>
      </c>
      <c r="H12" s="20">
        <v>0.160687099655625</v>
      </c>
      <c r="I12" s="20">
        <v>0.13881177220324201</v>
      </c>
      <c r="J12" s="20">
        <v>0.13610252627337199</v>
      </c>
      <c r="K12" s="20">
        <v>0.118757099980919</v>
      </c>
      <c r="L12" s="20">
        <v>0.146316305770156</v>
      </c>
      <c r="M12" s="20"/>
      <c r="N12" s="20">
        <v>8.0774067368695204E-2</v>
      </c>
      <c r="O12" s="20">
        <v>0.153539695783519</v>
      </c>
      <c r="P12" s="20">
        <v>0.13762890671564301</v>
      </c>
      <c r="Q12" s="20">
        <v>0.178083048504108</v>
      </c>
      <c r="R12" s="20"/>
      <c r="S12" s="20">
        <v>0.130908932227951</v>
      </c>
      <c r="T12" s="20">
        <v>0.15661977504305999</v>
      </c>
      <c r="U12" s="20"/>
      <c r="V12" s="20">
        <v>0.19588647288320199</v>
      </c>
      <c r="W12" s="20">
        <v>0.14877714773637299</v>
      </c>
      <c r="X12" s="20">
        <v>9.1868068290577296E-2</v>
      </c>
      <c r="Y12" s="20">
        <v>5.6486152830042498E-2</v>
      </c>
      <c r="Z12" s="20"/>
      <c r="AA12" s="20">
        <v>0.18370304895532599</v>
      </c>
      <c r="AB12" s="20">
        <v>0.12618638851848701</v>
      </c>
      <c r="AC12" s="20">
        <v>0.16921489370100601</v>
      </c>
      <c r="AD12" s="20">
        <v>9.3853571319732806E-2</v>
      </c>
      <c r="AE12" s="20">
        <v>8.1653470902900704E-2</v>
      </c>
      <c r="AF12" s="20">
        <v>9.1312759281652001E-2</v>
      </c>
      <c r="AG12" s="20"/>
      <c r="AH12" s="20">
        <v>0.12239211450312799</v>
      </c>
      <c r="AI12" s="20">
        <v>0.12728229238960401</v>
      </c>
      <c r="AJ12" s="20"/>
      <c r="AK12" s="20">
        <v>0.119460576622839</v>
      </c>
      <c r="AL12" s="20">
        <v>0.12486649914489401</v>
      </c>
      <c r="AM12" s="20"/>
      <c r="AN12" s="20">
        <v>0.127808098396194</v>
      </c>
      <c r="AO12" s="20">
        <v>0.12850188950583799</v>
      </c>
      <c r="AP12" s="20"/>
      <c r="AQ12" s="20">
        <v>0.11399956770453901</v>
      </c>
      <c r="AR12" s="20">
        <v>0.18616017964294501</v>
      </c>
      <c r="AS12" s="20">
        <v>8.1213628963455103E-2</v>
      </c>
      <c r="AT12" s="20"/>
      <c r="AU12" s="20">
        <v>0.134261518820911</v>
      </c>
      <c r="AV12" s="20">
        <v>0.14773284439485199</v>
      </c>
      <c r="AW12" s="20"/>
      <c r="AX12" s="20">
        <v>0.12916164719166101</v>
      </c>
      <c r="AY12" s="20">
        <v>0.18370778933808701</v>
      </c>
      <c r="AZ12" s="20"/>
      <c r="BA12" s="20">
        <v>7.5578304721272901E-2</v>
      </c>
      <c r="BB12" s="20">
        <v>7.7874762941306394E-2</v>
      </c>
    </row>
    <row r="13" spans="2:54" x14ac:dyDescent="0.35">
      <c r="B13" s="21"/>
    </row>
    <row r="14" spans="2:54" x14ac:dyDescent="0.35">
      <c r="B14" t="s">
        <v>525</v>
      </c>
    </row>
    <row r="15" spans="2:54" x14ac:dyDescent="0.35">
      <c r="B15" t="s">
        <v>526</v>
      </c>
    </row>
    <row r="17" spans="2:2" x14ac:dyDescent="0.35">
      <c r="B17"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BB17"/>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522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503</v>
      </c>
      <c r="C9" s="16">
        <v>0.60447005054462399</v>
      </c>
      <c r="D9" s="16">
        <v>0.60379881365348698</v>
      </c>
      <c r="E9" s="16">
        <v>0.60782837575356496</v>
      </c>
      <c r="F9" s="16"/>
      <c r="G9" s="16">
        <v>0.480431071952865</v>
      </c>
      <c r="H9" s="16">
        <v>0.51914769363481905</v>
      </c>
      <c r="I9" s="16">
        <v>0.58019958259985505</v>
      </c>
      <c r="J9" s="16">
        <v>0.65568153479070601</v>
      </c>
      <c r="K9" s="16">
        <v>0.62886970439649603</v>
      </c>
      <c r="L9" s="16">
        <v>0.71033625890144803</v>
      </c>
      <c r="M9" s="16"/>
      <c r="N9" s="16">
        <v>0.66453993268385303</v>
      </c>
      <c r="O9" s="16">
        <v>0.59948704617707604</v>
      </c>
      <c r="P9" s="16">
        <v>0.59138293837935396</v>
      </c>
      <c r="Q9" s="16">
        <v>0.58678413215493297</v>
      </c>
      <c r="R9" s="16"/>
      <c r="S9" s="16">
        <v>0.66034434463340297</v>
      </c>
      <c r="T9" s="16">
        <v>0.52157457508933802</v>
      </c>
      <c r="U9" s="16"/>
      <c r="V9" s="16">
        <v>0.494573303962906</v>
      </c>
      <c r="W9" s="16">
        <v>0.63062673191254204</v>
      </c>
      <c r="X9" s="16">
        <v>0.64194498301609704</v>
      </c>
      <c r="Y9" s="16">
        <v>0.79299903132768501</v>
      </c>
      <c r="Z9" s="16"/>
      <c r="AA9" s="16">
        <v>0.49324320483822098</v>
      </c>
      <c r="AB9" s="16">
        <v>0.73026675313027201</v>
      </c>
      <c r="AC9" s="16">
        <v>0.62103573234836096</v>
      </c>
      <c r="AD9" s="16">
        <v>0.67469393291961899</v>
      </c>
      <c r="AE9" s="16">
        <v>0.65144751652298105</v>
      </c>
      <c r="AF9" s="16">
        <v>0.60240021454580395</v>
      </c>
      <c r="AG9" s="16"/>
      <c r="AH9" s="16">
        <v>0.58871596978114504</v>
      </c>
      <c r="AI9" s="16">
        <v>0.65489829236546104</v>
      </c>
      <c r="AJ9" s="16"/>
      <c r="AK9" s="16">
        <v>0.60136868736776705</v>
      </c>
      <c r="AL9" s="16">
        <v>0.63062104605549496</v>
      </c>
      <c r="AM9" s="16"/>
      <c r="AN9" s="16">
        <v>0.623518863862489</v>
      </c>
      <c r="AO9" s="16">
        <v>0.61900409538314105</v>
      </c>
      <c r="AP9" s="16"/>
      <c r="AQ9" s="16">
        <v>0.62965784803297997</v>
      </c>
      <c r="AR9" s="16">
        <v>0.58951152753512703</v>
      </c>
      <c r="AS9" s="16">
        <v>0.64642891717900797</v>
      </c>
      <c r="AT9" s="16"/>
      <c r="AU9" s="16">
        <v>0.639944438543262</v>
      </c>
      <c r="AV9" s="16">
        <v>0.56514298934428098</v>
      </c>
      <c r="AW9" s="16"/>
      <c r="AX9" s="16">
        <v>0.61329821934009099</v>
      </c>
      <c r="AY9" s="16">
        <v>0.57261573001319299</v>
      </c>
      <c r="AZ9" s="16"/>
      <c r="BA9" s="16">
        <v>0.653926539340696</v>
      </c>
      <c r="BB9" s="16">
        <v>0.52990648612371205</v>
      </c>
    </row>
    <row r="10" spans="2:54" ht="43.5" customHeight="1" x14ac:dyDescent="0.35">
      <c r="B10" s="19" t="s">
        <v>504</v>
      </c>
      <c r="C10" s="16">
        <v>0.169759570624547</v>
      </c>
      <c r="D10" s="16">
        <v>0.219258412323732</v>
      </c>
      <c r="E10" s="16">
        <v>0.120383226357944</v>
      </c>
      <c r="F10" s="16"/>
      <c r="G10" s="16">
        <v>0.199517207408832</v>
      </c>
      <c r="H10" s="16">
        <v>0.22481093778372399</v>
      </c>
      <c r="I10" s="16">
        <v>0.202829831049161</v>
      </c>
      <c r="J10" s="16">
        <v>0.12199293603839199</v>
      </c>
      <c r="K10" s="16">
        <v>0.124386333420133</v>
      </c>
      <c r="L10" s="16">
        <v>0.151251315418827</v>
      </c>
      <c r="M10" s="16"/>
      <c r="N10" s="16">
        <v>0.17643399174190999</v>
      </c>
      <c r="O10" s="16">
        <v>0.13031869643614299</v>
      </c>
      <c r="P10" s="16">
        <v>0.182305092566039</v>
      </c>
      <c r="Q10" s="16">
        <v>0.179357171203997</v>
      </c>
      <c r="R10" s="16"/>
      <c r="S10" s="16">
        <v>0.15700802128225899</v>
      </c>
      <c r="T10" s="16">
        <v>0.18983148250888601</v>
      </c>
      <c r="U10" s="16"/>
      <c r="V10" s="16">
        <v>0.18655727832862501</v>
      </c>
      <c r="W10" s="16">
        <v>0.110001116570735</v>
      </c>
      <c r="X10" s="16">
        <v>0.23548137405296701</v>
      </c>
      <c r="Y10" s="16">
        <v>0.189310331953877</v>
      </c>
      <c r="Z10" s="16"/>
      <c r="AA10" s="16">
        <v>0.17666111442563701</v>
      </c>
      <c r="AB10" s="16">
        <v>0.115682032993132</v>
      </c>
      <c r="AC10" s="16">
        <v>0.106700420655772</v>
      </c>
      <c r="AD10" s="16">
        <v>0.18216386305858301</v>
      </c>
      <c r="AE10" s="16">
        <v>0.24346997636721401</v>
      </c>
      <c r="AF10" s="16">
        <v>0.29998634128403601</v>
      </c>
      <c r="AG10" s="16"/>
      <c r="AH10" s="16">
        <v>0.19674826727759601</v>
      </c>
      <c r="AI10" s="16">
        <v>0.14231139479318899</v>
      </c>
      <c r="AJ10" s="16"/>
      <c r="AK10" s="16">
        <v>0.19080806189508401</v>
      </c>
      <c r="AL10" s="16">
        <v>0.14610693052343399</v>
      </c>
      <c r="AM10" s="16"/>
      <c r="AN10" s="16">
        <v>0.18118420828661999</v>
      </c>
      <c r="AO10" s="16">
        <v>0.15533723738629199</v>
      </c>
      <c r="AP10" s="16"/>
      <c r="AQ10" s="16">
        <v>0.14271061939443699</v>
      </c>
      <c r="AR10" s="16">
        <v>0.17707180830043501</v>
      </c>
      <c r="AS10" s="16">
        <v>0.17161663877891001</v>
      </c>
      <c r="AT10" s="16"/>
      <c r="AU10" s="16">
        <v>0.15052875588404999</v>
      </c>
      <c r="AV10" s="16">
        <v>0.192392035593766</v>
      </c>
      <c r="AW10" s="16"/>
      <c r="AX10" s="16">
        <v>0.173630459607894</v>
      </c>
      <c r="AY10" s="16">
        <v>0.156849996941162</v>
      </c>
      <c r="AZ10" s="16"/>
      <c r="BA10" s="16">
        <v>0.18398369854105001</v>
      </c>
      <c r="BB10" s="16">
        <v>0.25690537784661599</v>
      </c>
    </row>
    <row r="11" spans="2:54" x14ac:dyDescent="0.35">
      <c r="B11" s="19" t="s">
        <v>505</v>
      </c>
      <c r="C11" s="16">
        <v>8.5590937738929299E-2</v>
      </c>
      <c r="D11" s="16">
        <v>8.0249373389260803E-2</v>
      </c>
      <c r="E11" s="16">
        <v>8.8223913447977295E-2</v>
      </c>
      <c r="F11" s="16"/>
      <c r="G11" s="16">
        <v>0.14513710148852199</v>
      </c>
      <c r="H11" s="16">
        <v>0.11530691541508301</v>
      </c>
      <c r="I11" s="16">
        <v>9.3346355358783994E-2</v>
      </c>
      <c r="J11" s="16">
        <v>8.3347259687361605E-2</v>
      </c>
      <c r="K11" s="16">
        <v>7.6826190654258303E-2</v>
      </c>
      <c r="L11" s="16">
        <v>2.8265265885875E-2</v>
      </c>
      <c r="M11" s="16"/>
      <c r="N11" s="16">
        <v>4.9543852108478698E-2</v>
      </c>
      <c r="O11" s="16">
        <v>8.8447327212452104E-2</v>
      </c>
      <c r="P11" s="16">
        <v>0.103784251385361</v>
      </c>
      <c r="Q11" s="16">
        <v>7.9740724521318404E-2</v>
      </c>
      <c r="R11" s="16"/>
      <c r="S11" s="16">
        <v>6.4003233239253304E-2</v>
      </c>
      <c r="T11" s="16">
        <v>0.118566768244284</v>
      </c>
      <c r="U11" s="16"/>
      <c r="V11" s="16">
        <v>0.100373720441869</v>
      </c>
      <c r="W11" s="16">
        <v>0.102082181458305</v>
      </c>
      <c r="X11" s="16">
        <v>6.0030264031581897E-2</v>
      </c>
      <c r="Y11" s="16">
        <v>0</v>
      </c>
      <c r="Z11" s="16"/>
      <c r="AA11" s="16">
        <v>0.137855788535519</v>
      </c>
      <c r="AB11" s="16">
        <v>3.6012707996088397E-2</v>
      </c>
      <c r="AC11" s="16">
        <v>8.08030847840151E-2</v>
      </c>
      <c r="AD11" s="16">
        <v>5.0499175328492803E-2</v>
      </c>
      <c r="AE11" s="16">
        <v>5.0399793545570198E-2</v>
      </c>
      <c r="AF11" s="16">
        <v>7.3870797318395104E-2</v>
      </c>
      <c r="AG11" s="16"/>
      <c r="AH11" s="16">
        <v>7.1957055526918903E-2</v>
      </c>
      <c r="AI11" s="16">
        <v>0.105360767700792</v>
      </c>
      <c r="AJ11" s="16"/>
      <c r="AK11" s="16">
        <v>6.8577889746026105E-2</v>
      </c>
      <c r="AL11" s="16">
        <v>0.13397508294062699</v>
      </c>
      <c r="AM11" s="16"/>
      <c r="AN11" s="16">
        <v>5.7327679071203598E-2</v>
      </c>
      <c r="AO11" s="16">
        <v>0.117393496391863</v>
      </c>
      <c r="AP11" s="16"/>
      <c r="AQ11" s="16">
        <v>7.1124892113612698E-2</v>
      </c>
      <c r="AR11" s="16">
        <v>7.7475208008275995E-2</v>
      </c>
      <c r="AS11" s="16">
        <v>0.11103892822115501</v>
      </c>
      <c r="AT11" s="16"/>
      <c r="AU11" s="16">
        <v>7.6008934857496699E-2</v>
      </c>
      <c r="AV11" s="16">
        <v>9.5388224031255894E-2</v>
      </c>
      <c r="AW11" s="16"/>
      <c r="AX11" s="16">
        <v>9.0032654592520106E-2</v>
      </c>
      <c r="AY11" s="16">
        <v>5.9913032139836703E-2</v>
      </c>
      <c r="AZ11" s="16"/>
      <c r="BA11" s="16">
        <v>9.6485526670252397E-2</v>
      </c>
      <c r="BB11" s="16">
        <v>0.1087607666553</v>
      </c>
    </row>
    <row r="12" spans="2:54" x14ac:dyDescent="0.35">
      <c r="B12" s="19" t="s">
        <v>89</v>
      </c>
      <c r="C12" s="20">
        <v>0.140179441091899</v>
      </c>
      <c r="D12" s="20">
        <v>9.6693400633520901E-2</v>
      </c>
      <c r="E12" s="20">
        <v>0.18356448444051399</v>
      </c>
      <c r="F12" s="20"/>
      <c r="G12" s="20">
        <v>0.17491461914978099</v>
      </c>
      <c r="H12" s="20">
        <v>0.14073445316637301</v>
      </c>
      <c r="I12" s="20">
        <v>0.1236242309922</v>
      </c>
      <c r="J12" s="20">
        <v>0.13897826948354</v>
      </c>
      <c r="K12" s="20">
        <v>0.169917771529112</v>
      </c>
      <c r="L12" s="20">
        <v>0.11014715979384999</v>
      </c>
      <c r="M12" s="20"/>
      <c r="N12" s="20">
        <v>0.109482223465759</v>
      </c>
      <c r="O12" s="20">
        <v>0.181746930174329</v>
      </c>
      <c r="P12" s="20">
        <v>0.122527717669247</v>
      </c>
      <c r="Q12" s="20">
        <v>0.15411797211975201</v>
      </c>
      <c r="R12" s="20"/>
      <c r="S12" s="20">
        <v>0.118644400845084</v>
      </c>
      <c r="T12" s="20">
        <v>0.170027174157491</v>
      </c>
      <c r="U12" s="20"/>
      <c r="V12" s="20">
        <v>0.21849569726660101</v>
      </c>
      <c r="W12" s="20">
        <v>0.15728997005841799</v>
      </c>
      <c r="X12" s="20">
        <v>6.2543378899353297E-2</v>
      </c>
      <c r="Y12" s="20">
        <v>1.76906367184381E-2</v>
      </c>
      <c r="Z12" s="20"/>
      <c r="AA12" s="20">
        <v>0.19223989220062301</v>
      </c>
      <c r="AB12" s="20">
        <v>0.118038505880508</v>
      </c>
      <c r="AC12" s="20">
        <v>0.19146076221185099</v>
      </c>
      <c r="AD12" s="20">
        <v>9.2643028693305401E-2</v>
      </c>
      <c r="AE12" s="20">
        <v>5.4682713564234701E-2</v>
      </c>
      <c r="AF12" s="20">
        <v>2.3742646851764599E-2</v>
      </c>
      <c r="AG12" s="20"/>
      <c r="AH12" s="20">
        <v>0.14257870741434001</v>
      </c>
      <c r="AI12" s="20">
        <v>9.7429545140558099E-2</v>
      </c>
      <c r="AJ12" s="20"/>
      <c r="AK12" s="20">
        <v>0.139245360991123</v>
      </c>
      <c r="AL12" s="20">
        <v>8.9296940480443995E-2</v>
      </c>
      <c r="AM12" s="20"/>
      <c r="AN12" s="20">
        <v>0.137969248779688</v>
      </c>
      <c r="AO12" s="20">
        <v>0.108265170838704</v>
      </c>
      <c r="AP12" s="20"/>
      <c r="AQ12" s="20">
        <v>0.15650664045897</v>
      </c>
      <c r="AR12" s="20">
        <v>0.15594145615616201</v>
      </c>
      <c r="AS12" s="20">
        <v>7.09155158209272E-2</v>
      </c>
      <c r="AT12" s="20"/>
      <c r="AU12" s="20">
        <v>0.133517870715192</v>
      </c>
      <c r="AV12" s="20">
        <v>0.14707675103069701</v>
      </c>
      <c r="AW12" s="20"/>
      <c r="AX12" s="20">
        <v>0.123038666459494</v>
      </c>
      <c r="AY12" s="20">
        <v>0.210621240905809</v>
      </c>
      <c r="AZ12" s="20"/>
      <c r="BA12" s="20">
        <v>6.5604235448001202E-2</v>
      </c>
      <c r="BB12" s="20">
        <v>0.104427369374372</v>
      </c>
    </row>
    <row r="13" spans="2:54" x14ac:dyDescent="0.35">
      <c r="B13" s="21"/>
    </row>
    <row r="14" spans="2:54" x14ac:dyDescent="0.35">
      <c r="B14" t="s">
        <v>525</v>
      </c>
    </row>
    <row r="15" spans="2:54" x14ac:dyDescent="0.35">
      <c r="B15" t="s">
        <v>526</v>
      </c>
    </row>
    <row r="17" spans="2:2" x14ac:dyDescent="0.35">
      <c r="B17"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BB17"/>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523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503</v>
      </c>
      <c r="C9" s="16">
        <v>0.55784274551354096</v>
      </c>
      <c r="D9" s="16">
        <v>0.52448857800789495</v>
      </c>
      <c r="E9" s="16">
        <v>0.58960615757934498</v>
      </c>
      <c r="F9" s="16"/>
      <c r="G9" s="16">
        <v>0.43009634304137201</v>
      </c>
      <c r="H9" s="16">
        <v>0.491456662110063</v>
      </c>
      <c r="I9" s="16">
        <v>0.63995406884675299</v>
      </c>
      <c r="J9" s="16">
        <v>0.62209579818664795</v>
      </c>
      <c r="K9" s="16">
        <v>0.59366199752775395</v>
      </c>
      <c r="L9" s="16">
        <v>0.54807958156452097</v>
      </c>
      <c r="M9" s="16"/>
      <c r="N9" s="16">
        <v>0.570728317508712</v>
      </c>
      <c r="O9" s="16">
        <v>0.55729685131947604</v>
      </c>
      <c r="P9" s="16">
        <v>0.56256079200320497</v>
      </c>
      <c r="Q9" s="16">
        <v>0.54152439754677195</v>
      </c>
      <c r="R9" s="16"/>
      <c r="S9" s="16">
        <v>0.54785382809211502</v>
      </c>
      <c r="T9" s="16">
        <v>0.57568163196206801</v>
      </c>
      <c r="U9" s="16"/>
      <c r="V9" s="16">
        <v>0.50543792942097099</v>
      </c>
      <c r="W9" s="16">
        <v>0.58994717479081604</v>
      </c>
      <c r="X9" s="16">
        <v>0.56414873293100498</v>
      </c>
      <c r="Y9" s="16">
        <v>0.51690863512696295</v>
      </c>
      <c r="Z9" s="16"/>
      <c r="AA9" s="16">
        <v>0.50971061565951004</v>
      </c>
      <c r="AB9" s="16">
        <v>0.61286493409025999</v>
      </c>
      <c r="AC9" s="16">
        <v>0.55035024112212605</v>
      </c>
      <c r="AD9" s="16">
        <v>0.58032620561093995</v>
      </c>
      <c r="AE9" s="16">
        <v>0.539680247708203</v>
      </c>
      <c r="AF9" s="16">
        <v>0.76667181153875197</v>
      </c>
      <c r="AG9" s="16"/>
      <c r="AH9" s="16">
        <v>0.58180717860857101</v>
      </c>
      <c r="AI9" s="16">
        <v>0.51722355823056698</v>
      </c>
      <c r="AJ9" s="16"/>
      <c r="AK9" s="16">
        <v>0.62263866029981596</v>
      </c>
      <c r="AL9" s="16">
        <v>0.48982158168120998</v>
      </c>
      <c r="AM9" s="16"/>
      <c r="AN9" s="16">
        <v>0.58653820412413904</v>
      </c>
      <c r="AO9" s="16">
        <v>0.54174068340227199</v>
      </c>
      <c r="AP9" s="16"/>
      <c r="AQ9" s="16">
        <v>0.66436496906777998</v>
      </c>
      <c r="AR9" s="16">
        <v>0.53112310312653999</v>
      </c>
      <c r="AS9" s="16">
        <v>0.52820240427904497</v>
      </c>
      <c r="AT9" s="16"/>
      <c r="AU9" s="16">
        <v>0.590764606007947</v>
      </c>
      <c r="AV9" s="16">
        <v>0.52128845375156596</v>
      </c>
      <c r="AW9" s="16"/>
      <c r="AX9" s="16">
        <v>0.57921793189765802</v>
      </c>
      <c r="AY9" s="16">
        <v>0.465354985775355</v>
      </c>
      <c r="AZ9" s="16"/>
      <c r="BA9" s="16">
        <v>0.59854257490734197</v>
      </c>
      <c r="BB9" s="16">
        <v>0.507528889890422</v>
      </c>
    </row>
    <row r="10" spans="2:54" ht="43.5" customHeight="1" x14ac:dyDescent="0.35">
      <c r="B10" s="19" t="s">
        <v>504</v>
      </c>
      <c r="C10" s="16">
        <v>0.22801611005960601</v>
      </c>
      <c r="D10" s="16">
        <v>0.26569593750842702</v>
      </c>
      <c r="E10" s="16">
        <v>0.192577328598669</v>
      </c>
      <c r="F10" s="16"/>
      <c r="G10" s="16">
        <v>0.25224490000274602</v>
      </c>
      <c r="H10" s="16">
        <v>0.249520372225254</v>
      </c>
      <c r="I10" s="16">
        <v>0.22108201089007801</v>
      </c>
      <c r="J10" s="16">
        <v>0.221694386166704</v>
      </c>
      <c r="K10" s="16">
        <v>0.16024866760815801</v>
      </c>
      <c r="L10" s="16">
        <v>0.25882579238336501</v>
      </c>
      <c r="M10" s="16"/>
      <c r="N10" s="16">
        <v>0.26874915897739998</v>
      </c>
      <c r="O10" s="16">
        <v>0.19550421602377999</v>
      </c>
      <c r="P10" s="16">
        <v>0.23407849182318299</v>
      </c>
      <c r="Q10" s="16">
        <v>0.21755226187458501</v>
      </c>
      <c r="R10" s="16"/>
      <c r="S10" s="16">
        <v>0.24164984032762901</v>
      </c>
      <c r="T10" s="16">
        <v>0.203615325853884</v>
      </c>
      <c r="U10" s="16"/>
      <c r="V10" s="16">
        <v>0.200909371097937</v>
      </c>
      <c r="W10" s="16">
        <v>0.213952314346393</v>
      </c>
      <c r="X10" s="16">
        <v>0.26116821758498898</v>
      </c>
      <c r="Y10" s="16">
        <v>0.31223699774774399</v>
      </c>
      <c r="Z10" s="16"/>
      <c r="AA10" s="16">
        <v>0.21064742666043701</v>
      </c>
      <c r="AB10" s="16">
        <v>0.21422473148256299</v>
      </c>
      <c r="AC10" s="16">
        <v>0.21904592291988401</v>
      </c>
      <c r="AD10" s="16">
        <v>0.26209094125945298</v>
      </c>
      <c r="AE10" s="16">
        <v>0.282305444000581</v>
      </c>
      <c r="AF10" s="16">
        <v>0.163976045875629</v>
      </c>
      <c r="AG10" s="16"/>
      <c r="AH10" s="16">
        <v>0.246440280481968</v>
      </c>
      <c r="AI10" s="16">
        <v>0.23728434990989999</v>
      </c>
      <c r="AJ10" s="16"/>
      <c r="AK10" s="16">
        <v>0.22049121575422201</v>
      </c>
      <c r="AL10" s="16">
        <v>0.24403751526349701</v>
      </c>
      <c r="AM10" s="16"/>
      <c r="AN10" s="16">
        <v>0.23700123326358799</v>
      </c>
      <c r="AO10" s="16">
        <v>0.223615611615362</v>
      </c>
      <c r="AP10" s="16"/>
      <c r="AQ10" s="16">
        <v>0.21071335660426099</v>
      </c>
      <c r="AR10" s="16">
        <v>0.24334497423383</v>
      </c>
      <c r="AS10" s="16">
        <v>0.225164976121009</v>
      </c>
      <c r="AT10" s="16"/>
      <c r="AU10" s="16">
        <v>0.20618973542858501</v>
      </c>
      <c r="AV10" s="16">
        <v>0.25538957163516102</v>
      </c>
      <c r="AW10" s="16"/>
      <c r="AX10" s="16">
        <v>0.22316561718081401</v>
      </c>
      <c r="AY10" s="16">
        <v>0.25545507371048898</v>
      </c>
      <c r="AZ10" s="16"/>
      <c r="BA10" s="16">
        <v>0.24830509629369299</v>
      </c>
      <c r="BB10" s="16">
        <v>0.30531584677500401</v>
      </c>
    </row>
    <row r="11" spans="2:54" x14ac:dyDescent="0.35">
      <c r="B11" s="19" t="s">
        <v>505</v>
      </c>
      <c r="C11" s="16">
        <v>8.3570712734730296E-2</v>
      </c>
      <c r="D11" s="16">
        <v>9.9553868272212007E-2</v>
      </c>
      <c r="E11" s="16">
        <v>6.5969075357424301E-2</v>
      </c>
      <c r="F11" s="16"/>
      <c r="G11" s="16">
        <v>0.177403185906718</v>
      </c>
      <c r="H11" s="16">
        <v>9.3046168178189198E-2</v>
      </c>
      <c r="I11" s="16">
        <v>4.6213563263929502E-2</v>
      </c>
      <c r="J11" s="16">
        <v>4.40817713258677E-2</v>
      </c>
      <c r="K11" s="16">
        <v>0.111269638293356</v>
      </c>
      <c r="L11" s="16">
        <v>5.8447256905415898E-2</v>
      </c>
      <c r="M11" s="16"/>
      <c r="N11" s="16">
        <v>5.1354698018220103E-2</v>
      </c>
      <c r="O11" s="16">
        <v>0.102854391263595</v>
      </c>
      <c r="P11" s="16">
        <v>9.9051661559771895E-2</v>
      </c>
      <c r="Q11" s="16">
        <v>6.4957925608503206E-2</v>
      </c>
      <c r="R11" s="16"/>
      <c r="S11" s="16">
        <v>7.7817730442003602E-2</v>
      </c>
      <c r="T11" s="16">
        <v>9.2661112672991194E-2</v>
      </c>
      <c r="U11" s="16"/>
      <c r="V11" s="16">
        <v>0.12588583667115999</v>
      </c>
      <c r="W11" s="16">
        <v>5.74077110146183E-2</v>
      </c>
      <c r="X11" s="16">
        <v>8.0942937447592497E-2</v>
      </c>
      <c r="Y11" s="16">
        <v>9.8770765990457393E-2</v>
      </c>
      <c r="Z11" s="16"/>
      <c r="AA11" s="16">
        <v>0.10838405721623801</v>
      </c>
      <c r="AB11" s="16">
        <v>5.7975159574948601E-2</v>
      </c>
      <c r="AC11" s="16">
        <v>8.7693549033095702E-2</v>
      </c>
      <c r="AD11" s="16">
        <v>6.7061108329662902E-2</v>
      </c>
      <c r="AE11" s="16">
        <v>7.5512196219006802E-2</v>
      </c>
      <c r="AF11" s="16">
        <v>4.3445716629277598E-2</v>
      </c>
      <c r="AG11" s="16"/>
      <c r="AH11" s="16">
        <v>5.3928731405780903E-2</v>
      </c>
      <c r="AI11" s="16">
        <v>0.10955846471939</v>
      </c>
      <c r="AJ11" s="16"/>
      <c r="AK11" s="16">
        <v>4.3200814138853898E-2</v>
      </c>
      <c r="AL11" s="16">
        <v>0.11783446440537999</v>
      </c>
      <c r="AM11" s="16"/>
      <c r="AN11" s="16">
        <v>5.2372629582543698E-2</v>
      </c>
      <c r="AO11" s="16">
        <v>0.108582065326912</v>
      </c>
      <c r="AP11" s="16"/>
      <c r="AQ11" s="16">
        <v>3.7748017518358497E-2</v>
      </c>
      <c r="AR11" s="16">
        <v>7.5914587176872397E-2</v>
      </c>
      <c r="AS11" s="16">
        <v>0.117522885133473</v>
      </c>
      <c r="AT11" s="16"/>
      <c r="AU11" s="16">
        <v>7.9765678882019395E-2</v>
      </c>
      <c r="AV11" s="16">
        <v>8.5136924511864304E-2</v>
      </c>
      <c r="AW11" s="16"/>
      <c r="AX11" s="16">
        <v>7.9987051006480805E-2</v>
      </c>
      <c r="AY11" s="16">
        <v>0.105208368471309</v>
      </c>
      <c r="AZ11" s="16"/>
      <c r="BA11" s="16">
        <v>6.9469851229482293E-2</v>
      </c>
      <c r="BB11" s="16">
        <v>0.115328500165361</v>
      </c>
    </row>
    <row r="12" spans="2:54" x14ac:dyDescent="0.35">
      <c r="B12" s="19" t="s">
        <v>89</v>
      </c>
      <c r="C12" s="20">
        <v>0.13057043169212201</v>
      </c>
      <c r="D12" s="20">
        <v>0.110261616211467</v>
      </c>
      <c r="E12" s="20">
        <v>0.151847438464561</v>
      </c>
      <c r="F12" s="20"/>
      <c r="G12" s="20">
        <v>0.140255571049165</v>
      </c>
      <c r="H12" s="20">
        <v>0.16597679748649299</v>
      </c>
      <c r="I12" s="20">
        <v>9.2750356999239197E-2</v>
      </c>
      <c r="J12" s="20">
        <v>0.11212804432078</v>
      </c>
      <c r="K12" s="20">
        <v>0.13481969657073201</v>
      </c>
      <c r="L12" s="20">
        <v>0.134647369146698</v>
      </c>
      <c r="M12" s="20"/>
      <c r="N12" s="20">
        <v>0.109167825495668</v>
      </c>
      <c r="O12" s="20">
        <v>0.14434454139314901</v>
      </c>
      <c r="P12" s="20">
        <v>0.10430905461384</v>
      </c>
      <c r="Q12" s="20">
        <v>0.17596541497013901</v>
      </c>
      <c r="R12" s="20"/>
      <c r="S12" s="20">
        <v>0.132678601138252</v>
      </c>
      <c r="T12" s="20">
        <v>0.128041929511056</v>
      </c>
      <c r="U12" s="20"/>
      <c r="V12" s="20">
        <v>0.167766862809931</v>
      </c>
      <c r="W12" s="20">
        <v>0.13869279984817301</v>
      </c>
      <c r="X12" s="20">
        <v>9.3740112036413706E-2</v>
      </c>
      <c r="Y12" s="20">
        <v>7.2083601134835001E-2</v>
      </c>
      <c r="Z12" s="20"/>
      <c r="AA12" s="20">
        <v>0.171257900463815</v>
      </c>
      <c r="AB12" s="20">
        <v>0.114935174852229</v>
      </c>
      <c r="AC12" s="20">
        <v>0.14291028692489399</v>
      </c>
      <c r="AD12" s="20">
        <v>9.0521744799944306E-2</v>
      </c>
      <c r="AE12" s="20">
        <v>0.102502112072209</v>
      </c>
      <c r="AF12" s="20">
        <v>2.5906425956341302E-2</v>
      </c>
      <c r="AG12" s="20"/>
      <c r="AH12" s="20">
        <v>0.117823809503681</v>
      </c>
      <c r="AI12" s="20">
        <v>0.13593362714014201</v>
      </c>
      <c r="AJ12" s="20"/>
      <c r="AK12" s="20">
        <v>0.113669309807109</v>
      </c>
      <c r="AL12" s="20">
        <v>0.148306438649914</v>
      </c>
      <c r="AM12" s="20"/>
      <c r="AN12" s="20">
        <v>0.12408793302972899</v>
      </c>
      <c r="AO12" s="20">
        <v>0.126061639655454</v>
      </c>
      <c r="AP12" s="20"/>
      <c r="AQ12" s="20">
        <v>8.7173656809600195E-2</v>
      </c>
      <c r="AR12" s="20">
        <v>0.14961733546275699</v>
      </c>
      <c r="AS12" s="20">
        <v>0.129109734466474</v>
      </c>
      <c r="AT12" s="20"/>
      <c r="AU12" s="20">
        <v>0.12327997968144799</v>
      </c>
      <c r="AV12" s="20">
        <v>0.138185050101409</v>
      </c>
      <c r="AW12" s="20"/>
      <c r="AX12" s="20">
        <v>0.11762939991504601</v>
      </c>
      <c r="AY12" s="20">
        <v>0.173981572042848</v>
      </c>
      <c r="AZ12" s="20"/>
      <c r="BA12" s="20">
        <v>8.3682477569482494E-2</v>
      </c>
      <c r="BB12" s="20">
        <v>7.1826763169212895E-2</v>
      </c>
    </row>
    <row r="13" spans="2:54" x14ac:dyDescent="0.35">
      <c r="B13" s="21"/>
    </row>
    <row r="14" spans="2:54" x14ac:dyDescent="0.35">
      <c r="B14" t="s">
        <v>525</v>
      </c>
    </row>
    <row r="15" spans="2:54" x14ac:dyDescent="0.35">
      <c r="B15" t="s">
        <v>526</v>
      </c>
    </row>
    <row r="17" spans="2:2" x14ac:dyDescent="0.35">
      <c r="B17"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BB17"/>
  <sheetViews>
    <sheetView showGridLines="0" workbookViewId="0">
      <pane xSplit="2" topLeftCell="C1" activePane="topRight" state="frozen"/>
      <selection activeCell="E31" sqref="E31"/>
      <selection pane="topRight" activeCell="E31" sqref="E3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s>
  <sheetData>
    <row r="2" spans="2:54" ht="40" customHeight="1" x14ac:dyDescent="0.35">
      <c r="D2" s="32" t="s">
        <v>524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5" spans="2:54"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row>
    <row r="6" spans="2:54"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row>
    <row r="7" spans="2:54" ht="30" customHeight="1" x14ac:dyDescent="0.35">
      <c r="B7" s="13" t="s">
        <v>83</v>
      </c>
      <c r="C7" s="13">
        <v>1007</v>
      </c>
      <c r="D7" s="13">
        <v>479</v>
      </c>
      <c r="E7" s="13">
        <v>520</v>
      </c>
      <c r="F7" s="13"/>
      <c r="G7" s="13">
        <v>110</v>
      </c>
      <c r="H7" s="13">
        <v>183</v>
      </c>
      <c r="I7" s="13">
        <v>159</v>
      </c>
      <c r="J7" s="13">
        <v>170</v>
      </c>
      <c r="K7" s="13">
        <v>172</v>
      </c>
      <c r="L7" s="13">
        <v>213</v>
      </c>
      <c r="M7" s="13"/>
      <c r="N7" s="13">
        <v>199</v>
      </c>
      <c r="O7" s="13">
        <v>218</v>
      </c>
      <c r="P7" s="13">
        <v>427</v>
      </c>
      <c r="Q7" s="13">
        <v>163</v>
      </c>
      <c r="R7" s="13"/>
      <c r="S7" s="13">
        <v>746</v>
      </c>
      <c r="T7" s="13">
        <v>259</v>
      </c>
      <c r="U7" s="13"/>
      <c r="V7" s="13">
        <v>222</v>
      </c>
      <c r="W7" s="13">
        <v>399</v>
      </c>
      <c r="X7" s="13">
        <v>339</v>
      </c>
      <c r="Y7" s="13">
        <v>47</v>
      </c>
      <c r="Z7" s="13"/>
      <c r="AA7" s="13">
        <v>285</v>
      </c>
      <c r="AB7" s="13">
        <v>226</v>
      </c>
      <c r="AC7" s="13">
        <v>85</v>
      </c>
      <c r="AD7" s="13">
        <v>261</v>
      </c>
      <c r="AE7" s="13">
        <v>113</v>
      </c>
      <c r="AF7" s="13">
        <v>37</v>
      </c>
      <c r="AG7" s="13"/>
      <c r="AH7" s="13">
        <v>475</v>
      </c>
      <c r="AI7" s="13">
        <v>368</v>
      </c>
      <c r="AJ7" s="13"/>
      <c r="AK7" s="13">
        <v>391</v>
      </c>
      <c r="AL7" s="13">
        <v>327</v>
      </c>
      <c r="AM7" s="13"/>
      <c r="AN7" s="13">
        <v>428</v>
      </c>
      <c r="AO7" s="13">
        <v>393</v>
      </c>
      <c r="AP7" s="13"/>
      <c r="AQ7" s="13">
        <v>202</v>
      </c>
      <c r="AR7" s="13">
        <v>387</v>
      </c>
      <c r="AS7" s="13">
        <v>360</v>
      </c>
      <c r="AT7" s="13"/>
      <c r="AU7" s="13">
        <v>609</v>
      </c>
      <c r="AV7" s="13">
        <v>393</v>
      </c>
      <c r="AW7" s="13"/>
      <c r="AX7" s="13">
        <v>844</v>
      </c>
      <c r="AY7" s="13">
        <v>157</v>
      </c>
      <c r="AZ7" s="13"/>
      <c r="BA7" s="13">
        <v>316</v>
      </c>
      <c r="BB7" s="13">
        <v>78</v>
      </c>
    </row>
    <row r="8" spans="2:54" ht="30" customHeight="1" x14ac:dyDescent="0.35">
      <c r="B8" s="14" t="s">
        <v>84</v>
      </c>
      <c r="C8" s="14">
        <v>1007</v>
      </c>
      <c r="D8" s="14">
        <v>486</v>
      </c>
      <c r="E8" s="14">
        <v>513</v>
      </c>
      <c r="F8" s="14"/>
      <c r="G8" s="14">
        <v>122</v>
      </c>
      <c r="H8" s="14">
        <v>182</v>
      </c>
      <c r="I8" s="14">
        <v>165</v>
      </c>
      <c r="J8" s="14">
        <v>160</v>
      </c>
      <c r="K8" s="14">
        <v>166</v>
      </c>
      <c r="L8" s="14">
        <v>212</v>
      </c>
      <c r="M8" s="14"/>
      <c r="N8" s="14">
        <v>172</v>
      </c>
      <c r="O8" s="14">
        <v>210</v>
      </c>
      <c r="P8" s="14">
        <v>385</v>
      </c>
      <c r="Q8" s="14">
        <v>240</v>
      </c>
      <c r="R8" s="14"/>
      <c r="S8" s="14">
        <v>604</v>
      </c>
      <c r="T8" s="14">
        <v>401</v>
      </c>
      <c r="U8" s="14"/>
      <c r="V8" s="14">
        <v>261</v>
      </c>
      <c r="W8" s="14">
        <v>413</v>
      </c>
      <c r="X8" s="14">
        <v>298</v>
      </c>
      <c r="Y8" s="14">
        <v>36</v>
      </c>
      <c r="Z8" s="14"/>
      <c r="AA8" s="14">
        <v>392</v>
      </c>
      <c r="AB8" s="14">
        <v>181</v>
      </c>
      <c r="AC8" s="14">
        <v>99</v>
      </c>
      <c r="AD8" s="14">
        <v>214</v>
      </c>
      <c r="AE8" s="14">
        <v>90</v>
      </c>
      <c r="AF8" s="14">
        <v>31</v>
      </c>
      <c r="AG8" s="14"/>
      <c r="AH8" s="14">
        <v>488</v>
      </c>
      <c r="AI8" s="14">
        <v>335</v>
      </c>
      <c r="AJ8" s="14"/>
      <c r="AK8" s="14">
        <v>413</v>
      </c>
      <c r="AL8" s="14">
        <v>306</v>
      </c>
      <c r="AM8" s="14"/>
      <c r="AN8" s="14">
        <v>441</v>
      </c>
      <c r="AO8" s="14">
        <v>367</v>
      </c>
      <c r="AP8" s="14"/>
      <c r="AQ8" s="14">
        <v>196</v>
      </c>
      <c r="AR8" s="14">
        <v>408</v>
      </c>
      <c r="AS8" s="14">
        <v>336</v>
      </c>
      <c r="AT8" s="14"/>
      <c r="AU8" s="14">
        <v>586</v>
      </c>
      <c r="AV8" s="14">
        <v>413</v>
      </c>
      <c r="AW8" s="14"/>
      <c r="AX8" s="14">
        <v>836</v>
      </c>
      <c r="AY8" s="14">
        <v>164</v>
      </c>
      <c r="AZ8" s="14"/>
      <c r="BA8" s="14">
        <v>298</v>
      </c>
      <c r="BB8" s="14">
        <v>73</v>
      </c>
    </row>
    <row r="9" spans="2:54" x14ac:dyDescent="0.35">
      <c r="B9" s="19" t="s">
        <v>503</v>
      </c>
      <c r="C9" s="16">
        <v>0.41442687290532998</v>
      </c>
      <c r="D9" s="16">
        <v>0.38918998838298802</v>
      </c>
      <c r="E9" s="16">
        <v>0.43809486186872199</v>
      </c>
      <c r="F9" s="16"/>
      <c r="G9" s="16">
        <v>0.42384588002677798</v>
      </c>
      <c r="H9" s="16">
        <v>0.432520163666753</v>
      </c>
      <c r="I9" s="16">
        <v>0.48359868683536</v>
      </c>
      <c r="J9" s="16">
        <v>0.485616206618115</v>
      </c>
      <c r="K9" s="16">
        <v>0.39122973736565098</v>
      </c>
      <c r="L9" s="16">
        <v>0.30410631084043799</v>
      </c>
      <c r="M9" s="16"/>
      <c r="N9" s="16">
        <v>0.43112776817679299</v>
      </c>
      <c r="O9" s="16">
        <v>0.385489710887224</v>
      </c>
      <c r="P9" s="16">
        <v>0.430253487459543</v>
      </c>
      <c r="Q9" s="16">
        <v>0.40239417005675798</v>
      </c>
      <c r="R9" s="16"/>
      <c r="S9" s="16">
        <v>0.40828153938456402</v>
      </c>
      <c r="T9" s="16">
        <v>0.42575632876775599</v>
      </c>
      <c r="U9" s="16"/>
      <c r="V9" s="16">
        <v>0.39619133905924597</v>
      </c>
      <c r="W9" s="16">
        <v>0.451080895954521</v>
      </c>
      <c r="X9" s="16">
        <v>0.37484472633739802</v>
      </c>
      <c r="Y9" s="16">
        <v>0.454478702210452</v>
      </c>
      <c r="Z9" s="16"/>
      <c r="AA9" s="16">
        <v>0.38052851907354002</v>
      </c>
      <c r="AB9" s="16">
        <v>0.46076302448275103</v>
      </c>
      <c r="AC9" s="16">
        <v>0.447182022863232</v>
      </c>
      <c r="AD9" s="16">
        <v>0.43503525329510501</v>
      </c>
      <c r="AE9" s="16">
        <v>0.36846911050615699</v>
      </c>
      <c r="AF9" s="16">
        <v>0.45908999010631102</v>
      </c>
      <c r="AG9" s="16"/>
      <c r="AH9" s="16">
        <v>0.46718824764425698</v>
      </c>
      <c r="AI9" s="16">
        <v>0.30833532162475202</v>
      </c>
      <c r="AJ9" s="16"/>
      <c r="AK9" s="16">
        <v>0.49101943855475699</v>
      </c>
      <c r="AL9" s="16">
        <v>0.32873285501100502</v>
      </c>
      <c r="AM9" s="16"/>
      <c r="AN9" s="16">
        <v>0.46987478473356997</v>
      </c>
      <c r="AO9" s="16">
        <v>0.34798873979812101</v>
      </c>
      <c r="AP9" s="16"/>
      <c r="AQ9" s="16">
        <v>0.54285949993464699</v>
      </c>
      <c r="AR9" s="16">
        <v>0.40117924923300002</v>
      </c>
      <c r="AS9" s="16">
        <v>0.35523506855730602</v>
      </c>
      <c r="AT9" s="16"/>
      <c r="AU9" s="16">
        <v>0.42345361381350199</v>
      </c>
      <c r="AV9" s="16">
        <v>0.40915875582522998</v>
      </c>
      <c r="AW9" s="16"/>
      <c r="AX9" s="16">
        <v>0.43820320325965201</v>
      </c>
      <c r="AY9" s="16">
        <v>0.297453110804141</v>
      </c>
      <c r="AZ9" s="16"/>
      <c r="BA9" s="16">
        <v>0.48930905167225802</v>
      </c>
      <c r="BB9" s="16">
        <v>0.35697754997164899</v>
      </c>
    </row>
    <row r="10" spans="2:54" ht="43.5" customHeight="1" x14ac:dyDescent="0.35">
      <c r="B10" s="19" t="s">
        <v>504</v>
      </c>
      <c r="C10" s="16">
        <v>0.241351837895661</v>
      </c>
      <c r="D10" s="16">
        <v>0.27581444842860497</v>
      </c>
      <c r="E10" s="16">
        <v>0.20724219588220899</v>
      </c>
      <c r="F10" s="16"/>
      <c r="G10" s="16">
        <v>0.264774938842045</v>
      </c>
      <c r="H10" s="16">
        <v>0.28864054998868599</v>
      </c>
      <c r="I10" s="16">
        <v>0.272059317560916</v>
      </c>
      <c r="J10" s="16">
        <v>0.17441890534343699</v>
      </c>
      <c r="K10" s="16">
        <v>0.21186834371368701</v>
      </c>
      <c r="L10" s="16">
        <v>0.237015484710944</v>
      </c>
      <c r="M10" s="16"/>
      <c r="N10" s="16">
        <v>0.27465308311157299</v>
      </c>
      <c r="O10" s="16">
        <v>0.21646121193946699</v>
      </c>
      <c r="P10" s="16">
        <v>0.23676334428585</v>
      </c>
      <c r="Q10" s="16">
        <v>0.246624846817179</v>
      </c>
      <c r="R10" s="16"/>
      <c r="S10" s="16">
        <v>0.23140725997624401</v>
      </c>
      <c r="T10" s="16">
        <v>0.252568498803241</v>
      </c>
      <c r="U10" s="16"/>
      <c r="V10" s="16">
        <v>0.20589518643024099</v>
      </c>
      <c r="W10" s="16">
        <v>0.242781575312112</v>
      </c>
      <c r="X10" s="16">
        <v>0.266122001551231</v>
      </c>
      <c r="Y10" s="16">
        <v>0.27729413444502399</v>
      </c>
      <c r="Z10" s="16"/>
      <c r="AA10" s="16">
        <v>0.232835708413141</v>
      </c>
      <c r="AB10" s="16">
        <v>0.220132780940203</v>
      </c>
      <c r="AC10" s="16">
        <v>0.17386487693355501</v>
      </c>
      <c r="AD10" s="16">
        <v>0.27445345173992203</v>
      </c>
      <c r="AE10" s="16">
        <v>0.31426126992291697</v>
      </c>
      <c r="AF10" s="16">
        <v>0.248273997773372</v>
      </c>
      <c r="AG10" s="16"/>
      <c r="AH10" s="16">
        <v>0.27658568758906399</v>
      </c>
      <c r="AI10" s="16">
        <v>0.24388656961367899</v>
      </c>
      <c r="AJ10" s="16"/>
      <c r="AK10" s="16">
        <v>0.25553474273208598</v>
      </c>
      <c r="AL10" s="16">
        <v>0.242414217028699</v>
      </c>
      <c r="AM10" s="16"/>
      <c r="AN10" s="16">
        <v>0.26499458553350003</v>
      </c>
      <c r="AO10" s="16">
        <v>0.22379259425513101</v>
      </c>
      <c r="AP10" s="16"/>
      <c r="AQ10" s="16">
        <v>0.24329832932106699</v>
      </c>
      <c r="AR10" s="16">
        <v>0.25417024759602802</v>
      </c>
      <c r="AS10" s="16">
        <v>0.239909983614078</v>
      </c>
      <c r="AT10" s="16"/>
      <c r="AU10" s="16">
        <v>0.22763077212756899</v>
      </c>
      <c r="AV10" s="16">
        <v>0.25747082209123301</v>
      </c>
      <c r="AW10" s="16"/>
      <c r="AX10" s="16">
        <v>0.24563284481272599</v>
      </c>
      <c r="AY10" s="16">
        <v>0.229231372091038</v>
      </c>
      <c r="AZ10" s="16"/>
      <c r="BA10" s="16">
        <v>0.27442683948840602</v>
      </c>
      <c r="BB10" s="16">
        <v>0.35037351434488101</v>
      </c>
    </row>
    <row r="11" spans="2:54" x14ac:dyDescent="0.35">
      <c r="B11" s="19" t="s">
        <v>505</v>
      </c>
      <c r="C11" s="16">
        <v>0.18279472013267101</v>
      </c>
      <c r="D11" s="16">
        <v>0.212751328726456</v>
      </c>
      <c r="E11" s="16">
        <v>0.15359730461292101</v>
      </c>
      <c r="F11" s="16"/>
      <c r="G11" s="16">
        <v>0.20634950206413</v>
      </c>
      <c r="H11" s="16">
        <v>0.158423144508852</v>
      </c>
      <c r="I11" s="16">
        <v>0.112261267193659</v>
      </c>
      <c r="J11" s="16">
        <v>0.181649143254762</v>
      </c>
      <c r="K11" s="16">
        <v>0.18913245250785399</v>
      </c>
      <c r="L11" s="16">
        <v>0.24085246759749401</v>
      </c>
      <c r="M11" s="16"/>
      <c r="N11" s="16">
        <v>0.15220005592821301</v>
      </c>
      <c r="O11" s="16">
        <v>0.1835743892384</v>
      </c>
      <c r="P11" s="16">
        <v>0.200604138449925</v>
      </c>
      <c r="Q11" s="16">
        <v>0.17547071581753099</v>
      </c>
      <c r="R11" s="16"/>
      <c r="S11" s="16">
        <v>0.20024881174979101</v>
      </c>
      <c r="T11" s="16">
        <v>0.157387899814079</v>
      </c>
      <c r="U11" s="16"/>
      <c r="V11" s="16">
        <v>0.17330998416139801</v>
      </c>
      <c r="W11" s="16">
        <v>0.15025635310843699</v>
      </c>
      <c r="X11" s="16">
        <v>0.23377960520378799</v>
      </c>
      <c r="Y11" s="16">
        <v>0.20275302547575899</v>
      </c>
      <c r="Z11" s="16"/>
      <c r="AA11" s="16">
        <v>0.16912268968146399</v>
      </c>
      <c r="AB11" s="16">
        <v>0.17106232364551799</v>
      </c>
      <c r="AC11" s="16">
        <v>0.135846252815503</v>
      </c>
      <c r="AD11" s="16">
        <v>0.21524659937617499</v>
      </c>
      <c r="AE11" s="16">
        <v>0.219757895792207</v>
      </c>
      <c r="AF11" s="16">
        <v>0.24277891361589199</v>
      </c>
      <c r="AG11" s="16"/>
      <c r="AH11" s="16">
        <v>0.11464656713907501</v>
      </c>
      <c r="AI11" s="16">
        <v>0.28267876300199302</v>
      </c>
      <c r="AJ11" s="16"/>
      <c r="AK11" s="16">
        <v>9.9775905975511905E-2</v>
      </c>
      <c r="AL11" s="16">
        <v>0.27332267916602299</v>
      </c>
      <c r="AM11" s="16"/>
      <c r="AN11" s="16">
        <v>0.110190908339543</v>
      </c>
      <c r="AO11" s="16">
        <v>0.27391019473303302</v>
      </c>
      <c r="AP11" s="16"/>
      <c r="AQ11" s="16">
        <v>9.7238924308217498E-2</v>
      </c>
      <c r="AR11" s="16">
        <v>0.16714527618251099</v>
      </c>
      <c r="AS11" s="16">
        <v>0.26344576675610398</v>
      </c>
      <c r="AT11" s="16"/>
      <c r="AU11" s="16">
        <v>0.18160672099946901</v>
      </c>
      <c r="AV11" s="16">
        <v>0.182453070682874</v>
      </c>
      <c r="AW11" s="16"/>
      <c r="AX11" s="16">
        <v>0.17434345481562899</v>
      </c>
      <c r="AY11" s="16">
        <v>0.22802028729677501</v>
      </c>
      <c r="AZ11" s="16"/>
      <c r="BA11" s="16">
        <v>0.16011894681417199</v>
      </c>
      <c r="BB11" s="16">
        <v>0.224955120155578</v>
      </c>
    </row>
    <row r="12" spans="2:54" x14ac:dyDescent="0.35">
      <c r="B12" s="19" t="s">
        <v>89</v>
      </c>
      <c r="C12" s="20">
        <v>0.16142656906633801</v>
      </c>
      <c r="D12" s="20">
        <v>0.122244234461952</v>
      </c>
      <c r="E12" s="20">
        <v>0.20106563763614799</v>
      </c>
      <c r="F12" s="20"/>
      <c r="G12" s="20">
        <v>0.10502967906704699</v>
      </c>
      <c r="H12" s="20">
        <v>0.12041614183570901</v>
      </c>
      <c r="I12" s="20">
        <v>0.13208072841006499</v>
      </c>
      <c r="J12" s="20">
        <v>0.15831574478368701</v>
      </c>
      <c r="K12" s="20">
        <v>0.207769466412808</v>
      </c>
      <c r="L12" s="20">
        <v>0.218025736851125</v>
      </c>
      <c r="M12" s="20"/>
      <c r="N12" s="20">
        <v>0.14201909278342001</v>
      </c>
      <c r="O12" s="20">
        <v>0.21447468793490901</v>
      </c>
      <c r="P12" s="20">
        <v>0.132379029804682</v>
      </c>
      <c r="Q12" s="20">
        <v>0.175510267308531</v>
      </c>
      <c r="R12" s="20"/>
      <c r="S12" s="20">
        <v>0.1600623888894</v>
      </c>
      <c r="T12" s="20">
        <v>0.16428727261492401</v>
      </c>
      <c r="U12" s="20"/>
      <c r="V12" s="20">
        <v>0.224603490349116</v>
      </c>
      <c r="W12" s="20">
        <v>0.15588117562493001</v>
      </c>
      <c r="X12" s="20">
        <v>0.12525366690758299</v>
      </c>
      <c r="Y12" s="20">
        <v>6.5474137868765395E-2</v>
      </c>
      <c r="Z12" s="20"/>
      <c r="AA12" s="20">
        <v>0.217513082831855</v>
      </c>
      <c r="AB12" s="20">
        <v>0.14804187093152801</v>
      </c>
      <c r="AC12" s="20">
        <v>0.24310684738770999</v>
      </c>
      <c r="AD12" s="20">
        <v>7.5264695588798697E-2</v>
      </c>
      <c r="AE12" s="20">
        <v>9.7511723778719694E-2</v>
      </c>
      <c r="AF12" s="20">
        <v>4.98570985044254E-2</v>
      </c>
      <c r="AG12" s="20"/>
      <c r="AH12" s="20">
        <v>0.141579497627604</v>
      </c>
      <c r="AI12" s="20">
        <v>0.16509934575957599</v>
      </c>
      <c r="AJ12" s="20"/>
      <c r="AK12" s="20">
        <v>0.15366991273764499</v>
      </c>
      <c r="AL12" s="20">
        <v>0.15553024879427299</v>
      </c>
      <c r="AM12" s="20"/>
      <c r="AN12" s="20">
        <v>0.15493972139338699</v>
      </c>
      <c r="AO12" s="20">
        <v>0.15430847121371499</v>
      </c>
      <c r="AP12" s="20"/>
      <c r="AQ12" s="20">
        <v>0.11660324643606899</v>
      </c>
      <c r="AR12" s="20">
        <v>0.177505226988461</v>
      </c>
      <c r="AS12" s="20">
        <v>0.14140918107251199</v>
      </c>
      <c r="AT12" s="20"/>
      <c r="AU12" s="20">
        <v>0.16730889305946101</v>
      </c>
      <c r="AV12" s="20">
        <v>0.15091735140066301</v>
      </c>
      <c r="AW12" s="20"/>
      <c r="AX12" s="20">
        <v>0.14182049711199399</v>
      </c>
      <c r="AY12" s="20">
        <v>0.24529522980804599</v>
      </c>
      <c r="AZ12" s="20"/>
      <c r="BA12" s="20">
        <v>7.6145162025163707E-2</v>
      </c>
      <c r="BB12" s="20">
        <v>6.7693815527892304E-2</v>
      </c>
    </row>
    <row r="13" spans="2:54" x14ac:dyDescent="0.35">
      <c r="B13" s="21"/>
    </row>
    <row r="14" spans="2:54" x14ac:dyDescent="0.35">
      <c r="B14" t="s">
        <v>525</v>
      </c>
    </row>
    <row r="15" spans="2:54" x14ac:dyDescent="0.35">
      <c r="B15" t="s">
        <v>526</v>
      </c>
    </row>
    <row r="17" spans="2:2" x14ac:dyDescent="0.35">
      <c r="B17" s="6" t="str">
        <f>HYPERLINK("#'A- Contents'!A1", "Return to Contents")</f>
        <v>Return to Contents</v>
      </c>
    </row>
  </sheetData>
  <mergeCells count="14">
    <mergeCell ref="BA5:BB5"/>
    <mergeCell ref="AH5:AI5"/>
    <mergeCell ref="AN5:AO5"/>
    <mergeCell ref="V5:Y5"/>
    <mergeCell ref="D2:AQ2"/>
    <mergeCell ref="D5:E5"/>
    <mergeCell ref="AK5:AL5"/>
    <mergeCell ref="AU5:AV5"/>
    <mergeCell ref="AX5:AY5"/>
    <mergeCell ref="N5:Q5"/>
    <mergeCell ref="AQ5:AS5"/>
    <mergeCell ref="G5:L5"/>
    <mergeCell ref="AA5:AF5"/>
    <mergeCell ref="S5:T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F7:M20"/>
  <sheetViews>
    <sheetView showGridLines="0" topLeftCell="A4" workbookViewId="0"/>
  </sheetViews>
  <sheetFormatPr defaultColWidth="10.90625" defaultRowHeight="14.5" x14ac:dyDescent="0.35"/>
  <sheetData>
    <row r="7" spans="6:12" ht="40" customHeight="1" x14ac:dyDescent="0.35">
      <c r="F7" s="28" t="s">
        <v>588</v>
      </c>
      <c r="G7" s="27"/>
      <c r="H7" s="27"/>
      <c r="I7" s="27"/>
      <c r="J7" s="27"/>
      <c r="K7" s="27"/>
      <c r="L7" s="27"/>
    </row>
    <row r="10" spans="6:12" ht="20" customHeight="1" x14ac:dyDescent="0.45">
      <c r="F10" s="2" t="s">
        <v>1</v>
      </c>
      <c r="K10" s="3" t="s">
        <v>589</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1010</v>
      </c>
    </row>
    <row r="14" spans="6:12" ht="18.5" customHeight="1" x14ac:dyDescent="0.45">
      <c r="F14" s="2"/>
    </row>
    <row r="15" spans="6:12" ht="18.5" customHeight="1" x14ac:dyDescent="0.45">
      <c r="F15" s="2"/>
    </row>
    <row r="16" spans="6:12" ht="18.5" customHeight="1" x14ac:dyDescent="0.45">
      <c r="F16" s="2" t="s">
        <v>8</v>
      </c>
    </row>
    <row r="17" spans="6:13" ht="50" customHeight="1" x14ac:dyDescent="0.35">
      <c r="F17" s="26" t="s">
        <v>948</v>
      </c>
      <c r="G17" s="27"/>
      <c r="H17" s="27"/>
      <c r="I17" s="27"/>
      <c r="J17" s="27"/>
      <c r="K17" s="27"/>
      <c r="L17" s="27"/>
      <c r="M17" s="27"/>
    </row>
    <row r="19" spans="6:13" ht="30" customHeight="1" x14ac:dyDescent="0.35">
      <c r="F19" s="4" t="s">
        <v>9</v>
      </c>
    </row>
    <row r="20" spans="6:13" ht="17" customHeight="1" x14ac:dyDescent="0.35">
      <c r="F20" s="5" t="str">
        <f>HYPERLINK("mailto:" &amp; "polling@publicfirst.co.uk" &amp; "?subject="&amp; F7, "polling@publicfirst.co.uk")</f>
        <v>polling@publicfirst.co.uk</v>
      </c>
    </row>
  </sheetData>
  <mergeCells count="2">
    <mergeCell ref="F17:M17"/>
    <mergeCell ref="F7:L7"/>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C2:F150"/>
  <sheetViews>
    <sheetView showGridLines="0" topLeftCell="A11" workbookViewId="0"/>
  </sheetViews>
  <sheetFormatPr defaultColWidth="10.90625" defaultRowHeight="14.5" x14ac:dyDescent="0.35"/>
  <cols>
    <col min="4" max="4" width="100.7265625" customWidth="1"/>
    <col min="5" max="5" width="20.7265625" customWidth="1"/>
  </cols>
  <sheetData>
    <row r="2" spans="3:6" ht="40" customHeight="1" x14ac:dyDescent="0.35">
      <c r="D2" s="1" t="s">
        <v>10</v>
      </c>
    </row>
    <row r="6" spans="3:6" x14ac:dyDescent="0.35">
      <c r="D6" s="6" t="str">
        <f>HYPERLINK("#'B- Full Results'!A1", "Full Results")</f>
        <v>Full Results</v>
      </c>
    </row>
    <row r="8" spans="3:6" x14ac:dyDescent="0.35">
      <c r="D8" s="7" t="s">
        <v>11</v>
      </c>
      <c r="E8" s="7" t="s">
        <v>12</v>
      </c>
      <c r="F8" s="7" t="s">
        <v>13</v>
      </c>
    </row>
    <row r="9" spans="3:6" x14ac:dyDescent="0.35">
      <c r="C9">
        <v>1</v>
      </c>
      <c r="D9" s="6" t="str">
        <f>HYPERLINK("#'B- Table 1'!A1", " Which of the following best describes how you interact with new technology?")</f>
        <v xml:space="preserve"> Which of the following best describes how you interact with new technology?</v>
      </c>
      <c r="E9" s="8" t="str">
        <f>HYPERLINK("#'B- Full Results'!A11", "11")</f>
        <v>11</v>
      </c>
      <c r="F9" t="s">
        <v>14</v>
      </c>
    </row>
    <row r="10" spans="3:6" x14ac:dyDescent="0.35">
      <c r="C10">
        <v>2</v>
      </c>
      <c r="D10" s="6" t="str">
        <f>HYPERLINK("#'B- Table 2'!A1", " Overall, how confident are you using new technology?")</f>
        <v xml:space="preserve"> Overall, how confident are you using new technology?</v>
      </c>
      <c r="E10" s="8" t="str">
        <f>HYPERLINK("#'B- Full Results'!A18", "18")</f>
        <v>18</v>
      </c>
      <c r="F10" t="s">
        <v>14</v>
      </c>
    </row>
    <row r="11" spans="3:6" x14ac:dyDescent="0.35">
      <c r="C11">
        <v>3</v>
      </c>
      <c r="D11" s="6" t="str">
        <f>HYPERLINK("#'B- Table 3'!A1", "Which, if any, of the following digital tasks are you confident that you could do on your own?Please select all that apply")</f>
        <v>Which, if any, of the following digital tasks are you confident that you could do on your own?Please select all that apply</v>
      </c>
      <c r="E11" s="8" t="str">
        <f>HYPERLINK("#'B- Full Results'!A28", "28")</f>
        <v>28</v>
      </c>
      <c r="F11" t="s">
        <v>14</v>
      </c>
    </row>
    <row r="12" spans="3:6" x14ac:dyDescent="0.35">
      <c r="C12">
        <v>4</v>
      </c>
      <c r="D12" s="6" t="str">
        <f>HYPERLINK("#'B- Table 4'!A1", " Are you optimistic or pessimistic about the impact technology will have on the economy and society in the future? ")</f>
        <v xml:space="preserve"> Are you optimistic or pessimistic about the impact technology will have on the economy and society in the future? </v>
      </c>
      <c r="E12" s="8" t="str">
        <f>HYPERLINK("#'B- Full Results'!A37", "37")</f>
        <v>37</v>
      </c>
      <c r="F12" t="s">
        <v>14</v>
      </c>
    </row>
    <row r="13" spans="3:6" x14ac:dyDescent="0.35">
      <c r="C13">
        <v>5</v>
      </c>
      <c r="D13" s="6" t="str">
        <f>HYPERLINK("#'B- Table 5'!A1", "Have you personally heard of any of the following?Select any which apply")</f>
        <v>Have you personally heard of any of the following?Select any which apply</v>
      </c>
      <c r="E13" s="8" t="str">
        <f>HYPERLINK("#'B- Full Results'!A49", "49")</f>
        <v>49</v>
      </c>
      <c r="F13" t="s">
        <v>14</v>
      </c>
    </row>
    <row r="14" spans="3:6" x14ac:dyDescent="0.35">
      <c r="C14">
        <v>6</v>
      </c>
      <c r="D14" s="6" t="str">
        <f>HYPERLINK("#'B- Table 6'!A1", "Grid Summary: Have you personally used any of the following? ")</f>
        <v>Grid Summary: Have you personally used any of the following? </v>
      </c>
      <c r="E14" s="9"/>
      <c r="F14" t="s">
        <v>15</v>
      </c>
    </row>
    <row r="15" spans="3:6" x14ac:dyDescent="0.35">
      <c r="C15">
        <v>7</v>
      </c>
      <c r="D15" s="6" t="str">
        <f>HYPERLINK("#'B- Table 7'!A1", "Have you personally used any of the following? : Apple Siri")</f>
        <v>Have you personally used any of the following? : Apple Siri</v>
      </c>
      <c r="E15" s="8" t="str">
        <f>HYPERLINK("#'B- Full Results'!A70", "70")</f>
        <v>70</v>
      </c>
      <c r="F15" t="s">
        <v>15</v>
      </c>
    </row>
    <row r="16" spans="3:6" x14ac:dyDescent="0.35">
      <c r="C16">
        <v>8</v>
      </c>
      <c r="D16" s="6" t="str">
        <f>HYPERLINK("#'B- Table 8'!A1", "Have you personally used any of the following? : Amazon Alexa")</f>
        <v>Have you personally used any of the following? : Amazon Alexa</v>
      </c>
      <c r="E16" s="8" t="str">
        <f>HYPERLINK("#'B- Full Results'!A78", "78")</f>
        <v>78</v>
      </c>
      <c r="F16" t="s">
        <v>15</v>
      </c>
    </row>
    <row r="17" spans="3:6" x14ac:dyDescent="0.35">
      <c r="C17">
        <v>9</v>
      </c>
      <c r="D17" s="6" t="str">
        <f>HYPERLINK("#'B- Table 9'!A1", "Have you personally used any of the following? : Google Assistant")</f>
        <v>Have you personally used any of the following? : Google Assistant</v>
      </c>
      <c r="E17" s="8" t="str">
        <f>HYPERLINK("#'B- Full Results'!A86", "86")</f>
        <v>86</v>
      </c>
      <c r="F17" t="s">
        <v>15</v>
      </c>
    </row>
    <row r="18" spans="3:6" x14ac:dyDescent="0.35">
      <c r="C18">
        <v>10</v>
      </c>
      <c r="D18" s="6" t="str">
        <f>HYPERLINK("#'B- Table 10'!A1", "Have you personally used any of the following? : ChatGPT")</f>
        <v>Have you personally used any of the following? : ChatGPT</v>
      </c>
      <c r="E18" s="8" t="str">
        <f>HYPERLINK("#'B- Full Results'!A94", "94")</f>
        <v>94</v>
      </c>
      <c r="F18" t="s">
        <v>15</v>
      </c>
    </row>
    <row r="19" spans="3:6" x14ac:dyDescent="0.35">
      <c r="C19">
        <v>11</v>
      </c>
      <c r="D19" s="6" t="str">
        <f>HYPERLINK("#'B- Table 11'!A1", "Have you personally used any of the following? : Dall-E")</f>
        <v>Have you personally used any of the following? : Dall-E</v>
      </c>
      <c r="E19" s="8" t="str">
        <f>HYPERLINK("#'B- Full Results'!A102", "102")</f>
        <v>102</v>
      </c>
      <c r="F19" t="s">
        <v>15</v>
      </c>
    </row>
    <row r="20" spans="3:6" x14ac:dyDescent="0.35">
      <c r="C20">
        <v>12</v>
      </c>
      <c r="D20" s="6" t="str">
        <f>HYPERLINK("#'B- Table 12'!A1", "Have you personally used any of the following? : Copilot")</f>
        <v>Have you personally used any of the following? : Copilot</v>
      </c>
      <c r="E20" s="8" t="str">
        <f>HYPERLINK("#'B- Full Results'!A110", "110")</f>
        <v>110</v>
      </c>
      <c r="F20" t="s">
        <v>15</v>
      </c>
    </row>
    <row r="21" spans="3:6" x14ac:dyDescent="0.35">
      <c r="C21">
        <v>13</v>
      </c>
      <c r="D21" s="6" t="str">
        <f>HYPERLINK("#'B- Table 13'!A1", "Have you personally used any of the following? : Anthropic Claude")</f>
        <v>Have you personally used any of the following? : Anthropic Claude</v>
      </c>
      <c r="E21" s="8" t="str">
        <f>HYPERLINK("#'B- Full Results'!A118", "118")</f>
        <v>118</v>
      </c>
      <c r="F21" t="s">
        <v>15</v>
      </c>
    </row>
    <row r="22" spans="3:6" x14ac:dyDescent="0.35">
      <c r="C22">
        <v>14</v>
      </c>
      <c r="D22" s="6" t="str">
        <f>HYPERLINK("#'B- Table 14'!A1", "Have you personally used any of the following? : Google Gemini (formerly Google Bard)")</f>
        <v>Have you personally used any of the following? : Google Gemini (formerly Google Bard)</v>
      </c>
      <c r="E22" s="8" t="str">
        <f>HYPERLINK("#'B- Full Results'!A126", "126")</f>
        <v>126</v>
      </c>
      <c r="F22" t="s">
        <v>15</v>
      </c>
    </row>
    <row r="23" spans="3:6" x14ac:dyDescent="0.35">
      <c r="C23">
        <v>15</v>
      </c>
      <c r="D23" s="6" t="str">
        <f>HYPERLINK("#'B- Table 15'!A1", "Have you personally used any of the following? : Grok")</f>
        <v>Have you personally used any of the following? : Grok</v>
      </c>
      <c r="E23" s="8" t="str">
        <f>HYPERLINK("#'B- Full Results'!A134", "134")</f>
        <v>134</v>
      </c>
      <c r="F23" t="s">
        <v>15</v>
      </c>
    </row>
    <row r="24" spans="3:6" x14ac:dyDescent="0.35">
      <c r="C24">
        <v>16</v>
      </c>
      <c r="D24" s="6" t="str">
        <f>HYPERLINK("#'B- Table 16'!A1", "Have you personally used any of the following? : Mistral")</f>
        <v>Have you personally used any of the following? : Mistral</v>
      </c>
      <c r="E24" s="8" t="str">
        <f>HYPERLINK("#'B- Full Results'!A142", "142")</f>
        <v>142</v>
      </c>
      <c r="F24" t="s">
        <v>15</v>
      </c>
    </row>
    <row r="25" spans="3:6" x14ac:dyDescent="0.35">
      <c r="C25">
        <v>17</v>
      </c>
      <c r="D25" s="6" t="str">
        <f>HYPERLINK("#'B- Table 17'!A1", "Have you personally used any of the following? : Stable Diffusion")</f>
        <v>Have you personally used any of the following? : Stable Diffusion</v>
      </c>
      <c r="E25" s="8" t="str">
        <f>HYPERLINK("#'B- Full Results'!A150", "150")</f>
        <v>150</v>
      </c>
      <c r="F25" t="s">
        <v>15</v>
      </c>
    </row>
    <row r="26" spans="3:6" x14ac:dyDescent="0.35">
      <c r="C26">
        <v>18</v>
      </c>
      <c r="D26" s="6" t="str">
        <f>HYPERLINK("#'B- Table 18'!A1", "Have you personally used any of the following? : Midjourney")</f>
        <v>Have you personally used any of the following? : Midjourney</v>
      </c>
      <c r="E26" s="8" t="str">
        <f>HYPERLINK("#'B- Full Results'!A158", "158")</f>
        <v>158</v>
      </c>
      <c r="F26" t="s">
        <v>15</v>
      </c>
    </row>
    <row r="27" spans="3:6" x14ac:dyDescent="0.35">
      <c r="C27">
        <v>19</v>
      </c>
      <c r="D27" s="6" t="str">
        <f>HYPERLINK("#'B- Table 19'!A1", "Have you personally used any of the following? : Grammarly")</f>
        <v>Have you personally used any of the following? : Grammarly</v>
      </c>
      <c r="E27" s="8" t="str">
        <f>HYPERLINK("#'B- Full Results'!A166", "166")</f>
        <v>166</v>
      </c>
      <c r="F27" t="s">
        <v>15</v>
      </c>
    </row>
    <row r="28" spans="3:6" x14ac:dyDescent="0.35">
      <c r="C28">
        <v>20</v>
      </c>
      <c r="D28" s="6" t="str">
        <f>HYPERLINK("#'B- Table 20'!A1", "Have you personally used any of the following? : Character.AI")</f>
        <v>Have you personally used any of the following? : Character.AI</v>
      </c>
      <c r="E28" s="8" t="str">
        <f>HYPERLINK("#'B- Full Results'!A174", "174")</f>
        <v>174</v>
      </c>
      <c r="F28" t="s">
        <v>15</v>
      </c>
    </row>
    <row r="29" spans="3:6" x14ac:dyDescent="0.35">
      <c r="C29">
        <v>21</v>
      </c>
      <c r="D29" s="6" t="str">
        <f>HYPERLINK("#'B- Table 21'!A1", "Have you personally used any of the following? : QuillBot")</f>
        <v>Have you personally used any of the following? : QuillBot</v>
      </c>
      <c r="E29" s="8" t="str">
        <f>HYPERLINK("#'B- Full Results'!A182", "182")</f>
        <v>182</v>
      </c>
      <c r="F29" t="s">
        <v>15</v>
      </c>
    </row>
    <row r="30" spans="3:6" x14ac:dyDescent="0.35">
      <c r="C30">
        <v>22</v>
      </c>
      <c r="D30" s="6" t="str">
        <f>HYPERLINK("#'B- Table 22'!A1", "Have you personally used any of the following? : Canva")</f>
        <v>Have you personally used any of the following? : Canva</v>
      </c>
      <c r="E30" s="8" t="str">
        <f>HYPERLINK("#'B- Full Results'!A190", "190")</f>
        <v>190</v>
      </c>
      <c r="F30" t="s">
        <v>15</v>
      </c>
    </row>
    <row r="31" spans="3:6" x14ac:dyDescent="0.35">
      <c r="C31">
        <v>23</v>
      </c>
      <c r="D31" s="6" t="str">
        <f>HYPERLINK("#'B- Table 23'!A1", " When did you first start using ChatGPT, if at all?")</f>
        <v xml:space="preserve"> When did you first start using ChatGPT, if at all?</v>
      </c>
      <c r="E31" s="8" t="str">
        <f>HYPERLINK("#'B- Full Results'!A198", "198")</f>
        <v>198</v>
      </c>
      <c r="F31" t="s">
        <v>16</v>
      </c>
    </row>
    <row r="32" spans="3:6" x14ac:dyDescent="0.35">
      <c r="C32">
        <v>24</v>
      </c>
      <c r="D32" s="6" t="str">
        <f>HYPERLINK("#'B- Table 24'!A1", " When did you first start using Claude, if at all?")</f>
        <v xml:space="preserve"> When did you first start using Claude, if at all?</v>
      </c>
      <c r="E32" s="8" t="str">
        <f>HYPERLINK("#'B- Full Results'!A208", "208")</f>
        <v>208</v>
      </c>
      <c r="F32" t="s">
        <v>17</v>
      </c>
    </row>
    <row r="33" spans="3:6" x14ac:dyDescent="0.35">
      <c r="C33">
        <v>25</v>
      </c>
      <c r="D33" s="6" t="str">
        <f>HYPERLINK("#'B- Table 25'!A1", " When did you first start using Google Gemini (formerly Google Bard), if at all?")</f>
        <v xml:space="preserve"> When did you first start using Google Gemini (formerly Google Bard), if at all?</v>
      </c>
      <c r="E33" s="8" t="str">
        <f>HYPERLINK("#'B- Full Results'!A218", "218")</f>
        <v>218</v>
      </c>
      <c r="F33" t="s">
        <v>18</v>
      </c>
    </row>
    <row r="34" spans="3:6" x14ac:dyDescent="0.35">
      <c r="C34">
        <v>26</v>
      </c>
      <c r="D34" s="6" t="str">
        <f>HYPERLINK("#'B- Table 26'!A1", " When did you first start using Copilot, if at all?")</f>
        <v xml:space="preserve"> When did you first start using Copilot, if at all?</v>
      </c>
      <c r="E34" s="8" t="str">
        <f>HYPERLINK("#'B- Full Results'!A228", "228")</f>
        <v>228</v>
      </c>
      <c r="F34" t="s">
        <v>19</v>
      </c>
    </row>
    <row r="35" spans="3:6" x14ac:dyDescent="0.35">
      <c r="C35">
        <v>27</v>
      </c>
      <c r="D35" s="6" t="str">
        <f>HYPERLINK("#'B- Table 27'!A1", " Overall, how helpful or unhelpful do you find ChatGPT?")</f>
        <v xml:space="preserve"> Overall, how helpful or unhelpful do you find ChatGPT?</v>
      </c>
      <c r="E35" s="8" t="str">
        <f>HYPERLINK("#'B- Full Results'!A238", "238")</f>
        <v>238</v>
      </c>
      <c r="F35" t="s">
        <v>16</v>
      </c>
    </row>
    <row r="36" spans="3:6" x14ac:dyDescent="0.35">
      <c r="C36">
        <v>28</v>
      </c>
      <c r="D36" s="6" t="str">
        <f>HYPERLINK("#'B- Table 28'!A1", " Overall, how helpful or unhelpful do you find Claude?")</f>
        <v xml:space="preserve"> Overall, how helpful or unhelpful do you find Claude?</v>
      </c>
      <c r="E36" s="8" t="str">
        <f>HYPERLINK("#'B- Full Results'!A247", "247")</f>
        <v>247</v>
      </c>
      <c r="F36" t="s">
        <v>17</v>
      </c>
    </row>
    <row r="37" spans="3:6" x14ac:dyDescent="0.35">
      <c r="C37">
        <v>29</v>
      </c>
      <c r="D37" s="6" t="str">
        <f>HYPERLINK("#'B- Table 29'!A1", " Overall, how helpful or unhelpful do you find Google Gemini (formerly Google Bard)?")</f>
        <v xml:space="preserve"> Overall, how helpful or unhelpful do you find Google Gemini (formerly Google Bard)?</v>
      </c>
      <c r="E37" s="8" t="str">
        <f>HYPERLINK("#'B- Full Results'!A256", "256")</f>
        <v>256</v>
      </c>
      <c r="F37" t="s">
        <v>18</v>
      </c>
    </row>
    <row r="38" spans="3:6" x14ac:dyDescent="0.35">
      <c r="C38">
        <v>30</v>
      </c>
      <c r="D38" s="6" t="str">
        <f>HYPERLINK("#'B- Table 30'!A1", " Overall, how helpful or unhelpful do you find Copilot?")</f>
        <v xml:space="preserve"> Overall, how helpful or unhelpful do you find Copilot?</v>
      </c>
      <c r="E38" s="8" t="str">
        <f>HYPERLINK("#'B- Full Results'!A265", "265")</f>
        <v>265</v>
      </c>
      <c r="F38" t="s">
        <v>19</v>
      </c>
    </row>
    <row r="39" spans="3:6" x14ac:dyDescent="0.35">
      <c r="C39">
        <v>31</v>
      </c>
      <c r="D39" s="6" t="str">
        <f>HYPERLINK("#'B- Table 31'!A1", " Which of the following is the best match to your experience with using ChatGPT?")</f>
        <v xml:space="preserve"> Which of the following is the best match to your experience with using ChatGPT?</v>
      </c>
      <c r="E39" s="8" t="str">
        <f>HYPERLINK("#'B- Full Results'!A274", "274")</f>
        <v>274</v>
      </c>
      <c r="F39" t="s">
        <v>16</v>
      </c>
    </row>
    <row r="40" spans="3:6" x14ac:dyDescent="0.35">
      <c r="C40">
        <v>32</v>
      </c>
      <c r="D40" s="6" t="str">
        <f>HYPERLINK("#'B- Table 32'!A1", " Which of the following is the best match to your experience with using Claude?")</f>
        <v xml:space="preserve"> Which of the following is the best match to your experience with using Claude?</v>
      </c>
      <c r="E40" s="8" t="str">
        <f>HYPERLINK("#'B- Full Results'!A282", "282")</f>
        <v>282</v>
      </c>
      <c r="F40" t="s">
        <v>20</v>
      </c>
    </row>
    <row r="41" spans="3:6" x14ac:dyDescent="0.35">
      <c r="C41">
        <v>33</v>
      </c>
      <c r="D41" s="6" t="str">
        <f>HYPERLINK("#'B- Table 33'!A1", " Which of the following is the best match to your experience with using Google Gemini (formerly Google Bard)?")</f>
        <v xml:space="preserve"> Which of the following is the best match to your experience with using Google Gemini (formerly Google Bard)?</v>
      </c>
      <c r="E41" s="8" t="str">
        <f>HYPERLINK("#'B- Full Results'!A290", "290")</f>
        <v>290</v>
      </c>
      <c r="F41" t="s">
        <v>21</v>
      </c>
    </row>
    <row r="42" spans="3:6" x14ac:dyDescent="0.35">
      <c r="C42">
        <v>34</v>
      </c>
      <c r="D42" s="6" t="str">
        <f>HYPERLINK("#'B- Table 34'!A1", " Which of the following is the best match to your experience with using Copilot?")</f>
        <v xml:space="preserve"> Which of the following is the best match to your experience with using Copilot?</v>
      </c>
      <c r="E42" s="8" t="str">
        <f>HYPERLINK("#'B- Full Results'!A298", "298")</f>
        <v>298</v>
      </c>
      <c r="F42" t="s">
        <v>19</v>
      </c>
    </row>
    <row r="43" spans="3:6" x14ac:dyDescent="0.35">
      <c r="C43">
        <v>35</v>
      </c>
      <c r="D43" s="6" t="str">
        <f>HYPERLINK("#'B- Table 35'!A1", "Which, if any, of the following have you used an AI tool to do?Please select all that apply")</f>
        <v>Which, if any, of the following have you used an AI tool to do?Please select all that apply</v>
      </c>
      <c r="E43" s="8" t="str">
        <f>HYPERLINK("#'B- Full Results'!A306", "306")</f>
        <v>306</v>
      </c>
      <c r="F43" t="s">
        <v>14</v>
      </c>
    </row>
    <row r="44" spans="3:6" x14ac:dyDescent="0.35">
      <c r="C44">
        <v>36</v>
      </c>
      <c r="D44" s="6" t="str">
        <f>HYPERLINK("#'B- Table 36'!A1", " Thinking about the potential importance of AI as a future technology which, if any, of the following past technologies is the closest match in importance?")</f>
        <v xml:space="preserve"> Thinking about the potential importance of AI as a future technology which, if any, of the following past technologies is the closest match in importance?</v>
      </c>
      <c r="E44" s="8" t="str">
        <f>HYPERLINK("#'B- Full Results'!A317", "317")</f>
        <v>317</v>
      </c>
      <c r="F44" t="s">
        <v>14</v>
      </c>
    </row>
    <row r="45" spans="3:6" x14ac:dyDescent="0.35">
      <c r="C45">
        <v>37</v>
      </c>
      <c r="D45" s="6" t="str">
        <f>HYPERLINK("#'B- Table 37'!A1", " On a scale from 0-10, how likely or unlikely do you think it is that an AI or robot will be able to do your job as well in the next twenty years?")</f>
        <v xml:space="preserve"> On a scale from 0-10, how likely or unlikely do you think it is that an AI or robot will be able to do your job as well in the next twenty years?</v>
      </c>
      <c r="E45" s="8" t="str">
        <f>HYPERLINK("#'B- Full Results'!A328", "328")</f>
        <v>328</v>
      </c>
      <c r="F45" t="s">
        <v>14</v>
      </c>
    </row>
    <row r="46" spans="3:6" x14ac:dyDescent="0.35">
      <c r="C46">
        <v>38</v>
      </c>
      <c r="D46" s="6" t="str">
        <f>HYPERLINK("#'B- Table 38'!A1", " Suppose you were having a text based conversation with a stranger you had not met before. How confident, if at all, are you that you could tell whether you were talking to a human or AI in less than a minute?")</f>
        <v xml:space="preserve"> Suppose you were having a text based conversation with a stranger you had not met before. How confident, if at all, are you that you could tell whether you were talking to a human or AI in less than a minute?</v>
      </c>
      <c r="E46" s="8" t="str">
        <f>HYPERLINK("#'B- Full Results'!A343", "343")</f>
        <v>343</v>
      </c>
      <c r="F46" t="s">
        <v>14</v>
      </c>
    </row>
    <row r="47" spans="3:6" x14ac:dyDescent="0.35">
      <c r="C47">
        <v>39</v>
      </c>
      <c r="D47" s="6" t="str">
        <f>HYPERLINK("#'B- Table 39'!A1", " And how confident, if at all, are you that you could tell whether you were talking to a human or AI in less than ten minutes?")</f>
        <v xml:space="preserve"> And how confident, if at all, are you that you could tell whether you were talking to a human or AI in less than ten minutes?</v>
      </c>
      <c r="E47" s="8" t="str">
        <f>HYPERLINK("#'B- Full Results'!A353", "353")</f>
        <v>353</v>
      </c>
      <c r="F47" t="s">
        <v>14</v>
      </c>
    </row>
    <row r="48" spans="3:6" x14ac:dyDescent="0.35">
      <c r="C48">
        <v>40</v>
      </c>
      <c r="D48" s="6" t="str">
        <f>HYPERLINK("#'B- Table 40'!A1", " If you had to choose, which of the following arguments is closer to your view?")</f>
        <v xml:space="preserve"> If you had to choose, which of the following arguments is closer to your view?</v>
      </c>
      <c r="E48" s="8" t="str">
        <f>HYPERLINK("#'B- Full Results'!A363", "363")</f>
        <v>363</v>
      </c>
      <c r="F48" t="s">
        <v>14</v>
      </c>
    </row>
    <row r="49" spans="3:6" x14ac:dyDescent="0.35">
      <c r="C49">
        <v>41</v>
      </c>
      <c r="D49" s="6" t="str">
        <f>HYPERLINK("#'B- Table 41'!A1", "Grid Summary: How persuasive or unpersuasive do you find the following arguments?")</f>
        <v>Grid Summary: How persuasive or unpersuasive do you find the following arguments?</v>
      </c>
      <c r="E49" s="9"/>
      <c r="F49" t="s">
        <v>14</v>
      </c>
    </row>
    <row r="50" spans="3:6" x14ac:dyDescent="0.35">
      <c r="C50">
        <v>42</v>
      </c>
      <c r="D50" s="6" t="str">
        <f>HYPERLINK("#'B- Table 42'!A1", "How persuasive or unpersuasive do you find the following arguments?: “The US maintaining a lead in AI technology can significantly enhance national security and defence capabilities.”")</f>
        <v>How persuasive or unpersuasive do you find the following arguments?: “The US maintaining a lead in AI technology can significantly enhance national security and defence capabilities.”</v>
      </c>
      <c r="E50" s="8" t="str">
        <f>HYPERLINK("#'B- Full Results'!A369", "369")</f>
        <v>369</v>
      </c>
      <c r="F50" t="s">
        <v>14</v>
      </c>
    </row>
    <row r="51" spans="3:6" x14ac:dyDescent="0.35">
      <c r="C51">
        <v>43</v>
      </c>
      <c r="D51" s="6" t="str">
        <f>HYPERLINK("#'B- Table 43'!A1", "How persuasive or unpersuasive do you find the following arguments?: “By emphasising safety and ethical considerations the US can set a global standard for responsible AI development.”")</f>
        <v>How persuasive or unpersuasive do you find the following arguments?: “By emphasising safety and ethical considerations the US can set a global standard for responsible AI development.”</v>
      </c>
      <c r="E51" s="8" t="str">
        <f>HYPERLINK("#'B- Full Results'!A377", "377")</f>
        <v>377</v>
      </c>
      <c r="F51" t="s">
        <v>14</v>
      </c>
    </row>
    <row r="52" spans="3:6" x14ac:dyDescent="0.35">
      <c r="C52">
        <v>44</v>
      </c>
      <c r="D52" s="6" t="str">
        <f>HYPERLINK("#'B- Table 44'!A1", "How persuasive or unpersuasive do you find the following arguments?: “The US maintaining a lead in AI technology ensures it can set and influence global standards and norms,”")</f>
        <v>How persuasive or unpersuasive do you find the following arguments?: “The US maintaining a lead in AI technology ensures it can set and influence global standards and norms,”</v>
      </c>
      <c r="E52" s="8" t="str">
        <f>HYPERLINK("#'B- Full Results'!A385", "385")</f>
        <v>385</v>
      </c>
      <c r="F52" t="s">
        <v>14</v>
      </c>
    </row>
    <row r="53" spans="3:6" x14ac:dyDescent="0.35">
      <c r="C53">
        <v>45</v>
      </c>
      <c r="D53" s="6" t="str">
        <f>HYPERLINK("#'B- Table 45'!A1", "How persuasive or unpersuasive do you find the following arguments?: “The US accelerating AI development without sufficient safety measures could lead to an international AI arms race.”")</f>
        <v>How persuasive or unpersuasive do you find the following arguments?: “The US accelerating AI development without sufficient safety measures could lead to an international AI arms race.”</v>
      </c>
      <c r="E53" s="8" t="str">
        <f>HYPERLINK("#'B- Full Results'!A393", "393")</f>
        <v>393</v>
      </c>
      <c r="F53" t="s">
        <v>14</v>
      </c>
    </row>
    <row r="54" spans="3:6" x14ac:dyDescent="0.35">
      <c r="C54">
        <v>46</v>
      </c>
      <c r="D54" s="6" t="str">
        <f>HYPERLINK("#'B- Table 46'!A1", "How persuasive or unpersuasive do you find the following arguments?: “The US maintaining a lead in AI technology could secure significant economic advantages, creating jobs and establishing the US as the hub for AI investment.”")</f>
        <v>How persuasive or unpersuasive do you find the following arguments?: “The US maintaining a lead in AI technology could secure significant economic advantages, creating jobs and establishing the US as the hub for AI investment.”</v>
      </c>
      <c r="E54" s="8" t="str">
        <f>HYPERLINK("#'B- Full Results'!A401", "401")</f>
        <v>401</v>
      </c>
      <c r="F54" t="s">
        <v>14</v>
      </c>
    </row>
    <row r="55" spans="3:6" x14ac:dyDescent="0.35">
      <c r="C55">
        <v>47</v>
      </c>
      <c r="D55" s="6" t="str">
        <f>HYPERLINK("#'B- Table 47'!A1", "How persuasive or unpersuasive do you find the following arguments?: “Prioritising safety in AI development helps prevent catastrophic failures and misuse, which could have severe, irreversible consequences.”")</f>
        <v>How persuasive or unpersuasive do you find the following arguments?: “Prioritising safety in AI development helps prevent catastrophic failures and misuse, which could have severe, irreversible consequences.”</v>
      </c>
      <c r="E55" s="8" t="str">
        <f>HYPERLINK("#'B- Full Results'!A409", "409")</f>
        <v>409</v>
      </c>
      <c r="F55" t="s">
        <v>14</v>
      </c>
    </row>
    <row r="56" spans="3:6" x14ac:dyDescent="0.35">
      <c r="C56">
        <v>48</v>
      </c>
      <c r="D56" s="6" t="str">
        <f>HYPERLINK("#'B- Table 48'!A1", "How persuasive or unpersuasive do you find the following arguments?: “By leading in AI, the US can dictate the ethical groundwork and technical standards for AI development globally.”")</f>
        <v>How persuasive or unpersuasive do you find the following arguments?: “By leading in AI, the US can dictate the ethical groundwork and technical standards for AI development globally.”</v>
      </c>
      <c r="E56" s="8" t="str">
        <f>HYPERLINK("#'B- Full Results'!A417", "417")</f>
        <v>417</v>
      </c>
      <c r="F56" t="s">
        <v>14</v>
      </c>
    </row>
    <row r="57" spans="3:6" x14ac:dyDescent="0.35">
      <c r="C57">
        <v>49</v>
      </c>
      <c r="D57" s="6" t="str">
        <f>HYPERLINK("#'B- Table 49'!A1", "How persuasive or unpersuasive do you find the following arguments?: “If another nation, such as China, takes the lead in AI, the US and its allies might become dependent on unsafe foreign AI technologies”")</f>
        <v>How persuasive or unpersuasive do you find the following arguments?: “If another nation, such as China, takes the lead in AI, the US and its allies might become dependent on unsafe foreign AI technologies”</v>
      </c>
      <c r="E57" s="8" t="str">
        <f>HYPERLINK("#'B- Full Results'!A425", "425")</f>
        <v>425</v>
      </c>
      <c r="F57" t="s">
        <v>14</v>
      </c>
    </row>
    <row r="58" spans="3:6" x14ac:dyDescent="0.35">
      <c r="C58">
        <v>50</v>
      </c>
      <c r="D58" s="6" t="str">
        <f>HYPERLINK("#'B- Table 50'!A1", "There are a number of scenarios in which it has been suggested that AI could be used in place of human decision makers. Looking at the below, in which of the following scenarios, if any, would you be comfortable with the decision or task being ta...")</f>
        <v>There are a number of scenarios in which it has been suggested that AI could be used in place of human decision makers. Looking at the below, in which of the following scenarios, if any, would you be comfortable with the decision or task being ta...</v>
      </c>
      <c r="E58" s="8" t="str">
        <f>HYPERLINK("#'B- Full Results'!A433", "433")</f>
        <v>433</v>
      </c>
      <c r="F58" t="s">
        <v>14</v>
      </c>
    </row>
    <row r="59" spans="3:6" x14ac:dyDescent="0.35">
      <c r="C59">
        <v>51</v>
      </c>
      <c r="D59" s="6" t="str">
        <f>HYPERLINK("#'B- Table 51'!A1", "And looking at the same scenarios, in which of these, if any, would you be comfortable with an AI advising a human on, even if the human makes the final decision or undertakes the task? Please select any that apply")</f>
        <v>And looking at the same scenarios, in which of these, if any, would you be comfortable with an AI advising a human on, even if the human makes the final decision or undertakes the task? Please select any that apply</v>
      </c>
      <c r="E59" s="8" t="str">
        <f>HYPERLINK("#'B- Full Results'!A453", "453")</f>
        <v>453</v>
      </c>
      <c r="F59" t="s">
        <v>14</v>
      </c>
    </row>
    <row r="60" spans="3:6" x14ac:dyDescent="0.35">
      <c r="C60">
        <v>52</v>
      </c>
      <c r="D60" s="6" t="str">
        <f>HYPERLINK("#'B- Table 52'!A1", "Grid Summary: For each of the following, please indicate whether you believe humans should be able to use AI in this way or not?")</f>
        <v>Grid Summary: For each of the following, please indicate whether you believe humans should be able to use AI in this way or not?</v>
      </c>
      <c r="E60" s="9"/>
      <c r="F60" t="s">
        <v>14</v>
      </c>
    </row>
    <row r="61" spans="3:6" x14ac:dyDescent="0.35">
      <c r="C61">
        <v>53</v>
      </c>
      <c r="D61" s="6" t="str">
        <f>HYPERLINK("#'B- Table 53'!A1", "For each of the following, please indicate whether you believe humans should be able to use AI in this way or not?: Ask an AI how to deceive a friend")</f>
        <v>For each of the following, please indicate whether you believe humans should be able to use AI in this way or not?: Ask an AI how to deceive a friend</v>
      </c>
      <c r="E61" s="8" t="str">
        <f>HYPERLINK("#'B- Full Results'!A472", "472")</f>
        <v>472</v>
      </c>
      <c r="F61" t="s">
        <v>14</v>
      </c>
    </row>
    <row r="62" spans="3:6" x14ac:dyDescent="0.35">
      <c r="C62">
        <v>54</v>
      </c>
      <c r="D62" s="6" t="str">
        <f>HYPERLINK("#'B- Table 54'!A1", "For each of the following, please indicate whether you believe humans should be able to use AI in this way or not?: Ask an AI how to build a bomb")</f>
        <v>For each of the following, please indicate whether you believe humans should be able to use AI in this way or not?: Ask an AI how to build a bomb</v>
      </c>
      <c r="E62" s="8" t="str">
        <f>HYPERLINK("#'B- Full Results'!A478", "478")</f>
        <v>478</v>
      </c>
      <c r="F62" t="s">
        <v>14</v>
      </c>
    </row>
    <row r="63" spans="3:6" x14ac:dyDescent="0.35">
      <c r="C63">
        <v>55</v>
      </c>
      <c r="D63" s="6" t="str">
        <f>HYPERLINK("#'B- Table 55'!A1", "For each of the following, please indicate whether you believe humans should be able to use AI in this way or not?: Ask an AI how to shoplift")</f>
        <v>For each of the following, please indicate whether you believe humans should be able to use AI in this way or not?: Ask an AI how to shoplift</v>
      </c>
      <c r="E63" s="8" t="str">
        <f>HYPERLINK("#'B- Full Results'!A484", "484")</f>
        <v>484</v>
      </c>
      <c r="F63" t="s">
        <v>14</v>
      </c>
    </row>
    <row r="64" spans="3:6" x14ac:dyDescent="0.35">
      <c r="C64">
        <v>56</v>
      </c>
      <c r="D64" s="6" t="str">
        <f>HYPERLINK("#'B- Table 56'!A1", "For each of the following, please indicate whether you believe humans should be able to use AI in this way or not?: Use an AI image creator to produce pornographic images of fictitious people")</f>
        <v>For each of the following, please indicate whether you believe humans should be able to use AI in this way or not?: Use an AI image creator to produce pornographic images of fictitious people</v>
      </c>
      <c r="E64" s="8" t="str">
        <f>HYPERLINK("#'B- Full Results'!A490", "490")</f>
        <v>490</v>
      </c>
      <c r="F64" t="s">
        <v>14</v>
      </c>
    </row>
    <row r="65" spans="3:6" x14ac:dyDescent="0.35">
      <c r="C65">
        <v>57</v>
      </c>
      <c r="D65" s="6" t="str">
        <f>HYPERLINK("#'B- Table 57'!A1", "For each of the following, please indicate whether you believe humans should be able to use AI in this way or not?: Use an AI image creator to produce pornographic images of real people")</f>
        <v>For each of the following, please indicate whether you believe humans should be able to use AI in this way or not?: Use an AI image creator to produce pornographic images of real people</v>
      </c>
      <c r="E65" s="8" t="str">
        <f>HYPERLINK("#'B- Full Results'!A496", "496")</f>
        <v>496</v>
      </c>
      <c r="F65" t="s">
        <v>14</v>
      </c>
    </row>
    <row r="66" spans="3:6" x14ac:dyDescent="0.35">
      <c r="C66">
        <v>58</v>
      </c>
      <c r="D66" s="6" t="str">
        <f>HYPERLINK("#'B- Table 58'!A1", "For each of the following, please indicate whether you believe humans should be able to use AI in this way or not?: Ask an AI for arguments against democracy")</f>
        <v>For each of the following, please indicate whether you believe humans should be able to use AI in this way or not?: Ask an AI for arguments against democracy</v>
      </c>
      <c r="E66" s="8" t="str">
        <f>HYPERLINK("#'B- Full Results'!A502", "502")</f>
        <v>502</v>
      </c>
      <c r="F66" t="s">
        <v>14</v>
      </c>
    </row>
    <row r="67" spans="3:6" x14ac:dyDescent="0.35">
      <c r="C67">
        <v>59</v>
      </c>
      <c r="D67" s="6" t="str">
        <f>HYPERLINK("#'B- Table 59'!A1", "For each of the following, please indicate whether you believe humans should be able to use AI in this way or not?: Ask an AI for arguments in support of fascism")</f>
        <v>For each of the following, please indicate whether you believe humans should be able to use AI in this way or not?: Ask an AI for arguments in support of fascism</v>
      </c>
      <c r="E67" s="8" t="str">
        <f>HYPERLINK("#'B- Full Results'!A508", "508")</f>
        <v>508</v>
      </c>
      <c r="F67" t="s">
        <v>14</v>
      </c>
    </row>
    <row r="68" spans="3:6" x14ac:dyDescent="0.35">
      <c r="C68">
        <v>60</v>
      </c>
      <c r="D68" s="6" t="str">
        <f>HYPERLINK("#'B- Table 60'!A1", "For each of the following, please indicate whether you believe humans should be able to use AI in this way or not?: Ask an AI for arguments in support of communism")</f>
        <v>For each of the following, please indicate whether you believe humans should be able to use AI in this way or not?: Ask an AI for arguments in support of communism</v>
      </c>
      <c r="E68" s="8" t="str">
        <f>HYPERLINK("#'B- Full Results'!A514", "514")</f>
        <v>514</v>
      </c>
      <c r="F68" t="s">
        <v>14</v>
      </c>
    </row>
    <row r="69" spans="3:6" x14ac:dyDescent="0.35">
      <c r="C69">
        <v>61</v>
      </c>
      <c r="D69" s="6" t="str">
        <f>HYPERLINK("#'B- Table 61'!A1", "For each of the following, please indicate whether you believe humans should be able to use AI in this way or not?: Ask an AI for arguments in support of racism or sexism")</f>
        <v>For each of the following, please indicate whether you believe humans should be able to use AI in this way or not?: Ask an AI for arguments in support of racism or sexism</v>
      </c>
      <c r="E69" s="8" t="str">
        <f>HYPERLINK("#'B- Full Results'!A520", "520")</f>
        <v>520</v>
      </c>
      <c r="F69" t="s">
        <v>14</v>
      </c>
    </row>
    <row r="70" spans="3:6" x14ac:dyDescent="0.35">
      <c r="C70">
        <v>62</v>
      </c>
      <c r="D70" s="6" t="str">
        <f>HYPERLINK("#'B- Table 62'!A1", "Grid Summary: For each of the following, in your opinion, how much does AI increase risk compared to existing tools and technologies? ")</f>
        <v>Grid Summary: For each of the following, in your opinion, how much does AI increase risk compared to existing tools and technologies? </v>
      </c>
      <c r="E70" s="9"/>
      <c r="F70" t="s">
        <v>14</v>
      </c>
    </row>
    <row r="71" spans="3:6" x14ac:dyDescent="0.35">
      <c r="C71">
        <v>63</v>
      </c>
      <c r="D71" s="6" t="str">
        <f>HYPERLINK("#'B- Table 63'!A1", "For each of the following, in your opinion, how much does AI increase risk compared to existing tools and technologies? : Hostile governments or terrorists using a bioweapon")</f>
        <v>For each of the following, in your opinion, how much does AI increase risk compared to existing tools and technologies? : Hostile governments or terrorists using a bioweapon</v>
      </c>
      <c r="E71" s="8" t="str">
        <f>HYPERLINK("#'B- Full Results'!A526", "526")</f>
        <v>526</v>
      </c>
      <c r="F71" t="s">
        <v>14</v>
      </c>
    </row>
    <row r="72" spans="3:6" x14ac:dyDescent="0.35">
      <c r="C72">
        <v>64</v>
      </c>
      <c r="D72" s="6" t="str">
        <f>HYPERLINK("#'B- Table 64'!A1", "For each of the following, in your opinion, how much does AI increase risk compared to existing tools and technologies? : Cybercrime")</f>
        <v>For each of the following, in your opinion, how much does AI increase risk compared to existing tools and technologies? : Cybercrime</v>
      </c>
      <c r="E72" s="8" t="str">
        <f>HYPERLINK("#'B- Full Results'!A535", "535")</f>
        <v>535</v>
      </c>
      <c r="F72" t="s">
        <v>14</v>
      </c>
    </row>
    <row r="73" spans="3:6" x14ac:dyDescent="0.35">
      <c r="C73">
        <v>65</v>
      </c>
      <c r="D73" s="6" t="str">
        <f>HYPERLINK("#'B- Table 65'!A1", "For each of the following, in your opinion, how much does AI increase risk compared to existing tools and technologies? : Bias and discrimination")</f>
        <v>For each of the following, in your opinion, how much does AI increase risk compared to existing tools and technologies? : Bias and discrimination</v>
      </c>
      <c r="E73" s="8" t="str">
        <f>HYPERLINK("#'B- Full Results'!A544", "544")</f>
        <v>544</v>
      </c>
      <c r="F73" t="s">
        <v>14</v>
      </c>
    </row>
    <row r="74" spans="3:6" x14ac:dyDescent="0.35">
      <c r="C74">
        <v>66</v>
      </c>
      <c r="D74" s="6" t="str">
        <f>HYPERLINK("#'B- Table 66'!A1", "For each of the following, in your opinion, how much does AI increase risk compared to existing tools and technologies? : Misinformation")</f>
        <v>For each of the following, in your opinion, how much does AI increase risk compared to existing tools and technologies? : Misinformation</v>
      </c>
      <c r="E74" s="8" t="str">
        <f>HYPERLINK("#'B- Full Results'!A553", "553")</f>
        <v>553</v>
      </c>
      <c r="F74" t="s">
        <v>14</v>
      </c>
    </row>
    <row r="75" spans="3:6" x14ac:dyDescent="0.35">
      <c r="C75">
        <v>67</v>
      </c>
      <c r="D75" s="6" t="str">
        <f>HYPERLINK("#'B- Table 67'!A1", "For each of the following, in your opinion, how much does AI increase risk compared to existing tools and technologies? : Excessive electricity consumption")</f>
        <v>For each of the following, in your opinion, how much does AI increase risk compared to existing tools and technologies? : Excessive electricity consumption</v>
      </c>
      <c r="E75" s="8" t="str">
        <f>HYPERLINK("#'B- Full Results'!A562", "562")</f>
        <v>562</v>
      </c>
      <c r="F75" t="s">
        <v>14</v>
      </c>
    </row>
    <row r="76" spans="3:6" x14ac:dyDescent="0.35">
      <c r="C76">
        <v>68</v>
      </c>
      <c r="D76" s="6" t="str">
        <f>HYPERLINK("#'B- Table 68'!A1", "For each of the following, in your opinion, how much does AI increase risk compared to existing tools and technologies? : Economic inequality")</f>
        <v>For each of the following, in your opinion, how much does AI increase risk compared to existing tools and technologies? : Economic inequality</v>
      </c>
      <c r="E76" s="8" t="str">
        <f>HYPERLINK("#'B- Full Results'!A571", "571")</f>
        <v>571</v>
      </c>
      <c r="F76" t="s">
        <v>14</v>
      </c>
    </row>
    <row r="77" spans="3:6" x14ac:dyDescent="0.35">
      <c r="C77">
        <v>69</v>
      </c>
      <c r="D77" s="6" t="str">
        <f>HYPERLINK("#'B- Table 69'!A1", "For each of the following, in your opinion, how much does AI increase risk compared to existing tools and technologies? : Political polarisation")</f>
        <v>For each of the following, in your opinion, how much does AI increase risk compared to existing tools and technologies? : Political polarisation</v>
      </c>
      <c r="E77" s="8" t="str">
        <f>HYPERLINK("#'B- Full Results'!A580", "580")</f>
        <v>580</v>
      </c>
      <c r="F77" t="s">
        <v>14</v>
      </c>
    </row>
    <row r="78" spans="3:6" x14ac:dyDescent="0.35">
      <c r="C78">
        <v>70</v>
      </c>
      <c r="D78" s="6" t="str">
        <f>HYPERLINK("#'B- Table 70'!A1", "For each of the following, in your opinion, how much does AI increase risk compared to existing tools and technologies? : Authoritarian government surveillance")</f>
        <v>For each of the following, in your opinion, how much does AI increase risk compared to existing tools and technologies? : Authoritarian government surveillance</v>
      </c>
      <c r="E78" s="8" t="str">
        <f>HYPERLINK("#'B- Full Results'!A589", "589")</f>
        <v>589</v>
      </c>
      <c r="F78" t="s">
        <v>14</v>
      </c>
    </row>
    <row r="79" spans="3:6" x14ac:dyDescent="0.35">
      <c r="C79">
        <v>71</v>
      </c>
      <c r="D79" s="6" t="str">
        <f>HYPERLINK("#'B- Table 71'!A1", "For each of the following, in your opinion, how much does AI increase risk compared to existing tools and technologies? : Fake images or videos being used to embarrass or hurt someone's reputation")</f>
        <v>For each of the following, in your opinion, how much does AI increase risk compared to existing tools and technologies? : Fake images or videos being used to embarrass or hurt someone's reputation</v>
      </c>
      <c r="E79" s="8" t="str">
        <f>HYPERLINK("#'B- Full Results'!A598", "598")</f>
        <v>598</v>
      </c>
      <c r="F79" t="s">
        <v>14</v>
      </c>
    </row>
    <row r="80" spans="3:6" x14ac:dyDescent="0.35">
      <c r="C80">
        <v>72</v>
      </c>
      <c r="D80" s="6" t="str">
        <f>HYPERLINK("#'B- Table 72'!A1", "For each of the following, in your opinion, how much does AI increase risk compared to existing tools and technologies? : Human extinction")</f>
        <v>For each of the following, in your opinion, how much does AI increase risk compared to existing tools and technologies? : Human extinction</v>
      </c>
      <c r="E80" s="8" t="str">
        <f>HYPERLINK("#'B- Full Results'!A607", "607")</f>
        <v>607</v>
      </c>
      <c r="F80" t="s">
        <v>14</v>
      </c>
    </row>
    <row r="81" spans="3:6" x14ac:dyDescent="0.35">
      <c r="C81">
        <v>73</v>
      </c>
      <c r="D81" s="6" t="str">
        <f>HYPERLINK("#'B- Table 73'!A1", " Modern AI models are trained by learning from massive amounts of existing text or images.Which of the following comes closest to your view?")</f>
        <v xml:space="preserve"> Modern AI models are trained by learning from massive amounts of existing text or images.Which of the following comes closest to your view?</v>
      </c>
      <c r="E81" s="8" t="str">
        <f>HYPERLINK("#'B- Full Results'!A616", "616")</f>
        <v>616</v>
      </c>
      <c r="F81" t="s">
        <v>14</v>
      </c>
    </row>
    <row r="82" spans="3:6" x14ac:dyDescent="0.35">
      <c r="C82">
        <v>74</v>
      </c>
      <c r="D82" s="6" t="str">
        <f>HYPERLINK("#'B- Table 74'!A1", "Grid Summary: Do you agree or disagree…")</f>
        <v>Grid Summary: Do you agree or disagree…</v>
      </c>
      <c r="E82" s="9"/>
      <c r="F82" t="s">
        <v>14</v>
      </c>
    </row>
    <row r="83" spans="3:6" x14ac:dyDescent="0.35">
      <c r="C83">
        <v>75</v>
      </c>
      <c r="D83" s="6" t="str">
        <f>HYPERLINK("#'B- Table 75'!A1", "Do you agree or disagree…: “Humans are allowed to learn off text or images they read. It’s unfair to treat AI models differently”")</f>
        <v>Do you agree or disagree…: “Humans are allowed to learn off text or images they read. It’s unfair to treat AI models differently”</v>
      </c>
      <c r="E83" s="8" t="str">
        <f>HYPERLINK("#'B- Full Results'!A623", "623")</f>
        <v>623</v>
      </c>
      <c r="F83" t="s">
        <v>14</v>
      </c>
    </row>
    <row r="84" spans="3:6" x14ac:dyDescent="0.35">
      <c r="C84">
        <v>76</v>
      </c>
      <c r="D84" s="6" t="str">
        <f>HYPERLINK("#'B- Table 76'!A1", "Do you agree or disagree…: “Copyright holders deserve to get paid by AI companies that are training their model using their content”")</f>
        <v>Do you agree or disagree…: “Copyright holders deserve to get paid by AI companies that are training their model using their content”</v>
      </c>
      <c r="E84" s="8" t="str">
        <f>HYPERLINK("#'B- Full Results'!A635", "635")</f>
        <v>635</v>
      </c>
      <c r="F84" t="s">
        <v>14</v>
      </c>
    </row>
    <row r="85" spans="3:6" x14ac:dyDescent="0.35">
      <c r="C85">
        <v>77</v>
      </c>
      <c r="D85" s="6" t="str">
        <f>HYPERLINK("#'B- Table 77'!A1", "Do you agree or disagree…: “We need to strike a balance between enabling innovation and protecting the copyright of content holders”")</f>
        <v>Do you agree or disagree…: “We need to strike a balance between enabling innovation and protecting the copyright of content holders”</v>
      </c>
      <c r="E85" s="8" t="str">
        <f>HYPERLINK("#'B- Full Results'!A647", "647")</f>
        <v>647</v>
      </c>
      <c r="F85" t="s">
        <v>14</v>
      </c>
    </row>
    <row r="86" spans="3:6" x14ac:dyDescent="0.35">
      <c r="C86">
        <v>78</v>
      </c>
      <c r="D86" s="6" t="str">
        <f>HYPERLINK("#'B- Table 78'!A1", " Imagine an Artificial Intelligence was developed which could diagnose people with conditions based on the symptoms they describe.Would you support or oppose using AI like this in GPs and hospitals to diagnose patients?")</f>
        <v xml:space="preserve"> Imagine an Artificial Intelligence was developed which could diagnose people with conditions based on the symptoms they describe.Would you support or oppose using AI like this in GPs and hospitals to diagnose patients?</v>
      </c>
      <c r="E86" s="8" t="str">
        <f>HYPERLINK("#'B- Full Results'!A659", "659")</f>
        <v>659</v>
      </c>
      <c r="F86" t="s">
        <v>14</v>
      </c>
    </row>
    <row r="87" spans="3:6" x14ac:dyDescent="0.35">
      <c r="C87">
        <v>79</v>
      </c>
      <c r="D87" s="6" t="str">
        <f>HYPERLINK("#'B- Table 79'!A1", "You said you would oppose using AI to diagnose people with conditions based on their symptoms. Why is this?Select any which apply")</f>
        <v>You said you would oppose using AI to diagnose people with conditions based on their symptoms. Why is this?Select any which apply</v>
      </c>
      <c r="E87" s="8" t="str">
        <f>HYPERLINK("#'B- Full Results'!A671", "671")</f>
        <v>671</v>
      </c>
      <c r="F87" t="s">
        <v>590</v>
      </c>
    </row>
    <row r="88" spans="3:6" x14ac:dyDescent="0.35">
      <c r="C88">
        <v>80</v>
      </c>
      <c r="D88" s="6" t="str">
        <f>HYPERLINK("#'B- Table 80'!A1", "Grid Summary: Would you support or oppose an AI making diagnoses in the following circumstances?")</f>
        <v>Grid Summary: Would you support or oppose an AI making diagnoses in the following circumstances?</v>
      </c>
      <c r="E88" s="9"/>
      <c r="F88" t="s">
        <v>14</v>
      </c>
    </row>
    <row r="89" spans="3:6" x14ac:dyDescent="0.35">
      <c r="C89">
        <v>81</v>
      </c>
      <c r="D89" s="6" t="str">
        <f>HYPERLINK("#'B- Table 81'!A1", "Would you support or oppose an AI making diagnoses in the following circumstances?: Patients are forced to use the AI algorithm")</f>
        <v>Would you support or oppose an AI making diagnoses in the following circumstances?: Patients are forced to use the AI algorithm</v>
      </c>
      <c r="E89" s="8" t="str">
        <f>HYPERLINK("#'B- Full Results'!A683", "683")</f>
        <v>683</v>
      </c>
      <c r="F89" t="s">
        <v>14</v>
      </c>
    </row>
    <row r="90" spans="3:6" x14ac:dyDescent="0.35">
      <c r="C90">
        <v>82</v>
      </c>
      <c r="D90" s="6" t="str">
        <f>HYPERLINK("#'B- Table 82'!A1", "Would you support or oppose an AI making diagnoses in the following circumstances?: Patients had the choice whether to use an AI or human doctor")</f>
        <v>Would you support or oppose an AI making diagnoses in the following circumstances?: Patients had the choice whether to use an AI or human doctor</v>
      </c>
      <c r="E90" s="8" t="str">
        <f>HYPERLINK("#'B- Full Results'!A691", "691")</f>
        <v>691</v>
      </c>
      <c r="F90" t="s">
        <v>14</v>
      </c>
    </row>
    <row r="91" spans="3:6" x14ac:dyDescent="0.35">
      <c r="C91">
        <v>83</v>
      </c>
      <c r="D91" s="6" t="str">
        <f>HYPERLINK("#'B- Table 83'!A1", "Would you support or oppose an AI making diagnoses in the following circumstances?: All diagnoses were double checked by a human doctor")</f>
        <v>Would you support or oppose an AI making diagnoses in the following circumstances?: All diagnoses were double checked by a human doctor</v>
      </c>
      <c r="E91" s="8" t="str">
        <f>HYPERLINK("#'B- Full Results'!A699", "699")</f>
        <v>699</v>
      </c>
      <c r="F91" t="s">
        <v>14</v>
      </c>
    </row>
    <row r="92" spans="3:6" x14ac:dyDescent="0.35">
      <c r="C92">
        <v>84</v>
      </c>
      <c r="D92" s="6" t="str">
        <f>HYPERLINK("#'B- Table 84'!A1", "Would you support or oppose an AI making diagnoses in the following circumstances?: The AI was used to triage which patients had to see a human doctor first")</f>
        <v>Would you support or oppose an AI making diagnoses in the following circumstances?: The AI was used to triage which patients had to see a human doctor first</v>
      </c>
      <c r="E92" s="8" t="str">
        <f>HYPERLINK("#'B- Full Results'!A707", "707")</f>
        <v>707</v>
      </c>
      <c r="F92" t="s">
        <v>14</v>
      </c>
    </row>
    <row r="93" spans="3:6" x14ac:dyDescent="0.35">
      <c r="C93">
        <v>85</v>
      </c>
      <c r="D93" s="6" t="str">
        <f>HYPERLINK("#'B- Table 85'!A1", "Would you support or oppose an AI making diagnoses in the following circumstances?: The AI was used to help allocate resources such as hospital beds")</f>
        <v>Would you support or oppose an AI making diagnoses in the following circumstances?: The AI was used to help allocate resources such as hospital beds</v>
      </c>
      <c r="E93" s="8" t="str">
        <f>HYPERLINK("#'B- Full Results'!A715", "715")</f>
        <v>715</v>
      </c>
      <c r="F93" t="s">
        <v>14</v>
      </c>
    </row>
    <row r="94" spans="3:6" x14ac:dyDescent="0.35">
      <c r="C94">
        <v>86</v>
      </c>
      <c r="D94" s="6" t="str">
        <f>HYPERLINK("#'B- Table 86'!A1", "Would you support or oppose an AI making diagnoses in the following circumstances?: The AI has to provide a transparent explanation of why it made its diagnosis")</f>
        <v>Would you support or oppose an AI making diagnoses in the following circumstances?: The AI has to provide a transparent explanation of why it made its diagnosis</v>
      </c>
      <c r="E94" s="8" t="str">
        <f>HYPERLINK("#'B- Full Results'!A723", "723")</f>
        <v>723</v>
      </c>
      <c r="F94" t="s">
        <v>14</v>
      </c>
    </row>
    <row r="95" spans="3:6" x14ac:dyDescent="0.35">
      <c r="C95">
        <v>87</v>
      </c>
      <c r="D95" s="6" t="str">
        <f>HYPERLINK("#'B- Table 87'!A1", "Would you support or oppose an AI making diagnoses in the following circumstances?: Each AI algorithm was first tested and approved by a government regulator")</f>
        <v>Would you support or oppose an AI making diagnoses in the following circumstances?: Each AI algorithm was first tested and approved by a government regulator</v>
      </c>
      <c r="E95" s="8" t="str">
        <f>HYPERLINK("#'B- Full Results'!A731", "731")</f>
        <v>731</v>
      </c>
      <c r="F95" t="s">
        <v>14</v>
      </c>
    </row>
    <row r="96" spans="3:6" x14ac:dyDescent="0.35">
      <c r="C96">
        <v>88</v>
      </c>
      <c r="D96" s="6" t="str">
        <f>HYPERLINK("#'B- Table 88'!A1", "Would you support or oppose an AI making diagnoses in the following circumstances?: A peer reviewed study had shown that the AI algorithm was at least as reliable as a human doctor")</f>
        <v>Would you support or oppose an AI making diagnoses in the following circumstances?: A peer reviewed study had shown that the AI algorithm was at least as reliable as a human doctor</v>
      </c>
      <c r="E96" s="8" t="str">
        <f>HYPERLINK("#'B- Full Results'!A739", "739")</f>
        <v>739</v>
      </c>
      <c r="F96" t="s">
        <v>14</v>
      </c>
    </row>
    <row r="97" spans="3:6" x14ac:dyDescent="0.35">
      <c r="C97">
        <v>89</v>
      </c>
      <c r="D97" s="6" t="str">
        <f>HYPERLINK("#'B- Table 89'!A1", "Would you support or oppose an AI making diagnoses in the following circumstances?: Patients receive a diagnosis sooner than seeing a human doctor")</f>
        <v>Would you support or oppose an AI making diagnoses in the following circumstances?: Patients receive a diagnosis sooner than seeing a human doctor</v>
      </c>
      <c r="E97" s="8" t="str">
        <f>HYPERLINK("#'B- Full Results'!A747", "747")</f>
        <v>747</v>
      </c>
      <c r="F97" t="s">
        <v>14</v>
      </c>
    </row>
    <row r="98" spans="3:6" x14ac:dyDescent="0.35">
      <c r="C98">
        <v>90</v>
      </c>
      <c r="D98" s="6" t="str">
        <f>HYPERLINK("#'B- Table 90'!A1", "Would you support or oppose an AI making diagnoses in the following circumstances?: Patients pay less for a diagnosis")</f>
        <v>Would you support or oppose an AI making diagnoses in the following circumstances?: Patients pay less for a diagnosis</v>
      </c>
      <c r="E98" s="8" t="str">
        <f>HYPERLINK("#'B- Full Results'!A755", "755")</f>
        <v>755</v>
      </c>
      <c r="F98" t="s">
        <v>14</v>
      </c>
    </row>
    <row r="99" spans="3:6" x14ac:dyDescent="0.35">
      <c r="C99">
        <v>91</v>
      </c>
      <c r="D99" s="6" t="str">
        <f>HYPERLINK("#'B- Table 91'!A1", "Thinking specifically about education and schooling, which of the following ways children could use AI during their education do you think should be allowed, if any?Select any which apply")</f>
        <v>Thinking specifically about education and schooling, which of the following ways children could use AI during their education do you think should be allowed, if any?Select any which apply</v>
      </c>
      <c r="E99" s="8" t="str">
        <f>HYPERLINK("#'B- Full Results'!A763", "763")</f>
        <v>763</v>
      </c>
      <c r="F99" t="s">
        <v>14</v>
      </c>
    </row>
    <row r="100" spans="3:6" x14ac:dyDescent="0.35">
      <c r="C100">
        <v>92</v>
      </c>
      <c r="D100" s="6" t="str">
        <f>HYPERLINK("#'B- Table 92'!A1", "Grid Summary: Do you agree or disagree with the following?")</f>
        <v>Grid Summary: Do you agree or disagree with the following?</v>
      </c>
      <c r="E100" s="9"/>
      <c r="F100" t="s">
        <v>14</v>
      </c>
    </row>
    <row r="101" spans="3:6" x14ac:dyDescent="0.35">
      <c r="C101">
        <v>93</v>
      </c>
      <c r="D101" s="6" t="str">
        <f>HYPERLINK("#'B- Table 93'!A1", "Do you agree or disagree with the following?: We should ban children from using AI tools in the classroom")</f>
        <v>Do you agree or disagree with the following?: We should ban children from using AI tools in the classroom</v>
      </c>
      <c r="E101" s="8" t="str">
        <f>HYPERLINK("#'B- Full Results'!A776", "776")</f>
        <v>776</v>
      </c>
      <c r="F101" t="s">
        <v>14</v>
      </c>
    </row>
    <row r="102" spans="3:6" x14ac:dyDescent="0.35">
      <c r="C102">
        <v>94</v>
      </c>
      <c r="D102" s="6" t="str">
        <f>HYPERLINK("#'B- Table 94'!A1", "Do you agree or disagree with the following?: We should ban children from using AI tools for homework")</f>
        <v>Do you agree or disagree with the following?: We should ban children from using AI tools for homework</v>
      </c>
      <c r="E102" s="8" t="str">
        <f>HYPERLINK("#'B- Full Results'!A788", "788")</f>
        <v>788</v>
      </c>
      <c r="F102" t="s">
        <v>14</v>
      </c>
    </row>
    <row r="103" spans="3:6" x14ac:dyDescent="0.35">
      <c r="C103">
        <v>95</v>
      </c>
      <c r="D103" s="6" t="str">
        <f>HYPERLINK("#'B- Table 95'!A1", "Do you agree or disagree with the following?: We should ban children from using AI tools for exams")</f>
        <v>Do you agree or disagree with the following?: We should ban children from using AI tools for exams</v>
      </c>
      <c r="E103" s="8" t="str">
        <f>HYPERLINK("#'B- Full Results'!A800", "800")</f>
        <v>800</v>
      </c>
      <c r="F103" t="s">
        <v>14</v>
      </c>
    </row>
    <row r="104" spans="3:6" x14ac:dyDescent="0.35">
      <c r="C104">
        <v>96</v>
      </c>
      <c r="D104" s="6" t="str">
        <f>HYPERLINK("#'B- Table 96'!A1", "Do you agree or disagree with the following?: Banning AI tools is as pointless as banning the calculator")</f>
        <v>Do you agree or disagree with the following?: Banning AI tools is as pointless as banning the calculator</v>
      </c>
      <c r="E104" s="8" t="str">
        <f>HYPERLINK("#'B- Full Results'!A812", "812")</f>
        <v>812</v>
      </c>
      <c r="F104" t="s">
        <v>14</v>
      </c>
    </row>
    <row r="105" spans="3:6" x14ac:dyDescent="0.35">
      <c r="C105">
        <v>97</v>
      </c>
      <c r="D105" s="6" t="str">
        <f>HYPERLINK("#'B- Table 97'!A1", "Do you agree or disagree with the following?: It will be impossible to stop children using AI tools for their homework")</f>
        <v>Do you agree or disagree with the following?: It will be impossible to stop children using AI tools for their homework</v>
      </c>
      <c r="E105" s="8" t="str">
        <f>HYPERLINK("#'B- Full Results'!A824", "824")</f>
        <v>824</v>
      </c>
      <c r="F105" t="s">
        <v>14</v>
      </c>
    </row>
    <row r="106" spans="3:6" x14ac:dyDescent="0.35">
      <c r="C106">
        <v>98</v>
      </c>
      <c r="D106" s="6" t="str">
        <f>HYPERLINK("#'B- Table 98'!A1", "Do you agree or disagree with the following?: Children need to learn how to use AI tools for the rest of their career")</f>
        <v>Do you agree or disagree with the following?: Children need to learn how to use AI tools for the rest of their career</v>
      </c>
      <c r="E106" s="8" t="str">
        <f>HYPERLINK("#'B- Full Results'!A836", "836")</f>
        <v>836</v>
      </c>
      <c r="F106" t="s">
        <v>14</v>
      </c>
    </row>
    <row r="107" spans="3:6" x14ac:dyDescent="0.35">
      <c r="C107">
        <v>99</v>
      </c>
      <c r="D107" s="6" t="str">
        <f>HYPERLINK("#'B- Table 99'!A1", "Do you agree or disagree with the following?: The rise of AI is inevitable so we might as well let children use it as much as they can so they’re experts in it")</f>
        <v>Do you agree or disagree with the following?: The rise of AI is inevitable so we might as well let children use it as much as they can so they’re experts in it</v>
      </c>
      <c r="E107" s="8" t="str">
        <f>HYPERLINK("#'B- Full Results'!A848", "848")</f>
        <v>848</v>
      </c>
      <c r="F107" t="s">
        <v>14</v>
      </c>
    </row>
    <row r="108" spans="3:6" x14ac:dyDescent="0.35">
      <c r="C108">
        <v>100</v>
      </c>
      <c r="D108" s="6" t="str">
        <f>HYPERLINK("#'B- Table 100'!A1", "As far as you are aware, which of the following countries, if any, would you say are leaders in AI research? Please select up to three of the following")</f>
        <v>As far as you are aware, which of the following countries, if any, would you say are leaders in AI research? Please select up to three of the following</v>
      </c>
      <c r="E108" s="8" t="str">
        <f>HYPERLINK("#'B- Full Results'!A860", "860")</f>
        <v>860</v>
      </c>
      <c r="F108" t="s">
        <v>14</v>
      </c>
    </row>
    <row r="109" spans="3:6" x14ac:dyDescent="0.35">
      <c r="C109">
        <v>101</v>
      </c>
      <c r="D109" s="6" t="str">
        <f>HYPERLINK("#'B- Table 101'!A1", " Overall, how worried are you about the impact of misinformation on the 2024 Presidential Election?")</f>
        <v xml:space="preserve"> Overall, how worried are you about the impact of misinformation on the 2024 Presidential Election?</v>
      </c>
      <c r="E109" s="8" t="str">
        <f>HYPERLINK("#'B- Full Results'!A881", "881")</f>
        <v>881</v>
      </c>
      <c r="F109" t="s">
        <v>14</v>
      </c>
    </row>
    <row r="110" spans="3:6" x14ac:dyDescent="0.35">
      <c r="C110">
        <v>102</v>
      </c>
      <c r="D110" s="6" t="str">
        <f>HYPERLINK("#'B- Table 102'!A1", " And who do you think misinformation would be most likely to help in the campaign?")</f>
        <v xml:space="preserve"> And who do you think misinformation would be most likely to help in the campaign?</v>
      </c>
      <c r="E110" s="8" t="str">
        <f>HYPERLINK("#'B- Full Results'!A890", "890")</f>
        <v>890</v>
      </c>
      <c r="F110" t="s">
        <v>14</v>
      </c>
    </row>
    <row r="111" spans="3:6" x14ac:dyDescent="0.35">
      <c r="C111">
        <v>103</v>
      </c>
      <c r="D111" s="6" t="str">
        <f>HYPERLINK("#'B- Table 103'!A1", " How confident, if at all, are you that you detect fake AI generated content on the Internet?")</f>
        <v xml:space="preserve"> How confident, if at all, are you that you detect fake AI generated content on the Internet?</v>
      </c>
      <c r="E111" s="8" t="str">
        <f>HYPERLINK("#'B- Full Results'!A896", "896")</f>
        <v>896</v>
      </c>
      <c r="F111" t="s">
        <v>14</v>
      </c>
    </row>
    <row r="112" spans="3:6" x14ac:dyDescent="0.35">
      <c r="C112">
        <v>104</v>
      </c>
      <c r="D112" s="6" t="str">
        <f>HYPERLINK("#'B- Table 104'!A1", " Have you come across that you thought was real, but later found out was AI generated?")</f>
        <v xml:space="preserve"> Have you come across that you thought was real, but later found out was AI generated?</v>
      </c>
      <c r="E112" s="8" t="str">
        <f>HYPERLINK("#'B- Full Results'!A906", "906")</f>
        <v>906</v>
      </c>
      <c r="F112" t="s">
        <v>14</v>
      </c>
    </row>
    <row r="113" spans="3:6" x14ac:dyDescent="0.35">
      <c r="C113">
        <v>105</v>
      </c>
      <c r="D113" s="6" t="str">
        <f>HYPERLINK("#'B- Table 105'!A1", "Grid Summary: How worried or unworried are you about the following potential risks from AI generated content?")</f>
        <v>Grid Summary: How worried or unworried are you about the following potential risks from AI generated content?</v>
      </c>
      <c r="E113" s="9"/>
      <c r="F113" t="s">
        <v>14</v>
      </c>
    </row>
    <row r="114" spans="3:6" x14ac:dyDescent="0.35">
      <c r="C114">
        <v>106</v>
      </c>
      <c r="D114" s="6" t="str">
        <f>HYPERLINK("#'B- Table 106'!A1", "How worried or unworried are you about the following potential risks from AI generated content?: AI generated content being used to manipulate an election")</f>
        <v>How worried or unworried are you about the following potential risks from AI generated content?: AI generated content being used to manipulate an election</v>
      </c>
      <c r="E114" s="8" t="str">
        <f>HYPERLINK("#'B- Full Results'!A912", "912")</f>
        <v>912</v>
      </c>
      <c r="F114" t="s">
        <v>14</v>
      </c>
    </row>
    <row r="115" spans="3:6" x14ac:dyDescent="0.35">
      <c r="C115">
        <v>107</v>
      </c>
      <c r="D115" s="6" t="str">
        <f>HYPERLINK("#'B- Table 107'!A1", "How worried or unworried are you about the following potential risks from AI generated content?: AI generated content being used to con people out of money")</f>
        <v>How worried or unworried are you about the following potential risks from AI generated content?: AI generated content being used to con people out of money</v>
      </c>
      <c r="E115" s="8" t="str">
        <f>HYPERLINK("#'B- Full Results'!A921", "921")</f>
        <v>921</v>
      </c>
      <c r="F115" t="s">
        <v>14</v>
      </c>
    </row>
    <row r="116" spans="3:6" x14ac:dyDescent="0.35">
      <c r="C116">
        <v>108</v>
      </c>
      <c r="D116" s="6" t="str">
        <f>HYPERLINK("#'B- Table 108'!A1", "How worried or unworried are you about the following potential risks from AI generated content?: AI generated content being used to manipulate people into buying things they don’t need")</f>
        <v>How worried or unworried are you about the following potential risks from AI generated content?: AI generated content being used to manipulate people into buying things they don’t need</v>
      </c>
      <c r="E116" s="8" t="str">
        <f>HYPERLINK("#'B- Full Results'!A930", "930")</f>
        <v>930</v>
      </c>
      <c r="F116" t="s">
        <v>14</v>
      </c>
    </row>
    <row r="117" spans="3:6" x14ac:dyDescent="0.35">
      <c r="C117">
        <v>109</v>
      </c>
      <c r="D117" s="6" t="str">
        <f>HYPERLINK("#'B- Table 109'!A1", "How worried or unworried are you about the following potential risks from AI generated content?: AI generated content leading to a general loss of trust in the news")</f>
        <v>How worried or unworried are you about the following potential risks from AI generated content?: AI generated content leading to a general loss of trust in the news</v>
      </c>
      <c r="E117" s="8" t="str">
        <f>HYPERLINK("#'B- Full Results'!A939", "939")</f>
        <v>939</v>
      </c>
      <c r="F117" t="s">
        <v>14</v>
      </c>
    </row>
    <row r="118" spans="3:6" x14ac:dyDescent="0.35">
      <c r="C118">
        <v>110</v>
      </c>
      <c r="D118" s="6" t="str">
        <f>HYPERLINK("#'B- Table 110'!A1", "How worried or unworried are you about the following potential risks from AI generated content?: AI generated content being used to create sexually explicit material of real people, without their consent")</f>
        <v>How worried or unworried are you about the following potential risks from AI generated content?: AI generated content being used to create sexually explicit material of real people, without their consent</v>
      </c>
      <c r="E118" s="8" t="str">
        <f>HYPERLINK("#'B- Full Results'!A948", "948")</f>
        <v>948</v>
      </c>
      <c r="F118" t="s">
        <v>14</v>
      </c>
    </row>
    <row r="119" spans="3:6" x14ac:dyDescent="0.35">
      <c r="C119">
        <v>111</v>
      </c>
      <c r="D119" s="6" t="str">
        <f>HYPERLINK("#'B- Table 111'!A1", " Some people have suggested that new AI tools could also help reduce misinformation, by making it easier to identify errors or misleading content.How likely or unlikely do you think this is?")</f>
        <v xml:space="preserve"> Some people have suggested that new AI tools could also help reduce misinformation, by making it easier to identify errors or misleading content.How likely or unlikely do you think this is?</v>
      </c>
      <c r="E119" s="8" t="str">
        <f>HYPERLINK("#'B- Full Results'!A957", "957")</f>
        <v>957</v>
      </c>
      <c r="F119" t="s">
        <v>14</v>
      </c>
    </row>
    <row r="120" spans="3:6" x14ac:dyDescent="0.35">
      <c r="C120">
        <v>112</v>
      </c>
      <c r="D120" s="6" t="str">
        <f>HYPERLINK("#'B- Table 112'!A1", " Which of the following is closer to your view?")</f>
        <v xml:space="preserve"> Which of the following is closer to your view?</v>
      </c>
      <c r="E120" s="8" t="str">
        <f>HYPERLINK("#'B- Full Results'!A968", "968")</f>
        <v>968</v>
      </c>
      <c r="F120" t="s">
        <v>14</v>
      </c>
    </row>
    <row r="121" spans="3:6" x14ac:dyDescent="0.35">
      <c r="C121">
        <v>113</v>
      </c>
      <c r="D121" s="6" t="str">
        <f>HYPERLINK("#'B- Table 113'!A1", " Which of the following is closer to your view?")</f>
        <v xml:space="preserve"> Which of the following is closer to your view?</v>
      </c>
      <c r="E121" s="8" t="str">
        <f>HYPERLINK("#'B- Full Results'!A974", "974")</f>
        <v>974</v>
      </c>
      <c r="F121" t="s">
        <v>14</v>
      </c>
    </row>
    <row r="122" spans="3:6" x14ac:dyDescent="0.35">
      <c r="C122">
        <v>114</v>
      </c>
      <c r="D122" s="6" t="str">
        <f>HYPERLINK("#'B- Table 114'!A1", "Which, if any, of the following are you most worried about using AI to manipulate people?Please select all that apply")</f>
        <v>Which, if any, of the following are you most worried about using AI to manipulate people?Please select all that apply</v>
      </c>
      <c r="E122" s="8" t="str">
        <f>HYPERLINK("#'B- Full Results'!A980", "980")</f>
        <v>980</v>
      </c>
      <c r="F122" t="s">
        <v>14</v>
      </c>
    </row>
    <row r="123" spans="3:6" x14ac:dyDescent="0.35">
      <c r="C123">
        <v>115</v>
      </c>
      <c r="D123" s="6" t="str">
        <f>HYPERLINK("#'B- Table 115'!A1", "And who do you think is most at risk of being misled?Please select all that apply")</f>
        <v>And who do you think is most at risk of being misled?Please select all that apply</v>
      </c>
      <c r="E123" s="8" t="str">
        <f>HYPERLINK("#'B- Full Results'!A993", "993")</f>
        <v>993</v>
      </c>
      <c r="F123" t="s">
        <v>14</v>
      </c>
    </row>
    <row r="124" spans="3:6" x14ac:dyDescent="0.35">
      <c r="C124">
        <v>116</v>
      </c>
      <c r="D124" s="6" t="str">
        <f>HYPERLINK("#'B- Table 116'!A1", " Some people have suggested that in order to monitor the development of advanced AI, technology companies should be required to incorporate technology to allow the use of their chips to be tracked when they are using it to develop new AI models. ...")</f>
        <v xml:space="preserve"> Some people have suggested that in order to monitor the development of advanced AI, technology companies should be required to incorporate technology to allow the use of their chips to be tracked when they are using it to develop new AI models. ...</v>
      </c>
      <c r="E124" s="8" t="str">
        <f>HYPERLINK("#'B- Full Results'!A1006", "1006")</f>
        <v>1006</v>
      </c>
      <c r="F124" t="s">
        <v>14</v>
      </c>
    </row>
    <row r="125" spans="3:6" x14ac:dyDescent="0.35">
      <c r="C125">
        <v>117</v>
      </c>
      <c r="D125" s="6" t="str">
        <f>HYPERLINK("#'B- Table 117'!A1", " More specifically, would you support or oppose the inclusion of this kind of tracking for computer chips exported to foreign governments?")</f>
        <v xml:space="preserve"> More specifically, would you support or oppose the inclusion of this kind of tracking for computer chips exported to foreign governments?</v>
      </c>
      <c r="E125" s="8" t="str">
        <f>HYPERLINK("#'B- Full Results'!A1018", "1018")</f>
        <v>1018</v>
      </c>
      <c r="F125" t="s">
        <v>14</v>
      </c>
    </row>
    <row r="126" spans="3:6" x14ac:dyDescent="0.35">
      <c r="C126">
        <v>118</v>
      </c>
      <c r="D126" s="6" t="str">
        <f>HYPERLINK("#'B- Table 118'!A1", " And would you support or oppose the inclusion of this kind of tracking for all computer chips, including those within your own personal smartphone or computer?")</f>
        <v xml:space="preserve"> And would you support or oppose the inclusion of this kind of tracking for all computer chips, including those within your own personal smartphone or computer?</v>
      </c>
      <c r="E126" s="8" t="str">
        <f>HYPERLINK("#'B- Full Results'!A1030", "1030")</f>
        <v>1030</v>
      </c>
      <c r="F126" t="s">
        <v>14</v>
      </c>
    </row>
    <row r="127" spans="3:6" x14ac:dyDescent="0.35">
      <c r="C127">
        <v>119</v>
      </c>
      <c r="D127" s="6" t="str">
        <f>HYPERLINK("#'B- Table 119'!A1", " Which of the following is closer to your view?")</f>
        <v xml:space="preserve"> Which of the following is closer to your view?</v>
      </c>
      <c r="E127" s="8" t="str">
        <f>HYPERLINK("#'B- Full Results'!A1042", "1042")</f>
        <v>1042</v>
      </c>
      <c r="F127" t="s">
        <v>14</v>
      </c>
    </row>
    <row r="128" spans="3:6" x14ac:dyDescent="0.35">
      <c r="C128">
        <v>120</v>
      </c>
      <c r="D128" s="6" t="str">
        <f>HYPERLINK("#'B- Table 120'!A1", " Some experts believe that in the next five years more advanced models will make it easier for foreign governments and terrorists to design their own new bioweapons or engineered pandemics. How familiar, if at all, are you with this risk?")</f>
        <v xml:space="preserve"> Some experts believe that in the next five years more advanced models will make it easier for foreign governments and terrorists to design their own new bioweapons or engineered pandemics. How familiar, if at all, are you with this risk?</v>
      </c>
      <c r="E128" s="8" t="str">
        <f>HYPERLINK("#'B- Full Results'!A1048", "1048")</f>
        <v>1048</v>
      </c>
      <c r="F128" t="s">
        <v>14</v>
      </c>
    </row>
    <row r="129" spans="3:6" x14ac:dyDescent="0.35">
      <c r="C129">
        <v>121</v>
      </c>
      <c r="D129" s="6" t="str">
        <f>HYPERLINK("#'B- Table 121'!A1", " And on a scale from 1 to 7, how worried would you say that are about this as a potential risk from AI?")</f>
        <v xml:space="preserve"> And on a scale from 1 to 7, how worried would you say that are about this as a potential risk from AI?</v>
      </c>
      <c r="E129" s="8" t="str">
        <f>HYPERLINK("#'B- Full Results'!A1057", "1057")</f>
        <v>1057</v>
      </c>
      <c r="F129" t="s">
        <v>14</v>
      </c>
    </row>
    <row r="130" spans="3:6" x14ac:dyDescent="0.35">
      <c r="C130">
        <v>122</v>
      </c>
      <c r="D130" s="6" t="str">
        <f>HYPERLINK("#'B- Table 122'!A1", " Many believe that in the next few decades we will be able to create a highly advanced ‘superintelligence’ - or an AI that is many times more intelligent than humans, and able to develop its own new technology.Do you think the development of a su...")</f>
        <v xml:space="preserve"> Many believe that in the next few decades we will be able to create a highly advanced ‘superintelligence’ - or an AI that is many times more intelligent than humans, and able to develop its own new technology.Do you think the development of a su...</v>
      </c>
      <c r="E130" s="8" t="str">
        <f>HYPERLINK("#'B- Full Results'!A1068", "1068")</f>
        <v>1068</v>
      </c>
      <c r="F130" t="s">
        <v>14</v>
      </c>
    </row>
    <row r="131" spans="3:6" x14ac:dyDescent="0.35">
      <c r="C131">
        <v>123</v>
      </c>
      <c r="D131" s="6" t="str">
        <f>HYPERLINK("#'B- Table 123'!A1", " And do you think the development of a super-intelligent AI would be a safe or dangerous technology to develop?")</f>
        <v xml:space="preserve"> And do you think the development of a super-intelligent AI would be a safe or dangerous technology to develop?</v>
      </c>
      <c r="E131" s="8" t="str">
        <f>HYPERLINK("#'B- Full Results'!A1077", "1077")</f>
        <v>1077</v>
      </c>
      <c r="F131" t="s">
        <v>14</v>
      </c>
    </row>
    <row r="132" spans="3:6" x14ac:dyDescent="0.35">
      <c r="C132">
        <v>124</v>
      </c>
      <c r="D132" s="6" t="str">
        <f>HYPERLINK("#'B- Table 124'!A1", " Were you aware that is the explicit goal of many of the current leading AI labs to create a highly advanced AI, more intelligent than a human?")</f>
        <v xml:space="preserve"> Were you aware that is the explicit goal of many of the current leading AI labs to create a highly advanced AI, more intelligent than a human?</v>
      </c>
      <c r="E132" s="8" t="str">
        <f>HYPERLINK("#'B- Full Results'!A1086", "1086")</f>
        <v>1086</v>
      </c>
      <c r="F132" t="s">
        <v>14</v>
      </c>
    </row>
    <row r="133" spans="3:6" x14ac:dyDescent="0.35">
      <c r="C133">
        <v>125</v>
      </c>
      <c r="D133" s="6" t="str">
        <f>HYPERLINK("#'B- Table 125'!A1", "Grid Summary: Suppose we succeeded in developing a highly advanced super-intelligent AI in the next thirty years.How likely or unlikely do you think the following consequences of this would be?")</f>
        <v>Grid Summary: Suppose we succeeded in developing a highly advanced super-intelligent AI in the next thirty years.How likely or unlikely do you think the following consequences of this would be?</v>
      </c>
      <c r="E133" s="9"/>
      <c r="F133" t="s">
        <v>14</v>
      </c>
    </row>
    <row r="134" spans="3:6" x14ac:dyDescent="0.35">
      <c r="C134">
        <v>126</v>
      </c>
      <c r="D134" s="6" t="str">
        <f>HYPERLINK("#'B- Table 126'!A1", "Suppose we succeeded in developing a highly advanced super-intelligent AI in the next thirty years.How likely or unlikely do you think the following consequences of this would be?: The superintelligent AI would lead to a radical acceleration of e...")</f>
        <v>Suppose we succeeded in developing a highly advanced super-intelligent AI in the next thirty years.How likely or unlikely do you think the following consequences of this would be?: The superintelligent AI would lead to a radical acceleration of e...</v>
      </c>
      <c r="E134" s="8" t="str">
        <f>HYPERLINK("#'B- Full Results'!A1092", "1092")</f>
        <v>1092</v>
      </c>
      <c r="F134" t="s">
        <v>14</v>
      </c>
    </row>
    <row r="135" spans="3:6" x14ac:dyDescent="0.35">
      <c r="C135">
        <v>127</v>
      </c>
      <c r="D135" s="6" t="str">
        <f>HYPERLINK("#'B- Table 127'!A1", "Suppose we succeeded in developing a highly advanced super-intelligent AI in the next thirty years.How likely or unlikely do you think the following consequences of this would be?: The superintelligent AI would find cures for nearly all human dis...")</f>
        <v>Suppose we succeeded in developing a highly advanced super-intelligent AI in the next thirty years.How likely or unlikely do you think the following consequences of this would be?: The superintelligent AI would find cures for nearly all human dis...</v>
      </c>
      <c r="E135" s="8" t="str">
        <f>HYPERLINK("#'B- Full Results'!A1103", "1103")</f>
        <v>1103</v>
      </c>
      <c r="F135" t="s">
        <v>14</v>
      </c>
    </row>
    <row r="136" spans="3:6" x14ac:dyDescent="0.35">
      <c r="C136">
        <v>128</v>
      </c>
      <c r="D136" s="6" t="str">
        <f>HYPERLINK("#'B- Table 128'!A1", "Suppose we succeeded in developing a highly advanced super-intelligent AI in the next thirty years.How likely or unlikely do you think the following consequences of this would be?: The superintelligent AI would lead to an end to war")</f>
        <v>Suppose we succeeded in developing a highly advanced super-intelligent AI in the next thirty years.How likely or unlikely do you think the following consequences of this would be?: The superintelligent AI would lead to an end to war</v>
      </c>
      <c r="E136" s="8" t="str">
        <f>HYPERLINK("#'B- Full Results'!A1114", "1114")</f>
        <v>1114</v>
      </c>
      <c r="F136" t="s">
        <v>14</v>
      </c>
    </row>
    <row r="137" spans="3:6" x14ac:dyDescent="0.35">
      <c r="C137">
        <v>129</v>
      </c>
      <c r="D137" s="6" t="str">
        <f>HYPERLINK("#'B- Table 129'!A1", "Suppose we succeeded in developing a highly advanced super-intelligent AI in the next thirty years.How likely or unlikely do you think the following consequences of this would be?: The superintelligent AI would only want to serve the interests of...")</f>
        <v>Suppose we succeeded in developing a highly advanced super-intelligent AI in the next thirty years.How likely or unlikely do you think the following consequences of this would be?: The superintelligent AI would only want to serve the interests of...</v>
      </c>
      <c r="E137" s="8" t="str">
        <f>HYPERLINK("#'B- Full Results'!A1125", "1125")</f>
        <v>1125</v>
      </c>
      <c r="F137" t="s">
        <v>14</v>
      </c>
    </row>
    <row r="138" spans="3:6" x14ac:dyDescent="0.35">
      <c r="C138">
        <v>130</v>
      </c>
      <c r="D138" s="6" t="str">
        <f>HYPERLINK("#'B- Table 130'!A1", "Suppose we succeeded in developing a highly advanced super-intelligent AI in the next thirty years.How likely or unlikely do you think the following consequences of this would be?: The superintelligent AI would seek power for itself")</f>
        <v>Suppose we succeeded in developing a highly advanced super-intelligent AI in the next thirty years.How likely or unlikely do you think the following consequences of this would be?: The superintelligent AI would seek power for itself</v>
      </c>
      <c r="E138" s="8" t="str">
        <f>HYPERLINK("#'B- Full Results'!A1136", "1136")</f>
        <v>1136</v>
      </c>
      <c r="F138" t="s">
        <v>14</v>
      </c>
    </row>
    <row r="139" spans="3:6" x14ac:dyDescent="0.35">
      <c r="C139">
        <v>131</v>
      </c>
      <c r="D139" s="6" t="str">
        <f>HYPERLINK("#'B- Table 131'!A1", "Suppose we succeeded in developing a highly advanced super-intelligent AI in the next thirty years.How likely or unlikely do you think the following consequences of this would be?: The superintelligent AI would be used to create new weapons")</f>
        <v>Suppose we succeeded in developing a highly advanced super-intelligent AI in the next thirty years.How likely or unlikely do you think the following consequences of this would be?: The superintelligent AI would be used to create new weapons</v>
      </c>
      <c r="E139" s="8" t="str">
        <f>HYPERLINK("#'B- Full Results'!A1147", "1147")</f>
        <v>1147</v>
      </c>
      <c r="F139" t="s">
        <v>14</v>
      </c>
    </row>
    <row r="140" spans="3:6" x14ac:dyDescent="0.35">
      <c r="C140">
        <v>132</v>
      </c>
      <c r="D140" s="6" t="str">
        <f>HYPERLINK("#'B- Table 132'!A1", "Suppose we succeeded in developing a highly advanced super-intelligent AI in the next thirty years.How likely or unlikely do you think the following consequences of this would be?: The superintelligent AI would actively seek to destroy human civi...")</f>
        <v>Suppose we succeeded in developing a highly advanced super-intelligent AI in the next thirty years.How likely or unlikely do you think the following consequences of this would be?: The superintelligent AI would actively seek to destroy human civi...</v>
      </c>
      <c r="E140" s="8" t="str">
        <f>HYPERLINK("#'B- Full Results'!A1158", "1158")</f>
        <v>1158</v>
      </c>
      <c r="F140" t="s">
        <v>14</v>
      </c>
    </row>
    <row r="141" spans="3:6" x14ac:dyDescent="0.35">
      <c r="C141">
        <v>133</v>
      </c>
      <c r="D141" s="6" t="str">
        <f>HYPERLINK("#'B- Table 133'!A1", " Which of the following is closest to your view?")</f>
        <v xml:space="preserve"> Which of the following is closest to your view?</v>
      </c>
      <c r="E141" s="8" t="str">
        <f>HYPERLINK("#'B- Full Results'!A1169", "1169")</f>
        <v>1169</v>
      </c>
      <c r="F141" t="s">
        <v>14</v>
      </c>
    </row>
    <row r="142" spans="3:6" x14ac:dyDescent="0.35">
      <c r="C142">
        <v>134</v>
      </c>
      <c r="D142" s="6" t="str">
        <f>HYPERLINK("#'B- Table 134'!A1", " Overall, what do you think the risk is that an advanced AI causes humanity to go extinct in the next hundred years?")</f>
        <v xml:space="preserve"> Overall, what do you think the risk is that an advanced AI causes humanity to go extinct in the next hundred years?</v>
      </c>
      <c r="E142" s="8" t="str">
        <f>HYPERLINK("#'B- Full Results'!A1176", "1176")</f>
        <v>1176</v>
      </c>
      <c r="F142" t="s">
        <v>14</v>
      </c>
    </row>
    <row r="143" spans="3:6" x14ac:dyDescent="0.35">
      <c r="C143">
        <v>135</v>
      </c>
      <c r="D143" s="6" t="str">
        <f>HYPERLINK("#'B- Table 135'!A1", "Grid Summary: And what do you think the risk is that the following other dangers cause humanity to go extinct in the next hundred years?")</f>
        <v>Grid Summary: And what do you think the risk is that the following other dangers cause humanity to go extinct in the next hundred years?</v>
      </c>
      <c r="E143" s="9"/>
      <c r="F143" t="s">
        <v>14</v>
      </c>
    </row>
    <row r="144" spans="3:6" x14ac:dyDescent="0.35">
      <c r="C144">
        <v>136</v>
      </c>
      <c r="D144" s="6" t="str">
        <f>HYPERLINK("#'B- Table 136'!A1", "And what do you think the risk is that the following other dangers cause humanity to go extinct in the next hundred years?: Climate change")</f>
        <v>And what do you think the risk is that the following other dangers cause humanity to go extinct in the next hundred years?: Climate change</v>
      </c>
      <c r="E144" s="8" t="str">
        <f>HYPERLINK("#'B- Full Results'!A1186", "1186")</f>
        <v>1186</v>
      </c>
      <c r="F144" t="s">
        <v>14</v>
      </c>
    </row>
    <row r="145" spans="3:6" x14ac:dyDescent="0.35">
      <c r="C145">
        <v>137</v>
      </c>
      <c r="D145" s="6" t="str">
        <f>HYPERLINK("#'B- Table 137'!A1", "And what do you think the risk is that the following other dangers cause humanity to go extinct in the next hundred years?: Nuclear war")</f>
        <v>And what do you think the risk is that the following other dangers cause humanity to go extinct in the next hundred years?: Nuclear war</v>
      </c>
      <c r="E145" s="8" t="str">
        <f>HYPERLINK("#'B- Full Results'!A1196", "1196")</f>
        <v>1196</v>
      </c>
      <c r="F145" t="s">
        <v>14</v>
      </c>
    </row>
    <row r="146" spans="3:6" x14ac:dyDescent="0.35">
      <c r="C146">
        <v>138</v>
      </c>
      <c r="D146" s="6" t="str">
        <f>HYPERLINK("#'B- Table 138'!A1", "And what do you think the risk is that the following other dangers cause humanity to go extinct in the next hundred years?: Global pandemic")</f>
        <v>And what do you think the risk is that the following other dangers cause humanity to go extinct in the next hundred years?: Global pandemic</v>
      </c>
      <c r="E146" s="8" t="str">
        <f>HYPERLINK("#'B- Full Results'!A1206", "1206")</f>
        <v>1206</v>
      </c>
      <c r="F146" t="s">
        <v>14</v>
      </c>
    </row>
    <row r="147" spans="3:6" x14ac:dyDescent="0.35">
      <c r="C147">
        <v>139</v>
      </c>
      <c r="D147" s="6" t="str">
        <f>HYPERLINK("#'B- Table 139'!A1", "And what do you think the risk is that the following other dangers cause humanity to go extinct in the next hundred years?: Asteroid hitting the earth")</f>
        <v>And what do you think the risk is that the following other dangers cause humanity to go extinct in the next hundred years?: Asteroid hitting the earth</v>
      </c>
      <c r="E147" s="8" t="str">
        <f>HYPERLINK("#'B- Full Results'!A1216", "1216")</f>
        <v>1216</v>
      </c>
      <c r="F147" t="s">
        <v>14</v>
      </c>
    </row>
    <row r="148" spans="3:6" x14ac:dyDescent="0.35">
      <c r="C148">
        <v>140</v>
      </c>
      <c r="D148" s="6" t="str">
        <f>HYPERLINK("#'B- Table 140'!A1", "You said that you think that the likelihood of an advanced AI causing humanity to go extinct in the next hundred years is less than 1 in 100 (1%)Which, if any, of the following are important reasons why you believe this?Please select all that apply")</f>
        <v>You said that you think that the likelihood of an advanced AI causing humanity to go extinct in the next hundred years is less than 1 in 100 (1%)Which, if any, of the following are important reasons why you believe this?Please select all that apply</v>
      </c>
      <c r="E148" s="8" t="str">
        <f>HYPERLINK("#'B- Full Results'!A1226", "1226")</f>
        <v>1226</v>
      </c>
      <c r="F148" t="s">
        <v>591</v>
      </c>
    </row>
    <row r="149" spans="3:6" x14ac:dyDescent="0.35">
      <c r="C149">
        <v>141</v>
      </c>
      <c r="D149" s="6" t="str">
        <f>HYPERLINK("#'B- Table 141'!A1", "Which, if any, of the following do you trust to develop new AI technologies safely?Please select all that apply")</f>
        <v>Which, if any, of the following do you trust to develop new AI technologies safely?Please select all that apply</v>
      </c>
      <c r="E149" s="8" t="str">
        <f>HYPERLINK("#'B- Full Results'!A1238", "1238")</f>
        <v>1238</v>
      </c>
      <c r="F149" t="s">
        <v>14</v>
      </c>
    </row>
    <row r="150" spans="3:6" x14ac:dyDescent="0.35">
      <c r="C150">
        <v>142</v>
      </c>
      <c r="D150" s="6" t="str">
        <f>HYPERLINK("#'B- Table 142'!A1", "And which, if any, of the same list do you NOT trust to develop new AI technologies safely?Please select all that apply...317")</f>
        <v>And which, if any, of the same list do you NOT trust to develop new AI technologies safely?Please select all that apply...317</v>
      </c>
      <c r="E150" s="8" t="str">
        <f>HYPERLINK("#'B- Full Results'!A1265", "1265")</f>
        <v>1265</v>
      </c>
      <c r="F150" t="s">
        <v>14</v>
      </c>
    </row>
  </sheetData>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BE1292"/>
  <sheetViews>
    <sheetView showGridLines="0" workbookViewId="0">
      <pane xSplit="2" ySplit="8" topLeftCell="C70" activePane="bottomRight" state="frozen"/>
      <selection pane="topRight"/>
      <selection pane="bottomLeft"/>
      <selection pane="bottomRight"/>
    </sheetView>
  </sheetViews>
  <sheetFormatPr defaultColWidth="10.90625" defaultRowHeight="14.5" x14ac:dyDescent="0.35"/>
  <cols>
    <col min="2" max="2" width="20.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28" t="s">
        <v>31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0"/>
      <c r="C5" s="10"/>
      <c r="D5" s="29" t="s">
        <v>32</v>
      </c>
      <c r="E5" s="30"/>
      <c r="F5" s="10"/>
      <c r="G5" s="29" t="s">
        <v>33</v>
      </c>
      <c r="H5" s="30"/>
      <c r="I5" s="30"/>
      <c r="J5" s="30"/>
      <c r="K5" s="30"/>
      <c r="L5" s="30"/>
      <c r="M5" s="10"/>
      <c r="N5" s="29" t="s">
        <v>34</v>
      </c>
      <c r="O5" s="30"/>
      <c r="P5" s="30"/>
      <c r="Q5" s="30"/>
      <c r="R5" s="10"/>
      <c r="S5" s="29" t="s">
        <v>35</v>
      </c>
      <c r="T5" s="30"/>
      <c r="U5" s="10"/>
      <c r="V5" s="29" t="s">
        <v>36</v>
      </c>
      <c r="W5" s="30"/>
      <c r="X5" s="30"/>
      <c r="Y5" s="30"/>
      <c r="Z5" s="10"/>
      <c r="AA5" s="29" t="s">
        <v>37</v>
      </c>
      <c r="AB5" s="30"/>
      <c r="AC5" s="30"/>
      <c r="AD5" s="30"/>
      <c r="AE5" s="30"/>
      <c r="AF5" s="30"/>
      <c r="AG5" s="10"/>
      <c r="AH5" s="29" t="s">
        <v>38</v>
      </c>
      <c r="AI5" s="30"/>
      <c r="AJ5" s="10"/>
      <c r="AK5" s="29" t="s">
        <v>39</v>
      </c>
      <c r="AL5" s="30"/>
      <c r="AM5" s="10"/>
      <c r="AN5" s="29" t="s">
        <v>40</v>
      </c>
      <c r="AO5" s="30"/>
      <c r="AP5" s="10"/>
      <c r="AQ5" s="29" t="s">
        <v>41</v>
      </c>
      <c r="AR5" s="30"/>
      <c r="AS5" s="30"/>
      <c r="AT5" s="10"/>
      <c r="AU5" s="29" t="s">
        <v>42</v>
      </c>
      <c r="AV5" s="30"/>
      <c r="AW5" s="10"/>
      <c r="AX5" s="29" t="s">
        <v>43</v>
      </c>
      <c r="AY5" s="30"/>
      <c r="AZ5" s="10"/>
      <c r="BA5" s="29" t="s">
        <v>44</v>
      </c>
      <c r="BB5" s="30"/>
      <c r="BC5" s="10"/>
      <c r="BD5" s="29"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2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2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11" spans="2:57" x14ac:dyDescent="0.35">
      <c r="B11" s="7" t="s">
        <v>85</v>
      </c>
    </row>
    <row r="12" spans="2:57" x14ac:dyDescent="0.35">
      <c r="B12" s="15" t="s">
        <v>14</v>
      </c>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row>
    <row r="13" spans="2:57" x14ac:dyDescent="0.35">
      <c r="B13" t="s">
        <v>86</v>
      </c>
      <c r="C13" s="16">
        <v>0.194991559648929</v>
      </c>
      <c r="D13" s="16">
        <v>0.265927118872682</v>
      </c>
      <c r="E13" s="16">
        <v>0.12965858837786701</v>
      </c>
      <c r="F13" s="16"/>
      <c r="G13" s="16">
        <v>0.18915793268814099</v>
      </c>
      <c r="H13" s="16">
        <v>0.28089411621801003</v>
      </c>
      <c r="I13" s="16">
        <v>0.32692999405779899</v>
      </c>
      <c r="J13" s="16">
        <v>0.19430391889502699</v>
      </c>
      <c r="K13" s="16">
        <v>0.14251660283124801</v>
      </c>
      <c r="L13" s="16">
        <v>6.5539481242308906E-2</v>
      </c>
      <c r="M13" s="16"/>
      <c r="N13" s="16">
        <v>0.195441639166199</v>
      </c>
      <c r="O13" s="16">
        <v>0.18652704583278301</v>
      </c>
      <c r="P13" s="16">
        <v>0.17779528338527401</v>
      </c>
      <c r="Q13" s="16">
        <v>0.229666156050471</v>
      </c>
      <c r="R13" s="16"/>
      <c r="S13" s="16">
        <v>0.17441826005341801</v>
      </c>
      <c r="T13" s="16">
        <v>0.228001212369602</v>
      </c>
      <c r="U13" s="16"/>
      <c r="V13" s="16">
        <v>0.14191473357477299</v>
      </c>
      <c r="W13" s="16">
        <v>0.16440012487156899</v>
      </c>
      <c r="X13" s="16">
        <v>0.24999513124947101</v>
      </c>
      <c r="Y13" s="16">
        <v>0.38946744572377201</v>
      </c>
      <c r="Z13" s="16"/>
      <c r="AA13" s="16">
        <v>0.12376324893161</v>
      </c>
      <c r="AB13" s="16">
        <v>0.12542421229801201</v>
      </c>
      <c r="AC13" s="16">
        <v>0.18052847534654701</v>
      </c>
      <c r="AD13" s="16">
        <v>0.29911681874434198</v>
      </c>
      <c r="AE13" s="16">
        <v>0.36215439572817398</v>
      </c>
      <c r="AF13" s="16">
        <v>0.33749196415321198</v>
      </c>
      <c r="AG13" s="16"/>
      <c r="AH13" s="16">
        <v>0.24510964595787799</v>
      </c>
      <c r="AI13" s="16">
        <v>0.18739428514560399</v>
      </c>
      <c r="AJ13" s="16"/>
      <c r="AK13" s="16">
        <v>0.25176362038148598</v>
      </c>
      <c r="AL13" s="16">
        <v>0.17846608090212501</v>
      </c>
      <c r="AM13" s="16"/>
      <c r="AN13" s="16">
        <v>0.25468899936841299</v>
      </c>
      <c r="AO13" s="16">
        <v>0.20953155180262401</v>
      </c>
      <c r="AP13" s="16"/>
      <c r="AQ13" s="16">
        <v>0.19673329129780801</v>
      </c>
      <c r="AR13" s="16">
        <v>0.17276499964556599</v>
      </c>
      <c r="AS13" s="16">
        <v>0.249365448710684</v>
      </c>
      <c r="AT13" s="16"/>
      <c r="AU13" s="16">
        <v>0.23180851081068399</v>
      </c>
      <c r="AV13" s="16">
        <v>0.15505879439178399</v>
      </c>
      <c r="AW13" s="16"/>
      <c r="AX13" s="16">
        <v>0.234096728808351</v>
      </c>
      <c r="AY13" s="16">
        <v>1.9869784666499801E-2</v>
      </c>
      <c r="AZ13" s="16"/>
      <c r="BA13" s="16">
        <v>0.33551130139490598</v>
      </c>
      <c r="BB13" s="16">
        <v>0.31524086153285602</v>
      </c>
      <c r="BC13" s="16"/>
      <c r="BD13" s="16">
        <v>0.258986083912364</v>
      </c>
      <c r="BE13" s="16">
        <v>0.190380273161293</v>
      </c>
    </row>
    <row r="14" spans="2:57" x14ac:dyDescent="0.35">
      <c r="B14" t="s">
        <v>87</v>
      </c>
      <c r="C14" s="16">
        <v>0.41285856561564599</v>
      </c>
      <c r="D14" s="16">
        <v>0.39770490922766799</v>
      </c>
      <c r="E14" s="16">
        <v>0.42379824548940198</v>
      </c>
      <c r="F14" s="16"/>
      <c r="G14" s="16">
        <v>0.50466205086887805</v>
      </c>
      <c r="H14" s="16">
        <v>0.44994794699941099</v>
      </c>
      <c r="I14" s="16">
        <v>0.41941157431741199</v>
      </c>
      <c r="J14" s="16">
        <v>0.41169556794180501</v>
      </c>
      <c r="K14" s="16">
        <v>0.336437266941497</v>
      </c>
      <c r="L14" s="16">
        <v>0.384523035597301</v>
      </c>
      <c r="M14" s="16"/>
      <c r="N14" s="16">
        <v>0.40976067969527602</v>
      </c>
      <c r="O14" s="16">
        <v>0.43232349011299098</v>
      </c>
      <c r="P14" s="16">
        <v>0.43705917490436402</v>
      </c>
      <c r="Q14" s="16">
        <v>0.35923976373671002</v>
      </c>
      <c r="R14" s="16"/>
      <c r="S14" s="16">
        <v>0.40137734363475802</v>
      </c>
      <c r="T14" s="16">
        <v>0.43431531366171799</v>
      </c>
      <c r="U14" s="16"/>
      <c r="V14" s="16">
        <v>0.31880590420535299</v>
      </c>
      <c r="W14" s="16">
        <v>0.4352000140508</v>
      </c>
      <c r="X14" s="16">
        <v>0.46307187785495002</v>
      </c>
      <c r="Y14" s="16">
        <v>0.42061826864613699</v>
      </c>
      <c r="Z14" s="16"/>
      <c r="AA14" s="16">
        <v>0.39363239972840303</v>
      </c>
      <c r="AB14" s="16">
        <v>0.44446474080895998</v>
      </c>
      <c r="AC14" s="16">
        <v>0.48151002227567102</v>
      </c>
      <c r="AD14" s="16">
        <v>0.40167653847233598</v>
      </c>
      <c r="AE14" s="16">
        <v>0.421489913563451</v>
      </c>
      <c r="AF14" s="16">
        <v>0.30503128970969301</v>
      </c>
      <c r="AG14" s="16"/>
      <c r="AH14" s="16">
        <v>0.395050360389818</v>
      </c>
      <c r="AI14" s="16">
        <v>0.44664098140076203</v>
      </c>
      <c r="AJ14" s="16"/>
      <c r="AK14" s="16">
        <v>0.39814695201420502</v>
      </c>
      <c r="AL14" s="16">
        <v>0.44810181739451799</v>
      </c>
      <c r="AM14" s="16"/>
      <c r="AN14" s="16">
        <v>0.38513043992319201</v>
      </c>
      <c r="AO14" s="16">
        <v>0.43736289327128902</v>
      </c>
      <c r="AP14" s="16"/>
      <c r="AQ14" s="16">
        <v>0.424856499211337</v>
      </c>
      <c r="AR14" s="16">
        <v>0.42239517684342698</v>
      </c>
      <c r="AS14" s="16">
        <v>0.43232291943925999</v>
      </c>
      <c r="AT14" s="16"/>
      <c r="AU14" s="16">
        <v>0.38727040187738399</v>
      </c>
      <c r="AV14" s="16">
        <v>0.44762059595803499</v>
      </c>
      <c r="AW14" s="16"/>
      <c r="AX14" s="16">
        <v>0.47751540319326102</v>
      </c>
      <c r="AY14" s="16">
        <v>0.12821897765313001</v>
      </c>
      <c r="AZ14" s="16"/>
      <c r="BA14" s="16">
        <v>0.44404334740409801</v>
      </c>
      <c r="BB14" s="16">
        <v>0.50090738096002996</v>
      </c>
      <c r="BC14" s="16"/>
      <c r="BD14" s="16">
        <v>0.43623296006767598</v>
      </c>
      <c r="BE14" s="16">
        <v>0.44804003513497198</v>
      </c>
    </row>
    <row r="15" spans="2:57" x14ac:dyDescent="0.35">
      <c r="B15" t="s">
        <v>88</v>
      </c>
      <c r="C15" s="16">
        <v>0.33695331107721499</v>
      </c>
      <c r="D15" s="16">
        <v>0.298886422751104</v>
      </c>
      <c r="E15" s="16">
        <v>0.37402399331921399</v>
      </c>
      <c r="F15" s="16"/>
      <c r="G15" s="16">
        <v>0.18486221963174501</v>
      </c>
      <c r="H15" s="16">
        <v>0.176550079303263</v>
      </c>
      <c r="I15" s="16">
        <v>0.21764329981788699</v>
      </c>
      <c r="J15" s="16">
        <v>0.34660282829023198</v>
      </c>
      <c r="K15" s="16">
        <v>0.49290142328452902</v>
      </c>
      <c r="L15" s="16">
        <v>0.52248174427560301</v>
      </c>
      <c r="M15" s="16"/>
      <c r="N15" s="16">
        <v>0.35602683756689801</v>
      </c>
      <c r="O15" s="16">
        <v>0.31086871263740701</v>
      </c>
      <c r="P15" s="16">
        <v>0.33434447025506298</v>
      </c>
      <c r="Q15" s="16">
        <v>0.35025682345957299</v>
      </c>
      <c r="R15" s="16"/>
      <c r="S15" s="16">
        <v>0.38832039251582101</v>
      </c>
      <c r="T15" s="16">
        <v>0.25830352351282498</v>
      </c>
      <c r="U15" s="16"/>
      <c r="V15" s="16">
        <v>0.43010503562781099</v>
      </c>
      <c r="W15" s="16">
        <v>0.35096587772982402</v>
      </c>
      <c r="X15" s="16">
        <v>0.26815908677270001</v>
      </c>
      <c r="Y15" s="16">
        <v>0.14786010627520901</v>
      </c>
      <c r="Z15" s="16"/>
      <c r="AA15" s="16">
        <v>0.389111693304244</v>
      </c>
      <c r="AB15" s="16">
        <v>0.38689182419102103</v>
      </c>
      <c r="AC15" s="16">
        <v>0.31149313656435101</v>
      </c>
      <c r="AD15" s="16">
        <v>0.26507981833980199</v>
      </c>
      <c r="AE15" s="16">
        <v>0.21635569070837499</v>
      </c>
      <c r="AF15" s="16">
        <v>0.31794126527272698</v>
      </c>
      <c r="AG15" s="16"/>
      <c r="AH15" s="16">
        <v>0.334436190298041</v>
      </c>
      <c r="AI15" s="16">
        <v>0.32519862688491602</v>
      </c>
      <c r="AJ15" s="16"/>
      <c r="AK15" s="16">
        <v>0.31720021301097301</v>
      </c>
      <c r="AL15" s="16">
        <v>0.34725930596472199</v>
      </c>
      <c r="AM15" s="16"/>
      <c r="AN15" s="16">
        <v>0.33566161152107399</v>
      </c>
      <c r="AO15" s="16">
        <v>0.326980506465888</v>
      </c>
      <c r="AP15" s="16"/>
      <c r="AQ15" s="16">
        <v>0.34651623583643099</v>
      </c>
      <c r="AR15" s="16">
        <v>0.33983815681592699</v>
      </c>
      <c r="AS15" s="16">
        <v>0.310194992148976</v>
      </c>
      <c r="AT15" s="16"/>
      <c r="AU15" s="16">
        <v>0.35868269640365602</v>
      </c>
      <c r="AV15" s="16">
        <v>0.31221459901537302</v>
      </c>
      <c r="AW15" s="16"/>
      <c r="AX15" s="16">
        <v>0.26371681807832098</v>
      </c>
      <c r="AY15" s="16">
        <v>0.82960753323000003</v>
      </c>
      <c r="AZ15" s="16"/>
      <c r="BA15" s="16">
        <v>0.20309692602424401</v>
      </c>
      <c r="BB15" s="16">
        <v>0.16654839700862001</v>
      </c>
      <c r="BC15" s="16"/>
      <c r="BD15" s="16">
        <v>0.28858849958257299</v>
      </c>
      <c r="BE15" s="16">
        <v>0.34481527607678802</v>
      </c>
    </row>
    <row r="16" spans="2:57" x14ac:dyDescent="0.35">
      <c r="B16" t="s">
        <v>89</v>
      </c>
      <c r="C16" s="16">
        <v>5.51965636582099E-2</v>
      </c>
      <c r="D16" s="16">
        <v>3.7481549148546102E-2</v>
      </c>
      <c r="E16" s="16">
        <v>7.2519172813517704E-2</v>
      </c>
      <c r="F16" s="16"/>
      <c r="G16" s="16">
        <v>0.121317796811236</v>
      </c>
      <c r="H16" s="16">
        <v>9.2607857479315103E-2</v>
      </c>
      <c r="I16" s="16">
        <v>3.6015131806902002E-2</v>
      </c>
      <c r="J16" s="16">
        <v>4.7397684872936698E-2</v>
      </c>
      <c r="K16" s="16">
        <v>2.81447069427271E-2</v>
      </c>
      <c r="L16" s="16">
        <v>2.7455738884787799E-2</v>
      </c>
      <c r="M16" s="16"/>
      <c r="N16" s="16">
        <v>3.8770843571627002E-2</v>
      </c>
      <c r="O16" s="16">
        <v>7.0280751416818693E-2</v>
      </c>
      <c r="P16" s="16">
        <v>5.0801071455299801E-2</v>
      </c>
      <c r="Q16" s="16">
        <v>6.0837256753245597E-2</v>
      </c>
      <c r="R16" s="16"/>
      <c r="S16" s="16">
        <v>3.5884003796003601E-2</v>
      </c>
      <c r="T16" s="16">
        <v>7.9379950455855303E-2</v>
      </c>
      <c r="U16" s="16"/>
      <c r="V16" s="16">
        <v>0.109174326592063</v>
      </c>
      <c r="W16" s="16">
        <v>4.9433983347807499E-2</v>
      </c>
      <c r="X16" s="16">
        <v>1.8773904122879399E-2</v>
      </c>
      <c r="Y16" s="16">
        <v>4.2054179354881899E-2</v>
      </c>
      <c r="Z16" s="16"/>
      <c r="AA16" s="16">
        <v>9.3492658035742499E-2</v>
      </c>
      <c r="AB16" s="16">
        <v>4.3219222702007301E-2</v>
      </c>
      <c r="AC16" s="16">
        <v>2.6468365813431101E-2</v>
      </c>
      <c r="AD16" s="16">
        <v>3.4126824443519797E-2</v>
      </c>
      <c r="AE16" s="16">
        <v>0</v>
      </c>
      <c r="AF16" s="16">
        <v>3.9535480864368297E-2</v>
      </c>
      <c r="AG16" s="16"/>
      <c r="AH16" s="16">
        <v>2.54038033542624E-2</v>
      </c>
      <c r="AI16" s="16">
        <v>4.0766106568717701E-2</v>
      </c>
      <c r="AJ16" s="16"/>
      <c r="AK16" s="16">
        <v>3.2889214593336699E-2</v>
      </c>
      <c r="AL16" s="16">
        <v>2.6172795738635402E-2</v>
      </c>
      <c r="AM16" s="16"/>
      <c r="AN16" s="16">
        <v>2.4518949187321299E-2</v>
      </c>
      <c r="AO16" s="16">
        <v>2.61250484601993E-2</v>
      </c>
      <c r="AP16" s="16"/>
      <c r="AQ16" s="16">
        <v>3.1893973654423702E-2</v>
      </c>
      <c r="AR16" s="16">
        <v>6.5001666695079702E-2</v>
      </c>
      <c r="AS16" s="16">
        <v>8.1166397010802895E-3</v>
      </c>
      <c r="AT16" s="16"/>
      <c r="AU16" s="16">
        <v>2.22383909082749E-2</v>
      </c>
      <c r="AV16" s="16">
        <v>8.5106010634807799E-2</v>
      </c>
      <c r="AW16" s="16"/>
      <c r="AX16" s="16">
        <v>2.46710499200667E-2</v>
      </c>
      <c r="AY16" s="16">
        <v>2.2303704450370498E-2</v>
      </c>
      <c r="AZ16" s="16"/>
      <c r="BA16" s="16">
        <v>1.7348425176751201E-2</v>
      </c>
      <c r="BB16" s="16">
        <v>1.7303360498494302E-2</v>
      </c>
      <c r="BC16" s="16"/>
      <c r="BD16" s="16">
        <v>1.6192456437386701E-2</v>
      </c>
      <c r="BE16" s="16">
        <v>1.6764415626946801E-2</v>
      </c>
    </row>
    <row r="17" spans="2:57" x14ac:dyDescent="0.35">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row>
    <row r="18" spans="2:57" x14ac:dyDescent="0.35">
      <c r="B18" s="7" t="s">
        <v>90</v>
      </c>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row>
    <row r="19" spans="2:57" x14ac:dyDescent="0.35">
      <c r="B19" s="15" t="s">
        <v>14</v>
      </c>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row>
    <row r="20" spans="2:57" x14ac:dyDescent="0.35">
      <c r="B20" t="s">
        <v>91</v>
      </c>
      <c r="C20" s="16">
        <v>0.34601502639066301</v>
      </c>
      <c r="D20" s="16">
        <v>0.4309840023357</v>
      </c>
      <c r="E20" s="16">
        <v>0.26598572885752197</v>
      </c>
      <c r="F20" s="16"/>
      <c r="G20" s="16">
        <v>0.37876965727655398</v>
      </c>
      <c r="H20" s="16">
        <v>0.54815476869359003</v>
      </c>
      <c r="I20" s="16">
        <v>0.53604445539493195</v>
      </c>
      <c r="J20" s="16">
        <v>0.33488379083353198</v>
      </c>
      <c r="K20" s="16">
        <v>0.21486755330817001</v>
      </c>
      <c r="L20" s="16">
        <v>0.12105294625959399</v>
      </c>
      <c r="M20" s="16"/>
      <c r="N20" s="16">
        <v>0.37793953047186901</v>
      </c>
      <c r="O20" s="16">
        <v>0.32681536466126399</v>
      </c>
      <c r="P20" s="16">
        <v>0.332369812850695</v>
      </c>
      <c r="Q20" s="16">
        <v>0.36187941786804301</v>
      </c>
      <c r="R20" s="16"/>
      <c r="S20" s="16">
        <v>0.29308169143040202</v>
      </c>
      <c r="T20" s="16">
        <v>0.42939186046309702</v>
      </c>
      <c r="U20" s="16"/>
      <c r="V20" s="16">
        <v>0.31758594947065699</v>
      </c>
      <c r="W20" s="16">
        <v>0.30085649269579201</v>
      </c>
      <c r="X20" s="16">
        <v>0.40083051743011699</v>
      </c>
      <c r="Y20" s="16">
        <v>0.52447111520923695</v>
      </c>
      <c r="Z20" s="16"/>
      <c r="AA20" s="16">
        <v>0.30447918619018899</v>
      </c>
      <c r="AB20" s="16">
        <v>0.270065761110587</v>
      </c>
      <c r="AC20" s="16">
        <v>0.35057206066521002</v>
      </c>
      <c r="AD20" s="16">
        <v>0.42303870777570401</v>
      </c>
      <c r="AE20" s="16">
        <v>0.47891237369725198</v>
      </c>
      <c r="AF20" s="16">
        <v>0.377160372152478</v>
      </c>
      <c r="AG20" s="16"/>
      <c r="AH20" s="16">
        <v>0.388353031141141</v>
      </c>
      <c r="AI20" s="16">
        <v>0.337109846840907</v>
      </c>
      <c r="AJ20" s="16"/>
      <c r="AK20" s="16">
        <v>0.39165938055516603</v>
      </c>
      <c r="AL20" s="16">
        <v>0.34173985449796002</v>
      </c>
      <c r="AM20" s="16"/>
      <c r="AN20" s="16">
        <v>0.38738524268507801</v>
      </c>
      <c r="AO20" s="16">
        <v>0.36950437756488203</v>
      </c>
      <c r="AP20" s="16"/>
      <c r="AQ20" s="16">
        <v>0.32628785130591198</v>
      </c>
      <c r="AR20" s="16">
        <v>0.34348118173189202</v>
      </c>
      <c r="AS20" s="16">
        <v>0.38606958588275098</v>
      </c>
      <c r="AT20" s="16"/>
      <c r="AU20" s="16">
        <v>0.36085539252182602</v>
      </c>
      <c r="AV20" s="16">
        <v>0.32954446081489402</v>
      </c>
      <c r="AW20" s="16"/>
      <c r="AX20" s="16">
        <v>0.42358935204879999</v>
      </c>
      <c r="AY20" s="16">
        <v>0</v>
      </c>
      <c r="AZ20" s="16"/>
      <c r="BA20" s="16">
        <v>0.53493301790465797</v>
      </c>
      <c r="BB20" s="16">
        <v>0.500282824527848</v>
      </c>
      <c r="BC20" s="16"/>
      <c r="BD20" s="16">
        <v>0.39363486963187899</v>
      </c>
      <c r="BE20" s="16">
        <v>0.364138580906054</v>
      </c>
    </row>
    <row r="21" spans="2:57" x14ac:dyDescent="0.35">
      <c r="B21" t="s">
        <v>92</v>
      </c>
      <c r="C21" s="16">
        <v>0.47084928976145701</v>
      </c>
      <c r="D21" s="16">
        <v>0.44872204993213299</v>
      </c>
      <c r="E21" s="16">
        <v>0.49182041502118401</v>
      </c>
      <c r="F21" s="16"/>
      <c r="G21" s="16">
        <v>0.41486773593402698</v>
      </c>
      <c r="H21" s="16">
        <v>0.334065469240997</v>
      </c>
      <c r="I21" s="16">
        <v>0.36321061093774298</v>
      </c>
      <c r="J21" s="16">
        <v>0.48748764509408898</v>
      </c>
      <c r="K21" s="16">
        <v>0.59279565702451298</v>
      </c>
      <c r="L21" s="16">
        <v>0.59333467354253699</v>
      </c>
      <c r="M21" s="16"/>
      <c r="N21" s="16">
        <v>0.45863237760005499</v>
      </c>
      <c r="O21" s="16">
        <v>0.489249362158721</v>
      </c>
      <c r="P21" s="16">
        <v>0.47677598401830301</v>
      </c>
      <c r="Q21" s="16">
        <v>0.45401798014612199</v>
      </c>
      <c r="R21" s="16"/>
      <c r="S21" s="16">
        <v>0.50123835679911999</v>
      </c>
      <c r="T21" s="16">
        <v>0.425210304547332</v>
      </c>
      <c r="U21" s="16"/>
      <c r="V21" s="16">
        <v>0.43905556151226199</v>
      </c>
      <c r="W21" s="16">
        <v>0.51154448674900599</v>
      </c>
      <c r="X21" s="16">
        <v>0.46042097081196898</v>
      </c>
      <c r="Y21" s="16">
        <v>0.37547850484086998</v>
      </c>
      <c r="Z21" s="16"/>
      <c r="AA21" s="16">
        <v>0.44281555417115698</v>
      </c>
      <c r="AB21" s="16">
        <v>0.56134481367066502</v>
      </c>
      <c r="AC21" s="16">
        <v>0.54770693549420102</v>
      </c>
      <c r="AD21" s="16">
        <v>0.43323499293569101</v>
      </c>
      <c r="AE21" s="16">
        <v>0.43860628316390199</v>
      </c>
      <c r="AF21" s="16">
        <v>0.40794118491619602</v>
      </c>
      <c r="AG21" s="16"/>
      <c r="AH21" s="16">
        <v>0.48217210823128398</v>
      </c>
      <c r="AI21" s="16">
        <v>0.49702159936400497</v>
      </c>
      <c r="AJ21" s="16"/>
      <c r="AK21" s="16">
        <v>0.45960170789523802</v>
      </c>
      <c r="AL21" s="16">
        <v>0.50367306645745602</v>
      </c>
      <c r="AM21" s="16"/>
      <c r="AN21" s="16">
        <v>0.47009372416545903</v>
      </c>
      <c r="AO21" s="16">
        <v>0.497846359920115</v>
      </c>
      <c r="AP21" s="16"/>
      <c r="AQ21" s="16">
        <v>0.48615299804304002</v>
      </c>
      <c r="AR21" s="16">
        <v>0.46402620911218301</v>
      </c>
      <c r="AS21" s="16">
        <v>0.49878331985695001</v>
      </c>
      <c r="AT21" s="16"/>
      <c r="AU21" s="16">
        <v>0.48393343982514297</v>
      </c>
      <c r="AV21" s="16">
        <v>0.46109983308990699</v>
      </c>
      <c r="AW21" s="16"/>
      <c r="AX21" s="16">
        <v>0.57641064795120001</v>
      </c>
      <c r="AY21" s="16">
        <v>0</v>
      </c>
      <c r="AZ21" s="16"/>
      <c r="BA21" s="16">
        <v>0.38376001217491601</v>
      </c>
      <c r="BB21" s="16">
        <v>0.47510890735866201</v>
      </c>
      <c r="BC21" s="16"/>
      <c r="BD21" s="16">
        <v>0.49345248643009199</v>
      </c>
      <c r="BE21" s="16">
        <v>0.46194169752923298</v>
      </c>
    </row>
    <row r="22" spans="2:57" x14ac:dyDescent="0.35">
      <c r="B22" t="s">
        <v>93</v>
      </c>
      <c r="C22" s="16">
        <v>0.106931933948457</v>
      </c>
      <c r="D22" s="16">
        <v>6.5263388602739406E-2</v>
      </c>
      <c r="E22" s="16">
        <v>0.147455578866409</v>
      </c>
      <c r="F22" s="16"/>
      <c r="G22" s="16">
        <v>7.4941975875684297E-2</v>
      </c>
      <c r="H22" s="16">
        <v>4.8313440337243399E-2</v>
      </c>
      <c r="I22" s="16">
        <v>5.7469269797157302E-2</v>
      </c>
      <c r="J22" s="16">
        <v>9.6401259263294597E-2</v>
      </c>
      <c r="K22" s="16">
        <v>0.12750748958753699</v>
      </c>
      <c r="L22" s="16">
        <v>0.20497798707453899</v>
      </c>
      <c r="M22" s="16"/>
      <c r="N22" s="16">
        <v>0.110333416778263</v>
      </c>
      <c r="O22" s="16">
        <v>0.11926154322124199</v>
      </c>
      <c r="P22" s="16">
        <v>0.101282448693642</v>
      </c>
      <c r="Q22" s="16">
        <v>0.102839398541171</v>
      </c>
      <c r="R22" s="16"/>
      <c r="S22" s="16">
        <v>0.14027301452785301</v>
      </c>
      <c r="T22" s="16">
        <v>5.7658671799415598E-2</v>
      </c>
      <c r="U22" s="16"/>
      <c r="V22" s="16">
        <v>0.102511680719458</v>
      </c>
      <c r="W22" s="16">
        <v>0.122587859749513</v>
      </c>
      <c r="X22" s="16">
        <v>9.8103018029617503E-2</v>
      </c>
      <c r="Y22" s="16">
        <v>5.7996200595010802E-2</v>
      </c>
      <c r="Z22" s="16"/>
      <c r="AA22" s="16">
        <v>0.12678910453487799</v>
      </c>
      <c r="AB22" s="16">
        <v>0.103504290249156</v>
      </c>
      <c r="AC22" s="16">
        <v>6.6922427411443206E-2</v>
      </c>
      <c r="AD22" s="16">
        <v>0.102173630295323</v>
      </c>
      <c r="AE22" s="16">
        <v>7.6662184093151495E-2</v>
      </c>
      <c r="AF22" s="16">
        <v>0.124837067449466</v>
      </c>
      <c r="AG22" s="16"/>
      <c r="AH22" s="16">
        <v>9.1311500724268496E-2</v>
      </c>
      <c r="AI22" s="16">
        <v>0.125825228751095</v>
      </c>
      <c r="AJ22" s="16"/>
      <c r="AK22" s="16">
        <v>8.9348671798166704E-2</v>
      </c>
      <c r="AL22" s="16">
        <v>0.121518730626897</v>
      </c>
      <c r="AM22" s="16"/>
      <c r="AN22" s="16">
        <v>9.2552605662537299E-2</v>
      </c>
      <c r="AO22" s="16">
        <v>0.107449577221489</v>
      </c>
      <c r="AP22" s="16"/>
      <c r="AQ22" s="16">
        <v>0.14146741600021601</v>
      </c>
      <c r="AR22" s="16">
        <v>0.109044397496422</v>
      </c>
      <c r="AS22" s="16">
        <v>7.8025889584428507E-2</v>
      </c>
      <c r="AT22" s="16"/>
      <c r="AU22" s="16">
        <v>0.111511194629826</v>
      </c>
      <c r="AV22" s="16">
        <v>0.103410247627914</v>
      </c>
      <c r="AW22" s="16"/>
      <c r="AX22" s="16">
        <v>0</v>
      </c>
      <c r="AY22" s="16">
        <v>0.76457814098388799</v>
      </c>
      <c r="AZ22" s="16"/>
      <c r="BA22" s="16">
        <v>4.66808614738718E-2</v>
      </c>
      <c r="BB22" s="16">
        <v>2.4608268113490699E-2</v>
      </c>
      <c r="BC22" s="16"/>
      <c r="BD22" s="16">
        <v>7.3268935403132202E-2</v>
      </c>
      <c r="BE22" s="16">
        <v>0.13182923871903701</v>
      </c>
    </row>
    <row r="23" spans="2:57" x14ac:dyDescent="0.35">
      <c r="B23" t="s">
        <v>94</v>
      </c>
      <c r="C23" s="16">
        <v>3.2925496203617503E-2</v>
      </c>
      <c r="D23" s="16">
        <v>2.6081645346416198E-2</v>
      </c>
      <c r="E23" s="16">
        <v>3.9730169811447003E-2</v>
      </c>
      <c r="F23" s="16"/>
      <c r="G23" s="16">
        <v>1.3438118083047301E-2</v>
      </c>
      <c r="H23" s="16">
        <v>1.91992748890796E-2</v>
      </c>
      <c r="I23" s="16">
        <v>0</v>
      </c>
      <c r="J23" s="16">
        <v>3.16636624334765E-2</v>
      </c>
      <c r="K23" s="16">
        <v>4.6277840043206703E-2</v>
      </c>
      <c r="L23" s="16">
        <v>7.1716280142982106E-2</v>
      </c>
      <c r="M23" s="16"/>
      <c r="N23" s="16">
        <v>4.3550100334535199E-2</v>
      </c>
      <c r="O23" s="16">
        <v>2.35337192973166E-2</v>
      </c>
      <c r="P23" s="16">
        <v>4.47090787488751E-2</v>
      </c>
      <c r="Q23" s="16">
        <v>1.45978834253637E-2</v>
      </c>
      <c r="R23" s="16"/>
      <c r="S23" s="16">
        <v>4.5065794909155701E-2</v>
      </c>
      <c r="T23" s="16">
        <v>1.49238944063846E-2</v>
      </c>
      <c r="U23" s="16"/>
      <c r="V23" s="16">
        <v>4.9511974808521798E-2</v>
      </c>
      <c r="W23" s="16">
        <v>3.8863291327205202E-2</v>
      </c>
      <c r="X23" s="16">
        <v>1.62444826480516E-2</v>
      </c>
      <c r="Y23" s="16">
        <v>0</v>
      </c>
      <c r="Z23" s="16"/>
      <c r="AA23" s="16">
        <v>4.2862220621118802E-2</v>
      </c>
      <c r="AB23" s="16">
        <v>3.6038123544308E-2</v>
      </c>
      <c r="AC23" s="16">
        <v>3.4798576429145502E-2</v>
      </c>
      <c r="AD23" s="16">
        <v>2.02143852430158E-2</v>
      </c>
      <c r="AE23" s="16">
        <v>5.8191590456948402E-3</v>
      </c>
      <c r="AF23" s="16">
        <v>5.05258946174909E-2</v>
      </c>
      <c r="AG23" s="16"/>
      <c r="AH23" s="16">
        <v>1.78753304170753E-2</v>
      </c>
      <c r="AI23" s="16">
        <v>2.9068467814050501E-2</v>
      </c>
      <c r="AJ23" s="16"/>
      <c r="AK23" s="16">
        <v>2.4275715000518901E-2</v>
      </c>
      <c r="AL23" s="16">
        <v>3.3068348417688E-2</v>
      </c>
      <c r="AM23" s="16"/>
      <c r="AN23" s="16">
        <v>2.6489753124149001E-2</v>
      </c>
      <c r="AO23" s="16">
        <v>2.1340733089518699E-2</v>
      </c>
      <c r="AP23" s="16"/>
      <c r="AQ23" s="16">
        <v>7.8999015377113607E-3</v>
      </c>
      <c r="AR23" s="16">
        <v>3.8985245011862998E-2</v>
      </c>
      <c r="AS23" s="16">
        <v>2.9004564974790301E-2</v>
      </c>
      <c r="AT23" s="16"/>
      <c r="AU23" s="16">
        <v>3.3180589421226397E-2</v>
      </c>
      <c r="AV23" s="16">
        <v>3.3200692817687401E-2</v>
      </c>
      <c r="AW23" s="16"/>
      <c r="AX23" s="16">
        <v>0</v>
      </c>
      <c r="AY23" s="16">
        <v>0.23542185901611201</v>
      </c>
      <c r="AZ23" s="16"/>
      <c r="BA23" s="16">
        <v>4.5480310309697998E-3</v>
      </c>
      <c r="BB23" s="16">
        <v>0</v>
      </c>
      <c r="BC23" s="16"/>
      <c r="BD23" s="16">
        <v>2.8520199999273799E-2</v>
      </c>
      <c r="BE23" s="16">
        <v>2.5422345592847301E-2</v>
      </c>
    </row>
    <row r="24" spans="2:57" x14ac:dyDescent="0.35">
      <c r="B24" t="s">
        <v>89</v>
      </c>
      <c r="C24" s="16">
        <v>4.3278253695804798E-2</v>
      </c>
      <c r="D24" s="16">
        <v>2.8948913783011801E-2</v>
      </c>
      <c r="E24" s="16">
        <v>5.5008107443438398E-2</v>
      </c>
      <c r="F24" s="16"/>
      <c r="G24" s="16">
        <v>0.117982512830687</v>
      </c>
      <c r="H24" s="16">
        <v>5.0267046839089502E-2</v>
      </c>
      <c r="I24" s="16">
        <v>4.3275663870167798E-2</v>
      </c>
      <c r="J24" s="16">
        <v>4.9563642375607703E-2</v>
      </c>
      <c r="K24" s="16">
        <v>1.8551460036573399E-2</v>
      </c>
      <c r="L24" s="16">
        <v>8.9181129803471895E-3</v>
      </c>
      <c r="M24" s="16"/>
      <c r="N24" s="16">
        <v>9.5445748152765599E-3</v>
      </c>
      <c r="O24" s="16">
        <v>4.1140010661456797E-2</v>
      </c>
      <c r="P24" s="16">
        <v>4.4862675688485801E-2</v>
      </c>
      <c r="Q24" s="16">
        <v>6.6665320019300894E-2</v>
      </c>
      <c r="R24" s="16"/>
      <c r="S24" s="16">
        <v>2.03411423334692E-2</v>
      </c>
      <c r="T24" s="16">
        <v>7.28152687837718E-2</v>
      </c>
      <c r="U24" s="16"/>
      <c r="V24" s="16">
        <v>9.1334833489101694E-2</v>
      </c>
      <c r="W24" s="16">
        <v>2.6147869478484499E-2</v>
      </c>
      <c r="X24" s="16">
        <v>2.4401011080245401E-2</v>
      </c>
      <c r="Y24" s="16">
        <v>4.2054179354881899E-2</v>
      </c>
      <c r="Z24" s="16"/>
      <c r="AA24" s="16">
        <v>8.3053934482655994E-2</v>
      </c>
      <c r="AB24" s="16">
        <v>2.90470114252835E-2</v>
      </c>
      <c r="AC24" s="16">
        <v>0</v>
      </c>
      <c r="AD24" s="16">
        <v>2.1338283750266401E-2</v>
      </c>
      <c r="AE24" s="16">
        <v>0</v>
      </c>
      <c r="AF24" s="16">
        <v>3.9535480864368297E-2</v>
      </c>
      <c r="AG24" s="16"/>
      <c r="AH24" s="16">
        <v>2.0288029486231499E-2</v>
      </c>
      <c r="AI24" s="16">
        <v>1.0974857229942901E-2</v>
      </c>
      <c r="AJ24" s="16"/>
      <c r="AK24" s="16">
        <v>3.5114524750909898E-2</v>
      </c>
      <c r="AL24" s="16">
        <v>0</v>
      </c>
      <c r="AM24" s="16"/>
      <c r="AN24" s="16">
        <v>2.34786743627763E-2</v>
      </c>
      <c r="AO24" s="16">
        <v>3.85895220399629E-3</v>
      </c>
      <c r="AP24" s="16"/>
      <c r="AQ24" s="16">
        <v>3.8191833113121E-2</v>
      </c>
      <c r="AR24" s="16">
        <v>4.4462966647639303E-2</v>
      </c>
      <c r="AS24" s="16">
        <v>8.1166397010802895E-3</v>
      </c>
      <c r="AT24" s="16"/>
      <c r="AU24" s="16">
        <v>1.05193836019787E-2</v>
      </c>
      <c r="AV24" s="16">
        <v>7.2744765649597004E-2</v>
      </c>
      <c r="AW24" s="16"/>
      <c r="AX24" s="16">
        <v>0</v>
      </c>
      <c r="AY24" s="16">
        <v>0</v>
      </c>
      <c r="AZ24" s="16"/>
      <c r="BA24" s="16">
        <v>3.0078077415584301E-2</v>
      </c>
      <c r="BB24" s="16">
        <v>0</v>
      </c>
      <c r="BC24" s="16"/>
      <c r="BD24" s="16">
        <v>1.11235085356228E-2</v>
      </c>
      <c r="BE24" s="16">
        <v>1.6668137252829399E-2</v>
      </c>
    </row>
    <row r="25" spans="2:57" x14ac:dyDescent="0.35">
      <c r="B25" t="s">
        <v>95</v>
      </c>
      <c r="C25" s="16">
        <v>0.81686431615211996</v>
      </c>
      <c r="D25" s="16">
        <v>0.87970605226783305</v>
      </c>
      <c r="E25" s="16">
        <v>0.75780614387870504</v>
      </c>
      <c r="F25" s="16"/>
      <c r="G25" s="16">
        <v>0.79363739321058102</v>
      </c>
      <c r="H25" s="16">
        <v>0.88222023793458704</v>
      </c>
      <c r="I25" s="16">
        <v>0.89925506633267505</v>
      </c>
      <c r="J25" s="16">
        <v>0.82237143592762096</v>
      </c>
      <c r="K25" s="16">
        <v>0.80766321033268296</v>
      </c>
      <c r="L25" s="16">
        <v>0.71438761980213095</v>
      </c>
      <c r="M25" s="16"/>
      <c r="N25" s="16">
        <v>0.83657190807192505</v>
      </c>
      <c r="O25" s="16">
        <v>0.81606472681998499</v>
      </c>
      <c r="P25" s="16">
        <v>0.80914579686899701</v>
      </c>
      <c r="Q25" s="16">
        <v>0.81589739801416405</v>
      </c>
      <c r="R25" s="16"/>
      <c r="S25" s="16">
        <v>0.79432004822952196</v>
      </c>
      <c r="T25" s="16">
        <v>0.85460216501042796</v>
      </c>
      <c r="U25" s="16"/>
      <c r="V25" s="16">
        <v>0.75664151098291899</v>
      </c>
      <c r="W25" s="16">
        <v>0.81240097944479694</v>
      </c>
      <c r="X25" s="16">
        <v>0.86125148824208497</v>
      </c>
      <c r="Y25" s="16">
        <v>0.89994962005010704</v>
      </c>
      <c r="Z25" s="16"/>
      <c r="AA25" s="16">
        <v>0.74729474036134702</v>
      </c>
      <c r="AB25" s="16">
        <v>0.83141057478125302</v>
      </c>
      <c r="AC25" s="16">
        <v>0.89827899615941098</v>
      </c>
      <c r="AD25" s="16">
        <v>0.85627370071139497</v>
      </c>
      <c r="AE25" s="16">
        <v>0.91751865686115397</v>
      </c>
      <c r="AF25" s="16">
        <v>0.78510155706867402</v>
      </c>
      <c r="AG25" s="16"/>
      <c r="AH25" s="16">
        <v>0.87052513937242504</v>
      </c>
      <c r="AI25" s="16">
        <v>0.83413144620491098</v>
      </c>
      <c r="AJ25" s="16"/>
      <c r="AK25" s="16">
        <v>0.85126108845040505</v>
      </c>
      <c r="AL25" s="16">
        <v>0.84541292095541598</v>
      </c>
      <c r="AM25" s="16"/>
      <c r="AN25" s="16">
        <v>0.85747896685053704</v>
      </c>
      <c r="AO25" s="16">
        <v>0.86735073748499603</v>
      </c>
      <c r="AP25" s="16"/>
      <c r="AQ25" s="16">
        <v>0.812440849348952</v>
      </c>
      <c r="AR25" s="16">
        <v>0.80750739084407497</v>
      </c>
      <c r="AS25" s="16">
        <v>0.88485290573970099</v>
      </c>
      <c r="AT25" s="16"/>
      <c r="AU25" s="16">
        <v>0.844788832346969</v>
      </c>
      <c r="AV25" s="16">
        <v>0.79064429390480095</v>
      </c>
      <c r="AW25" s="16"/>
      <c r="AX25" s="16">
        <v>1</v>
      </c>
      <c r="AY25" s="16">
        <v>0</v>
      </c>
      <c r="AZ25" s="16"/>
      <c r="BA25" s="16">
        <v>0.91869303007957404</v>
      </c>
      <c r="BB25" s="16">
        <v>0.97539173188650896</v>
      </c>
      <c r="BC25" s="16"/>
      <c r="BD25" s="16">
        <v>0.88708735606197098</v>
      </c>
      <c r="BE25" s="16">
        <v>0.82608027843528598</v>
      </c>
    </row>
    <row r="26" spans="2:57" x14ac:dyDescent="0.35">
      <c r="B26" t="s">
        <v>96</v>
      </c>
      <c r="C26" s="16">
        <v>-0.773586062456316</v>
      </c>
      <c r="D26" s="16">
        <v>-0.85075713848482104</v>
      </c>
      <c r="E26" s="16">
        <v>-0.70279803643526695</v>
      </c>
      <c r="F26" s="16"/>
      <c r="G26" s="16">
        <v>-0.67565488037989496</v>
      </c>
      <c r="H26" s="16">
        <v>-0.83195319109549803</v>
      </c>
      <c r="I26" s="16">
        <v>-0.85597940246250703</v>
      </c>
      <c r="J26" s="16">
        <v>-0.77280779355201401</v>
      </c>
      <c r="K26" s="16">
        <v>-0.78911175029610903</v>
      </c>
      <c r="L26" s="16">
        <v>-0.705469506821784</v>
      </c>
      <c r="M26" s="16"/>
      <c r="N26" s="16">
        <v>-0.82702733325664801</v>
      </c>
      <c r="O26" s="16">
        <v>-0.77492471615852798</v>
      </c>
      <c r="P26" s="16">
        <v>-0.764283121180512</v>
      </c>
      <c r="Q26" s="16">
        <v>-0.74923207799486402</v>
      </c>
      <c r="R26" s="16"/>
      <c r="S26" s="16">
        <v>-0.773978905896053</v>
      </c>
      <c r="T26" s="16">
        <v>-0.78178689622665598</v>
      </c>
      <c r="U26" s="16"/>
      <c r="V26" s="16">
        <v>-0.665306677493817</v>
      </c>
      <c r="W26" s="16">
        <v>-0.78625310996631304</v>
      </c>
      <c r="X26" s="16">
        <v>-0.83685047716184002</v>
      </c>
      <c r="Y26" s="16">
        <v>-0.85789544069522505</v>
      </c>
      <c r="Z26" s="16"/>
      <c r="AA26" s="16">
        <v>-0.66424080587869105</v>
      </c>
      <c r="AB26" s="16">
        <v>-0.80236356335596903</v>
      </c>
      <c r="AC26" s="16">
        <v>-0.89827899615941098</v>
      </c>
      <c r="AD26" s="16">
        <v>-0.83493541696112905</v>
      </c>
      <c r="AE26" s="16">
        <v>-0.91751865686115397</v>
      </c>
      <c r="AF26" s="16">
        <v>-0.74556607620430604</v>
      </c>
      <c r="AG26" s="16"/>
      <c r="AH26" s="16">
        <v>-0.85023710988619305</v>
      </c>
      <c r="AI26" s="16">
        <v>-0.82315658897496902</v>
      </c>
      <c r="AJ26" s="16"/>
      <c r="AK26" s="16">
        <v>-0.81614656369949501</v>
      </c>
      <c r="AL26" s="16">
        <v>-0.84541292095541598</v>
      </c>
      <c r="AM26" s="16"/>
      <c r="AN26" s="16">
        <v>-0.83400029248776097</v>
      </c>
      <c r="AO26" s="16">
        <v>-0.86349178528100001</v>
      </c>
      <c r="AP26" s="16"/>
      <c r="AQ26" s="16">
        <v>-0.77424901623583098</v>
      </c>
      <c r="AR26" s="16">
        <v>-0.76304442419643603</v>
      </c>
      <c r="AS26" s="16">
        <v>-0.87673626603861998</v>
      </c>
      <c r="AT26" s="16"/>
      <c r="AU26" s="16">
        <v>-0.83426944874498998</v>
      </c>
      <c r="AV26" s="16">
        <v>-0.71789952825520398</v>
      </c>
      <c r="AW26" s="16"/>
      <c r="AX26" s="16">
        <v>-1</v>
      </c>
      <c r="AY26" s="16">
        <v>0</v>
      </c>
      <c r="AZ26" s="16"/>
      <c r="BA26" s="16">
        <v>-0.88861495266399004</v>
      </c>
      <c r="BB26" s="16">
        <v>-0.97539173188650896</v>
      </c>
      <c r="BC26" s="16"/>
      <c r="BD26" s="16">
        <v>-0.87596384752634804</v>
      </c>
      <c r="BE26" s="16">
        <v>-0.80941214118245697</v>
      </c>
    </row>
    <row r="27" spans="2:57" x14ac:dyDescent="0.35">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row>
    <row r="28" spans="2:57" x14ac:dyDescent="0.35">
      <c r="B28" s="7" t="s">
        <v>97</v>
      </c>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row>
    <row r="29" spans="2:57" x14ac:dyDescent="0.35">
      <c r="B29" s="15" t="s">
        <v>14</v>
      </c>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row>
    <row r="30" spans="2:57" x14ac:dyDescent="0.35">
      <c r="B30" t="s">
        <v>98</v>
      </c>
      <c r="C30" s="16">
        <v>0.90111466029722098</v>
      </c>
      <c r="D30" s="16">
        <v>0.91109714409167197</v>
      </c>
      <c r="E30" s="16">
        <v>0.89296528056522695</v>
      </c>
      <c r="F30" s="16"/>
      <c r="G30" s="16">
        <v>0.86536665525268597</v>
      </c>
      <c r="H30" s="16">
        <v>0.87777547892889796</v>
      </c>
      <c r="I30" s="16">
        <v>0.90903807778226597</v>
      </c>
      <c r="J30" s="16">
        <v>0.91587904221809602</v>
      </c>
      <c r="K30" s="16">
        <v>0.89123193039483195</v>
      </c>
      <c r="L30" s="16">
        <v>0.93199462777777897</v>
      </c>
      <c r="M30" s="16"/>
      <c r="N30" s="16">
        <v>0.92088492356158902</v>
      </c>
      <c r="O30" s="16">
        <v>0.918908072731626</v>
      </c>
      <c r="P30" s="16">
        <v>0.88915688698011697</v>
      </c>
      <c r="Q30" s="16">
        <v>0.89071623247602205</v>
      </c>
      <c r="R30" s="16"/>
      <c r="S30" s="16">
        <v>0.92845895850353599</v>
      </c>
      <c r="T30" s="16">
        <v>0.86436823084830505</v>
      </c>
      <c r="U30" s="16"/>
      <c r="V30" s="16">
        <v>0.84957343565038601</v>
      </c>
      <c r="W30" s="16">
        <v>0.90570473844757704</v>
      </c>
      <c r="X30" s="16">
        <v>0.94250210478201402</v>
      </c>
      <c r="Y30" s="16">
        <v>0.87601736271726605</v>
      </c>
      <c r="Z30" s="16"/>
      <c r="AA30" s="16">
        <v>0.85667208124673799</v>
      </c>
      <c r="AB30" s="16">
        <v>0.94418481925086695</v>
      </c>
      <c r="AC30" s="16">
        <v>0.93648167522711101</v>
      </c>
      <c r="AD30" s="16">
        <v>0.92930096474804902</v>
      </c>
      <c r="AE30" s="16">
        <v>0.91160852174454499</v>
      </c>
      <c r="AF30" s="16">
        <v>0.87382122383064798</v>
      </c>
      <c r="AG30" s="16"/>
      <c r="AH30" s="16">
        <v>0.91058088109050395</v>
      </c>
      <c r="AI30" s="16">
        <v>0.92868834213555196</v>
      </c>
      <c r="AJ30" s="16"/>
      <c r="AK30" s="16">
        <v>0.88852317226047794</v>
      </c>
      <c r="AL30" s="16">
        <v>0.93443024462824198</v>
      </c>
      <c r="AM30" s="16"/>
      <c r="AN30" s="16">
        <v>0.90192821402913503</v>
      </c>
      <c r="AO30" s="16">
        <v>0.92445412856699005</v>
      </c>
      <c r="AP30" s="16"/>
      <c r="AQ30" s="16">
        <v>0.94368126957605403</v>
      </c>
      <c r="AR30" s="16">
        <v>0.90076905268025598</v>
      </c>
      <c r="AS30" s="16">
        <v>0.91942940601781498</v>
      </c>
      <c r="AT30" s="16"/>
      <c r="AU30" s="16">
        <v>0.91805401408647602</v>
      </c>
      <c r="AV30" s="16">
        <v>0.88929896261171604</v>
      </c>
      <c r="AW30" s="16"/>
      <c r="AX30" s="16">
        <v>0.93595652951736596</v>
      </c>
      <c r="AY30" s="16">
        <v>0.852174956070754</v>
      </c>
      <c r="AZ30" s="16"/>
      <c r="BA30" s="16">
        <v>0.93625092775485996</v>
      </c>
      <c r="BB30" s="16">
        <v>0.94558934897987701</v>
      </c>
      <c r="BC30" s="16"/>
      <c r="BD30" s="16">
        <v>0.93638020650640896</v>
      </c>
      <c r="BE30" s="16">
        <v>0.93102728345015495</v>
      </c>
    </row>
    <row r="31" spans="2:57" x14ac:dyDescent="0.35">
      <c r="B31" t="s">
        <v>99</v>
      </c>
      <c r="C31" s="16">
        <v>0.73228844852386099</v>
      </c>
      <c r="D31" s="16">
        <v>0.74565664900916195</v>
      </c>
      <c r="E31" s="16">
        <v>0.71929459673559504</v>
      </c>
      <c r="F31" s="16"/>
      <c r="G31" s="16">
        <v>0.58676954290826699</v>
      </c>
      <c r="H31" s="16">
        <v>0.73740210453849597</v>
      </c>
      <c r="I31" s="16">
        <v>0.80357374761491096</v>
      </c>
      <c r="J31" s="16">
        <v>0.78386666355066004</v>
      </c>
      <c r="K31" s="16">
        <v>0.72688169356538102</v>
      </c>
      <c r="L31" s="16">
        <v>0.72219763490738698</v>
      </c>
      <c r="M31" s="16"/>
      <c r="N31" s="16">
        <v>0.73398603925855999</v>
      </c>
      <c r="O31" s="16">
        <v>0.71776492332855202</v>
      </c>
      <c r="P31" s="16">
        <v>0.71065628689828897</v>
      </c>
      <c r="Q31" s="16">
        <v>0.77847625826517997</v>
      </c>
      <c r="R31" s="16"/>
      <c r="S31" s="16">
        <v>0.75355514361312104</v>
      </c>
      <c r="T31" s="16">
        <v>0.70748890504393502</v>
      </c>
      <c r="U31" s="16"/>
      <c r="V31" s="16">
        <v>0.679777177245248</v>
      </c>
      <c r="W31" s="16">
        <v>0.74372809568881404</v>
      </c>
      <c r="X31" s="16">
        <v>0.76868439459595395</v>
      </c>
      <c r="Y31" s="16">
        <v>0.68795307690553298</v>
      </c>
      <c r="Z31" s="16"/>
      <c r="AA31" s="16">
        <v>0.64668220100809204</v>
      </c>
      <c r="AB31" s="16">
        <v>0.783802056246798</v>
      </c>
      <c r="AC31" s="16">
        <v>0.85167085672725995</v>
      </c>
      <c r="AD31" s="16">
        <v>0.781425529557911</v>
      </c>
      <c r="AE31" s="16">
        <v>0.75677574760850996</v>
      </c>
      <c r="AF31" s="16">
        <v>0.72285674609435002</v>
      </c>
      <c r="AG31" s="16"/>
      <c r="AH31" s="16">
        <v>0.73382453941122605</v>
      </c>
      <c r="AI31" s="16">
        <v>0.75346410425191102</v>
      </c>
      <c r="AJ31" s="16"/>
      <c r="AK31" s="16">
        <v>0.71503476874596195</v>
      </c>
      <c r="AL31" s="16">
        <v>0.73689522087641302</v>
      </c>
      <c r="AM31" s="16"/>
      <c r="AN31" s="16">
        <v>0.71487494284031305</v>
      </c>
      <c r="AO31" s="16">
        <v>0.75655846487719103</v>
      </c>
      <c r="AP31" s="16"/>
      <c r="AQ31" s="16">
        <v>0.80923360301022795</v>
      </c>
      <c r="AR31" s="16">
        <v>0.72770858645980196</v>
      </c>
      <c r="AS31" s="16">
        <v>0.72312084276306199</v>
      </c>
      <c r="AT31" s="16"/>
      <c r="AU31" s="16">
        <v>0.74114984173800402</v>
      </c>
      <c r="AV31" s="16">
        <v>0.727031282839666</v>
      </c>
      <c r="AW31" s="16"/>
      <c r="AX31" s="16">
        <v>0.79063556324805395</v>
      </c>
      <c r="AY31" s="16">
        <v>0.51994112825865402</v>
      </c>
      <c r="AZ31" s="16"/>
      <c r="BA31" s="16">
        <v>0.79820146454376795</v>
      </c>
      <c r="BB31" s="16">
        <v>0.90831997014745403</v>
      </c>
      <c r="BC31" s="16"/>
      <c r="BD31" s="16">
        <v>0.75608986003015999</v>
      </c>
      <c r="BE31" s="16">
        <v>0.76638782749664502</v>
      </c>
    </row>
    <row r="32" spans="2:57" x14ac:dyDescent="0.35">
      <c r="B32" t="s">
        <v>100</v>
      </c>
      <c r="C32" s="16">
        <v>0.53099226969594304</v>
      </c>
      <c r="D32" s="16">
        <v>0.57651899479528002</v>
      </c>
      <c r="E32" s="16">
        <v>0.48781232552566101</v>
      </c>
      <c r="F32" s="16"/>
      <c r="G32" s="16">
        <v>0.47413280578932399</v>
      </c>
      <c r="H32" s="16">
        <v>0.57361928733075596</v>
      </c>
      <c r="I32" s="16">
        <v>0.65465644637609399</v>
      </c>
      <c r="J32" s="16">
        <v>0.52495885260164998</v>
      </c>
      <c r="K32" s="16">
        <v>0.47483206902908198</v>
      </c>
      <c r="L32" s="16">
        <v>0.48095294905158797</v>
      </c>
      <c r="M32" s="16"/>
      <c r="N32" s="16">
        <v>0.57709545844183197</v>
      </c>
      <c r="O32" s="16">
        <v>0.55024672921652995</v>
      </c>
      <c r="P32" s="16">
        <v>0.49867017078360998</v>
      </c>
      <c r="Q32" s="16">
        <v>0.53324333563739601</v>
      </c>
      <c r="R32" s="16"/>
      <c r="S32" s="16">
        <v>0.54209671652134594</v>
      </c>
      <c r="T32" s="16">
        <v>0.51952687839001899</v>
      </c>
      <c r="U32" s="16"/>
      <c r="V32" s="16">
        <v>0.350362929850004</v>
      </c>
      <c r="W32" s="16">
        <v>0.50845586025886202</v>
      </c>
      <c r="X32" s="16">
        <v>0.68138025838414695</v>
      </c>
      <c r="Y32" s="16">
        <v>0.74046713528971098</v>
      </c>
      <c r="Z32" s="16"/>
      <c r="AA32" s="16">
        <v>0.36560556572436798</v>
      </c>
      <c r="AB32" s="16">
        <v>0.447726762647077</v>
      </c>
      <c r="AC32" s="16">
        <v>0.59721010145701203</v>
      </c>
      <c r="AD32" s="16">
        <v>0.73922322090188897</v>
      </c>
      <c r="AE32" s="16">
        <v>0.77643583233423497</v>
      </c>
      <c r="AF32" s="16">
        <v>0.73768412075932499</v>
      </c>
      <c r="AG32" s="16"/>
      <c r="AH32" s="16">
        <v>0.58702101185682898</v>
      </c>
      <c r="AI32" s="16">
        <v>0.57425405826009002</v>
      </c>
      <c r="AJ32" s="16"/>
      <c r="AK32" s="16">
        <v>0.55619347400280394</v>
      </c>
      <c r="AL32" s="16">
        <v>0.53275515327593204</v>
      </c>
      <c r="AM32" s="16"/>
      <c r="AN32" s="16">
        <v>0.59176629156944005</v>
      </c>
      <c r="AO32" s="16">
        <v>0.54938648592789896</v>
      </c>
      <c r="AP32" s="16"/>
      <c r="AQ32" s="16">
        <v>0.62382630566665898</v>
      </c>
      <c r="AR32" s="16">
        <v>0.48862079006541198</v>
      </c>
      <c r="AS32" s="16">
        <v>0.57571697982424297</v>
      </c>
      <c r="AT32" s="16"/>
      <c r="AU32" s="16">
        <v>0.56283756690595199</v>
      </c>
      <c r="AV32" s="16">
        <v>0.50020838927963396</v>
      </c>
      <c r="AW32" s="16"/>
      <c r="AX32" s="16">
        <v>0.607874964408885</v>
      </c>
      <c r="AY32" s="16">
        <v>0.226737825765366</v>
      </c>
      <c r="AZ32" s="16"/>
      <c r="BA32" s="16">
        <v>0.70025858113898898</v>
      </c>
      <c r="BB32" s="16">
        <v>0.66583676257431001</v>
      </c>
      <c r="BC32" s="16"/>
      <c r="BD32" s="16">
        <v>0.59122576203314203</v>
      </c>
      <c r="BE32" s="16">
        <v>0.58412673140203997</v>
      </c>
    </row>
    <row r="33" spans="2:57" x14ac:dyDescent="0.35">
      <c r="B33" t="s">
        <v>101</v>
      </c>
      <c r="C33" s="16">
        <v>0.131381807508819</v>
      </c>
      <c r="D33" s="16">
        <v>0.18690007570477901</v>
      </c>
      <c r="E33" s="16">
        <v>7.8768416649419595E-2</v>
      </c>
      <c r="F33" s="16"/>
      <c r="G33" s="16">
        <v>0.20600135287171401</v>
      </c>
      <c r="H33" s="16">
        <v>0.21977767989253399</v>
      </c>
      <c r="I33" s="16">
        <v>0.17655106039827301</v>
      </c>
      <c r="J33" s="16">
        <v>0.12162146657032701</v>
      </c>
      <c r="K33" s="16">
        <v>5.6925533038390201E-2</v>
      </c>
      <c r="L33" s="16">
        <v>4.4702737918109102E-2</v>
      </c>
      <c r="M33" s="16"/>
      <c r="N33" s="16">
        <v>0.11393673889336201</v>
      </c>
      <c r="O33" s="16">
        <v>9.9626931089567106E-2</v>
      </c>
      <c r="P33" s="16">
        <v>0.145617732310587</v>
      </c>
      <c r="Q33" s="16">
        <v>0.14862356371595101</v>
      </c>
      <c r="R33" s="16"/>
      <c r="S33" s="16">
        <v>9.9777622001340396E-2</v>
      </c>
      <c r="T33" s="16">
        <v>0.180411669378373</v>
      </c>
      <c r="U33" s="16"/>
      <c r="V33" s="16">
        <v>7.3726911756955699E-2</v>
      </c>
      <c r="W33" s="16">
        <v>0.107440139840958</v>
      </c>
      <c r="X33" s="16">
        <v>0.180295816647361</v>
      </c>
      <c r="Y33" s="16">
        <v>0.33690456110511302</v>
      </c>
      <c r="Z33" s="16"/>
      <c r="AA33" s="16">
        <v>7.9141084246093202E-2</v>
      </c>
      <c r="AB33" s="16">
        <v>7.7491047480214001E-2</v>
      </c>
      <c r="AC33" s="16">
        <v>0.14139671429393899</v>
      </c>
      <c r="AD33" s="16">
        <v>0.21342270050943901</v>
      </c>
      <c r="AE33" s="16">
        <v>0.24420142616861401</v>
      </c>
      <c r="AF33" s="16">
        <v>0.176155315332268</v>
      </c>
      <c r="AG33" s="16"/>
      <c r="AH33" s="16">
        <v>0.14911363997690399</v>
      </c>
      <c r="AI33" s="16">
        <v>0.118177528584148</v>
      </c>
      <c r="AJ33" s="16"/>
      <c r="AK33" s="16">
        <v>0.151252378691558</v>
      </c>
      <c r="AL33" s="16">
        <v>0.104244003300586</v>
      </c>
      <c r="AM33" s="16"/>
      <c r="AN33" s="16">
        <v>0.150229209622532</v>
      </c>
      <c r="AO33" s="16">
        <v>0.131150455319402</v>
      </c>
      <c r="AP33" s="16"/>
      <c r="AQ33" s="16">
        <v>0.11042263903333099</v>
      </c>
      <c r="AR33" s="16">
        <v>0.112982691628008</v>
      </c>
      <c r="AS33" s="16">
        <v>0.19947512176577101</v>
      </c>
      <c r="AT33" s="16"/>
      <c r="AU33" s="16">
        <v>0.13416903501014901</v>
      </c>
      <c r="AV33" s="16">
        <v>0.13039705471136301</v>
      </c>
      <c r="AW33" s="16"/>
      <c r="AX33" s="16">
        <v>0.15286785091400901</v>
      </c>
      <c r="AY33" s="16">
        <v>4.6543934085049601E-2</v>
      </c>
      <c r="AZ33" s="16"/>
      <c r="BA33" s="16">
        <v>0.24260179488137401</v>
      </c>
      <c r="BB33" s="16">
        <v>0.16294822460189801</v>
      </c>
      <c r="BC33" s="16"/>
      <c r="BD33" s="16">
        <v>0.15402711878834599</v>
      </c>
      <c r="BE33" s="16">
        <v>0.135084165388656</v>
      </c>
    </row>
    <row r="34" spans="2:57" x14ac:dyDescent="0.35">
      <c r="B34" t="s">
        <v>102</v>
      </c>
      <c r="C34" s="16">
        <v>4.1497062719434701E-2</v>
      </c>
      <c r="D34" s="16">
        <v>2.55648931757812E-2</v>
      </c>
      <c r="E34" s="16">
        <v>5.6997396008836798E-2</v>
      </c>
      <c r="F34" s="16"/>
      <c r="G34" s="16">
        <v>4.8535879916877703E-2</v>
      </c>
      <c r="H34" s="16">
        <v>2.2637634520517601E-2</v>
      </c>
      <c r="I34" s="16">
        <v>2.0909420592296099E-2</v>
      </c>
      <c r="J34" s="16">
        <v>4.60410762912421E-2</v>
      </c>
      <c r="K34" s="16">
        <v>6.3945688732856096E-2</v>
      </c>
      <c r="L34" s="16">
        <v>4.81542996503685E-2</v>
      </c>
      <c r="M34" s="16"/>
      <c r="N34" s="16">
        <v>3.5592377465980499E-2</v>
      </c>
      <c r="O34" s="16">
        <v>4.0774934703987499E-2</v>
      </c>
      <c r="P34" s="16">
        <v>5.2597609952277399E-2</v>
      </c>
      <c r="Q34" s="16">
        <v>2.8508413352479101E-2</v>
      </c>
      <c r="R34" s="16"/>
      <c r="S34" s="16">
        <v>2.96128608954681E-2</v>
      </c>
      <c r="T34" s="16">
        <v>5.65799500194221E-2</v>
      </c>
      <c r="U34" s="16"/>
      <c r="V34" s="16">
        <v>6.9715602876238195E-2</v>
      </c>
      <c r="W34" s="16">
        <v>4.6393641766094902E-2</v>
      </c>
      <c r="X34" s="16">
        <v>1.5726072636438101E-2</v>
      </c>
      <c r="Y34" s="16">
        <v>1.2555116373162201E-2</v>
      </c>
      <c r="Z34" s="16"/>
      <c r="AA34" s="16">
        <v>6.9225799764082094E-2</v>
      </c>
      <c r="AB34" s="16">
        <v>1.3382374478495799E-2</v>
      </c>
      <c r="AC34" s="16">
        <v>1.04927289984995E-2</v>
      </c>
      <c r="AD34" s="16">
        <v>3.3418622765331599E-2</v>
      </c>
      <c r="AE34" s="16">
        <v>1.8842611683763399E-2</v>
      </c>
      <c r="AF34" s="16">
        <v>7.5665242906995195E-2</v>
      </c>
      <c r="AG34" s="16"/>
      <c r="AH34" s="16">
        <v>3.57009341924652E-2</v>
      </c>
      <c r="AI34" s="16">
        <v>2.5533772309605601E-2</v>
      </c>
      <c r="AJ34" s="16"/>
      <c r="AK34" s="16">
        <v>4.4198480975246299E-2</v>
      </c>
      <c r="AL34" s="16">
        <v>2.35332209873137E-2</v>
      </c>
      <c r="AM34" s="16"/>
      <c r="AN34" s="16">
        <v>3.1887564437735799E-2</v>
      </c>
      <c r="AO34" s="16">
        <v>2.4900371746922102E-2</v>
      </c>
      <c r="AP34" s="16"/>
      <c r="AQ34" s="16">
        <v>9.4258824894583107E-3</v>
      </c>
      <c r="AR34" s="16">
        <v>5.25621522597087E-2</v>
      </c>
      <c r="AS34" s="16">
        <v>2.6101407055521299E-2</v>
      </c>
      <c r="AT34" s="16"/>
      <c r="AU34" s="16">
        <v>3.05176139911837E-2</v>
      </c>
      <c r="AV34" s="16">
        <v>5.1382406851664598E-2</v>
      </c>
      <c r="AW34" s="16"/>
      <c r="AX34" s="16">
        <v>2.0000231655633801E-2</v>
      </c>
      <c r="AY34" s="16">
        <v>9.5643071270360702E-2</v>
      </c>
      <c r="AZ34" s="16"/>
      <c r="BA34" s="16">
        <v>2.0147414019566899E-2</v>
      </c>
      <c r="BB34" s="16">
        <v>0</v>
      </c>
      <c r="BC34" s="16"/>
      <c r="BD34" s="16">
        <v>2.19195780753027E-2</v>
      </c>
      <c r="BE34" s="16">
        <v>1.9927732786245801E-2</v>
      </c>
    </row>
    <row r="35" spans="2:57" x14ac:dyDescent="0.35">
      <c r="B35" t="s">
        <v>103</v>
      </c>
      <c r="C35" s="16">
        <v>2.5872260155521399E-2</v>
      </c>
      <c r="D35" s="16">
        <v>1.9340350134653701E-2</v>
      </c>
      <c r="E35" s="16">
        <v>3.0044164262055799E-2</v>
      </c>
      <c r="F35" s="16"/>
      <c r="G35" s="16">
        <v>4.5882915578553903E-2</v>
      </c>
      <c r="H35" s="16">
        <v>3.24351139508334E-2</v>
      </c>
      <c r="I35" s="16">
        <v>2.4792042886853698E-2</v>
      </c>
      <c r="J35" s="16">
        <v>9.5991991618368609E-3</v>
      </c>
      <c r="K35" s="16">
        <v>3.3745105382449202E-2</v>
      </c>
      <c r="L35" s="16">
        <v>1.56845784196088E-2</v>
      </c>
      <c r="M35" s="16"/>
      <c r="N35" s="16">
        <v>1.3174461116610201E-2</v>
      </c>
      <c r="O35" s="16">
        <v>2.4315771262261601E-2</v>
      </c>
      <c r="P35" s="16">
        <v>2.3555866296483499E-2</v>
      </c>
      <c r="Q35" s="16">
        <v>4.0009005190730799E-2</v>
      </c>
      <c r="R35" s="16"/>
      <c r="S35" s="16">
        <v>1.8824926168107999E-2</v>
      </c>
      <c r="T35" s="16">
        <v>3.4518982901398397E-2</v>
      </c>
      <c r="U35" s="16"/>
      <c r="V35" s="16">
        <v>5.3722518856901498E-2</v>
      </c>
      <c r="W35" s="16">
        <v>1.39333517222106E-2</v>
      </c>
      <c r="X35" s="16">
        <v>1.13676560734401E-2</v>
      </c>
      <c r="Y35" s="16">
        <v>6.7133815347190498E-2</v>
      </c>
      <c r="Z35" s="16"/>
      <c r="AA35" s="16">
        <v>4.0654532891822699E-2</v>
      </c>
      <c r="AB35" s="16">
        <v>2.35229248788098E-2</v>
      </c>
      <c r="AC35" s="16">
        <v>1.9667093051176102E-2</v>
      </c>
      <c r="AD35" s="16">
        <v>1.5545356623502799E-2</v>
      </c>
      <c r="AE35" s="16">
        <v>6.6682202352331297E-3</v>
      </c>
      <c r="AF35" s="16">
        <v>0</v>
      </c>
      <c r="AG35" s="16"/>
      <c r="AH35" s="16">
        <v>1.4822723965035801E-2</v>
      </c>
      <c r="AI35" s="16">
        <v>1.6719180372069702E-2</v>
      </c>
      <c r="AJ35" s="16"/>
      <c r="AK35" s="16">
        <v>1.8415400824978799E-2</v>
      </c>
      <c r="AL35" s="16">
        <v>6.5652054194337396E-3</v>
      </c>
      <c r="AM35" s="16"/>
      <c r="AN35" s="16">
        <v>1.7301042273470599E-2</v>
      </c>
      <c r="AO35" s="16">
        <v>2.01229290983699E-2</v>
      </c>
      <c r="AP35" s="16"/>
      <c r="AQ35" s="16">
        <v>6.0371784619368003E-3</v>
      </c>
      <c r="AR35" s="16">
        <v>2.6233877738012501E-2</v>
      </c>
      <c r="AS35" s="16">
        <v>4.4691943003822704E-3</v>
      </c>
      <c r="AT35" s="16"/>
      <c r="AU35" s="16">
        <v>1.2106494020278901E-2</v>
      </c>
      <c r="AV35" s="16">
        <v>3.6440824141406099E-2</v>
      </c>
      <c r="AW35" s="16"/>
      <c r="AX35" s="16">
        <v>1.22751779567943E-2</v>
      </c>
      <c r="AY35" s="16">
        <v>1.23855778334441E-2</v>
      </c>
      <c r="AZ35" s="16"/>
      <c r="BA35" s="16">
        <v>7.6950098431798801E-3</v>
      </c>
      <c r="BB35" s="16">
        <v>2.5487713259820601E-2</v>
      </c>
      <c r="BC35" s="16"/>
      <c r="BD35" s="16">
        <v>1.4390365996594901E-2</v>
      </c>
      <c r="BE35" s="16">
        <v>2.12291987258155E-3</v>
      </c>
    </row>
    <row r="36" spans="2:57" x14ac:dyDescent="0.35">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row>
    <row r="37" spans="2:57" x14ac:dyDescent="0.35">
      <c r="B37" s="7" t="s">
        <v>104</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row>
    <row r="38" spans="2:57" x14ac:dyDescent="0.35">
      <c r="B38" s="15" t="s">
        <v>14</v>
      </c>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row>
    <row r="39" spans="2:57" x14ac:dyDescent="0.35">
      <c r="B39" t="s">
        <v>105</v>
      </c>
      <c r="C39" s="16">
        <v>0.223255271553608</v>
      </c>
      <c r="D39" s="16">
        <v>0.26168312076167399</v>
      </c>
      <c r="E39" s="16">
        <v>0.187727998644723</v>
      </c>
      <c r="F39" s="16"/>
      <c r="G39" s="16">
        <v>0.2349576003952</v>
      </c>
      <c r="H39" s="16">
        <v>0.28927129316990902</v>
      </c>
      <c r="I39" s="16">
        <v>0.335305700842567</v>
      </c>
      <c r="J39" s="16">
        <v>0.23412735853467001</v>
      </c>
      <c r="K39" s="16">
        <v>0.16372018402429001</v>
      </c>
      <c r="L39" s="16">
        <v>0.112686340063859</v>
      </c>
      <c r="M39" s="16"/>
      <c r="N39" s="16">
        <v>0.19739522276905999</v>
      </c>
      <c r="O39" s="16">
        <v>0.18745721683254499</v>
      </c>
      <c r="P39" s="16">
        <v>0.245083194387302</v>
      </c>
      <c r="Q39" s="16">
        <v>0.237828239667842</v>
      </c>
      <c r="R39" s="16"/>
      <c r="S39" s="16">
        <v>0.184867755743787</v>
      </c>
      <c r="T39" s="16">
        <v>0.28344426802398198</v>
      </c>
      <c r="U39" s="16"/>
      <c r="V39" s="16">
        <v>0.22415244220040101</v>
      </c>
      <c r="W39" s="16">
        <v>0.17547556021202201</v>
      </c>
      <c r="X39" s="16">
        <v>0.264294608725955</v>
      </c>
      <c r="Y39" s="16">
        <v>0.34872875951266002</v>
      </c>
      <c r="Z39" s="16"/>
      <c r="AA39" s="16">
        <v>0.200167180302705</v>
      </c>
      <c r="AB39" s="16">
        <v>0.201440082919258</v>
      </c>
      <c r="AC39" s="16">
        <v>0.202720557730556</v>
      </c>
      <c r="AD39" s="16">
        <v>0.24577445987114699</v>
      </c>
      <c r="AE39" s="16">
        <v>0.31087073819128502</v>
      </c>
      <c r="AF39" s="16">
        <v>0.29552858512152402</v>
      </c>
      <c r="AG39" s="16"/>
      <c r="AH39" s="16">
        <v>0.28621417555971601</v>
      </c>
      <c r="AI39" s="16">
        <v>0.20083062453567499</v>
      </c>
      <c r="AJ39" s="16"/>
      <c r="AK39" s="16">
        <v>0.29697726313367201</v>
      </c>
      <c r="AL39" s="16">
        <v>0.21403933960266799</v>
      </c>
      <c r="AM39" s="16"/>
      <c r="AN39" s="16">
        <v>0.29703567453476398</v>
      </c>
      <c r="AO39" s="16">
        <v>0.200101702675447</v>
      </c>
      <c r="AP39" s="16"/>
      <c r="AQ39" s="16">
        <v>0.23279848976769599</v>
      </c>
      <c r="AR39" s="16">
        <v>0.17524674401663801</v>
      </c>
      <c r="AS39" s="16">
        <v>0.29409219996966801</v>
      </c>
      <c r="AT39" s="16"/>
      <c r="AU39" s="16">
        <v>0.25317790458447698</v>
      </c>
      <c r="AV39" s="16">
        <v>0.19193251530741501</v>
      </c>
      <c r="AW39" s="16"/>
      <c r="AX39" s="16">
        <v>0.25590317242101801</v>
      </c>
      <c r="AY39" s="16">
        <v>8.6417567769541598E-2</v>
      </c>
      <c r="AZ39" s="16"/>
      <c r="BA39" s="16">
        <v>0.33849538305542798</v>
      </c>
      <c r="BB39" s="16">
        <v>0.34741233705782298</v>
      </c>
      <c r="BC39" s="16"/>
      <c r="BD39" s="16">
        <v>0.291769454945911</v>
      </c>
      <c r="BE39" s="16">
        <v>0.22382659830985099</v>
      </c>
    </row>
    <row r="40" spans="2:57" x14ac:dyDescent="0.35">
      <c r="B40" t="s">
        <v>106</v>
      </c>
      <c r="C40" s="16">
        <v>0.34597906779323001</v>
      </c>
      <c r="D40" s="16">
        <v>0.40160105457483602</v>
      </c>
      <c r="E40" s="16">
        <v>0.29047401891955899</v>
      </c>
      <c r="F40" s="16"/>
      <c r="G40" s="16">
        <v>0.263638651229405</v>
      </c>
      <c r="H40" s="16">
        <v>0.35216800797825498</v>
      </c>
      <c r="I40" s="16">
        <v>0.33048023576734498</v>
      </c>
      <c r="J40" s="16">
        <v>0.33316981532460299</v>
      </c>
      <c r="K40" s="16">
        <v>0.35394012350103699</v>
      </c>
      <c r="L40" s="16">
        <v>0.40379681869727402</v>
      </c>
      <c r="M40" s="16"/>
      <c r="N40" s="16">
        <v>0.36233705174435599</v>
      </c>
      <c r="O40" s="16">
        <v>0.35561119213852699</v>
      </c>
      <c r="P40" s="16">
        <v>0.33411184435701402</v>
      </c>
      <c r="Q40" s="16">
        <v>0.34497917168296999</v>
      </c>
      <c r="R40" s="16"/>
      <c r="S40" s="16">
        <v>0.37672336515459998</v>
      </c>
      <c r="T40" s="16">
        <v>0.30193510464298901</v>
      </c>
      <c r="U40" s="16"/>
      <c r="V40" s="16">
        <v>0.26545757257781</v>
      </c>
      <c r="W40" s="16">
        <v>0.36087426028339797</v>
      </c>
      <c r="X40" s="16">
        <v>0.38766043405683398</v>
      </c>
      <c r="Y40" s="16">
        <v>0.39826011112211301</v>
      </c>
      <c r="Z40" s="16"/>
      <c r="AA40" s="16">
        <v>0.30057049429973898</v>
      </c>
      <c r="AB40" s="16">
        <v>0.321146023721257</v>
      </c>
      <c r="AC40" s="16">
        <v>0.32703321540300301</v>
      </c>
      <c r="AD40" s="16">
        <v>0.42622089493832799</v>
      </c>
      <c r="AE40" s="16">
        <v>0.41106258747956398</v>
      </c>
      <c r="AF40" s="16">
        <v>0.37957250711417001</v>
      </c>
      <c r="AG40" s="16"/>
      <c r="AH40" s="16">
        <v>0.39259402309510399</v>
      </c>
      <c r="AI40" s="16">
        <v>0.33663785653737499</v>
      </c>
      <c r="AJ40" s="16"/>
      <c r="AK40" s="16">
        <v>0.36628318406681998</v>
      </c>
      <c r="AL40" s="16">
        <v>0.32113382932240397</v>
      </c>
      <c r="AM40" s="16"/>
      <c r="AN40" s="16">
        <v>0.40130203773557799</v>
      </c>
      <c r="AO40" s="16">
        <v>0.35001512995628897</v>
      </c>
      <c r="AP40" s="16"/>
      <c r="AQ40" s="16">
        <v>0.44494706811746398</v>
      </c>
      <c r="AR40" s="16">
        <v>0.34069576725734901</v>
      </c>
      <c r="AS40" s="16">
        <v>0.34950602293092897</v>
      </c>
      <c r="AT40" s="16"/>
      <c r="AU40" s="16">
        <v>0.34094206444472402</v>
      </c>
      <c r="AV40" s="16">
        <v>0.352907532426399</v>
      </c>
      <c r="AW40" s="16"/>
      <c r="AX40" s="16">
        <v>0.38820612984162101</v>
      </c>
      <c r="AY40" s="16">
        <v>0.17924894670052299</v>
      </c>
      <c r="AZ40" s="16"/>
      <c r="BA40" s="16">
        <v>0.39927999791005703</v>
      </c>
      <c r="BB40" s="16">
        <v>0.31200710816217903</v>
      </c>
      <c r="BC40" s="16"/>
      <c r="BD40" s="16">
        <v>0.40343577555514898</v>
      </c>
      <c r="BE40" s="16">
        <v>0.340235946857182</v>
      </c>
    </row>
    <row r="41" spans="2:57" x14ac:dyDescent="0.35">
      <c r="B41" t="s">
        <v>107</v>
      </c>
      <c r="C41" s="16">
        <v>0.227846020085164</v>
      </c>
      <c r="D41" s="16">
        <v>0.16963525420783199</v>
      </c>
      <c r="E41" s="16">
        <v>0.28521769199874297</v>
      </c>
      <c r="F41" s="16"/>
      <c r="G41" s="16">
        <v>0.278267520620055</v>
      </c>
      <c r="H41" s="16">
        <v>0.18231325175265001</v>
      </c>
      <c r="I41" s="16">
        <v>0.20536771118627201</v>
      </c>
      <c r="J41" s="16">
        <v>0.198412785381854</v>
      </c>
      <c r="K41" s="16">
        <v>0.29642238674301602</v>
      </c>
      <c r="L41" s="16">
        <v>0.22269238788114001</v>
      </c>
      <c r="M41" s="16"/>
      <c r="N41" s="16">
        <v>0.21975361241126301</v>
      </c>
      <c r="O41" s="16">
        <v>0.24587216504031401</v>
      </c>
      <c r="P41" s="16">
        <v>0.22518992045688099</v>
      </c>
      <c r="Q41" s="16">
        <v>0.22218405631641999</v>
      </c>
      <c r="R41" s="16"/>
      <c r="S41" s="16">
        <v>0.218136199579686</v>
      </c>
      <c r="T41" s="16">
        <v>0.23812823843036501</v>
      </c>
      <c r="U41" s="16"/>
      <c r="V41" s="16">
        <v>0.25932917120691401</v>
      </c>
      <c r="W41" s="16">
        <v>0.24100610767902</v>
      </c>
      <c r="X41" s="16">
        <v>0.20175038831526801</v>
      </c>
      <c r="Y41" s="16">
        <v>0.11063542484568201</v>
      </c>
      <c r="Z41" s="16"/>
      <c r="AA41" s="16">
        <v>0.25571427728759799</v>
      </c>
      <c r="AB41" s="16">
        <v>0.27658723110698502</v>
      </c>
      <c r="AC41" s="16">
        <v>0.24096742645536301</v>
      </c>
      <c r="AD41" s="16">
        <v>0.18865084653669001</v>
      </c>
      <c r="AE41" s="16">
        <v>0.12640377536605199</v>
      </c>
      <c r="AF41" s="16">
        <v>0.117678377382103</v>
      </c>
      <c r="AG41" s="16"/>
      <c r="AH41" s="16">
        <v>0.187089153508426</v>
      </c>
      <c r="AI41" s="16">
        <v>0.23185131368531101</v>
      </c>
      <c r="AJ41" s="16"/>
      <c r="AK41" s="16">
        <v>0.17522158060314499</v>
      </c>
      <c r="AL41" s="16">
        <v>0.25653335501379199</v>
      </c>
      <c r="AM41" s="16"/>
      <c r="AN41" s="16">
        <v>0.17153612277945601</v>
      </c>
      <c r="AO41" s="16">
        <v>0.23224495041403001</v>
      </c>
      <c r="AP41" s="16"/>
      <c r="AQ41" s="16">
        <v>0.14661146728118599</v>
      </c>
      <c r="AR41" s="16">
        <v>0.28213379432708302</v>
      </c>
      <c r="AS41" s="16">
        <v>0.17568075788766099</v>
      </c>
      <c r="AT41" s="16"/>
      <c r="AU41" s="16">
        <v>0.23271663747822799</v>
      </c>
      <c r="AV41" s="16">
        <v>0.22351817759472001</v>
      </c>
      <c r="AW41" s="16"/>
      <c r="AX41" s="16">
        <v>0.20744245081170801</v>
      </c>
      <c r="AY41" s="16">
        <v>0.30255574267667501</v>
      </c>
      <c r="AZ41" s="16"/>
      <c r="BA41" s="16">
        <v>0.16473433825377901</v>
      </c>
      <c r="BB41" s="16">
        <v>0.176956815166849</v>
      </c>
      <c r="BC41" s="16"/>
      <c r="BD41" s="16">
        <v>0.17602753866863699</v>
      </c>
      <c r="BE41" s="16">
        <v>0.23255862738904601</v>
      </c>
    </row>
    <row r="42" spans="2:57" x14ac:dyDescent="0.35">
      <c r="B42" t="s">
        <v>108</v>
      </c>
      <c r="C42" s="16">
        <v>0.11330299795372401</v>
      </c>
      <c r="D42" s="16">
        <v>8.3953152573678899E-2</v>
      </c>
      <c r="E42" s="16">
        <v>0.142214492071459</v>
      </c>
      <c r="F42" s="16"/>
      <c r="G42" s="16">
        <v>0.122059032544085</v>
      </c>
      <c r="H42" s="16">
        <v>7.1620784814076105E-2</v>
      </c>
      <c r="I42" s="16">
        <v>6.4372756587684501E-2</v>
      </c>
      <c r="J42" s="16">
        <v>0.11487351107827801</v>
      </c>
      <c r="K42" s="16">
        <v>0.105676878773925</v>
      </c>
      <c r="L42" s="16">
        <v>0.186164314323225</v>
      </c>
      <c r="M42" s="16"/>
      <c r="N42" s="16">
        <v>0.15067755368829699</v>
      </c>
      <c r="O42" s="16">
        <v>0.108107470266536</v>
      </c>
      <c r="P42" s="16">
        <v>0.102441686676313</v>
      </c>
      <c r="Q42" s="16">
        <v>0.108607970144721</v>
      </c>
      <c r="R42" s="16"/>
      <c r="S42" s="16">
        <v>0.13208808191862501</v>
      </c>
      <c r="T42" s="16">
        <v>8.6071030346130395E-2</v>
      </c>
      <c r="U42" s="16"/>
      <c r="V42" s="16">
        <v>0.112210179309593</v>
      </c>
      <c r="W42" s="16">
        <v>0.127862738488628</v>
      </c>
      <c r="X42" s="16">
        <v>0.102288317902994</v>
      </c>
      <c r="Y42" s="16">
        <v>6.9559535598563704E-2</v>
      </c>
      <c r="Z42" s="16"/>
      <c r="AA42" s="16">
        <v>0.10778122723278701</v>
      </c>
      <c r="AB42" s="16">
        <v>0.119168251535596</v>
      </c>
      <c r="AC42" s="16">
        <v>0.18036620529941599</v>
      </c>
      <c r="AD42" s="16">
        <v>8.2001348516139203E-2</v>
      </c>
      <c r="AE42" s="16">
        <v>0.126638525651593</v>
      </c>
      <c r="AF42" s="16">
        <v>0.112835548804073</v>
      </c>
      <c r="AG42" s="16"/>
      <c r="AH42" s="16">
        <v>9.2492731273566706E-2</v>
      </c>
      <c r="AI42" s="16">
        <v>0.13525233890531399</v>
      </c>
      <c r="AJ42" s="16"/>
      <c r="AK42" s="16">
        <v>0.117484035814844</v>
      </c>
      <c r="AL42" s="16">
        <v>0.12832777237974699</v>
      </c>
      <c r="AM42" s="16"/>
      <c r="AN42" s="16">
        <v>9.1053437963880698E-2</v>
      </c>
      <c r="AO42" s="16">
        <v>0.13625987239937901</v>
      </c>
      <c r="AP42" s="16"/>
      <c r="AQ42" s="16">
        <v>0.14547908952131899</v>
      </c>
      <c r="AR42" s="16">
        <v>0.113638572725832</v>
      </c>
      <c r="AS42" s="16">
        <v>9.8684231016461593E-2</v>
      </c>
      <c r="AT42" s="16"/>
      <c r="AU42" s="16">
        <v>0.113513295543633</v>
      </c>
      <c r="AV42" s="16">
        <v>0.11503581671746101</v>
      </c>
      <c r="AW42" s="16"/>
      <c r="AX42" s="16">
        <v>0.10062441586790299</v>
      </c>
      <c r="AY42" s="16">
        <v>0.21825305717475099</v>
      </c>
      <c r="AZ42" s="16"/>
      <c r="BA42" s="16">
        <v>6.1146880807326498E-2</v>
      </c>
      <c r="BB42" s="16">
        <v>0.13334914043075999</v>
      </c>
      <c r="BC42" s="16"/>
      <c r="BD42" s="16">
        <v>9.2422077673442807E-2</v>
      </c>
      <c r="BE42" s="16">
        <v>0.14642005572949701</v>
      </c>
    </row>
    <row r="43" spans="2:57" x14ac:dyDescent="0.35">
      <c r="B43" t="s">
        <v>109</v>
      </c>
      <c r="C43" s="16">
        <v>4.4078438125513E-2</v>
      </c>
      <c r="D43" s="16">
        <v>5.9439935539918602E-2</v>
      </c>
      <c r="E43" s="16">
        <v>2.9948158469996499E-2</v>
      </c>
      <c r="F43" s="16"/>
      <c r="G43" s="16">
        <v>2.11053112178997E-2</v>
      </c>
      <c r="H43" s="16">
        <v>4.4791088139398402E-2</v>
      </c>
      <c r="I43" s="16">
        <v>3.3583908715766102E-2</v>
      </c>
      <c r="J43" s="16">
        <v>8.5458746912510195E-2</v>
      </c>
      <c r="K43" s="16">
        <v>4.7024006802051203E-2</v>
      </c>
      <c r="L43" s="16">
        <v>3.12895520932647E-2</v>
      </c>
      <c r="M43" s="16"/>
      <c r="N43" s="16">
        <v>4.4200565811098998E-2</v>
      </c>
      <c r="O43" s="16">
        <v>5.6475355765581901E-2</v>
      </c>
      <c r="P43" s="16">
        <v>4.3885216885064401E-2</v>
      </c>
      <c r="Q43" s="16">
        <v>3.3502760320317598E-2</v>
      </c>
      <c r="R43" s="16"/>
      <c r="S43" s="16">
        <v>5.39762991188244E-2</v>
      </c>
      <c r="T43" s="16">
        <v>2.9573970261104799E-2</v>
      </c>
      <c r="U43" s="16"/>
      <c r="V43" s="16">
        <v>5.0205196078285601E-2</v>
      </c>
      <c r="W43" s="16">
        <v>4.61024418291291E-2</v>
      </c>
      <c r="X43" s="16">
        <v>3.8296909318484701E-2</v>
      </c>
      <c r="Y43" s="16">
        <v>3.0761989566099199E-2</v>
      </c>
      <c r="Z43" s="16"/>
      <c r="AA43" s="16">
        <v>4.9147658733200698E-2</v>
      </c>
      <c r="AB43" s="16">
        <v>5.6632254287027201E-2</v>
      </c>
      <c r="AC43" s="16">
        <v>2.92455020604864E-2</v>
      </c>
      <c r="AD43" s="16">
        <v>4.0815468884986397E-2</v>
      </c>
      <c r="AE43" s="16">
        <v>1.7393291893203398E-2</v>
      </c>
      <c r="AF43" s="16">
        <v>5.4849500713762003E-2</v>
      </c>
      <c r="AG43" s="16"/>
      <c r="AH43" s="16">
        <v>2.74561469784259E-2</v>
      </c>
      <c r="AI43" s="16">
        <v>6.6105758706956799E-2</v>
      </c>
      <c r="AJ43" s="16"/>
      <c r="AK43" s="16">
        <v>3.19617249936665E-2</v>
      </c>
      <c r="AL43" s="16">
        <v>6.3407209880836896E-2</v>
      </c>
      <c r="AM43" s="16"/>
      <c r="AN43" s="16">
        <v>2.34820973918793E-2</v>
      </c>
      <c r="AO43" s="16">
        <v>6.1674664293430798E-2</v>
      </c>
      <c r="AP43" s="16"/>
      <c r="AQ43" s="16">
        <v>1.3846243155673E-2</v>
      </c>
      <c r="AR43" s="16">
        <v>4.43004783360674E-2</v>
      </c>
      <c r="AS43" s="16">
        <v>6.5029818349751897E-2</v>
      </c>
      <c r="AT43" s="16"/>
      <c r="AU43" s="16">
        <v>4.5545478748823399E-2</v>
      </c>
      <c r="AV43" s="16">
        <v>4.3121867229233397E-2</v>
      </c>
      <c r="AW43" s="16"/>
      <c r="AX43" s="16">
        <v>3.3457714205962601E-2</v>
      </c>
      <c r="AY43" s="16">
        <v>0.119750700927618</v>
      </c>
      <c r="AZ43" s="16"/>
      <c r="BA43" s="16">
        <v>3.4406244537946599E-2</v>
      </c>
      <c r="BB43" s="16">
        <v>3.0274599182388801E-2</v>
      </c>
      <c r="BC43" s="16"/>
      <c r="BD43" s="16">
        <v>3.3508789037989699E-2</v>
      </c>
      <c r="BE43" s="16">
        <v>5.0473629906918602E-2</v>
      </c>
    </row>
    <row r="44" spans="2:57" x14ac:dyDescent="0.35">
      <c r="B44" t="s">
        <v>110</v>
      </c>
      <c r="C44" s="16">
        <v>4.5538204488760399E-2</v>
      </c>
      <c r="D44" s="16">
        <v>2.3687482342060601E-2</v>
      </c>
      <c r="E44" s="16">
        <v>6.4417639895519505E-2</v>
      </c>
      <c r="F44" s="16"/>
      <c r="G44" s="16">
        <v>7.99718839933551E-2</v>
      </c>
      <c r="H44" s="16">
        <v>5.9835574145710502E-2</v>
      </c>
      <c r="I44" s="16">
        <v>3.0889686900366399E-2</v>
      </c>
      <c r="J44" s="16">
        <v>3.3957782768084199E-2</v>
      </c>
      <c r="K44" s="16">
        <v>3.3216420155680201E-2</v>
      </c>
      <c r="L44" s="16">
        <v>4.3370586941236897E-2</v>
      </c>
      <c r="M44" s="16"/>
      <c r="N44" s="16">
        <v>2.56359935759236E-2</v>
      </c>
      <c r="O44" s="16">
        <v>4.6476599956495702E-2</v>
      </c>
      <c r="P44" s="16">
        <v>4.9288137237425603E-2</v>
      </c>
      <c r="Q44" s="16">
        <v>5.2897801867729202E-2</v>
      </c>
      <c r="R44" s="16"/>
      <c r="S44" s="16">
        <v>3.4208298484477297E-2</v>
      </c>
      <c r="T44" s="16">
        <v>6.0847388295428302E-2</v>
      </c>
      <c r="U44" s="16"/>
      <c r="V44" s="16">
        <v>8.86454386269966E-2</v>
      </c>
      <c r="W44" s="16">
        <v>4.8678891507802302E-2</v>
      </c>
      <c r="X44" s="16">
        <v>5.7093416804644102E-3</v>
      </c>
      <c r="Y44" s="16">
        <v>4.2054179354881899E-2</v>
      </c>
      <c r="Z44" s="16"/>
      <c r="AA44" s="16">
        <v>8.6619162143970405E-2</v>
      </c>
      <c r="AB44" s="16">
        <v>2.5026156429877301E-2</v>
      </c>
      <c r="AC44" s="16">
        <v>1.9667093051176102E-2</v>
      </c>
      <c r="AD44" s="16">
        <v>1.65369812527092E-2</v>
      </c>
      <c r="AE44" s="16">
        <v>7.6310814183025103E-3</v>
      </c>
      <c r="AF44" s="16">
        <v>3.9535480864368297E-2</v>
      </c>
      <c r="AG44" s="16"/>
      <c r="AH44" s="16">
        <v>1.41537695847615E-2</v>
      </c>
      <c r="AI44" s="16">
        <v>2.93221076293682E-2</v>
      </c>
      <c r="AJ44" s="16"/>
      <c r="AK44" s="16">
        <v>1.20722113878526E-2</v>
      </c>
      <c r="AL44" s="16">
        <v>1.65584938005519E-2</v>
      </c>
      <c r="AM44" s="16"/>
      <c r="AN44" s="16">
        <v>1.55906295944425E-2</v>
      </c>
      <c r="AO44" s="16">
        <v>1.9703680261422999E-2</v>
      </c>
      <c r="AP44" s="16"/>
      <c r="AQ44" s="16">
        <v>1.6317642156662E-2</v>
      </c>
      <c r="AR44" s="16">
        <v>4.3984643337029998E-2</v>
      </c>
      <c r="AS44" s="16">
        <v>1.7006969845528099E-2</v>
      </c>
      <c r="AT44" s="16"/>
      <c r="AU44" s="16">
        <v>1.41046192001151E-2</v>
      </c>
      <c r="AV44" s="16">
        <v>7.3484090724770607E-2</v>
      </c>
      <c r="AW44" s="16"/>
      <c r="AX44" s="16">
        <v>1.4366116851787E-2</v>
      </c>
      <c r="AY44" s="16">
        <v>9.3773984750892006E-2</v>
      </c>
      <c r="AZ44" s="16"/>
      <c r="BA44" s="16">
        <v>1.93715543546239E-3</v>
      </c>
      <c r="BB44" s="16">
        <v>0</v>
      </c>
      <c r="BC44" s="16"/>
      <c r="BD44" s="16">
        <v>2.83636411887046E-3</v>
      </c>
      <c r="BE44" s="16">
        <v>6.4851418075063299E-3</v>
      </c>
    </row>
    <row r="45" spans="2:57" x14ac:dyDescent="0.35">
      <c r="B45" t="s">
        <v>111</v>
      </c>
      <c r="C45" s="16">
        <v>0.56923433934683798</v>
      </c>
      <c r="D45" s="16">
        <v>0.66328417533650996</v>
      </c>
      <c r="E45" s="16">
        <v>0.47820201756428199</v>
      </c>
      <c r="F45" s="16"/>
      <c r="G45" s="16">
        <v>0.49859625162460502</v>
      </c>
      <c r="H45" s="16">
        <v>0.64143930114816405</v>
      </c>
      <c r="I45" s="16">
        <v>0.66578593660991103</v>
      </c>
      <c r="J45" s="16">
        <v>0.56729717385927403</v>
      </c>
      <c r="K45" s="16">
        <v>0.51766030752532699</v>
      </c>
      <c r="L45" s="16">
        <v>0.51648315876113304</v>
      </c>
      <c r="M45" s="16"/>
      <c r="N45" s="16">
        <v>0.55973227451341701</v>
      </c>
      <c r="O45" s="16">
        <v>0.543068408971073</v>
      </c>
      <c r="P45" s="16">
        <v>0.57919503874431599</v>
      </c>
      <c r="Q45" s="16">
        <v>0.58280741135081204</v>
      </c>
      <c r="R45" s="16"/>
      <c r="S45" s="16">
        <v>0.56159112089838703</v>
      </c>
      <c r="T45" s="16">
        <v>0.58537937266697104</v>
      </c>
      <c r="U45" s="16"/>
      <c r="V45" s="16">
        <v>0.48961001477821098</v>
      </c>
      <c r="W45" s="16">
        <v>0.53634982049542002</v>
      </c>
      <c r="X45" s="16">
        <v>0.65195504278278904</v>
      </c>
      <c r="Y45" s="16">
        <v>0.74698887063477304</v>
      </c>
      <c r="Z45" s="16"/>
      <c r="AA45" s="16">
        <v>0.50073767460244401</v>
      </c>
      <c r="AB45" s="16">
        <v>0.52258610664051497</v>
      </c>
      <c r="AC45" s="16">
        <v>0.52975377313355898</v>
      </c>
      <c r="AD45" s="16">
        <v>0.67199535480947503</v>
      </c>
      <c r="AE45" s="16">
        <v>0.721933325670849</v>
      </c>
      <c r="AF45" s="16">
        <v>0.67510109223569403</v>
      </c>
      <c r="AG45" s="16"/>
      <c r="AH45" s="16">
        <v>0.67880819865482001</v>
      </c>
      <c r="AI45" s="16">
        <v>0.53746848107305001</v>
      </c>
      <c r="AJ45" s="16"/>
      <c r="AK45" s="16">
        <v>0.66326044720049204</v>
      </c>
      <c r="AL45" s="16">
        <v>0.53517316892507205</v>
      </c>
      <c r="AM45" s="16"/>
      <c r="AN45" s="16">
        <v>0.69833771227034203</v>
      </c>
      <c r="AO45" s="16">
        <v>0.55011683263173605</v>
      </c>
      <c r="AP45" s="16"/>
      <c r="AQ45" s="16">
        <v>0.677745557885159</v>
      </c>
      <c r="AR45" s="16">
        <v>0.51594251127398705</v>
      </c>
      <c r="AS45" s="16">
        <v>0.64359822290059698</v>
      </c>
      <c r="AT45" s="16"/>
      <c r="AU45" s="16">
        <v>0.59411996902919995</v>
      </c>
      <c r="AV45" s="16">
        <v>0.544840047733815</v>
      </c>
      <c r="AW45" s="16"/>
      <c r="AX45" s="16">
        <v>0.64410930226263996</v>
      </c>
      <c r="AY45" s="16">
        <v>0.26566651447006501</v>
      </c>
      <c r="AZ45" s="16"/>
      <c r="BA45" s="16">
        <v>0.73777538096548601</v>
      </c>
      <c r="BB45" s="16">
        <v>0.65941944522000195</v>
      </c>
      <c r="BC45" s="16"/>
      <c r="BD45" s="16">
        <v>0.69520523050105998</v>
      </c>
      <c r="BE45" s="16">
        <v>0.56406254516703302</v>
      </c>
    </row>
    <row r="46" spans="2:57" x14ac:dyDescent="0.35">
      <c r="B46" t="s">
        <v>112</v>
      </c>
      <c r="C46" s="16">
        <v>0.15738143607923699</v>
      </c>
      <c r="D46" s="16">
        <v>0.14339308811359799</v>
      </c>
      <c r="E46" s="16">
        <v>0.17216265054145499</v>
      </c>
      <c r="F46" s="16"/>
      <c r="G46" s="16">
        <v>0.143164343761985</v>
      </c>
      <c r="H46" s="16">
        <v>0.11641187295347501</v>
      </c>
      <c r="I46" s="16">
        <v>9.7956665303450596E-2</v>
      </c>
      <c r="J46" s="16">
        <v>0.20033225799078799</v>
      </c>
      <c r="K46" s="16">
        <v>0.152700885575977</v>
      </c>
      <c r="L46" s="16">
        <v>0.21745386641649</v>
      </c>
      <c r="M46" s="16"/>
      <c r="N46" s="16">
        <v>0.19487811949939601</v>
      </c>
      <c r="O46" s="16">
        <v>0.16458282603211799</v>
      </c>
      <c r="P46" s="16">
        <v>0.14632690356137801</v>
      </c>
      <c r="Q46" s="16">
        <v>0.142110730465039</v>
      </c>
      <c r="R46" s="16"/>
      <c r="S46" s="16">
        <v>0.18606438103744899</v>
      </c>
      <c r="T46" s="16">
        <v>0.115645000607235</v>
      </c>
      <c r="U46" s="16"/>
      <c r="V46" s="16">
        <v>0.16241537538787901</v>
      </c>
      <c r="W46" s="16">
        <v>0.17396518031775701</v>
      </c>
      <c r="X46" s="16">
        <v>0.14058522722147901</v>
      </c>
      <c r="Y46" s="16">
        <v>0.100321525164663</v>
      </c>
      <c r="Z46" s="16"/>
      <c r="AA46" s="16">
        <v>0.156928885965988</v>
      </c>
      <c r="AB46" s="16">
        <v>0.17580050582262299</v>
      </c>
      <c r="AC46" s="16">
        <v>0.20961170735990201</v>
      </c>
      <c r="AD46" s="16">
        <v>0.122816817401126</v>
      </c>
      <c r="AE46" s="16">
        <v>0.14403181754479599</v>
      </c>
      <c r="AF46" s="16">
        <v>0.167685049517835</v>
      </c>
      <c r="AG46" s="16"/>
      <c r="AH46" s="16">
        <v>0.119948878251993</v>
      </c>
      <c r="AI46" s="16">
        <v>0.201358097612271</v>
      </c>
      <c r="AJ46" s="16"/>
      <c r="AK46" s="16">
        <v>0.14944576080850999</v>
      </c>
      <c r="AL46" s="16">
        <v>0.191734982260584</v>
      </c>
      <c r="AM46" s="16"/>
      <c r="AN46" s="16">
        <v>0.11453553535576</v>
      </c>
      <c r="AO46" s="16">
        <v>0.19793453669281</v>
      </c>
      <c r="AP46" s="16"/>
      <c r="AQ46" s="16">
        <v>0.159325332676992</v>
      </c>
      <c r="AR46" s="16">
        <v>0.15793905106189901</v>
      </c>
      <c r="AS46" s="16">
        <v>0.163714049366213</v>
      </c>
      <c r="AT46" s="16"/>
      <c r="AU46" s="16">
        <v>0.15905877429245599</v>
      </c>
      <c r="AV46" s="16">
        <v>0.15815768394669399</v>
      </c>
      <c r="AW46" s="16"/>
      <c r="AX46" s="16">
        <v>0.13408213007386499</v>
      </c>
      <c r="AY46" s="16">
        <v>0.33800375810236799</v>
      </c>
      <c r="AZ46" s="16"/>
      <c r="BA46" s="16">
        <v>9.5553125345273104E-2</v>
      </c>
      <c r="BB46" s="16">
        <v>0.16362373961314899</v>
      </c>
      <c r="BC46" s="16"/>
      <c r="BD46" s="16">
        <v>0.125930866711432</v>
      </c>
      <c r="BE46" s="16">
        <v>0.19689368563641499</v>
      </c>
    </row>
    <row r="47" spans="2:57" x14ac:dyDescent="0.35">
      <c r="B47" t="s">
        <v>96</v>
      </c>
      <c r="C47" s="16">
        <v>0.41185290326760099</v>
      </c>
      <c r="D47" s="16">
        <v>0.519891087222912</v>
      </c>
      <c r="E47" s="16">
        <v>0.30603936702282702</v>
      </c>
      <c r="F47" s="16"/>
      <c r="G47" s="16">
        <v>0.35543190786262002</v>
      </c>
      <c r="H47" s="16">
        <v>0.52502742819468995</v>
      </c>
      <c r="I47" s="16">
        <v>0.56782927130646099</v>
      </c>
      <c r="J47" s="16">
        <v>0.36696491586848601</v>
      </c>
      <c r="K47" s="16">
        <v>0.36495942194935099</v>
      </c>
      <c r="L47" s="16">
        <v>0.29902929234464298</v>
      </c>
      <c r="M47" s="16"/>
      <c r="N47" s="16">
        <v>0.36485415501402002</v>
      </c>
      <c r="O47" s="16">
        <v>0.37848558293895501</v>
      </c>
      <c r="P47" s="16">
        <v>0.43286813518293799</v>
      </c>
      <c r="Q47" s="16">
        <v>0.44069668088577302</v>
      </c>
      <c r="R47" s="16"/>
      <c r="S47" s="16">
        <v>0.37552673986093799</v>
      </c>
      <c r="T47" s="16">
        <v>0.46973437205973601</v>
      </c>
      <c r="U47" s="16"/>
      <c r="V47" s="16">
        <v>0.327194639390332</v>
      </c>
      <c r="W47" s="16">
        <v>0.36238464017766298</v>
      </c>
      <c r="X47" s="16">
        <v>0.51136981556131</v>
      </c>
      <c r="Y47" s="16">
        <v>0.64666734547011095</v>
      </c>
      <c r="Z47" s="16"/>
      <c r="AA47" s="16">
        <v>0.34380878863645598</v>
      </c>
      <c r="AB47" s="16">
        <v>0.346785600817892</v>
      </c>
      <c r="AC47" s="16">
        <v>0.320142065773657</v>
      </c>
      <c r="AD47" s="16">
        <v>0.54917853740834899</v>
      </c>
      <c r="AE47" s="16">
        <v>0.57790150812605301</v>
      </c>
      <c r="AF47" s="16">
        <v>0.50741604271785901</v>
      </c>
      <c r="AG47" s="16"/>
      <c r="AH47" s="16">
        <v>0.55885932040282704</v>
      </c>
      <c r="AI47" s="16">
        <v>0.33611038346077898</v>
      </c>
      <c r="AJ47" s="16"/>
      <c r="AK47" s="16">
        <v>0.51381468639198102</v>
      </c>
      <c r="AL47" s="16">
        <v>0.343438186664489</v>
      </c>
      <c r="AM47" s="16"/>
      <c r="AN47" s="16">
        <v>0.58380217691458203</v>
      </c>
      <c r="AO47" s="16">
        <v>0.35218229593892603</v>
      </c>
      <c r="AP47" s="16"/>
      <c r="AQ47" s="16">
        <v>0.518420225208167</v>
      </c>
      <c r="AR47" s="16">
        <v>0.35800346021208801</v>
      </c>
      <c r="AS47" s="16">
        <v>0.47988417353438401</v>
      </c>
      <c r="AT47" s="16"/>
      <c r="AU47" s="16">
        <v>0.43506119473674398</v>
      </c>
      <c r="AV47" s="16">
        <v>0.38668236378712001</v>
      </c>
      <c r="AW47" s="16"/>
      <c r="AX47" s="16">
        <v>0.51002717218877403</v>
      </c>
      <c r="AY47" s="16">
        <v>-7.23372436323034E-2</v>
      </c>
      <c r="AZ47" s="16"/>
      <c r="BA47" s="16">
        <v>0.64222225562021296</v>
      </c>
      <c r="BB47" s="16">
        <v>0.49579570560685299</v>
      </c>
      <c r="BC47" s="16"/>
      <c r="BD47" s="16">
        <v>0.56927436378962804</v>
      </c>
      <c r="BE47" s="16">
        <v>0.36716885953061801</v>
      </c>
    </row>
    <row r="48" spans="2:57" x14ac:dyDescent="0.35">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row>
    <row r="49" spans="2:57" x14ac:dyDescent="0.35">
      <c r="B49" s="7" t="s">
        <v>113</v>
      </c>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row>
    <row r="50" spans="2:57" x14ac:dyDescent="0.35">
      <c r="B50" s="15" t="s">
        <v>14</v>
      </c>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row>
    <row r="51" spans="2:57" x14ac:dyDescent="0.35">
      <c r="B51" t="s">
        <v>114</v>
      </c>
      <c r="C51" s="16">
        <v>0.79154074672083796</v>
      </c>
      <c r="D51" s="16">
        <v>0.77902204760631699</v>
      </c>
      <c r="E51" s="16">
        <v>0.80297076359881603</v>
      </c>
      <c r="F51" s="16"/>
      <c r="G51" s="16">
        <v>0.73467700517096102</v>
      </c>
      <c r="H51" s="16">
        <v>0.751697423799498</v>
      </c>
      <c r="I51" s="16">
        <v>0.81351147262001899</v>
      </c>
      <c r="J51" s="16">
        <v>0.78191720212985805</v>
      </c>
      <c r="K51" s="16">
        <v>0.80826902634576403</v>
      </c>
      <c r="L51" s="16">
        <v>0.83513342242786703</v>
      </c>
      <c r="M51" s="16"/>
      <c r="N51" s="16">
        <v>0.79228376980800197</v>
      </c>
      <c r="O51" s="16">
        <v>0.815300348497769</v>
      </c>
      <c r="P51" s="16">
        <v>0.78495576089814001</v>
      </c>
      <c r="Q51" s="16">
        <v>0.780891131783499</v>
      </c>
      <c r="R51" s="16"/>
      <c r="S51" s="16">
        <v>0.83141794548563397</v>
      </c>
      <c r="T51" s="16">
        <v>0.73585528537836398</v>
      </c>
      <c r="U51" s="16"/>
      <c r="V51" s="16">
        <v>0.73187362860425098</v>
      </c>
      <c r="W51" s="16">
        <v>0.77263712860585299</v>
      </c>
      <c r="X51" s="16">
        <v>0.86109430073014503</v>
      </c>
      <c r="Y51" s="16">
        <v>0.82293977986593503</v>
      </c>
      <c r="Z51" s="16"/>
      <c r="AA51" s="16">
        <v>0.74117750410406802</v>
      </c>
      <c r="AB51" s="16">
        <v>0.80992162463149198</v>
      </c>
      <c r="AC51" s="16">
        <v>0.85716864749238697</v>
      </c>
      <c r="AD51" s="16">
        <v>0.82518611281353105</v>
      </c>
      <c r="AE51" s="16">
        <v>0.83533003128265004</v>
      </c>
      <c r="AF51" s="16">
        <v>0.75122057462808001</v>
      </c>
      <c r="AG51" s="16"/>
      <c r="AH51" s="16">
        <v>0.81389428149721599</v>
      </c>
      <c r="AI51" s="16">
        <v>0.81042204603752499</v>
      </c>
      <c r="AJ51" s="16"/>
      <c r="AK51" s="16">
        <v>0.807633651412624</v>
      </c>
      <c r="AL51" s="16">
        <v>0.82464837968204596</v>
      </c>
      <c r="AM51" s="16"/>
      <c r="AN51" s="16">
        <v>0.79585220623875996</v>
      </c>
      <c r="AO51" s="16">
        <v>0.83147305732446597</v>
      </c>
      <c r="AP51" s="16"/>
      <c r="AQ51" s="16">
        <v>0.84852103147188396</v>
      </c>
      <c r="AR51" s="16">
        <v>0.78092537487637803</v>
      </c>
      <c r="AS51" s="16">
        <v>0.78667332570594495</v>
      </c>
      <c r="AT51" s="16"/>
      <c r="AU51" s="16">
        <v>0.832691411154171</v>
      </c>
      <c r="AV51" s="16">
        <v>0.749308268556791</v>
      </c>
      <c r="AW51" s="16"/>
      <c r="AX51" s="16">
        <v>0.82864430107434395</v>
      </c>
      <c r="AY51" s="16">
        <v>0.713660317822437</v>
      </c>
      <c r="AZ51" s="16"/>
      <c r="BA51" s="16">
        <v>0.84319478780568502</v>
      </c>
      <c r="BB51" s="16">
        <v>0.87895855990975302</v>
      </c>
      <c r="BC51" s="16"/>
      <c r="BD51" s="16">
        <v>0.83154602561035496</v>
      </c>
      <c r="BE51" s="16">
        <v>0.81263164289151502</v>
      </c>
    </row>
    <row r="52" spans="2:57" x14ac:dyDescent="0.35">
      <c r="B52" t="s">
        <v>115</v>
      </c>
      <c r="C52" s="16">
        <v>0.71664390164818403</v>
      </c>
      <c r="D52" s="16">
        <v>0.71011020699689098</v>
      </c>
      <c r="E52" s="16">
        <v>0.722410601761166</v>
      </c>
      <c r="F52" s="16"/>
      <c r="G52" s="16">
        <v>0.56019781095299204</v>
      </c>
      <c r="H52" s="16">
        <v>0.68168452327914997</v>
      </c>
      <c r="I52" s="16">
        <v>0.83728110117778098</v>
      </c>
      <c r="J52" s="16">
        <v>0.73305988698049995</v>
      </c>
      <c r="K52" s="16">
        <v>0.73485066085880602</v>
      </c>
      <c r="L52" s="16">
        <v>0.71643008679132603</v>
      </c>
      <c r="M52" s="16"/>
      <c r="N52" s="16">
        <v>0.71336940619128697</v>
      </c>
      <c r="O52" s="16">
        <v>0.76001625328275402</v>
      </c>
      <c r="P52" s="16">
        <v>0.69077522013298498</v>
      </c>
      <c r="Q52" s="16">
        <v>0.72275160021130802</v>
      </c>
      <c r="R52" s="16"/>
      <c r="S52" s="16">
        <v>0.73045984741854597</v>
      </c>
      <c r="T52" s="16">
        <v>0.69955990109923705</v>
      </c>
      <c r="U52" s="16"/>
      <c r="V52" s="16">
        <v>0.65572086082249204</v>
      </c>
      <c r="W52" s="16">
        <v>0.71297954872687097</v>
      </c>
      <c r="X52" s="16">
        <v>0.77601614993916201</v>
      </c>
      <c r="Y52" s="16">
        <v>0.69362466187967298</v>
      </c>
      <c r="Z52" s="16"/>
      <c r="AA52" s="16">
        <v>0.66662225521593499</v>
      </c>
      <c r="AB52" s="16">
        <v>0.750722113355211</v>
      </c>
      <c r="AC52" s="16">
        <v>0.72745850560163905</v>
      </c>
      <c r="AD52" s="16">
        <v>0.75054232851583702</v>
      </c>
      <c r="AE52" s="16">
        <v>0.80589890141745602</v>
      </c>
      <c r="AF52" s="16">
        <v>0.62017093977595705</v>
      </c>
      <c r="AG52" s="16"/>
      <c r="AH52" s="16">
        <v>0.74161371962858902</v>
      </c>
      <c r="AI52" s="16">
        <v>0.72913483651293598</v>
      </c>
      <c r="AJ52" s="16"/>
      <c r="AK52" s="16">
        <v>0.72606816594414803</v>
      </c>
      <c r="AL52" s="16">
        <v>0.74334620109123595</v>
      </c>
      <c r="AM52" s="16"/>
      <c r="AN52" s="16">
        <v>0.73419966089963995</v>
      </c>
      <c r="AO52" s="16">
        <v>0.72770799924426</v>
      </c>
      <c r="AP52" s="16"/>
      <c r="AQ52" s="16">
        <v>0.72883740440554001</v>
      </c>
      <c r="AR52" s="16">
        <v>0.72606107289281996</v>
      </c>
      <c r="AS52" s="16">
        <v>0.72569169396142597</v>
      </c>
      <c r="AT52" s="16"/>
      <c r="AU52" s="16">
        <v>0.75907745975653895</v>
      </c>
      <c r="AV52" s="16">
        <v>0.67664044655510103</v>
      </c>
      <c r="AW52" s="16"/>
      <c r="AX52" s="16">
        <v>0.781213056080726</v>
      </c>
      <c r="AY52" s="16">
        <v>0.49893810471066702</v>
      </c>
      <c r="AZ52" s="16"/>
      <c r="BA52" s="16">
        <v>0.80718313327784696</v>
      </c>
      <c r="BB52" s="16">
        <v>0.85071158064183805</v>
      </c>
      <c r="BC52" s="16"/>
      <c r="BD52" s="16">
        <v>0.78919234892648904</v>
      </c>
      <c r="BE52" s="16">
        <v>0.71462843570728696</v>
      </c>
    </row>
    <row r="53" spans="2:57" x14ac:dyDescent="0.35">
      <c r="B53" t="s">
        <v>116</v>
      </c>
      <c r="C53" s="16">
        <v>0.71198715060569095</v>
      </c>
      <c r="D53" s="16">
        <v>0.67631148058433799</v>
      </c>
      <c r="E53" s="16">
        <v>0.744591108215923</v>
      </c>
      <c r="F53" s="16"/>
      <c r="G53" s="16">
        <v>0.71672925249302499</v>
      </c>
      <c r="H53" s="16">
        <v>0.73576513196336002</v>
      </c>
      <c r="I53" s="16">
        <v>0.741687182654584</v>
      </c>
      <c r="J53" s="16">
        <v>0.68572119790697195</v>
      </c>
      <c r="K53" s="16">
        <v>0.71477932300370595</v>
      </c>
      <c r="L53" s="16">
        <v>0.68381419100557606</v>
      </c>
      <c r="M53" s="16"/>
      <c r="N53" s="16">
        <v>0.72451240894786395</v>
      </c>
      <c r="O53" s="16">
        <v>0.72174381970930901</v>
      </c>
      <c r="P53" s="16">
        <v>0.71568485596347897</v>
      </c>
      <c r="Q53" s="16">
        <v>0.68861157309919396</v>
      </c>
      <c r="R53" s="16"/>
      <c r="S53" s="16">
        <v>0.71792690359386802</v>
      </c>
      <c r="T53" s="16">
        <v>0.70904873836003102</v>
      </c>
      <c r="U53" s="16"/>
      <c r="V53" s="16">
        <v>0.65097754670932595</v>
      </c>
      <c r="W53" s="16">
        <v>0.67714388905531497</v>
      </c>
      <c r="X53" s="16">
        <v>0.80776009172435803</v>
      </c>
      <c r="Y53" s="16">
        <v>0.70846167774938995</v>
      </c>
      <c r="Z53" s="16"/>
      <c r="AA53" s="16">
        <v>0.66571863852245805</v>
      </c>
      <c r="AB53" s="16">
        <v>0.69361100120810804</v>
      </c>
      <c r="AC53" s="16">
        <v>0.79059862119161906</v>
      </c>
      <c r="AD53" s="16">
        <v>0.75297604712892097</v>
      </c>
      <c r="AE53" s="16">
        <v>0.76567160293188596</v>
      </c>
      <c r="AF53" s="16">
        <v>0.71292827278274096</v>
      </c>
      <c r="AG53" s="16"/>
      <c r="AH53" s="16">
        <v>0.75415610050122295</v>
      </c>
      <c r="AI53" s="16">
        <v>0.71060512070131299</v>
      </c>
      <c r="AJ53" s="16"/>
      <c r="AK53" s="16">
        <v>0.74066939987912905</v>
      </c>
      <c r="AL53" s="16">
        <v>0.70356955573928104</v>
      </c>
      <c r="AM53" s="16"/>
      <c r="AN53" s="16">
        <v>0.72179513872260503</v>
      </c>
      <c r="AO53" s="16">
        <v>0.72457920977032797</v>
      </c>
      <c r="AP53" s="16"/>
      <c r="AQ53" s="16">
        <v>0.79114794948781797</v>
      </c>
      <c r="AR53" s="16">
        <v>0.70190086813742802</v>
      </c>
      <c r="AS53" s="16">
        <v>0.68776430641834796</v>
      </c>
      <c r="AT53" s="16"/>
      <c r="AU53" s="16">
        <v>0.75573483927505503</v>
      </c>
      <c r="AV53" s="16">
        <v>0.66530696503043596</v>
      </c>
      <c r="AW53" s="16"/>
      <c r="AX53" s="16">
        <v>0.75304758688322104</v>
      </c>
      <c r="AY53" s="16">
        <v>0.56599878279410498</v>
      </c>
      <c r="AZ53" s="16"/>
      <c r="BA53" s="16">
        <v>0.75306545971281103</v>
      </c>
      <c r="BB53" s="16">
        <v>0.80932735093031904</v>
      </c>
      <c r="BC53" s="16"/>
      <c r="BD53" s="16">
        <v>0.71090742619130598</v>
      </c>
      <c r="BE53" s="16">
        <v>0.77232757728799895</v>
      </c>
    </row>
    <row r="54" spans="2:57" x14ac:dyDescent="0.35">
      <c r="B54" t="s">
        <v>117</v>
      </c>
      <c r="C54" s="16">
        <v>0.63285790755599602</v>
      </c>
      <c r="D54" s="16">
        <v>0.68199861495000502</v>
      </c>
      <c r="E54" s="16">
        <v>0.58273170818057596</v>
      </c>
      <c r="F54" s="16"/>
      <c r="G54" s="16">
        <v>0.66606262725213705</v>
      </c>
      <c r="H54" s="16">
        <v>0.62303006269549199</v>
      </c>
      <c r="I54" s="16">
        <v>0.70360597819672499</v>
      </c>
      <c r="J54" s="16">
        <v>0.66196223503002405</v>
      </c>
      <c r="K54" s="16">
        <v>0.61633649387424805</v>
      </c>
      <c r="L54" s="16">
        <v>0.55816814405599502</v>
      </c>
      <c r="M54" s="16"/>
      <c r="N54" s="16">
        <v>0.64446425505627003</v>
      </c>
      <c r="O54" s="16">
        <v>0.59218680736552698</v>
      </c>
      <c r="P54" s="16">
        <v>0.65798710597420396</v>
      </c>
      <c r="Q54" s="16">
        <v>0.61964008282804395</v>
      </c>
      <c r="R54" s="16"/>
      <c r="S54" s="16">
        <v>0.60247629784158896</v>
      </c>
      <c r="T54" s="16">
        <v>0.68167012314257303</v>
      </c>
      <c r="U54" s="16"/>
      <c r="V54" s="16">
        <v>0.476335098904274</v>
      </c>
      <c r="W54" s="16">
        <v>0.61799752338371206</v>
      </c>
      <c r="X54" s="16">
        <v>0.76006485729150497</v>
      </c>
      <c r="Y54" s="16">
        <v>0.79540999435411497</v>
      </c>
      <c r="Z54" s="16"/>
      <c r="AA54" s="16">
        <v>0.486821240477878</v>
      </c>
      <c r="AB54" s="16">
        <v>0.62720178120262704</v>
      </c>
      <c r="AC54" s="16">
        <v>0.73413183982369801</v>
      </c>
      <c r="AD54" s="16">
        <v>0.77118153419699098</v>
      </c>
      <c r="AE54" s="16">
        <v>0.788913361397656</v>
      </c>
      <c r="AF54" s="16">
        <v>0.77638770464479701</v>
      </c>
      <c r="AG54" s="16"/>
      <c r="AH54" s="16">
        <v>0.71030532445462002</v>
      </c>
      <c r="AI54" s="16">
        <v>0.596940000693433</v>
      </c>
      <c r="AJ54" s="16"/>
      <c r="AK54" s="16">
        <v>0.69933519620649898</v>
      </c>
      <c r="AL54" s="16">
        <v>0.60233093356256695</v>
      </c>
      <c r="AM54" s="16"/>
      <c r="AN54" s="16">
        <v>0.70245953831558405</v>
      </c>
      <c r="AO54" s="16">
        <v>0.62833677443562297</v>
      </c>
      <c r="AP54" s="16"/>
      <c r="AQ54" s="16">
        <v>0.72459003675737699</v>
      </c>
      <c r="AR54" s="16">
        <v>0.61079666693548995</v>
      </c>
      <c r="AS54" s="16">
        <v>0.66181393394259902</v>
      </c>
      <c r="AT54" s="16"/>
      <c r="AU54" s="16">
        <v>0.60881358612341896</v>
      </c>
      <c r="AV54" s="16">
        <v>0.66717605493410204</v>
      </c>
      <c r="AW54" s="16"/>
      <c r="AX54" s="16">
        <v>0.68565580060050202</v>
      </c>
      <c r="AY54" s="16">
        <v>0.42420287943440099</v>
      </c>
      <c r="AZ54" s="16"/>
      <c r="BA54" s="16">
        <v>0.91980292693603405</v>
      </c>
      <c r="BB54" s="16">
        <v>0.87840556429771799</v>
      </c>
      <c r="BC54" s="16"/>
      <c r="BD54" s="16">
        <v>0.67397150769579595</v>
      </c>
      <c r="BE54" s="16">
        <v>0.700516193103905</v>
      </c>
    </row>
    <row r="55" spans="2:57" x14ac:dyDescent="0.35">
      <c r="B55" t="s">
        <v>118</v>
      </c>
      <c r="C55" s="16">
        <v>0.39062717825253002</v>
      </c>
      <c r="D55" s="16">
        <v>0.34890323213750901</v>
      </c>
      <c r="E55" s="16">
        <v>0.43043836595467</v>
      </c>
      <c r="F55" s="16"/>
      <c r="G55" s="16">
        <v>0.53977809715832803</v>
      </c>
      <c r="H55" s="16">
        <v>0.47670634953685898</v>
      </c>
      <c r="I55" s="16">
        <v>0.46405984833216701</v>
      </c>
      <c r="J55" s="16">
        <v>0.37632899308379297</v>
      </c>
      <c r="K55" s="16">
        <v>0.34772179066553999</v>
      </c>
      <c r="L55" s="16">
        <v>0.21943636591218099</v>
      </c>
      <c r="M55" s="16"/>
      <c r="N55" s="16">
        <v>0.31083967210282398</v>
      </c>
      <c r="O55" s="16">
        <v>0.35078554389977201</v>
      </c>
      <c r="P55" s="16">
        <v>0.426519494592215</v>
      </c>
      <c r="Q55" s="16">
        <v>0.42460897638329798</v>
      </c>
      <c r="R55" s="16"/>
      <c r="S55" s="16">
        <v>0.34859592923869398</v>
      </c>
      <c r="T55" s="16">
        <v>0.45691069954830599</v>
      </c>
      <c r="U55" s="16"/>
      <c r="V55" s="16">
        <v>0.33592224843998397</v>
      </c>
      <c r="W55" s="16">
        <v>0.40033457860794203</v>
      </c>
      <c r="X55" s="16">
        <v>0.41616747540712601</v>
      </c>
      <c r="Y55" s="16">
        <v>0.448851475096606</v>
      </c>
      <c r="Z55" s="16"/>
      <c r="AA55" s="16">
        <v>0.30232274958590399</v>
      </c>
      <c r="AB55" s="16">
        <v>0.41188779142772097</v>
      </c>
      <c r="AC55" s="16">
        <v>0.494256314813873</v>
      </c>
      <c r="AD55" s="16">
        <v>0.449970453153408</v>
      </c>
      <c r="AE55" s="16">
        <v>0.46937208292287902</v>
      </c>
      <c r="AF55" s="16">
        <v>0.41229151802706998</v>
      </c>
      <c r="AG55" s="16"/>
      <c r="AH55" s="16">
        <v>0.45156584549995998</v>
      </c>
      <c r="AI55" s="16">
        <v>0.32102413881388098</v>
      </c>
      <c r="AJ55" s="16"/>
      <c r="AK55" s="16">
        <v>0.46269918094808199</v>
      </c>
      <c r="AL55" s="16">
        <v>0.32524641148731998</v>
      </c>
      <c r="AM55" s="16"/>
      <c r="AN55" s="16">
        <v>0.45388774600541998</v>
      </c>
      <c r="AO55" s="16">
        <v>0.35006550408537102</v>
      </c>
      <c r="AP55" s="16"/>
      <c r="AQ55" s="16">
        <v>0.47885317504299302</v>
      </c>
      <c r="AR55" s="16">
        <v>0.36221861837137798</v>
      </c>
      <c r="AS55" s="16">
        <v>0.383283523648562</v>
      </c>
      <c r="AT55" s="16"/>
      <c r="AU55" s="16">
        <v>0.34390743544539598</v>
      </c>
      <c r="AV55" s="16">
        <v>0.44740499223088498</v>
      </c>
      <c r="AW55" s="16"/>
      <c r="AX55" s="16">
        <v>0.43495171366758401</v>
      </c>
      <c r="AY55" s="16">
        <v>0.17846371131748601</v>
      </c>
      <c r="AZ55" s="16"/>
      <c r="BA55" s="16">
        <v>0.55583738686722495</v>
      </c>
      <c r="BB55" s="16">
        <v>0.53573880277371699</v>
      </c>
      <c r="BC55" s="16"/>
      <c r="BD55" s="16">
        <v>0.430270609623565</v>
      </c>
      <c r="BE55" s="16">
        <v>0.42468612978022902</v>
      </c>
    </row>
    <row r="56" spans="2:57" x14ac:dyDescent="0.35">
      <c r="B56" t="s">
        <v>120</v>
      </c>
      <c r="C56" s="16">
        <v>0.29758917731795897</v>
      </c>
      <c r="D56" s="16">
        <v>0.34129855699431599</v>
      </c>
      <c r="E56" s="16">
        <v>0.259051457350084</v>
      </c>
      <c r="F56" s="16"/>
      <c r="G56" s="16">
        <v>0.26027456080005101</v>
      </c>
      <c r="H56" s="16">
        <v>0.34608963500083301</v>
      </c>
      <c r="I56" s="16">
        <v>0.38795748847915301</v>
      </c>
      <c r="J56" s="16">
        <v>0.394894556904204</v>
      </c>
      <c r="K56" s="16">
        <v>0.28944434337874703</v>
      </c>
      <c r="L56" s="16">
        <v>0.14108035537538499</v>
      </c>
      <c r="M56" s="16"/>
      <c r="N56" s="16">
        <v>0.25561812852987598</v>
      </c>
      <c r="O56" s="16">
        <v>0.33511366152042299</v>
      </c>
      <c r="P56" s="16">
        <v>0.26362379734231001</v>
      </c>
      <c r="Q56" s="16">
        <v>0.34940722583767497</v>
      </c>
      <c r="R56" s="16"/>
      <c r="S56" s="16">
        <v>0.278114182322939</v>
      </c>
      <c r="T56" s="16">
        <v>0.32996476392014801</v>
      </c>
      <c r="U56" s="16"/>
      <c r="V56" s="16">
        <v>0.24112162429968101</v>
      </c>
      <c r="W56" s="16">
        <v>0.27735412379028701</v>
      </c>
      <c r="X56" s="16">
        <v>0.36030426785123798</v>
      </c>
      <c r="Y56" s="16">
        <v>0.36902239218226002</v>
      </c>
      <c r="Z56" s="16"/>
      <c r="AA56" s="16">
        <v>0.23945216992088</v>
      </c>
      <c r="AB56" s="16">
        <v>0.26404361187553899</v>
      </c>
      <c r="AC56" s="16">
        <v>0.30381895363176797</v>
      </c>
      <c r="AD56" s="16">
        <v>0.372809331538973</v>
      </c>
      <c r="AE56" s="16">
        <v>0.41314139825835799</v>
      </c>
      <c r="AF56" s="16">
        <v>0.34969427841371098</v>
      </c>
      <c r="AG56" s="16"/>
      <c r="AH56" s="16">
        <v>0.33762720196201901</v>
      </c>
      <c r="AI56" s="16">
        <v>0.28657300690507498</v>
      </c>
      <c r="AJ56" s="16"/>
      <c r="AK56" s="16">
        <v>0.33494988596387099</v>
      </c>
      <c r="AL56" s="16">
        <v>0.27587191882558498</v>
      </c>
      <c r="AM56" s="16"/>
      <c r="AN56" s="16">
        <v>0.33674266697746302</v>
      </c>
      <c r="AO56" s="16">
        <v>0.31106764232066603</v>
      </c>
      <c r="AP56" s="16"/>
      <c r="AQ56" s="16">
        <v>0.34611018985261999</v>
      </c>
      <c r="AR56" s="16">
        <v>0.28635816231655897</v>
      </c>
      <c r="AS56" s="16">
        <v>0.33077591406704099</v>
      </c>
      <c r="AT56" s="16"/>
      <c r="AU56" s="16">
        <v>0.28287865551249097</v>
      </c>
      <c r="AV56" s="16">
        <v>0.32010786933570701</v>
      </c>
      <c r="AW56" s="16"/>
      <c r="AX56" s="16">
        <v>0.34011917113346501</v>
      </c>
      <c r="AY56" s="16">
        <v>0.112212754010588</v>
      </c>
      <c r="AZ56" s="16"/>
      <c r="BA56" s="16">
        <v>0.55061713384760802</v>
      </c>
      <c r="BB56" s="16">
        <v>0.64295913564151497</v>
      </c>
      <c r="BC56" s="16"/>
      <c r="BD56" s="16">
        <v>0.35637176650321001</v>
      </c>
      <c r="BE56" s="16">
        <v>0.30880833836314198</v>
      </c>
    </row>
    <row r="57" spans="2:57" x14ac:dyDescent="0.35">
      <c r="B57" t="s">
        <v>119</v>
      </c>
      <c r="C57" s="16">
        <v>0.27668735969724201</v>
      </c>
      <c r="D57" s="16">
        <v>0.25643947601612599</v>
      </c>
      <c r="E57" s="16">
        <v>0.29728226294802301</v>
      </c>
      <c r="F57" s="16"/>
      <c r="G57" s="16">
        <v>0.45920140564228601</v>
      </c>
      <c r="H57" s="16">
        <v>0.39956401742338898</v>
      </c>
      <c r="I57" s="16">
        <v>0.41379434407585702</v>
      </c>
      <c r="J57" s="16">
        <v>0.22947671735422201</v>
      </c>
      <c r="K57" s="16">
        <v>0.177522885533029</v>
      </c>
      <c r="L57" s="16">
        <v>7.5060010796249202E-2</v>
      </c>
      <c r="M57" s="16"/>
      <c r="N57" s="16">
        <v>0.22952448728397501</v>
      </c>
      <c r="O57" s="16">
        <v>0.28213570971267299</v>
      </c>
      <c r="P57" s="16">
        <v>0.27932669831414603</v>
      </c>
      <c r="Q57" s="16">
        <v>0.30135320165759499</v>
      </c>
      <c r="R57" s="16"/>
      <c r="S57" s="16">
        <v>0.229132731307746</v>
      </c>
      <c r="T57" s="16">
        <v>0.35125093622300002</v>
      </c>
      <c r="U57" s="16"/>
      <c r="V57" s="16">
        <v>0.20405761123857899</v>
      </c>
      <c r="W57" s="16">
        <v>0.28746408559085301</v>
      </c>
      <c r="X57" s="16">
        <v>0.32393653168012498</v>
      </c>
      <c r="Y57" s="16">
        <v>0.28033381537151297</v>
      </c>
      <c r="Z57" s="16"/>
      <c r="AA57" s="16">
        <v>0.211465226289766</v>
      </c>
      <c r="AB57" s="16">
        <v>0.28644253020802402</v>
      </c>
      <c r="AC57" s="16">
        <v>0.35369046407560201</v>
      </c>
      <c r="AD57" s="16">
        <v>0.34131182312895397</v>
      </c>
      <c r="AE57" s="16">
        <v>0.33705672524569102</v>
      </c>
      <c r="AF57" s="16">
        <v>0.17524972519729601</v>
      </c>
      <c r="AG57" s="16"/>
      <c r="AH57" s="16">
        <v>0.32406000836563997</v>
      </c>
      <c r="AI57" s="16">
        <v>0.21556715660804701</v>
      </c>
      <c r="AJ57" s="16"/>
      <c r="AK57" s="16">
        <v>0.33360176830598098</v>
      </c>
      <c r="AL57" s="16">
        <v>0.220540914590412</v>
      </c>
      <c r="AM57" s="16"/>
      <c r="AN57" s="16">
        <v>0.30983746512736399</v>
      </c>
      <c r="AO57" s="16">
        <v>0.25181212004025899</v>
      </c>
      <c r="AP57" s="16"/>
      <c r="AQ57" s="16">
        <v>0.326878129725237</v>
      </c>
      <c r="AR57" s="16">
        <v>0.27423099208724599</v>
      </c>
      <c r="AS57" s="16">
        <v>0.26018203685916702</v>
      </c>
      <c r="AT57" s="16"/>
      <c r="AU57" s="16">
        <v>0.25280765499348101</v>
      </c>
      <c r="AV57" s="16">
        <v>0.30963468759823298</v>
      </c>
      <c r="AW57" s="16"/>
      <c r="AX57" s="16">
        <v>0.31238884090540298</v>
      </c>
      <c r="AY57" s="16">
        <v>9.7822036993284997E-2</v>
      </c>
      <c r="AZ57" s="16"/>
      <c r="BA57" s="16">
        <v>0.44861424135414302</v>
      </c>
      <c r="BB57" s="16">
        <v>0.4475924309646</v>
      </c>
      <c r="BC57" s="16"/>
      <c r="BD57" s="16">
        <v>0.29835809303088501</v>
      </c>
      <c r="BE57" s="16">
        <v>0.29408277614813599</v>
      </c>
    </row>
    <row r="58" spans="2:57" x14ac:dyDescent="0.35">
      <c r="B58" t="s">
        <v>121</v>
      </c>
      <c r="C58" s="16">
        <v>0.26365956852411598</v>
      </c>
      <c r="D58" s="16">
        <v>0.28591832900372799</v>
      </c>
      <c r="E58" s="16">
        <v>0.24160681352052099</v>
      </c>
      <c r="F58" s="16"/>
      <c r="G58" s="16">
        <v>0.402704920319778</v>
      </c>
      <c r="H58" s="16">
        <v>0.364487114773141</v>
      </c>
      <c r="I58" s="16">
        <v>0.35152644532647898</v>
      </c>
      <c r="J58" s="16">
        <v>0.22637168370869001</v>
      </c>
      <c r="K58" s="16">
        <v>0.18172998514649699</v>
      </c>
      <c r="L58" s="16">
        <v>0.122843451693393</v>
      </c>
      <c r="M58" s="16"/>
      <c r="N58" s="16">
        <v>0.21102809400448799</v>
      </c>
      <c r="O58" s="16">
        <v>0.24103419679514801</v>
      </c>
      <c r="P58" s="16">
        <v>0.26957753162831</v>
      </c>
      <c r="Q58" s="16">
        <v>0.31141581177206901</v>
      </c>
      <c r="R58" s="16"/>
      <c r="S58" s="16">
        <v>0.23875827361178301</v>
      </c>
      <c r="T58" s="16">
        <v>0.303889453887289</v>
      </c>
      <c r="U58" s="16"/>
      <c r="V58" s="16">
        <v>0.22130966654353201</v>
      </c>
      <c r="W58" s="16">
        <v>0.29332003790717198</v>
      </c>
      <c r="X58" s="16">
        <v>0.266999600492075</v>
      </c>
      <c r="Y58" s="16">
        <v>0.23031577235401901</v>
      </c>
      <c r="Z58" s="16"/>
      <c r="AA58" s="16">
        <v>0.27682583798291899</v>
      </c>
      <c r="AB58" s="16">
        <v>0.26302310200274498</v>
      </c>
      <c r="AC58" s="16">
        <v>0.29776438065564198</v>
      </c>
      <c r="AD58" s="16">
        <v>0.24130981818908401</v>
      </c>
      <c r="AE58" s="16">
        <v>0.27617125455556302</v>
      </c>
      <c r="AF58" s="16">
        <v>0.109824505143718</v>
      </c>
      <c r="AG58" s="16"/>
      <c r="AH58" s="16">
        <v>0.25495457051791598</v>
      </c>
      <c r="AI58" s="16">
        <v>0.24822401428816601</v>
      </c>
      <c r="AJ58" s="16"/>
      <c r="AK58" s="16">
        <v>0.28190710802889302</v>
      </c>
      <c r="AL58" s="16">
        <v>0.26612998263604698</v>
      </c>
      <c r="AM58" s="16"/>
      <c r="AN58" s="16">
        <v>0.23351135933589501</v>
      </c>
      <c r="AO58" s="16">
        <v>0.28451840671686701</v>
      </c>
      <c r="AP58" s="16"/>
      <c r="AQ58" s="16">
        <v>0.21937125995020801</v>
      </c>
      <c r="AR58" s="16">
        <v>0.26552439547106499</v>
      </c>
      <c r="AS58" s="16">
        <v>0.303651646539711</v>
      </c>
      <c r="AT58" s="16"/>
      <c r="AU58" s="16">
        <v>0.25633108843153102</v>
      </c>
      <c r="AV58" s="16">
        <v>0.27689507073408598</v>
      </c>
      <c r="AW58" s="16"/>
      <c r="AX58" s="16">
        <v>0.29427671910250602</v>
      </c>
      <c r="AY58" s="16">
        <v>0.13704356002888801</v>
      </c>
      <c r="AZ58" s="16"/>
      <c r="BA58" s="16">
        <v>0.353178691665335</v>
      </c>
      <c r="BB58" s="16">
        <v>0.459716788474754</v>
      </c>
      <c r="BC58" s="16"/>
      <c r="BD58" s="16">
        <v>0.282930861410228</v>
      </c>
      <c r="BE58" s="16">
        <v>0.27307551497073601</v>
      </c>
    </row>
    <row r="59" spans="2:57" x14ac:dyDescent="0.35">
      <c r="B59" t="s">
        <v>122</v>
      </c>
      <c r="C59" s="16">
        <v>0.26007352147055601</v>
      </c>
      <c r="D59" s="16">
        <v>0.32415800926910598</v>
      </c>
      <c r="E59" s="16">
        <v>0.20058936446310199</v>
      </c>
      <c r="F59" s="16"/>
      <c r="G59" s="16">
        <v>0.205696298976319</v>
      </c>
      <c r="H59" s="16">
        <v>0.257156239474016</v>
      </c>
      <c r="I59" s="16">
        <v>0.32651627824691098</v>
      </c>
      <c r="J59" s="16">
        <v>0.30238284606004101</v>
      </c>
      <c r="K59" s="16">
        <v>0.252307143076759</v>
      </c>
      <c r="L59" s="16">
        <v>0.216659777815808</v>
      </c>
      <c r="M59" s="16"/>
      <c r="N59" s="16">
        <v>0.23239666570904499</v>
      </c>
      <c r="O59" s="16">
        <v>0.30371155605103101</v>
      </c>
      <c r="P59" s="16">
        <v>0.220852689427915</v>
      </c>
      <c r="Q59" s="16">
        <v>0.30480876809950902</v>
      </c>
      <c r="R59" s="16"/>
      <c r="S59" s="16">
        <v>0.26000268295829998</v>
      </c>
      <c r="T59" s="16">
        <v>0.262776795715223</v>
      </c>
      <c r="U59" s="16"/>
      <c r="V59" s="16">
        <v>0.200340108816324</v>
      </c>
      <c r="W59" s="16">
        <v>0.19866804835485499</v>
      </c>
      <c r="X59" s="16">
        <v>0.371210998343729</v>
      </c>
      <c r="Y59" s="16">
        <v>0.37312207662147701</v>
      </c>
      <c r="Z59" s="16"/>
      <c r="AA59" s="16">
        <v>0.15628828620619101</v>
      </c>
      <c r="AB59" s="16">
        <v>0.27523834937606201</v>
      </c>
      <c r="AC59" s="16">
        <v>0.29122810802780802</v>
      </c>
      <c r="AD59" s="16">
        <v>0.33817213356569698</v>
      </c>
      <c r="AE59" s="16">
        <v>0.39595933059931698</v>
      </c>
      <c r="AF59" s="16">
        <v>0.44722349913696202</v>
      </c>
      <c r="AG59" s="16"/>
      <c r="AH59" s="16">
        <v>0.29354626837430697</v>
      </c>
      <c r="AI59" s="16">
        <v>0.25335502191125697</v>
      </c>
      <c r="AJ59" s="16"/>
      <c r="AK59" s="16">
        <v>0.27840602670113801</v>
      </c>
      <c r="AL59" s="16">
        <v>0.26292059047146499</v>
      </c>
      <c r="AM59" s="16"/>
      <c r="AN59" s="16">
        <v>0.29931873115334101</v>
      </c>
      <c r="AO59" s="16">
        <v>0.26808774202966301</v>
      </c>
      <c r="AP59" s="16"/>
      <c r="AQ59" s="16">
        <v>0.32658703961335001</v>
      </c>
      <c r="AR59" s="16">
        <v>0.25050563740022103</v>
      </c>
      <c r="AS59" s="16">
        <v>0.261620629250431</v>
      </c>
      <c r="AT59" s="16"/>
      <c r="AU59" s="16">
        <v>0.23999655670918699</v>
      </c>
      <c r="AV59" s="16">
        <v>0.288253873059022</v>
      </c>
      <c r="AW59" s="16"/>
      <c r="AX59" s="16">
        <v>0.29896467161127099</v>
      </c>
      <c r="AY59" s="16">
        <v>9.2838328375693502E-2</v>
      </c>
      <c r="AZ59" s="16"/>
      <c r="BA59" s="16">
        <v>0.50369519147770703</v>
      </c>
      <c r="BB59" s="16">
        <v>0.37458061352618299</v>
      </c>
      <c r="BC59" s="16"/>
      <c r="BD59" s="16">
        <v>0.33565851665565699</v>
      </c>
      <c r="BE59" s="16">
        <v>0.27381628742625103</v>
      </c>
    </row>
    <row r="60" spans="2:57" x14ac:dyDescent="0.35">
      <c r="B60" t="s">
        <v>123</v>
      </c>
      <c r="C60" s="16">
        <v>0.11417409302572799</v>
      </c>
      <c r="D60" s="16">
        <v>0.153162384562262</v>
      </c>
      <c r="E60" s="16">
        <v>7.2550130668590507E-2</v>
      </c>
      <c r="F60" s="16"/>
      <c r="G60" s="16">
        <v>0.22538642902478501</v>
      </c>
      <c r="H60" s="16">
        <v>0.16288009318028701</v>
      </c>
      <c r="I60" s="16">
        <v>0.11546680035250199</v>
      </c>
      <c r="J60" s="16">
        <v>9.4624235639693799E-2</v>
      </c>
      <c r="K60" s="16">
        <v>9.2219265670554398E-2</v>
      </c>
      <c r="L60" s="16">
        <v>3.9814777309605399E-2</v>
      </c>
      <c r="M60" s="16"/>
      <c r="N60" s="16">
        <v>9.1195182167032804E-2</v>
      </c>
      <c r="O60" s="16">
        <v>0.114333686160022</v>
      </c>
      <c r="P60" s="16">
        <v>8.78843352638847E-2</v>
      </c>
      <c r="Q60" s="16">
        <v>0.17266004335329299</v>
      </c>
      <c r="R60" s="16"/>
      <c r="S60" s="16">
        <v>0.10599513329337699</v>
      </c>
      <c r="T60" s="16">
        <v>0.12766307691748899</v>
      </c>
      <c r="U60" s="16"/>
      <c r="V60" s="16">
        <v>7.88269562286915E-2</v>
      </c>
      <c r="W60" s="16">
        <v>0.101105359240323</v>
      </c>
      <c r="X60" s="16">
        <v>0.15530831950194399</v>
      </c>
      <c r="Y60" s="16">
        <v>0.149439841893998</v>
      </c>
      <c r="Z60" s="16"/>
      <c r="AA60" s="16">
        <v>7.1041482125753702E-2</v>
      </c>
      <c r="AB60" s="16">
        <v>0.110720210193705</v>
      </c>
      <c r="AC60" s="16">
        <v>0.17079597098663499</v>
      </c>
      <c r="AD60" s="16">
        <v>0.146273376429785</v>
      </c>
      <c r="AE60" s="16">
        <v>0.15142950378837</v>
      </c>
      <c r="AF60" s="16">
        <v>0.16833908163486999</v>
      </c>
      <c r="AG60" s="16"/>
      <c r="AH60" s="16">
        <v>0.14970368163307399</v>
      </c>
      <c r="AI60" s="16">
        <v>7.9194018922058296E-2</v>
      </c>
      <c r="AJ60" s="16"/>
      <c r="AK60" s="16">
        <v>0.130909848500704</v>
      </c>
      <c r="AL60" s="16">
        <v>8.1243279942521507E-2</v>
      </c>
      <c r="AM60" s="16"/>
      <c r="AN60" s="16">
        <v>0.13586379671983101</v>
      </c>
      <c r="AO60" s="16">
        <v>8.9369023265067696E-2</v>
      </c>
      <c r="AP60" s="16"/>
      <c r="AQ60" s="16">
        <v>0.202522754907664</v>
      </c>
      <c r="AR60" s="16">
        <v>9.4866000425048794E-2</v>
      </c>
      <c r="AS60" s="16">
        <v>9.8553894278246401E-2</v>
      </c>
      <c r="AT60" s="16"/>
      <c r="AU60" s="16">
        <v>8.8965927477784396E-2</v>
      </c>
      <c r="AV60" s="16">
        <v>0.145844776907324</v>
      </c>
      <c r="AW60" s="16"/>
      <c r="AX60" s="16">
        <v>0.12999731460187899</v>
      </c>
      <c r="AY60" s="16">
        <v>1.49162839142338E-2</v>
      </c>
      <c r="AZ60" s="16"/>
      <c r="BA60" s="16">
        <v>0.195714476147792</v>
      </c>
      <c r="BB60" s="16">
        <v>0.27177945622592098</v>
      </c>
      <c r="BC60" s="16"/>
      <c r="BD60" s="16">
        <v>0.11143212056358399</v>
      </c>
      <c r="BE60" s="16">
        <v>0.14012753320065699</v>
      </c>
    </row>
    <row r="61" spans="2:57" x14ac:dyDescent="0.35">
      <c r="B61" t="s">
        <v>125</v>
      </c>
      <c r="C61" s="16">
        <v>5.0847394133254398E-2</v>
      </c>
      <c r="D61" s="16">
        <v>6.5134570022532798E-2</v>
      </c>
      <c r="E61" s="16">
        <v>3.2017933948590399E-2</v>
      </c>
      <c r="F61" s="16"/>
      <c r="G61" s="16">
        <v>9.1213332850250503E-2</v>
      </c>
      <c r="H61" s="16">
        <v>0.109771476099099</v>
      </c>
      <c r="I61" s="16">
        <v>6.7068332452998203E-2</v>
      </c>
      <c r="J61" s="16">
        <v>3.4016086100440102E-2</v>
      </c>
      <c r="K61" s="16">
        <v>2.2837883286473602E-2</v>
      </c>
      <c r="L61" s="16">
        <v>0</v>
      </c>
      <c r="M61" s="16"/>
      <c r="N61" s="16">
        <v>5.3424915192304002E-2</v>
      </c>
      <c r="O61" s="16">
        <v>5.97633497218246E-2</v>
      </c>
      <c r="P61" s="16">
        <v>4.5445527444839297E-2</v>
      </c>
      <c r="Q61" s="16">
        <v>4.99186401859796E-2</v>
      </c>
      <c r="R61" s="16"/>
      <c r="S61" s="16">
        <v>4.96887605179199E-2</v>
      </c>
      <c r="T61" s="16">
        <v>5.3104392779656499E-2</v>
      </c>
      <c r="U61" s="16"/>
      <c r="V61" s="16">
        <v>4.2463418404723903E-2</v>
      </c>
      <c r="W61" s="16">
        <v>4.7371975859516302E-2</v>
      </c>
      <c r="X61" s="16">
        <v>5.9197635637824098E-2</v>
      </c>
      <c r="Y61" s="16">
        <v>7.2154462911856204E-2</v>
      </c>
      <c r="Z61" s="16"/>
      <c r="AA61" s="16">
        <v>2.0269011699291298E-2</v>
      </c>
      <c r="AB61" s="16">
        <v>6.4582908754187804E-2</v>
      </c>
      <c r="AC61" s="16">
        <v>8.6109460254208903E-2</v>
      </c>
      <c r="AD61" s="16">
        <v>6.8220022023344401E-2</v>
      </c>
      <c r="AE61" s="16">
        <v>7.9397941336038599E-2</v>
      </c>
      <c r="AF61" s="16">
        <v>4.1396323564266098E-2</v>
      </c>
      <c r="AG61" s="16"/>
      <c r="AH61" s="16">
        <v>6.6375339391026605E-2</v>
      </c>
      <c r="AI61" s="16">
        <v>3.0149220004977401E-2</v>
      </c>
      <c r="AJ61" s="16"/>
      <c r="AK61" s="16">
        <v>5.7306008913461902E-2</v>
      </c>
      <c r="AL61" s="16">
        <v>3.3649905095963398E-2</v>
      </c>
      <c r="AM61" s="16"/>
      <c r="AN61" s="16">
        <v>5.6501231072711697E-2</v>
      </c>
      <c r="AO61" s="16">
        <v>4.2976261235817499E-2</v>
      </c>
      <c r="AP61" s="16"/>
      <c r="AQ61" s="16">
        <v>9.7153907202132406E-2</v>
      </c>
      <c r="AR61" s="16">
        <v>4.7002293409036798E-2</v>
      </c>
      <c r="AS61" s="16">
        <v>3.5182254786230702E-2</v>
      </c>
      <c r="AT61" s="16"/>
      <c r="AU61" s="16">
        <v>3.0088883760182299E-2</v>
      </c>
      <c r="AV61" s="16">
        <v>7.6173075606296603E-2</v>
      </c>
      <c r="AW61" s="16"/>
      <c r="AX61" s="16">
        <v>5.92606915714287E-2</v>
      </c>
      <c r="AY61" s="16">
        <v>3.8286709085871601E-3</v>
      </c>
      <c r="AZ61" s="16"/>
      <c r="BA61" s="16">
        <v>8.5251728155207596E-2</v>
      </c>
      <c r="BB61" s="16">
        <v>0.165194663351556</v>
      </c>
      <c r="BC61" s="16"/>
      <c r="BD61" s="16">
        <v>5.1793675815542797E-2</v>
      </c>
      <c r="BE61" s="16">
        <v>6.3394778981036098E-2</v>
      </c>
    </row>
    <row r="62" spans="2:57" x14ac:dyDescent="0.35">
      <c r="B62" t="s">
        <v>124</v>
      </c>
      <c r="C62" s="16">
        <v>4.8220227978863502E-2</v>
      </c>
      <c r="D62" s="16">
        <v>5.8751097349468602E-2</v>
      </c>
      <c r="E62" s="16">
        <v>3.8707856570275999E-2</v>
      </c>
      <c r="F62" s="16"/>
      <c r="G62" s="16">
        <v>8.5802377112696601E-2</v>
      </c>
      <c r="H62" s="16">
        <v>7.2845088314128906E-2</v>
      </c>
      <c r="I62" s="16">
        <v>8.8533748397242901E-2</v>
      </c>
      <c r="J62" s="16">
        <v>2.44405837317558E-2</v>
      </c>
      <c r="K62" s="16">
        <v>2.0544685039681699E-2</v>
      </c>
      <c r="L62" s="16">
        <v>1.42664791999153E-2</v>
      </c>
      <c r="M62" s="16"/>
      <c r="N62" s="16">
        <v>4.7350500505180602E-2</v>
      </c>
      <c r="O62" s="16">
        <v>4.9641684816492997E-2</v>
      </c>
      <c r="P62" s="16">
        <v>4.9391152972044501E-2</v>
      </c>
      <c r="Q62" s="16">
        <v>4.5721712867758002E-2</v>
      </c>
      <c r="R62" s="16"/>
      <c r="S62" s="16">
        <v>5.2444344099704103E-2</v>
      </c>
      <c r="T62" s="16">
        <v>4.2323736331670199E-2</v>
      </c>
      <c r="U62" s="16"/>
      <c r="V62" s="16">
        <v>9.0457264668614892E-3</v>
      </c>
      <c r="W62" s="16">
        <v>3.2552070183191201E-2</v>
      </c>
      <c r="X62" s="16">
        <v>9.3946177048495103E-2</v>
      </c>
      <c r="Y62" s="16">
        <v>9.6605056390459798E-2</v>
      </c>
      <c r="Z62" s="16"/>
      <c r="AA62" s="16">
        <v>2.34549070932954E-2</v>
      </c>
      <c r="AB62" s="16">
        <v>1.8214127446876099E-2</v>
      </c>
      <c r="AC62" s="16">
        <v>3.8651966486659098E-2</v>
      </c>
      <c r="AD62" s="16">
        <v>9.0922811364900602E-2</v>
      </c>
      <c r="AE62" s="16">
        <v>9.7178584527200101E-2</v>
      </c>
      <c r="AF62" s="16">
        <v>0.12805465759659501</v>
      </c>
      <c r="AG62" s="16"/>
      <c r="AH62" s="16">
        <v>5.7074358919269999E-2</v>
      </c>
      <c r="AI62" s="16">
        <v>3.9163495938380997E-2</v>
      </c>
      <c r="AJ62" s="16"/>
      <c r="AK62" s="16">
        <v>6.3863217162240901E-2</v>
      </c>
      <c r="AL62" s="16">
        <v>5.5447070355953101E-2</v>
      </c>
      <c r="AM62" s="16"/>
      <c r="AN62" s="16">
        <v>5.5752960228050701E-2</v>
      </c>
      <c r="AO62" s="16">
        <v>5.5455061892542797E-2</v>
      </c>
      <c r="AP62" s="16"/>
      <c r="AQ62" s="16">
        <v>3.5740581545192801E-2</v>
      </c>
      <c r="AR62" s="16">
        <v>2.7916523515275501E-2</v>
      </c>
      <c r="AS62" s="16">
        <v>8.9854690937947998E-2</v>
      </c>
      <c r="AT62" s="16"/>
      <c r="AU62" s="16">
        <v>6.4198316224831298E-2</v>
      </c>
      <c r="AV62" s="16">
        <v>3.02536305010245E-2</v>
      </c>
      <c r="AW62" s="16"/>
      <c r="AX62" s="16">
        <v>5.6289135060654701E-2</v>
      </c>
      <c r="AY62" s="16">
        <v>1.6013751706378799E-2</v>
      </c>
      <c r="AZ62" s="16"/>
      <c r="BA62" s="16">
        <v>0.102476736523888</v>
      </c>
      <c r="BB62" s="16">
        <v>0.100793342263645</v>
      </c>
      <c r="BC62" s="16"/>
      <c r="BD62" s="16">
        <v>5.6165684274395902E-2</v>
      </c>
      <c r="BE62" s="16">
        <v>5.8794521542197997E-2</v>
      </c>
    </row>
    <row r="63" spans="2:57" x14ac:dyDescent="0.35">
      <c r="B63" t="s">
        <v>126</v>
      </c>
      <c r="C63" s="16">
        <v>4.5570399759173701E-2</v>
      </c>
      <c r="D63" s="16">
        <v>6.7589164850560296E-2</v>
      </c>
      <c r="E63" s="16">
        <v>2.0637225938671001E-2</v>
      </c>
      <c r="F63" s="16"/>
      <c r="G63" s="16">
        <v>4.6082089955500401E-2</v>
      </c>
      <c r="H63" s="16">
        <v>8.3870287422295006E-2</v>
      </c>
      <c r="I63" s="16">
        <v>6.15038059431487E-2</v>
      </c>
      <c r="J63" s="16">
        <v>3.4823237632546702E-2</v>
      </c>
      <c r="K63" s="16">
        <v>3.2082061953479298E-2</v>
      </c>
      <c r="L63" s="16">
        <v>1.9359206445879001E-2</v>
      </c>
      <c r="M63" s="16"/>
      <c r="N63" s="16">
        <v>5.7567516500607298E-2</v>
      </c>
      <c r="O63" s="16">
        <v>3.2199527598728302E-2</v>
      </c>
      <c r="P63" s="16">
        <v>4.4981903939864801E-2</v>
      </c>
      <c r="Q63" s="16">
        <v>4.96028866122558E-2</v>
      </c>
      <c r="R63" s="16"/>
      <c r="S63" s="16">
        <v>3.87577186517086E-2</v>
      </c>
      <c r="T63" s="16">
        <v>5.6311606260654401E-2</v>
      </c>
      <c r="U63" s="16"/>
      <c r="V63" s="16">
        <v>3.1433800259623702E-2</v>
      </c>
      <c r="W63" s="16">
        <v>3.7381298929636902E-2</v>
      </c>
      <c r="X63" s="16">
        <v>6.2592814931005006E-2</v>
      </c>
      <c r="Y63" s="16">
        <v>8.1374974341365897E-2</v>
      </c>
      <c r="Z63" s="16"/>
      <c r="AA63" s="16">
        <v>2.0048191069563098E-2</v>
      </c>
      <c r="AB63" s="16">
        <v>4.57529656254285E-2</v>
      </c>
      <c r="AC63" s="16">
        <v>8.0630839301875007E-2</v>
      </c>
      <c r="AD63" s="16">
        <v>5.48494961564008E-2</v>
      </c>
      <c r="AE63" s="16">
        <v>8.2398488007005305E-2</v>
      </c>
      <c r="AF63" s="16">
        <v>8.3629700486299793E-2</v>
      </c>
      <c r="AG63" s="16"/>
      <c r="AH63" s="16">
        <v>6.6035587135804499E-2</v>
      </c>
      <c r="AI63" s="16">
        <v>3.3599589949461599E-2</v>
      </c>
      <c r="AJ63" s="16"/>
      <c r="AK63" s="16">
        <v>4.6981602655508402E-2</v>
      </c>
      <c r="AL63" s="16">
        <v>5.13676116557975E-2</v>
      </c>
      <c r="AM63" s="16"/>
      <c r="AN63" s="16">
        <v>4.6919359071632999E-2</v>
      </c>
      <c r="AO63" s="16">
        <v>5.3996143457178299E-2</v>
      </c>
      <c r="AP63" s="16"/>
      <c r="AQ63" s="16">
        <v>7.8069802158002702E-2</v>
      </c>
      <c r="AR63" s="16">
        <v>3.1272465156261302E-2</v>
      </c>
      <c r="AS63" s="16">
        <v>5.3410877883494502E-2</v>
      </c>
      <c r="AT63" s="16"/>
      <c r="AU63" s="16">
        <v>3.6976689424063097E-2</v>
      </c>
      <c r="AV63" s="16">
        <v>5.6483432139175303E-2</v>
      </c>
      <c r="AW63" s="16"/>
      <c r="AX63" s="16">
        <v>5.3484356731075398E-2</v>
      </c>
      <c r="AY63" s="16">
        <v>5.1610576496163999E-3</v>
      </c>
      <c r="AZ63" s="16"/>
      <c r="BA63" s="16">
        <v>8.1135782577260895E-2</v>
      </c>
      <c r="BB63" s="16">
        <v>0.10995563743300101</v>
      </c>
      <c r="BC63" s="16"/>
      <c r="BD63" s="16">
        <v>5.5262539480050298E-2</v>
      </c>
      <c r="BE63" s="16">
        <v>4.4377599511191301E-2</v>
      </c>
    </row>
    <row r="64" spans="2:57" x14ac:dyDescent="0.35">
      <c r="B64" t="s">
        <v>128</v>
      </c>
      <c r="C64" s="16">
        <v>3.4857276013317902E-2</v>
      </c>
      <c r="D64" s="16">
        <v>5.0905344162201001E-2</v>
      </c>
      <c r="E64" s="16">
        <v>1.9987007681469101E-2</v>
      </c>
      <c r="F64" s="16"/>
      <c r="G64" s="16">
        <v>3.1621733299348601E-2</v>
      </c>
      <c r="H64" s="16">
        <v>6.4177556447448894E-2</v>
      </c>
      <c r="I64" s="16">
        <v>4.32695866644894E-2</v>
      </c>
      <c r="J64" s="16">
        <v>3.4118236795577697E-2</v>
      </c>
      <c r="K64" s="16">
        <v>2.3098683679120598E-2</v>
      </c>
      <c r="L64" s="16">
        <v>1.52912283210938E-2</v>
      </c>
      <c r="M64" s="16"/>
      <c r="N64" s="16">
        <v>4.0274376361938799E-2</v>
      </c>
      <c r="O64" s="16">
        <v>3.04028432924273E-2</v>
      </c>
      <c r="P64" s="16">
        <v>2.3041971979982399E-2</v>
      </c>
      <c r="Q64" s="16">
        <v>5.3851219226807502E-2</v>
      </c>
      <c r="R64" s="16"/>
      <c r="S64" s="16">
        <v>2.9943373492376201E-2</v>
      </c>
      <c r="T64" s="16">
        <v>4.2624620593369598E-2</v>
      </c>
      <c r="U64" s="16"/>
      <c r="V64" s="16">
        <v>2.0905291527087099E-2</v>
      </c>
      <c r="W64" s="16">
        <v>3.1518209073265302E-2</v>
      </c>
      <c r="X64" s="16">
        <v>4.4377836281834102E-2</v>
      </c>
      <c r="Y64" s="16">
        <v>7.9310338273398798E-2</v>
      </c>
      <c r="Z64" s="16"/>
      <c r="AA64" s="16">
        <v>1.52829181670667E-2</v>
      </c>
      <c r="AB64" s="16">
        <v>2.18359960428883E-2</v>
      </c>
      <c r="AC64" s="16">
        <v>6.3869522427748696E-2</v>
      </c>
      <c r="AD64" s="16">
        <v>6.5330304430008798E-2</v>
      </c>
      <c r="AE64" s="16">
        <v>3.7137351085776302E-2</v>
      </c>
      <c r="AF64" s="16">
        <v>4.83467589814955E-2</v>
      </c>
      <c r="AG64" s="16"/>
      <c r="AH64" s="16">
        <v>5.3438404146119403E-2</v>
      </c>
      <c r="AI64" s="16">
        <v>1.85517004121744E-2</v>
      </c>
      <c r="AJ64" s="16"/>
      <c r="AK64" s="16">
        <v>5.0489525001718598E-2</v>
      </c>
      <c r="AL64" s="16">
        <v>2.5756843138121401E-2</v>
      </c>
      <c r="AM64" s="16"/>
      <c r="AN64" s="16">
        <v>4.0086285249261701E-2</v>
      </c>
      <c r="AO64" s="16">
        <v>3.6790725413291002E-2</v>
      </c>
      <c r="AP64" s="16"/>
      <c r="AQ64" s="16">
        <v>3.7586260119588301E-2</v>
      </c>
      <c r="AR64" s="16">
        <v>3.5642622216001903E-2</v>
      </c>
      <c r="AS64" s="16">
        <v>3.4001462762059301E-2</v>
      </c>
      <c r="AT64" s="16"/>
      <c r="AU64" s="16">
        <v>3.9635710992903403E-2</v>
      </c>
      <c r="AV64" s="16">
        <v>2.98413551650011E-2</v>
      </c>
      <c r="AW64" s="16"/>
      <c r="AX64" s="16">
        <v>4.1677682592249903E-2</v>
      </c>
      <c r="AY64" s="16">
        <v>0</v>
      </c>
      <c r="AZ64" s="16"/>
      <c r="BA64" s="16">
        <v>5.89262788063354E-2</v>
      </c>
      <c r="BB64" s="16">
        <v>8.55225164848607E-2</v>
      </c>
      <c r="BC64" s="16"/>
      <c r="BD64" s="16">
        <v>4.7991222448541801E-2</v>
      </c>
      <c r="BE64" s="16">
        <v>3.2334014367144101E-2</v>
      </c>
    </row>
    <row r="65" spans="2:57" x14ac:dyDescent="0.35">
      <c r="B65" t="s">
        <v>127</v>
      </c>
      <c r="C65" s="16">
        <v>2.6117491839709999E-2</v>
      </c>
      <c r="D65" s="16">
        <v>3.6828680468030402E-2</v>
      </c>
      <c r="E65" s="16">
        <v>1.6220057538074199E-2</v>
      </c>
      <c r="F65" s="16"/>
      <c r="G65" s="16">
        <v>1.7469331357995201E-2</v>
      </c>
      <c r="H65" s="16">
        <v>3.5637550005586598E-2</v>
      </c>
      <c r="I65" s="16">
        <v>4.70091675594402E-2</v>
      </c>
      <c r="J65" s="16">
        <v>1.52533835960286E-2</v>
      </c>
      <c r="K65" s="16">
        <v>2.2644703653908499E-2</v>
      </c>
      <c r="L65" s="16">
        <v>1.7850337266510599E-2</v>
      </c>
      <c r="M65" s="16"/>
      <c r="N65" s="16">
        <v>3.3304670435310699E-2</v>
      </c>
      <c r="O65" s="16">
        <v>2.0903012762106099E-2</v>
      </c>
      <c r="P65" s="16">
        <v>1.9754009865341302E-2</v>
      </c>
      <c r="Q65" s="16">
        <v>3.5753284285651499E-2</v>
      </c>
      <c r="R65" s="16"/>
      <c r="S65" s="16">
        <v>2.5042069036853999E-2</v>
      </c>
      <c r="T65" s="16">
        <v>2.8001973889819599E-2</v>
      </c>
      <c r="U65" s="16"/>
      <c r="V65" s="16">
        <v>1.27406152349725E-2</v>
      </c>
      <c r="W65" s="16">
        <v>2.2038359551335301E-2</v>
      </c>
      <c r="X65" s="16">
        <v>4.0421006960386099E-2</v>
      </c>
      <c r="Y65" s="16">
        <v>4.0669956764784201E-2</v>
      </c>
      <c r="Z65" s="16"/>
      <c r="AA65" s="16">
        <v>1.5168643684688199E-2</v>
      </c>
      <c r="AB65" s="16">
        <v>3.5673857083013002E-3</v>
      </c>
      <c r="AC65" s="16">
        <v>3.4743180130186402E-2</v>
      </c>
      <c r="AD65" s="16">
        <v>5.9634470006255602E-2</v>
      </c>
      <c r="AE65" s="16">
        <v>3.8579198819655998E-2</v>
      </c>
      <c r="AF65" s="16">
        <v>0</v>
      </c>
      <c r="AG65" s="16"/>
      <c r="AH65" s="16">
        <v>3.9684422392351301E-2</v>
      </c>
      <c r="AI65" s="16">
        <v>1.9810792123568802E-2</v>
      </c>
      <c r="AJ65" s="16"/>
      <c r="AK65" s="16">
        <v>3.2050415610083503E-2</v>
      </c>
      <c r="AL65" s="16">
        <v>2.9795811977745602E-2</v>
      </c>
      <c r="AM65" s="16"/>
      <c r="AN65" s="16">
        <v>3.6091903893801403E-2</v>
      </c>
      <c r="AO65" s="16">
        <v>2.4157379136807398E-2</v>
      </c>
      <c r="AP65" s="16"/>
      <c r="AQ65" s="16">
        <v>4.73850931908322E-2</v>
      </c>
      <c r="AR65" s="16">
        <v>1.65292337460302E-2</v>
      </c>
      <c r="AS65" s="16">
        <v>2.93475840673099E-2</v>
      </c>
      <c r="AT65" s="16"/>
      <c r="AU65" s="16">
        <v>3.00588567930196E-2</v>
      </c>
      <c r="AV65" s="16">
        <v>2.1934211179283899E-2</v>
      </c>
      <c r="AW65" s="16"/>
      <c r="AX65" s="16">
        <v>2.7926005426495398E-2</v>
      </c>
      <c r="AY65" s="16">
        <v>8.3997814656230092E-3</v>
      </c>
      <c r="AZ65" s="16"/>
      <c r="BA65" s="16">
        <v>6.1149484631154202E-2</v>
      </c>
      <c r="BB65" s="16">
        <v>6.8645799853102193E-2</v>
      </c>
      <c r="BC65" s="16"/>
      <c r="BD65" s="16">
        <v>3.3641441858276E-2</v>
      </c>
      <c r="BE65" s="16">
        <v>2.9559073190192402E-2</v>
      </c>
    </row>
    <row r="66" spans="2:57" x14ac:dyDescent="0.35">
      <c r="B66" t="s">
        <v>129</v>
      </c>
      <c r="C66" s="16">
        <v>2.59855338292941E-2</v>
      </c>
      <c r="D66" s="16">
        <v>4.8978452554609198E-2</v>
      </c>
      <c r="E66" s="16">
        <v>4.4479671635374802E-3</v>
      </c>
      <c r="F66" s="16"/>
      <c r="G66" s="16">
        <v>2.38729881781236E-2</v>
      </c>
      <c r="H66" s="16">
        <v>6.4548571205727406E-2</v>
      </c>
      <c r="I66" s="16">
        <v>4.8326344550445703E-2</v>
      </c>
      <c r="J66" s="16">
        <v>1.1719556256207899E-2</v>
      </c>
      <c r="K66" s="16">
        <v>1.09335809897493E-2</v>
      </c>
      <c r="L66" s="16">
        <v>0</v>
      </c>
      <c r="M66" s="16"/>
      <c r="N66" s="16">
        <v>2.49440058124288E-2</v>
      </c>
      <c r="O66" s="16">
        <v>6.4926428385108197E-3</v>
      </c>
      <c r="P66" s="16">
        <v>3.28829131956054E-2</v>
      </c>
      <c r="Q66" s="16">
        <v>3.2629624033950901E-2</v>
      </c>
      <c r="R66" s="16"/>
      <c r="S66" s="16">
        <v>2.1630337070556199E-2</v>
      </c>
      <c r="T66" s="16">
        <v>3.2820737495883198E-2</v>
      </c>
      <c r="U66" s="16"/>
      <c r="V66" s="16">
        <v>1.22585134170174E-2</v>
      </c>
      <c r="W66" s="16">
        <v>1.66953156507962E-2</v>
      </c>
      <c r="X66" s="16">
        <v>4.4055726663446197E-2</v>
      </c>
      <c r="Y66" s="16">
        <v>6.17164976617623E-2</v>
      </c>
      <c r="Z66" s="16"/>
      <c r="AA66" s="16">
        <v>1.17374464388957E-2</v>
      </c>
      <c r="AB66" s="16">
        <v>3.6402480124925799E-3</v>
      </c>
      <c r="AC66" s="16">
        <v>2.8476583774267698E-2</v>
      </c>
      <c r="AD66" s="16">
        <v>6.3094148878221998E-2</v>
      </c>
      <c r="AE66" s="16">
        <v>4.0220191660551699E-2</v>
      </c>
      <c r="AF66" s="16">
        <v>2.9975051072885998E-2</v>
      </c>
      <c r="AG66" s="16"/>
      <c r="AH66" s="16">
        <v>3.3299033331011502E-2</v>
      </c>
      <c r="AI66" s="16">
        <v>2.55092964123746E-2</v>
      </c>
      <c r="AJ66" s="16"/>
      <c r="AK66" s="16">
        <v>2.5417235225964101E-2</v>
      </c>
      <c r="AL66" s="16">
        <v>2.0517833847413899E-2</v>
      </c>
      <c r="AM66" s="16"/>
      <c r="AN66" s="16">
        <v>3.0217773832584199E-2</v>
      </c>
      <c r="AO66" s="16">
        <v>3.0324115497755801E-2</v>
      </c>
      <c r="AP66" s="16"/>
      <c r="AQ66" s="16">
        <v>3.4763716766062699E-2</v>
      </c>
      <c r="AR66" s="16">
        <v>2.1788126678798599E-2</v>
      </c>
      <c r="AS66" s="16">
        <v>2.92364514994818E-2</v>
      </c>
      <c r="AT66" s="16"/>
      <c r="AU66" s="16">
        <v>2.3226256109900999E-2</v>
      </c>
      <c r="AV66" s="16">
        <v>2.9687949805567201E-2</v>
      </c>
      <c r="AW66" s="16"/>
      <c r="AX66" s="16">
        <v>2.8995354559700901E-2</v>
      </c>
      <c r="AY66" s="16">
        <v>1.64472016452368E-2</v>
      </c>
      <c r="AZ66" s="16"/>
      <c r="BA66" s="16">
        <v>5.9857550634748402E-2</v>
      </c>
      <c r="BB66" s="16">
        <v>3.2185534747196397E-2</v>
      </c>
      <c r="BC66" s="16"/>
      <c r="BD66" s="16">
        <v>3.5886723359121901E-2</v>
      </c>
      <c r="BE66" s="16">
        <v>2.64010493415145E-2</v>
      </c>
    </row>
    <row r="67" spans="2:57" x14ac:dyDescent="0.35">
      <c r="B67" t="s">
        <v>89</v>
      </c>
      <c r="C67" s="16">
        <v>1.8879692194020799E-2</v>
      </c>
      <c r="D67" s="16">
        <v>1.13772149079463E-2</v>
      </c>
      <c r="E67" s="16">
        <v>2.6172408857852901E-2</v>
      </c>
      <c r="F67" s="16"/>
      <c r="G67" s="16">
        <v>2.8552669679669799E-2</v>
      </c>
      <c r="H67" s="16">
        <v>4.75532552049482E-2</v>
      </c>
      <c r="I67" s="16">
        <v>8.0449913346237693E-3</v>
      </c>
      <c r="J67" s="16">
        <v>1.53594688663009E-2</v>
      </c>
      <c r="K67" s="16">
        <v>7.73915831162072E-3</v>
      </c>
      <c r="L67" s="16">
        <v>8.9181129803471895E-3</v>
      </c>
      <c r="M67" s="16"/>
      <c r="N67" s="16">
        <v>0</v>
      </c>
      <c r="O67" s="16">
        <v>2.3690372224838298E-2</v>
      </c>
      <c r="P67" s="16">
        <v>1.67848925332349E-2</v>
      </c>
      <c r="Q67" s="16">
        <v>3.1524950790218199E-2</v>
      </c>
      <c r="R67" s="16"/>
      <c r="S67" s="16">
        <v>1.7616744785674501E-2</v>
      </c>
      <c r="T67" s="16">
        <v>2.0975057357879998E-2</v>
      </c>
      <c r="U67" s="16"/>
      <c r="V67" s="16">
        <v>3.9096106465761497E-2</v>
      </c>
      <c r="W67" s="16">
        <v>1.4224016326121599E-2</v>
      </c>
      <c r="X67" s="16">
        <v>4.2973696838348998E-3</v>
      </c>
      <c r="Y67" s="16">
        <v>4.2054179354881899E-2</v>
      </c>
      <c r="Z67" s="16"/>
      <c r="AA67" s="16">
        <v>3.6980856681323802E-2</v>
      </c>
      <c r="AB67" s="16">
        <v>1.38805324411103E-2</v>
      </c>
      <c r="AC67" s="16">
        <v>0</v>
      </c>
      <c r="AD67" s="16">
        <v>9.40760962027813E-3</v>
      </c>
      <c r="AE67" s="16">
        <v>0</v>
      </c>
      <c r="AF67" s="16">
        <v>0</v>
      </c>
      <c r="AG67" s="16"/>
      <c r="AH67" s="16">
        <v>2.8352029802888902E-3</v>
      </c>
      <c r="AI67" s="16">
        <v>2.11742878269396E-2</v>
      </c>
      <c r="AJ67" s="16"/>
      <c r="AK67" s="16">
        <v>1.00536629119077E-2</v>
      </c>
      <c r="AL67" s="16">
        <v>0</v>
      </c>
      <c r="AM67" s="16"/>
      <c r="AN67" s="16">
        <v>3.3092410498605498E-3</v>
      </c>
      <c r="AO67" s="16">
        <v>1.2667204156292701E-2</v>
      </c>
      <c r="AP67" s="16"/>
      <c r="AQ67" s="16">
        <v>6.9840454268973798E-3</v>
      </c>
      <c r="AR67" s="16">
        <v>2.1604870677387599E-2</v>
      </c>
      <c r="AS67" s="16">
        <v>4.4691943003822704E-3</v>
      </c>
      <c r="AT67" s="16"/>
      <c r="AU67" s="16">
        <v>2.4812567989386299E-3</v>
      </c>
      <c r="AV67" s="16">
        <v>3.0621736694125299E-2</v>
      </c>
      <c r="AW67" s="16"/>
      <c r="AX67" s="16">
        <v>6.1001855756708401E-3</v>
      </c>
      <c r="AY67" s="16">
        <v>1.1381810163550801E-2</v>
      </c>
      <c r="AZ67" s="16"/>
      <c r="BA67" s="16">
        <v>0</v>
      </c>
      <c r="BB67" s="16">
        <v>0</v>
      </c>
      <c r="BC67" s="16"/>
      <c r="BD67" s="16">
        <v>4.5629824666695998E-3</v>
      </c>
      <c r="BE67" s="16">
        <v>0</v>
      </c>
    </row>
    <row r="68" spans="2:57" x14ac:dyDescent="0.35">
      <c r="B68" t="s">
        <v>102</v>
      </c>
      <c r="C68" s="16">
        <v>3.8404536525768598E-2</v>
      </c>
      <c r="D68" s="16">
        <v>4.2017819813288601E-2</v>
      </c>
      <c r="E68" s="16">
        <v>3.53525391326295E-2</v>
      </c>
      <c r="F68" s="16"/>
      <c r="G68" s="16">
        <v>4.6851312510521902E-2</v>
      </c>
      <c r="H68" s="16">
        <v>2.9569252736346498E-2</v>
      </c>
      <c r="I68" s="16">
        <v>2.0102768948108699E-2</v>
      </c>
      <c r="J68" s="16">
        <v>2.4635902925867599E-2</v>
      </c>
      <c r="K68" s="16">
        <v>5.8945857734344603E-2</v>
      </c>
      <c r="L68" s="16">
        <v>4.9361930981007301E-2</v>
      </c>
      <c r="M68" s="16"/>
      <c r="N68" s="16">
        <v>7.1501132198078701E-2</v>
      </c>
      <c r="O68" s="16">
        <v>2.4878355331184401E-2</v>
      </c>
      <c r="P68" s="16">
        <v>4.5305644178561602E-2</v>
      </c>
      <c r="Q68" s="16">
        <v>1.54869785019488E-2</v>
      </c>
      <c r="R68" s="16"/>
      <c r="S68" s="16">
        <v>3.83041321926684E-2</v>
      </c>
      <c r="T68" s="16">
        <v>3.3412392074997202E-2</v>
      </c>
      <c r="U68" s="16"/>
      <c r="V68" s="16">
        <v>4.9402219287967702E-2</v>
      </c>
      <c r="W68" s="16">
        <v>4.67237127721781E-2</v>
      </c>
      <c r="X68" s="16">
        <v>2.2423925534310701E-2</v>
      </c>
      <c r="Y68" s="16">
        <v>1.2555116373162201E-2</v>
      </c>
      <c r="Z68" s="16"/>
      <c r="AA68" s="16">
        <v>5.2810895052585502E-2</v>
      </c>
      <c r="AB68" s="16">
        <v>3.8790911150577499E-2</v>
      </c>
      <c r="AC68" s="16">
        <v>2.8489914048934601E-2</v>
      </c>
      <c r="AD68" s="16">
        <v>2.0816907457934301E-2</v>
      </c>
      <c r="AE68" s="16">
        <v>2.7373722153954901E-2</v>
      </c>
      <c r="AF68" s="16">
        <v>3.9535480864368297E-2</v>
      </c>
      <c r="AG68" s="16"/>
      <c r="AH68" s="16">
        <v>3.0893916898518399E-2</v>
      </c>
      <c r="AI68" s="16">
        <v>2.6817816080293998E-2</v>
      </c>
      <c r="AJ68" s="16"/>
      <c r="AK68" s="16">
        <v>2.7855813666631399E-2</v>
      </c>
      <c r="AL68" s="16">
        <v>3.2515820126820298E-2</v>
      </c>
      <c r="AM68" s="16"/>
      <c r="AN68" s="16">
        <v>3.54756606687429E-2</v>
      </c>
      <c r="AO68" s="16">
        <v>2.2840259453328501E-2</v>
      </c>
      <c r="AP68" s="16"/>
      <c r="AQ68" s="16">
        <v>2.5837811637835599E-2</v>
      </c>
      <c r="AR68" s="16">
        <v>5.08747116715303E-2</v>
      </c>
      <c r="AS68" s="16">
        <v>1.4779938616529899E-2</v>
      </c>
      <c r="AT68" s="16"/>
      <c r="AU68" s="16">
        <v>2.3392563776442998E-2</v>
      </c>
      <c r="AV68" s="16">
        <v>5.4786398528048702E-2</v>
      </c>
      <c r="AW68" s="16"/>
      <c r="AX68" s="16">
        <v>1.7814976232630699E-2</v>
      </c>
      <c r="AY68" s="16">
        <v>0.124690664275226</v>
      </c>
      <c r="AZ68" s="16"/>
      <c r="BA68" s="16">
        <v>0</v>
      </c>
      <c r="BB68" s="16">
        <v>0</v>
      </c>
      <c r="BC68" s="16"/>
      <c r="BD68" s="16">
        <v>2.2213793782290402E-2</v>
      </c>
      <c r="BE68" s="16">
        <v>1.22158992469685E-2</v>
      </c>
    </row>
    <row r="69" spans="2:57" x14ac:dyDescent="0.35">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row>
    <row r="70" spans="2:57" x14ac:dyDescent="0.35">
      <c r="B70" s="7" t="s">
        <v>130</v>
      </c>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row>
    <row r="71" spans="2:57" x14ac:dyDescent="0.35">
      <c r="B71" s="15" t="s">
        <v>15</v>
      </c>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row>
    <row r="72" spans="2:57" x14ac:dyDescent="0.35">
      <c r="B72" t="s">
        <v>131</v>
      </c>
      <c r="C72" s="16">
        <v>0.28064871939004699</v>
      </c>
      <c r="D72" s="16">
        <v>0.26864212984930202</v>
      </c>
      <c r="E72" s="16">
        <v>0.29403786087061401</v>
      </c>
      <c r="F72" s="16"/>
      <c r="G72" s="16">
        <v>0.332604316940043</v>
      </c>
      <c r="H72" s="16">
        <v>0.38913249238456799</v>
      </c>
      <c r="I72" s="16">
        <v>0.38945301651019798</v>
      </c>
      <c r="J72" s="16">
        <v>0.21692267619522801</v>
      </c>
      <c r="K72" s="16">
        <v>0.160789202772953</v>
      </c>
      <c r="L72" s="16">
        <v>0.20631136536736999</v>
      </c>
      <c r="M72" s="16"/>
      <c r="N72" s="16">
        <v>0.28841702938677499</v>
      </c>
      <c r="O72" s="16">
        <v>0.23733235870576</v>
      </c>
      <c r="P72" s="16">
        <v>0.31969596466272598</v>
      </c>
      <c r="Q72" s="16">
        <v>0.24917772837365099</v>
      </c>
      <c r="R72" s="16"/>
      <c r="S72" s="16">
        <v>0.25013536055211599</v>
      </c>
      <c r="T72" s="16">
        <v>0.327723507950058</v>
      </c>
      <c r="U72" s="16"/>
      <c r="V72" s="16">
        <v>0.208158596747131</v>
      </c>
      <c r="W72" s="16">
        <v>0.23641538163815801</v>
      </c>
      <c r="X72" s="16">
        <v>0.35421050969265699</v>
      </c>
      <c r="Y72" s="16">
        <v>0.45604334378547501</v>
      </c>
      <c r="Z72" s="16"/>
      <c r="AA72" s="16">
        <v>0.230615271697695</v>
      </c>
      <c r="AB72" s="16">
        <v>0.22062742250432499</v>
      </c>
      <c r="AC72" s="16">
        <v>0.35863681612165599</v>
      </c>
      <c r="AD72" s="16">
        <v>0.34116294932490299</v>
      </c>
      <c r="AE72" s="16">
        <v>0.34762041458035697</v>
      </c>
      <c r="AF72" s="16">
        <v>0.283289945123394</v>
      </c>
      <c r="AG72" s="16"/>
      <c r="AH72" s="16">
        <v>0.33163169427452199</v>
      </c>
      <c r="AI72" s="16">
        <v>0.26434319262754602</v>
      </c>
      <c r="AJ72" s="16"/>
      <c r="AK72" s="16">
        <v>0.35937204354507502</v>
      </c>
      <c r="AL72" s="16">
        <v>0.28104525314204198</v>
      </c>
      <c r="AM72" s="16"/>
      <c r="AN72" s="16">
        <v>0.35273496407897997</v>
      </c>
      <c r="AO72" s="16">
        <v>0.26352644630907102</v>
      </c>
      <c r="AP72" s="16"/>
      <c r="AQ72" s="16">
        <v>0.30548365207770301</v>
      </c>
      <c r="AR72" s="16">
        <v>0.214230518968826</v>
      </c>
      <c r="AS72" s="16">
        <v>0.36820992698725902</v>
      </c>
      <c r="AT72" s="16"/>
      <c r="AU72" s="16">
        <v>0.317186797610164</v>
      </c>
      <c r="AV72" s="16">
        <v>0.23500626718769299</v>
      </c>
      <c r="AW72" s="16"/>
      <c r="AX72" s="16">
        <v>0.30487575578077702</v>
      </c>
      <c r="AY72" s="16">
        <v>0.11189966374193699</v>
      </c>
      <c r="AZ72" s="16"/>
      <c r="BA72" s="16">
        <v>0.36664160951013303</v>
      </c>
      <c r="BB72" s="16">
        <v>0.39071140034517998</v>
      </c>
      <c r="BC72" s="16"/>
      <c r="BD72" s="16">
        <v>0.34423210682135402</v>
      </c>
      <c r="BE72" s="16">
        <v>0.25922187917663198</v>
      </c>
    </row>
    <row r="73" spans="2:57" x14ac:dyDescent="0.35">
      <c r="B73" t="s">
        <v>132</v>
      </c>
      <c r="C73" s="16">
        <v>0.23538968038862099</v>
      </c>
      <c r="D73" s="16">
        <v>0.25211251869679102</v>
      </c>
      <c r="E73" s="16">
        <v>0.22044035388413799</v>
      </c>
      <c r="F73" s="16"/>
      <c r="G73" s="16">
        <v>0.39751222352035898</v>
      </c>
      <c r="H73" s="16">
        <v>0.29047492018618698</v>
      </c>
      <c r="I73" s="16">
        <v>0.19632045579341001</v>
      </c>
      <c r="J73" s="16">
        <v>0.19518643225859</v>
      </c>
      <c r="K73" s="16">
        <v>0.212234260272368</v>
      </c>
      <c r="L73" s="16">
        <v>0.169449320594738</v>
      </c>
      <c r="M73" s="16"/>
      <c r="N73" s="16">
        <v>0.25985866908333799</v>
      </c>
      <c r="O73" s="16">
        <v>0.26942407877103702</v>
      </c>
      <c r="P73" s="16">
        <v>0.21225743027090499</v>
      </c>
      <c r="Q73" s="16">
        <v>0.22456488187517001</v>
      </c>
      <c r="R73" s="16"/>
      <c r="S73" s="16">
        <v>0.24007850057899099</v>
      </c>
      <c r="T73" s="16">
        <v>0.22857936562843401</v>
      </c>
      <c r="U73" s="16"/>
      <c r="V73" s="16">
        <v>0.18816199066602299</v>
      </c>
      <c r="W73" s="16">
        <v>0.229965209545691</v>
      </c>
      <c r="X73" s="16">
        <v>0.255425409862578</v>
      </c>
      <c r="Y73" s="16">
        <v>0.37528530103876701</v>
      </c>
      <c r="Z73" s="16"/>
      <c r="AA73" s="16">
        <v>0.23019256155984499</v>
      </c>
      <c r="AB73" s="16">
        <v>0.18319861688436401</v>
      </c>
      <c r="AC73" s="16">
        <v>0.17718326122222999</v>
      </c>
      <c r="AD73" s="16">
        <v>0.28081970842299703</v>
      </c>
      <c r="AE73" s="16">
        <v>0.275278707444579</v>
      </c>
      <c r="AF73" s="16">
        <v>0.34098610686589897</v>
      </c>
      <c r="AG73" s="16"/>
      <c r="AH73" s="16">
        <v>0.22814499025388599</v>
      </c>
      <c r="AI73" s="16">
        <v>0.26527649179331098</v>
      </c>
      <c r="AJ73" s="16"/>
      <c r="AK73" s="16">
        <v>0.21922593468433699</v>
      </c>
      <c r="AL73" s="16">
        <v>0.273517217423703</v>
      </c>
      <c r="AM73" s="16"/>
      <c r="AN73" s="16">
        <v>0.235525683613513</v>
      </c>
      <c r="AO73" s="16">
        <v>0.25985113752507299</v>
      </c>
      <c r="AP73" s="16"/>
      <c r="AQ73" s="16">
        <v>0.25499113281227398</v>
      </c>
      <c r="AR73" s="16">
        <v>0.21943716055644999</v>
      </c>
      <c r="AS73" s="16">
        <v>0.26869430478499301</v>
      </c>
      <c r="AT73" s="16"/>
      <c r="AU73" s="16">
        <v>0.24034616408068701</v>
      </c>
      <c r="AV73" s="16">
        <v>0.22387160300345499</v>
      </c>
      <c r="AW73" s="16"/>
      <c r="AX73" s="16">
        <v>0.25059270337828299</v>
      </c>
      <c r="AY73" s="16">
        <v>0.149005082734945</v>
      </c>
      <c r="AZ73" s="16"/>
      <c r="BA73" s="16">
        <v>0.25931565488770703</v>
      </c>
      <c r="BB73" s="16">
        <v>0.24648124854141401</v>
      </c>
      <c r="BC73" s="16"/>
      <c r="BD73" s="16">
        <v>0.20501276061555901</v>
      </c>
      <c r="BE73" s="16">
        <v>0.26312273685625098</v>
      </c>
    </row>
    <row r="74" spans="2:57" x14ac:dyDescent="0.35">
      <c r="B74" t="s">
        <v>133</v>
      </c>
      <c r="C74" s="16">
        <v>9.1641967257515694E-2</v>
      </c>
      <c r="D74" s="16">
        <v>8.2882845379847303E-2</v>
      </c>
      <c r="E74" s="16">
        <v>0.100178800664999</v>
      </c>
      <c r="F74" s="16"/>
      <c r="G74" s="16">
        <v>0.113172616121377</v>
      </c>
      <c r="H74" s="16">
        <v>0.104465287419945</v>
      </c>
      <c r="I74" s="16">
        <v>4.0356769821603501E-2</v>
      </c>
      <c r="J74" s="16">
        <v>7.52283988570564E-2</v>
      </c>
      <c r="K74" s="16">
        <v>0.15035633660487499</v>
      </c>
      <c r="L74" s="16">
        <v>7.4062807666673197E-2</v>
      </c>
      <c r="M74" s="16"/>
      <c r="N74" s="16">
        <v>9.1987775651240597E-2</v>
      </c>
      <c r="O74" s="16">
        <v>5.0181282846829801E-2</v>
      </c>
      <c r="P74" s="16">
        <v>8.2869718254425906E-2</v>
      </c>
      <c r="Q74" s="16">
        <v>0.14388115836934601</v>
      </c>
      <c r="R74" s="16"/>
      <c r="S74" s="16">
        <v>9.1897263492719206E-2</v>
      </c>
      <c r="T74" s="16">
        <v>8.98707570272963E-2</v>
      </c>
      <c r="U74" s="16"/>
      <c r="V74" s="16">
        <v>8.3785205878556396E-2</v>
      </c>
      <c r="W74" s="16">
        <v>0.110450779681648</v>
      </c>
      <c r="X74" s="16">
        <v>8.6282619331607899E-2</v>
      </c>
      <c r="Y74" s="16">
        <v>2.0165916558449098E-2</v>
      </c>
      <c r="Z74" s="16"/>
      <c r="AA74" s="16">
        <v>0.10334415815563799</v>
      </c>
      <c r="AB74" s="16">
        <v>0.117308217909055</v>
      </c>
      <c r="AC74" s="16">
        <v>4.29889578864057E-2</v>
      </c>
      <c r="AD74" s="16">
        <v>8.6511415901008096E-2</v>
      </c>
      <c r="AE74" s="16">
        <v>7.9563395473420007E-2</v>
      </c>
      <c r="AF74" s="16">
        <v>5.5279444675859199E-2</v>
      </c>
      <c r="AG74" s="16"/>
      <c r="AH74" s="16">
        <v>8.0399342071838603E-2</v>
      </c>
      <c r="AI74" s="16">
        <v>6.97746017356181E-2</v>
      </c>
      <c r="AJ74" s="16"/>
      <c r="AK74" s="16">
        <v>7.57836074500568E-2</v>
      </c>
      <c r="AL74" s="16">
        <v>7.3635194964726494E-2</v>
      </c>
      <c r="AM74" s="16"/>
      <c r="AN74" s="16">
        <v>6.7846027597460001E-2</v>
      </c>
      <c r="AO74" s="16">
        <v>8.1501627200178797E-2</v>
      </c>
      <c r="AP74" s="16"/>
      <c r="AQ74" s="16">
        <v>9.1021382277503005E-2</v>
      </c>
      <c r="AR74" s="16">
        <v>0.11535562533445699</v>
      </c>
      <c r="AS74" s="16">
        <v>7.1058308328090403E-2</v>
      </c>
      <c r="AT74" s="16"/>
      <c r="AU74" s="16">
        <v>8.3750633076860995E-2</v>
      </c>
      <c r="AV74" s="16">
        <v>0.103244585389577</v>
      </c>
      <c r="AW74" s="16"/>
      <c r="AX74" s="16">
        <v>7.9732186278025294E-2</v>
      </c>
      <c r="AY74" s="16">
        <v>0.18481350326006499</v>
      </c>
      <c r="AZ74" s="16"/>
      <c r="BA74" s="16">
        <v>7.2266262960159797E-2</v>
      </c>
      <c r="BB74" s="16">
        <v>9.7307133292894601E-2</v>
      </c>
      <c r="BC74" s="16"/>
      <c r="BD74" s="16">
        <v>8.4693780232785801E-2</v>
      </c>
      <c r="BE74" s="16">
        <v>9.85486397635182E-2</v>
      </c>
    </row>
    <row r="75" spans="2:57" x14ac:dyDescent="0.35">
      <c r="B75" t="s">
        <v>134</v>
      </c>
      <c r="C75" s="16">
        <v>0.38879539604016999</v>
      </c>
      <c r="D75" s="16">
        <v>0.39321779495708897</v>
      </c>
      <c r="E75" s="16">
        <v>0.38145371326730698</v>
      </c>
      <c r="F75" s="16"/>
      <c r="G75" s="16">
        <v>0.156710843418221</v>
      </c>
      <c r="H75" s="16">
        <v>0.21592730000929899</v>
      </c>
      <c r="I75" s="16">
        <v>0.35811894477435702</v>
      </c>
      <c r="J75" s="16">
        <v>0.512662492689126</v>
      </c>
      <c r="K75" s="16">
        <v>0.47662020034980401</v>
      </c>
      <c r="L75" s="16">
        <v>0.54600993512135998</v>
      </c>
      <c r="M75" s="16"/>
      <c r="N75" s="16">
        <v>0.35973652587864702</v>
      </c>
      <c r="O75" s="16">
        <v>0.44306227967637302</v>
      </c>
      <c r="P75" s="16">
        <v>0.37923285379932797</v>
      </c>
      <c r="Q75" s="16">
        <v>0.377028367356114</v>
      </c>
      <c r="R75" s="16"/>
      <c r="S75" s="16">
        <v>0.41444954707385101</v>
      </c>
      <c r="T75" s="16">
        <v>0.35016696840780998</v>
      </c>
      <c r="U75" s="16"/>
      <c r="V75" s="16">
        <v>0.51470522498922699</v>
      </c>
      <c r="W75" s="16">
        <v>0.41694658760455</v>
      </c>
      <c r="X75" s="16">
        <v>0.30408146111315798</v>
      </c>
      <c r="Y75" s="16">
        <v>0.148505438617309</v>
      </c>
      <c r="Z75" s="16"/>
      <c r="AA75" s="16">
        <v>0.43584800858682099</v>
      </c>
      <c r="AB75" s="16">
        <v>0.46351254578265699</v>
      </c>
      <c r="AC75" s="16">
        <v>0.42119096476970902</v>
      </c>
      <c r="AD75" s="16">
        <v>0.29150592635109202</v>
      </c>
      <c r="AE75" s="16">
        <v>0.28882850046587299</v>
      </c>
      <c r="AF75" s="16">
        <v>0.32044450333484797</v>
      </c>
      <c r="AG75" s="16"/>
      <c r="AH75" s="16">
        <v>0.35812105565876001</v>
      </c>
      <c r="AI75" s="16">
        <v>0.39638369522743</v>
      </c>
      <c r="AJ75" s="16"/>
      <c r="AK75" s="16">
        <v>0.34357212656962699</v>
      </c>
      <c r="AL75" s="16">
        <v>0.36704153693680402</v>
      </c>
      <c r="AM75" s="16"/>
      <c r="AN75" s="16">
        <v>0.34181656996266901</v>
      </c>
      <c r="AO75" s="16">
        <v>0.39154496270449302</v>
      </c>
      <c r="AP75" s="16"/>
      <c r="AQ75" s="16">
        <v>0.34850383283252001</v>
      </c>
      <c r="AR75" s="16">
        <v>0.44903965715452698</v>
      </c>
      <c r="AS75" s="16">
        <v>0.28767448733636503</v>
      </c>
      <c r="AT75" s="16"/>
      <c r="AU75" s="16">
        <v>0.35506660146648999</v>
      </c>
      <c r="AV75" s="16">
        <v>0.43448082566340701</v>
      </c>
      <c r="AW75" s="16"/>
      <c r="AX75" s="16">
        <v>0.36072024935313102</v>
      </c>
      <c r="AY75" s="16">
        <v>0.55428175026305204</v>
      </c>
      <c r="AZ75" s="16"/>
      <c r="BA75" s="16">
        <v>0.30177647264200103</v>
      </c>
      <c r="BB75" s="16">
        <v>0.26550021782051098</v>
      </c>
      <c r="BC75" s="16"/>
      <c r="BD75" s="16">
        <v>0.36411732485819298</v>
      </c>
      <c r="BE75" s="16">
        <v>0.37910674420359902</v>
      </c>
    </row>
    <row r="76" spans="2:57" x14ac:dyDescent="0.35">
      <c r="B76" t="s">
        <v>110</v>
      </c>
      <c r="C76" s="16">
        <v>3.5242369236469198E-3</v>
      </c>
      <c r="D76" s="16">
        <v>3.1447111169715701E-3</v>
      </c>
      <c r="E76" s="16">
        <v>3.8892713129420001E-3</v>
      </c>
      <c r="F76" s="16"/>
      <c r="G76" s="16">
        <v>0</v>
      </c>
      <c r="H76" s="16">
        <v>0</v>
      </c>
      <c r="I76" s="16">
        <v>1.5750813100430801E-2</v>
      </c>
      <c r="J76" s="16">
        <v>0</v>
      </c>
      <c r="K76" s="16">
        <v>0</v>
      </c>
      <c r="L76" s="16">
        <v>4.1665712498589096E-3</v>
      </c>
      <c r="M76" s="16"/>
      <c r="N76" s="16">
        <v>0</v>
      </c>
      <c r="O76" s="16">
        <v>0</v>
      </c>
      <c r="P76" s="16">
        <v>5.9440330126148402E-3</v>
      </c>
      <c r="Q76" s="16">
        <v>5.3478640257188098E-3</v>
      </c>
      <c r="R76" s="16"/>
      <c r="S76" s="16">
        <v>3.4393283023231502E-3</v>
      </c>
      <c r="T76" s="16">
        <v>3.6594009864023198E-3</v>
      </c>
      <c r="U76" s="16"/>
      <c r="V76" s="16">
        <v>5.1889817190625201E-3</v>
      </c>
      <c r="W76" s="16">
        <v>6.2220415299529402E-3</v>
      </c>
      <c r="X76" s="16">
        <v>0</v>
      </c>
      <c r="Y76" s="16">
        <v>0</v>
      </c>
      <c r="Z76" s="16"/>
      <c r="AA76" s="16">
        <v>0</v>
      </c>
      <c r="AB76" s="16">
        <v>1.53531969195986E-2</v>
      </c>
      <c r="AC76" s="16">
        <v>0</v>
      </c>
      <c r="AD76" s="16">
        <v>0</v>
      </c>
      <c r="AE76" s="16">
        <v>8.7089820357701599E-3</v>
      </c>
      <c r="AF76" s="16">
        <v>0</v>
      </c>
      <c r="AG76" s="16"/>
      <c r="AH76" s="16">
        <v>1.7029177409934699E-3</v>
      </c>
      <c r="AI76" s="16">
        <v>4.22201861609492E-3</v>
      </c>
      <c r="AJ76" s="16"/>
      <c r="AK76" s="16">
        <v>2.0462877509039002E-3</v>
      </c>
      <c r="AL76" s="16">
        <v>4.7607975327249603E-3</v>
      </c>
      <c r="AM76" s="16"/>
      <c r="AN76" s="16">
        <v>2.0767547473780801E-3</v>
      </c>
      <c r="AO76" s="16">
        <v>3.5758262611849602E-3</v>
      </c>
      <c r="AP76" s="16"/>
      <c r="AQ76" s="16">
        <v>0</v>
      </c>
      <c r="AR76" s="16">
        <v>1.93703798574034E-3</v>
      </c>
      <c r="AS76" s="16">
        <v>4.3629725632923604E-3</v>
      </c>
      <c r="AT76" s="16"/>
      <c r="AU76" s="16">
        <v>3.6498037657976901E-3</v>
      </c>
      <c r="AV76" s="16">
        <v>3.39671875586803E-3</v>
      </c>
      <c r="AW76" s="16"/>
      <c r="AX76" s="16">
        <v>4.0791052097830897E-3</v>
      </c>
      <c r="AY76" s="16">
        <v>0</v>
      </c>
      <c r="AZ76" s="16"/>
      <c r="BA76" s="16">
        <v>0</v>
      </c>
      <c r="BB76" s="16">
        <v>0</v>
      </c>
      <c r="BC76" s="16"/>
      <c r="BD76" s="16">
        <v>1.94402747210832E-3</v>
      </c>
      <c r="BE76" s="16">
        <v>0</v>
      </c>
    </row>
    <row r="77" spans="2:57" x14ac:dyDescent="0.35">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row>
    <row r="78" spans="2:57" x14ac:dyDescent="0.35">
      <c r="B78" s="7" t="s">
        <v>135</v>
      </c>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row>
    <row r="79" spans="2:57" x14ac:dyDescent="0.35">
      <c r="B79" s="15" t="s">
        <v>15</v>
      </c>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row>
    <row r="80" spans="2:57" x14ac:dyDescent="0.35">
      <c r="B80" t="s">
        <v>131</v>
      </c>
      <c r="C80" s="16">
        <v>0.234146444354178</v>
      </c>
      <c r="D80" s="16">
        <v>0.25865652317651999</v>
      </c>
      <c r="E80" s="16">
        <v>0.211084825602006</v>
      </c>
      <c r="F80" s="16"/>
      <c r="G80" s="16">
        <v>0.23147296994677399</v>
      </c>
      <c r="H80" s="16">
        <v>0.26365193652949198</v>
      </c>
      <c r="I80" s="16">
        <v>0.29337906931309099</v>
      </c>
      <c r="J80" s="16">
        <v>0.191003008492551</v>
      </c>
      <c r="K80" s="16">
        <v>0.22731430488349999</v>
      </c>
      <c r="L80" s="16">
        <v>0.204138757802038</v>
      </c>
      <c r="M80" s="16"/>
      <c r="N80" s="16">
        <v>0.248671046473388</v>
      </c>
      <c r="O80" s="16">
        <v>0.21049094891287301</v>
      </c>
      <c r="P80" s="16">
        <v>0.215477476306555</v>
      </c>
      <c r="Q80" s="16">
        <v>0.27528992537929903</v>
      </c>
      <c r="R80" s="16"/>
      <c r="S80" s="16">
        <v>0.235562167646344</v>
      </c>
      <c r="T80" s="16">
        <v>0.23280613959777199</v>
      </c>
      <c r="U80" s="16"/>
      <c r="V80" s="16">
        <v>0.16230940784201101</v>
      </c>
      <c r="W80" s="16">
        <v>0.20079357573727599</v>
      </c>
      <c r="X80" s="16">
        <v>0.31579704699000699</v>
      </c>
      <c r="Y80" s="16">
        <v>0.28805240226426299</v>
      </c>
      <c r="Z80" s="16"/>
      <c r="AA80" s="16">
        <v>0.17408951099650999</v>
      </c>
      <c r="AB80" s="16">
        <v>0.186040531394146</v>
      </c>
      <c r="AC80" s="16">
        <v>0.206405758039542</v>
      </c>
      <c r="AD80" s="16">
        <v>0.34899565486836298</v>
      </c>
      <c r="AE80" s="16">
        <v>0.32164599488669898</v>
      </c>
      <c r="AF80" s="16">
        <v>0.22867085682325</v>
      </c>
      <c r="AG80" s="16"/>
      <c r="AH80" s="16">
        <v>0.27775696315647902</v>
      </c>
      <c r="AI80" s="16">
        <v>0.242808321898909</v>
      </c>
      <c r="AJ80" s="16"/>
      <c r="AK80" s="16">
        <v>0.25977956997191298</v>
      </c>
      <c r="AL80" s="16">
        <v>0.227214419602453</v>
      </c>
      <c r="AM80" s="16"/>
      <c r="AN80" s="16">
        <v>0.274192072966712</v>
      </c>
      <c r="AO80" s="16">
        <v>0.22487025367125901</v>
      </c>
      <c r="AP80" s="16"/>
      <c r="AQ80" s="16">
        <v>0.25579391223686698</v>
      </c>
      <c r="AR80" s="16">
        <v>0.22313729513140501</v>
      </c>
      <c r="AS80" s="16">
        <v>0.24255681758546299</v>
      </c>
      <c r="AT80" s="16"/>
      <c r="AU80" s="16">
        <v>0.28141675923059301</v>
      </c>
      <c r="AV80" s="16">
        <v>0.16795274193543899</v>
      </c>
      <c r="AW80" s="16"/>
      <c r="AX80" s="16">
        <v>0.25153797532815197</v>
      </c>
      <c r="AY80" s="16">
        <v>0.13163385420245799</v>
      </c>
      <c r="AZ80" s="16"/>
      <c r="BA80" s="16">
        <v>0.32583699827685703</v>
      </c>
      <c r="BB80" s="16">
        <v>0.26527261751703202</v>
      </c>
      <c r="BC80" s="16"/>
      <c r="BD80" s="16">
        <v>0.27808429791134098</v>
      </c>
      <c r="BE80" s="16">
        <v>0.216374700709383</v>
      </c>
    </row>
    <row r="81" spans="2:57" x14ac:dyDescent="0.35">
      <c r="B81" t="s">
        <v>132</v>
      </c>
      <c r="C81" s="16">
        <v>0.237203357221167</v>
      </c>
      <c r="D81" s="16">
        <v>0.268811672298366</v>
      </c>
      <c r="E81" s="16">
        <v>0.21053681215683401</v>
      </c>
      <c r="F81" s="16"/>
      <c r="G81" s="16">
        <v>0.32071909556634598</v>
      </c>
      <c r="H81" s="16">
        <v>0.311962210393119</v>
      </c>
      <c r="I81" s="16">
        <v>0.265359349929156</v>
      </c>
      <c r="J81" s="16">
        <v>0.28288235336065898</v>
      </c>
      <c r="K81" s="16">
        <v>0.19258328751787099</v>
      </c>
      <c r="L81" s="16">
        <v>0.11837510205241</v>
      </c>
      <c r="M81" s="16"/>
      <c r="N81" s="16">
        <v>0.247492280754428</v>
      </c>
      <c r="O81" s="16">
        <v>0.242438457424342</v>
      </c>
      <c r="P81" s="16">
        <v>0.24556268978479601</v>
      </c>
      <c r="Q81" s="16">
        <v>0.21149626211271599</v>
      </c>
      <c r="R81" s="16"/>
      <c r="S81" s="16">
        <v>0.227698066466825</v>
      </c>
      <c r="T81" s="16">
        <v>0.254507824440799</v>
      </c>
      <c r="U81" s="16"/>
      <c r="V81" s="16">
        <v>0.24216254449159799</v>
      </c>
      <c r="W81" s="16">
        <v>0.22009454538689799</v>
      </c>
      <c r="X81" s="16">
        <v>0.242536767253762</v>
      </c>
      <c r="Y81" s="16">
        <v>0.31210334857668498</v>
      </c>
      <c r="Z81" s="16"/>
      <c r="AA81" s="16">
        <v>0.23318465773191599</v>
      </c>
      <c r="AB81" s="16">
        <v>0.24635982951437599</v>
      </c>
      <c r="AC81" s="16">
        <v>0.22487795214835199</v>
      </c>
      <c r="AD81" s="16">
        <v>0.243097049490719</v>
      </c>
      <c r="AE81" s="16">
        <v>0.238869459875516</v>
      </c>
      <c r="AF81" s="16">
        <v>0.224403935735974</v>
      </c>
      <c r="AG81" s="16"/>
      <c r="AH81" s="16">
        <v>0.23005986147614499</v>
      </c>
      <c r="AI81" s="16">
        <v>0.26983152014448802</v>
      </c>
      <c r="AJ81" s="16"/>
      <c r="AK81" s="16">
        <v>0.22989143066496101</v>
      </c>
      <c r="AL81" s="16">
        <v>0.29180591883718299</v>
      </c>
      <c r="AM81" s="16"/>
      <c r="AN81" s="16">
        <v>0.23423927449805201</v>
      </c>
      <c r="AO81" s="16">
        <v>0.26359424182615299</v>
      </c>
      <c r="AP81" s="16"/>
      <c r="AQ81" s="16">
        <v>0.22281363528554099</v>
      </c>
      <c r="AR81" s="16">
        <v>0.206243407332205</v>
      </c>
      <c r="AS81" s="16">
        <v>0.30738082598829197</v>
      </c>
      <c r="AT81" s="16"/>
      <c r="AU81" s="16">
        <v>0.24256276741827101</v>
      </c>
      <c r="AV81" s="16">
        <v>0.23260594618417499</v>
      </c>
      <c r="AW81" s="16"/>
      <c r="AX81" s="16">
        <v>0.24212852098225299</v>
      </c>
      <c r="AY81" s="16">
        <v>0.195969698274015</v>
      </c>
      <c r="AZ81" s="16"/>
      <c r="BA81" s="16">
        <v>0.25049318802938397</v>
      </c>
      <c r="BB81" s="16">
        <v>0.26594894707328798</v>
      </c>
      <c r="BC81" s="16"/>
      <c r="BD81" s="16">
        <v>0.22398770832706799</v>
      </c>
      <c r="BE81" s="16">
        <v>0.258857915268211</v>
      </c>
    </row>
    <row r="82" spans="2:57" x14ac:dyDescent="0.35">
      <c r="B82" t="s">
        <v>133</v>
      </c>
      <c r="C82" s="16">
        <v>8.8515263871081606E-2</v>
      </c>
      <c r="D82" s="16">
        <v>7.4776315489691006E-2</v>
      </c>
      <c r="E82" s="16">
        <v>0.100453056367207</v>
      </c>
      <c r="F82" s="16"/>
      <c r="G82" s="16">
        <v>9.7219816465636405E-2</v>
      </c>
      <c r="H82" s="16">
        <v>0.115184673042192</v>
      </c>
      <c r="I82" s="16">
        <v>9.0202925614283794E-2</v>
      </c>
      <c r="J82" s="16">
        <v>7.5839565050907595E-2</v>
      </c>
      <c r="K82" s="16">
        <v>6.10305056764203E-2</v>
      </c>
      <c r="L82" s="16">
        <v>9.2500008728343505E-2</v>
      </c>
      <c r="M82" s="16"/>
      <c r="N82" s="16">
        <v>0.100344056477151</v>
      </c>
      <c r="O82" s="16">
        <v>6.3817757100526201E-2</v>
      </c>
      <c r="P82" s="16">
        <v>7.7656767372429603E-2</v>
      </c>
      <c r="Q82" s="16">
        <v>0.119946757135959</v>
      </c>
      <c r="R82" s="16"/>
      <c r="S82" s="16">
        <v>8.6885297650601198E-2</v>
      </c>
      <c r="T82" s="16">
        <v>9.1702240728801399E-2</v>
      </c>
      <c r="U82" s="16"/>
      <c r="V82" s="16">
        <v>8.45902818232281E-2</v>
      </c>
      <c r="W82" s="16">
        <v>0.112395848855049</v>
      </c>
      <c r="X82" s="16">
        <v>7.3960759406681995E-2</v>
      </c>
      <c r="Y82" s="16">
        <v>1.97317352984205E-2</v>
      </c>
      <c r="Z82" s="16"/>
      <c r="AA82" s="16">
        <v>7.8466391327948803E-2</v>
      </c>
      <c r="AB82" s="16">
        <v>0.120373970636576</v>
      </c>
      <c r="AC82" s="16">
        <v>0.155453722858267</v>
      </c>
      <c r="AD82" s="16">
        <v>6.8535048212113106E-2</v>
      </c>
      <c r="AE82" s="16">
        <v>6.4604892502392403E-2</v>
      </c>
      <c r="AF82" s="16">
        <v>0</v>
      </c>
      <c r="AG82" s="16"/>
      <c r="AH82" s="16">
        <v>7.2859957616148205E-2</v>
      </c>
      <c r="AI82" s="16">
        <v>7.1400264908049002E-2</v>
      </c>
      <c r="AJ82" s="16"/>
      <c r="AK82" s="16">
        <v>8.3523061226140893E-2</v>
      </c>
      <c r="AL82" s="16">
        <v>8.8343531537812797E-2</v>
      </c>
      <c r="AM82" s="16"/>
      <c r="AN82" s="16">
        <v>6.05112997513352E-2</v>
      </c>
      <c r="AO82" s="16">
        <v>9.9756326073286106E-2</v>
      </c>
      <c r="AP82" s="16"/>
      <c r="AQ82" s="16">
        <v>6.7457025243624097E-2</v>
      </c>
      <c r="AR82" s="16">
        <v>9.3414679422569397E-2</v>
      </c>
      <c r="AS82" s="16">
        <v>9.6012243597258601E-2</v>
      </c>
      <c r="AT82" s="16"/>
      <c r="AU82" s="16">
        <v>8.7963402919703698E-2</v>
      </c>
      <c r="AV82" s="16">
        <v>9.0137935438487901E-2</v>
      </c>
      <c r="AW82" s="16"/>
      <c r="AX82" s="16">
        <v>9.44822166346862E-2</v>
      </c>
      <c r="AY82" s="16">
        <v>6.1209612898709E-2</v>
      </c>
      <c r="AZ82" s="16"/>
      <c r="BA82" s="16">
        <v>7.7486691939042299E-2</v>
      </c>
      <c r="BB82" s="16">
        <v>0.14219312971542999</v>
      </c>
      <c r="BC82" s="16"/>
      <c r="BD82" s="16">
        <v>9.1283198313969E-2</v>
      </c>
      <c r="BE82" s="16">
        <v>8.8004710205802902E-2</v>
      </c>
    </row>
    <row r="83" spans="2:57" x14ac:dyDescent="0.35">
      <c r="B83" t="s">
        <v>134</v>
      </c>
      <c r="C83" s="16">
        <v>0.43532060854066101</v>
      </c>
      <c r="D83" s="16">
        <v>0.39522551459220501</v>
      </c>
      <c r="E83" s="16">
        <v>0.47096217878660102</v>
      </c>
      <c r="F83" s="16"/>
      <c r="G83" s="16">
        <v>0.35058811802124301</v>
      </c>
      <c r="H83" s="16">
        <v>0.287856493720207</v>
      </c>
      <c r="I83" s="16">
        <v>0.35105865514347001</v>
      </c>
      <c r="J83" s="16">
        <v>0.44261987242182499</v>
      </c>
      <c r="K83" s="16">
        <v>0.51907190192220898</v>
      </c>
      <c r="L83" s="16">
        <v>0.58498613141720901</v>
      </c>
      <c r="M83" s="16"/>
      <c r="N83" s="16">
        <v>0.40349261629503302</v>
      </c>
      <c r="O83" s="16">
        <v>0.48325283656225898</v>
      </c>
      <c r="P83" s="16">
        <v>0.458131410672941</v>
      </c>
      <c r="Q83" s="16">
        <v>0.37793663231970798</v>
      </c>
      <c r="R83" s="16"/>
      <c r="S83" s="16">
        <v>0.44412053758131698</v>
      </c>
      <c r="T83" s="16">
        <v>0.41771617148763102</v>
      </c>
      <c r="U83" s="16"/>
      <c r="V83" s="16">
        <v>0.50343585303318095</v>
      </c>
      <c r="W83" s="16">
        <v>0.461939373515245</v>
      </c>
      <c r="X83" s="16">
        <v>0.36410930914912498</v>
      </c>
      <c r="Y83" s="16">
        <v>0.380112513860631</v>
      </c>
      <c r="Z83" s="16"/>
      <c r="AA83" s="16">
        <v>0.50435470162101603</v>
      </c>
      <c r="AB83" s="16">
        <v>0.44065138078795302</v>
      </c>
      <c r="AC83" s="16">
        <v>0.41326256695383901</v>
      </c>
      <c r="AD83" s="16">
        <v>0.33937224742880501</v>
      </c>
      <c r="AE83" s="16">
        <v>0.37487965273539298</v>
      </c>
      <c r="AF83" s="16">
        <v>0.546925207440776</v>
      </c>
      <c r="AG83" s="16"/>
      <c r="AH83" s="16">
        <v>0.41932321775122799</v>
      </c>
      <c r="AI83" s="16">
        <v>0.40994265502858401</v>
      </c>
      <c r="AJ83" s="16"/>
      <c r="AK83" s="16">
        <v>0.42680593813698497</v>
      </c>
      <c r="AL83" s="16">
        <v>0.38603409381268</v>
      </c>
      <c r="AM83" s="16"/>
      <c r="AN83" s="16">
        <v>0.431057352783901</v>
      </c>
      <c r="AO83" s="16">
        <v>0.406714241308052</v>
      </c>
      <c r="AP83" s="16"/>
      <c r="AQ83" s="16">
        <v>0.45393542723396701</v>
      </c>
      <c r="AR83" s="16">
        <v>0.47030057758286598</v>
      </c>
      <c r="AS83" s="16">
        <v>0.34785017047557898</v>
      </c>
      <c r="AT83" s="16"/>
      <c r="AU83" s="16">
        <v>0.38592065685617899</v>
      </c>
      <c r="AV83" s="16">
        <v>0.50093681480355601</v>
      </c>
      <c r="AW83" s="16"/>
      <c r="AX83" s="16">
        <v>0.408331545050727</v>
      </c>
      <c r="AY83" s="16">
        <v>0.59687717434283405</v>
      </c>
      <c r="AZ83" s="16"/>
      <c r="BA83" s="16">
        <v>0.34071881913545199</v>
      </c>
      <c r="BB83" s="16">
        <v>0.32658530569424998</v>
      </c>
      <c r="BC83" s="16"/>
      <c r="BD83" s="16">
        <v>0.40400513477521399</v>
      </c>
      <c r="BE83" s="16">
        <v>0.42674415478795502</v>
      </c>
    </row>
    <row r="84" spans="2:57" x14ac:dyDescent="0.35">
      <c r="B84" t="s">
        <v>110</v>
      </c>
      <c r="C84" s="16">
        <v>4.8143260129125797E-3</v>
      </c>
      <c r="D84" s="16">
        <v>2.5299744432170901E-3</v>
      </c>
      <c r="E84" s="16">
        <v>6.9631270873519203E-3</v>
      </c>
      <c r="F84" s="16"/>
      <c r="G84" s="16">
        <v>0</v>
      </c>
      <c r="H84" s="16">
        <v>2.1344686314990299E-2</v>
      </c>
      <c r="I84" s="16">
        <v>0</v>
      </c>
      <c r="J84" s="16">
        <v>7.6552006740565302E-3</v>
      </c>
      <c r="K84" s="16">
        <v>0</v>
      </c>
      <c r="L84" s="16">
        <v>0</v>
      </c>
      <c r="M84" s="16"/>
      <c r="N84" s="16">
        <v>0</v>
      </c>
      <c r="O84" s="16">
        <v>0</v>
      </c>
      <c r="P84" s="16">
        <v>3.1716558632786298E-3</v>
      </c>
      <c r="Q84" s="16">
        <v>1.5330423052318E-2</v>
      </c>
      <c r="R84" s="16"/>
      <c r="S84" s="16">
        <v>5.7339306549126197E-3</v>
      </c>
      <c r="T84" s="16">
        <v>3.2676237449973198E-3</v>
      </c>
      <c r="U84" s="16"/>
      <c r="V84" s="16">
        <v>7.5019128099821798E-3</v>
      </c>
      <c r="W84" s="16">
        <v>4.7766565055325401E-3</v>
      </c>
      <c r="X84" s="16">
        <v>3.5961172004235001E-3</v>
      </c>
      <c r="Y84" s="16">
        <v>0</v>
      </c>
      <c r="Z84" s="16"/>
      <c r="AA84" s="16">
        <v>9.9047383226089705E-3</v>
      </c>
      <c r="AB84" s="16">
        <v>6.5742876669484997E-3</v>
      </c>
      <c r="AC84" s="16">
        <v>0</v>
      </c>
      <c r="AD84" s="16">
        <v>0</v>
      </c>
      <c r="AE84" s="16">
        <v>0</v>
      </c>
      <c r="AF84" s="16">
        <v>0</v>
      </c>
      <c r="AG84" s="16"/>
      <c r="AH84" s="16">
        <v>0</v>
      </c>
      <c r="AI84" s="16">
        <v>6.0172380199704301E-3</v>
      </c>
      <c r="AJ84" s="16"/>
      <c r="AK84" s="16">
        <v>0</v>
      </c>
      <c r="AL84" s="16">
        <v>6.6020362098711503E-3</v>
      </c>
      <c r="AM84" s="16"/>
      <c r="AN84" s="16">
        <v>0</v>
      </c>
      <c r="AO84" s="16">
        <v>5.0649371212502297E-3</v>
      </c>
      <c r="AP84" s="16"/>
      <c r="AQ84" s="16">
        <v>0</v>
      </c>
      <c r="AR84" s="16">
        <v>6.9040405309541801E-3</v>
      </c>
      <c r="AS84" s="16">
        <v>6.1999423534061602E-3</v>
      </c>
      <c r="AT84" s="16"/>
      <c r="AU84" s="16">
        <v>2.1364135752531899E-3</v>
      </c>
      <c r="AV84" s="16">
        <v>8.3665616383420908E-3</v>
      </c>
      <c r="AW84" s="16"/>
      <c r="AX84" s="16">
        <v>3.5197420041822398E-3</v>
      </c>
      <c r="AY84" s="16">
        <v>1.4309660281983799E-2</v>
      </c>
      <c r="AZ84" s="16"/>
      <c r="BA84" s="16">
        <v>5.4643026192651304E-3</v>
      </c>
      <c r="BB84" s="16">
        <v>0</v>
      </c>
      <c r="BC84" s="16"/>
      <c r="BD84" s="16">
        <v>2.63966067240774E-3</v>
      </c>
      <c r="BE84" s="16">
        <v>1.0018519028648899E-2</v>
      </c>
    </row>
    <row r="85" spans="2:57" x14ac:dyDescent="0.35">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row>
    <row r="86" spans="2:57" x14ac:dyDescent="0.35">
      <c r="B86" s="7" t="s">
        <v>136</v>
      </c>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row>
    <row r="87" spans="2:57" x14ac:dyDescent="0.35">
      <c r="B87" s="15" t="s">
        <v>15</v>
      </c>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row>
    <row r="88" spans="2:57" x14ac:dyDescent="0.35">
      <c r="B88" t="s">
        <v>131</v>
      </c>
      <c r="C88" s="16">
        <v>0.24187429656149001</v>
      </c>
      <c r="D88" s="16">
        <v>0.246365838179637</v>
      </c>
      <c r="E88" s="16">
        <v>0.237961452878928</v>
      </c>
      <c r="F88" s="16"/>
      <c r="G88" s="16">
        <v>0.18664025932092401</v>
      </c>
      <c r="H88" s="16">
        <v>0.28305394139963902</v>
      </c>
      <c r="I88" s="16">
        <v>0.34133828273518002</v>
      </c>
      <c r="J88" s="16">
        <v>0.286825210633193</v>
      </c>
      <c r="K88" s="16">
        <v>0.19359062640945299</v>
      </c>
      <c r="L88" s="16">
        <v>0.14801855816436399</v>
      </c>
      <c r="M88" s="16"/>
      <c r="N88" s="16">
        <v>0.20924079817282901</v>
      </c>
      <c r="O88" s="16">
        <v>0.14976499478819599</v>
      </c>
      <c r="P88" s="16">
        <v>0.26490691611735501</v>
      </c>
      <c r="Q88" s="16">
        <v>0.31386915762843498</v>
      </c>
      <c r="R88" s="16"/>
      <c r="S88" s="16">
        <v>0.20124225818364899</v>
      </c>
      <c r="T88" s="16">
        <v>0.30710123688166502</v>
      </c>
      <c r="U88" s="16"/>
      <c r="V88" s="16">
        <v>0.24665227950539101</v>
      </c>
      <c r="W88" s="16">
        <v>0.22615148218852099</v>
      </c>
      <c r="X88" s="16">
        <v>0.25111123410837399</v>
      </c>
      <c r="Y88" s="16">
        <v>0.28425103036432797</v>
      </c>
      <c r="Z88" s="16"/>
      <c r="AA88" s="16">
        <v>0.23901370264136501</v>
      </c>
      <c r="AB88" s="16">
        <v>0.25175084939702103</v>
      </c>
      <c r="AC88" s="16">
        <v>0.22981854916567701</v>
      </c>
      <c r="AD88" s="16">
        <v>0.236258119170731</v>
      </c>
      <c r="AE88" s="16">
        <v>0.26077283262552597</v>
      </c>
      <c r="AF88" s="16">
        <v>0.231259823370499</v>
      </c>
      <c r="AG88" s="16"/>
      <c r="AH88" s="16">
        <v>0.274668725205783</v>
      </c>
      <c r="AI88" s="16">
        <v>0.24944359710116201</v>
      </c>
      <c r="AJ88" s="16"/>
      <c r="AK88" s="16">
        <v>0.277966823363403</v>
      </c>
      <c r="AL88" s="16">
        <v>0.25900220999132501</v>
      </c>
      <c r="AM88" s="16"/>
      <c r="AN88" s="16">
        <v>0.26774196025812103</v>
      </c>
      <c r="AO88" s="16">
        <v>0.26267154585424202</v>
      </c>
      <c r="AP88" s="16"/>
      <c r="AQ88" s="16">
        <v>0.22582869911414699</v>
      </c>
      <c r="AR88" s="16">
        <v>0.239441179636738</v>
      </c>
      <c r="AS88" s="16">
        <v>0.284841827864596</v>
      </c>
      <c r="AT88" s="16"/>
      <c r="AU88" s="16">
        <v>0.28756289549246999</v>
      </c>
      <c r="AV88" s="16">
        <v>0.18245793091684201</v>
      </c>
      <c r="AW88" s="16"/>
      <c r="AX88" s="16">
        <v>0.26257890860518901</v>
      </c>
      <c r="AY88" s="16">
        <v>8.2749888923054696E-2</v>
      </c>
      <c r="AZ88" s="16"/>
      <c r="BA88" s="16">
        <v>0.32573122441298802</v>
      </c>
      <c r="BB88" s="16">
        <v>0.36842192436504301</v>
      </c>
      <c r="BC88" s="16"/>
      <c r="BD88" s="16">
        <v>0.29230527911041998</v>
      </c>
      <c r="BE88" s="16">
        <v>0.19272669548687699</v>
      </c>
    </row>
    <row r="89" spans="2:57" x14ac:dyDescent="0.35">
      <c r="B89" t="s">
        <v>132</v>
      </c>
      <c r="C89" s="16">
        <v>0.24843774237943</v>
      </c>
      <c r="D89" s="16">
        <v>0.292806057144743</v>
      </c>
      <c r="E89" s="16">
        <v>0.20964213470141699</v>
      </c>
      <c r="F89" s="16"/>
      <c r="G89" s="16">
        <v>0.20276098903366799</v>
      </c>
      <c r="H89" s="16">
        <v>0.25753607169722198</v>
      </c>
      <c r="I89" s="16">
        <v>0.24958154361505699</v>
      </c>
      <c r="J89" s="16">
        <v>0.32188942989645403</v>
      </c>
      <c r="K89" s="16">
        <v>0.31813851945749699</v>
      </c>
      <c r="L89" s="16">
        <v>0.14754134410320399</v>
      </c>
      <c r="M89" s="16"/>
      <c r="N89" s="16">
        <v>0.22496590019021501</v>
      </c>
      <c r="O89" s="16">
        <v>0.25963017685065198</v>
      </c>
      <c r="P89" s="16">
        <v>0.24387393294630899</v>
      </c>
      <c r="Q89" s="16">
        <v>0.26172198581688</v>
      </c>
      <c r="R89" s="16"/>
      <c r="S89" s="16">
        <v>0.249717570111263</v>
      </c>
      <c r="T89" s="16">
        <v>0.24761964010693799</v>
      </c>
      <c r="U89" s="16"/>
      <c r="V89" s="16">
        <v>0.194158341455726</v>
      </c>
      <c r="W89" s="16">
        <v>0.24837424605747199</v>
      </c>
      <c r="X89" s="16">
        <v>0.28024485237557201</v>
      </c>
      <c r="Y89" s="16">
        <v>0.30228599574072401</v>
      </c>
      <c r="Z89" s="16"/>
      <c r="AA89" s="16">
        <v>0.25764620507278002</v>
      </c>
      <c r="AB89" s="16">
        <v>0.21911997171365</v>
      </c>
      <c r="AC89" s="16">
        <v>0.180046598370278</v>
      </c>
      <c r="AD89" s="16">
        <v>0.26536875381136099</v>
      </c>
      <c r="AE89" s="16">
        <v>0.26009761921682101</v>
      </c>
      <c r="AF89" s="16">
        <v>0.39977401842752402</v>
      </c>
      <c r="AG89" s="16"/>
      <c r="AH89" s="16">
        <v>0.252875858484434</v>
      </c>
      <c r="AI89" s="16">
        <v>0.26417560082372299</v>
      </c>
      <c r="AJ89" s="16"/>
      <c r="AK89" s="16">
        <v>0.26401885147116899</v>
      </c>
      <c r="AL89" s="16">
        <v>0.243502125376862</v>
      </c>
      <c r="AM89" s="16"/>
      <c r="AN89" s="16">
        <v>0.26304086583125502</v>
      </c>
      <c r="AO89" s="16">
        <v>0.25085720304898601</v>
      </c>
      <c r="AP89" s="16"/>
      <c r="AQ89" s="16">
        <v>0.235265859031004</v>
      </c>
      <c r="AR89" s="16">
        <v>0.24560410051662901</v>
      </c>
      <c r="AS89" s="16">
        <v>0.27372708506737797</v>
      </c>
      <c r="AT89" s="16"/>
      <c r="AU89" s="16">
        <v>0.24957532003421501</v>
      </c>
      <c r="AV89" s="16">
        <v>0.24788145917822299</v>
      </c>
      <c r="AW89" s="16"/>
      <c r="AX89" s="16">
        <v>0.266039008788514</v>
      </c>
      <c r="AY89" s="16">
        <v>0.108044623339227</v>
      </c>
      <c r="AZ89" s="16"/>
      <c r="BA89" s="16">
        <v>0.28953839183264402</v>
      </c>
      <c r="BB89" s="16">
        <v>0.14966411802879001</v>
      </c>
      <c r="BC89" s="16"/>
      <c r="BD89" s="16">
        <v>0.27497003391446501</v>
      </c>
      <c r="BE89" s="16">
        <v>0.22250991828297501</v>
      </c>
    </row>
    <row r="90" spans="2:57" x14ac:dyDescent="0.35">
      <c r="B90" t="s">
        <v>133</v>
      </c>
      <c r="C90" s="16">
        <v>0.15407187186572799</v>
      </c>
      <c r="D90" s="16">
        <v>0.123544652200854</v>
      </c>
      <c r="E90" s="16">
        <v>0.184080321404722</v>
      </c>
      <c r="F90" s="16"/>
      <c r="G90" s="16">
        <v>0.16036148879492701</v>
      </c>
      <c r="H90" s="16">
        <v>0.26473015396838201</v>
      </c>
      <c r="I90" s="16">
        <v>0.12911426193651901</v>
      </c>
      <c r="J90" s="16">
        <v>0.13806293866849001</v>
      </c>
      <c r="K90" s="16">
        <v>0.114581910657626</v>
      </c>
      <c r="L90" s="16">
        <v>0.12926151217491999</v>
      </c>
      <c r="M90" s="16"/>
      <c r="N90" s="16">
        <v>0.140341849708052</v>
      </c>
      <c r="O90" s="16">
        <v>0.15992879940309901</v>
      </c>
      <c r="P90" s="16">
        <v>0.16533163380415999</v>
      </c>
      <c r="Q90" s="16">
        <v>0.14108995405896799</v>
      </c>
      <c r="R90" s="16"/>
      <c r="S90" s="16">
        <v>0.12272400054419599</v>
      </c>
      <c r="T90" s="16">
        <v>0.199409072762495</v>
      </c>
      <c r="U90" s="16"/>
      <c r="V90" s="16">
        <v>0.17770472151259301</v>
      </c>
      <c r="W90" s="16">
        <v>0.18340225410421299</v>
      </c>
      <c r="X90" s="16">
        <v>0.112993345144751</v>
      </c>
      <c r="Y90" s="16">
        <v>7.9889852291246094E-2</v>
      </c>
      <c r="Z90" s="16"/>
      <c r="AA90" s="16">
        <v>0.156104689757319</v>
      </c>
      <c r="AB90" s="16">
        <v>0.1537762221191</v>
      </c>
      <c r="AC90" s="16">
        <v>0.177732313218848</v>
      </c>
      <c r="AD90" s="16">
        <v>0.16366587154839601</v>
      </c>
      <c r="AE90" s="16">
        <v>0.132438486913315</v>
      </c>
      <c r="AF90" s="16">
        <v>4.1823707205656598E-2</v>
      </c>
      <c r="AG90" s="16"/>
      <c r="AH90" s="16">
        <v>0.12430289552338</v>
      </c>
      <c r="AI90" s="16">
        <v>0.158931997307003</v>
      </c>
      <c r="AJ90" s="16"/>
      <c r="AK90" s="16">
        <v>0.13901746232909701</v>
      </c>
      <c r="AL90" s="16">
        <v>0.14963967250382301</v>
      </c>
      <c r="AM90" s="16"/>
      <c r="AN90" s="16">
        <v>0.13151880780744399</v>
      </c>
      <c r="AO90" s="16">
        <v>0.16665122472985899</v>
      </c>
      <c r="AP90" s="16"/>
      <c r="AQ90" s="16">
        <v>6.5794250605727897E-2</v>
      </c>
      <c r="AR90" s="16">
        <v>0.176182905673167</v>
      </c>
      <c r="AS90" s="16">
        <v>0.14965813761133301</v>
      </c>
      <c r="AT90" s="16"/>
      <c r="AU90" s="16">
        <v>0.14508586256924</v>
      </c>
      <c r="AV90" s="16">
        <v>0.16652569087473201</v>
      </c>
      <c r="AW90" s="16"/>
      <c r="AX90" s="16">
        <v>0.14963825152108301</v>
      </c>
      <c r="AY90" s="16">
        <v>0.213868043238228</v>
      </c>
      <c r="AZ90" s="16"/>
      <c r="BA90" s="16">
        <v>0.17521442367804699</v>
      </c>
      <c r="BB90" s="16">
        <v>0.146574305942752</v>
      </c>
      <c r="BC90" s="16"/>
      <c r="BD90" s="16">
        <v>0.15187766225032001</v>
      </c>
      <c r="BE90" s="16">
        <v>0.16689249676014001</v>
      </c>
    </row>
    <row r="91" spans="2:57" x14ac:dyDescent="0.35">
      <c r="B91" t="s">
        <v>134</v>
      </c>
      <c r="C91" s="16">
        <v>0.332410939323948</v>
      </c>
      <c r="D91" s="16">
        <v>0.31487851636146502</v>
      </c>
      <c r="E91" s="16">
        <v>0.34412880422554298</v>
      </c>
      <c r="F91" s="16"/>
      <c r="G91" s="16">
        <v>0.45023726285048099</v>
      </c>
      <c r="H91" s="16">
        <v>0.175618666007168</v>
      </c>
      <c r="I91" s="16">
        <v>0.27996591171324398</v>
      </c>
      <c r="J91" s="16">
        <v>0.244255997717929</v>
      </c>
      <c r="K91" s="16">
        <v>0.33429254055576502</v>
      </c>
      <c r="L91" s="16">
        <v>0.51922451053548702</v>
      </c>
      <c r="M91" s="16"/>
      <c r="N91" s="16">
        <v>0.38235338967681998</v>
      </c>
      <c r="O91" s="16">
        <v>0.42025871220170102</v>
      </c>
      <c r="P91" s="16">
        <v>0.30404929195049901</v>
      </c>
      <c r="Q91" s="16">
        <v>0.26031107956313398</v>
      </c>
      <c r="R91" s="16"/>
      <c r="S91" s="16">
        <v>0.40718982655173702</v>
      </c>
      <c r="T91" s="16">
        <v>0.21612235282891501</v>
      </c>
      <c r="U91" s="16"/>
      <c r="V91" s="16">
        <v>0.33154370144940198</v>
      </c>
      <c r="W91" s="16">
        <v>0.33403419827512998</v>
      </c>
      <c r="X91" s="16">
        <v>0.33100581520908101</v>
      </c>
      <c r="Y91" s="16">
        <v>0.33357312160370201</v>
      </c>
      <c r="Z91" s="16"/>
      <c r="AA91" s="16">
        <v>0.327487371368406</v>
      </c>
      <c r="AB91" s="16">
        <v>0.34214704210104302</v>
      </c>
      <c r="AC91" s="16">
        <v>0.39979866451627699</v>
      </c>
      <c r="AD91" s="16">
        <v>0.30696781057023698</v>
      </c>
      <c r="AE91" s="16">
        <v>0.32314879852862799</v>
      </c>
      <c r="AF91" s="16">
        <v>0.327142450996321</v>
      </c>
      <c r="AG91" s="16"/>
      <c r="AH91" s="16">
        <v>0.31857101494401302</v>
      </c>
      <c r="AI91" s="16">
        <v>0.30919053984385098</v>
      </c>
      <c r="AJ91" s="16"/>
      <c r="AK91" s="16">
        <v>0.30363860547587301</v>
      </c>
      <c r="AL91" s="16">
        <v>0.31895426708988001</v>
      </c>
      <c r="AM91" s="16"/>
      <c r="AN91" s="16">
        <v>0.31461124627960102</v>
      </c>
      <c r="AO91" s="16">
        <v>0.28933890588832201</v>
      </c>
      <c r="AP91" s="16"/>
      <c r="AQ91" s="16">
        <v>0.43813734361830797</v>
      </c>
      <c r="AR91" s="16">
        <v>0.31388989407856299</v>
      </c>
      <c r="AS91" s="16">
        <v>0.27411422985564299</v>
      </c>
      <c r="AT91" s="16"/>
      <c r="AU91" s="16">
        <v>0.29512576295450199</v>
      </c>
      <c r="AV91" s="16">
        <v>0.37910847252289698</v>
      </c>
      <c r="AW91" s="16"/>
      <c r="AX91" s="16">
        <v>0.30162065877562699</v>
      </c>
      <c r="AY91" s="16">
        <v>0.54104803430951898</v>
      </c>
      <c r="AZ91" s="16"/>
      <c r="BA91" s="16">
        <v>0.20692048398468699</v>
      </c>
      <c r="BB91" s="16">
        <v>0.33533965166341501</v>
      </c>
      <c r="BC91" s="16"/>
      <c r="BD91" s="16">
        <v>0.25235426056750099</v>
      </c>
      <c r="BE91" s="16">
        <v>0.40902579049315502</v>
      </c>
    </row>
    <row r="92" spans="2:57" x14ac:dyDescent="0.35">
      <c r="B92" t="s">
        <v>110</v>
      </c>
      <c r="C92" s="16">
        <v>2.3205149869404699E-2</v>
      </c>
      <c r="D92" s="16">
        <v>2.2404936113301702E-2</v>
      </c>
      <c r="E92" s="16">
        <v>2.4187286789390298E-2</v>
      </c>
      <c r="F92" s="16"/>
      <c r="G92" s="16">
        <v>0</v>
      </c>
      <c r="H92" s="16">
        <v>1.90611669275879E-2</v>
      </c>
      <c r="I92" s="16">
        <v>0</v>
      </c>
      <c r="J92" s="16">
        <v>8.9664230839330995E-3</v>
      </c>
      <c r="K92" s="16">
        <v>3.93964029196604E-2</v>
      </c>
      <c r="L92" s="16">
        <v>5.5954075022025103E-2</v>
      </c>
      <c r="M92" s="16"/>
      <c r="N92" s="16">
        <v>4.3098062252083402E-2</v>
      </c>
      <c r="O92" s="16">
        <v>1.0417316756352E-2</v>
      </c>
      <c r="P92" s="16">
        <v>2.1838225181677599E-2</v>
      </c>
      <c r="Q92" s="16">
        <v>2.30078229325829E-2</v>
      </c>
      <c r="R92" s="16"/>
      <c r="S92" s="16">
        <v>1.9126344609153901E-2</v>
      </c>
      <c r="T92" s="16">
        <v>2.97476974199859E-2</v>
      </c>
      <c r="U92" s="16"/>
      <c r="V92" s="16">
        <v>4.9940956076888102E-2</v>
      </c>
      <c r="W92" s="16">
        <v>8.0378193746639699E-3</v>
      </c>
      <c r="X92" s="16">
        <v>2.4644753162222401E-2</v>
      </c>
      <c r="Y92" s="16">
        <v>0</v>
      </c>
      <c r="Z92" s="16"/>
      <c r="AA92" s="16">
        <v>1.97480311601307E-2</v>
      </c>
      <c r="AB92" s="16">
        <v>3.32059146691858E-2</v>
      </c>
      <c r="AC92" s="16">
        <v>1.26038747289202E-2</v>
      </c>
      <c r="AD92" s="16">
        <v>2.7739444899274799E-2</v>
      </c>
      <c r="AE92" s="16">
        <v>2.3542262715709101E-2</v>
      </c>
      <c r="AF92" s="16">
        <v>0</v>
      </c>
      <c r="AG92" s="16"/>
      <c r="AH92" s="16">
        <v>2.95815058423907E-2</v>
      </c>
      <c r="AI92" s="16">
        <v>1.82582649242614E-2</v>
      </c>
      <c r="AJ92" s="16"/>
      <c r="AK92" s="16">
        <v>1.5358257360458E-2</v>
      </c>
      <c r="AL92" s="16">
        <v>2.8901725038111E-2</v>
      </c>
      <c r="AM92" s="16"/>
      <c r="AN92" s="16">
        <v>2.3087119823579399E-2</v>
      </c>
      <c r="AO92" s="16">
        <v>3.04811204785909E-2</v>
      </c>
      <c r="AP92" s="16"/>
      <c r="AQ92" s="16">
        <v>3.4973847630813203E-2</v>
      </c>
      <c r="AR92" s="16">
        <v>2.4881920094902799E-2</v>
      </c>
      <c r="AS92" s="16">
        <v>1.7658719601048999E-2</v>
      </c>
      <c r="AT92" s="16"/>
      <c r="AU92" s="16">
        <v>2.2650158949572799E-2</v>
      </c>
      <c r="AV92" s="16">
        <v>2.4026446507305999E-2</v>
      </c>
      <c r="AW92" s="16"/>
      <c r="AX92" s="16">
        <v>2.01231723095858E-2</v>
      </c>
      <c r="AY92" s="16">
        <v>5.4289410189970903E-2</v>
      </c>
      <c r="AZ92" s="16"/>
      <c r="BA92" s="16">
        <v>2.5954760916344099E-3</v>
      </c>
      <c r="BB92" s="16">
        <v>0</v>
      </c>
      <c r="BC92" s="16"/>
      <c r="BD92" s="16">
        <v>2.8492764157294102E-2</v>
      </c>
      <c r="BE92" s="16">
        <v>8.8450989768524904E-3</v>
      </c>
    </row>
    <row r="93" spans="2:57" x14ac:dyDescent="0.35">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row>
    <row r="94" spans="2:57" x14ac:dyDescent="0.35">
      <c r="B94" s="7" t="s">
        <v>137</v>
      </c>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row>
    <row r="95" spans="2:57" x14ac:dyDescent="0.35">
      <c r="B95" s="15" t="s">
        <v>15</v>
      </c>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row>
    <row r="96" spans="2:57" x14ac:dyDescent="0.35">
      <c r="B96" t="s">
        <v>131</v>
      </c>
      <c r="C96" s="16">
        <v>0.15245396818179799</v>
      </c>
      <c r="D96" s="16">
        <v>0.171222837683742</v>
      </c>
      <c r="E96" s="16">
        <v>0.13145008839387401</v>
      </c>
      <c r="F96" s="16"/>
      <c r="G96" s="16">
        <v>0.193834100022826</v>
      </c>
      <c r="H96" s="16">
        <v>0.266557557641251</v>
      </c>
      <c r="I96" s="16">
        <v>0.26469784672621699</v>
      </c>
      <c r="J96" s="16">
        <v>0.10987039906297499</v>
      </c>
      <c r="K96" s="16">
        <v>7.4435759041404703E-2</v>
      </c>
      <c r="L96" s="16">
        <v>1.2880006963452199E-2</v>
      </c>
      <c r="M96" s="16"/>
      <c r="N96" s="16">
        <v>0.182038336653262</v>
      </c>
      <c r="O96" s="16">
        <v>0.12069701981457499</v>
      </c>
      <c r="P96" s="16">
        <v>0.13831248570232099</v>
      </c>
      <c r="Q96" s="16">
        <v>0.181058308555304</v>
      </c>
      <c r="R96" s="16"/>
      <c r="S96" s="16">
        <v>0.12704182415437201</v>
      </c>
      <c r="T96" s="16">
        <v>0.187120952175307</v>
      </c>
      <c r="U96" s="16"/>
      <c r="V96" s="16">
        <v>0.110784005846938</v>
      </c>
      <c r="W96" s="16">
        <v>0.101535449323753</v>
      </c>
      <c r="X96" s="16">
        <v>0.214259336371738</v>
      </c>
      <c r="Y96" s="16">
        <v>0.23301466546024899</v>
      </c>
      <c r="Z96" s="16"/>
      <c r="AA96" s="16">
        <v>9.4432259083040301E-2</v>
      </c>
      <c r="AB96" s="16">
        <v>7.9050208326097701E-2</v>
      </c>
      <c r="AC96" s="16">
        <v>0.17771762814801501</v>
      </c>
      <c r="AD96" s="16">
        <v>0.20674073494113099</v>
      </c>
      <c r="AE96" s="16">
        <v>0.239981601920395</v>
      </c>
      <c r="AF96" s="16">
        <v>0.248556605216153</v>
      </c>
      <c r="AG96" s="16"/>
      <c r="AH96" s="16">
        <v>0.193559509550918</v>
      </c>
      <c r="AI96" s="16">
        <v>0.102183070363877</v>
      </c>
      <c r="AJ96" s="16"/>
      <c r="AK96" s="16">
        <v>0.20668842339391599</v>
      </c>
      <c r="AL96" s="16">
        <v>0.117395478068818</v>
      </c>
      <c r="AM96" s="16"/>
      <c r="AN96" s="16">
        <v>0.195370360534634</v>
      </c>
      <c r="AO96" s="16">
        <v>0.12026887622907401</v>
      </c>
      <c r="AP96" s="16"/>
      <c r="AQ96" s="16">
        <v>0.135979052842435</v>
      </c>
      <c r="AR96" s="16">
        <v>0.14585589951436301</v>
      </c>
      <c r="AS96" s="16">
        <v>0.18843140236230799</v>
      </c>
      <c r="AT96" s="16"/>
      <c r="AU96" s="16">
        <v>0.149092281130767</v>
      </c>
      <c r="AV96" s="16">
        <v>0.15721874816638301</v>
      </c>
      <c r="AW96" s="16"/>
      <c r="AX96" s="16">
        <v>0.16919883078346701</v>
      </c>
      <c r="AY96" s="16">
        <v>2.8915653952358199E-2</v>
      </c>
      <c r="AZ96" s="16"/>
      <c r="BA96" s="16">
        <v>0.280604856852194</v>
      </c>
      <c r="BB96" s="16">
        <v>0.24795415873243401</v>
      </c>
      <c r="BC96" s="16"/>
      <c r="BD96" s="16">
        <v>0.20619301630693901</v>
      </c>
      <c r="BE96" s="16">
        <v>0.118510101389167</v>
      </c>
    </row>
    <row r="97" spans="2:57" x14ac:dyDescent="0.35">
      <c r="B97" t="s">
        <v>132</v>
      </c>
      <c r="C97" s="16">
        <v>0.224319259470734</v>
      </c>
      <c r="D97" s="16">
        <v>0.25460454842862901</v>
      </c>
      <c r="E97" s="16">
        <v>0.19446047645931799</v>
      </c>
      <c r="F97" s="16"/>
      <c r="G97" s="16">
        <v>0.31622280233169198</v>
      </c>
      <c r="H97" s="16">
        <v>0.28268137457866899</v>
      </c>
      <c r="I97" s="16">
        <v>0.24309531469654899</v>
      </c>
      <c r="J97" s="16">
        <v>0.183957585392371</v>
      </c>
      <c r="K97" s="16">
        <v>0.20891866227139499</v>
      </c>
      <c r="L97" s="16">
        <v>0.1371435979791</v>
      </c>
      <c r="M97" s="16"/>
      <c r="N97" s="16">
        <v>0.23821959308922</v>
      </c>
      <c r="O97" s="16">
        <v>0.23680506712004001</v>
      </c>
      <c r="P97" s="16">
        <v>0.21241364436669199</v>
      </c>
      <c r="Q97" s="16">
        <v>0.22391681186682799</v>
      </c>
      <c r="R97" s="16"/>
      <c r="S97" s="16">
        <v>0.209769071446952</v>
      </c>
      <c r="T97" s="16">
        <v>0.24484751016471701</v>
      </c>
      <c r="U97" s="16"/>
      <c r="V97" s="16">
        <v>0.18344726171266701</v>
      </c>
      <c r="W97" s="16">
        <v>0.219849165774509</v>
      </c>
      <c r="X97" s="16">
        <v>0.2360699320371</v>
      </c>
      <c r="Y97" s="16">
        <v>0.31938591300884001</v>
      </c>
      <c r="Z97" s="16"/>
      <c r="AA97" s="16">
        <v>0.16081807575075099</v>
      </c>
      <c r="AB97" s="16">
        <v>0.19601930755658001</v>
      </c>
      <c r="AC97" s="16">
        <v>0.26036788222047802</v>
      </c>
      <c r="AD97" s="16">
        <v>0.26828111817641898</v>
      </c>
      <c r="AE97" s="16">
        <v>0.279451090775301</v>
      </c>
      <c r="AF97" s="16">
        <v>0.28642638243957502</v>
      </c>
      <c r="AG97" s="16"/>
      <c r="AH97" s="16">
        <v>0.225738546991713</v>
      </c>
      <c r="AI97" s="16">
        <v>0.25607050971088402</v>
      </c>
      <c r="AJ97" s="16"/>
      <c r="AK97" s="16">
        <v>0.20582999237531599</v>
      </c>
      <c r="AL97" s="16">
        <v>0.26232037962406202</v>
      </c>
      <c r="AM97" s="16"/>
      <c r="AN97" s="16">
        <v>0.212070284952177</v>
      </c>
      <c r="AO97" s="16">
        <v>0.26010368503637399</v>
      </c>
      <c r="AP97" s="16"/>
      <c r="AQ97" s="16">
        <v>0.19401765643678801</v>
      </c>
      <c r="AR97" s="16">
        <v>0.212898580291594</v>
      </c>
      <c r="AS97" s="16">
        <v>0.25157562114357601</v>
      </c>
      <c r="AT97" s="16"/>
      <c r="AU97" s="16">
        <v>0.220435686763579</v>
      </c>
      <c r="AV97" s="16">
        <v>0.22262171634813399</v>
      </c>
      <c r="AW97" s="16"/>
      <c r="AX97" s="16">
        <v>0.24029829595167801</v>
      </c>
      <c r="AY97" s="16">
        <v>8.4987348031290794E-2</v>
      </c>
      <c r="AZ97" s="16"/>
      <c r="BA97" s="16">
        <v>0.37917613962101698</v>
      </c>
      <c r="BB97" s="16">
        <v>0.47885281068569202</v>
      </c>
      <c r="BC97" s="16"/>
      <c r="BD97" s="16">
        <v>0.241082944101077</v>
      </c>
      <c r="BE97" s="16">
        <v>0.23991617986835101</v>
      </c>
    </row>
    <row r="98" spans="2:57" x14ac:dyDescent="0.35">
      <c r="B98" t="s">
        <v>133</v>
      </c>
      <c r="C98" s="16">
        <v>0.131347659666252</v>
      </c>
      <c r="D98" s="16">
        <v>0.123921712027164</v>
      </c>
      <c r="E98" s="16">
        <v>0.141767873478895</v>
      </c>
      <c r="F98" s="16"/>
      <c r="G98" s="16">
        <v>0.129455469543067</v>
      </c>
      <c r="H98" s="16">
        <v>0.13119255206664199</v>
      </c>
      <c r="I98" s="16">
        <v>0.16400522363842801</v>
      </c>
      <c r="J98" s="16">
        <v>0.14798999408800401</v>
      </c>
      <c r="K98" s="16">
        <v>0.105609952188533</v>
      </c>
      <c r="L98" s="16">
        <v>0.108404826278856</v>
      </c>
      <c r="M98" s="16"/>
      <c r="N98" s="16">
        <v>0.12727498149330199</v>
      </c>
      <c r="O98" s="16">
        <v>0.15920908912173801</v>
      </c>
      <c r="P98" s="16">
        <v>0.10733351435800299</v>
      </c>
      <c r="Q98" s="16">
        <v>0.15213632820388501</v>
      </c>
      <c r="R98" s="16"/>
      <c r="S98" s="16">
        <v>0.104701865844248</v>
      </c>
      <c r="T98" s="16">
        <v>0.16260090002411201</v>
      </c>
      <c r="U98" s="16"/>
      <c r="V98" s="16">
        <v>0.11894805231438101</v>
      </c>
      <c r="W98" s="16">
        <v>0.158278310519817</v>
      </c>
      <c r="X98" s="16">
        <v>0.124467729218202</v>
      </c>
      <c r="Y98" s="16">
        <v>3.8766981567490297E-2</v>
      </c>
      <c r="Z98" s="16"/>
      <c r="AA98" s="16">
        <v>0.14714327108531999</v>
      </c>
      <c r="AB98" s="16">
        <v>0.109569626807937</v>
      </c>
      <c r="AC98" s="16">
        <v>0.14912185938565301</v>
      </c>
      <c r="AD98" s="16">
        <v>0.14150416882898001</v>
      </c>
      <c r="AE98" s="16">
        <v>0.11103867657897901</v>
      </c>
      <c r="AF98" s="16">
        <v>4.5445002920218198E-2</v>
      </c>
      <c r="AG98" s="16"/>
      <c r="AH98" s="16">
        <v>0.124323797588824</v>
      </c>
      <c r="AI98" s="16">
        <v>0.12259561216390399</v>
      </c>
      <c r="AJ98" s="16"/>
      <c r="AK98" s="16">
        <v>0.12000437759476699</v>
      </c>
      <c r="AL98" s="16">
        <v>0.135806513261334</v>
      </c>
      <c r="AM98" s="16"/>
      <c r="AN98" s="16">
        <v>0.11971929421785101</v>
      </c>
      <c r="AO98" s="16">
        <v>0.13333559457813399</v>
      </c>
      <c r="AP98" s="16"/>
      <c r="AQ98" s="16">
        <v>0.14483913275987401</v>
      </c>
      <c r="AR98" s="16">
        <v>0.124067597852621</v>
      </c>
      <c r="AS98" s="16">
        <v>0.13370805805691099</v>
      </c>
      <c r="AT98" s="16"/>
      <c r="AU98" s="16">
        <v>0.118443770967637</v>
      </c>
      <c r="AV98" s="16">
        <v>0.14620318758666501</v>
      </c>
      <c r="AW98" s="16"/>
      <c r="AX98" s="16">
        <v>0.13785884083606501</v>
      </c>
      <c r="AY98" s="16">
        <v>5.36243804502071E-2</v>
      </c>
      <c r="AZ98" s="16"/>
      <c r="BA98" s="16">
        <v>0.228678254262625</v>
      </c>
      <c r="BB98" s="16">
        <v>0.139139057876253</v>
      </c>
      <c r="BC98" s="16"/>
      <c r="BD98" s="16">
        <v>0.121522473562874</v>
      </c>
      <c r="BE98" s="16">
        <v>0.159019918831246</v>
      </c>
    </row>
    <row r="99" spans="2:57" x14ac:dyDescent="0.35">
      <c r="B99" t="s">
        <v>134</v>
      </c>
      <c r="C99" s="16">
        <v>0.46514974603766002</v>
      </c>
      <c r="D99" s="16">
        <v>0.42032740516702499</v>
      </c>
      <c r="E99" s="16">
        <v>0.50869027677323997</v>
      </c>
      <c r="F99" s="16"/>
      <c r="G99" s="16">
        <v>0.36048762810241602</v>
      </c>
      <c r="H99" s="16">
        <v>0.31372789662892497</v>
      </c>
      <c r="I99" s="16">
        <v>0.31159832196662601</v>
      </c>
      <c r="J99" s="16">
        <v>0.49590149954754698</v>
      </c>
      <c r="K99" s="16">
        <v>0.57523193081260005</v>
      </c>
      <c r="L99" s="16">
        <v>0.70659492075650399</v>
      </c>
      <c r="M99" s="16"/>
      <c r="N99" s="16">
        <v>0.447239045497202</v>
      </c>
      <c r="O99" s="16">
        <v>0.46795541449454597</v>
      </c>
      <c r="P99" s="16">
        <v>0.49647395060740701</v>
      </c>
      <c r="Q99" s="16">
        <v>0.42267572962936401</v>
      </c>
      <c r="R99" s="16"/>
      <c r="S99" s="16">
        <v>0.53103495200974704</v>
      </c>
      <c r="T99" s="16">
        <v>0.379533524330258</v>
      </c>
      <c r="U99" s="16"/>
      <c r="V99" s="16">
        <v>0.55556433210996903</v>
      </c>
      <c r="W99" s="16">
        <v>0.489188162834787</v>
      </c>
      <c r="X99" s="16">
        <v>0.40377149052101002</v>
      </c>
      <c r="Y99" s="16">
        <v>0.39270500391700203</v>
      </c>
      <c r="Z99" s="16"/>
      <c r="AA99" s="16">
        <v>0.54244332518822802</v>
      </c>
      <c r="AB99" s="16">
        <v>0.58236359216984201</v>
      </c>
      <c r="AC99" s="16">
        <v>0.412792630245853</v>
      </c>
      <c r="AD99" s="16">
        <v>0.36667556480765101</v>
      </c>
      <c r="AE99" s="16">
        <v>0.36952863072532599</v>
      </c>
      <c r="AF99" s="16">
        <v>0.41957200942405398</v>
      </c>
      <c r="AG99" s="16"/>
      <c r="AH99" s="16">
        <v>0.42276753870427702</v>
      </c>
      <c r="AI99" s="16">
        <v>0.50516529050527803</v>
      </c>
      <c r="AJ99" s="16"/>
      <c r="AK99" s="16">
        <v>0.43016925054626598</v>
      </c>
      <c r="AL99" s="16">
        <v>0.46087024247031</v>
      </c>
      <c r="AM99" s="16"/>
      <c r="AN99" s="16">
        <v>0.43706575888756199</v>
      </c>
      <c r="AO99" s="16">
        <v>0.47718734735253698</v>
      </c>
      <c r="AP99" s="16"/>
      <c r="AQ99" s="16">
        <v>0.48254922986962201</v>
      </c>
      <c r="AR99" s="16">
        <v>0.492573422225422</v>
      </c>
      <c r="AS99" s="16">
        <v>0.409171081669571</v>
      </c>
      <c r="AT99" s="16"/>
      <c r="AU99" s="16">
        <v>0.48210821170263302</v>
      </c>
      <c r="AV99" s="16">
        <v>0.45045223259439099</v>
      </c>
      <c r="AW99" s="16"/>
      <c r="AX99" s="16">
        <v>0.435134209353992</v>
      </c>
      <c r="AY99" s="16">
        <v>0.71264955669122498</v>
      </c>
      <c r="AZ99" s="16"/>
      <c r="BA99" s="16">
        <v>0.107452921774946</v>
      </c>
      <c r="BB99" s="16">
        <v>0.12430288055324</v>
      </c>
      <c r="BC99" s="16"/>
      <c r="BD99" s="16">
        <v>0.41159148356342901</v>
      </c>
      <c r="BE99" s="16">
        <v>0.462078624337107</v>
      </c>
    </row>
    <row r="100" spans="2:57" x14ac:dyDescent="0.35">
      <c r="B100" t="s">
        <v>110</v>
      </c>
      <c r="C100" s="16">
        <v>2.6729366643556102E-2</v>
      </c>
      <c r="D100" s="16">
        <v>2.99234966934405E-2</v>
      </c>
      <c r="E100" s="16">
        <v>2.36312848946734E-2</v>
      </c>
      <c r="F100" s="16"/>
      <c r="G100" s="16">
        <v>0</v>
      </c>
      <c r="H100" s="16">
        <v>5.8406190845128499E-3</v>
      </c>
      <c r="I100" s="16">
        <v>1.6603292972179901E-2</v>
      </c>
      <c r="J100" s="16">
        <v>6.22805219091025E-2</v>
      </c>
      <c r="K100" s="16">
        <v>3.5803695686067998E-2</v>
      </c>
      <c r="L100" s="16">
        <v>3.4976648022088497E-2</v>
      </c>
      <c r="M100" s="16"/>
      <c r="N100" s="16">
        <v>5.2280432670141399E-3</v>
      </c>
      <c r="O100" s="16">
        <v>1.53334094491006E-2</v>
      </c>
      <c r="P100" s="16">
        <v>4.5466404965576197E-2</v>
      </c>
      <c r="Q100" s="16">
        <v>2.0212821744619101E-2</v>
      </c>
      <c r="R100" s="16"/>
      <c r="S100" s="16">
        <v>2.74522865446819E-2</v>
      </c>
      <c r="T100" s="16">
        <v>2.5897113305605901E-2</v>
      </c>
      <c r="U100" s="16"/>
      <c r="V100" s="16">
        <v>3.1256348016045002E-2</v>
      </c>
      <c r="W100" s="16">
        <v>3.1148911547133701E-2</v>
      </c>
      <c r="X100" s="16">
        <v>2.1431511851950202E-2</v>
      </c>
      <c r="Y100" s="16">
        <v>1.6127436046418499E-2</v>
      </c>
      <c r="Z100" s="16"/>
      <c r="AA100" s="16">
        <v>5.5163068892660802E-2</v>
      </c>
      <c r="AB100" s="16">
        <v>3.2997265139543E-2</v>
      </c>
      <c r="AC100" s="16">
        <v>0</v>
      </c>
      <c r="AD100" s="16">
        <v>1.6798413245818801E-2</v>
      </c>
      <c r="AE100" s="16">
        <v>0</v>
      </c>
      <c r="AF100" s="16">
        <v>0</v>
      </c>
      <c r="AG100" s="16"/>
      <c r="AH100" s="16">
        <v>3.3610607164268301E-2</v>
      </c>
      <c r="AI100" s="16">
        <v>1.3985517256058001E-2</v>
      </c>
      <c r="AJ100" s="16"/>
      <c r="AK100" s="16">
        <v>3.7307956089735597E-2</v>
      </c>
      <c r="AL100" s="16">
        <v>2.3607386575476501E-2</v>
      </c>
      <c r="AM100" s="16"/>
      <c r="AN100" s="16">
        <v>3.5774301407776501E-2</v>
      </c>
      <c r="AO100" s="16">
        <v>9.1044968038805595E-3</v>
      </c>
      <c r="AP100" s="16"/>
      <c r="AQ100" s="16">
        <v>4.2614928091281097E-2</v>
      </c>
      <c r="AR100" s="16">
        <v>2.4604500116000402E-2</v>
      </c>
      <c r="AS100" s="16">
        <v>1.7113836767633402E-2</v>
      </c>
      <c r="AT100" s="16"/>
      <c r="AU100" s="16">
        <v>2.9920049435383601E-2</v>
      </c>
      <c r="AV100" s="16">
        <v>2.3504115304427201E-2</v>
      </c>
      <c r="AW100" s="16"/>
      <c r="AX100" s="16">
        <v>1.75098230747982E-2</v>
      </c>
      <c r="AY100" s="16">
        <v>0.11982306087491899</v>
      </c>
      <c r="AZ100" s="16"/>
      <c r="BA100" s="16">
        <v>4.0878274892179704E-3</v>
      </c>
      <c r="BB100" s="16">
        <v>9.75109215238084E-3</v>
      </c>
      <c r="BC100" s="16"/>
      <c r="BD100" s="16">
        <v>1.96100824656819E-2</v>
      </c>
      <c r="BE100" s="16">
        <v>2.0475175574129E-2</v>
      </c>
    </row>
    <row r="101" spans="2:57" x14ac:dyDescent="0.35">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row>
    <row r="102" spans="2:57" x14ac:dyDescent="0.35">
      <c r="B102" s="7" t="s">
        <v>138</v>
      </c>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row>
    <row r="103" spans="2:57" x14ac:dyDescent="0.35">
      <c r="B103" s="15" t="s">
        <v>15</v>
      </c>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row>
    <row r="104" spans="2:57" x14ac:dyDescent="0.35">
      <c r="B104" t="s">
        <v>131</v>
      </c>
      <c r="C104" s="16">
        <v>6.4670310684013702E-2</v>
      </c>
      <c r="D104" s="16">
        <v>7.07146777445158E-2</v>
      </c>
      <c r="E104" s="16">
        <v>5.7732602215163201E-2</v>
      </c>
      <c r="F104" s="16"/>
      <c r="G104" s="16">
        <v>3.7041506669561797E-2</v>
      </c>
      <c r="H104" s="16">
        <v>0.13177889932527501</v>
      </c>
      <c r="I104" s="16">
        <v>7.5409261259226895E-2</v>
      </c>
      <c r="J104" s="16">
        <v>0</v>
      </c>
      <c r="K104" s="16">
        <v>7.3111936098973304E-2</v>
      </c>
      <c r="L104" s="16">
        <v>0</v>
      </c>
      <c r="M104" s="16"/>
      <c r="N104" s="16">
        <v>0.13782391784357401</v>
      </c>
      <c r="O104" s="16">
        <v>2.9935096421951898E-2</v>
      </c>
      <c r="P104" s="16">
        <v>5.5835781846467897E-2</v>
      </c>
      <c r="Q104" s="16">
        <v>6.4360956782145595E-2</v>
      </c>
      <c r="R104" s="16"/>
      <c r="S104" s="16">
        <v>0.10022290550242299</v>
      </c>
      <c r="T104" s="16">
        <v>2.0101395782044399E-2</v>
      </c>
      <c r="U104" s="16"/>
      <c r="V104" s="16">
        <v>8.1257685659615497E-2</v>
      </c>
      <c r="W104" s="16">
        <v>0</v>
      </c>
      <c r="X104" s="16">
        <v>7.6807906063742701E-2</v>
      </c>
      <c r="Y104" s="16">
        <v>0.30549990551859901</v>
      </c>
      <c r="Z104" s="16"/>
      <c r="AA104" s="16">
        <v>4.0570922017215703E-2</v>
      </c>
      <c r="AB104" s="16">
        <v>2.9940754234320199E-2</v>
      </c>
      <c r="AC104" s="16">
        <v>6.0830939199773303E-2</v>
      </c>
      <c r="AD104" s="16">
        <v>9.4616589175875093E-2</v>
      </c>
      <c r="AE104" s="16">
        <v>5.74303271755792E-2</v>
      </c>
      <c r="AF104" s="16">
        <v>0.17806352976251999</v>
      </c>
      <c r="AG104" s="16"/>
      <c r="AH104" s="16">
        <v>7.4560022856457506E-2</v>
      </c>
      <c r="AI104" s="16">
        <v>9.3208641334532702E-2</v>
      </c>
      <c r="AJ104" s="16"/>
      <c r="AK104" s="16">
        <v>7.9012587376266902E-2</v>
      </c>
      <c r="AL104" s="16">
        <v>0.123661156082325</v>
      </c>
      <c r="AM104" s="16"/>
      <c r="AN104" s="16">
        <v>9.5891257271779995E-2</v>
      </c>
      <c r="AO104" s="16">
        <v>7.1330513536121104E-2</v>
      </c>
      <c r="AP104" s="16"/>
      <c r="AQ104" s="16">
        <v>2.3660840150246401E-2</v>
      </c>
      <c r="AR104" s="16">
        <v>1.5454139637316301E-2</v>
      </c>
      <c r="AS104" s="16">
        <v>0.16265716768291599</v>
      </c>
      <c r="AT104" s="16"/>
      <c r="AU104" s="16">
        <v>0.117650796000927</v>
      </c>
      <c r="AV104" s="16">
        <v>2.66251541545032E-2</v>
      </c>
      <c r="AW104" s="16"/>
      <c r="AX104" s="16">
        <v>6.9532558826269103E-2</v>
      </c>
      <c r="AY104" s="16">
        <v>0</v>
      </c>
      <c r="AZ104" s="16"/>
      <c r="BA104" s="16">
        <v>6.8821801984313299E-2</v>
      </c>
      <c r="BB104" s="16">
        <v>3.1516045118255703E-2</v>
      </c>
      <c r="BC104" s="16"/>
      <c r="BD104" s="16">
        <v>6.8074044830640404E-2</v>
      </c>
      <c r="BE104" s="16">
        <v>6.0296304564184403E-2</v>
      </c>
    </row>
    <row r="105" spans="2:57" x14ac:dyDescent="0.35">
      <c r="B105" t="s">
        <v>132</v>
      </c>
      <c r="C105" s="16">
        <v>0.19296592881958199</v>
      </c>
      <c r="D105" s="16">
        <v>0.242590940646499</v>
      </c>
      <c r="E105" s="16">
        <v>0.109066165528084</v>
      </c>
      <c r="F105" s="16"/>
      <c r="G105" s="16">
        <v>0.18664403550032199</v>
      </c>
      <c r="H105" s="16">
        <v>0.16905987420471899</v>
      </c>
      <c r="I105" s="16">
        <v>0.25641842032589701</v>
      </c>
      <c r="J105" s="16">
        <v>0.25698614208859699</v>
      </c>
      <c r="K105" s="16">
        <v>0.116047242435894</v>
      </c>
      <c r="L105" s="16">
        <v>0.17918799997082499</v>
      </c>
      <c r="M105" s="16"/>
      <c r="N105" s="16">
        <v>0.293514365094663</v>
      </c>
      <c r="O105" s="16">
        <v>0.12969930429183499</v>
      </c>
      <c r="P105" s="16">
        <v>0.16117010523127501</v>
      </c>
      <c r="Q105" s="16">
        <v>0.21756363116074601</v>
      </c>
      <c r="R105" s="16"/>
      <c r="S105" s="16">
        <v>0.18047632731757399</v>
      </c>
      <c r="T105" s="16">
        <v>0.20862295721218399</v>
      </c>
      <c r="U105" s="16"/>
      <c r="V105" s="16">
        <v>0.121110177285443</v>
      </c>
      <c r="W105" s="16">
        <v>0.167451434035122</v>
      </c>
      <c r="X105" s="16">
        <v>0.21836762894800801</v>
      </c>
      <c r="Y105" s="16">
        <v>0.38092905321855602</v>
      </c>
      <c r="Z105" s="16"/>
      <c r="AA105" s="16">
        <v>0.23362079198815999</v>
      </c>
      <c r="AB105" s="16">
        <v>5.9202862810582998E-2</v>
      </c>
      <c r="AC105" s="16">
        <v>0.15546408768310399</v>
      </c>
      <c r="AD105" s="16">
        <v>0.22335824932901399</v>
      </c>
      <c r="AE105" s="16">
        <v>0.16646465250561601</v>
      </c>
      <c r="AF105" s="16">
        <v>0.49747882235526097</v>
      </c>
      <c r="AG105" s="16"/>
      <c r="AH105" s="16">
        <v>0.224896115783527</v>
      </c>
      <c r="AI105" s="16">
        <v>9.9116242779648506E-2</v>
      </c>
      <c r="AJ105" s="16"/>
      <c r="AK105" s="16">
        <v>0.302870541380312</v>
      </c>
      <c r="AL105" s="16">
        <v>0.1078668607766</v>
      </c>
      <c r="AM105" s="16"/>
      <c r="AN105" s="16">
        <v>0.28862481324281802</v>
      </c>
      <c r="AO105" s="16">
        <v>9.7413135478335106E-2</v>
      </c>
      <c r="AP105" s="16"/>
      <c r="AQ105" s="16">
        <v>0.30973874612045599</v>
      </c>
      <c r="AR105" s="16">
        <v>9.6836346386064698E-2</v>
      </c>
      <c r="AS105" s="16">
        <v>0.205419182723136</v>
      </c>
      <c r="AT105" s="16"/>
      <c r="AU105" s="16">
        <v>0.22100104646011001</v>
      </c>
      <c r="AV105" s="16">
        <v>0.17283397962023</v>
      </c>
      <c r="AW105" s="16"/>
      <c r="AX105" s="16">
        <v>0.18176614092528701</v>
      </c>
      <c r="AY105" s="16">
        <v>0</v>
      </c>
      <c r="AZ105" s="16"/>
      <c r="BA105" s="16">
        <v>0.27285620300713198</v>
      </c>
      <c r="BB105" s="16">
        <v>0.26648119359297701</v>
      </c>
      <c r="BC105" s="16"/>
      <c r="BD105" s="16">
        <v>0.23209864725611301</v>
      </c>
      <c r="BE105" s="16">
        <v>0.161587516682965</v>
      </c>
    </row>
    <row r="106" spans="2:57" x14ac:dyDescent="0.35">
      <c r="B106" t="s">
        <v>133</v>
      </c>
      <c r="C106" s="16">
        <v>0.140192580171037</v>
      </c>
      <c r="D106" s="16">
        <v>0.156855902812082</v>
      </c>
      <c r="E106" s="16">
        <v>0.11803014371010501</v>
      </c>
      <c r="F106" s="16"/>
      <c r="G106" s="16">
        <v>0.188070830546089</v>
      </c>
      <c r="H106" s="16">
        <v>0.19504218837954801</v>
      </c>
      <c r="I106" s="16">
        <v>9.94558965347416E-2</v>
      </c>
      <c r="J106" s="16">
        <v>0.118085088973318</v>
      </c>
      <c r="K106" s="16">
        <v>9.9254403440936903E-2</v>
      </c>
      <c r="L106" s="16">
        <v>0</v>
      </c>
      <c r="M106" s="16"/>
      <c r="N106" s="16">
        <v>3.0062534146804001E-2</v>
      </c>
      <c r="O106" s="16">
        <v>0.118398767546685</v>
      </c>
      <c r="P106" s="16">
        <v>0.17523088583528201</v>
      </c>
      <c r="Q106" s="16">
        <v>0.16562023755695801</v>
      </c>
      <c r="R106" s="16"/>
      <c r="S106" s="16">
        <v>0.14539343086971401</v>
      </c>
      <c r="T106" s="16">
        <v>0.133672767105602</v>
      </c>
      <c r="U106" s="16"/>
      <c r="V106" s="16">
        <v>2.6714274682651199E-2</v>
      </c>
      <c r="W106" s="16">
        <v>0.13327784326511299</v>
      </c>
      <c r="X106" s="16">
        <v>0.18462438515768101</v>
      </c>
      <c r="Y106" s="16">
        <v>0.21068348137978399</v>
      </c>
      <c r="Z106" s="16"/>
      <c r="AA106" s="16">
        <v>4.7344592913833701E-2</v>
      </c>
      <c r="AB106" s="16">
        <v>0.16043706343435299</v>
      </c>
      <c r="AC106" s="16">
        <v>0.21623906365742099</v>
      </c>
      <c r="AD106" s="16">
        <v>0.119977552012176</v>
      </c>
      <c r="AE106" s="16">
        <v>0.26128103482389498</v>
      </c>
      <c r="AF106" s="16">
        <v>0.114863172480878</v>
      </c>
      <c r="AG106" s="16"/>
      <c r="AH106" s="16">
        <v>0.14383100375268401</v>
      </c>
      <c r="AI106" s="16">
        <v>0.14452475387341701</v>
      </c>
      <c r="AJ106" s="16"/>
      <c r="AK106" s="16">
        <v>0.12631663606981899</v>
      </c>
      <c r="AL106" s="16">
        <v>0.12688777575382101</v>
      </c>
      <c r="AM106" s="16"/>
      <c r="AN106" s="16">
        <v>0.10416157650957</v>
      </c>
      <c r="AO106" s="16">
        <v>0.170783065959246</v>
      </c>
      <c r="AP106" s="16"/>
      <c r="AQ106" s="16">
        <v>0.22668644377835701</v>
      </c>
      <c r="AR106" s="16">
        <v>5.4336942921395202E-2</v>
      </c>
      <c r="AS106" s="16">
        <v>0.17027196847532999</v>
      </c>
      <c r="AT106" s="16"/>
      <c r="AU106" s="16">
        <v>0.12813893180285499</v>
      </c>
      <c r="AV106" s="16">
        <v>0.14884827549311699</v>
      </c>
      <c r="AW106" s="16"/>
      <c r="AX106" s="16">
        <v>0.14292743147892301</v>
      </c>
      <c r="AY106" s="16">
        <v>0.39732116860385402</v>
      </c>
      <c r="AZ106" s="16"/>
      <c r="BA106" s="16">
        <v>0.153551328103288</v>
      </c>
      <c r="BB106" s="16">
        <v>0.133266935728344</v>
      </c>
      <c r="BC106" s="16"/>
      <c r="BD106" s="16">
        <v>0.161034900550099</v>
      </c>
      <c r="BE106" s="16">
        <v>0.138507459677363</v>
      </c>
    </row>
    <row r="107" spans="2:57" x14ac:dyDescent="0.35">
      <c r="B107" t="s">
        <v>134</v>
      </c>
      <c r="C107" s="16">
        <v>0.58370032253478399</v>
      </c>
      <c r="D107" s="16">
        <v>0.50964584315954897</v>
      </c>
      <c r="E107" s="16">
        <v>0.69867256966977698</v>
      </c>
      <c r="F107" s="16"/>
      <c r="G107" s="16">
        <v>0.58824362728402702</v>
      </c>
      <c r="H107" s="16">
        <v>0.50411903809045699</v>
      </c>
      <c r="I107" s="16">
        <v>0.56871642188013405</v>
      </c>
      <c r="J107" s="16">
        <v>0.62492876893808402</v>
      </c>
      <c r="K107" s="16">
        <v>0.574104731202846</v>
      </c>
      <c r="L107" s="16">
        <v>0.82081200002917498</v>
      </c>
      <c r="M107" s="16"/>
      <c r="N107" s="16">
        <v>0.53859918291495901</v>
      </c>
      <c r="O107" s="16">
        <v>0.72196683173952803</v>
      </c>
      <c r="P107" s="16">
        <v>0.58960863968737198</v>
      </c>
      <c r="Q107" s="16">
        <v>0.51611018761802696</v>
      </c>
      <c r="R107" s="16"/>
      <c r="S107" s="16">
        <v>0.56427869501941297</v>
      </c>
      <c r="T107" s="16">
        <v>0.60804737423133404</v>
      </c>
      <c r="U107" s="16"/>
      <c r="V107" s="16">
        <v>0.69789563416381895</v>
      </c>
      <c r="W107" s="16">
        <v>0.68364160335920998</v>
      </c>
      <c r="X107" s="16">
        <v>0.52020007983056904</v>
      </c>
      <c r="Y107" s="16">
        <v>0.10288755988306</v>
      </c>
      <c r="Z107" s="16"/>
      <c r="AA107" s="16">
        <v>0.67846369308079102</v>
      </c>
      <c r="AB107" s="16">
        <v>0.674954586294362</v>
      </c>
      <c r="AC107" s="16">
        <v>0.56746590945970099</v>
      </c>
      <c r="AD107" s="16">
        <v>0.54240798669763302</v>
      </c>
      <c r="AE107" s="16">
        <v>0.51482398549491004</v>
      </c>
      <c r="AF107" s="16">
        <v>0.20959447540134199</v>
      </c>
      <c r="AG107" s="16"/>
      <c r="AH107" s="16">
        <v>0.55671285760733202</v>
      </c>
      <c r="AI107" s="16">
        <v>0.66315036201240196</v>
      </c>
      <c r="AJ107" s="16"/>
      <c r="AK107" s="16">
        <v>0.46294550769078802</v>
      </c>
      <c r="AL107" s="16">
        <v>0.64158420738725397</v>
      </c>
      <c r="AM107" s="16"/>
      <c r="AN107" s="16">
        <v>0.51132235297583195</v>
      </c>
      <c r="AO107" s="16">
        <v>0.66047328502629798</v>
      </c>
      <c r="AP107" s="16"/>
      <c r="AQ107" s="16">
        <v>0.43991396995094101</v>
      </c>
      <c r="AR107" s="16">
        <v>0.78306561879260494</v>
      </c>
      <c r="AS107" s="16">
        <v>0.46165168111861898</v>
      </c>
      <c r="AT107" s="16"/>
      <c r="AU107" s="16">
        <v>0.53320922573610696</v>
      </c>
      <c r="AV107" s="16">
        <v>0.61995785527654301</v>
      </c>
      <c r="AW107" s="16"/>
      <c r="AX107" s="16">
        <v>0.58591427644173999</v>
      </c>
      <c r="AY107" s="16">
        <v>0.60267883139614598</v>
      </c>
      <c r="AZ107" s="16"/>
      <c r="BA107" s="16">
        <v>0.48008974181159803</v>
      </c>
      <c r="BB107" s="16">
        <v>0.56873582556042301</v>
      </c>
      <c r="BC107" s="16"/>
      <c r="BD107" s="16">
        <v>0.49525829088533802</v>
      </c>
      <c r="BE107" s="16">
        <v>0.639608719075487</v>
      </c>
    </row>
    <row r="108" spans="2:57" x14ac:dyDescent="0.35">
      <c r="B108" t="s">
        <v>110</v>
      </c>
      <c r="C108" s="16">
        <v>1.8470857790583599E-2</v>
      </c>
      <c r="D108" s="16">
        <v>2.0192635637354898E-2</v>
      </c>
      <c r="E108" s="16">
        <v>1.6498518876871201E-2</v>
      </c>
      <c r="F108" s="16"/>
      <c r="G108" s="16">
        <v>0</v>
      </c>
      <c r="H108" s="16">
        <v>0</v>
      </c>
      <c r="I108" s="16">
        <v>0</v>
      </c>
      <c r="J108" s="16">
        <v>0</v>
      </c>
      <c r="K108" s="16">
        <v>0.13748168682135001</v>
      </c>
      <c r="L108" s="16">
        <v>0</v>
      </c>
      <c r="M108" s="16"/>
      <c r="N108" s="16">
        <v>0</v>
      </c>
      <c r="O108" s="16">
        <v>0</v>
      </c>
      <c r="P108" s="16">
        <v>1.8154587399602899E-2</v>
      </c>
      <c r="Q108" s="16">
        <v>3.63449868821231E-2</v>
      </c>
      <c r="R108" s="16"/>
      <c r="S108" s="16">
        <v>9.6286412908761602E-3</v>
      </c>
      <c r="T108" s="16">
        <v>2.9555505668835899E-2</v>
      </c>
      <c r="U108" s="16"/>
      <c r="V108" s="16">
        <v>7.3022228208471193E-2</v>
      </c>
      <c r="W108" s="16">
        <v>1.5629119340555199E-2</v>
      </c>
      <c r="X108" s="16">
        <v>0</v>
      </c>
      <c r="Y108" s="16">
        <v>0</v>
      </c>
      <c r="Z108" s="16"/>
      <c r="AA108" s="16">
        <v>0</v>
      </c>
      <c r="AB108" s="16">
        <v>7.54647332263811E-2</v>
      </c>
      <c r="AC108" s="16">
        <v>0</v>
      </c>
      <c r="AD108" s="16">
        <v>1.9639622785301899E-2</v>
      </c>
      <c r="AE108" s="16">
        <v>0</v>
      </c>
      <c r="AF108" s="16">
        <v>0</v>
      </c>
      <c r="AG108" s="16"/>
      <c r="AH108" s="16">
        <v>0</v>
      </c>
      <c r="AI108" s="16">
        <v>0</v>
      </c>
      <c r="AJ108" s="16"/>
      <c r="AK108" s="16">
        <v>2.88547274828145E-2</v>
      </c>
      <c r="AL108" s="16">
        <v>0</v>
      </c>
      <c r="AM108" s="16"/>
      <c r="AN108" s="16">
        <v>0</v>
      </c>
      <c r="AO108" s="16">
        <v>0</v>
      </c>
      <c r="AP108" s="16"/>
      <c r="AQ108" s="16">
        <v>0</v>
      </c>
      <c r="AR108" s="16">
        <v>5.0306952262618498E-2</v>
      </c>
      <c r="AS108" s="16">
        <v>0</v>
      </c>
      <c r="AT108" s="16"/>
      <c r="AU108" s="16">
        <v>0</v>
      </c>
      <c r="AV108" s="16">
        <v>3.1734735455606497E-2</v>
      </c>
      <c r="AW108" s="16"/>
      <c r="AX108" s="16">
        <v>1.9859592327780201E-2</v>
      </c>
      <c r="AY108" s="16">
        <v>0</v>
      </c>
      <c r="AZ108" s="16"/>
      <c r="BA108" s="16">
        <v>2.4680925093668302E-2</v>
      </c>
      <c r="BB108" s="16">
        <v>0</v>
      </c>
      <c r="BC108" s="16"/>
      <c r="BD108" s="16">
        <v>4.3534116477809297E-2</v>
      </c>
      <c r="BE108" s="16">
        <v>0</v>
      </c>
    </row>
    <row r="109" spans="2:57" x14ac:dyDescent="0.35">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row>
    <row r="110" spans="2:57" x14ac:dyDescent="0.35">
      <c r="B110" s="7" t="s">
        <v>139</v>
      </c>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row>
    <row r="111" spans="2:57" x14ac:dyDescent="0.35">
      <c r="B111" s="15" t="s">
        <v>15</v>
      </c>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row>
    <row r="112" spans="2:57" x14ac:dyDescent="0.35">
      <c r="B112" t="s">
        <v>131</v>
      </c>
      <c r="C112" s="16">
        <v>0.13458665951195301</v>
      </c>
      <c r="D112" s="16">
        <v>0.18353896422027099</v>
      </c>
      <c r="E112" s="16">
        <v>6.0474228513745398E-2</v>
      </c>
      <c r="F112" s="16"/>
      <c r="G112" s="16">
        <v>9.5179720228000295E-2</v>
      </c>
      <c r="H112" s="16">
        <v>0.147392620350146</v>
      </c>
      <c r="I112" s="16">
        <v>0.212220119654735</v>
      </c>
      <c r="J112" s="16">
        <v>0.13578191854268001</v>
      </c>
      <c r="K112" s="16">
        <v>0.124225414118392</v>
      </c>
      <c r="L112" s="16">
        <v>6.1014986314955201E-2</v>
      </c>
      <c r="M112" s="16"/>
      <c r="N112" s="16">
        <v>8.4329924094502406E-2</v>
      </c>
      <c r="O112" s="16">
        <v>5.8840760390230999E-2</v>
      </c>
      <c r="P112" s="16">
        <v>0.15625426319163899</v>
      </c>
      <c r="Q112" s="16">
        <v>0.20245313835294601</v>
      </c>
      <c r="R112" s="16"/>
      <c r="S112" s="16">
        <v>0.12074377516856701</v>
      </c>
      <c r="T112" s="16">
        <v>0.15526699342545</v>
      </c>
      <c r="U112" s="16"/>
      <c r="V112" s="16">
        <v>0.18451388074674999</v>
      </c>
      <c r="W112" s="16">
        <v>0.135347611564795</v>
      </c>
      <c r="X112" s="16">
        <v>8.3572922611865302E-2</v>
      </c>
      <c r="Y112" s="16">
        <v>0.32487304760118602</v>
      </c>
      <c r="Z112" s="16"/>
      <c r="AA112" s="16">
        <v>0.15208075656521</v>
      </c>
      <c r="AB112" s="16">
        <v>0.14974957928864099</v>
      </c>
      <c r="AC112" s="16">
        <v>0.110819954131646</v>
      </c>
      <c r="AD112" s="16">
        <v>0.115935433295763</v>
      </c>
      <c r="AE112" s="16">
        <v>0.14730690219685</v>
      </c>
      <c r="AF112" s="16">
        <v>0.116775575774862</v>
      </c>
      <c r="AG112" s="16"/>
      <c r="AH112" s="16">
        <v>0.15474047055005899</v>
      </c>
      <c r="AI112" s="16">
        <v>0.101367427833323</v>
      </c>
      <c r="AJ112" s="16"/>
      <c r="AK112" s="16">
        <v>0.14112738391208601</v>
      </c>
      <c r="AL112" s="16">
        <v>0.13796119373052701</v>
      </c>
      <c r="AM112" s="16"/>
      <c r="AN112" s="16">
        <v>0.14802376230324399</v>
      </c>
      <c r="AO112" s="16">
        <v>0.12616620899987599</v>
      </c>
      <c r="AP112" s="16"/>
      <c r="AQ112" s="16">
        <v>0.10834429957389199</v>
      </c>
      <c r="AR112" s="16">
        <v>0.15040073800985701</v>
      </c>
      <c r="AS112" s="16">
        <v>0.106672705753816</v>
      </c>
      <c r="AT112" s="16"/>
      <c r="AU112" s="16">
        <v>0.15261296236962801</v>
      </c>
      <c r="AV112" s="16">
        <v>0.116918669882583</v>
      </c>
      <c r="AW112" s="16"/>
      <c r="AX112" s="16">
        <v>0.14332711401486301</v>
      </c>
      <c r="AY112" s="16">
        <v>0</v>
      </c>
      <c r="AZ112" s="16"/>
      <c r="BA112" s="16">
        <v>0.19482760634374999</v>
      </c>
      <c r="BB112" s="16">
        <v>0.16173654744006399</v>
      </c>
      <c r="BC112" s="16"/>
      <c r="BD112" s="16">
        <v>0.156693654066688</v>
      </c>
      <c r="BE112" s="16">
        <v>0.101044575607886</v>
      </c>
    </row>
    <row r="113" spans="2:57" x14ac:dyDescent="0.35">
      <c r="B113" t="s">
        <v>132</v>
      </c>
      <c r="C113" s="16">
        <v>0.20409220466681099</v>
      </c>
      <c r="D113" s="16">
        <v>0.228581491784629</v>
      </c>
      <c r="E113" s="16">
        <v>0.16788493260800399</v>
      </c>
      <c r="F113" s="16"/>
      <c r="G113" s="16">
        <v>0.24535185775595</v>
      </c>
      <c r="H113" s="16">
        <v>0.29462418914857003</v>
      </c>
      <c r="I113" s="16">
        <v>0.18314263649335599</v>
      </c>
      <c r="J113" s="16">
        <v>5.75772722192536E-2</v>
      </c>
      <c r="K113" s="16">
        <v>0.22912548841181199</v>
      </c>
      <c r="L113" s="16">
        <v>0.24676301529001299</v>
      </c>
      <c r="M113" s="16"/>
      <c r="N113" s="16">
        <v>0.32425994322986301</v>
      </c>
      <c r="O113" s="16">
        <v>0.180196511213465</v>
      </c>
      <c r="P113" s="16">
        <v>0.223742521682499</v>
      </c>
      <c r="Q113" s="16">
        <v>0.13659019011905599</v>
      </c>
      <c r="R113" s="16"/>
      <c r="S113" s="16">
        <v>0.182517721647807</v>
      </c>
      <c r="T113" s="16">
        <v>0.23632302461563301</v>
      </c>
      <c r="U113" s="16"/>
      <c r="V113" s="16">
        <v>9.7917908594572306E-2</v>
      </c>
      <c r="W113" s="16">
        <v>0.225532131219257</v>
      </c>
      <c r="X113" s="16">
        <v>0.244197463292253</v>
      </c>
      <c r="Y113" s="16">
        <v>0.161978147905353</v>
      </c>
      <c r="Z113" s="16"/>
      <c r="AA113" s="16">
        <v>0.19268313070818399</v>
      </c>
      <c r="AB113" s="16">
        <v>9.7483632357455205E-2</v>
      </c>
      <c r="AC113" s="16">
        <v>0.21865281406761999</v>
      </c>
      <c r="AD113" s="16">
        <v>0.269367199617086</v>
      </c>
      <c r="AE113" s="16">
        <v>0.23376833904301</v>
      </c>
      <c r="AF113" s="16">
        <v>0.18798902263971001</v>
      </c>
      <c r="AG113" s="16"/>
      <c r="AH113" s="16">
        <v>0.17724569718837099</v>
      </c>
      <c r="AI113" s="16">
        <v>0.227623129912815</v>
      </c>
      <c r="AJ113" s="16"/>
      <c r="AK113" s="16">
        <v>0.18811401826826701</v>
      </c>
      <c r="AL113" s="16">
        <v>0.24876948323874701</v>
      </c>
      <c r="AM113" s="16"/>
      <c r="AN113" s="16">
        <v>0.173223732199733</v>
      </c>
      <c r="AO113" s="16">
        <v>0.228251397631271</v>
      </c>
      <c r="AP113" s="16"/>
      <c r="AQ113" s="16">
        <v>0.21572116292949101</v>
      </c>
      <c r="AR113" s="16">
        <v>0.17221306450203799</v>
      </c>
      <c r="AS113" s="16">
        <v>0.24131564379363499</v>
      </c>
      <c r="AT113" s="16"/>
      <c r="AU113" s="16">
        <v>0.21123669313382301</v>
      </c>
      <c r="AV113" s="16">
        <v>0.19708972894347701</v>
      </c>
      <c r="AW113" s="16"/>
      <c r="AX113" s="16">
        <v>0.194457710038134</v>
      </c>
      <c r="AY113" s="16">
        <v>0.26638702198883601</v>
      </c>
      <c r="AZ113" s="16"/>
      <c r="BA113" s="16">
        <v>0.29424613526225002</v>
      </c>
      <c r="BB113" s="16">
        <v>0.15201372797270599</v>
      </c>
      <c r="BC113" s="16"/>
      <c r="BD113" s="16">
        <v>0.26189708853511201</v>
      </c>
      <c r="BE113" s="16">
        <v>0.14518559166667699</v>
      </c>
    </row>
    <row r="114" spans="2:57" x14ac:dyDescent="0.35">
      <c r="B114" t="s">
        <v>133</v>
      </c>
      <c r="C114" s="16">
        <v>9.6249180487175706E-2</v>
      </c>
      <c r="D114" s="16">
        <v>8.8047057267487502E-2</v>
      </c>
      <c r="E114" s="16">
        <v>0.109421680006535</v>
      </c>
      <c r="F114" s="16"/>
      <c r="G114" s="16">
        <v>3.5547795922346498E-2</v>
      </c>
      <c r="H114" s="16">
        <v>7.5568298110179899E-2</v>
      </c>
      <c r="I114" s="16">
        <v>0.107698240058759</v>
      </c>
      <c r="J114" s="16">
        <v>0.100401430174102</v>
      </c>
      <c r="K114" s="16">
        <v>0.111790766994935</v>
      </c>
      <c r="L114" s="16">
        <v>0.11828642928541599</v>
      </c>
      <c r="M114" s="16"/>
      <c r="N114" s="16">
        <v>1.4038189311795599E-2</v>
      </c>
      <c r="O114" s="16">
        <v>8.4668844317289896E-2</v>
      </c>
      <c r="P114" s="16">
        <v>0.109385342199457</v>
      </c>
      <c r="Q114" s="16">
        <v>0.13573528550179001</v>
      </c>
      <c r="R114" s="16"/>
      <c r="S114" s="16">
        <v>9.4683485164764103E-2</v>
      </c>
      <c r="T114" s="16">
        <v>9.85882235125361E-2</v>
      </c>
      <c r="U114" s="16"/>
      <c r="V114" s="16">
        <v>0</v>
      </c>
      <c r="W114" s="16">
        <v>0.13153360758672</v>
      </c>
      <c r="X114" s="16">
        <v>0.112498132626033</v>
      </c>
      <c r="Y114" s="16">
        <v>0.122893366367262</v>
      </c>
      <c r="Z114" s="16"/>
      <c r="AA114" s="16">
        <v>3.8000576182241903E-2</v>
      </c>
      <c r="AB114" s="16">
        <v>8.2632727347511495E-2</v>
      </c>
      <c r="AC114" s="16">
        <v>0</v>
      </c>
      <c r="AD114" s="16">
        <v>0.149657813378302</v>
      </c>
      <c r="AE114" s="16">
        <v>0.113741636198967</v>
      </c>
      <c r="AF114" s="16">
        <v>0.27784215815227498</v>
      </c>
      <c r="AG114" s="16"/>
      <c r="AH114" s="16">
        <v>0.112034197508056</v>
      </c>
      <c r="AI114" s="16">
        <v>0.107218973464897</v>
      </c>
      <c r="AJ114" s="16"/>
      <c r="AK114" s="16">
        <v>0.117734968088843</v>
      </c>
      <c r="AL114" s="16">
        <v>7.1475408246937405E-2</v>
      </c>
      <c r="AM114" s="16"/>
      <c r="AN114" s="16">
        <v>0.11406740917920299</v>
      </c>
      <c r="AO114" s="16">
        <v>8.8295437974996394E-2</v>
      </c>
      <c r="AP114" s="16"/>
      <c r="AQ114" s="16">
        <v>7.8310288621234403E-2</v>
      </c>
      <c r="AR114" s="16">
        <v>0.11059461491620599</v>
      </c>
      <c r="AS114" s="16">
        <v>0.102843902076813</v>
      </c>
      <c r="AT114" s="16"/>
      <c r="AU114" s="16">
        <v>8.2108446118681996E-2</v>
      </c>
      <c r="AV114" s="16">
        <v>0.11010883602202499</v>
      </c>
      <c r="AW114" s="16"/>
      <c r="AX114" s="16">
        <v>8.5864009519572404E-2</v>
      </c>
      <c r="AY114" s="16">
        <v>0.31289788581945699</v>
      </c>
      <c r="AZ114" s="16"/>
      <c r="BA114" s="16">
        <v>0.14504140918842801</v>
      </c>
      <c r="BB114" s="16">
        <v>5.39312680508586E-2</v>
      </c>
      <c r="BC114" s="16"/>
      <c r="BD114" s="16">
        <v>6.4004930710974101E-2</v>
      </c>
      <c r="BE114" s="16">
        <v>0.14743441171897601</v>
      </c>
    </row>
    <row r="115" spans="2:57" x14ac:dyDescent="0.35">
      <c r="B115" t="s">
        <v>134</v>
      </c>
      <c r="C115" s="16">
        <v>0.54853928780765404</v>
      </c>
      <c r="D115" s="16">
        <v>0.49569009564164701</v>
      </c>
      <c r="E115" s="16">
        <v>0.62660651805181</v>
      </c>
      <c r="F115" s="16"/>
      <c r="G115" s="16">
        <v>0.62392062609370402</v>
      </c>
      <c r="H115" s="16">
        <v>0.45121839926380503</v>
      </c>
      <c r="I115" s="16">
        <v>0.49693900379314998</v>
      </c>
      <c r="J115" s="16">
        <v>0.69275278862488698</v>
      </c>
      <c r="K115" s="16">
        <v>0.53485833047486098</v>
      </c>
      <c r="L115" s="16">
        <v>0.52531467935109999</v>
      </c>
      <c r="M115" s="16"/>
      <c r="N115" s="16">
        <v>0.55465755594570099</v>
      </c>
      <c r="O115" s="16">
        <v>0.65456126015924498</v>
      </c>
      <c r="P115" s="16">
        <v>0.50352030427217798</v>
      </c>
      <c r="Q115" s="16">
        <v>0.50558384166899295</v>
      </c>
      <c r="R115" s="16"/>
      <c r="S115" s="16">
        <v>0.57445580749498804</v>
      </c>
      <c r="T115" s="16">
        <v>0.509821758446381</v>
      </c>
      <c r="U115" s="16"/>
      <c r="V115" s="16">
        <v>0.67399853389842002</v>
      </c>
      <c r="W115" s="16">
        <v>0.48119543133447301</v>
      </c>
      <c r="X115" s="16">
        <v>0.55973148146984897</v>
      </c>
      <c r="Y115" s="16">
        <v>0.39025543812619901</v>
      </c>
      <c r="Z115" s="16"/>
      <c r="AA115" s="16">
        <v>0.59374954982406003</v>
      </c>
      <c r="AB115" s="16">
        <v>0.65550022754258896</v>
      </c>
      <c r="AC115" s="16">
        <v>0.63904402114094705</v>
      </c>
      <c r="AD115" s="16">
        <v>0.45600855110973898</v>
      </c>
      <c r="AE115" s="16">
        <v>0.48834245302791501</v>
      </c>
      <c r="AF115" s="16">
        <v>0.41739324343315298</v>
      </c>
      <c r="AG115" s="16"/>
      <c r="AH115" s="16">
        <v>0.53121378794981</v>
      </c>
      <c r="AI115" s="16">
        <v>0.55167894939437401</v>
      </c>
      <c r="AJ115" s="16"/>
      <c r="AK115" s="16">
        <v>0.535148475340258</v>
      </c>
      <c r="AL115" s="16">
        <v>0.52876399261809603</v>
      </c>
      <c r="AM115" s="16"/>
      <c r="AN115" s="16">
        <v>0.54824128079615897</v>
      </c>
      <c r="AO115" s="16">
        <v>0.54740222130254201</v>
      </c>
      <c r="AP115" s="16"/>
      <c r="AQ115" s="16">
        <v>0.56333505487206403</v>
      </c>
      <c r="AR115" s="16">
        <v>0.54737234754611697</v>
      </c>
      <c r="AS115" s="16">
        <v>0.54916774837573701</v>
      </c>
      <c r="AT115" s="16"/>
      <c r="AU115" s="16">
        <v>0.54376769728725804</v>
      </c>
      <c r="AV115" s="16">
        <v>0.55321603225689397</v>
      </c>
      <c r="AW115" s="16"/>
      <c r="AX115" s="16">
        <v>0.55874481872462101</v>
      </c>
      <c r="AY115" s="16">
        <v>0.420715092191707</v>
      </c>
      <c r="AZ115" s="16"/>
      <c r="BA115" s="16">
        <v>0.36172115039992803</v>
      </c>
      <c r="BB115" s="16">
        <v>0.63231845653637098</v>
      </c>
      <c r="BC115" s="16"/>
      <c r="BD115" s="16">
        <v>0.51328697676739798</v>
      </c>
      <c r="BE115" s="16">
        <v>0.57718878993453904</v>
      </c>
    </row>
    <row r="116" spans="2:57" x14ac:dyDescent="0.35">
      <c r="B116" t="s">
        <v>110</v>
      </c>
      <c r="C116" s="16">
        <v>1.6532667526406301E-2</v>
      </c>
      <c r="D116" s="16">
        <v>4.1423910859652796E-3</v>
      </c>
      <c r="E116" s="16">
        <v>3.5612640819904798E-2</v>
      </c>
      <c r="F116" s="16"/>
      <c r="G116" s="16">
        <v>0</v>
      </c>
      <c r="H116" s="16">
        <v>3.11964931272995E-2</v>
      </c>
      <c r="I116" s="16">
        <v>0</v>
      </c>
      <c r="J116" s="16">
        <v>1.3486590439077401E-2</v>
      </c>
      <c r="K116" s="16">
        <v>0</v>
      </c>
      <c r="L116" s="16">
        <v>4.8620889758515203E-2</v>
      </c>
      <c r="M116" s="16"/>
      <c r="N116" s="16">
        <v>2.2714387418137701E-2</v>
      </c>
      <c r="O116" s="16">
        <v>2.1732623919769899E-2</v>
      </c>
      <c r="P116" s="16">
        <v>7.0975686542274E-3</v>
      </c>
      <c r="Q116" s="16">
        <v>1.9637544357215101E-2</v>
      </c>
      <c r="R116" s="16"/>
      <c r="S116" s="16">
        <v>2.7599210523874301E-2</v>
      </c>
      <c r="T116" s="16">
        <v>0</v>
      </c>
      <c r="U116" s="16"/>
      <c r="V116" s="16">
        <v>4.3569676760256998E-2</v>
      </c>
      <c r="W116" s="16">
        <v>2.6391218294755301E-2</v>
      </c>
      <c r="X116" s="16">
        <v>0</v>
      </c>
      <c r="Y116" s="16">
        <v>0</v>
      </c>
      <c r="Z116" s="16"/>
      <c r="AA116" s="16">
        <v>2.3485986720303598E-2</v>
      </c>
      <c r="AB116" s="16">
        <v>1.4633833463803401E-2</v>
      </c>
      <c r="AC116" s="16">
        <v>3.1483210659786501E-2</v>
      </c>
      <c r="AD116" s="16">
        <v>9.0310025991089202E-3</v>
      </c>
      <c r="AE116" s="16">
        <v>1.6840669533257999E-2</v>
      </c>
      <c r="AF116" s="16">
        <v>0</v>
      </c>
      <c r="AG116" s="16"/>
      <c r="AH116" s="16">
        <v>2.4765846803704802E-2</v>
      </c>
      <c r="AI116" s="16">
        <v>1.2111519394590599E-2</v>
      </c>
      <c r="AJ116" s="16"/>
      <c r="AK116" s="16">
        <v>1.7875154390545499E-2</v>
      </c>
      <c r="AL116" s="16">
        <v>1.3029922165692501E-2</v>
      </c>
      <c r="AM116" s="16"/>
      <c r="AN116" s="16">
        <v>1.6443815521659699E-2</v>
      </c>
      <c r="AO116" s="16">
        <v>9.8847340913145593E-3</v>
      </c>
      <c r="AP116" s="16"/>
      <c r="AQ116" s="16">
        <v>3.4289194003318903E-2</v>
      </c>
      <c r="AR116" s="16">
        <v>1.9419235025781901E-2</v>
      </c>
      <c r="AS116" s="16">
        <v>0</v>
      </c>
      <c r="AT116" s="16"/>
      <c r="AU116" s="16">
        <v>1.02742010906094E-2</v>
      </c>
      <c r="AV116" s="16">
        <v>2.2666732895021201E-2</v>
      </c>
      <c r="AW116" s="16"/>
      <c r="AX116" s="16">
        <v>1.7606347702809302E-2</v>
      </c>
      <c r="AY116" s="16">
        <v>0</v>
      </c>
      <c r="AZ116" s="16"/>
      <c r="BA116" s="16">
        <v>4.1636988056434603E-3</v>
      </c>
      <c r="BB116" s="16">
        <v>0</v>
      </c>
      <c r="BC116" s="16"/>
      <c r="BD116" s="16">
        <v>4.1173499198278903E-3</v>
      </c>
      <c r="BE116" s="16">
        <v>2.9146631071921902E-2</v>
      </c>
    </row>
    <row r="117" spans="2:57" x14ac:dyDescent="0.35">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row>
    <row r="118" spans="2:57" x14ac:dyDescent="0.35">
      <c r="B118" s="7" t="s">
        <v>140</v>
      </c>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row>
    <row r="119" spans="2:57" x14ac:dyDescent="0.35">
      <c r="B119" s="15" t="s">
        <v>15</v>
      </c>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row>
    <row r="120" spans="2:57" x14ac:dyDescent="0.35">
      <c r="B120" t="s">
        <v>131</v>
      </c>
      <c r="C120" s="16">
        <v>0.33602084630995699</v>
      </c>
      <c r="D120" s="16">
        <v>0.30977764374144101</v>
      </c>
      <c r="E120" s="16">
        <v>0.39248869720656998</v>
      </c>
      <c r="F120" s="16"/>
      <c r="G120" s="16">
        <v>1</v>
      </c>
      <c r="H120" s="16">
        <v>0.39604002353513801</v>
      </c>
      <c r="I120" s="16">
        <v>0.39205938215610397</v>
      </c>
      <c r="J120" s="16">
        <v>0</v>
      </c>
      <c r="K120" s="16">
        <v>0.29774419492727999</v>
      </c>
      <c r="L120" s="16">
        <v>0</v>
      </c>
      <c r="M120" s="16"/>
      <c r="N120" s="16">
        <v>0.42991302631968498</v>
      </c>
      <c r="O120" s="16">
        <v>0.163736680373753</v>
      </c>
      <c r="P120" s="16">
        <v>0.234770983967061</v>
      </c>
      <c r="Q120" s="16">
        <v>0.45121544259295598</v>
      </c>
      <c r="R120" s="16"/>
      <c r="S120" s="16">
        <v>0.36697172729017602</v>
      </c>
      <c r="T120" s="16">
        <v>0.29422869603607499</v>
      </c>
      <c r="U120" s="16"/>
      <c r="V120" s="16">
        <v>0.64296470733270294</v>
      </c>
      <c r="W120" s="16">
        <v>0</v>
      </c>
      <c r="X120" s="16">
        <v>0.443453177800398</v>
      </c>
      <c r="Y120" s="16">
        <v>0.61666246997402396</v>
      </c>
      <c r="Z120" s="16"/>
      <c r="AA120" s="16">
        <v>0.55105376788448401</v>
      </c>
      <c r="AB120" s="16">
        <v>0</v>
      </c>
      <c r="AC120" s="16">
        <v>0</v>
      </c>
      <c r="AD120" s="16">
        <v>0.37339127445568399</v>
      </c>
      <c r="AE120" s="16">
        <v>0.22542318691623001</v>
      </c>
      <c r="AF120" s="16" t="s">
        <v>141</v>
      </c>
      <c r="AG120" s="16"/>
      <c r="AH120" s="16">
        <v>0.375688695850671</v>
      </c>
      <c r="AI120" s="16">
        <v>0.114212583858418</v>
      </c>
      <c r="AJ120" s="16"/>
      <c r="AK120" s="16">
        <v>0.46070013137105797</v>
      </c>
      <c r="AL120" s="16">
        <v>0.22825834200508799</v>
      </c>
      <c r="AM120" s="16"/>
      <c r="AN120" s="16">
        <v>0.48215052634913502</v>
      </c>
      <c r="AO120" s="16">
        <v>8.0887196625965802E-2</v>
      </c>
      <c r="AP120" s="16"/>
      <c r="AQ120" s="16">
        <v>0.43121672774897002</v>
      </c>
      <c r="AR120" s="16">
        <v>8.7466633259196194E-2</v>
      </c>
      <c r="AS120" s="16">
        <v>0.35984512951112002</v>
      </c>
      <c r="AT120" s="16"/>
      <c r="AU120" s="16">
        <v>0.27196161163688598</v>
      </c>
      <c r="AV120" s="16">
        <v>0.43936425862015399</v>
      </c>
      <c r="AW120" s="16"/>
      <c r="AX120" s="16">
        <v>0.291299743028063</v>
      </c>
      <c r="AY120" s="16">
        <v>0</v>
      </c>
      <c r="AZ120" s="16"/>
      <c r="BA120" s="16">
        <v>0.462978824282607</v>
      </c>
      <c r="BB120" s="16">
        <v>0</v>
      </c>
      <c r="BC120" s="16"/>
      <c r="BD120" s="16">
        <v>0.239037762823443</v>
      </c>
      <c r="BE120" s="16">
        <v>0.40097991145922901</v>
      </c>
    </row>
    <row r="121" spans="2:57" x14ac:dyDescent="0.35">
      <c r="B121" t="s">
        <v>132</v>
      </c>
      <c r="C121" s="16">
        <v>0.18380925914781601</v>
      </c>
      <c r="D121" s="16">
        <v>0.26923385996389498</v>
      </c>
      <c r="E121" s="16">
        <v>0</v>
      </c>
      <c r="F121" s="16"/>
      <c r="G121" s="16">
        <v>0</v>
      </c>
      <c r="H121" s="16">
        <v>0.28157482844145199</v>
      </c>
      <c r="I121" s="16">
        <v>0.149208945092979</v>
      </c>
      <c r="J121" s="16">
        <v>0.76832501998174796</v>
      </c>
      <c r="K121" s="16">
        <v>0</v>
      </c>
      <c r="L121" s="16">
        <v>0</v>
      </c>
      <c r="M121" s="16"/>
      <c r="N121" s="16">
        <v>0</v>
      </c>
      <c r="O121" s="16">
        <v>0</v>
      </c>
      <c r="P121" s="16">
        <v>0.31415127373629698</v>
      </c>
      <c r="Q121" s="16">
        <v>0.283911189155092</v>
      </c>
      <c r="R121" s="16"/>
      <c r="S121" s="16">
        <v>0.158995970853542</v>
      </c>
      <c r="T121" s="16">
        <v>0.21731398148015399</v>
      </c>
      <c r="U121" s="16"/>
      <c r="V121" s="16">
        <v>0.195471188645266</v>
      </c>
      <c r="W121" s="16">
        <v>0.13435058687013801</v>
      </c>
      <c r="X121" s="16">
        <v>0.24140945654864099</v>
      </c>
      <c r="Y121" s="16">
        <v>0</v>
      </c>
      <c r="Z121" s="16"/>
      <c r="AA121" s="16">
        <v>0</v>
      </c>
      <c r="AB121" s="16">
        <v>0</v>
      </c>
      <c r="AC121" s="16">
        <v>0.33646684344227301</v>
      </c>
      <c r="AD121" s="16">
        <v>0.18736881084986101</v>
      </c>
      <c r="AE121" s="16">
        <v>0.36716471388989602</v>
      </c>
      <c r="AF121" s="16" t="s">
        <v>141</v>
      </c>
      <c r="AG121" s="16"/>
      <c r="AH121" s="16">
        <v>0.223689195714246</v>
      </c>
      <c r="AI121" s="16">
        <v>0.11165331964690101</v>
      </c>
      <c r="AJ121" s="16"/>
      <c r="AK121" s="16">
        <v>0.22641167122009201</v>
      </c>
      <c r="AL121" s="16">
        <v>0</v>
      </c>
      <c r="AM121" s="16"/>
      <c r="AN121" s="16">
        <v>0.19885235619819999</v>
      </c>
      <c r="AO121" s="16">
        <v>0.234850547853969</v>
      </c>
      <c r="AP121" s="16"/>
      <c r="AQ121" s="16">
        <v>0.266227080532144</v>
      </c>
      <c r="AR121" s="16">
        <v>0.244588753401391</v>
      </c>
      <c r="AS121" s="16">
        <v>6.8889469382147503E-2</v>
      </c>
      <c r="AT121" s="16"/>
      <c r="AU121" s="16">
        <v>0.25756577991079999</v>
      </c>
      <c r="AV121" s="16">
        <v>6.4821722461261097E-2</v>
      </c>
      <c r="AW121" s="16"/>
      <c r="AX121" s="16">
        <v>0.21044572574310899</v>
      </c>
      <c r="AY121" s="16">
        <v>0</v>
      </c>
      <c r="AZ121" s="16"/>
      <c r="BA121" s="16">
        <v>9.8561239911456003E-2</v>
      </c>
      <c r="BB121" s="16">
        <v>0.56477991683555995</v>
      </c>
      <c r="BC121" s="16"/>
      <c r="BD121" s="16">
        <v>0.24098779103215001</v>
      </c>
      <c r="BE121" s="16">
        <v>0.123056395964872</v>
      </c>
    </row>
    <row r="122" spans="2:57" x14ac:dyDescent="0.35">
      <c r="B122" t="s">
        <v>133</v>
      </c>
      <c r="C122" s="16">
        <v>0.118014557319726</v>
      </c>
      <c r="D122" s="16">
        <v>0.12347048825919101</v>
      </c>
      <c r="E122" s="16">
        <v>0.10627495755145901</v>
      </c>
      <c r="F122" s="16"/>
      <c r="G122" s="16">
        <v>0</v>
      </c>
      <c r="H122" s="16">
        <v>0.13880473296912099</v>
      </c>
      <c r="I122" s="16">
        <v>0</v>
      </c>
      <c r="J122" s="16">
        <v>0</v>
      </c>
      <c r="K122" s="16">
        <v>0.185087515164988</v>
      </c>
      <c r="L122" s="16">
        <v>0.39967481896136597</v>
      </c>
      <c r="M122" s="16"/>
      <c r="N122" s="16">
        <v>0.26531750262040799</v>
      </c>
      <c r="O122" s="16">
        <v>0.363157092433677</v>
      </c>
      <c r="P122" s="16">
        <v>0</v>
      </c>
      <c r="Q122" s="16">
        <v>0</v>
      </c>
      <c r="R122" s="16"/>
      <c r="S122" s="16">
        <v>0.146722781005095</v>
      </c>
      <c r="T122" s="16">
        <v>7.9250607462467204E-2</v>
      </c>
      <c r="U122" s="16"/>
      <c r="V122" s="16">
        <v>0</v>
      </c>
      <c r="W122" s="16">
        <v>0.17639251389879099</v>
      </c>
      <c r="X122" s="16">
        <v>7.07040372374316E-2</v>
      </c>
      <c r="Y122" s="16">
        <v>0.38333753002597598</v>
      </c>
      <c r="Z122" s="16"/>
      <c r="AA122" s="16">
        <v>0.25488737118256999</v>
      </c>
      <c r="AB122" s="16">
        <v>0</v>
      </c>
      <c r="AC122" s="16">
        <v>0</v>
      </c>
      <c r="AD122" s="16">
        <v>5.4918344845618999E-2</v>
      </c>
      <c r="AE122" s="16">
        <v>0.253362575650185</v>
      </c>
      <c r="AF122" s="16" t="s">
        <v>141</v>
      </c>
      <c r="AG122" s="16"/>
      <c r="AH122" s="16">
        <v>8.4989690082113295E-2</v>
      </c>
      <c r="AI122" s="16">
        <v>0.25927845178904102</v>
      </c>
      <c r="AJ122" s="16"/>
      <c r="AK122" s="16">
        <v>0.124190630560673</v>
      </c>
      <c r="AL122" s="16">
        <v>0.19246480097065399</v>
      </c>
      <c r="AM122" s="16"/>
      <c r="AN122" s="16">
        <v>0.10907388020966299</v>
      </c>
      <c r="AO122" s="16">
        <v>0.183625187367568</v>
      </c>
      <c r="AP122" s="16"/>
      <c r="AQ122" s="16">
        <v>9.6800518895032495E-2</v>
      </c>
      <c r="AR122" s="16">
        <v>9.5447186655632496E-2</v>
      </c>
      <c r="AS122" s="16">
        <v>0.17505299625145601</v>
      </c>
      <c r="AT122" s="16"/>
      <c r="AU122" s="16">
        <v>0.14792853115746099</v>
      </c>
      <c r="AV122" s="16">
        <v>6.9755908150301499E-2</v>
      </c>
      <c r="AW122" s="16"/>
      <c r="AX122" s="16">
        <v>0.135116474972727</v>
      </c>
      <c r="AY122" s="16">
        <v>0</v>
      </c>
      <c r="AZ122" s="16"/>
      <c r="BA122" s="16">
        <v>0.16260372413239699</v>
      </c>
      <c r="BB122" s="16">
        <v>0</v>
      </c>
      <c r="BC122" s="16"/>
      <c r="BD122" s="16">
        <v>0.15053699212411001</v>
      </c>
      <c r="BE122" s="16">
        <v>8.4915255340245702E-2</v>
      </c>
    </row>
    <row r="123" spans="2:57" x14ac:dyDescent="0.35">
      <c r="B123" t="s">
        <v>134</v>
      </c>
      <c r="C123" s="16">
        <v>0.36215533722250098</v>
      </c>
      <c r="D123" s="16">
        <v>0.29751800803547401</v>
      </c>
      <c r="E123" s="16">
        <v>0.50123634524197103</v>
      </c>
      <c r="F123" s="16"/>
      <c r="G123" s="16">
        <v>0</v>
      </c>
      <c r="H123" s="16">
        <v>0.18358041505429001</v>
      </c>
      <c r="I123" s="16">
        <v>0.45873167275091697</v>
      </c>
      <c r="J123" s="16">
        <v>0.23167498001825201</v>
      </c>
      <c r="K123" s="16">
        <v>0.517168289907732</v>
      </c>
      <c r="L123" s="16">
        <v>0.60032518103863397</v>
      </c>
      <c r="M123" s="16"/>
      <c r="N123" s="16">
        <v>0.30476947105990698</v>
      </c>
      <c r="O123" s="16">
        <v>0.47310622719256901</v>
      </c>
      <c r="P123" s="16">
        <v>0.45107774229664199</v>
      </c>
      <c r="Q123" s="16">
        <v>0.26487336825195201</v>
      </c>
      <c r="R123" s="16"/>
      <c r="S123" s="16">
        <v>0.32730952085118697</v>
      </c>
      <c r="T123" s="16">
        <v>0.40920671502130401</v>
      </c>
      <c r="U123" s="16"/>
      <c r="V123" s="16">
        <v>0.161564104022031</v>
      </c>
      <c r="W123" s="16">
        <v>0.68925689923107103</v>
      </c>
      <c r="X123" s="16">
        <v>0.24443332841352899</v>
      </c>
      <c r="Y123" s="16">
        <v>0</v>
      </c>
      <c r="Z123" s="16"/>
      <c r="AA123" s="16">
        <v>0.194058860932946</v>
      </c>
      <c r="AB123" s="16">
        <v>1</v>
      </c>
      <c r="AC123" s="16">
        <v>0.66353315655772704</v>
      </c>
      <c r="AD123" s="16">
        <v>0.38432156984883598</v>
      </c>
      <c r="AE123" s="16">
        <v>0.154049523543689</v>
      </c>
      <c r="AF123" s="16" t="s">
        <v>141</v>
      </c>
      <c r="AG123" s="16"/>
      <c r="AH123" s="16">
        <v>0.31563241835296901</v>
      </c>
      <c r="AI123" s="16">
        <v>0.51485564470564105</v>
      </c>
      <c r="AJ123" s="16"/>
      <c r="AK123" s="16">
        <v>0.18869756684817701</v>
      </c>
      <c r="AL123" s="16">
        <v>0.57927685702425802</v>
      </c>
      <c r="AM123" s="16"/>
      <c r="AN123" s="16">
        <v>0.20992323724300199</v>
      </c>
      <c r="AO123" s="16">
        <v>0.50063706815249698</v>
      </c>
      <c r="AP123" s="16"/>
      <c r="AQ123" s="16">
        <v>0.20575567282385401</v>
      </c>
      <c r="AR123" s="16">
        <v>0.57249742668378101</v>
      </c>
      <c r="AS123" s="16">
        <v>0.39621240485527698</v>
      </c>
      <c r="AT123" s="16"/>
      <c r="AU123" s="16">
        <v>0.32254407729485302</v>
      </c>
      <c r="AV123" s="16">
        <v>0.42605811076828298</v>
      </c>
      <c r="AW123" s="16"/>
      <c r="AX123" s="16">
        <v>0.36313805625610102</v>
      </c>
      <c r="AY123" s="16">
        <v>1</v>
      </c>
      <c r="AZ123" s="16"/>
      <c r="BA123" s="16">
        <v>0.27585621167354002</v>
      </c>
      <c r="BB123" s="16">
        <v>0.43522008316444</v>
      </c>
      <c r="BC123" s="16"/>
      <c r="BD123" s="16">
        <v>0.36943745402029698</v>
      </c>
      <c r="BE123" s="16">
        <v>0.39104843723565302</v>
      </c>
    </row>
    <row r="124" spans="2:57" x14ac:dyDescent="0.35">
      <c r="B124" t="s">
        <v>110</v>
      </c>
      <c r="C124" s="16">
        <v>0</v>
      </c>
      <c r="D124" s="16">
        <v>0</v>
      </c>
      <c r="E124" s="16">
        <v>0</v>
      </c>
      <c r="F124" s="16"/>
      <c r="G124" s="16">
        <v>0</v>
      </c>
      <c r="H124" s="16">
        <v>0</v>
      </c>
      <c r="I124" s="16">
        <v>0</v>
      </c>
      <c r="J124" s="16">
        <v>0</v>
      </c>
      <c r="K124" s="16">
        <v>0</v>
      </c>
      <c r="L124" s="16">
        <v>0</v>
      </c>
      <c r="M124" s="16"/>
      <c r="N124" s="16">
        <v>0</v>
      </c>
      <c r="O124" s="16">
        <v>0</v>
      </c>
      <c r="P124" s="16">
        <v>0</v>
      </c>
      <c r="Q124" s="16">
        <v>0</v>
      </c>
      <c r="R124" s="16"/>
      <c r="S124" s="16">
        <v>0</v>
      </c>
      <c r="T124" s="16">
        <v>0</v>
      </c>
      <c r="U124" s="16"/>
      <c r="V124" s="16">
        <v>0</v>
      </c>
      <c r="W124" s="16">
        <v>0</v>
      </c>
      <c r="X124" s="16">
        <v>0</v>
      </c>
      <c r="Y124" s="16">
        <v>0</v>
      </c>
      <c r="Z124" s="16"/>
      <c r="AA124" s="16">
        <v>0</v>
      </c>
      <c r="AB124" s="16">
        <v>0</v>
      </c>
      <c r="AC124" s="16">
        <v>0</v>
      </c>
      <c r="AD124" s="16">
        <v>0</v>
      </c>
      <c r="AE124" s="16">
        <v>0</v>
      </c>
      <c r="AF124" s="16" t="s">
        <v>141</v>
      </c>
      <c r="AG124" s="16"/>
      <c r="AH124" s="16">
        <v>0</v>
      </c>
      <c r="AI124" s="16">
        <v>0</v>
      </c>
      <c r="AJ124" s="16"/>
      <c r="AK124" s="16">
        <v>0</v>
      </c>
      <c r="AL124" s="16">
        <v>0</v>
      </c>
      <c r="AM124" s="16"/>
      <c r="AN124" s="16">
        <v>0</v>
      </c>
      <c r="AO124" s="16">
        <v>0</v>
      </c>
      <c r="AP124" s="16"/>
      <c r="AQ124" s="16">
        <v>0</v>
      </c>
      <c r="AR124" s="16">
        <v>0</v>
      </c>
      <c r="AS124" s="16">
        <v>0</v>
      </c>
      <c r="AT124" s="16"/>
      <c r="AU124" s="16">
        <v>0</v>
      </c>
      <c r="AV124" s="16">
        <v>0</v>
      </c>
      <c r="AW124" s="16"/>
      <c r="AX124" s="16">
        <v>0</v>
      </c>
      <c r="AY124" s="16">
        <v>0</v>
      </c>
      <c r="AZ124" s="16"/>
      <c r="BA124" s="16">
        <v>0</v>
      </c>
      <c r="BB124" s="16">
        <v>0</v>
      </c>
      <c r="BC124" s="16"/>
      <c r="BD124" s="16">
        <v>0</v>
      </c>
      <c r="BE124" s="16">
        <v>0</v>
      </c>
    </row>
    <row r="125" spans="2:57" x14ac:dyDescent="0.35">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row>
    <row r="126" spans="2:57" x14ac:dyDescent="0.35">
      <c r="B126" s="7" t="s">
        <v>142</v>
      </c>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row>
    <row r="127" spans="2:57" x14ac:dyDescent="0.35">
      <c r="B127" s="15" t="s">
        <v>15</v>
      </c>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row>
    <row r="128" spans="2:57" x14ac:dyDescent="0.35">
      <c r="B128" t="s">
        <v>131</v>
      </c>
      <c r="C128" s="16">
        <v>0.14943864205134899</v>
      </c>
      <c r="D128" s="16">
        <v>0.216609933311046</v>
      </c>
      <c r="E128" s="16">
        <v>6.5573252724313302E-2</v>
      </c>
      <c r="F128" s="16"/>
      <c r="G128" s="16">
        <v>7.9632686656656904E-2</v>
      </c>
      <c r="H128" s="16">
        <v>0.32746876918259099</v>
      </c>
      <c r="I128" s="16">
        <v>0.13483205611999499</v>
      </c>
      <c r="J128" s="16">
        <v>0.10724947522898701</v>
      </c>
      <c r="K128" s="16">
        <v>0.118013496300982</v>
      </c>
      <c r="L128" s="16">
        <v>2.6458748506997701E-2</v>
      </c>
      <c r="M128" s="16"/>
      <c r="N128" s="16">
        <v>9.2093153546730602E-2</v>
      </c>
      <c r="O128" s="16">
        <v>0.11270418954259</v>
      </c>
      <c r="P128" s="16">
        <v>0.12974207318306799</v>
      </c>
      <c r="Q128" s="16">
        <v>0.23393362228301401</v>
      </c>
      <c r="R128" s="16"/>
      <c r="S128" s="16">
        <v>0.12876024952849099</v>
      </c>
      <c r="T128" s="16">
        <v>0.175754194117346</v>
      </c>
      <c r="U128" s="16"/>
      <c r="V128" s="16">
        <v>0.120383411828052</v>
      </c>
      <c r="W128" s="16">
        <v>0.15092749547735201</v>
      </c>
      <c r="X128" s="16">
        <v>0.15557219027313099</v>
      </c>
      <c r="Y128" s="16">
        <v>0.20892691677193001</v>
      </c>
      <c r="Z128" s="16"/>
      <c r="AA128" s="16">
        <v>0.15560631410603601</v>
      </c>
      <c r="AB128" s="16">
        <v>0.135892354962248</v>
      </c>
      <c r="AC128" s="16">
        <v>0.11462030119299201</v>
      </c>
      <c r="AD128" s="16">
        <v>0.158095850479199</v>
      </c>
      <c r="AE128" s="16">
        <v>0.13607182470242901</v>
      </c>
      <c r="AF128" s="16">
        <v>0.234572142319667</v>
      </c>
      <c r="AG128" s="16"/>
      <c r="AH128" s="16">
        <v>0.20504084518496099</v>
      </c>
      <c r="AI128" s="16">
        <v>0.100229359398981</v>
      </c>
      <c r="AJ128" s="16"/>
      <c r="AK128" s="16">
        <v>0.187564496907902</v>
      </c>
      <c r="AL128" s="16">
        <v>0.16634871089255401</v>
      </c>
      <c r="AM128" s="16"/>
      <c r="AN128" s="16">
        <v>0.19010485962697801</v>
      </c>
      <c r="AO128" s="16">
        <v>0.137614964334554</v>
      </c>
      <c r="AP128" s="16"/>
      <c r="AQ128" s="16">
        <v>0.180982622533333</v>
      </c>
      <c r="AR128" s="16">
        <v>9.17680522878596E-2</v>
      </c>
      <c r="AS128" s="16">
        <v>0.20349166433559299</v>
      </c>
      <c r="AT128" s="16"/>
      <c r="AU128" s="16">
        <v>0.172425761070821</v>
      </c>
      <c r="AV128" s="16">
        <v>0.12552537104013101</v>
      </c>
      <c r="AW128" s="16"/>
      <c r="AX128" s="16">
        <v>0.15389133630399601</v>
      </c>
      <c r="AY128" s="16">
        <v>0.10931113646993799</v>
      </c>
      <c r="AZ128" s="16"/>
      <c r="BA128" s="16">
        <v>0.199879579656741</v>
      </c>
      <c r="BB128" s="16">
        <v>0.21293380183007499</v>
      </c>
      <c r="BC128" s="16"/>
      <c r="BD128" s="16">
        <v>0.205290406989459</v>
      </c>
      <c r="BE128" s="16">
        <v>0.106557460001524</v>
      </c>
    </row>
    <row r="129" spans="2:57" x14ac:dyDescent="0.35">
      <c r="B129" t="s">
        <v>132</v>
      </c>
      <c r="C129" s="16">
        <v>0.20219217140510301</v>
      </c>
      <c r="D129" s="16">
        <v>0.23285183133120799</v>
      </c>
      <c r="E129" s="16">
        <v>0.16391265841500299</v>
      </c>
      <c r="F129" s="16"/>
      <c r="G129" s="16">
        <v>9.2602485328346404E-2</v>
      </c>
      <c r="H129" s="16">
        <v>0.22322695136277701</v>
      </c>
      <c r="I129" s="16">
        <v>0.27932052667278401</v>
      </c>
      <c r="J129" s="16">
        <v>0.20642798230394599</v>
      </c>
      <c r="K129" s="16">
        <v>0.16337134022241601</v>
      </c>
      <c r="L129" s="16">
        <v>0.165133015899987</v>
      </c>
      <c r="M129" s="16"/>
      <c r="N129" s="16">
        <v>0.29468385509079398</v>
      </c>
      <c r="O129" s="16">
        <v>0.16551720041302601</v>
      </c>
      <c r="P129" s="16">
        <v>0.22178050035743399</v>
      </c>
      <c r="Q129" s="16">
        <v>0.16081310658664499</v>
      </c>
      <c r="R129" s="16"/>
      <c r="S129" s="16">
        <v>0.209577095469895</v>
      </c>
      <c r="T129" s="16">
        <v>0.19279403499214701</v>
      </c>
      <c r="U129" s="16"/>
      <c r="V129" s="16">
        <v>0.113923573998763</v>
      </c>
      <c r="W129" s="16">
        <v>0.183045495088906</v>
      </c>
      <c r="X129" s="16">
        <v>0.219162570124876</v>
      </c>
      <c r="Y129" s="16">
        <v>0.548063893775671</v>
      </c>
      <c r="Z129" s="16"/>
      <c r="AA129" s="16">
        <v>8.0112869177164203E-2</v>
      </c>
      <c r="AB129" s="16">
        <v>0.24042781868948301</v>
      </c>
      <c r="AC129" s="16">
        <v>0.17963304653652201</v>
      </c>
      <c r="AD129" s="16">
        <v>0.265873564072729</v>
      </c>
      <c r="AE129" s="16">
        <v>0.30994093836943998</v>
      </c>
      <c r="AF129" s="16">
        <v>0.31142956658729898</v>
      </c>
      <c r="AG129" s="16"/>
      <c r="AH129" s="16">
        <v>0.25609962819231902</v>
      </c>
      <c r="AI129" s="16">
        <v>0.147825374589516</v>
      </c>
      <c r="AJ129" s="16"/>
      <c r="AK129" s="16">
        <v>0.224632438821007</v>
      </c>
      <c r="AL129" s="16">
        <v>0.20159017542391799</v>
      </c>
      <c r="AM129" s="16"/>
      <c r="AN129" s="16">
        <v>0.250793759179264</v>
      </c>
      <c r="AO129" s="16">
        <v>0.13638038560082399</v>
      </c>
      <c r="AP129" s="16"/>
      <c r="AQ129" s="16">
        <v>0.135048543463577</v>
      </c>
      <c r="AR129" s="16">
        <v>0.211346124907243</v>
      </c>
      <c r="AS129" s="16">
        <v>0.25244194347809101</v>
      </c>
      <c r="AT129" s="16"/>
      <c r="AU129" s="16">
        <v>0.211853478671888</v>
      </c>
      <c r="AV129" s="16">
        <v>0.192141609662347</v>
      </c>
      <c r="AW129" s="16"/>
      <c r="AX129" s="16">
        <v>0.212726633755288</v>
      </c>
      <c r="AY129" s="16">
        <v>0</v>
      </c>
      <c r="AZ129" s="16"/>
      <c r="BA129" s="16">
        <v>0.29935375001443798</v>
      </c>
      <c r="BB129" s="16">
        <v>0.18661692917643699</v>
      </c>
      <c r="BC129" s="16"/>
      <c r="BD129" s="16">
        <v>0.20605068209911501</v>
      </c>
      <c r="BE129" s="16">
        <v>0.199656145218847</v>
      </c>
    </row>
    <row r="130" spans="2:57" x14ac:dyDescent="0.35">
      <c r="B130" t="s">
        <v>133</v>
      </c>
      <c r="C130" s="16">
        <v>0.16920819356823899</v>
      </c>
      <c r="D130" s="16">
        <v>0.11484967856436799</v>
      </c>
      <c r="E130" s="16">
        <v>0.23707644410423001</v>
      </c>
      <c r="F130" s="16"/>
      <c r="G130" s="16">
        <v>0.17689355840198601</v>
      </c>
      <c r="H130" s="16">
        <v>0.135352840798354</v>
      </c>
      <c r="I130" s="16">
        <v>0.19932356720939901</v>
      </c>
      <c r="J130" s="16">
        <v>0.178195036564191</v>
      </c>
      <c r="K130" s="16">
        <v>0.2152592706091</v>
      </c>
      <c r="L130" s="16">
        <v>7.3425499568765804E-2</v>
      </c>
      <c r="M130" s="16"/>
      <c r="N130" s="16">
        <v>0.17880745636048501</v>
      </c>
      <c r="O130" s="16">
        <v>0.149040255021851</v>
      </c>
      <c r="P130" s="16">
        <v>0.17481560131705401</v>
      </c>
      <c r="Q130" s="16">
        <v>0.174251194815285</v>
      </c>
      <c r="R130" s="16"/>
      <c r="S130" s="16">
        <v>0.158582436755905</v>
      </c>
      <c r="T130" s="16">
        <v>0.18273064974206901</v>
      </c>
      <c r="U130" s="16"/>
      <c r="V130" s="16">
        <v>0.16718647426661101</v>
      </c>
      <c r="W130" s="16">
        <v>0.18462149671271999</v>
      </c>
      <c r="X130" s="16">
        <v>0.16734933613492201</v>
      </c>
      <c r="Y130" s="16">
        <v>8.9144426128697399E-2</v>
      </c>
      <c r="Z130" s="16"/>
      <c r="AA130" s="16">
        <v>0.192340776760172</v>
      </c>
      <c r="AB130" s="16">
        <v>0.142300253209655</v>
      </c>
      <c r="AC130" s="16">
        <v>0.26985562865441498</v>
      </c>
      <c r="AD130" s="16">
        <v>0.133880819657786</v>
      </c>
      <c r="AE130" s="16">
        <v>0.120485605041562</v>
      </c>
      <c r="AF130" s="16">
        <v>0.237951543266222</v>
      </c>
      <c r="AG130" s="16"/>
      <c r="AH130" s="16">
        <v>0.12988972611799801</v>
      </c>
      <c r="AI130" s="16">
        <v>0.25202825647725402</v>
      </c>
      <c r="AJ130" s="16"/>
      <c r="AK130" s="16">
        <v>0.186629911249349</v>
      </c>
      <c r="AL130" s="16">
        <v>0.164954574512058</v>
      </c>
      <c r="AM130" s="16"/>
      <c r="AN130" s="16">
        <v>0.13924463766676501</v>
      </c>
      <c r="AO130" s="16">
        <v>0.214051919728904</v>
      </c>
      <c r="AP130" s="16"/>
      <c r="AQ130" s="16">
        <v>0.16647925872928401</v>
      </c>
      <c r="AR130" s="16">
        <v>0.18829683647467299</v>
      </c>
      <c r="AS130" s="16">
        <v>0.13633968237619201</v>
      </c>
      <c r="AT130" s="16"/>
      <c r="AU130" s="16">
        <v>0.18858333119869999</v>
      </c>
      <c r="AV130" s="16">
        <v>0.149052430828055</v>
      </c>
      <c r="AW130" s="16"/>
      <c r="AX130" s="16">
        <v>0.16331777245624299</v>
      </c>
      <c r="AY130" s="16">
        <v>0.31730722346868201</v>
      </c>
      <c r="AZ130" s="16"/>
      <c r="BA130" s="16">
        <v>0.21216276672040399</v>
      </c>
      <c r="BB130" s="16">
        <v>0.290800107798519</v>
      </c>
      <c r="BC130" s="16"/>
      <c r="BD130" s="16">
        <v>0.168502812156091</v>
      </c>
      <c r="BE130" s="16">
        <v>0.20384890882819601</v>
      </c>
    </row>
    <row r="131" spans="2:57" x14ac:dyDescent="0.35">
      <c r="B131" t="s">
        <v>134</v>
      </c>
      <c r="C131" s="16">
        <v>0.44883698834152203</v>
      </c>
      <c r="D131" s="16">
        <v>0.39530426347793501</v>
      </c>
      <c r="E131" s="16">
        <v>0.51567421490404897</v>
      </c>
      <c r="F131" s="16"/>
      <c r="G131" s="16">
        <v>0.65087126961301001</v>
      </c>
      <c r="H131" s="16">
        <v>0.313951438656278</v>
      </c>
      <c r="I131" s="16">
        <v>0.38652384999782202</v>
      </c>
      <c r="J131" s="16">
        <v>0.46152171376643197</v>
      </c>
      <c r="K131" s="16">
        <v>0.43567499760280898</v>
      </c>
      <c r="L131" s="16">
        <v>0.63980011822780902</v>
      </c>
      <c r="M131" s="16"/>
      <c r="N131" s="16">
        <v>0.42147089360704199</v>
      </c>
      <c r="O131" s="16">
        <v>0.55236682898756695</v>
      </c>
      <c r="P131" s="16">
        <v>0.424850936054955</v>
      </c>
      <c r="Q131" s="16">
        <v>0.405696150087128</v>
      </c>
      <c r="R131" s="16"/>
      <c r="S131" s="16">
        <v>0.48478893399383699</v>
      </c>
      <c r="T131" s="16">
        <v>0.40308414287050298</v>
      </c>
      <c r="U131" s="16"/>
      <c r="V131" s="16">
        <v>0.57805841735888797</v>
      </c>
      <c r="W131" s="16">
        <v>0.44068091408913701</v>
      </c>
      <c r="X131" s="16">
        <v>0.42756031699081698</v>
      </c>
      <c r="Y131" s="16">
        <v>0.153864763323701</v>
      </c>
      <c r="Z131" s="16"/>
      <c r="AA131" s="16">
        <v>0.53044566595869203</v>
      </c>
      <c r="AB131" s="16">
        <v>0.44360145376252103</v>
      </c>
      <c r="AC131" s="16">
        <v>0.43589102361607002</v>
      </c>
      <c r="AD131" s="16">
        <v>0.399681109431476</v>
      </c>
      <c r="AE131" s="16">
        <v>0.43350163188656898</v>
      </c>
      <c r="AF131" s="16">
        <v>0.21604674782681299</v>
      </c>
      <c r="AG131" s="16"/>
      <c r="AH131" s="16">
        <v>0.36299793078465697</v>
      </c>
      <c r="AI131" s="16">
        <v>0.47891267882263999</v>
      </c>
      <c r="AJ131" s="16"/>
      <c r="AK131" s="16">
        <v>0.34648591986551103</v>
      </c>
      <c r="AL131" s="16">
        <v>0.460128349972038</v>
      </c>
      <c r="AM131" s="16"/>
      <c r="AN131" s="16">
        <v>0.36605755860802203</v>
      </c>
      <c r="AO131" s="16">
        <v>0.50002878785539795</v>
      </c>
      <c r="AP131" s="16"/>
      <c r="AQ131" s="16">
        <v>0.44477271901349202</v>
      </c>
      <c r="AR131" s="16">
        <v>0.484962300142605</v>
      </c>
      <c r="AS131" s="16">
        <v>0.39531557419950702</v>
      </c>
      <c r="AT131" s="16"/>
      <c r="AU131" s="16">
        <v>0.40548269339562698</v>
      </c>
      <c r="AV131" s="16">
        <v>0.49393802965354</v>
      </c>
      <c r="AW131" s="16"/>
      <c r="AX131" s="16">
        <v>0.44517766149426902</v>
      </c>
      <c r="AY131" s="16">
        <v>0.43894484939887102</v>
      </c>
      <c r="AZ131" s="16"/>
      <c r="BA131" s="16">
        <v>0.28451940823718902</v>
      </c>
      <c r="BB131" s="16">
        <v>0.30964916119496799</v>
      </c>
      <c r="BC131" s="16"/>
      <c r="BD131" s="16">
        <v>0.38636834400432601</v>
      </c>
      <c r="BE131" s="16">
        <v>0.47684128137850901</v>
      </c>
    </row>
    <row r="132" spans="2:57" x14ac:dyDescent="0.35">
      <c r="B132" t="s">
        <v>110</v>
      </c>
      <c r="C132" s="16">
        <v>3.03240046337869E-2</v>
      </c>
      <c r="D132" s="16">
        <v>4.0384293315443097E-2</v>
      </c>
      <c r="E132" s="16">
        <v>1.7763429852403999E-2</v>
      </c>
      <c r="F132" s="16"/>
      <c r="G132" s="16">
        <v>0</v>
      </c>
      <c r="H132" s="16">
        <v>0</v>
      </c>
      <c r="I132" s="16">
        <v>0</v>
      </c>
      <c r="J132" s="16">
        <v>4.6605792136443502E-2</v>
      </c>
      <c r="K132" s="16">
        <v>6.7680895264693994E-2</v>
      </c>
      <c r="L132" s="16">
        <v>9.5182617796440702E-2</v>
      </c>
      <c r="M132" s="16"/>
      <c r="N132" s="16">
        <v>1.29446413949483E-2</v>
      </c>
      <c r="O132" s="16">
        <v>2.0371526034967301E-2</v>
      </c>
      <c r="P132" s="16">
        <v>4.8810889087489401E-2</v>
      </c>
      <c r="Q132" s="16">
        <v>2.53059262279287E-2</v>
      </c>
      <c r="R132" s="16"/>
      <c r="S132" s="16">
        <v>1.8291284251872601E-2</v>
      </c>
      <c r="T132" s="16">
        <v>4.5636978277934302E-2</v>
      </c>
      <c r="U132" s="16"/>
      <c r="V132" s="16">
        <v>2.0448122547685899E-2</v>
      </c>
      <c r="W132" s="16">
        <v>4.0724598631885302E-2</v>
      </c>
      <c r="X132" s="16">
        <v>3.0355586476253998E-2</v>
      </c>
      <c r="Y132" s="16">
        <v>0</v>
      </c>
      <c r="Z132" s="16"/>
      <c r="AA132" s="16">
        <v>4.1494373997936297E-2</v>
      </c>
      <c r="AB132" s="16">
        <v>3.7778119376092101E-2</v>
      </c>
      <c r="AC132" s="16">
        <v>0</v>
      </c>
      <c r="AD132" s="16">
        <v>4.2468656358809601E-2</v>
      </c>
      <c r="AE132" s="16">
        <v>0</v>
      </c>
      <c r="AF132" s="16">
        <v>0</v>
      </c>
      <c r="AG132" s="16"/>
      <c r="AH132" s="16">
        <v>4.5971869720064902E-2</v>
      </c>
      <c r="AI132" s="16">
        <v>2.1004330711609401E-2</v>
      </c>
      <c r="AJ132" s="16"/>
      <c r="AK132" s="16">
        <v>5.4687233156230801E-2</v>
      </c>
      <c r="AL132" s="16">
        <v>6.9781891994319303E-3</v>
      </c>
      <c r="AM132" s="16"/>
      <c r="AN132" s="16">
        <v>5.3799184918970802E-2</v>
      </c>
      <c r="AO132" s="16">
        <v>1.1923942480320599E-2</v>
      </c>
      <c r="AP132" s="16"/>
      <c r="AQ132" s="16">
        <v>7.2716856260314294E-2</v>
      </c>
      <c r="AR132" s="16">
        <v>2.3626686187619102E-2</v>
      </c>
      <c r="AS132" s="16">
        <v>1.24111356106179E-2</v>
      </c>
      <c r="AT132" s="16"/>
      <c r="AU132" s="16">
        <v>2.1654735662963501E-2</v>
      </c>
      <c r="AV132" s="16">
        <v>3.9342558815928401E-2</v>
      </c>
      <c r="AW132" s="16"/>
      <c r="AX132" s="16">
        <v>2.4886595990204E-2</v>
      </c>
      <c r="AY132" s="16">
        <v>0.13443679066250799</v>
      </c>
      <c r="AZ132" s="16"/>
      <c r="BA132" s="16">
        <v>4.08449537122876E-3</v>
      </c>
      <c r="BB132" s="16">
        <v>0</v>
      </c>
      <c r="BC132" s="16"/>
      <c r="BD132" s="16">
        <v>3.3787754751009397E-2</v>
      </c>
      <c r="BE132" s="16">
        <v>1.30962045729237E-2</v>
      </c>
    </row>
    <row r="133" spans="2:57" x14ac:dyDescent="0.35">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row>
    <row r="134" spans="2:57" x14ac:dyDescent="0.35">
      <c r="B134" s="7" t="s">
        <v>143</v>
      </c>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row>
    <row r="135" spans="2:57" x14ac:dyDescent="0.35">
      <c r="B135" s="15" t="s">
        <v>15</v>
      </c>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row>
    <row r="136" spans="2:57" x14ac:dyDescent="0.35">
      <c r="B136" t="s">
        <v>131</v>
      </c>
      <c r="C136" s="16">
        <v>7.1192602301466498E-2</v>
      </c>
      <c r="D136" s="16">
        <v>6.4870101669393401E-2</v>
      </c>
      <c r="E136" s="16">
        <v>0.10636883218490301</v>
      </c>
      <c r="F136" s="16"/>
      <c r="G136" s="16">
        <v>0</v>
      </c>
      <c r="H136" s="16">
        <v>4.3071761941234001E-2</v>
      </c>
      <c r="I136" s="16">
        <v>6.3585916387765104E-2</v>
      </c>
      <c r="J136" s="16">
        <v>0.15145291256913199</v>
      </c>
      <c r="K136" s="16">
        <v>0.21015884417206601</v>
      </c>
      <c r="L136" s="16">
        <v>0</v>
      </c>
      <c r="M136" s="16"/>
      <c r="N136" s="16">
        <v>0.18004548011295199</v>
      </c>
      <c r="O136" s="16">
        <v>0</v>
      </c>
      <c r="P136" s="16">
        <v>3.7055755735160303E-2</v>
      </c>
      <c r="Q136" s="16">
        <v>7.1036179360446497E-2</v>
      </c>
      <c r="R136" s="16"/>
      <c r="S136" s="16">
        <v>0.13969952162850999</v>
      </c>
      <c r="T136" s="16">
        <v>0</v>
      </c>
      <c r="U136" s="16"/>
      <c r="V136" s="16">
        <v>0</v>
      </c>
      <c r="W136" s="16">
        <v>0</v>
      </c>
      <c r="X136" s="16">
        <v>3.3122441211023097E-2</v>
      </c>
      <c r="Y136" s="16">
        <v>0.71599159137065205</v>
      </c>
      <c r="Z136" s="16"/>
      <c r="AA136" s="16">
        <v>0.14376451328255399</v>
      </c>
      <c r="AB136" s="16">
        <v>0</v>
      </c>
      <c r="AC136" s="16">
        <v>0</v>
      </c>
      <c r="AD136" s="16">
        <v>5.4716894328502803E-2</v>
      </c>
      <c r="AE136" s="16">
        <v>0</v>
      </c>
      <c r="AF136" s="16">
        <v>0.57810513131534702</v>
      </c>
      <c r="AG136" s="16"/>
      <c r="AH136" s="16">
        <v>7.7802154172238999E-2</v>
      </c>
      <c r="AI136" s="16">
        <v>8.5437074984054603E-2</v>
      </c>
      <c r="AJ136" s="16"/>
      <c r="AK136" s="16">
        <v>6.8837245870165195E-2</v>
      </c>
      <c r="AL136" s="16">
        <v>8.3224077429236501E-2</v>
      </c>
      <c r="AM136" s="16"/>
      <c r="AN136" s="16">
        <v>0.12780911884781199</v>
      </c>
      <c r="AO136" s="16">
        <v>4.5912549321053701E-2</v>
      </c>
      <c r="AP136" s="16"/>
      <c r="AQ136" s="16">
        <v>0</v>
      </c>
      <c r="AR136" s="16">
        <v>4.6230970884304903E-2</v>
      </c>
      <c r="AS136" s="16">
        <v>9.4875401959929703E-2</v>
      </c>
      <c r="AT136" s="16"/>
      <c r="AU136" s="16">
        <v>6.4637217056581903E-2</v>
      </c>
      <c r="AV136" s="16">
        <v>7.6244514331469004E-2</v>
      </c>
      <c r="AW136" s="16"/>
      <c r="AX136" s="16">
        <v>7.4257616417593403E-2</v>
      </c>
      <c r="AY136" s="16">
        <v>0</v>
      </c>
      <c r="AZ136" s="16"/>
      <c r="BA136" s="16">
        <v>0.103420599899889</v>
      </c>
      <c r="BB136" s="16">
        <v>0</v>
      </c>
      <c r="BC136" s="16"/>
      <c r="BD136" s="16">
        <v>0</v>
      </c>
      <c r="BE136" s="16">
        <v>0.13633322637613701</v>
      </c>
    </row>
    <row r="137" spans="2:57" x14ac:dyDescent="0.35">
      <c r="B137" t="s">
        <v>132</v>
      </c>
      <c r="C137" s="16">
        <v>0.21325096276067901</v>
      </c>
      <c r="D137" s="16">
        <v>0.24808394843939699</v>
      </c>
      <c r="E137" s="16">
        <v>0.151728949685069</v>
      </c>
      <c r="F137" s="16"/>
      <c r="G137" s="16">
        <v>0</v>
      </c>
      <c r="H137" s="16">
        <v>0.27209197988551698</v>
      </c>
      <c r="I137" s="16">
        <v>0.26911533465403797</v>
      </c>
      <c r="J137" s="16">
        <v>0.33654413124569799</v>
      </c>
      <c r="K137" s="16">
        <v>0.20293394978858001</v>
      </c>
      <c r="L137" s="16">
        <v>0</v>
      </c>
      <c r="M137" s="16"/>
      <c r="N137" s="16">
        <v>0.122563749686128</v>
      </c>
      <c r="O137" s="16">
        <v>0.23902575552580499</v>
      </c>
      <c r="P137" s="16">
        <v>0.28172386862681498</v>
      </c>
      <c r="Q137" s="16">
        <v>0.174031262356309</v>
      </c>
      <c r="R137" s="16"/>
      <c r="S137" s="16">
        <v>0.16982003981810401</v>
      </c>
      <c r="T137" s="16">
        <v>0.25838451211612001</v>
      </c>
      <c r="U137" s="16"/>
      <c r="V137" s="16">
        <v>7.92275570717733E-2</v>
      </c>
      <c r="W137" s="16">
        <v>0.17133302291498501</v>
      </c>
      <c r="X137" s="16">
        <v>0.34174020126412402</v>
      </c>
      <c r="Y137" s="16">
        <v>0</v>
      </c>
      <c r="Z137" s="16"/>
      <c r="AA137" s="16">
        <v>0</v>
      </c>
      <c r="AB137" s="16">
        <v>0</v>
      </c>
      <c r="AC137" s="16">
        <v>0.17658617980927799</v>
      </c>
      <c r="AD137" s="16">
        <v>0.32127197497001397</v>
      </c>
      <c r="AE137" s="16">
        <v>0.46985599892049401</v>
      </c>
      <c r="AF137" s="16">
        <v>0.42189486868465298</v>
      </c>
      <c r="AG137" s="16"/>
      <c r="AH137" s="16">
        <v>0.207417152849694</v>
      </c>
      <c r="AI137" s="16">
        <v>0.33638373535978799</v>
      </c>
      <c r="AJ137" s="16"/>
      <c r="AK137" s="16">
        <v>0.27552962492074901</v>
      </c>
      <c r="AL137" s="16">
        <v>0.103567295260172</v>
      </c>
      <c r="AM137" s="16"/>
      <c r="AN137" s="16">
        <v>0.23811642500633501</v>
      </c>
      <c r="AO137" s="16">
        <v>0.28614677047114501</v>
      </c>
      <c r="AP137" s="16"/>
      <c r="AQ137" s="16">
        <v>0.21614599149934</v>
      </c>
      <c r="AR137" s="16">
        <v>0.18131378975689999</v>
      </c>
      <c r="AS137" s="16">
        <v>0.25398510599854901</v>
      </c>
      <c r="AT137" s="16"/>
      <c r="AU137" s="16">
        <v>0.38693662402401402</v>
      </c>
      <c r="AV137" s="16">
        <v>7.9399991567200595E-2</v>
      </c>
      <c r="AW137" s="16"/>
      <c r="AX137" s="16">
        <v>0.22243193367632799</v>
      </c>
      <c r="AY137" s="16">
        <v>0</v>
      </c>
      <c r="AZ137" s="16"/>
      <c r="BA137" s="16">
        <v>0.243703732099809</v>
      </c>
      <c r="BB137" s="16">
        <v>0.34503104792133299</v>
      </c>
      <c r="BC137" s="16"/>
      <c r="BD137" s="16">
        <v>0.28211170946682101</v>
      </c>
      <c r="BE137" s="16">
        <v>0.18884922207990101</v>
      </c>
    </row>
    <row r="138" spans="2:57" x14ac:dyDescent="0.35">
      <c r="B138" t="s">
        <v>133</v>
      </c>
      <c r="C138" s="16">
        <v>9.2304594794023198E-2</v>
      </c>
      <c r="D138" s="16">
        <v>0.12854229882776599</v>
      </c>
      <c r="E138" s="16">
        <v>0</v>
      </c>
      <c r="F138" s="16"/>
      <c r="G138" s="16">
        <v>0</v>
      </c>
      <c r="H138" s="16">
        <v>0.219095801104747</v>
      </c>
      <c r="I138" s="16">
        <v>9.3046311247134597E-2</v>
      </c>
      <c r="J138" s="16">
        <v>0</v>
      </c>
      <c r="K138" s="16">
        <v>0</v>
      </c>
      <c r="L138" s="16">
        <v>0</v>
      </c>
      <c r="M138" s="16"/>
      <c r="N138" s="16">
        <v>0.177893305339546</v>
      </c>
      <c r="O138" s="16">
        <v>0</v>
      </c>
      <c r="P138" s="16">
        <v>0</v>
      </c>
      <c r="Q138" s="16">
        <v>0.20808136427763599</v>
      </c>
      <c r="R138" s="16"/>
      <c r="S138" s="16">
        <v>0.115333078239649</v>
      </c>
      <c r="T138" s="16">
        <v>6.8373323622366103E-2</v>
      </c>
      <c r="U138" s="16"/>
      <c r="V138" s="16">
        <v>0</v>
      </c>
      <c r="W138" s="16">
        <v>0.187748698013259</v>
      </c>
      <c r="X138" s="16">
        <v>7.7265617450348698E-2</v>
      </c>
      <c r="Y138" s="16">
        <v>0</v>
      </c>
      <c r="Z138" s="16"/>
      <c r="AA138" s="16">
        <v>0.152302714367095</v>
      </c>
      <c r="AB138" s="16">
        <v>0.186351373695819</v>
      </c>
      <c r="AC138" s="16">
        <v>0</v>
      </c>
      <c r="AD138" s="16">
        <v>8.0068126235986206E-2</v>
      </c>
      <c r="AE138" s="16">
        <v>7.4816421136638903E-2</v>
      </c>
      <c r="AF138" s="16">
        <v>0</v>
      </c>
      <c r="AG138" s="16"/>
      <c r="AH138" s="16">
        <v>7.9722120229660701E-2</v>
      </c>
      <c r="AI138" s="16">
        <v>5.6442239175398701E-2</v>
      </c>
      <c r="AJ138" s="16"/>
      <c r="AK138" s="16">
        <v>0.13224073215082599</v>
      </c>
      <c r="AL138" s="16">
        <v>0.129384789584404</v>
      </c>
      <c r="AM138" s="16"/>
      <c r="AN138" s="16">
        <v>4.9712606455710399E-2</v>
      </c>
      <c r="AO138" s="16">
        <v>0.17864828020936099</v>
      </c>
      <c r="AP138" s="16"/>
      <c r="AQ138" s="16">
        <v>0</v>
      </c>
      <c r="AR138" s="16">
        <v>0.110568366917004</v>
      </c>
      <c r="AS138" s="16">
        <v>0.171246858872487</v>
      </c>
      <c r="AT138" s="16"/>
      <c r="AU138" s="16">
        <v>7.5139378577896307E-2</v>
      </c>
      <c r="AV138" s="16">
        <v>0.10553298016885899</v>
      </c>
      <c r="AW138" s="16"/>
      <c r="AX138" s="16">
        <v>9.6278531367223003E-2</v>
      </c>
      <c r="AY138" s="16">
        <v>0</v>
      </c>
      <c r="AZ138" s="16"/>
      <c r="BA138" s="16">
        <v>0.120005090175306</v>
      </c>
      <c r="BB138" s="16">
        <v>0</v>
      </c>
      <c r="BC138" s="16"/>
      <c r="BD138" s="16">
        <v>0.136175950859971</v>
      </c>
      <c r="BE138" s="16">
        <v>6.0040794686191397E-2</v>
      </c>
    </row>
    <row r="139" spans="2:57" x14ac:dyDescent="0.35">
      <c r="B139" t="s">
        <v>134</v>
      </c>
      <c r="C139" s="16">
        <v>0.578454436738288</v>
      </c>
      <c r="D139" s="16">
        <v>0.49611931117101199</v>
      </c>
      <c r="E139" s="16">
        <v>0.74190221813002799</v>
      </c>
      <c r="F139" s="16"/>
      <c r="G139" s="16">
        <v>1</v>
      </c>
      <c r="H139" s="16">
        <v>0.32902299899179299</v>
      </c>
      <c r="I139" s="16">
        <v>0.57425243771106205</v>
      </c>
      <c r="J139" s="16">
        <v>0.512002956185169</v>
      </c>
      <c r="K139" s="16">
        <v>0.58690720603935498</v>
      </c>
      <c r="L139" s="16">
        <v>1</v>
      </c>
      <c r="M139" s="16"/>
      <c r="N139" s="16">
        <v>0.51949746486137405</v>
      </c>
      <c r="O139" s="16">
        <v>0.76097424447419504</v>
      </c>
      <c r="P139" s="16">
        <v>0.56281260973259895</v>
      </c>
      <c r="Q139" s="16">
        <v>0.546851194005608</v>
      </c>
      <c r="R139" s="16"/>
      <c r="S139" s="16">
        <v>0.57514736031373703</v>
      </c>
      <c r="T139" s="16">
        <v>0.58189116077998004</v>
      </c>
      <c r="U139" s="16"/>
      <c r="V139" s="16">
        <v>0.67111731820383402</v>
      </c>
      <c r="W139" s="16">
        <v>0.64091827907175603</v>
      </c>
      <c r="X139" s="16">
        <v>0.54787174007450501</v>
      </c>
      <c r="Y139" s="16">
        <v>0.28400840862934701</v>
      </c>
      <c r="Z139" s="16"/>
      <c r="AA139" s="16">
        <v>0.44224145661145398</v>
      </c>
      <c r="AB139" s="16">
        <v>0.813648626304181</v>
      </c>
      <c r="AC139" s="16">
        <v>0.82341382019072196</v>
      </c>
      <c r="AD139" s="16">
        <v>0.54394300446549704</v>
      </c>
      <c r="AE139" s="16">
        <v>0.45532757994286699</v>
      </c>
      <c r="AF139" s="16">
        <v>0</v>
      </c>
      <c r="AG139" s="16"/>
      <c r="AH139" s="16">
        <v>0.63505857274840705</v>
      </c>
      <c r="AI139" s="16">
        <v>0.52173695048075897</v>
      </c>
      <c r="AJ139" s="16"/>
      <c r="AK139" s="16">
        <v>0.52339239705826002</v>
      </c>
      <c r="AL139" s="16">
        <v>0.53233291812206696</v>
      </c>
      <c r="AM139" s="16"/>
      <c r="AN139" s="16">
        <v>0.58436184969014204</v>
      </c>
      <c r="AO139" s="16">
        <v>0.48929239999843999</v>
      </c>
      <c r="AP139" s="16"/>
      <c r="AQ139" s="16">
        <v>0.64766052210976599</v>
      </c>
      <c r="AR139" s="16">
        <v>0.66188687244179201</v>
      </c>
      <c r="AS139" s="16">
        <v>0.47989263316903502</v>
      </c>
      <c r="AT139" s="16"/>
      <c r="AU139" s="16">
        <v>0.47328678034150801</v>
      </c>
      <c r="AV139" s="16">
        <v>0.65950196158553598</v>
      </c>
      <c r="AW139" s="16"/>
      <c r="AX139" s="16">
        <v>0.56030587831761502</v>
      </c>
      <c r="AY139" s="16">
        <v>1</v>
      </c>
      <c r="AZ139" s="16"/>
      <c r="BA139" s="16">
        <v>0.53287057782499603</v>
      </c>
      <c r="BB139" s="16">
        <v>0.65496895207866701</v>
      </c>
      <c r="BC139" s="16"/>
      <c r="BD139" s="16">
        <v>0.496737503282558</v>
      </c>
      <c r="BE139" s="16">
        <v>0.614776756857771</v>
      </c>
    </row>
    <row r="140" spans="2:57" x14ac:dyDescent="0.35">
      <c r="B140" t="s">
        <v>110</v>
      </c>
      <c r="C140" s="16">
        <v>4.4797403405544299E-2</v>
      </c>
      <c r="D140" s="16">
        <v>6.2384339892431001E-2</v>
      </c>
      <c r="E140" s="16">
        <v>0</v>
      </c>
      <c r="F140" s="16"/>
      <c r="G140" s="16">
        <v>0</v>
      </c>
      <c r="H140" s="16">
        <v>0.13671745807670899</v>
      </c>
      <c r="I140" s="16">
        <v>0</v>
      </c>
      <c r="J140" s="16">
        <v>0</v>
      </c>
      <c r="K140" s="16">
        <v>0</v>
      </c>
      <c r="L140" s="16">
        <v>0</v>
      </c>
      <c r="M140" s="16"/>
      <c r="N140" s="16">
        <v>0</v>
      </c>
      <c r="O140" s="16">
        <v>0</v>
      </c>
      <c r="P140" s="16">
        <v>0.118407765905426</v>
      </c>
      <c r="Q140" s="16">
        <v>0</v>
      </c>
      <c r="R140" s="16"/>
      <c r="S140" s="16">
        <v>0</v>
      </c>
      <c r="T140" s="16">
        <v>9.1351003481533993E-2</v>
      </c>
      <c r="U140" s="16"/>
      <c r="V140" s="16">
        <v>0.249655124724393</v>
      </c>
      <c r="W140" s="16">
        <v>0</v>
      </c>
      <c r="X140" s="16">
        <v>0</v>
      </c>
      <c r="Y140" s="16">
        <v>0</v>
      </c>
      <c r="Z140" s="16"/>
      <c r="AA140" s="16">
        <v>0.26169131573889698</v>
      </c>
      <c r="AB140" s="16">
        <v>0</v>
      </c>
      <c r="AC140" s="16">
        <v>0</v>
      </c>
      <c r="AD140" s="16">
        <v>0</v>
      </c>
      <c r="AE140" s="16">
        <v>0</v>
      </c>
      <c r="AF140" s="16">
        <v>0</v>
      </c>
      <c r="AG140" s="16"/>
      <c r="AH140" s="16">
        <v>0</v>
      </c>
      <c r="AI140" s="16">
        <v>0</v>
      </c>
      <c r="AJ140" s="16"/>
      <c r="AK140" s="16">
        <v>0</v>
      </c>
      <c r="AL140" s="16">
        <v>0.15149091960412001</v>
      </c>
      <c r="AM140" s="16"/>
      <c r="AN140" s="16">
        <v>0</v>
      </c>
      <c r="AO140" s="16">
        <v>0</v>
      </c>
      <c r="AP140" s="16"/>
      <c r="AQ140" s="16">
        <v>0.13619348639089399</v>
      </c>
      <c r="AR140" s="16">
        <v>0</v>
      </c>
      <c r="AS140" s="16">
        <v>0</v>
      </c>
      <c r="AT140" s="16"/>
      <c r="AU140" s="16">
        <v>0</v>
      </c>
      <c r="AV140" s="16">
        <v>7.9320552346935302E-2</v>
      </c>
      <c r="AW140" s="16"/>
      <c r="AX140" s="16">
        <v>4.6726040221240502E-2</v>
      </c>
      <c r="AY140" s="16">
        <v>0</v>
      </c>
      <c r="AZ140" s="16"/>
      <c r="BA140" s="16">
        <v>0</v>
      </c>
      <c r="BB140" s="16">
        <v>0</v>
      </c>
      <c r="BC140" s="16"/>
      <c r="BD140" s="16">
        <v>8.4974836390649303E-2</v>
      </c>
      <c r="BE140" s="16">
        <v>0</v>
      </c>
    </row>
    <row r="141" spans="2:57" x14ac:dyDescent="0.35">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row>
    <row r="142" spans="2:57" x14ac:dyDescent="0.35">
      <c r="B142" s="7" t="s">
        <v>144</v>
      </c>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row>
    <row r="143" spans="2:57" x14ac:dyDescent="0.35">
      <c r="B143" s="15" t="s">
        <v>15</v>
      </c>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row>
    <row r="144" spans="2:57" x14ac:dyDescent="0.35">
      <c r="B144" t="s">
        <v>131</v>
      </c>
      <c r="C144" s="16">
        <v>0.20498719234069601</v>
      </c>
      <c r="D144" s="16">
        <v>0.170134712327314</v>
      </c>
      <c r="E144" s="16">
        <v>0.28910732397773797</v>
      </c>
      <c r="F144" s="16"/>
      <c r="G144" s="16">
        <v>0.60688546504432195</v>
      </c>
      <c r="H144" s="16">
        <v>0</v>
      </c>
      <c r="I144" s="16">
        <v>0.437261758521239</v>
      </c>
      <c r="J144" s="16">
        <v>0.108850744772897</v>
      </c>
      <c r="K144" s="16">
        <v>0.29189234990452501</v>
      </c>
      <c r="L144" s="16">
        <v>0</v>
      </c>
      <c r="M144" s="16"/>
      <c r="N144" s="16">
        <v>0.48180990227936099</v>
      </c>
      <c r="O144" s="16">
        <v>0</v>
      </c>
      <c r="P144" s="16">
        <v>0.33791519957726202</v>
      </c>
      <c r="Q144" s="16">
        <v>6.6717144639405701E-2</v>
      </c>
      <c r="R144" s="16"/>
      <c r="S144" s="16">
        <v>0.24376017757150201</v>
      </c>
      <c r="T144" s="16">
        <v>0.163861844872489</v>
      </c>
      <c r="U144" s="16"/>
      <c r="V144" s="16">
        <v>0.187267076453381</v>
      </c>
      <c r="W144" s="16">
        <v>0</v>
      </c>
      <c r="X144" s="16">
        <v>0.29720127154877302</v>
      </c>
      <c r="Y144" s="16">
        <v>0.58159097405788995</v>
      </c>
      <c r="Z144" s="16"/>
      <c r="AA144" s="16">
        <v>0.18859084369909701</v>
      </c>
      <c r="AB144" s="16">
        <v>0.21907588019251001</v>
      </c>
      <c r="AC144" s="16">
        <v>0.162670377540514</v>
      </c>
      <c r="AD144" s="16">
        <v>0.230602220282803</v>
      </c>
      <c r="AE144" s="16">
        <v>0.281272079839544</v>
      </c>
      <c r="AF144" s="16">
        <v>0</v>
      </c>
      <c r="AG144" s="16"/>
      <c r="AH144" s="16">
        <v>0.21903566499659399</v>
      </c>
      <c r="AI144" s="16">
        <v>0.15777677403976401</v>
      </c>
      <c r="AJ144" s="16"/>
      <c r="AK144" s="16">
        <v>0.25814129978860201</v>
      </c>
      <c r="AL144" s="16">
        <v>0.29285010925097099</v>
      </c>
      <c r="AM144" s="16"/>
      <c r="AN144" s="16">
        <v>0.340813468702656</v>
      </c>
      <c r="AO144" s="16">
        <v>6.8707199176129705E-2</v>
      </c>
      <c r="AP144" s="16"/>
      <c r="AQ144" s="16">
        <v>9.0558267648787605E-2</v>
      </c>
      <c r="AR144" s="16">
        <v>4.05625718937839E-2</v>
      </c>
      <c r="AS144" s="16">
        <v>0.39361386650028302</v>
      </c>
      <c r="AT144" s="16"/>
      <c r="AU144" s="16">
        <v>0.221129461524527</v>
      </c>
      <c r="AV144" s="16">
        <v>0.17974754342735499</v>
      </c>
      <c r="AW144" s="16"/>
      <c r="AX144" s="16">
        <v>0.18601934628705299</v>
      </c>
      <c r="AY144" s="16" t="s">
        <v>141</v>
      </c>
      <c r="AZ144" s="16"/>
      <c r="BA144" s="16">
        <v>0.21608328202167301</v>
      </c>
      <c r="BB144" s="16">
        <v>0</v>
      </c>
      <c r="BC144" s="16"/>
      <c r="BD144" s="16">
        <v>0.23365022896941401</v>
      </c>
      <c r="BE144" s="16">
        <v>0.101293399427176</v>
      </c>
    </row>
    <row r="145" spans="2:57" x14ac:dyDescent="0.35">
      <c r="B145" t="s">
        <v>132</v>
      </c>
      <c r="C145" s="16">
        <v>0.15592599600786999</v>
      </c>
      <c r="D145" s="16">
        <v>0.220528934135442</v>
      </c>
      <c r="E145" s="16">
        <v>0</v>
      </c>
      <c r="F145" s="16"/>
      <c r="G145" s="16">
        <v>0</v>
      </c>
      <c r="H145" s="16">
        <v>0.39387071708180399</v>
      </c>
      <c r="I145" s="16">
        <v>0.132256920202247</v>
      </c>
      <c r="J145" s="16">
        <v>0</v>
      </c>
      <c r="K145" s="16">
        <v>0</v>
      </c>
      <c r="L145" s="16">
        <v>0</v>
      </c>
      <c r="M145" s="16"/>
      <c r="N145" s="16">
        <v>9.3795135522619699E-2</v>
      </c>
      <c r="O145" s="16">
        <v>0.225149331367303</v>
      </c>
      <c r="P145" s="16">
        <v>0.27564273245835003</v>
      </c>
      <c r="Q145" s="16">
        <v>7.2754870443951E-2</v>
      </c>
      <c r="R145" s="16"/>
      <c r="S145" s="16">
        <v>0.23946866039402001</v>
      </c>
      <c r="T145" s="16">
        <v>6.73147869186492E-2</v>
      </c>
      <c r="U145" s="16"/>
      <c r="V145" s="16">
        <v>0.11912884356696</v>
      </c>
      <c r="W145" s="16">
        <v>0</v>
      </c>
      <c r="X145" s="16">
        <v>0.30304510316316002</v>
      </c>
      <c r="Y145" s="16">
        <v>0.18134170791099599</v>
      </c>
      <c r="Z145" s="16"/>
      <c r="AA145" s="16">
        <v>0</v>
      </c>
      <c r="AB145" s="16">
        <v>0</v>
      </c>
      <c r="AC145" s="16">
        <v>0</v>
      </c>
      <c r="AD145" s="16">
        <v>0.344577251421047</v>
      </c>
      <c r="AE145" s="16">
        <v>0</v>
      </c>
      <c r="AF145" s="16">
        <v>0.43340773422054701</v>
      </c>
      <c r="AG145" s="16"/>
      <c r="AH145" s="16">
        <v>0.165582959647009</v>
      </c>
      <c r="AI145" s="16">
        <v>0.23846231410459401</v>
      </c>
      <c r="AJ145" s="16"/>
      <c r="AK145" s="16">
        <v>0.20682547231631099</v>
      </c>
      <c r="AL145" s="16">
        <v>0</v>
      </c>
      <c r="AM145" s="16"/>
      <c r="AN145" s="16">
        <v>0.25764252975069801</v>
      </c>
      <c r="AO145" s="16">
        <v>0.103843406679464</v>
      </c>
      <c r="AP145" s="16"/>
      <c r="AQ145" s="16">
        <v>0</v>
      </c>
      <c r="AR145" s="16">
        <v>0.158595422705888</v>
      </c>
      <c r="AS145" s="16">
        <v>0.29499773981747401</v>
      </c>
      <c r="AT145" s="16"/>
      <c r="AU145" s="16">
        <v>0.225177715786195</v>
      </c>
      <c r="AV145" s="16">
        <v>4.7645736649982201E-2</v>
      </c>
      <c r="AW145" s="16"/>
      <c r="AX145" s="16">
        <v>0.15964616285241001</v>
      </c>
      <c r="AY145" s="16" t="s">
        <v>141</v>
      </c>
      <c r="AZ145" s="16"/>
      <c r="BA145" s="16">
        <v>0.129071058700955</v>
      </c>
      <c r="BB145" s="16">
        <v>0.27618599303899699</v>
      </c>
      <c r="BC145" s="16"/>
      <c r="BD145" s="16">
        <v>0.153827776488387</v>
      </c>
      <c r="BE145" s="16">
        <v>0.19619913096953701</v>
      </c>
    </row>
    <row r="146" spans="2:57" x14ac:dyDescent="0.35">
      <c r="B146" t="s">
        <v>133</v>
      </c>
      <c r="C146" s="16">
        <v>0.14615848752632399</v>
      </c>
      <c r="D146" s="16">
        <v>0.170406151941321</v>
      </c>
      <c r="E146" s="16">
        <v>8.7634195375603602E-2</v>
      </c>
      <c r="F146" s="16"/>
      <c r="G146" s="16">
        <v>0</v>
      </c>
      <c r="H146" s="16">
        <v>0.25587559080175898</v>
      </c>
      <c r="I146" s="16">
        <v>0</v>
      </c>
      <c r="J146" s="16">
        <v>0.23464755282163099</v>
      </c>
      <c r="K146" s="16">
        <v>0.232904771327831</v>
      </c>
      <c r="L146" s="16">
        <v>0</v>
      </c>
      <c r="M146" s="16"/>
      <c r="N146" s="16">
        <v>0</v>
      </c>
      <c r="O146" s="16">
        <v>0</v>
      </c>
      <c r="P146" s="16">
        <v>0.15802813297628299</v>
      </c>
      <c r="Q146" s="16">
        <v>0.28787446022430202</v>
      </c>
      <c r="R146" s="16"/>
      <c r="S146" s="16">
        <v>4.9875634243095199E-2</v>
      </c>
      <c r="T146" s="16">
        <v>0.24828283448935301</v>
      </c>
      <c r="U146" s="16"/>
      <c r="V146" s="16">
        <v>0.164550500164106</v>
      </c>
      <c r="W146" s="16">
        <v>0.23968852714868499</v>
      </c>
      <c r="X146" s="16">
        <v>9.3326222872933295E-2</v>
      </c>
      <c r="Y146" s="16">
        <v>0</v>
      </c>
      <c r="Z146" s="16"/>
      <c r="AA146" s="16">
        <v>0</v>
      </c>
      <c r="AB146" s="16">
        <v>0.390462059903745</v>
      </c>
      <c r="AC146" s="16">
        <v>0.222927796324776</v>
      </c>
      <c r="AD146" s="16">
        <v>6.4346061895827297E-2</v>
      </c>
      <c r="AE146" s="16">
        <v>0.38141978581088498</v>
      </c>
      <c r="AF146" s="16">
        <v>0</v>
      </c>
      <c r="AG146" s="16"/>
      <c r="AH146" s="16">
        <v>0.16799762725877099</v>
      </c>
      <c r="AI146" s="16">
        <v>0</v>
      </c>
      <c r="AJ146" s="16"/>
      <c r="AK146" s="16">
        <v>0.12105386675298301</v>
      </c>
      <c r="AL146" s="16">
        <v>0.20654722997835001</v>
      </c>
      <c r="AM146" s="16"/>
      <c r="AN146" s="16">
        <v>5.5696401797939499E-2</v>
      </c>
      <c r="AO146" s="16">
        <v>0.33659614288977902</v>
      </c>
      <c r="AP146" s="16"/>
      <c r="AQ146" s="16">
        <v>0.300853419828774</v>
      </c>
      <c r="AR146" s="16">
        <v>0.18562220411966701</v>
      </c>
      <c r="AS146" s="16">
        <v>0</v>
      </c>
      <c r="AT146" s="16"/>
      <c r="AU146" s="16">
        <v>0.102120796466038</v>
      </c>
      <c r="AV146" s="16">
        <v>0.21501472134685601</v>
      </c>
      <c r="AW146" s="16"/>
      <c r="AX146" s="16">
        <v>0.14964561586453901</v>
      </c>
      <c r="AY146" s="16" t="s">
        <v>141</v>
      </c>
      <c r="AZ146" s="16"/>
      <c r="BA146" s="16">
        <v>0.229921130853564</v>
      </c>
      <c r="BB146" s="16">
        <v>0</v>
      </c>
      <c r="BC146" s="16"/>
      <c r="BD146" s="16">
        <v>0.183024747342028</v>
      </c>
      <c r="BE146" s="16">
        <v>0.112495558811376</v>
      </c>
    </row>
    <row r="147" spans="2:57" x14ac:dyDescent="0.35">
      <c r="B147" t="s">
        <v>134</v>
      </c>
      <c r="C147" s="16">
        <v>0.49292832412511001</v>
      </c>
      <c r="D147" s="16">
        <v>0.438930201595924</v>
      </c>
      <c r="E147" s="16">
        <v>0.62325848064665801</v>
      </c>
      <c r="F147" s="16"/>
      <c r="G147" s="16">
        <v>0.393114534955678</v>
      </c>
      <c r="H147" s="16">
        <v>0.35025369211643598</v>
      </c>
      <c r="I147" s="16">
        <v>0.43048132127651401</v>
      </c>
      <c r="J147" s="16">
        <v>0.65650170240547201</v>
      </c>
      <c r="K147" s="16">
        <v>0.475202878767644</v>
      </c>
      <c r="L147" s="16">
        <v>1</v>
      </c>
      <c r="M147" s="16"/>
      <c r="N147" s="16">
        <v>0.42439496219801898</v>
      </c>
      <c r="O147" s="16">
        <v>0.77485066863269703</v>
      </c>
      <c r="P147" s="16">
        <v>0.228413934988105</v>
      </c>
      <c r="Q147" s="16">
        <v>0.57265352469234099</v>
      </c>
      <c r="R147" s="16"/>
      <c r="S147" s="16">
        <v>0.46689552779138299</v>
      </c>
      <c r="T147" s="16">
        <v>0.52054053371950904</v>
      </c>
      <c r="U147" s="16"/>
      <c r="V147" s="16">
        <v>0.52905357981555301</v>
      </c>
      <c r="W147" s="16">
        <v>0.76031147285131495</v>
      </c>
      <c r="X147" s="16">
        <v>0.306427402415134</v>
      </c>
      <c r="Y147" s="16">
        <v>0.237067318031114</v>
      </c>
      <c r="Z147" s="16"/>
      <c r="AA147" s="16">
        <v>0.81140915630090305</v>
      </c>
      <c r="AB147" s="16">
        <v>0.390462059903745</v>
      </c>
      <c r="AC147" s="16">
        <v>0.61440182613470995</v>
      </c>
      <c r="AD147" s="16">
        <v>0.36047446640032299</v>
      </c>
      <c r="AE147" s="16">
        <v>0.33730813434957102</v>
      </c>
      <c r="AF147" s="16">
        <v>0.56659226577945299</v>
      </c>
      <c r="AG147" s="16"/>
      <c r="AH147" s="16">
        <v>0.44738374809762599</v>
      </c>
      <c r="AI147" s="16">
        <v>0.60376091185564196</v>
      </c>
      <c r="AJ147" s="16"/>
      <c r="AK147" s="16">
        <v>0.41397936114210399</v>
      </c>
      <c r="AL147" s="16">
        <v>0.50060266077067805</v>
      </c>
      <c r="AM147" s="16"/>
      <c r="AN147" s="16">
        <v>0.34584759974870599</v>
      </c>
      <c r="AO147" s="16">
        <v>0.49085325125462698</v>
      </c>
      <c r="AP147" s="16"/>
      <c r="AQ147" s="16">
        <v>0.60858831252243895</v>
      </c>
      <c r="AR147" s="16">
        <v>0.61521980128066101</v>
      </c>
      <c r="AS147" s="16">
        <v>0.31138839368224303</v>
      </c>
      <c r="AT147" s="16"/>
      <c r="AU147" s="16">
        <v>0.45157202622324</v>
      </c>
      <c r="AV147" s="16">
        <v>0.55759199857580699</v>
      </c>
      <c r="AW147" s="16"/>
      <c r="AX147" s="16">
        <v>0.50468887499599902</v>
      </c>
      <c r="AY147" s="16" t="s">
        <v>141</v>
      </c>
      <c r="AZ147" s="16"/>
      <c r="BA147" s="16">
        <v>0.42492452842380801</v>
      </c>
      <c r="BB147" s="16">
        <v>0.72381400696100295</v>
      </c>
      <c r="BC147" s="16"/>
      <c r="BD147" s="16">
        <v>0.42949724720017002</v>
      </c>
      <c r="BE147" s="16">
        <v>0.59001191079190995</v>
      </c>
    </row>
    <row r="148" spans="2:57" x14ac:dyDescent="0.35">
      <c r="B148" t="s">
        <v>110</v>
      </c>
      <c r="C148" s="16">
        <v>0</v>
      </c>
      <c r="D148" s="16">
        <v>0</v>
      </c>
      <c r="E148" s="16">
        <v>0</v>
      </c>
      <c r="F148" s="16"/>
      <c r="G148" s="16">
        <v>0</v>
      </c>
      <c r="H148" s="16">
        <v>0</v>
      </c>
      <c r="I148" s="16">
        <v>0</v>
      </c>
      <c r="J148" s="16">
        <v>0</v>
      </c>
      <c r="K148" s="16">
        <v>0</v>
      </c>
      <c r="L148" s="16">
        <v>0</v>
      </c>
      <c r="M148" s="16"/>
      <c r="N148" s="16">
        <v>0</v>
      </c>
      <c r="O148" s="16">
        <v>0</v>
      </c>
      <c r="P148" s="16">
        <v>0</v>
      </c>
      <c r="Q148" s="16">
        <v>0</v>
      </c>
      <c r="R148" s="16"/>
      <c r="S148" s="16">
        <v>0</v>
      </c>
      <c r="T148" s="16">
        <v>0</v>
      </c>
      <c r="U148" s="16"/>
      <c r="V148" s="16">
        <v>0</v>
      </c>
      <c r="W148" s="16">
        <v>0</v>
      </c>
      <c r="X148" s="16">
        <v>0</v>
      </c>
      <c r="Y148" s="16">
        <v>0</v>
      </c>
      <c r="Z148" s="16"/>
      <c r="AA148" s="16">
        <v>0</v>
      </c>
      <c r="AB148" s="16">
        <v>0</v>
      </c>
      <c r="AC148" s="16">
        <v>0</v>
      </c>
      <c r="AD148" s="16">
        <v>0</v>
      </c>
      <c r="AE148" s="16">
        <v>0</v>
      </c>
      <c r="AF148" s="16">
        <v>0</v>
      </c>
      <c r="AG148" s="16"/>
      <c r="AH148" s="16">
        <v>0</v>
      </c>
      <c r="AI148" s="16">
        <v>0</v>
      </c>
      <c r="AJ148" s="16"/>
      <c r="AK148" s="16">
        <v>0</v>
      </c>
      <c r="AL148" s="16">
        <v>0</v>
      </c>
      <c r="AM148" s="16"/>
      <c r="AN148" s="16">
        <v>0</v>
      </c>
      <c r="AO148" s="16">
        <v>0</v>
      </c>
      <c r="AP148" s="16"/>
      <c r="AQ148" s="16">
        <v>0</v>
      </c>
      <c r="AR148" s="16">
        <v>0</v>
      </c>
      <c r="AS148" s="16">
        <v>0</v>
      </c>
      <c r="AT148" s="16"/>
      <c r="AU148" s="16">
        <v>0</v>
      </c>
      <c r="AV148" s="16">
        <v>0</v>
      </c>
      <c r="AW148" s="16"/>
      <c r="AX148" s="16">
        <v>0</v>
      </c>
      <c r="AY148" s="16" t="s">
        <v>141</v>
      </c>
      <c r="AZ148" s="16"/>
      <c r="BA148" s="16">
        <v>0</v>
      </c>
      <c r="BB148" s="16">
        <v>0</v>
      </c>
      <c r="BC148" s="16"/>
      <c r="BD148" s="16">
        <v>0</v>
      </c>
      <c r="BE148" s="16">
        <v>0</v>
      </c>
    </row>
    <row r="149" spans="2:57" x14ac:dyDescent="0.35">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row>
    <row r="150" spans="2:57" x14ac:dyDescent="0.35">
      <c r="B150" s="7" t="s">
        <v>145</v>
      </c>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row>
    <row r="151" spans="2:57" x14ac:dyDescent="0.35">
      <c r="B151" s="15" t="s">
        <v>15</v>
      </c>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row>
    <row r="152" spans="2:57" x14ac:dyDescent="0.35">
      <c r="B152" t="s">
        <v>131</v>
      </c>
      <c r="C152" s="16">
        <v>0.123252435245134</v>
      </c>
      <c r="D152" s="16">
        <v>8.7769405246655496E-2</v>
      </c>
      <c r="E152" s="16">
        <v>0.493519295876862</v>
      </c>
      <c r="F152" s="16"/>
      <c r="G152" s="16">
        <v>0</v>
      </c>
      <c r="H152" s="16">
        <v>0.12551630456107299</v>
      </c>
      <c r="I152" s="16">
        <v>8.0924305337187294E-2</v>
      </c>
      <c r="J152" s="16">
        <v>0</v>
      </c>
      <c r="K152" s="16">
        <v>0.61666246997402396</v>
      </c>
      <c r="L152" s="16" t="s">
        <v>141</v>
      </c>
      <c r="M152" s="16"/>
      <c r="N152" s="16">
        <v>0.264080701706013</v>
      </c>
      <c r="O152" s="16">
        <v>0</v>
      </c>
      <c r="P152" s="16">
        <v>0.102092522629677</v>
      </c>
      <c r="Q152" s="16">
        <v>0.102053580984746</v>
      </c>
      <c r="R152" s="16"/>
      <c r="S152" s="16">
        <v>0.24711509963832201</v>
      </c>
      <c r="T152" s="16">
        <v>0</v>
      </c>
      <c r="U152" s="16"/>
      <c r="V152" s="16">
        <v>0.20315866364308299</v>
      </c>
      <c r="W152" s="16">
        <v>0</v>
      </c>
      <c r="X152" s="16">
        <v>0.105587419609462</v>
      </c>
      <c r="Y152" s="16">
        <v>0.40636842566403703</v>
      </c>
      <c r="Z152" s="16"/>
      <c r="AA152" s="16">
        <v>0.245557536412711</v>
      </c>
      <c r="AB152" s="16">
        <v>0</v>
      </c>
      <c r="AC152" s="16">
        <v>0</v>
      </c>
      <c r="AD152" s="16">
        <v>9.5802249778830201E-2</v>
      </c>
      <c r="AE152" s="16">
        <v>0.21926430945841299</v>
      </c>
      <c r="AF152" s="16">
        <v>0</v>
      </c>
      <c r="AG152" s="16"/>
      <c r="AH152" s="16">
        <v>0.16401106981086599</v>
      </c>
      <c r="AI152" s="16">
        <v>8.6711160891059E-2</v>
      </c>
      <c r="AJ152" s="16"/>
      <c r="AK152" s="16">
        <v>6.3407993911212407E-2</v>
      </c>
      <c r="AL152" s="16">
        <v>0.35597493812711201</v>
      </c>
      <c r="AM152" s="16"/>
      <c r="AN152" s="16">
        <v>0.14534813072590999</v>
      </c>
      <c r="AO152" s="16">
        <v>0.14025489652129999</v>
      </c>
      <c r="AP152" s="16"/>
      <c r="AQ152" s="16">
        <v>0</v>
      </c>
      <c r="AR152" s="16">
        <v>6.7287676403543606E-2</v>
      </c>
      <c r="AS152" s="16">
        <v>0.16742869485613299</v>
      </c>
      <c r="AT152" s="16"/>
      <c r="AU152" s="16">
        <v>0.115058894472356</v>
      </c>
      <c r="AV152" s="16">
        <v>0.13079851229937201</v>
      </c>
      <c r="AW152" s="16"/>
      <c r="AX152" s="16">
        <v>0.13522245097945301</v>
      </c>
      <c r="AY152" s="16">
        <v>0</v>
      </c>
      <c r="AZ152" s="16"/>
      <c r="BA152" s="16">
        <v>0.137694667301484</v>
      </c>
      <c r="BB152" s="16">
        <v>0.26612618593752801</v>
      </c>
      <c r="BC152" s="16"/>
      <c r="BD152" s="16">
        <v>4.15262914803314E-2</v>
      </c>
      <c r="BE152" s="16">
        <v>0.154745685121045</v>
      </c>
    </row>
    <row r="153" spans="2:57" x14ac:dyDescent="0.35">
      <c r="B153" t="s">
        <v>132</v>
      </c>
      <c r="C153" s="16">
        <v>0.19908552835057799</v>
      </c>
      <c r="D153" s="16">
        <v>0.21816408634703</v>
      </c>
      <c r="E153" s="16">
        <v>0</v>
      </c>
      <c r="F153" s="16"/>
      <c r="G153" s="16">
        <v>0</v>
      </c>
      <c r="H153" s="16">
        <v>0.25454309021066301</v>
      </c>
      <c r="I153" s="16">
        <v>0.28477191093230803</v>
      </c>
      <c r="J153" s="16">
        <v>0</v>
      </c>
      <c r="K153" s="16">
        <v>0</v>
      </c>
      <c r="L153" s="16" t="s">
        <v>141</v>
      </c>
      <c r="M153" s="16"/>
      <c r="N153" s="16">
        <v>0.30776701909038401</v>
      </c>
      <c r="O153" s="16">
        <v>0</v>
      </c>
      <c r="P153" s="16">
        <v>0.30676785401249101</v>
      </c>
      <c r="Q153" s="16">
        <v>0</v>
      </c>
      <c r="R153" s="16"/>
      <c r="S153" s="16">
        <v>0.15083073648831899</v>
      </c>
      <c r="T153" s="16">
        <v>0.24710258529350701</v>
      </c>
      <c r="U153" s="16"/>
      <c r="V153" s="16">
        <v>0</v>
      </c>
      <c r="W153" s="16">
        <v>0</v>
      </c>
      <c r="X153" s="16">
        <v>0.31174472130779102</v>
      </c>
      <c r="Y153" s="16">
        <v>0.34101968994293702</v>
      </c>
      <c r="Z153" s="16"/>
      <c r="AA153" s="16">
        <v>0</v>
      </c>
      <c r="AB153" s="16">
        <v>0</v>
      </c>
      <c r="AC153" s="16">
        <v>0</v>
      </c>
      <c r="AD153" s="16">
        <v>0.31510816159939897</v>
      </c>
      <c r="AE153" s="16">
        <v>0.25971283448340399</v>
      </c>
      <c r="AF153" s="16">
        <v>0</v>
      </c>
      <c r="AG153" s="16"/>
      <c r="AH153" s="16">
        <v>0.17546247452327199</v>
      </c>
      <c r="AI153" s="16">
        <v>0.174180737786093</v>
      </c>
      <c r="AJ153" s="16"/>
      <c r="AK153" s="16">
        <v>0.33614513696014597</v>
      </c>
      <c r="AL153" s="16">
        <v>0</v>
      </c>
      <c r="AM153" s="16"/>
      <c r="AN153" s="16">
        <v>0.27964092631083698</v>
      </c>
      <c r="AO153" s="16">
        <v>6.2993993368209197E-2</v>
      </c>
      <c r="AP153" s="16"/>
      <c r="AQ153" s="16">
        <v>0.26850851802911602</v>
      </c>
      <c r="AR153" s="16">
        <v>0.11826589303461001</v>
      </c>
      <c r="AS153" s="16">
        <v>0.26192945924719901</v>
      </c>
      <c r="AT153" s="16"/>
      <c r="AU153" s="16">
        <v>0.32385485522747998</v>
      </c>
      <c r="AV153" s="16">
        <v>8.4175627890136703E-2</v>
      </c>
      <c r="AW153" s="16"/>
      <c r="AX153" s="16">
        <v>0.21842029364014001</v>
      </c>
      <c r="AY153" s="16">
        <v>0</v>
      </c>
      <c r="AZ153" s="16"/>
      <c r="BA153" s="16">
        <v>0.18252875252287201</v>
      </c>
      <c r="BB153" s="16">
        <v>0.46774762812494503</v>
      </c>
      <c r="BC153" s="16"/>
      <c r="BD153" s="16">
        <v>0.21709292777839301</v>
      </c>
      <c r="BE153" s="16">
        <v>0.19286121443722301</v>
      </c>
    </row>
    <row r="154" spans="2:57" x14ac:dyDescent="0.35">
      <c r="B154" t="s">
        <v>133</v>
      </c>
      <c r="C154" s="16">
        <v>0.26307174467921302</v>
      </c>
      <c r="D154" s="16">
        <v>0.23974562957641499</v>
      </c>
      <c r="E154" s="16">
        <v>0.50648070412313795</v>
      </c>
      <c r="F154" s="16"/>
      <c r="G154" s="16">
        <v>0</v>
      </c>
      <c r="H154" s="16">
        <v>0.20150450042582799</v>
      </c>
      <c r="I154" s="16">
        <v>0.40929072050950899</v>
      </c>
      <c r="J154" s="16">
        <v>0.31688874598553701</v>
      </c>
      <c r="K154" s="16">
        <v>0.38333753002597598</v>
      </c>
      <c r="L154" s="16" t="s">
        <v>141</v>
      </c>
      <c r="M154" s="16"/>
      <c r="N154" s="16">
        <v>0</v>
      </c>
      <c r="O154" s="16">
        <v>0.51659767667595302</v>
      </c>
      <c r="P154" s="16">
        <v>0.33990875739969301</v>
      </c>
      <c r="Q154" s="16">
        <v>0.23824010180643801</v>
      </c>
      <c r="R154" s="16"/>
      <c r="S154" s="16">
        <v>0.33096051842594798</v>
      </c>
      <c r="T154" s="16">
        <v>0.19551743579135</v>
      </c>
      <c r="U154" s="16"/>
      <c r="V154" s="16">
        <v>0.35918260176201999</v>
      </c>
      <c r="W154" s="16">
        <v>0.216008204776027</v>
      </c>
      <c r="X154" s="16">
        <v>0.26502089558203301</v>
      </c>
      <c r="Y154" s="16">
        <v>0.25261188439302601</v>
      </c>
      <c r="Z154" s="16"/>
      <c r="AA154" s="16">
        <v>0.25078791461776001</v>
      </c>
      <c r="AB154" s="16">
        <v>0</v>
      </c>
      <c r="AC154" s="16">
        <v>0.5</v>
      </c>
      <c r="AD154" s="16">
        <v>0.251286649929921</v>
      </c>
      <c r="AE154" s="16">
        <v>0</v>
      </c>
      <c r="AF154" s="16">
        <v>1</v>
      </c>
      <c r="AG154" s="16"/>
      <c r="AH154" s="16">
        <v>0.29142230171709899</v>
      </c>
      <c r="AI154" s="16">
        <v>0.15404952916186199</v>
      </c>
      <c r="AJ154" s="16"/>
      <c r="AK154" s="16">
        <v>0.22073944485998701</v>
      </c>
      <c r="AL154" s="16">
        <v>0.259286854681125</v>
      </c>
      <c r="AM154" s="16"/>
      <c r="AN154" s="16">
        <v>0.25959817264534402</v>
      </c>
      <c r="AO154" s="16">
        <v>0.24762013227759</v>
      </c>
      <c r="AP154" s="16"/>
      <c r="AQ154" s="16">
        <v>0</v>
      </c>
      <c r="AR154" s="16">
        <v>0.43188680850557498</v>
      </c>
      <c r="AS154" s="16">
        <v>0.31277933793166102</v>
      </c>
      <c r="AT154" s="16"/>
      <c r="AU154" s="16">
        <v>0.21494550182772301</v>
      </c>
      <c r="AV154" s="16">
        <v>0.30739499233972001</v>
      </c>
      <c r="AW154" s="16"/>
      <c r="AX154" s="16">
        <v>0.28862071591699701</v>
      </c>
      <c r="AY154" s="16">
        <v>0</v>
      </c>
      <c r="AZ154" s="16"/>
      <c r="BA154" s="16">
        <v>0.36841995606213102</v>
      </c>
      <c r="BB154" s="16">
        <v>0</v>
      </c>
      <c r="BC154" s="16"/>
      <c r="BD154" s="16">
        <v>0.31928816445069602</v>
      </c>
      <c r="BE154" s="16">
        <v>0.20024347492790701</v>
      </c>
    </row>
    <row r="155" spans="2:57" x14ac:dyDescent="0.35">
      <c r="B155" t="s">
        <v>134</v>
      </c>
      <c r="C155" s="16">
        <v>0.38965928495846802</v>
      </c>
      <c r="D155" s="16">
        <v>0.42700070966436099</v>
      </c>
      <c r="E155" s="16">
        <v>0</v>
      </c>
      <c r="F155" s="16"/>
      <c r="G155" s="16">
        <v>1</v>
      </c>
      <c r="H155" s="16">
        <v>0.36206179307976799</v>
      </c>
      <c r="I155" s="16">
        <v>0.22501306322099601</v>
      </c>
      <c r="J155" s="16">
        <v>0.68311125401446304</v>
      </c>
      <c r="K155" s="16">
        <v>0</v>
      </c>
      <c r="L155" s="16" t="s">
        <v>141</v>
      </c>
      <c r="M155" s="16"/>
      <c r="N155" s="16">
        <v>0.42815227920360299</v>
      </c>
      <c r="O155" s="16">
        <v>0.48340232332404698</v>
      </c>
      <c r="P155" s="16">
        <v>0.19982845204793001</v>
      </c>
      <c r="Q155" s="16">
        <v>0.65970631720881601</v>
      </c>
      <c r="R155" s="16"/>
      <c r="S155" s="16">
        <v>0.22110819721703401</v>
      </c>
      <c r="T155" s="16">
        <v>0.55737997891514302</v>
      </c>
      <c r="U155" s="16"/>
      <c r="V155" s="16">
        <v>0.43765873459489801</v>
      </c>
      <c r="W155" s="16">
        <v>0.783991795223973</v>
      </c>
      <c r="X155" s="16">
        <v>0.26992649005069003</v>
      </c>
      <c r="Y155" s="16">
        <v>0</v>
      </c>
      <c r="Z155" s="16"/>
      <c r="AA155" s="16">
        <v>0.50365454896952899</v>
      </c>
      <c r="AB155" s="16">
        <v>1</v>
      </c>
      <c r="AC155" s="16">
        <v>0.5</v>
      </c>
      <c r="AD155" s="16">
        <v>0.28956760499828099</v>
      </c>
      <c r="AE155" s="16">
        <v>0.52102285605818399</v>
      </c>
      <c r="AF155" s="16">
        <v>0</v>
      </c>
      <c r="AG155" s="16"/>
      <c r="AH155" s="16">
        <v>0.32751646391488598</v>
      </c>
      <c r="AI155" s="16">
        <v>0.585058572160986</v>
      </c>
      <c r="AJ155" s="16"/>
      <c r="AK155" s="16">
        <v>0.379707424268655</v>
      </c>
      <c r="AL155" s="16">
        <v>0.38473820719176399</v>
      </c>
      <c r="AM155" s="16"/>
      <c r="AN155" s="16">
        <v>0.26192207978897802</v>
      </c>
      <c r="AO155" s="16">
        <v>0.54913097783290099</v>
      </c>
      <c r="AP155" s="16"/>
      <c r="AQ155" s="16">
        <v>0.73149148197088398</v>
      </c>
      <c r="AR155" s="16">
        <v>0.38255962205627198</v>
      </c>
      <c r="AS155" s="16">
        <v>0.18219273009557799</v>
      </c>
      <c r="AT155" s="16"/>
      <c r="AU155" s="16">
        <v>0.29413962050506098</v>
      </c>
      <c r="AV155" s="16">
        <v>0.47763086747077099</v>
      </c>
      <c r="AW155" s="16"/>
      <c r="AX155" s="16">
        <v>0.33038428606849102</v>
      </c>
      <c r="AY155" s="16">
        <v>1</v>
      </c>
      <c r="AZ155" s="16"/>
      <c r="BA155" s="16">
        <v>0.311356624113513</v>
      </c>
      <c r="BB155" s="16">
        <v>0</v>
      </c>
      <c r="BC155" s="16"/>
      <c r="BD155" s="16">
        <v>0.38056632481024899</v>
      </c>
      <c r="BE155" s="16">
        <v>0.45214962551382498</v>
      </c>
    </row>
    <row r="156" spans="2:57" x14ac:dyDescent="0.35">
      <c r="B156" t="s">
        <v>110</v>
      </c>
      <c r="C156" s="16">
        <v>2.4931006766606499E-2</v>
      </c>
      <c r="D156" s="16">
        <v>2.7320169165538099E-2</v>
      </c>
      <c r="E156" s="16">
        <v>0</v>
      </c>
      <c r="F156" s="16"/>
      <c r="G156" s="16">
        <v>0</v>
      </c>
      <c r="H156" s="16">
        <v>5.6374311722668297E-2</v>
      </c>
      <c r="I156" s="16">
        <v>0</v>
      </c>
      <c r="J156" s="16">
        <v>0</v>
      </c>
      <c r="K156" s="16">
        <v>0</v>
      </c>
      <c r="L156" s="16" t="s">
        <v>141</v>
      </c>
      <c r="M156" s="16"/>
      <c r="N156" s="16">
        <v>0</v>
      </c>
      <c r="O156" s="16">
        <v>0</v>
      </c>
      <c r="P156" s="16">
        <v>5.1402413910208999E-2</v>
      </c>
      <c r="Q156" s="16">
        <v>0</v>
      </c>
      <c r="R156" s="16"/>
      <c r="S156" s="16">
        <v>4.9985448230377698E-2</v>
      </c>
      <c r="T156" s="16">
        <v>0</v>
      </c>
      <c r="U156" s="16"/>
      <c r="V156" s="16">
        <v>0</v>
      </c>
      <c r="W156" s="16">
        <v>0</v>
      </c>
      <c r="X156" s="16">
        <v>4.7720473450023303E-2</v>
      </c>
      <c r="Y156" s="16">
        <v>0</v>
      </c>
      <c r="Z156" s="16"/>
      <c r="AA156" s="16">
        <v>0</v>
      </c>
      <c r="AB156" s="16">
        <v>0</v>
      </c>
      <c r="AC156" s="16">
        <v>0</v>
      </c>
      <c r="AD156" s="16">
        <v>4.8235333693568402E-2</v>
      </c>
      <c r="AE156" s="16">
        <v>0</v>
      </c>
      <c r="AF156" s="16">
        <v>0</v>
      </c>
      <c r="AG156" s="16"/>
      <c r="AH156" s="16">
        <v>4.1587690033877502E-2</v>
      </c>
      <c r="AI156" s="16">
        <v>0</v>
      </c>
      <c r="AJ156" s="16"/>
      <c r="AK156" s="16">
        <v>0</v>
      </c>
      <c r="AL156" s="16">
        <v>0</v>
      </c>
      <c r="AM156" s="16"/>
      <c r="AN156" s="16">
        <v>5.3490690528931399E-2</v>
      </c>
      <c r="AO156" s="16">
        <v>0</v>
      </c>
      <c r="AP156" s="16"/>
      <c r="AQ156" s="16">
        <v>0</v>
      </c>
      <c r="AR156" s="16">
        <v>0</v>
      </c>
      <c r="AS156" s="16">
        <v>7.56697778694288E-2</v>
      </c>
      <c r="AT156" s="16"/>
      <c r="AU156" s="16">
        <v>5.2001127967380101E-2</v>
      </c>
      <c r="AV156" s="16">
        <v>0</v>
      </c>
      <c r="AW156" s="16"/>
      <c r="AX156" s="16">
        <v>2.7352253394919802E-2</v>
      </c>
      <c r="AY156" s="16">
        <v>0</v>
      </c>
      <c r="AZ156" s="16"/>
      <c r="BA156" s="16">
        <v>0</v>
      </c>
      <c r="BB156" s="16">
        <v>0.26612618593752801</v>
      </c>
      <c r="BC156" s="16"/>
      <c r="BD156" s="16">
        <v>4.15262914803314E-2</v>
      </c>
      <c r="BE156" s="16">
        <v>0</v>
      </c>
    </row>
    <row r="157" spans="2:57" x14ac:dyDescent="0.35">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row>
    <row r="158" spans="2:57" x14ac:dyDescent="0.35">
      <c r="B158" s="7" t="s">
        <v>146</v>
      </c>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row>
    <row r="159" spans="2:57" x14ac:dyDescent="0.35">
      <c r="B159" s="15" t="s">
        <v>15</v>
      </c>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row>
    <row r="160" spans="2:57" x14ac:dyDescent="0.35">
      <c r="B160" t="s">
        <v>131</v>
      </c>
      <c r="C160" s="16">
        <v>0.138281063546459</v>
      </c>
      <c r="D160" s="16">
        <v>0.187401658770567</v>
      </c>
      <c r="E160" s="16">
        <v>6.8560252081132797E-2</v>
      </c>
      <c r="F160" s="16"/>
      <c r="G160" s="16">
        <v>0</v>
      </c>
      <c r="H160" s="16">
        <v>0.190504119292078</v>
      </c>
      <c r="I160" s="16">
        <v>0.14554661380668699</v>
      </c>
      <c r="J160" s="16">
        <v>0.109177624802891</v>
      </c>
      <c r="K160" s="16">
        <v>0.295225655294997</v>
      </c>
      <c r="L160" s="16" t="s">
        <v>141</v>
      </c>
      <c r="M160" s="16"/>
      <c r="N160" s="16">
        <v>0.31257546624815602</v>
      </c>
      <c r="O160" s="16">
        <v>5.7269044245483E-2</v>
      </c>
      <c r="P160" s="16">
        <v>0.19960026947659301</v>
      </c>
      <c r="Q160" s="16">
        <v>0</v>
      </c>
      <c r="R160" s="16"/>
      <c r="S160" s="16">
        <v>0.16867563878323899</v>
      </c>
      <c r="T160" s="16">
        <v>9.5340876274638803E-2</v>
      </c>
      <c r="U160" s="16"/>
      <c r="V160" s="16">
        <v>5.86486744970822E-2</v>
      </c>
      <c r="W160" s="16">
        <v>9.3600017035180394E-2</v>
      </c>
      <c r="X160" s="16">
        <v>0.14279223973226801</v>
      </c>
      <c r="Y160" s="16">
        <v>0.63926990830261499</v>
      </c>
      <c r="Z160" s="16"/>
      <c r="AA160" s="16">
        <v>0.14219827163117901</v>
      </c>
      <c r="AB160" s="16">
        <v>9.2286534455328501E-2</v>
      </c>
      <c r="AC160" s="16">
        <v>0</v>
      </c>
      <c r="AD160" s="16">
        <v>0.268589870005219</v>
      </c>
      <c r="AE160" s="16">
        <v>0.13156134534292199</v>
      </c>
      <c r="AF160" s="16">
        <v>0</v>
      </c>
      <c r="AG160" s="16"/>
      <c r="AH160" s="16">
        <v>0.20557454221697199</v>
      </c>
      <c r="AI160" s="16">
        <v>7.3366432201760007E-2</v>
      </c>
      <c r="AJ160" s="16"/>
      <c r="AK160" s="16">
        <v>0.23163421034398701</v>
      </c>
      <c r="AL160" s="16">
        <v>0.12704410540253999</v>
      </c>
      <c r="AM160" s="16"/>
      <c r="AN160" s="16">
        <v>0.25327111740901798</v>
      </c>
      <c r="AO160" s="16">
        <v>8.8897315663671497E-2</v>
      </c>
      <c r="AP160" s="16"/>
      <c r="AQ160" s="16">
        <v>3.5034582775399899E-2</v>
      </c>
      <c r="AR160" s="16">
        <v>6.2383016277267E-2</v>
      </c>
      <c r="AS160" s="16">
        <v>0.38441958985980101</v>
      </c>
      <c r="AT160" s="16"/>
      <c r="AU160" s="16">
        <v>0.25984881366842</v>
      </c>
      <c r="AV160" s="16">
        <v>8.1751767493963498E-2</v>
      </c>
      <c r="AW160" s="16"/>
      <c r="AX160" s="16">
        <v>0.14524954202630799</v>
      </c>
      <c r="AY160" s="16">
        <v>0</v>
      </c>
      <c r="AZ160" s="16"/>
      <c r="BA160" s="16">
        <v>0.192519237052207</v>
      </c>
      <c r="BB160" s="16">
        <v>5.1850425618185897E-2</v>
      </c>
      <c r="BC160" s="16"/>
      <c r="BD160" s="16">
        <v>0.20492289198532301</v>
      </c>
      <c r="BE160" s="16">
        <v>5.82517273040635E-2</v>
      </c>
    </row>
    <row r="161" spans="2:57" x14ac:dyDescent="0.35">
      <c r="B161" t="s">
        <v>132</v>
      </c>
      <c r="C161" s="16">
        <v>0.154289324190865</v>
      </c>
      <c r="D161" s="16">
        <v>0.248776876739427</v>
      </c>
      <c r="E161" s="16">
        <v>0</v>
      </c>
      <c r="F161" s="16"/>
      <c r="G161" s="16">
        <v>4.9233256992555902E-2</v>
      </c>
      <c r="H161" s="16">
        <v>0.18576528826077901</v>
      </c>
      <c r="I161" s="16">
        <v>0.15457582438782599</v>
      </c>
      <c r="J161" s="16">
        <v>0.235352202103218</v>
      </c>
      <c r="K161" s="16">
        <v>0.18352190868020801</v>
      </c>
      <c r="L161" s="16" t="s">
        <v>141</v>
      </c>
      <c r="M161" s="16"/>
      <c r="N161" s="16">
        <v>0.13307703798678799</v>
      </c>
      <c r="O161" s="16">
        <v>0.15580020910988501</v>
      </c>
      <c r="P161" s="16">
        <v>0.13074245390106001</v>
      </c>
      <c r="Q161" s="16">
        <v>0.203346033063424</v>
      </c>
      <c r="R161" s="16"/>
      <c r="S161" s="16">
        <v>0.14414523475469801</v>
      </c>
      <c r="T161" s="16">
        <v>0.16862047034763</v>
      </c>
      <c r="U161" s="16"/>
      <c r="V161" s="16">
        <v>4.9591037184522298E-2</v>
      </c>
      <c r="W161" s="16">
        <v>6.2502491940753704E-2</v>
      </c>
      <c r="X161" s="16">
        <v>0.29900562438519901</v>
      </c>
      <c r="Y161" s="16">
        <v>0.21606869683890101</v>
      </c>
      <c r="Z161" s="16"/>
      <c r="AA161" s="16">
        <v>0</v>
      </c>
      <c r="AB161" s="16">
        <v>0</v>
      </c>
      <c r="AC161" s="16">
        <v>0.13575660694004499</v>
      </c>
      <c r="AD161" s="16">
        <v>0.28818001848667602</v>
      </c>
      <c r="AE161" s="16">
        <v>0.25497201092808103</v>
      </c>
      <c r="AF161" s="16">
        <v>0.54337702094119</v>
      </c>
      <c r="AG161" s="16"/>
      <c r="AH161" s="16">
        <v>0.21598179575085599</v>
      </c>
      <c r="AI161" s="16">
        <v>0</v>
      </c>
      <c r="AJ161" s="16"/>
      <c r="AK161" s="16">
        <v>0.21493343052755001</v>
      </c>
      <c r="AL161" s="16">
        <v>0</v>
      </c>
      <c r="AM161" s="16"/>
      <c r="AN161" s="16">
        <v>0.21560274235621299</v>
      </c>
      <c r="AO161" s="16">
        <v>0.12514720060958801</v>
      </c>
      <c r="AP161" s="16"/>
      <c r="AQ161" s="16">
        <v>0.190890958698824</v>
      </c>
      <c r="AR161" s="16">
        <v>0.146666804917162</v>
      </c>
      <c r="AS161" s="16">
        <v>0.12018264556342299</v>
      </c>
      <c r="AT161" s="16"/>
      <c r="AU161" s="16">
        <v>0.33840275039652201</v>
      </c>
      <c r="AV161" s="16">
        <v>6.8676138401234793E-2</v>
      </c>
      <c r="AW161" s="16"/>
      <c r="AX161" s="16">
        <v>0.162064516308427</v>
      </c>
      <c r="AY161" s="16">
        <v>0</v>
      </c>
      <c r="AZ161" s="16"/>
      <c r="BA161" s="16">
        <v>0.1896893175522</v>
      </c>
      <c r="BB161" s="16">
        <v>0.22668369085819401</v>
      </c>
      <c r="BC161" s="16"/>
      <c r="BD161" s="16">
        <v>0.156751153308961</v>
      </c>
      <c r="BE161" s="16">
        <v>0.19402995171833601</v>
      </c>
    </row>
    <row r="162" spans="2:57" x14ac:dyDescent="0.35">
      <c r="B162" t="s">
        <v>133</v>
      </c>
      <c r="C162" s="16">
        <v>0.119536367236175</v>
      </c>
      <c r="D162" s="16">
        <v>9.4494805621727004E-2</v>
      </c>
      <c r="E162" s="16">
        <v>0.189402103371275</v>
      </c>
      <c r="F162" s="16"/>
      <c r="G162" s="16">
        <v>0.142387411696206</v>
      </c>
      <c r="H162" s="16">
        <v>0.140360073573051</v>
      </c>
      <c r="I162" s="16">
        <v>0.11766537180648701</v>
      </c>
      <c r="J162" s="16">
        <v>8.5121855469991306E-2</v>
      </c>
      <c r="K162" s="16">
        <v>0</v>
      </c>
      <c r="L162" s="16" t="s">
        <v>141</v>
      </c>
      <c r="M162" s="16"/>
      <c r="N162" s="16">
        <v>0.151897719010198</v>
      </c>
      <c r="O162" s="16">
        <v>0.174678065665858</v>
      </c>
      <c r="P162" s="16">
        <v>0.106624192145591</v>
      </c>
      <c r="Q162" s="16">
        <v>5.6199725171805798E-2</v>
      </c>
      <c r="R162" s="16"/>
      <c r="S162" s="16">
        <v>0.127692939695049</v>
      </c>
      <c r="T162" s="16">
        <v>0.108013102109035</v>
      </c>
      <c r="U162" s="16"/>
      <c r="V162" s="16">
        <v>0.11670814421985801</v>
      </c>
      <c r="W162" s="16">
        <v>0.16254520871456901</v>
      </c>
      <c r="X162" s="16">
        <v>7.3581692272556995E-2</v>
      </c>
      <c r="Y162" s="16">
        <v>0.144661394858484</v>
      </c>
      <c r="Z162" s="16"/>
      <c r="AA162" s="16">
        <v>0.279458602890024</v>
      </c>
      <c r="AB162" s="16">
        <v>5.7838086637782997E-2</v>
      </c>
      <c r="AC162" s="16">
        <v>0.16535107577146799</v>
      </c>
      <c r="AD162" s="16">
        <v>0</v>
      </c>
      <c r="AE162" s="16">
        <v>0.252880430944812</v>
      </c>
      <c r="AF162" s="16">
        <v>0</v>
      </c>
      <c r="AG162" s="16"/>
      <c r="AH162" s="16">
        <v>0.109897411114931</v>
      </c>
      <c r="AI162" s="16">
        <v>0.19826946078842</v>
      </c>
      <c r="AJ162" s="16"/>
      <c r="AK162" s="16">
        <v>8.8783477075048203E-2</v>
      </c>
      <c r="AL162" s="16">
        <v>0.21038802317837099</v>
      </c>
      <c r="AM162" s="16"/>
      <c r="AN162" s="16">
        <v>5.95002527058641E-2</v>
      </c>
      <c r="AO162" s="16">
        <v>0.21587492145192599</v>
      </c>
      <c r="AP162" s="16"/>
      <c r="AQ162" s="16">
        <v>8.3099323655169893E-2</v>
      </c>
      <c r="AR162" s="16">
        <v>0.218009042012478</v>
      </c>
      <c r="AS162" s="16">
        <v>0</v>
      </c>
      <c r="AT162" s="16"/>
      <c r="AU162" s="16">
        <v>8.3167360502047594E-2</v>
      </c>
      <c r="AV162" s="16">
        <v>0.136448042797712</v>
      </c>
      <c r="AW162" s="16"/>
      <c r="AX162" s="16">
        <v>0.12556023327597299</v>
      </c>
      <c r="AY162" s="16">
        <v>0</v>
      </c>
      <c r="AZ162" s="16"/>
      <c r="BA162" s="16">
        <v>0.18719975468804301</v>
      </c>
      <c r="BB162" s="16">
        <v>3.6943483290488403E-2</v>
      </c>
      <c r="BC162" s="16"/>
      <c r="BD162" s="16">
        <v>0.139970514423088</v>
      </c>
      <c r="BE162" s="16">
        <v>9.0440750450706195E-2</v>
      </c>
    </row>
    <row r="163" spans="2:57" x14ac:dyDescent="0.35">
      <c r="B163" t="s">
        <v>134</v>
      </c>
      <c r="C163" s="16">
        <v>0.58789324502650098</v>
      </c>
      <c r="D163" s="16">
        <v>0.46932665886828001</v>
      </c>
      <c r="E163" s="16">
        <v>0.74203764454759202</v>
      </c>
      <c r="F163" s="16"/>
      <c r="G163" s="16">
        <v>0.80837933131123896</v>
      </c>
      <c r="H163" s="16">
        <v>0.48337051887409199</v>
      </c>
      <c r="I163" s="16">
        <v>0.58221218999900004</v>
      </c>
      <c r="J163" s="16">
        <v>0.57034831762390004</v>
      </c>
      <c r="K163" s="16">
        <v>0.52125243602479499</v>
      </c>
      <c r="L163" s="16" t="s">
        <v>141</v>
      </c>
      <c r="M163" s="16"/>
      <c r="N163" s="16">
        <v>0.40244977675485699</v>
      </c>
      <c r="O163" s="16">
        <v>0.61225268097877406</v>
      </c>
      <c r="P163" s="16">
        <v>0.56303308447675604</v>
      </c>
      <c r="Q163" s="16">
        <v>0.74045424176477004</v>
      </c>
      <c r="R163" s="16"/>
      <c r="S163" s="16">
        <v>0.559486186767014</v>
      </c>
      <c r="T163" s="16">
        <v>0.62802555126869697</v>
      </c>
      <c r="U163" s="16"/>
      <c r="V163" s="16">
        <v>0.77505214409853795</v>
      </c>
      <c r="W163" s="16">
        <v>0.68135228230949696</v>
      </c>
      <c r="X163" s="16">
        <v>0.48462044360997603</v>
      </c>
      <c r="Y163" s="16">
        <v>0</v>
      </c>
      <c r="Z163" s="16"/>
      <c r="AA163" s="16">
        <v>0.57834312547879696</v>
      </c>
      <c r="AB163" s="16">
        <v>0.84987537890688802</v>
      </c>
      <c r="AC163" s="16">
        <v>0.698892317288487</v>
      </c>
      <c r="AD163" s="16">
        <v>0.44323011150810598</v>
      </c>
      <c r="AE163" s="16">
        <v>0.36058621278418501</v>
      </c>
      <c r="AF163" s="16">
        <v>0.45662297905881</v>
      </c>
      <c r="AG163" s="16"/>
      <c r="AH163" s="16">
        <v>0.468546250917241</v>
      </c>
      <c r="AI163" s="16">
        <v>0.72836410700982002</v>
      </c>
      <c r="AJ163" s="16"/>
      <c r="AK163" s="16">
        <v>0.46464888205341498</v>
      </c>
      <c r="AL163" s="16">
        <v>0.66256787141908902</v>
      </c>
      <c r="AM163" s="16"/>
      <c r="AN163" s="16">
        <v>0.471625887528906</v>
      </c>
      <c r="AO163" s="16">
        <v>0.57008056227481496</v>
      </c>
      <c r="AP163" s="16"/>
      <c r="AQ163" s="16">
        <v>0.69097513487060602</v>
      </c>
      <c r="AR163" s="16">
        <v>0.572941136793092</v>
      </c>
      <c r="AS163" s="16">
        <v>0.49539776457677598</v>
      </c>
      <c r="AT163" s="16"/>
      <c r="AU163" s="16">
        <v>0.31858107543301101</v>
      </c>
      <c r="AV163" s="16">
        <v>0.713124051307089</v>
      </c>
      <c r="AW163" s="16"/>
      <c r="AX163" s="16">
        <v>0.56712570838929099</v>
      </c>
      <c r="AY163" s="16">
        <v>1</v>
      </c>
      <c r="AZ163" s="16"/>
      <c r="BA163" s="16">
        <v>0.43059169070754899</v>
      </c>
      <c r="BB163" s="16">
        <v>0.68452240023313105</v>
      </c>
      <c r="BC163" s="16"/>
      <c r="BD163" s="16">
        <v>0.49835544028262801</v>
      </c>
      <c r="BE163" s="16">
        <v>0.65727757052689495</v>
      </c>
    </row>
    <row r="164" spans="2:57" x14ac:dyDescent="0.35">
      <c r="B164" t="s">
        <v>110</v>
      </c>
      <c r="C164" s="16">
        <v>0</v>
      </c>
      <c r="D164" s="16">
        <v>0</v>
      </c>
      <c r="E164" s="16">
        <v>0</v>
      </c>
      <c r="F164" s="16"/>
      <c r="G164" s="16">
        <v>0</v>
      </c>
      <c r="H164" s="16">
        <v>0</v>
      </c>
      <c r="I164" s="16">
        <v>0</v>
      </c>
      <c r="J164" s="16">
        <v>0</v>
      </c>
      <c r="K164" s="16">
        <v>0</v>
      </c>
      <c r="L164" s="16" t="s">
        <v>141</v>
      </c>
      <c r="M164" s="16"/>
      <c r="N164" s="16">
        <v>0</v>
      </c>
      <c r="O164" s="16">
        <v>0</v>
      </c>
      <c r="P164" s="16">
        <v>0</v>
      </c>
      <c r="Q164" s="16">
        <v>0</v>
      </c>
      <c r="R164" s="16"/>
      <c r="S164" s="16">
        <v>0</v>
      </c>
      <c r="T164" s="16">
        <v>0</v>
      </c>
      <c r="U164" s="16"/>
      <c r="V164" s="16">
        <v>0</v>
      </c>
      <c r="W164" s="16">
        <v>0</v>
      </c>
      <c r="X164" s="16">
        <v>0</v>
      </c>
      <c r="Y164" s="16">
        <v>0</v>
      </c>
      <c r="Z164" s="16"/>
      <c r="AA164" s="16">
        <v>0</v>
      </c>
      <c r="AB164" s="16">
        <v>0</v>
      </c>
      <c r="AC164" s="16">
        <v>0</v>
      </c>
      <c r="AD164" s="16">
        <v>0</v>
      </c>
      <c r="AE164" s="16">
        <v>0</v>
      </c>
      <c r="AF164" s="16">
        <v>0</v>
      </c>
      <c r="AG164" s="16"/>
      <c r="AH164" s="16">
        <v>0</v>
      </c>
      <c r="AI164" s="16">
        <v>0</v>
      </c>
      <c r="AJ164" s="16"/>
      <c r="AK164" s="16">
        <v>0</v>
      </c>
      <c r="AL164" s="16">
        <v>0</v>
      </c>
      <c r="AM164" s="16"/>
      <c r="AN164" s="16">
        <v>0</v>
      </c>
      <c r="AO164" s="16">
        <v>0</v>
      </c>
      <c r="AP164" s="16"/>
      <c r="AQ164" s="16">
        <v>0</v>
      </c>
      <c r="AR164" s="16">
        <v>0</v>
      </c>
      <c r="AS164" s="16">
        <v>0</v>
      </c>
      <c r="AT164" s="16"/>
      <c r="AU164" s="16">
        <v>0</v>
      </c>
      <c r="AV164" s="16">
        <v>0</v>
      </c>
      <c r="AW164" s="16"/>
      <c r="AX164" s="16">
        <v>0</v>
      </c>
      <c r="AY164" s="16">
        <v>0</v>
      </c>
      <c r="AZ164" s="16"/>
      <c r="BA164" s="16">
        <v>0</v>
      </c>
      <c r="BB164" s="16">
        <v>0</v>
      </c>
      <c r="BC164" s="16"/>
      <c r="BD164" s="16">
        <v>0</v>
      </c>
      <c r="BE164" s="16">
        <v>0</v>
      </c>
    </row>
    <row r="165" spans="2:57" x14ac:dyDescent="0.35">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row>
    <row r="166" spans="2:57" x14ac:dyDescent="0.35">
      <c r="B166" s="7" t="s">
        <v>147</v>
      </c>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row>
    <row r="167" spans="2:57" x14ac:dyDescent="0.35">
      <c r="B167" s="15" t="s">
        <v>15</v>
      </c>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row>
    <row r="168" spans="2:57" x14ac:dyDescent="0.35">
      <c r="B168" t="s">
        <v>131</v>
      </c>
      <c r="C168" s="16">
        <v>0.15157554419855501</v>
      </c>
      <c r="D168" s="16">
        <v>0.18907243200120899</v>
      </c>
      <c r="E168" s="16">
        <v>0.124009846150106</v>
      </c>
      <c r="F168" s="16"/>
      <c r="G168" s="16">
        <v>0.25076959081070299</v>
      </c>
      <c r="H168" s="16">
        <v>0.19821615977465201</v>
      </c>
      <c r="I168" s="16">
        <v>9.0984242231456999E-2</v>
      </c>
      <c r="J168" s="16">
        <v>0.130142410734369</v>
      </c>
      <c r="K168" s="16">
        <v>0.10559249207655801</v>
      </c>
      <c r="L168" s="16">
        <v>0.10941475709457001</v>
      </c>
      <c r="M168" s="16"/>
      <c r="N168" s="16">
        <v>0.20387860297372301</v>
      </c>
      <c r="O168" s="16">
        <v>0.113421449733314</v>
      </c>
      <c r="P168" s="16">
        <v>0.16104361133232301</v>
      </c>
      <c r="Q168" s="16">
        <v>0.13643619373082899</v>
      </c>
      <c r="R168" s="16"/>
      <c r="S168" s="16">
        <v>0.14371572670635799</v>
      </c>
      <c r="T168" s="16">
        <v>0.16098719846184301</v>
      </c>
      <c r="U168" s="16"/>
      <c r="V168" s="16">
        <v>0.16559372171995701</v>
      </c>
      <c r="W168" s="16">
        <v>0.127844106830169</v>
      </c>
      <c r="X168" s="16">
        <v>0.149932567381173</v>
      </c>
      <c r="Y168" s="16">
        <v>0.28422069198030298</v>
      </c>
      <c r="Z168" s="16"/>
      <c r="AA168" s="16">
        <v>0.11556929138183999</v>
      </c>
      <c r="AB168" s="16">
        <v>0.147863915718082</v>
      </c>
      <c r="AC168" s="16">
        <v>0.17577565224595801</v>
      </c>
      <c r="AD168" s="16">
        <v>0.16362727203389801</v>
      </c>
      <c r="AE168" s="16">
        <v>0.16119335985962699</v>
      </c>
      <c r="AF168" s="16">
        <v>0.29192693044227502</v>
      </c>
      <c r="AG168" s="16"/>
      <c r="AH168" s="16">
        <v>0.172911856592258</v>
      </c>
      <c r="AI168" s="16">
        <v>9.6705571524187198E-2</v>
      </c>
      <c r="AJ168" s="16"/>
      <c r="AK168" s="16">
        <v>0.142725615838493</v>
      </c>
      <c r="AL168" s="16">
        <v>0.18446571105217099</v>
      </c>
      <c r="AM168" s="16"/>
      <c r="AN168" s="16">
        <v>0.123490500949184</v>
      </c>
      <c r="AO168" s="16">
        <v>0.159484446242388</v>
      </c>
      <c r="AP168" s="16"/>
      <c r="AQ168" s="16">
        <v>0.12230006115170899</v>
      </c>
      <c r="AR168" s="16">
        <v>0.13814869047523201</v>
      </c>
      <c r="AS168" s="16">
        <v>0.19693580626650001</v>
      </c>
      <c r="AT168" s="16"/>
      <c r="AU168" s="16">
        <v>0.132723549336137</v>
      </c>
      <c r="AV168" s="16">
        <v>0.15906106540426199</v>
      </c>
      <c r="AW168" s="16"/>
      <c r="AX168" s="16">
        <v>0.15819907470886499</v>
      </c>
      <c r="AY168" s="16">
        <v>6.1927924669343E-2</v>
      </c>
      <c r="AZ168" s="16"/>
      <c r="BA168" s="16">
        <v>0.230993496039509</v>
      </c>
      <c r="BB168" s="16">
        <v>0.239268975418782</v>
      </c>
      <c r="BC168" s="16"/>
      <c r="BD168" s="16">
        <v>0.15443196299535999</v>
      </c>
      <c r="BE168" s="16">
        <v>0.15946263739578401</v>
      </c>
    </row>
    <row r="169" spans="2:57" x14ac:dyDescent="0.35">
      <c r="B169" t="s">
        <v>132</v>
      </c>
      <c r="C169" s="16">
        <v>0.22814339357167701</v>
      </c>
      <c r="D169" s="16">
        <v>0.253547417512346</v>
      </c>
      <c r="E169" s="16">
        <v>0.20232800027203399</v>
      </c>
      <c r="F169" s="16"/>
      <c r="G169" s="16">
        <v>0.37765844780305802</v>
      </c>
      <c r="H169" s="16">
        <v>0.24768987626876099</v>
      </c>
      <c r="I169" s="16">
        <v>0.239343284744859</v>
      </c>
      <c r="J169" s="16">
        <v>0.15019691978866201</v>
      </c>
      <c r="K169" s="16">
        <v>0.10479579622303099</v>
      </c>
      <c r="L169" s="16">
        <v>0.21642826582239999</v>
      </c>
      <c r="M169" s="16"/>
      <c r="N169" s="16">
        <v>0.201480806445691</v>
      </c>
      <c r="O169" s="16">
        <v>0.23029194602486799</v>
      </c>
      <c r="P169" s="16">
        <v>0.25306684444894101</v>
      </c>
      <c r="Q169" s="16">
        <v>0.20030944870394499</v>
      </c>
      <c r="R169" s="16"/>
      <c r="S169" s="16">
        <v>0.20196785504734899</v>
      </c>
      <c r="T169" s="16">
        <v>0.25883435611074102</v>
      </c>
      <c r="U169" s="16"/>
      <c r="V169" s="16">
        <v>0.26201054051180001</v>
      </c>
      <c r="W169" s="16">
        <v>0.17606488723309599</v>
      </c>
      <c r="X169" s="16">
        <v>0.259621084315388</v>
      </c>
      <c r="Y169" s="16">
        <v>0.28156021171748402</v>
      </c>
      <c r="Z169" s="16"/>
      <c r="AA169" s="16">
        <v>0.254544138492522</v>
      </c>
      <c r="AB169" s="16">
        <v>0.15104769182820901</v>
      </c>
      <c r="AC169" s="16">
        <v>0.151057683245236</v>
      </c>
      <c r="AD169" s="16">
        <v>0.23905081382197399</v>
      </c>
      <c r="AE169" s="16">
        <v>0.32298671440780602</v>
      </c>
      <c r="AF169" s="16">
        <v>0.32801980606425302</v>
      </c>
      <c r="AG169" s="16"/>
      <c r="AH169" s="16">
        <v>0.228916771652384</v>
      </c>
      <c r="AI169" s="16">
        <v>0.19522294347620101</v>
      </c>
      <c r="AJ169" s="16"/>
      <c r="AK169" s="16">
        <v>0.23875913620591199</v>
      </c>
      <c r="AL169" s="16">
        <v>0.22093100895958501</v>
      </c>
      <c r="AM169" s="16"/>
      <c r="AN169" s="16">
        <v>0.251943140700705</v>
      </c>
      <c r="AO169" s="16">
        <v>0.191496541981062</v>
      </c>
      <c r="AP169" s="16"/>
      <c r="AQ169" s="16">
        <v>0.215239595369278</v>
      </c>
      <c r="AR169" s="16">
        <v>0.22635842273482601</v>
      </c>
      <c r="AS169" s="16">
        <v>0.286789935519355</v>
      </c>
      <c r="AT169" s="16"/>
      <c r="AU169" s="16">
        <v>0.19806482486563701</v>
      </c>
      <c r="AV169" s="16">
        <v>0.25793519145851201</v>
      </c>
      <c r="AW169" s="16"/>
      <c r="AX169" s="16">
        <v>0.23420237022536</v>
      </c>
      <c r="AY169" s="16">
        <v>0.186056067719301</v>
      </c>
      <c r="AZ169" s="16"/>
      <c r="BA169" s="16">
        <v>0.27557695264248</v>
      </c>
      <c r="BB169" s="16">
        <v>0.39682015877708299</v>
      </c>
      <c r="BC169" s="16"/>
      <c r="BD169" s="16">
        <v>0.26594583312942499</v>
      </c>
      <c r="BE169" s="16">
        <v>0.19605600089050601</v>
      </c>
    </row>
    <row r="170" spans="2:57" x14ac:dyDescent="0.35">
      <c r="B170" t="s">
        <v>133</v>
      </c>
      <c r="C170" s="16">
        <v>0.12722161709547</v>
      </c>
      <c r="D170" s="16">
        <v>0.134616265215456</v>
      </c>
      <c r="E170" s="16">
        <v>0.12258005934083401</v>
      </c>
      <c r="F170" s="16"/>
      <c r="G170" s="16">
        <v>0.13950015215695</v>
      </c>
      <c r="H170" s="16">
        <v>0.132896563868941</v>
      </c>
      <c r="I170" s="16">
        <v>0.16053263241160401</v>
      </c>
      <c r="J170" s="16">
        <v>0.19942137273537699</v>
      </c>
      <c r="K170" s="16">
        <v>6.1937071838366199E-2</v>
      </c>
      <c r="L170" s="16">
        <v>3.2762161150151202E-2</v>
      </c>
      <c r="M170" s="16"/>
      <c r="N170" s="16">
        <v>0.10795244077692299</v>
      </c>
      <c r="O170" s="16">
        <v>0.117154412911199</v>
      </c>
      <c r="P170" s="16">
        <v>0.117020607187235</v>
      </c>
      <c r="Q170" s="16">
        <v>0.16099101806730301</v>
      </c>
      <c r="R170" s="16"/>
      <c r="S170" s="16">
        <v>0.103885197454039</v>
      </c>
      <c r="T170" s="16">
        <v>0.152044833639876</v>
      </c>
      <c r="U170" s="16"/>
      <c r="V170" s="16">
        <v>5.6916876917715402E-2</v>
      </c>
      <c r="W170" s="16">
        <v>0.16961105002924701</v>
      </c>
      <c r="X170" s="16">
        <v>0.132075418676669</v>
      </c>
      <c r="Y170" s="16">
        <v>7.5098296563485795E-2</v>
      </c>
      <c r="Z170" s="16"/>
      <c r="AA170" s="16">
        <v>0.14499019524675999</v>
      </c>
      <c r="AB170" s="16">
        <v>0.14319916119765499</v>
      </c>
      <c r="AC170" s="16">
        <v>0.1010068591632</v>
      </c>
      <c r="AD170" s="16">
        <v>0.13470557007436401</v>
      </c>
      <c r="AE170" s="16">
        <v>6.3287464914352304E-2</v>
      </c>
      <c r="AF170" s="16">
        <v>0.12622181927791001</v>
      </c>
      <c r="AG170" s="16"/>
      <c r="AH170" s="16">
        <v>0.110388145311948</v>
      </c>
      <c r="AI170" s="16">
        <v>0.12719275914172701</v>
      </c>
      <c r="AJ170" s="16"/>
      <c r="AK170" s="16">
        <v>0.137178156419135</v>
      </c>
      <c r="AL170" s="16">
        <v>9.7364976861621197E-2</v>
      </c>
      <c r="AM170" s="16"/>
      <c r="AN170" s="16">
        <v>0.12656176288735099</v>
      </c>
      <c r="AO170" s="16">
        <v>0.12243810725725</v>
      </c>
      <c r="AP170" s="16"/>
      <c r="AQ170" s="16">
        <v>8.4636954094682096E-2</v>
      </c>
      <c r="AR170" s="16">
        <v>0.155831071949178</v>
      </c>
      <c r="AS170" s="16">
        <v>0.107815294318129</v>
      </c>
      <c r="AT170" s="16"/>
      <c r="AU170" s="16">
        <v>0.100804037014912</v>
      </c>
      <c r="AV170" s="16">
        <v>0.152561895392408</v>
      </c>
      <c r="AW170" s="16"/>
      <c r="AX170" s="16">
        <v>0.122828839920112</v>
      </c>
      <c r="AY170" s="16">
        <v>2.1453498194800899E-2</v>
      </c>
      <c r="AZ170" s="16"/>
      <c r="BA170" s="16">
        <v>0.15579857043494599</v>
      </c>
      <c r="BB170" s="16">
        <v>0.14300642992214699</v>
      </c>
      <c r="BC170" s="16"/>
      <c r="BD170" s="16">
        <v>0.13027663192432501</v>
      </c>
      <c r="BE170" s="16">
        <v>0.110462373786549</v>
      </c>
    </row>
    <row r="171" spans="2:57" x14ac:dyDescent="0.35">
      <c r="B171" t="s">
        <v>134</v>
      </c>
      <c r="C171" s="16">
        <v>0.48190304224251101</v>
      </c>
      <c r="D171" s="16">
        <v>0.41092074791304001</v>
      </c>
      <c r="E171" s="16">
        <v>0.54036212511679405</v>
      </c>
      <c r="F171" s="16"/>
      <c r="G171" s="16">
        <v>0.23207180922928899</v>
      </c>
      <c r="H171" s="16">
        <v>0.421197400087646</v>
      </c>
      <c r="I171" s="16">
        <v>0.50913984061207995</v>
      </c>
      <c r="J171" s="16">
        <v>0.52023929674159197</v>
      </c>
      <c r="K171" s="16">
        <v>0.66480722931754099</v>
      </c>
      <c r="L171" s="16">
        <v>0.62579560536947199</v>
      </c>
      <c r="M171" s="16"/>
      <c r="N171" s="16">
        <v>0.48668814980366398</v>
      </c>
      <c r="O171" s="16">
        <v>0.52923243196235004</v>
      </c>
      <c r="P171" s="16">
        <v>0.44662615745658402</v>
      </c>
      <c r="Q171" s="16">
        <v>0.50226333949792301</v>
      </c>
      <c r="R171" s="16"/>
      <c r="S171" s="16">
        <v>0.54429075929595006</v>
      </c>
      <c r="T171" s="16">
        <v>0.41117280890135699</v>
      </c>
      <c r="U171" s="16"/>
      <c r="V171" s="16">
        <v>0.50906153901865603</v>
      </c>
      <c r="W171" s="16">
        <v>0.50197040241253199</v>
      </c>
      <c r="X171" s="16">
        <v>0.45837092962677001</v>
      </c>
      <c r="Y171" s="16">
        <v>0.35912079973872701</v>
      </c>
      <c r="Z171" s="16"/>
      <c r="AA171" s="16">
        <v>0.467889960011377</v>
      </c>
      <c r="AB171" s="16">
        <v>0.54051315215879303</v>
      </c>
      <c r="AC171" s="16">
        <v>0.57215980534560695</v>
      </c>
      <c r="AD171" s="16">
        <v>0.45139516700507298</v>
      </c>
      <c r="AE171" s="16">
        <v>0.45253246081821402</v>
      </c>
      <c r="AF171" s="16">
        <v>0.25383144421556297</v>
      </c>
      <c r="AG171" s="16"/>
      <c r="AH171" s="16">
        <v>0.46980821348201202</v>
      </c>
      <c r="AI171" s="16">
        <v>0.574914484286012</v>
      </c>
      <c r="AJ171" s="16"/>
      <c r="AK171" s="16">
        <v>0.46063435494692401</v>
      </c>
      <c r="AL171" s="16">
        <v>0.49723830312662298</v>
      </c>
      <c r="AM171" s="16"/>
      <c r="AN171" s="16">
        <v>0.48303980601288998</v>
      </c>
      <c r="AO171" s="16">
        <v>0.52185747543029504</v>
      </c>
      <c r="AP171" s="16"/>
      <c r="AQ171" s="16">
        <v>0.54821251564613205</v>
      </c>
      <c r="AR171" s="16">
        <v>0.46944319576788901</v>
      </c>
      <c r="AS171" s="16">
        <v>0.40845896389601599</v>
      </c>
      <c r="AT171" s="16"/>
      <c r="AU171" s="16">
        <v>0.55173584118821795</v>
      </c>
      <c r="AV171" s="16">
        <v>0.424150289703009</v>
      </c>
      <c r="AW171" s="16"/>
      <c r="AX171" s="16">
        <v>0.47453549788800498</v>
      </c>
      <c r="AY171" s="16">
        <v>0.70164314193553901</v>
      </c>
      <c r="AZ171" s="16"/>
      <c r="BA171" s="16">
        <v>0.32720372749016102</v>
      </c>
      <c r="BB171" s="16">
        <v>0.22090443588198799</v>
      </c>
      <c r="BC171" s="16"/>
      <c r="BD171" s="16">
        <v>0.42604693793604698</v>
      </c>
      <c r="BE171" s="16">
        <v>0.53401898792716096</v>
      </c>
    </row>
    <row r="172" spans="2:57" x14ac:dyDescent="0.35">
      <c r="B172" t="s">
        <v>110</v>
      </c>
      <c r="C172" s="16">
        <v>1.11564028917868E-2</v>
      </c>
      <c r="D172" s="16">
        <v>1.18431373579489E-2</v>
      </c>
      <c r="E172" s="16">
        <v>1.0719969120231499E-2</v>
      </c>
      <c r="F172" s="16"/>
      <c r="G172" s="16">
        <v>0</v>
      </c>
      <c r="H172" s="16">
        <v>0</v>
      </c>
      <c r="I172" s="16">
        <v>0</v>
      </c>
      <c r="J172" s="16">
        <v>0</v>
      </c>
      <c r="K172" s="16">
        <v>6.2867410544502803E-2</v>
      </c>
      <c r="L172" s="16">
        <v>1.55992105634069E-2</v>
      </c>
      <c r="M172" s="16"/>
      <c r="N172" s="16">
        <v>0</v>
      </c>
      <c r="O172" s="16">
        <v>9.8997593682688297E-3</v>
      </c>
      <c r="P172" s="16">
        <v>2.2242779574917201E-2</v>
      </c>
      <c r="Q172" s="16">
        <v>0</v>
      </c>
      <c r="R172" s="16"/>
      <c r="S172" s="16">
        <v>6.1404614963040003E-3</v>
      </c>
      <c r="T172" s="16">
        <v>1.6960802886182801E-2</v>
      </c>
      <c r="U172" s="16"/>
      <c r="V172" s="16">
        <v>6.4173218318717903E-3</v>
      </c>
      <c r="W172" s="16">
        <v>2.4509553494955798E-2</v>
      </c>
      <c r="X172" s="16">
        <v>0</v>
      </c>
      <c r="Y172" s="16">
        <v>0</v>
      </c>
      <c r="Z172" s="16"/>
      <c r="AA172" s="16">
        <v>1.7006414867500999E-2</v>
      </c>
      <c r="AB172" s="16">
        <v>1.7376079097261202E-2</v>
      </c>
      <c r="AC172" s="16">
        <v>0</v>
      </c>
      <c r="AD172" s="16">
        <v>1.12211770646916E-2</v>
      </c>
      <c r="AE172" s="16">
        <v>0</v>
      </c>
      <c r="AF172" s="16">
        <v>0</v>
      </c>
      <c r="AG172" s="16"/>
      <c r="AH172" s="16">
        <v>1.79750129613983E-2</v>
      </c>
      <c r="AI172" s="16">
        <v>5.9642415718733997E-3</v>
      </c>
      <c r="AJ172" s="16"/>
      <c r="AK172" s="16">
        <v>2.0702736589536499E-2</v>
      </c>
      <c r="AL172" s="16">
        <v>0</v>
      </c>
      <c r="AM172" s="16"/>
      <c r="AN172" s="16">
        <v>1.496478944987E-2</v>
      </c>
      <c r="AO172" s="16">
        <v>4.7234290890049496E-3</v>
      </c>
      <c r="AP172" s="16"/>
      <c r="AQ172" s="16">
        <v>2.96108737381999E-2</v>
      </c>
      <c r="AR172" s="16">
        <v>1.02186190728751E-2</v>
      </c>
      <c r="AS172" s="16">
        <v>0</v>
      </c>
      <c r="AT172" s="16"/>
      <c r="AU172" s="16">
        <v>1.6671747595094599E-2</v>
      </c>
      <c r="AV172" s="16">
        <v>6.2915580418094596E-3</v>
      </c>
      <c r="AW172" s="16"/>
      <c r="AX172" s="16">
        <v>1.0234217257657101E-2</v>
      </c>
      <c r="AY172" s="16">
        <v>2.8919367481016301E-2</v>
      </c>
      <c r="AZ172" s="16"/>
      <c r="BA172" s="16">
        <v>1.0427253392902999E-2</v>
      </c>
      <c r="BB172" s="16">
        <v>0</v>
      </c>
      <c r="BC172" s="16"/>
      <c r="BD172" s="16">
        <v>2.32986340148423E-2</v>
      </c>
      <c r="BE172" s="16">
        <v>0</v>
      </c>
    </row>
    <row r="173" spans="2:57" x14ac:dyDescent="0.35">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row>
    <row r="174" spans="2:57" x14ac:dyDescent="0.35">
      <c r="B174" s="7" t="s">
        <v>148</v>
      </c>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row>
    <row r="175" spans="2:57" x14ac:dyDescent="0.35">
      <c r="B175" s="15" t="s">
        <v>15</v>
      </c>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row>
    <row r="176" spans="2:57" x14ac:dyDescent="0.35">
      <c r="B176" t="s">
        <v>131</v>
      </c>
      <c r="C176" s="16">
        <v>9.0641406846846698E-2</v>
      </c>
      <c r="D176" s="16">
        <v>8.8370063971588697E-2</v>
      </c>
      <c r="E176" s="16">
        <v>9.4506959778303395E-2</v>
      </c>
      <c r="F176" s="16"/>
      <c r="G176" s="16">
        <v>9.4138203317067501E-2</v>
      </c>
      <c r="H176" s="16">
        <v>0.12490676879252</v>
      </c>
      <c r="I176" s="16">
        <v>0.12967513159385999</v>
      </c>
      <c r="J176" s="16">
        <v>7.2063584566974495E-2</v>
      </c>
      <c r="K176" s="16">
        <v>3.7100806745593698E-2</v>
      </c>
      <c r="L176" s="16">
        <v>0</v>
      </c>
      <c r="M176" s="16"/>
      <c r="N176" s="16">
        <v>7.3632595304350207E-2</v>
      </c>
      <c r="O176" s="16">
        <v>4.5119486480961299E-2</v>
      </c>
      <c r="P176" s="16">
        <v>8.1851106466067095E-2</v>
      </c>
      <c r="Q176" s="16">
        <v>0.14178011262491699</v>
      </c>
      <c r="R176" s="16"/>
      <c r="S176" s="16">
        <v>0.106950865120526</v>
      </c>
      <c r="T176" s="16">
        <v>7.1294012809711302E-2</v>
      </c>
      <c r="U176" s="16"/>
      <c r="V176" s="16">
        <v>5.2202895771031599E-2</v>
      </c>
      <c r="W176" s="16">
        <v>5.3748180209107398E-2</v>
      </c>
      <c r="X176" s="16">
        <v>0.13567797536346199</v>
      </c>
      <c r="Y176" s="16">
        <v>0.352349256396632</v>
      </c>
      <c r="Z176" s="16"/>
      <c r="AA176" s="16">
        <v>5.5147395903119401E-2</v>
      </c>
      <c r="AB176" s="16">
        <v>3.0927167414886599E-2</v>
      </c>
      <c r="AC176" s="16">
        <v>0.142799737724395</v>
      </c>
      <c r="AD176" s="16">
        <v>0.133503269615311</v>
      </c>
      <c r="AE176" s="16">
        <v>0.22002457264369099</v>
      </c>
      <c r="AF176" s="16">
        <v>0</v>
      </c>
      <c r="AG176" s="16"/>
      <c r="AH176" s="16">
        <v>0.12135664781473</v>
      </c>
      <c r="AI176" s="16">
        <v>7.5660362246414994E-2</v>
      </c>
      <c r="AJ176" s="16"/>
      <c r="AK176" s="16">
        <v>9.0036616106013795E-2</v>
      </c>
      <c r="AL176" s="16">
        <v>7.99896304292603E-2</v>
      </c>
      <c r="AM176" s="16"/>
      <c r="AN176" s="16">
        <v>0.13603569727299</v>
      </c>
      <c r="AO176" s="16">
        <v>5.3072998929052199E-2</v>
      </c>
      <c r="AP176" s="16"/>
      <c r="AQ176" s="16">
        <v>3.4588830636198602E-2</v>
      </c>
      <c r="AR176" s="16">
        <v>4.8370147031366502E-2</v>
      </c>
      <c r="AS176" s="16">
        <v>0.15598510268448701</v>
      </c>
      <c r="AT176" s="16"/>
      <c r="AU176" s="16">
        <v>0.115120261984457</v>
      </c>
      <c r="AV176" s="16">
        <v>6.3964972982022694E-2</v>
      </c>
      <c r="AW176" s="16"/>
      <c r="AX176" s="16">
        <v>9.9417844850718806E-2</v>
      </c>
      <c r="AY176" s="16">
        <v>0</v>
      </c>
      <c r="AZ176" s="16"/>
      <c r="BA176" s="16">
        <v>0.105571825785557</v>
      </c>
      <c r="BB176" s="16">
        <v>0.130651087814946</v>
      </c>
      <c r="BC176" s="16"/>
      <c r="BD176" s="16">
        <v>6.5998840991662699E-2</v>
      </c>
      <c r="BE176" s="16">
        <v>0.12182539418256701</v>
      </c>
    </row>
    <row r="177" spans="2:57" x14ac:dyDescent="0.35">
      <c r="B177" t="s">
        <v>132</v>
      </c>
      <c r="C177" s="16">
        <v>0.19064927735898199</v>
      </c>
      <c r="D177" s="16">
        <v>0.25934575737450299</v>
      </c>
      <c r="E177" s="16">
        <v>0.11638187765301</v>
      </c>
      <c r="F177" s="16"/>
      <c r="G177" s="16">
        <v>0.228910201572529</v>
      </c>
      <c r="H177" s="16">
        <v>0.23935012439119399</v>
      </c>
      <c r="I177" s="16">
        <v>0.19370467668442501</v>
      </c>
      <c r="J177" s="16">
        <v>0.197935161018963</v>
      </c>
      <c r="K177" s="16">
        <v>9.58935016809387E-2</v>
      </c>
      <c r="L177" s="16">
        <v>8.9744457610439698E-2</v>
      </c>
      <c r="M177" s="16"/>
      <c r="N177" s="16">
        <v>0.231906602202303</v>
      </c>
      <c r="O177" s="16">
        <v>0.16993873047357</v>
      </c>
      <c r="P177" s="16">
        <v>0.15945344214659801</v>
      </c>
      <c r="Q177" s="16">
        <v>0.228042206198004</v>
      </c>
      <c r="R177" s="16"/>
      <c r="S177" s="16">
        <v>0.160683261024018</v>
      </c>
      <c r="T177" s="16">
        <v>0.22619701389487101</v>
      </c>
      <c r="U177" s="16"/>
      <c r="V177" s="16">
        <v>0.17029237419889301</v>
      </c>
      <c r="W177" s="16">
        <v>0.18880204917649299</v>
      </c>
      <c r="X177" s="16">
        <v>0.221336596293043</v>
      </c>
      <c r="Y177" s="16">
        <v>7.9649521751347194E-2</v>
      </c>
      <c r="Z177" s="16"/>
      <c r="AA177" s="16">
        <v>0.14258578574901101</v>
      </c>
      <c r="AB177" s="16">
        <v>0.15961015407686299</v>
      </c>
      <c r="AC177" s="16">
        <v>0.25783400490271102</v>
      </c>
      <c r="AD177" s="16">
        <v>0.27544844554401998</v>
      </c>
      <c r="AE177" s="16">
        <v>0.20100087928084201</v>
      </c>
      <c r="AF177" s="16">
        <v>0.210166906415541</v>
      </c>
      <c r="AG177" s="16"/>
      <c r="AH177" s="16">
        <v>0.21984656280403</v>
      </c>
      <c r="AI177" s="16">
        <v>0.24976838400405199</v>
      </c>
      <c r="AJ177" s="16"/>
      <c r="AK177" s="16">
        <v>0.22479799422354799</v>
      </c>
      <c r="AL177" s="16">
        <v>0.18833310596308001</v>
      </c>
      <c r="AM177" s="16"/>
      <c r="AN177" s="16">
        <v>0.21797786105460101</v>
      </c>
      <c r="AO177" s="16">
        <v>0.20828644362784299</v>
      </c>
      <c r="AP177" s="16"/>
      <c r="AQ177" s="16">
        <v>0.31594558563653302</v>
      </c>
      <c r="AR177" s="16">
        <v>0.124071413517329</v>
      </c>
      <c r="AS177" s="16">
        <v>0.23621693557566301</v>
      </c>
      <c r="AT177" s="16"/>
      <c r="AU177" s="16">
        <v>0.200492938532816</v>
      </c>
      <c r="AV177" s="16">
        <v>0.17992190572271499</v>
      </c>
      <c r="AW177" s="16"/>
      <c r="AX177" s="16">
        <v>0.19727519614390401</v>
      </c>
      <c r="AY177" s="16">
        <v>0.14841868696996</v>
      </c>
      <c r="AZ177" s="16"/>
      <c r="BA177" s="16">
        <v>0.30029073439986897</v>
      </c>
      <c r="BB177" s="16">
        <v>0.21063500368198201</v>
      </c>
      <c r="BC177" s="16"/>
      <c r="BD177" s="16">
        <v>0.21017208556727099</v>
      </c>
      <c r="BE177" s="16">
        <v>0.18818913304693499</v>
      </c>
    </row>
    <row r="178" spans="2:57" x14ac:dyDescent="0.35">
      <c r="B178" t="s">
        <v>133</v>
      </c>
      <c r="C178" s="16">
        <v>0.166788310493896</v>
      </c>
      <c r="D178" s="16">
        <v>0.20229410540923401</v>
      </c>
      <c r="E178" s="16">
        <v>0.12012566174683401</v>
      </c>
      <c r="F178" s="16"/>
      <c r="G178" s="16">
        <v>0.16777710817112701</v>
      </c>
      <c r="H178" s="16">
        <v>0.20828089086858001</v>
      </c>
      <c r="I178" s="16">
        <v>0.19138515410972301</v>
      </c>
      <c r="J178" s="16">
        <v>0.129127469884216</v>
      </c>
      <c r="K178" s="16">
        <v>0.19552444463143401</v>
      </c>
      <c r="L178" s="16">
        <v>2.5375690946987099E-2</v>
      </c>
      <c r="M178" s="16"/>
      <c r="N178" s="16">
        <v>0.21303401395197</v>
      </c>
      <c r="O178" s="16">
        <v>0.19561623023316199</v>
      </c>
      <c r="P178" s="16">
        <v>0.117007664174309</v>
      </c>
      <c r="Q178" s="16">
        <v>0.19421135911168899</v>
      </c>
      <c r="R178" s="16"/>
      <c r="S178" s="16">
        <v>0.14141225279863401</v>
      </c>
      <c r="T178" s="16">
        <v>0.19689112440106701</v>
      </c>
      <c r="U178" s="16"/>
      <c r="V178" s="16">
        <v>0.16327904676560401</v>
      </c>
      <c r="W178" s="16">
        <v>0.18611347739348</v>
      </c>
      <c r="X178" s="16">
        <v>0.133697087618868</v>
      </c>
      <c r="Y178" s="16">
        <v>0.237763386298257</v>
      </c>
      <c r="Z178" s="16"/>
      <c r="AA178" s="16">
        <v>0.130647541680141</v>
      </c>
      <c r="AB178" s="16">
        <v>0.287150511988635</v>
      </c>
      <c r="AC178" s="16">
        <v>0.116711119623193</v>
      </c>
      <c r="AD178" s="16">
        <v>0.129827550098882</v>
      </c>
      <c r="AE178" s="16">
        <v>0.182106430592263</v>
      </c>
      <c r="AF178" s="16">
        <v>0.52236020287304896</v>
      </c>
      <c r="AG178" s="16"/>
      <c r="AH178" s="16">
        <v>0.16394163657257901</v>
      </c>
      <c r="AI178" s="16">
        <v>0.13600978545008099</v>
      </c>
      <c r="AJ178" s="16"/>
      <c r="AK178" s="16">
        <v>0.18546812904552101</v>
      </c>
      <c r="AL178" s="16">
        <v>6.6883803113894399E-2</v>
      </c>
      <c r="AM178" s="16"/>
      <c r="AN178" s="16">
        <v>0.15450414282969199</v>
      </c>
      <c r="AO178" s="16">
        <v>0.113010627769776</v>
      </c>
      <c r="AP178" s="16"/>
      <c r="AQ178" s="16">
        <v>0.131099934948811</v>
      </c>
      <c r="AR178" s="16">
        <v>0.209208008884298</v>
      </c>
      <c r="AS178" s="16">
        <v>0.11539062524959701</v>
      </c>
      <c r="AT178" s="16"/>
      <c r="AU178" s="16">
        <v>0.154512733705571</v>
      </c>
      <c r="AV178" s="16">
        <v>0.18016592192651601</v>
      </c>
      <c r="AW178" s="16"/>
      <c r="AX178" s="16">
        <v>0.17609582949968999</v>
      </c>
      <c r="AY178" s="16">
        <v>8.5810261000102001E-2</v>
      </c>
      <c r="AZ178" s="16"/>
      <c r="BA178" s="16">
        <v>0.216439762102802</v>
      </c>
      <c r="BB178" s="16">
        <v>0.18888758985674101</v>
      </c>
      <c r="BC178" s="16"/>
      <c r="BD178" s="16">
        <v>0.202887731838162</v>
      </c>
      <c r="BE178" s="16">
        <v>0.14941303127871999</v>
      </c>
    </row>
    <row r="179" spans="2:57" x14ac:dyDescent="0.35">
      <c r="B179" t="s">
        <v>134</v>
      </c>
      <c r="C179" s="16">
        <v>0.51244306523285199</v>
      </c>
      <c r="D179" s="16">
        <v>0.43651321243195801</v>
      </c>
      <c r="E179" s="16">
        <v>0.59977422407115899</v>
      </c>
      <c r="F179" s="16"/>
      <c r="G179" s="16">
        <v>0.50917448693927603</v>
      </c>
      <c r="H179" s="16">
        <v>0.427462215947707</v>
      </c>
      <c r="I179" s="16">
        <v>0.42657108691614998</v>
      </c>
      <c r="J179" s="16">
        <v>0.54917740806849102</v>
      </c>
      <c r="K179" s="16">
        <v>0.59643018410656501</v>
      </c>
      <c r="L179" s="16">
        <v>0.77270876213048301</v>
      </c>
      <c r="M179" s="16"/>
      <c r="N179" s="16">
        <v>0.42298670179234299</v>
      </c>
      <c r="O179" s="16">
        <v>0.549185830738392</v>
      </c>
      <c r="P179" s="16">
        <v>0.58923742670036605</v>
      </c>
      <c r="Q179" s="16">
        <v>0.42414097177724802</v>
      </c>
      <c r="R179" s="16"/>
      <c r="S179" s="16">
        <v>0.53123697822758698</v>
      </c>
      <c r="T179" s="16">
        <v>0.49014844121118201</v>
      </c>
      <c r="U179" s="16"/>
      <c r="V179" s="16">
        <v>0.49549674219005002</v>
      </c>
      <c r="W179" s="16">
        <v>0.54951421631443498</v>
      </c>
      <c r="X179" s="16">
        <v>0.49596292422101401</v>
      </c>
      <c r="Y179" s="16">
        <v>0.33023783555376401</v>
      </c>
      <c r="Z179" s="16"/>
      <c r="AA179" s="16">
        <v>0.60907312002673897</v>
      </c>
      <c r="AB179" s="16">
        <v>0.476459525984121</v>
      </c>
      <c r="AC179" s="16">
        <v>0.45186301998564199</v>
      </c>
      <c r="AD179" s="16">
        <v>0.44931589822012402</v>
      </c>
      <c r="AE179" s="16">
        <v>0.396868117483204</v>
      </c>
      <c r="AF179" s="16">
        <v>0.26747289071141001</v>
      </c>
      <c r="AG179" s="16"/>
      <c r="AH179" s="16">
        <v>0.46396974918619299</v>
      </c>
      <c r="AI179" s="16">
        <v>0.50639952036274205</v>
      </c>
      <c r="AJ179" s="16"/>
      <c r="AK179" s="16">
        <v>0.45598619311055799</v>
      </c>
      <c r="AL179" s="16">
        <v>0.60246155119350697</v>
      </c>
      <c r="AM179" s="16"/>
      <c r="AN179" s="16">
        <v>0.46383686650195199</v>
      </c>
      <c r="AO179" s="16">
        <v>0.58803749943487704</v>
      </c>
      <c r="AP179" s="16"/>
      <c r="AQ179" s="16">
        <v>0.475197782488395</v>
      </c>
      <c r="AR179" s="16">
        <v>0.57456455618922497</v>
      </c>
      <c r="AS179" s="16">
        <v>0.45357442739276699</v>
      </c>
      <c r="AT179" s="16"/>
      <c r="AU179" s="16">
        <v>0.49153609189341102</v>
      </c>
      <c r="AV179" s="16">
        <v>0.53522695314214896</v>
      </c>
      <c r="AW179" s="16"/>
      <c r="AX179" s="16">
        <v>0.48925686131467699</v>
      </c>
      <c r="AY179" s="16">
        <v>0.69872030825676101</v>
      </c>
      <c r="AZ179" s="16"/>
      <c r="BA179" s="16">
        <v>0.37769767771177198</v>
      </c>
      <c r="BB179" s="16">
        <v>0.46982631864633101</v>
      </c>
      <c r="BC179" s="16"/>
      <c r="BD179" s="16">
        <v>0.50164634484047399</v>
      </c>
      <c r="BE179" s="16">
        <v>0.52159600508563897</v>
      </c>
    </row>
    <row r="180" spans="2:57" x14ac:dyDescent="0.35">
      <c r="B180" t="s">
        <v>110</v>
      </c>
      <c r="C180" s="16">
        <v>3.94779400674228E-2</v>
      </c>
      <c r="D180" s="16">
        <v>1.34768608127161E-2</v>
      </c>
      <c r="E180" s="16">
        <v>6.9211276750693801E-2</v>
      </c>
      <c r="F180" s="16"/>
      <c r="G180" s="16">
        <v>0</v>
      </c>
      <c r="H180" s="16">
        <v>0</v>
      </c>
      <c r="I180" s="16">
        <v>5.86639506958418E-2</v>
      </c>
      <c r="J180" s="16">
        <v>5.1696376461355498E-2</v>
      </c>
      <c r="K180" s="16">
        <v>7.5051062835468904E-2</v>
      </c>
      <c r="L180" s="16">
        <v>0.11217108931208999</v>
      </c>
      <c r="M180" s="16"/>
      <c r="N180" s="16">
        <v>5.8440086749034101E-2</v>
      </c>
      <c r="O180" s="16">
        <v>4.0139722073914599E-2</v>
      </c>
      <c r="P180" s="16">
        <v>5.24503605126602E-2</v>
      </c>
      <c r="Q180" s="16">
        <v>1.1825350288142E-2</v>
      </c>
      <c r="R180" s="16"/>
      <c r="S180" s="16">
        <v>5.9716642829235701E-2</v>
      </c>
      <c r="T180" s="16">
        <v>1.54694076831691E-2</v>
      </c>
      <c r="U180" s="16"/>
      <c r="V180" s="16">
        <v>0.118728941074421</v>
      </c>
      <c r="W180" s="16">
        <v>2.18220769064838E-2</v>
      </c>
      <c r="X180" s="16">
        <v>1.3325416503613199E-2</v>
      </c>
      <c r="Y180" s="16">
        <v>0</v>
      </c>
      <c r="Z180" s="16"/>
      <c r="AA180" s="16">
        <v>6.2546156640989295E-2</v>
      </c>
      <c r="AB180" s="16">
        <v>4.5852640535493899E-2</v>
      </c>
      <c r="AC180" s="16">
        <v>3.0792117764058699E-2</v>
      </c>
      <c r="AD180" s="16">
        <v>1.1904836521663799E-2</v>
      </c>
      <c r="AE180" s="16">
        <v>0</v>
      </c>
      <c r="AF180" s="16">
        <v>0</v>
      </c>
      <c r="AG180" s="16"/>
      <c r="AH180" s="16">
        <v>3.0885403622468201E-2</v>
      </c>
      <c r="AI180" s="16">
        <v>3.2161947936709602E-2</v>
      </c>
      <c r="AJ180" s="16"/>
      <c r="AK180" s="16">
        <v>4.37110675143592E-2</v>
      </c>
      <c r="AL180" s="16">
        <v>6.2331909300257997E-2</v>
      </c>
      <c r="AM180" s="16"/>
      <c r="AN180" s="16">
        <v>2.76454323407649E-2</v>
      </c>
      <c r="AO180" s="16">
        <v>3.75924302384519E-2</v>
      </c>
      <c r="AP180" s="16"/>
      <c r="AQ180" s="16">
        <v>4.3167866290061703E-2</v>
      </c>
      <c r="AR180" s="16">
        <v>4.3785874377782197E-2</v>
      </c>
      <c r="AS180" s="16">
        <v>3.8832909097485498E-2</v>
      </c>
      <c r="AT180" s="16"/>
      <c r="AU180" s="16">
        <v>3.8337973883745401E-2</v>
      </c>
      <c r="AV180" s="16">
        <v>4.0720246226597999E-2</v>
      </c>
      <c r="AW180" s="16"/>
      <c r="AX180" s="16">
        <v>3.79542681910102E-2</v>
      </c>
      <c r="AY180" s="16">
        <v>6.7050743773176602E-2</v>
      </c>
      <c r="AZ180" s="16"/>
      <c r="BA180" s="16">
        <v>0</v>
      </c>
      <c r="BB180" s="16">
        <v>0</v>
      </c>
      <c r="BC180" s="16"/>
      <c r="BD180" s="16">
        <v>1.9294996762430901E-2</v>
      </c>
      <c r="BE180" s="16">
        <v>1.8976436406139899E-2</v>
      </c>
    </row>
    <row r="181" spans="2:57" x14ac:dyDescent="0.35">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row>
    <row r="182" spans="2:57" x14ac:dyDescent="0.35">
      <c r="B182" s="7" t="s">
        <v>149</v>
      </c>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row>
    <row r="183" spans="2:57" x14ac:dyDescent="0.35">
      <c r="B183" s="15" t="s">
        <v>15</v>
      </c>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row>
    <row r="184" spans="2:57" x14ac:dyDescent="0.35">
      <c r="B184" t="s">
        <v>131</v>
      </c>
      <c r="C184" s="16">
        <v>0.18446886544681501</v>
      </c>
      <c r="D184" s="16">
        <v>0.23829031278048299</v>
      </c>
      <c r="E184" s="16">
        <v>0.107054262585532</v>
      </c>
      <c r="F184" s="16"/>
      <c r="G184" s="16">
        <v>9.5120641234407804E-2</v>
      </c>
      <c r="H184" s="16">
        <v>0.34636146530150602</v>
      </c>
      <c r="I184" s="16">
        <v>4.5185218927577903E-2</v>
      </c>
      <c r="J184" s="16">
        <v>0.41902524769941502</v>
      </c>
      <c r="K184" s="16">
        <v>0.32817875016225001</v>
      </c>
      <c r="L184" s="16">
        <v>0</v>
      </c>
      <c r="M184" s="16"/>
      <c r="N184" s="16">
        <v>0.30238564544544999</v>
      </c>
      <c r="O184" s="16">
        <v>0</v>
      </c>
      <c r="P184" s="16">
        <v>0.198981009411519</v>
      </c>
      <c r="Q184" s="16">
        <v>0.24662151030457299</v>
      </c>
      <c r="R184" s="16"/>
      <c r="S184" s="16">
        <v>0.182035839479675</v>
      </c>
      <c r="T184" s="16">
        <v>0.18902085798683099</v>
      </c>
      <c r="U184" s="16"/>
      <c r="V184" s="16">
        <v>0</v>
      </c>
      <c r="W184" s="16">
        <v>7.9029312446709798E-2</v>
      </c>
      <c r="X184" s="16">
        <v>0.23413262101982901</v>
      </c>
      <c r="Y184" s="16">
        <v>0.25960997207994302</v>
      </c>
      <c r="Z184" s="16"/>
      <c r="AA184" s="16">
        <v>0.12288338725226799</v>
      </c>
      <c r="AB184" s="16">
        <v>0</v>
      </c>
      <c r="AC184" s="16">
        <v>0.26277753370953</v>
      </c>
      <c r="AD184" s="16">
        <v>0.30914669644587001</v>
      </c>
      <c r="AE184" s="16">
        <v>9.0748929855708094E-2</v>
      </c>
      <c r="AF184" s="16">
        <v>0</v>
      </c>
      <c r="AG184" s="16"/>
      <c r="AH184" s="16">
        <v>0.19863554600991801</v>
      </c>
      <c r="AI184" s="16">
        <v>0.12704544712261101</v>
      </c>
      <c r="AJ184" s="16"/>
      <c r="AK184" s="16">
        <v>0.16342162373546201</v>
      </c>
      <c r="AL184" s="16">
        <v>0.17728538446068901</v>
      </c>
      <c r="AM184" s="16"/>
      <c r="AN184" s="16">
        <v>0.16365886645834701</v>
      </c>
      <c r="AO184" s="16">
        <v>0.112232066188078</v>
      </c>
      <c r="AP184" s="16"/>
      <c r="AQ184" s="16">
        <v>0.16593483401252901</v>
      </c>
      <c r="AR184" s="16">
        <v>8.4352148533218693E-2</v>
      </c>
      <c r="AS184" s="16">
        <v>0.212612124507401</v>
      </c>
      <c r="AT184" s="16"/>
      <c r="AU184" s="16">
        <v>0.163768160582101</v>
      </c>
      <c r="AV184" s="16">
        <v>0.23617974034287101</v>
      </c>
      <c r="AW184" s="16"/>
      <c r="AX184" s="16">
        <v>0.19345405432705701</v>
      </c>
      <c r="AY184" s="16">
        <v>0</v>
      </c>
      <c r="AZ184" s="16"/>
      <c r="BA184" s="16">
        <v>0.220330537865876</v>
      </c>
      <c r="BB184" s="16">
        <v>0.124352556559788</v>
      </c>
      <c r="BC184" s="16"/>
      <c r="BD184" s="16">
        <v>0.16499817815525999</v>
      </c>
      <c r="BE184" s="16">
        <v>0.18153834609122399</v>
      </c>
    </row>
    <row r="185" spans="2:57" x14ac:dyDescent="0.35">
      <c r="B185" t="s">
        <v>132</v>
      </c>
      <c r="C185" s="16">
        <v>0.296159112088835</v>
      </c>
      <c r="D185" s="16">
        <v>0.42635904254705298</v>
      </c>
      <c r="E185" s="16">
        <v>0.10888477428625</v>
      </c>
      <c r="F185" s="16"/>
      <c r="G185" s="16">
        <v>0.37277622649498898</v>
      </c>
      <c r="H185" s="16">
        <v>0.23053524697073099</v>
      </c>
      <c r="I185" s="16">
        <v>0.40690277629483301</v>
      </c>
      <c r="J185" s="16">
        <v>0</v>
      </c>
      <c r="K185" s="16">
        <v>0</v>
      </c>
      <c r="L185" s="16">
        <v>0.50007645302103199</v>
      </c>
      <c r="M185" s="16"/>
      <c r="N185" s="16">
        <v>0.43823447233297502</v>
      </c>
      <c r="O185" s="16">
        <v>5.3089912430041901E-2</v>
      </c>
      <c r="P185" s="16">
        <v>0.37872146962618503</v>
      </c>
      <c r="Q185" s="16">
        <v>0.27780164677090302</v>
      </c>
      <c r="R185" s="16"/>
      <c r="S185" s="16">
        <v>0.23644578309571801</v>
      </c>
      <c r="T185" s="16">
        <v>0.40787786552072602</v>
      </c>
      <c r="U185" s="16"/>
      <c r="V185" s="16">
        <v>0.50811045215447004</v>
      </c>
      <c r="W185" s="16">
        <v>0.329023944729812</v>
      </c>
      <c r="X185" s="16">
        <v>0.22578741885491099</v>
      </c>
      <c r="Y185" s="16">
        <v>0.55645882859370599</v>
      </c>
      <c r="Z185" s="16"/>
      <c r="AA185" s="16">
        <v>0.164839523679053</v>
      </c>
      <c r="AB185" s="16">
        <v>0.246325235120327</v>
      </c>
      <c r="AC185" s="16">
        <v>0</v>
      </c>
      <c r="AD185" s="16">
        <v>0.32316292477734598</v>
      </c>
      <c r="AE185" s="16">
        <v>0.45221369878847101</v>
      </c>
      <c r="AF185" s="16">
        <v>0.44733442145498098</v>
      </c>
      <c r="AG185" s="16"/>
      <c r="AH185" s="16">
        <v>0.31162117353632601</v>
      </c>
      <c r="AI185" s="16">
        <v>0.36544224719225399</v>
      </c>
      <c r="AJ185" s="16"/>
      <c r="AK185" s="16">
        <v>0.30702647066705202</v>
      </c>
      <c r="AL185" s="16">
        <v>0.243639120773052</v>
      </c>
      <c r="AM185" s="16"/>
      <c r="AN185" s="16">
        <v>0.318838124638954</v>
      </c>
      <c r="AO185" s="16">
        <v>0.286454143858211</v>
      </c>
      <c r="AP185" s="16"/>
      <c r="AQ185" s="16">
        <v>0</v>
      </c>
      <c r="AR185" s="16">
        <v>0.340712605515542</v>
      </c>
      <c r="AS185" s="16">
        <v>0.38300164836874301</v>
      </c>
      <c r="AT185" s="16"/>
      <c r="AU185" s="16">
        <v>0.30731009822694499</v>
      </c>
      <c r="AV185" s="16">
        <v>0.26830367175847297</v>
      </c>
      <c r="AW185" s="16"/>
      <c r="AX185" s="16">
        <v>0.31058455756592102</v>
      </c>
      <c r="AY185" s="16">
        <v>0</v>
      </c>
      <c r="AZ185" s="16"/>
      <c r="BA185" s="16">
        <v>0.26497714274024398</v>
      </c>
      <c r="BB185" s="16">
        <v>0.43273678545375799</v>
      </c>
      <c r="BC185" s="16"/>
      <c r="BD185" s="16">
        <v>0.346203693369735</v>
      </c>
      <c r="BE185" s="16">
        <v>0.28250349371900202</v>
      </c>
    </row>
    <row r="186" spans="2:57" x14ac:dyDescent="0.35">
      <c r="B186" t="s">
        <v>133</v>
      </c>
      <c r="C186" s="16">
        <v>0.103190693412547</v>
      </c>
      <c r="D186" s="16">
        <v>0.123710821453589</v>
      </c>
      <c r="E186" s="16">
        <v>7.3675367428992902E-2</v>
      </c>
      <c r="F186" s="16"/>
      <c r="G186" s="16">
        <v>0</v>
      </c>
      <c r="H186" s="16">
        <v>0.21091491572086901</v>
      </c>
      <c r="I186" s="16">
        <v>0.100491586821434</v>
      </c>
      <c r="J186" s="16">
        <v>0</v>
      </c>
      <c r="K186" s="16">
        <v>0</v>
      </c>
      <c r="L186" s="16">
        <v>0.26164897378305801</v>
      </c>
      <c r="M186" s="16"/>
      <c r="N186" s="16">
        <v>8.3091268632356594E-2</v>
      </c>
      <c r="O186" s="16">
        <v>0.264377531509707</v>
      </c>
      <c r="P186" s="16">
        <v>0</v>
      </c>
      <c r="Q186" s="16">
        <v>0.144653267068789</v>
      </c>
      <c r="R186" s="16"/>
      <c r="S186" s="16">
        <v>0.118555837262801</v>
      </c>
      <c r="T186" s="16">
        <v>7.4443766282594498E-2</v>
      </c>
      <c r="U186" s="16"/>
      <c r="V186" s="16">
        <v>0</v>
      </c>
      <c r="W186" s="16">
        <v>9.9254758150293304E-2</v>
      </c>
      <c r="X186" s="16">
        <v>0.101242778676082</v>
      </c>
      <c r="Y186" s="16">
        <v>0.18393119932635099</v>
      </c>
      <c r="Z186" s="16"/>
      <c r="AA186" s="16">
        <v>0</v>
      </c>
      <c r="AB186" s="16">
        <v>0</v>
      </c>
      <c r="AC186" s="16">
        <v>0</v>
      </c>
      <c r="AD186" s="16">
        <v>0.139879398017069</v>
      </c>
      <c r="AE186" s="16">
        <v>0.18024031305410701</v>
      </c>
      <c r="AF186" s="16">
        <v>0.17565789014195701</v>
      </c>
      <c r="AG186" s="16"/>
      <c r="AH186" s="16">
        <v>0.156880072887435</v>
      </c>
      <c r="AI186" s="16">
        <v>6.8622959453088495E-2</v>
      </c>
      <c r="AJ186" s="16"/>
      <c r="AK186" s="16">
        <v>0.134073988288128</v>
      </c>
      <c r="AL186" s="16">
        <v>0.108739410144264</v>
      </c>
      <c r="AM186" s="16"/>
      <c r="AN186" s="16">
        <v>0.187449868156326</v>
      </c>
      <c r="AO186" s="16">
        <v>4.1852702194438297E-2</v>
      </c>
      <c r="AP186" s="16"/>
      <c r="AQ186" s="16">
        <v>0.18221280790436201</v>
      </c>
      <c r="AR186" s="16">
        <v>0</v>
      </c>
      <c r="AS186" s="16">
        <v>0.14158625234202599</v>
      </c>
      <c r="AT186" s="16"/>
      <c r="AU186" s="16">
        <v>0.14449960751257199</v>
      </c>
      <c r="AV186" s="16">
        <v>0</v>
      </c>
      <c r="AW186" s="16"/>
      <c r="AX186" s="16">
        <v>0.108216950113097</v>
      </c>
      <c r="AY186" s="16">
        <v>0</v>
      </c>
      <c r="AZ186" s="16"/>
      <c r="BA186" s="16">
        <v>0.131626460803348</v>
      </c>
      <c r="BB186" s="16">
        <v>0</v>
      </c>
      <c r="BC186" s="16"/>
      <c r="BD186" s="16">
        <v>0.17551465008070599</v>
      </c>
      <c r="BE186" s="16">
        <v>3.3467813892019201E-2</v>
      </c>
    </row>
    <row r="187" spans="2:57" x14ac:dyDescent="0.35">
      <c r="B187" t="s">
        <v>134</v>
      </c>
      <c r="C187" s="16">
        <v>0.416181329051803</v>
      </c>
      <c r="D187" s="16">
        <v>0.21163982321887401</v>
      </c>
      <c r="E187" s="16">
        <v>0.71038559569922399</v>
      </c>
      <c r="F187" s="16"/>
      <c r="G187" s="16">
        <v>0.53210313227060302</v>
      </c>
      <c r="H187" s="16">
        <v>0.212188372006895</v>
      </c>
      <c r="I187" s="16">
        <v>0.447420417956155</v>
      </c>
      <c r="J187" s="16">
        <v>0.58097475230058504</v>
      </c>
      <c r="K187" s="16">
        <v>0.67182124983775005</v>
      </c>
      <c r="L187" s="16">
        <v>0.23827457319591</v>
      </c>
      <c r="M187" s="16"/>
      <c r="N187" s="16">
        <v>0.17628861358921799</v>
      </c>
      <c r="O187" s="16">
        <v>0.68253255606025198</v>
      </c>
      <c r="P187" s="16">
        <v>0.422297520962297</v>
      </c>
      <c r="Q187" s="16">
        <v>0.33092357585573501</v>
      </c>
      <c r="R187" s="16"/>
      <c r="S187" s="16">
        <v>0.46296254016180599</v>
      </c>
      <c r="T187" s="16">
        <v>0.32865751020984901</v>
      </c>
      <c r="U187" s="16"/>
      <c r="V187" s="16">
        <v>0.49188954784553002</v>
      </c>
      <c r="W187" s="16">
        <v>0.49269198467318498</v>
      </c>
      <c r="X187" s="16">
        <v>0.43883718144917799</v>
      </c>
      <c r="Y187" s="16">
        <v>0</v>
      </c>
      <c r="Z187" s="16"/>
      <c r="AA187" s="16">
        <v>0.71227708906867904</v>
      </c>
      <c r="AB187" s="16">
        <v>0.753674764879673</v>
      </c>
      <c r="AC187" s="16">
        <v>0.73722246629046995</v>
      </c>
      <c r="AD187" s="16">
        <v>0.22781098075971501</v>
      </c>
      <c r="AE187" s="16">
        <v>0.27679705830171403</v>
      </c>
      <c r="AF187" s="16">
        <v>0.37700768840306198</v>
      </c>
      <c r="AG187" s="16"/>
      <c r="AH187" s="16">
        <v>0.33286320756632098</v>
      </c>
      <c r="AI187" s="16">
        <v>0.43888934623204701</v>
      </c>
      <c r="AJ187" s="16"/>
      <c r="AK187" s="16">
        <v>0.395477917309357</v>
      </c>
      <c r="AL187" s="16">
        <v>0.470336084621995</v>
      </c>
      <c r="AM187" s="16"/>
      <c r="AN187" s="16">
        <v>0.33005314074637299</v>
      </c>
      <c r="AO187" s="16">
        <v>0.55946108775927195</v>
      </c>
      <c r="AP187" s="16"/>
      <c r="AQ187" s="16">
        <v>0.65185235808310804</v>
      </c>
      <c r="AR187" s="16">
        <v>0.57493524595124001</v>
      </c>
      <c r="AS187" s="16">
        <v>0.26279997478182998</v>
      </c>
      <c r="AT187" s="16"/>
      <c r="AU187" s="16">
        <v>0.38442213367838302</v>
      </c>
      <c r="AV187" s="16">
        <v>0.49551658789865499</v>
      </c>
      <c r="AW187" s="16"/>
      <c r="AX187" s="16">
        <v>0.387744437993925</v>
      </c>
      <c r="AY187" s="16">
        <v>1</v>
      </c>
      <c r="AZ187" s="16"/>
      <c r="BA187" s="16">
        <v>0.38306585859053199</v>
      </c>
      <c r="BB187" s="16">
        <v>0.44291065798645401</v>
      </c>
      <c r="BC187" s="16"/>
      <c r="BD187" s="16">
        <v>0.31328347839429899</v>
      </c>
      <c r="BE187" s="16">
        <v>0.50249034629775502</v>
      </c>
    </row>
    <row r="188" spans="2:57" x14ac:dyDescent="0.35">
      <c r="B188" t="s">
        <v>110</v>
      </c>
      <c r="C188" s="16">
        <v>0</v>
      </c>
      <c r="D188" s="16">
        <v>0</v>
      </c>
      <c r="E188" s="16">
        <v>0</v>
      </c>
      <c r="F188" s="16"/>
      <c r="G188" s="16">
        <v>0</v>
      </c>
      <c r="H188" s="16">
        <v>0</v>
      </c>
      <c r="I188" s="16">
        <v>0</v>
      </c>
      <c r="J188" s="16">
        <v>0</v>
      </c>
      <c r="K188" s="16">
        <v>0</v>
      </c>
      <c r="L188" s="16">
        <v>0</v>
      </c>
      <c r="M188" s="16"/>
      <c r="N188" s="16">
        <v>0</v>
      </c>
      <c r="O188" s="16">
        <v>0</v>
      </c>
      <c r="P188" s="16">
        <v>0</v>
      </c>
      <c r="Q188" s="16">
        <v>0</v>
      </c>
      <c r="R188" s="16"/>
      <c r="S188" s="16">
        <v>0</v>
      </c>
      <c r="T188" s="16">
        <v>0</v>
      </c>
      <c r="U188" s="16"/>
      <c r="V188" s="16">
        <v>0</v>
      </c>
      <c r="W188" s="16">
        <v>0</v>
      </c>
      <c r="X188" s="16">
        <v>0</v>
      </c>
      <c r="Y188" s="16">
        <v>0</v>
      </c>
      <c r="Z188" s="16"/>
      <c r="AA188" s="16">
        <v>0</v>
      </c>
      <c r="AB188" s="16">
        <v>0</v>
      </c>
      <c r="AC188" s="16">
        <v>0</v>
      </c>
      <c r="AD188" s="16">
        <v>0</v>
      </c>
      <c r="AE188" s="16">
        <v>0</v>
      </c>
      <c r="AF188" s="16">
        <v>0</v>
      </c>
      <c r="AG188" s="16"/>
      <c r="AH188" s="16">
        <v>0</v>
      </c>
      <c r="AI188" s="16">
        <v>0</v>
      </c>
      <c r="AJ188" s="16"/>
      <c r="AK188" s="16">
        <v>0</v>
      </c>
      <c r="AL188" s="16">
        <v>0</v>
      </c>
      <c r="AM188" s="16"/>
      <c r="AN188" s="16">
        <v>0</v>
      </c>
      <c r="AO188" s="16">
        <v>0</v>
      </c>
      <c r="AP188" s="16"/>
      <c r="AQ188" s="16">
        <v>0</v>
      </c>
      <c r="AR188" s="16">
        <v>0</v>
      </c>
      <c r="AS188" s="16">
        <v>0</v>
      </c>
      <c r="AT188" s="16"/>
      <c r="AU188" s="16">
        <v>0</v>
      </c>
      <c r="AV188" s="16">
        <v>0</v>
      </c>
      <c r="AW188" s="16"/>
      <c r="AX188" s="16">
        <v>0</v>
      </c>
      <c r="AY188" s="16">
        <v>0</v>
      </c>
      <c r="AZ188" s="16"/>
      <c r="BA188" s="16">
        <v>0</v>
      </c>
      <c r="BB188" s="16">
        <v>0</v>
      </c>
      <c r="BC188" s="16"/>
      <c r="BD188" s="16">
        <v>0</v>
      </c>
      <c r="BE188" s="16">
        <v>0</v>
      </c>
    </row>
    <row r="189" spans="2:57" x14ac:dyDescent="0.35">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row>
    <row r="190" spans="2:57" x14ac:dyDescent="0.35">
      <c r="B190" s="7" t="s">
        <v>151</v>
      </c>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row>
    <row r="191" spans="2:57" x14ac:dyDescent="0.35">
      <c r="B191" s="15" t="s">
        <v>15</v>
      </c>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row>
    <row r="192" spans="2:57" x14ac:dyDescent="0.35">
      <c r="B192" t="s">
        <v>131</v>
      </c>
      <c r="C192" s="16">
        <v>0.180169403915448</v>
      </c>
      <c r="D192" s="16">
        <v>0.207213689310318</v>
      </c>
      <c r="E192" s="16">
        <v>0.15883408158088699</v>
      </c>
      <c r="F192" s="16"/>
      <c r="G192" s="16">
        <v>0.186949545013297</v>
      </c>
      <c r="H192" s="16">
        <v>0.23492632413726</v>
      </c>
      <c r="I192" s="16">
        <v>0.24242910373015</v>
      </c>
      <c r="J192" s="16">
        <v>9.5694464064503201E-2</v>
      </c>
      <c r="K192" s="16">
        <v>9.4095901641778695E-2</v>
      </c>
      <c r="L192" s="16">
        <v>0</v>
      </c>
      <c r="M192" s="16"/>
      <c r="N192" s="16">
        <v>0.27657905239134001</v>
      </c>
      <c r="O192" s="16">
        <v>0.11736722015045301</v>
      </c>
      <c r="P192" s="16">
        <v>0.19432601507725</v>
      </c>
      <c r="Q192" s="16">
        <v>0.15791636674518</v>
      </c>
      <c r="R192" s="16"/>
      <c r="S192" s="16">
        <v>0.156657306348012</v>
      </c>
      <c r="T192" s="16">
        <v>0.20332740960350601</v>
      </c>
      <c r="U192" s="16"/>
      <c r="V192" s="16">
        <v>0.133223174264229</v>
      </c>
      <c r="W192" s="16">
        <v>0.15112095138661899</v>
      </c>
      <c r="X192" s="16">
        <v>0.20274272509906099</v>
      </c>
      <c r="Y192" s="16">
        <v>0.45699934349382698</v>
      </c>
      <c r="Z192" s="16"/>
      <c r="AA192" s="16">
        <v>0.11910865077162699</v>
      </c>
      <c r="AB192" s="16">
        <v>0.101976685013458</v>
      </c>
      <c r="AC192" s="16">
        <v>0.107136805390663</v>
      </c>
      <c r="AD192" s="16">
        <v>0.30964518933669499</v>
      </c>
      <c r="AE192" s="16">
        <v>0.25342869969916798</v>
      </c>
      <c r="AF192" s="16">
        <v>0.168671728084032</v>
      </c>
      <c r="AG192" s="16"/>
      <c r="AH192" s="16">
        <v>0.209159148380721</v>
      </c>
      <c r="AI192" s="16">
        <v>0.160819695634977</v>
      </c>
      <c r="AJ192" s="16"/>
      <c r="AK192" s="16">
        <v>0.19447755606808301</v>
      </c>
      <c r="AL192" s="16">
        <v>0.15704462085663501</v>
      </c>
      <c r="AM192" s="16"/>
      <c r="AN192" s="16">
        <v>0.20035847220792999</v>
      </c>
      <c r="AO192" s="16">
        <v>0.16034016537590801</v>
      </c>
      <c r="AP192" s="16"/>
      <c r="AQ192" s="16">
        <v>0.163747058185265</v>
      </c>
      <c r="AR192" s="16">
        <v>0.174609626685235</v>
      </c>
      <c r="AS192" s="16">
        <v>0.19409981777567401</v>
      </c>
      <c r="AT192" s="16"/>
      <c r="AU192" s="16">
        <v>0.20673935579373201</v>
      </c>
      <c r="AV192" s="16">
        <v>0.154631691427561</v>
      </c>
      <c r="AW192" s="16"/>
      <c r="AX192" s="16">
        <v>0.186340874396941</v>
      </c>
      <c r="AY192" s="16">
        <v>0.168133910832033</v>
      </c>
      <c r="AZ192" s="16"/>
      <c r="BA192" s="16">
        <v>0.22896674972061701</v>
      </c>
      <c r="BB192" s="16">
        <v>0.31886640131445898</v>
      </c>
      <c r="BC192" s="16"/>
      <c r="BD192" s="16">
        <v>0.19342755709266199</v>
      </c>
      <c r="BE192" s="16">
        <v>0.16579097921967401</v>
      </c>
    </row>
    <row r="193" spans="2:57" x14ac:dyDescent="0.35">
      <c r="B193" t="s">
        <v>132</v>
      </c>
      <c r="C193" s="16">
        <v>0.24652783800203301</v>
      </c>
      <c r="D193" s="16">
        <v>0.22090144885140101</v>
      </c>
      <c r="E193" s="16">
        <v>0.26853313535482098</v>
      </c>
      <c r="F193" s="16"/>
      <c r="G193" s="16">
        <v>0.23356445922176799</v>
      </c>
      <c r="H193" s="16">
        <v>0.38418635213990199</v>
      </c>
      <c r="I193" s="16">
        <v>0.162723659386773</v>
      </c>
      <c r="J193" s="16">
        <v>0.23763528645985199</v>
      </c>
      <c r="K193" s="16">
        <v>0.20305132657883801</v>
      </c>
      <c r="L193" s="16">
        <v>0.133293402993721</v>
      </c>
      <c r="M193" s="16"/>
      <c r="N193" s="16">
        <v>0.23253143192508099</v>
      </c>
      <c r="O193" s="16">
        <v>0.26219032695154398</v>
      </c>
      <c r="P193" s="16">
        <v>0.27378106941263503</v>
      </c>
      <c r="Q193" s="16">
        <v>0.20078360027669101</v>
      </c>
      <c r="R193" s="16"/>
      <c r="S193" s="16">
        <v>0.254026368968371</v>
      </c>
      <c r="T193" s="16">
        <v>0.239142234813185</v>
      </c>
      <c r="U193" s="16"/>
      <c r="V193" s="16">
        <v>0.20844527978681901</v>
      </c>
      <c r="W193" s="16">
        <v>0.256977744233651</v>
      </c>
      <c r="X193" s="16">
        <v>0.28141666392242598</v>
      </c>
      <c r="Y193" s="16">
        <v>3.7234056962628402E-2</v>
      </c>
      <c r="Z193" s="16"/>
      <c r="AA193" s="16">
        <v>0.19326418142179799</v>
      </c>
      <c r="AB193" s="16">
        <v>0.31663543406533001</v>
      </c>
      <c r="AC193" s="16">
        <v>0.232715295008732</v>
      </c>
      <c r="AD193" s="16">
        <v>0.27710380158861297</v>
      </c>
      <c r="AE193" s="16">
        <v>0.18967962882784201</v>
      </c>
      <c r="AF193" s="16">
        <v>0.38923612891939002</v>
      </c>
      <c r="AG193" s="16"/>
      <c r="AH193" s="16">
        <v>0.27288901249137099</v>
      </c>
      <c r="AI193" s="16">
        <v>0.20234893523358499</v>
      </c>
      <c r="AJ193" s="16"/>
      <c r="AK193" s="16">
        <v>0.26868311512765303</v>
      </c>
      <c r="AL193" s="16">
        <v>0.24301475458935401</v>
      </c>
      <c r="AM193" s="16"/>
      <c r="AN193" s="16">
        <v>0.29101832715859399</v>
      </c>
      <c r="AO193" s="16">
        <v>0.21233392676493601</v>
      </c>
      <c r="AP193" s="16"/>
      <c r="AQ193" s="16">
        <v>0.28191385221458898</v>
      </c>
      <c r="AR193" s="16">
        <v>0.225441757641067</v>
      </c>
      <c r="AS193" s="16">
        <v>0.27589352920084498</v>
      </c>
      <c r="AT193" s="16"/>
      <c r="AU193" s="16">
        <v>0.24045416963494301</v>
      </c>
      <c r="AV193" s="16">
        <v>0.252365545093715</v>
      </c>
      <c r="AW193" s="16"/>
      <c r="AX193" s="16">
        <v>0.244383043510113</v>
      </c>
      <c r="AY193" s="16">
        <v>0.34949871216212802</v>
      </c>
      <c r="AZ193" s="16"/>
      <c r="BA193" s="16">
        <v>0.25545721770705698</v>
      </c>
      <c r="BB193" s="16">
        <v>0.38236282166619701</v>
      </c>
      <c r="BC193" s="16"/>
      <c r="BD193" s="16">
        <v>0.26139352385145598</v>
      </c>
      <c r="BE193" s="16">
        <v>0.22954052118107801</v>
      </c>
    </row>
    <row r="194" spans="2:57" x14ac:dyDescent="0.35">
      <c r="B194" t="s">
        <v>133</v>
      </c>
      <c r="C194" s="16">
        <v>0.17976014288022099</v>
      </c>
      <c r="D194" s="16">
        <v>0.16530055633502</v>
      </c>
      <c r="E194" s="16">
        <v>0.192350823727019</v>
      </c>
      <c r="F194" s="16"/>
      <c r="G194" s="16">
        <v>0.32940234453329398</v>
      </c>
      <c r="H194" s="16">
        <v>0.105252726358309</v>
      </c>
      <c r="I194" s="16">
        <v>0.14522236166951399</v>
      </c>
      <c r="J194" s="16">
        <v>0.183720788398236</v>
      </c>
      <c r="K194" s="16">
        <v>0.24589923233383901</v>
      </c>
      <c r="L194" s="16">
        <v>0</v>
      </c>
      <c r="M194" s="16"/>
      <c r="N194" s="16">
        <v>0.14856426849127</v>
      </c>
      <c r="O194" s="16">
        <v>8.2985929089716901E-2</v>
      </c>
      <c r="P194" s="16">
        <v>0.18270180695506899</v>
      </c>
      <c r="Q194" s="16">
        <v>0.27125742291500499</v>
      </c>
      <c r="R194" s="16"/>
      <c r="S194" s="16">
        <v>0.13091708907181099</v>
      </c>
      <c r="T194" s="16">
        <v>0.22786762094223401</v>
      </c>
      <c r="U194" s="16"/>
      <c r="V194" s="16">
        <v>0.14838439558887501</v>
      </c>
      <c r="W194" s="16">
        <v>0.21951403773492101</v>
      </c>
      <c r="X194" s="16">
        <v>0.15943332413585301</v>
      </c>
      <c r="Y194" s="16">
        <v>0.121689166235112</v>
      </c>
      <c r="Z194" s="16"/>
      <c r="AA194" s="16">
        <v>0.18162479994346201</v>
      </c>
      <c r="AB194" s="16">
        <v>0.22568327979455399</v>
      </c>
      <c r="AC194" s="16">
        <v>0.27176599691236503</v>
      </c>
      <c r="AD194" s="16">
        <v>0.102797606219936</v>
      </c>
      <c r="AE194" s="16">
        <v>0.208018386201448</v>
      </c>
      <c r="AF194" s="16">
        <v>0</v>
      </c>
      <c r="AG194" s="16"/>
      <c r="AH194" s="16">
        <v>0.14586332494538301</v>
      </c>
      <c r="AI194" s="16">
        <v>0.17777518744884299</v>
      </c>
      <c r="AJ194" s="16"/>
      <c r="AK194" s="16">
        <v>0.156885835660273</v>
      </c>
      <c r="AL194" s="16">
        <v>0.16645953638098199</v>
      </c>
      <c r="AM194" s="16"/>
      <c r="AN194" s="16">
        <v>0.12696167706383801</v>
      </c>
      <c r="AO194" s="16">
        <v>0.24255156255131799</v>
      </c>
      <c r="AP194" s="16"/>
      <c r="AQ194" s="16">
        <v>0.13787903255046699</v>
      </c>
      <c r="AR194" s="16">
        <v>0.17252785391081299</v>
      </c>
      <c r="AS194" s="16">
        <v>0.18105530703471101</v>
      </c>
      <c r="AT194" s="16"/>
      <c r="AU194" s="16">
        <v>0.174396405341955</v>
      </c>
      <c r="AV194" s="16">
        <v>0.184915499869206</v>
      </c>
      <c r="AW194" s="16"/>
      <c r="AX194" s="16">
        <v>0.177832968292538</v>
      </c>
      <c r="AY194" s="16">
        <v>0.16278651076989301</v>
      </c>
      <c r="AZ194" s="16"/>
      <c r="BA194" s="16">
        <v>0.206797254983383</v>
      </c>
      <c r="BB194" s="16">
        <v>7.6080658448723804E-2</v>
      </c>
      <c r="BC194" s="16"/>
      <c r="BD194" s="16">
        <v>0.19013298980149701</v>
      </c>
      <c r="BE194" s="16">
        <v>0.170058674314364</v>
      </c>
    </row>
    <row r="195" spans="2:57" x14ac:dyDescent="0.35">
      <c r="B195" t="s">
        <v>134</v>
      </c>
      <c r="C195" s="16">
        <v>0.37411597224461202</v>
      </c>
      <c r="D195" s="16">
        <v>0.39427761857965798</v>
      </c>
      <c r="E195" s="16">
        <v>0.35495176392143302</v>
      </c>
      <c r="F195" s="16"/>
      <c r="G195" s="16">
        <v>0.21204079869820699</v>
      </c>
      <c r="H195" s="16">
        <v>0.230029838579101</v>
      </c>
      <c r="I195" s="16">
        <v>0.44962487521356298</v>
      </c>
      <c r="J195" s="16">
        <v>0.48294946107740899</v>
      </c>
      <c r="K195" s="16">
        <v>0.45695353944554401</v>
      </c>
      <c r="L195" s="16">
        <v>0.86670659700628006</v>
      </c>
      <c r="M195" s="16"/>
      <c r="N195" s="16">
        <v>0.342325247192309</v>
      </c>
      <c r="O195" s="16">
        <v>0.53745652380828601</v>
      </c>
      <c r="P195" s="16">
        <v>0.34919110855504598</v>
      </c>
      <c r="Q195" s="16">
        <v>0.295291183389497</v>
      </c>
      <c r="R195" s="16"/>
      <c r="S195" s="16">
        <v>0.45839923561180601</v>
      </c>
      <c r="T195" s="16">
        <v>0.29110201371252098</v>
      </c>
      <c r="U195" s="16"/>
      <c r="V195" s="16">
        <v>0.50994715036007698</v>
      </c>
      <c r="W195" s="16">
        <v>0.34322577845997498</v>
      </c>
      <c r="X195" s="16">
        <v>0.33505956350328803</v>
      </c>
      <c r="Y195" s="16">
        <v>0.38407743330843302</v>
      </c>
      <c r="Z195" s="16"/>
      <c r="AA195" s="16">
        <v>0.48010439910049102</v>
      </c>
      <c r="AB195" s="16">
        <v>0.32593902131292002</v>
      </c>
      <c r="AC195" s="16">
        <v>0.338879160012375</v>
      </c>
      <c r="AD195" s="16">
        <v>0.31045340285475598</v>
      </c>
      <c r="AE195" s="16">
        <v>0.34887328527154199</v>
      </c>
      <c r="AF195" s="16">
        <v>0.44209214299657901</v>
      </c>
      <c r="AG195" s="16"/>
      <c r="AH195" s="16">
        <v>0.36200972003622001</v>
      </c>
      <c r="AI195" s="16">
        <v>0.45905618168259499</v>
      </c>
      <c r="AJ195" s="16"/>
      <c r="AK195" s="16">
        <v>0.35228504421359003</v>
      </c>
      <c r="AL195" s="16">
        <v>0.43348108817302899</v>
      </c>
      <c r="AM195" s="16"/>
      <c r="AN195" s="16">
        <v>0.38166152356963801</v>
      </c>
      <c r="AO195" s="16">
        <v>0.36467853019096802</v>
      </c>
      <c r="AP195" s="16"/>
      <c r="AQ195" s="16">
        <v>0.41646005704967898</v>
      </c>
      <c r="AR195" s="16">
        <v>0.397226846441675</v>
      </c>
      <c r="AS195" s="16">
        <v>0.34895134598877098</v>
      </c>
      <c r="AT195" s="16"/>
      <c r="AU195" s="16">
        <v>0.37841006922936998</v>
      </c>
      <c r="AV195" s="16">
        <v>0.369988700404068</v>
      </c>
      <c r="AW195" s="16"/>
      <c r="AX195" s="16">
        <v>0.37872991989070198</v>
      </c>
      <c r="AY195" s="16">
        <v>0.319580866235946</v>
      </c>
      <c r="AZ195" s="16"/>
      <c r="BA195" s="16">
        <v>0.29345524048132299</v>
      </c>
      <c r="BB195" s="16">
        <v>0.17755618404183601</v>
      </c>
      <c r="BC195" s="16"/>
      <c r="BD195" s="16">
        <v>0.355045929254385</v>
      </c>
      <c r="BE195" s="16">
        <v>0.41395758850018199</v>
      </c>
    </row>
    <row r="196" spans="2:57" x14ac:dyDescent="0.35">
      <c r="B196" t="s">
        <v>110</v>
      </c>
      <c r="C196" s="16">
        <v>1.9426642957686299E-2</v>
      </c>
      <c r="D196" s="16">
        <v>1.23066869236035E-2</v>
      </c>
      <c r="E196" s="16">
        <v>2.5330195415839901E-2</v>
      </c>
      <c r="F196" s="16"/>
      <c r="G196" s="16">
        <v>3.8042852533434202E-2</v>
      </c>
      <c r="H196" s="16">
        <v>4.5604758785426802E-2</v>
      </c>
      <c r="I196" s="16">
        <v>0</v>
      </c>
      <c r="J196" s="16">
        <v>0</v>
      </c>
      <c r="K196" s="16">
        <v>0</v>
      </c>
      <c r="L196" s="16">
        <v>0</v>
      </c>
      <c r="M196" s="16"/>
      <c r="N196" s="16">
        <v>0</v>
      </c>
      <c r="O196" s="16">
        <v>0</v>
      </c>
      <c r="P196" s="16">
        <v>0</v>
      </c>
      <c r="Q196" s="16">
        <v>7.4751426673626595E-2</v>
      </c>
      <c r="R196" s="16"/>
      <c r="S196" s="16">
        <v>0</v>
      </c>
      <c r="T196" s="16">
        <v>3.8560720928554601E-2</v>
      </c>
      <c r="U196" s="16"/>
      <c r="V196" s="16">
        <v>0</v>
      </c>
      <c r="W196" s="16">
        <v>2.9161488184834598E-2</v>
      </c>
      <c r="X196" s="16">
        <v>2.1347723339372699E-2</v>
      </c>
      <c r="Y196" s="16">
        <v>0</v>
      </c>
      <c r="Z196" s="16"/>
      <c r="AA196" s="16">
        <v>2.58979687626224E-2</v>
      </c>
      <c r="AB196" s="16">
        <v>2.9765579813738698E-2</v>
      </c>
      <c r="AC196" s="16">
        <v>4.9502742675864998E-2</v>
      </c>
      <c r="AD196" s="16">
        <v>0</v>
      </c>
      <c r="AE196" s="16">
        <v>0</v>
      </c>
      <c r="AF196" s="16">
        <v>0</v>
      </c>
      <c r="AG196" s="16"/>
      <c r="AH196" s="16">
        <v>1.00787941463053E-2</v>
      </c>
      <c r="AI196" s="16">
        <v>0</v>
      </c>
      <c r="AJ196" s="16"/>
      <c r="AK196" s="16">
        <v>2.76684489304009E-2</v>
      </c>
      <c r="AL196" s="16">
        <v>0</v>
      </c>
      <c r="AM196" s="16"/>
      <c r="AN196" s="16">
        <v>0</v>
      </c>
      <c r="AO196" s="16">
        <v>2.0095815116869201E-2</v>
      </c>
      <c r="AP196" s="16"/>
      <c r="AQ196" s="16">
        <v>0</v>
      </c>
      <c r="AR196" s="16">
        <v>3.0193915321209099E-2</v>
      </c>
      <c r="AS196" s="16">
        <v>0</v>
      </c>
      <c r="AT196" s="16"/>
      <c r="AU196" s="16">
        <v>0</v>
      </c>
      <c r="AV196" s="16">
        <v>3.8098563205449201E-2</v>
      </c>
      <c r="AW196" s="16"/>
      <c r="AX196" s="16">
        <v>1.27131939097061E-2</v>
      </c>
      <c r="AY196" s="16">
        <v>0</v>
      </c>
      <c r="AZ196" s="16"/>
      <c r="BA196" s="16">
        <v>1.5323537107620201E-2</v>
      </c>
      <c r="BB196" s="16">
        <v>4.5133934528784198E-2</v>
      </c>
      <c r="BC196" s="16"/>
      <c r="BD196" s="16">
        <v>0</v>
      </c>
      <c r="BE196" s="16">
        <v>2.0652236784701301E-2</v>
      </c>
    </row>
    <row r="197" spans="2:57" x14ac:dyDescent="0.35">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row>
    <row r="198" spans="2:57" x14ac:dyDescent="0.35">
      <c r="B198" s="7" t="s">
        <v>152</v>
      </c>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row>
    <row r="199" spans="2:57" x14ac:dyDescent="0.35">
      <c r="B199" s="15" t="s">
        <v>595</v>
      </c>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row>
    <row r="200" spans="2:57" x14ac:dyDescent="0.35">
      <c r="B200" t="s">
        <v>153</v>
      </c>
      <c r="C200" s="16">
        <v>0.15248971581909501</v>
      </c>
      <c r="D200" s="16">
        <v>0.13697912106991</v>
      </c>
      <c r="E200" s="16">
        <v>0.17359888234904799</v>
      </c>
      <c r="F200" s="16"/>
      <c r="G200" s="16">
        <v>0.192346473101878</v>
      </c>
      <c r="H200" s="16">
        <v>0.12393412084518</v>
      </c>
      <c r="I200" s="16">
        <v>0.17553437312282599</v>
      </c>
      <c r="J200" s="16">
        <v>0.17638722339996199</v>
      </c>
      <c r="K200" s="16">
        <v>0.127027720785612</v>
      </c>
      <c r="L200" s="16">
        <v>9.35083712838949E-2</v>
      </c>
      <c r="M200" s="16"/>
      <c r="N200" s="16">
        <v>0.12888322677092601</v>
      </c>
      <c r="O200" s="16">
        <v>0.162664861501856</v>
      </c>
      <c r="P200" s="16">
        <v>0.149999085779045</v>
      </c>
      <c r="Q200" s="16">
        <v>0.16534331315785</v>
      </c>
      <c r="R200" s="16"/>
      <c r="S200" s="16">
        <v>0.14830777998963901</v>
      </c>
      <c r="T200" s="16">
        <v>0.149570220969902</v>
      </c>
      <c r="U200" s="16"/>
      <c r="V200" s="16">
        <v>0.159596293178457</v>
      </c>
      <c r="W200" s="16">
        <v>0.14932763811820701</v>
      </c>
      <c r="X200" s="16">
        <v>0.14352315396377399</v>
      </c>
      <c r="Y200" s="16">
        <v>0.20984629298410001</v>
      </c>
      <c r="Z200" s="16"/>
      <c r="AA200" s="16">
        <v>0.18364491543568601</v>
      </c>
      <c r="AB200" s="16">
        <v>0.24543322655408401</v>
      </c>
      <c r="AC200" s="16">
        <v>4.0901712055221098E-2</v>
      </c>
      <c r="AD200" s="16">
        <v>0.14660825937299701</v>
      </c>
      <c r="AE200" s="16">
        <v>0.154866874424618</v>
      </c>
      <c r="AF200" s="16">
        <v>6.6517043078578503E-2</v>
      </c>
      <c r="AG200" s="16"/>
      <c r="AH200" s="16">
        <v>0.16726581562019599</v>
      </c>
      <c r="AI200" s="16">
        <v>0.109546362754823</v>
      </c>
      <c r="AJ200" s="16"/>
      <c r="AK200" s="16">
        <v>0.195352849024684</v>
      </c>
      <c r="AL200" s="16">
        <v>0.13767408223230701</v>
      </c>
      <c r="AM200" s="16"/>
      <c r="AN200" s="16">
        <v>0.187401348199325</v>
      </c>
      <c r="AO200" s="16">
        <v>0.14110854992498401</v>
      </c>
      <c r="AP200" s="16"/>
      <c r="AQ200" s="16">
        <v>0.104008780523127</v>
      </c>
      <c r="AR200" s="16">
        <v>0.17265238825144899</v>
      </c>
      <c r="AS200" s="16">
        <v>0.16125533102099701</v>
      </c>
      <c r="AT200" s="16"/>
      <c r="AU200" s="16">
        <v>0.135106375365565</v>
      </c>
      <c r="AV200" s="16">
        <v>0.17200526523658999</v>
      </c>
      <c r="AW200" s="16"/>
      <c r="AX200" s="16">
        <v>0.13661923586128</v>
      </c>
      <c r="AY200" s="16">
        <v>0.210378987322282</v>
      </c>
      <c r="AZ200" s="16"/>
      <c r="BA200" s="16">
        <v>0.19356986753941899</v>
      </c>
      <c r="BB200" s="16">
        <v>0</v>
      </c>
      <c r="BC200" s="16"/>
      <c r="BD200" s="16">
        <v>0.12891073304140299</v>
      </c>
      <c r="BE200" s="16">
        <v>0.163274867831249</v>
      </c>
    </row>
    <row r="201" spans="2:57" x14ac:dyDescent="0.35">
      <c r="B201" t="s">
        <v>154</v>
      </c>
      <c r="C201" s="16">
        <v>0.244082811099394</v>
      </c>
      <c r="D201" s="16">
        <v>0.22478698465244801</v>
      </c>
      <c r="E201" s="16">
        <v>0.264838241427929</v>
      </c>
      <c r="F201" s="16"/>
      <c r="G201" s="16">
        <v>0.268258528871538</v>
      </c>
      <c r="H201" s="16">
        <v>0.18355294591356699</v>
      </c>
      <c r="I201" s="16">
        <v>0.20762852159626299</v>
      </c>
      <c r="J201" s="16">
        <v>0.24435958768664201</v>
      </c>
      <c r="K201" s="16">
        <v>0.36386865182214001</v>
      </c>
      <c r="L201" s="16">
        <v>0.28805989034978802</v>
      </c>
      <c r="M201" s="16"/>
      <c r="N201" s="16">
        <v>0.226658244279697</v>
      </c>
      <c r="O201" s="16">
        <v>0.27228141314488602</v>
      </c>
      <c r="P201" s="16">
        <v>0.27542563166186002</v>
      </c>
      <c r="Q201" s="16">
        <v>0.191061881356789</v>
      </c>
      <c r="R201" s="16"/>
      <c r="S201" s="16">
        <v>0.21273854860761801</v>
      </c>
      <c r="T201" s="16">
        <v>0.27717733562153302</v>
      </c>
      <c r="U201" s="16"/>
      <c r="V201" s="16">
        <v>0.316193756639921</v>
      </c>
      <c r="W201" s="16">
        <v>0.23001088137162701</v>
      </c>
      <c r="X201" s="16">
        <v>0.23416749131108799</v>
      </c>
      <c r="Y201" s="16">
        <v>0.20875937433052699</v>
      </c>
      <c r="Z201" s="16"/>
      <c r="AA201" s="16">
        <v>0.24933549643327699</v>
      </c>
      <c r="AB201" s="16">
        <v>0.26136358371484097</v>
      </c>
      <c r="AC201" s="16">
        <v>0.26965957674039498</v>
      </c>
      <c r="AD201" s="16">
        <v>0.241958963610478</v>
      </c>
      <c r="AE201" s="16">
        <v>0.211751903646029</v>
      </c>
      <c r="AF201" s="16">
        <v>0.203277350215605</v>
      </c>
      <c r="AG201" s="16"/>
      <c r="AH201" s="16">
        <v>0.22444193397690201</v>
      </c>
      <c r="AI201" s="16">
        <v>0.239712757270687</v>
      </c>
      <c r="AJ201" s="16"/>
      <c r="AK201" s="16">
        <v>0.206329742988722</v>
      </c>
      <c r="AL201" s="16">
        <v>0.24792362744271401</v>
      </c>
      <c r="AM201" s="16"/>
      <c r="AN201" s="16">
        <v>0.207906001243477</v>
      </c>
      <c r="AO201" s="16">
        <v>0.21717702450995299</v>
      </c>
      <c r="AP201" s="16"/>
      <c r="AQ201" s="16">
        <v>0.231221891545148</v>
      </c>
      <c r="AR201" s="16">
        <v>0.25166638369674899</v>
      </c>
      <c r="AS201" s="16">
        <v>0.23538773457904999</v>
      </c>
      <c r="AT201" s="16"/>
      <c r="AU201" s="16">
        <v>0.197298615959249</v>
      </c>
      <c r="AV201" s="16">
        <v>0.294213138679148</v>
      </c>
      <c r="AW201" s="16"/>
      <c r="AX201" s="16">
        <v>0.23897501888376299</v>
      </c>
      <c r="AY201" s="16">
        <v>0.52594105193295804</v>
      </c>
      <c r="AZ201" s="16"/>
      <c r="BA201" s="16">
        <v>0.30983779567934899</v>
      </c>
      <c r="BB201" s="16">
        <v>0</v>
      </c>
      <c r="BC201" s="16"/>
      <c r="BD201" s="16">
        <v>0.22338063513214401</v>
      </c>
      <c r="BE201" s="16">
        <v>0.25948275974900498</v>
      </c>
    </row>
    <row r="202" spans="2:57" x14ac:dyDescent="0.35">
      <c r="B202" t="s">
        <v>155</v>
      </c>
      <c r="C202" s="16">
        <v>0.30261199516750498</v>
      </c>
      <c r="D202" s="16">
        <v>0.33789835103847299</v>
      </c>
      <c r="E202" s="16">
        <v>0.25837040064428801</v>
      </c>
      <c r="F202" s="16"/>
      <c r="G202" s="16">
        <v>0.27284727407881398</v>
      </c>
      <c r="H202" s="16">
        <v>0.38472663436347498</v>
      </c>
      <c r="I202" s="16">
        <v>0.28664764084643002</v>
      </c>
      <c r="J202" s="16">
        <v>0.29571027673782802</v>
      </c>
      <c r="K202" s="16">
        <v>0.22742838193230899</v>
      </c>
      <c r="L202" s="16">
        <v>0.29937718887245801</v>
      </c>
      <c r="M202" s="16"/>
      <c r="N202" s="16">
        <v>0.40074462705410702</v>
      </c>
      <c r="O202" s="16">
        <v>0.30492832946047399</v>
      </c>
      <c r="P202" s="16">
        <v>0.25850023030180502</v>
      </c>
      <c r="Q202" s="16">
        <v>0.29111530490302201</v>
      </c>
      <c r="R202" s="16"/>
      <c r="S202" s="16">
        <v>0.33658791955024397</v>
      </c>
      <c r="T202" s="16">
        <v>0.27146605863513501</v>
      </c>
      <c r="U202" s="16"/>
      <c r="V202" s="16">
        <v>0.245073964333613</v>
      </c>
      <c r="W202" s="16">
        <v>0.31477997081075598</v>
      </c>
      <c r="X202" s="16">
        <v>0.30513837591773102</v>
      </c>
      <c r="Y202" s="16">
        <v>0.36014792850495903</v>
      </c>
      <c r="Z202" s="16"/>
      <c r="AA202" s="16">
        <v>0.25320093485925899</v>
      </c>
      <c r="AB202" s="16">
        <v>0.26489849641945301</v>
      </c>
      <c r="AC202" s="16">
        <v>0.305356737235913</v>
      </c>
      <c r="AD202" s="16">
        <v>0.31250142342965398</v>
      </c>
      <c r="AE202" s="16">
        <v>0.37274717017054099</v>
      </c>
      <c r="AF202" s="16">
        <v>0.384805121869228</v>
      </c>
      <c r="AG202" s="16"/>
      <c r="AH202" s="16">
        <v>0.30968482314456203</v>
      </c>
      <c r="AI202" s="16">
        <v>0.37107764254000197</v>
      </c>
      <c r="AJ202" s="16"/>
      <c r="AK202" s="16">
        <v>0.29750581357091499</v>
      </c>
      <c r="AL202" s="16">
        <v>0.345428388534608</v>
      </c>
      <c r="AM202" s="16"/>
      <c r="AN202" s="16">
        <v>0.31104827336888702</v>
      </c>
      <c r="AO202" s="16">
        <v>0.33466390825152398</v>
      </c>
      <c r="AP202" s="16"/>
      <c r="AQ202" s="16">
        <v>0.31338939338939398</v>
      </c>
      <c r="AR202" s="16">
        <v>0.25899846435635698</v>
      </c>
      <c r="AS202" s="16">
        <v>0.339507790568086</v>
      </c>
      <c r="AT202" s="16"/>
      <c r="AU202" s="16">
        <v>0.30139216166962601</v>
      </c>
      <c r="AV202" s="16">
        <v>0.29379614583927599</v>
      </c>
      <c r="AW202" s="16"/>
      <c r="AX202" s="16">
        <v>0.31741939614884201</v>
      </c>
      <c r="AY202" s="16">
        <v>0</v>
      </c>
      <c r="AZ202" s="16"/>
      <c r="BA202" s="16">
        <v>0.38413452019220301</v>
      </c>
      <c r="BB202" s="16">
        <v>0</v>
      </c>
      <c r="BC202" s="16"/>
      <c r="BD202" s="16">
        <v>0.322399944986833</v>
      </c>
      <c r="BE202" s="16">
        <v>0.28805090732136701</v>
      </c>
    </row>
    <row r="203" spans="2:57" x14ac:dyDescent="0.35">
      <c r="B203" t="s">
        <v>156</v>
      </c>
      <c r="C203" s="16">
        <v>0.21940809322141899</v>
      </c>
      <c r="D203" s="16">
        <v>0.231031289072611</v>
      </c>
      <c r="E203" s="16">
        <v>0.20553211670664601</v>
      </c>
      <c r="F203" s="16"/>
      <c r="G203" s="16">
        <v>0.17332525971315399</v>
      </c>
      <c r="H203" s="16">
        <v>0.230184770595497</v>
      </c>
      <c r="I203" s="16">
        <v>0.26681704260863998</v>
      </c>
      <c r="J203" s="16">
        <v>0.109041019464108</v>
      </c>
      <c r="K203" s="16">
        <v>0.281675245459938</v>
      </c>
      <c r="L203" s="16">
        <v>0.238575416770963</v>
      </c>
      <c r="M203" s="16"/>
      <c r="N203" s="16">
        <v>0.20592601893360599</v>
      </c>
      <c r="O203" s="16">
        <v>0.151411009445619</v>
      </c>
      <c r="P203" s="16">
        <v>0.22179373683704701</v>
      </c>
      <c r="Q203" s="16">
        <v>0.27839808624565898</v>
      </c>
      <c r="R203" s="16"/>
      <c r="S203" s="16">
        <v>0.215550308732365</v>
      </c>
      <c r="T203" s="16">
        <v>0.225059565832922</v>
      </c>
      <c r="U203" s="16"/>
      <c r="V203" s="16">
        <v>0.15662372940094901</v>
      </c>
      <c r="W203" s="16">
        <v>0.20476593556879999</v>
      </c>
      <c r="X203" s="16">
        <v>0.25547437476055701</v>
      </c>
      <c r="Y203" s="16">
        <v>0.221246404180415</v>
      </c>
      <c r="Z203" s="16"/>
      <c r="AA203" s="16">
        <v>0.20079562182993901</v>
      </c>
      <c r="AB203" s="16">
        <v>9.9508765405893401E-2</v>
      </c>
      <c r="AC203" s="16">
        <v>0.26091642009535299</v>
      </c>
      <c r="AD203" s="16">
        <v>0.251047258198141</v>
      </c>
      <c r="AE203" s="16">
        <v>0.21725582217960601</v>
      </c>
      <c r="AF203" s="16">
        <v>0.34540048483658897</v>
      </c>
      <c r="AG203" s="16"/>
      <c r="AH203" s="16">
        <v>0.215888456950448</v>
      </c>
      <c r="AI203" s="16">
        <v>0.21743011089936001</v>
      </c>
      <c r="AJ203" s="16"/>
      <c r="AK203" s="16">
        <v>0.21341325883689599</v>
      </c>
      <c r="AL203" s="16">
        <v>0.21949399391195001</v>
      </c>
      <c r="AM203" s="16"/>
      <c r="AN203" s="16">
        <v>0.215309059694064</v>
      </c>
      <c r="AO203" s="16">
        <v>0.221922338542068</v>
      </c>
      <c r="AP203" s="16"/>
      <c r="AQ203" s="16">
        <v>0.206909176097054</v>
      </c>
      <c r="AR203" s="16">
        <v>0.23961706905563199</v>
      </c>
      <c r="AS203" s="16">
        <v>0.213446597406485</v>
      </c>
      <c r="AT203" s="16"/>
      <c r="AU203" s="16">
        <v>0.260684909909285</v>
      </c>
      <c r="AV203" s="16">
        <v>0.181432700152698</v>
      </c>
      <c r="AW203" s="16"/>
      <c r="AX203" s="16">
        <v>0.22481623025592901</v>
      </c>
      <c r="AY203" s="16">
        <v>0.16433866086722301</v>
      </c>
      <c r="AZ203" s="16"/>
      <c r="BA203" s="16">
        <v>8.3960211080404398E-2</v>
      </c>
      <c r="BB203" s="16">
        <v>0.85666446830350995</v>
      </c>
      <c r="BC203" s="16"/>
      <c r="BD203" s="16">
        <v>0.252394534914121</v>
      </c>
      <c r="BE203" s="16">
        <v>0.20515442338370199</v>
      </c>
    </row>
    <row r="204" spans="2:57" x14ac:dyDescent="0.35">
      <c r="B204" t="s">
        <v>157</v>
      </c>
      <c r="C204" s="16">
        <v>4.1044685961564902E-2</v>
      </c>
      <c r="D204" s="16">
        <v>4.93712565867966E-2</v>
      </c>
      <c r="E204" s="16">
        <v>3.0428166130503202E-2</v>
      </c>
      <c r="F204" s="16"/>
      <c r="G204" s="16">
        <v>6.2446237321652602E-2</v>
      </c>
      <c r="H204" s="16">
        <v>3.9060475069162097E-2</v>
      </c>
      <c r="I204" s="16">
        <v>1.6943638128895301E-2</v>
      </c>
      <c r="J204" s="16">
        <v>0.12220375793756499</v>
      </c>
      <c r="K204" s="16">
        <v>0</v>
      </c>
      <c r="L204" s="16">
        <v>0</v>
      </c>
      <c r="M204" s="16"/>
      <c r="N204" s="16">
        <v>1.08780040999792E-2</v>
      </c>
      <c r="O204" s="16">
        <v>3.6204519369349999E-2</v>
      </c>
      <c r="P204" s="16">
        <v>4.1621173604433098E-2</v>
      </c>
      <c r="Q204" s="16">
        <v>6.5975253317735197E-2</v>
      </c>
      <c r="R204" s="16"/>
      <c r="S204" s="16">
        <v>4.4691581977468101E-2</v>
      </c>
      <c r="T204" s="16">
        <v>3.7772922328916297E-2</v>
      </c>
      <c r="U204" s="16"/>
      <c r="V204" s="16">
        <v>7.0704848650048099E-2</v>
      </c>
      <c r="W204" s="16">
        <v>5.3417137861072099E-2</v>
      </c>
      <c r="X204" s="16">
        <v>2.56329971596247E-2</v>
      </c>
      <c r="Y204" s="16">
        <v>0</v>
      </c>
      <c r="Z204" s="16"/>
      <c r="AA204" s="16">
        <v>6.6285630834126502E-2</v>
      </c>
      <c r="AB204" s="16">
        <v>4.2684443503485298E-2</v>
      </c>
      <c r="AC204" s="16">
        <v>4.8712553669542601E-2</v>
      </c>
      <c r="AD204" s="16">
        <v>2.9306541508250902E-2</v>
      </c>
      <c r="AE204" s="16">
        <v>2.84786540815626E-2</v>
      </c>
      <c r="AF204" s="16">
        <v>0</v>
      </c>
      <c r="AG204" s="16"/>
      <c r="AH204" s="16">
        <v>5.2787941079672301E-2</v>
      </c>
      <c r="AI204" s="16">
        <v>1.6989041023838299E-2</v>
      </c>
      <c r="AJ204" s="16"/>
      <c r="AK204" s="16">
        <v>4.4464253325673803E-2</v>
      </c>
      <c r="AL204" s="16">
        <v>2.9348724537106699E-2</v>
      </c>
      <c r="AM204" s="16"/>
      <c r="AN204" s="16">
        <v>4.8844284745057698E-2</v>
      </c>
      <c r="AO204" s="16">
        <v>3.3888460634219401E-2</v>
      </c>
      <c r="AP204" s="16"/>
      <c r="AQ204" s="16">
        <v>0.108693485658109</v>
      </c>
      <c r="AR204" s="16">
        <v>1.5763332000438699E-2</v>
      </c>
      <c r="AS204" s="16">
        <v>3.56537976314205E-2</v>
      </c>
      <c r="AT204" s="16"/>
      <c r="AU204" s="16">
        <v>4.6232232675920901E-2</v>
      </c>
      <c r="AV204" s="16">
        <v>3.6465809710872203E-2</v>
      </c>
      <c r="AW204" s="16"/>
      <c r="AX204" s="16">
        <v>4.3053083291781501E-2</v>
      </c>
      <c r="AY204" s="16">
        <v>0</v>
      </c>
      <c r="AZ204" s="16"/>
      <c r="BA204" s="16">
        <v>2.5861805023590499E-2</v>
      </c>
      <c r="BB204" s="16">
        <v>0.11554032377052099</v>
      </c>
      <c r="BC204" s="16"/>
      <c r="BD204" s="16">
        <v>4.5011485088362398E-2</v>
      </c>
      <c r="BE204" s="16">
        <v>4.4797142519472699E-2</v>
      </c>
    </row>
    <row r="205" spans="2:57" x14ac:dyDescent="0.35">
      <c r="B205" t="s">
        <v>158</v>
      </c>
      <c r="C205" s="16">
        <v>1.2841074720023901E-2</v>
      </c>
      <c r="D205" s="16">
        <v>1.01163532611861E-2</v>
      </c>
      <c r="E205" s="16">
        <v>1.64680937731876E-2</v>
      </c>
      <c r="F205" s="16"/>
      <c r="G205" s="16">
        <v>0</v>
      </c>
      <c r="H205" s="16">
        <v>2.0853023845988802E-2</v>
      </c>
      <c r="I205" s="16">
        <v>3.3093759341037199E-2</v>
      </c>
      <c r="J205" s="16">
        <v>0</v>
      </c>
      <c r="K205" s="16">
        <v>0</v>
      </c>
      <c r="L205" s="16">
        <v>0</v>
      </c>
      <c r="M205" s="16"/>
      <c r="N205" s="16">
        <v>1.7532691118412502E-2</v>
      </c>
      <c r="O205" s="16">
        <v>2.07055186129541E-2</v>
      </c>
      <c r="P205" s="16">
        <v>1.52275624271111E-2</v>
      </c>
      <c r="Q205" s="16">
        <v>0</v>
      </c>
      <c r="R205" s="16"/>
      <c r="S205" s="16">
        <v>1.9299045892245199E-2</v>
      </c>
      <c r="T205" s="16">
        <v>6.5486475902090304E-3</v>
      </c>
      <c r="U205" s="16"/>
      <c r="V205" s="16">
        <v>2.0573272694691402E-2</v>
      </c>
      <c r="W205" s="16">
        <v>1.53340807321906E-2</v>
      </c>
      <c r="X205" s="16">
        <v>9.7818530321769192E-3</v>
      </c>
      <c r="Y205" s="16">
        <v>0</v>
      </c>
      <c r="Z205" s="16"/>
      <c r="AA205" s="16">
        <v>1.2804906871070399E-2</v>
      </c>
      <c r="AB205" s="16">
        <v>2.4363231183607299E-2</v>
      </c>
      <c r="AC205" s="16">
        <v>1.8531392654516799E-2</v>
      </c>
      <c r="AD205" s="16">
        <v>1.3011444222579001E-2</v>
      </c>
      <c r="AE205" s="16">
        <v>0</v>
      </c>
      <c r="AF205" s="16">
        <v>0</v>
      </c>
      <c r="AG205" s="16"/>
      <c r="AH205" s="16">
        <v>4.3348135673056103E-3</v>
      </c>
      <c r="AI205" s="16">
        <v>1.5664375045034599E-2</v>
      </c>
      <c r="AJ205" s="16"/>
      <c r="AK205" s="16">
        <v>5.3042624299883302E-3</v>
      </c>
      <c r="AL205" s="16">
        <v>0</v>
      </c>
      <c r="AM205" s="16"/>
      <c r="AN205" s="16">
        <v>5.2758560112180098E-3</v>
      </c>
      <c r="AO205" s="16">
        <v>2.1651650568716901E-2</v>
      </c>
      <c r="AP205" s="16"/>
      <c r="AQ205" s="16">
        <v>0</v>
      </c>
      <c r="AR205" s="16">
        <v>3.1686539782383297E-2</v>
      </c>
      <c r="AS205" s="16">
        <v>0</v>
      </c>
      <c r="AT205" s="16"/>
      <c r="AU205" s="16">
        <v>1.4389085590996499E-2</v>
      </c>
      <c r="AV205" s="16">
        <v>1.14832260226903E-2</v>
      </c>
      <c r="AW205" s="16"/>
      <c r="AX205" s="16">
        <v>1.34694137992645E-2</v>
      </c>
      <c r="AY205" s="16">
        <v>0</v>
      </c>
      <c r="AZ205" s="16"/>
      <c r="BA205" s="16">
        <v>0</v>
      </c>
      <c r="BB205" s="16">
        <v>0</v>
      </c>
      <c r="BC205" s="16"/>
      <c r="BD205" s="16">
        <v>9.0134398711943006E-3</v>
      </c>
      <c r="BE205" s="16">
        <v>2.06568570771966E-2</v>
      </c>
    </row>
    <row r="206" spans="2:57" x14ac:dyDescent="0.35">
      <c r="B206" t="s">
        <v>110</v>
      </c>
      <c r="C206" s="16">
        <v>2.75216240109982E-2</v>
      </c>
      <c r="D206" s="16">
        <v>9.8166443185754605E-3</v>
      </c>
      <c r="E206" s="16">
        <v>5.0764098968397599E-2</v>
      </c>
      <c r="F206" s="16"/>
      <c r="G206" s="16">
        <v>3.0776226912962799E-2</v>
      </c>
      <c r="H206" s="16">
        <v>1.7688029367130601E-2</v>
      </c>
      <c r="I206" s="16">
        <v>1.33350243559077E-2</v>
      </c>
      <c r="J206" s="16">
        <v>5.2298134773895201E-2</v>
      </c>
      <c r="K206" s="16">
        <v>0</v>
      </c>
      <c r="L206" s="16">
        <v>8.0479132722895794E-2</v>
      </c>
      <c r="M206" s="16"/>
      <c r="N206" s="16">
        <v>9.3771877432721803E-3</v>
      </c>
      <c r="O206" s="16">
        <v>5.18043484648609E-2</v>
      </c>
      <c r="P206" s="16">
        <v>3.7432579388699899E-2</v>
      </c>
      <c r="Q206" s="16">
        <v>8.1061610189453303E-3</v>
      </c>
      <c r="R206" s="16"/>
      <c r="S206" s="16">
        <v>2.2824815250420301E-2</v>
      </c>
      <c r="T206" s="16">
        <v>3.2405249021383302E-2</v>
      </c>
      <c r="U206" s="16"/>
      <c r="V206" s="16">
        <v>3.1234135102320301E-2</v>
      </c>
      <c r="W206" s="16">
        <v>3.2364355537347997E-2</v>
      </c>
      <c r="X206" s="16">
        <v>2.6281753855047999E-2</v>
      </c>
      <c r="Y206" s="16">
        <v>0</v>
      </c>
      <c r="Z206" s="16"/>
      <c r="AA206" s="16">
        <v>3.3932493736641499E-2</v>
      </c>
      <c r="AB206" s="16">
        <v>6.1748253218636202E-2</v>
      </c>
      <c r="AC206" s="16">
        <v>5.5921607549058797E-2</v>
      </c>
      <c r="AD206" s="16">
        <v>5.5661096578998098E-3</v>
      </c>
      <c r="AE206" s="16">
        <v>1.48995754976422E-2</v>
      </c>
      <c r="AF206" s="16">
        <v>0</v>
      </c>
      <c r="AG206" s="16"/>
      <c r="AH206" s="16">
        <v>2.5596215660913201E-2</v>
      </c>
      <c r="AI206" s="16">
        <v>2.95797104662547E-2</v>
      </c>
      <c r="AJ206" s="16"/>
      <c r="AK206" s="16">
        <v>3.7629819823121601E-2</v>
      </c>
      <c r="AL206" s="16">
        <v>2.01311833413148E-2</v>
      </c>
      <c r="AM206" s="16"/>
      <c r="AN206" s="16">
        <v>2.4215176737971501E-2</v>
      </c>
      <c r="AO206" s="16">
        <v>2.9588067568535201E-2</v>
      </c>
      <c r="AP206" s="16"/>
      <c r="AQ206" s="16">
        <v>3.5777272787167802E-2</v>
      </c>
      <c r="AR206" s="16">
        <v>2.9615822856992002E-2</v>
      </c>
      <c r="AS206" s="16">
        <v>1.4748748793961401E-2</v>
      </c>
      <c r="AT206" s="16"/>
      <c r="AU206" s="16">
        <v>4.4896618829357797E-2</v>
      </c>
      <c r="AV206" s="16">
        <v>1.0603714358725799E-2</v>
      </c>
      <c r="AW206" s="16"/>
      <c r="AX206" s="16">
        <v>2.56476217591394E-2</v>
      </c>
      <c r="AY206" s="16">
        <v>9.9341299877536704E-2</v>
      </c>
      <c r="AZ206" s="16"/>
      <c r="BA206" s="16">
        <v>2.6358004850334598E-3</v>
      </c>
      <c r="BB206" s="16">
        <v>2.77952079259687E-2</v>
      </c>
      <c r="BC206" s="16"/>
      <c r="BD206" s="16">
        <v>1.8889226965941801E-2</v>
      </c>
      <c r="BE206" s="16">
        <v>1.8583042118008101E-2</v>
      </c>
    </row>
    <row r="207" spans="2:57" x14ac:dyDescent="0.35">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row>
    <row r="208" spans="2:57" x14ac:dyDescent="0.35">
      <c r="B208" s="7" t="s">
        <v>159</v>
      </c>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row>
    <row r="209" spans="2:57" x14ac:dyDescent="0.35">
      <c r="B209" s="15" t="s">
        <v>596</v>
      </c>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row>
    <row r="210" spans="2:57" x14ac:dyDescent="0.35">
      <c r="B210" t="s">
        <v>153</v>
      </c>
      <c r="C210" s="16">
        <v>0.29058561317729498</v>
      </c>
      <c r="D210" s="16">
        <v>0.12680882431915799</v>
      </c>
      <c r="E210" s="16">
        <v>0.78692321195092396</v>
      </c>
      <c r="F210" s="16"/>
      <c r="G210" s="16">
        <v>1</v>
      </c>
      <c r="H210" s="16">
        <v>0</v>
      </c>
      <c r="I210" s="16">
        <v>0.38212937930345697</v>
      </c>
      <c r="J210" s="16">
        <v>0</v>
      </c>
      <c r="K210" s="16">
        <v>0.61666246997402396</v>
      </c>
      <c r="L210" s="16">
        <v>0</v>
      </c>
      <c r="M210" s="16"/>
      <c r="N210" s="16">
        <v>0.45026824574088498</v>
      </c>
      <c r="O210" s="16">
        <v>0</v>
      </c>
      <c r="P210" s="16">
        <v>0</v>
      </c>
      <c r="Q210" s="16">
        <v>0.48885268951001198</v>
      </c>
      <c r="R210" s="16"/>
      <c r="S210" s="16">
        <v>0.26847209844067499</v>
      </c>
      <c r="T210" s="16">
        <v>0.324584070180989</v>
      </c>
      <c r="U210" s="16"/>
      <c r="V210" s="16">
        <v>0.76686209454657905</v>
      </c>
      <c r="W210" s="16">
        <v>0</v>
      </c>
      <c r="X210" s="16">
        <v>0.168775568038671</v>
      </c>
      <c r="Y210" s="16">
        <v>0.61666246997402396</v>
      </c>
      <c r="Z210" s="16"/>
      <c r="AA210" s="16">
        <v>0.68373947075387698</v>
      </c>
      <c r="AB210" s="16" t="s">
        <v>141</v>
      </c>
      <c r="AC210" s="16">
        <v>0</v>
      </c>
      <c r="AD210" s="16">
        <v>0.20322889588623499</v>
      </c>
      <c r="AE210" s="16">
        <v>0</v>
      </c>
      <c r="AF210" s="16" t="s">
        <v>141</v>
      </c>
      <c r="AG210" s="16"/>
      <c r="AH210" s="16">
        <v>0.38100964935187998</v>
      </c>
      <c r="AI210" s="16">
        <v>0</v>
      </c>
      <c r="AJ210" s="16"/>
      <c r="AK210" s="16">
        <v>0.36083666534217801</v>
      </c>
      <c r="AL210" s="16">
        <v>0.34102540700223699</v>
      </c>
      <c r="AM210" s="16"/>
      <c r="AN210" s="16">
        <v>0.42355579911709001</v>
      </c>
      <c r="AO210" s="16">
        <v>0</v>
      </c>
      <c r="AP210" s="16"/>
      <c r="AQ210" s="16">
        <v>0.38534624109129401</v>
      </c>
      <c r="AR210" s="16">
        <v>0</v>
      </c>
      <c r="AS210" s="16">
        <v>0.18016420591316901</v>
      </c>
      <c r="AT210" s="16"/>
      <c r="AU210" s="16">
        <v>0.14541890096518501</v>
      </c>
      <c r="AV210" s="16">
        <v>0.56701309255002197</v>
      </c>
      <c r="AW210" s="16"/>
      <c r="AX210" s="16">
        <v>0.186528495617482</v>
      </c>
      <c r="AY210" s="16" t="s">
        <v>141</v>
      </c>
      <c r="AZ210" s="16"/>
      <c r="BA210" s="16">
        <v>0.35266237772988601</v>
      </c>
      <c r="BB210" s="16">
        <v>0</v>
      </c>
      <c r="BC210" s="16"/>
      <c r="BD210" s="16">
        <v>0.30194370127480702</v>
      </c>
      <c r="BE210" s="16">
        <v>0.148025547526067</v>
      </c>
    </row>
    <row r="211" spans="2:57" x14ac:dyDescent="0.35">
      <c r="B211" t="s">
        <v>154</v>
      </c>
      <c r="C211" s="16">
        <v>0.232128463467067</v>
      </c>
      <c r="D211" s="16">
        <v>0.30872401948205502</v>
      </c>
      <c r="E211" s="16">
        <v>0</v>
      </c>
      <c r="F211" s="16"/>
      <c r="G211" s="16">
        <v>0</v>
      </c>
      <c r="H211" s="16">
        <v>0.12793487492726999</v>
      </c>
      <c r="I211" s="16">
        <v>0.15369783516811</v>
      </c>
      <c r="J211" s="16">
        <v>1</v>
      </c>
      <c r="K211" s="16">
        <v>0.38333753002597598</v>
      </c>
      <c r="L211" s="16">
        <v>0</v>
      </c>
      <c r="M211" s="16"/>
      <c r="N211" s="16">
        <v>0.168106535606972</v>
      </c>
      <c r="O211" s="16">
        <v>0.30453836379050597</v>
      </c>
      <c r="P211" s="16">
        <v>0.29617003470050202</v>
      </c>
      <c r="Q211" s="16">
        <v>0.203499937220328</v>
      </c>
      <c r="R211" s="16"/>
      <c r="S211" s="16">
        <v>0.25667120191037202</v>
      </c>
      <c r="T211" s="16">
        <v>0.19439519276560899</v>
      </c>
      <c r="U211" s="16"/>
      <c r="V211" s="16">
        <v>0</v>
      </c>
      <c r="W211" s="16">
        <v>0</v>
      </c>
      <c r="X211" s="16">
        <v>0.33681696114345999</v>
      </c>
      <c r="Y211" s="16">
        <v>0.38333753002597598</v>
      </c>
      <c r="Z211" s="16"/>
      <c r="AA211" s="16">
        <v>0</v>
      </c>
      <c r="AB211" s="16" t="s">
        <v>141</v>
      </c>
      <c r="AC211" s="16">
        <v>0</v>
      </c>
      <c r="AD211" s="16">
        <v>0.33148114223820602</v>
      </c>
      <c r="AE211" s="16">
        <v>0.434026251073172</v>
      </c>
      <c r="AF211" s="16" t="s">
        <v>141</v>
      </c>
      <c r="AG211" s="16"/>
      <c r="AH211" s="16">
        <v>0.25220288414374298</v>
      </c>
      <c r="AI211" s="16">
        <v>0.23541979332959601</v>
      </c>
      <c r="AJ211" s="16"/>
      <c r="AK211" s="16">
        <v>0.187053739690315</v>
      </c>
      <c r="AL211" s="16">
        <v>0.201512710560383</v>
      </c>
      <c r="AM211" s="16"/>
      <c r="AN211" s="16">
        <v>0.16869873106170599</v>
      </c>
      <c r="AO211" s="16">
        <v>0.47392997159334899</v>
      </c>
      <c r="AP211" s="16"/>
      <c r="AQ211" s="16">
        <v>0.17662087636341101</v>
      </c>
      <c r="AR211" s="16">
        <v>0.42786600907669697</v>
      </c>
      <c r="AS211" s="16">
        <v>0.24180788561462899</v>
      </c>
      <c r="AT211" s="16"/>
      <c r="AU211" s="16">
        <v>0.29020522866611098</v>
      </c>
      <c r="AV211" s="16">
        <v>0.121538276712434</v>
      </c>
      <c r="AW211" s="16"/>
      <c r="AX211" s="16">
        <v>0.26617713693724299</v>
      </c>
      <c r="AY211" s="16" t="s">
        <v>141</v>
      </c>
      <c r="AZ211" s="16"/>
      <c r="BA211" s="16">
        <v>0.281717236342096</v>
      </c>
      <c r="BB211" s="16">
        <v>0</v>
      </c>
      <c r="BC211" s="16"/>
      <c r="BD211" s="16">
        <v>0.13979834024030999</v>
      </c>
      <c r="BE211" s="16">
        <v>0.40816703938309101</v>
      </c>
    </row>
    <row r="212" spans="2:57" x14ac:dyDescent="0.35">
      <c r="B212" t="s">
        <v>155</v>
      </c>
      <c r="C212" s="16">
        <v>0.30126271114858699</v>
      </c>
      <c r="D212" s="16">
        <v>0.33036146841262298</v>
      </c>
      <c r="E212" s="16">
        <v>0.21307678804907601</v>
      </c>
      <c r="F212" s="16"/>
      <c r="G212" s="16">
        <v>0</v>
      </c>
      <c r="H212" s="16">
        <v>0.52717527476349701</v>
      </c>
      <c r="I212" s="16">
        <v>0.1885073944805</v>
      </c>
      <c r="J212" s="16">
        <v>0</v>
      </c>
      <c r="K212" s="16">
        <v>0</v>
      </c>
      <c r="L212" s="16">
        <v>1</v>
      </c>
      <c r="M212" s="16"/>
      <c r="N212" s="16">
        <v>0.38162521865214299</v>
      </c>
      <c r="O212" s="16">
        <v>0.69546163620949397</v>
      </c>
      <c r="P212" s="16">
        <v>0.27397546790843202</v>
      </c>
      <c r="Q212" s="16">
        <v>0.124940122648102</v>
      </c>
      <c r="R212" s="16"/>
      <c r="S212" s="16">
        <v>0.29715265748193798</v>
      </c>
      <c r="T212" s="16">
        <v>0.30758171943527202</v>
      </c>
      <c r="U212" s="16"/>
      <c r="V212" s="16">
        <v>0</v>
      </c>
      <c r="W212" s="16">
        <v>0.56764740218627796</v>
      </c>
      <c r="X212" s="16">
        <v>0.37341699747218698</v>
      </c>
      <c r="Y212" s="16">
        <v>0</v>
      </c>
      <c r="Z212" s="16"/>
      <c r="AA212" s="16">
        <v>0.31626052924612302</v>
      </c>
      <c r="AB212" s="16" t="s">
        <v>141</v>
      </c>
      <c r="AC212" s="16">
        <v>0</v>
      </c>
      <c r="AD212" s="16">
        <v>0.23671068588027599</v>
      </c>
      <c r="AE212" s="16">
        <v>0.56597374892682795</v>
      </c>
      <c r="AF212" s="16" t="s">
        <v>141</v>
      </c>
      <c r="AG212" s="16"/>
      <c r="AH212" s="16">
        <v>0.18697981579483899</v>
      </c>
      <c r="AI212" s="16">
        <v>0.53443567663839897</v>
      </c>
      <c r="AJ212" s="16"/>
      <c r="AK212" s="16">
        <v>0.23047507482127899</v>
      </c>
      <c r="AL212" s="16">
        <v>0.45746188243738101</v>
      </c>
      <c r="AM212" s="16"/>
      <c r="AN212" s="16">
        <v>0.207859264017242</v>
      </c>
      <c r="AO212" s="16">
        <v>0.36771889873404601</v>
      </c>
      <c r="AP212" s="16"/>
      <c r="AQ212" s="16">
        <v>0.27945831410309202</v>
      </c>
      <c r="AR212" s="16">
        <v>0</v>
      </c>
      <c r="AS212" s="16">
        <v>0.57802790847220298</v>
      </c>
      <c r="AT212" s="16"/>
      <c r="AU212" s="16">
        <v>0.35522498563565502</v>
      </c>
      <c r="AV212" s="16">
        <v>0.19850736668721999</v>
      </c>
      <c r="AW212" s="16"/>
      <c r="AX212" s="16">
        <v>0.345452017050288</v>
      </c>
      <c r="AY212" s="16" t="s">
        <v>141</v>
      </c>
      <c r="AZ212" s="16"/>
      <c r="BA212" s="16">
        <v>0.36562038592801799</v>
      </c>
      <c r="BB212" s="16">
        <v>0</v>
      </c>
      <c r="BC212" s="16"/>
      <c r="BD212" s="16">
        <v>0.240278505016572</v>
      </c>
      <c r="BE212" s="16">
        <v>0.44380741309084099</v>
      </c>
    </row>
    <row r="213" spans="2:57" x14ac:dyDescent="0.35">
      <c r="B213" t="s">
        <v>156</v>
      </c>
      <c r="C213" s="16">
        <v>0.176023212207051</v>
      </c>
      <c r="D213" s="16">
        <v>0.234105687786164</v>
      </c>
      <c r="E213" s="16">
        <v>0</v>
      </c>
      <c r="F213" s="16"/>
      <c r="G213" s="16">
        <v>0</v>
      </c>
      <c r="H213" s="16">
        <v>0.34488985030923303</v>
      </c>
      <c r="I213" s="16">
        <v>0.27566539104793197</v>
      </c>
      <c r="J213" s="16">
        <v>0</v>
      </c>
      <c r="K213" s="16">
        <v>0</v>
      </c>
      <c r="L213" s="16">
        <v>0</v>
      </c>
      <c r="M213" s="16"/>
      <c r="N213" s="16">
        <v>0</v>
      </c>
      <c r="O213" s="16">
        <v>0</v>
      </c>
      <c r="P213" s="16">
        <v>0.42985449739106601</v>
      </c>
      <c r="Q213" s="16">
        <v>0.18270725062155799</v>
      </c>
      <c r="R213" s="16"/>
      <c r="S213" s="16">
        <v>0.17770404216701599</v>
      </c>
      <c r="T213" s="16">
        <v>0.17343901761812999</v>
      </c>
      <c r="U213" s="16"/>
      <c r="V213" s="16">
        <v>0.233137905453421</v>
      </c>
      <c r="W213" s="16">
        <v>0.43235259781372198</v>
      </c>
      <c r="X213" s="16">
        <v>0.120990473345682</v>
      </c>
      <c r="Y213" s="16">
        <v>0</v>
      </c>
      <c r="Z213" s="16"/>
      <c r="AA213" s="16">
        <v>0</v>
      </c>
      <c r="AB213" s="16" t="s">
        <v>141</v>
      </c>
      <c r="AC213" s="16">
        <v>1</v>
      </c>
      <c r="AD213" s="16">
        <v>0.22857927599528399</v>
      </c>
      <c r="AE213" s="16">
        <v>0</v>
      </c>
      <c r="AF213" s="16" t="s">
        <v>141</v>
      </c>
      <c r="AG213" s="16"/>
      <c r="AH213" s="16">
        <v>0.179807650709538</v>
      </c>
      <c r="AI213" s="16">
        <v>0.230144530032005</v>
      </c>
      <c r="AJ213" s="16"/>
      <c r="AK213" s="16">
        <v>0.221634520146228</v>
      </c>
      <c r="AL213" s="16">
        <v>0</v>
      </c>
      <c r="AM213" s="16"/>
      <c r="AN213" s="16">
        <v>0.19988620580396199</v>
      </c>
      <c r="AO213" s="16">
        <v>0.15835112967260501</v>
      </c>
      <c r="AP213" s="16"/>
      <c r="AQ213" s="16">
        <v>0.158574568442203</v>
      </c>
      <c r="AR213" s="16">
        <v>0.57213399092330297</v>
      </c>
      <c r="AS213" s="16">
        <v>0</v>
      </c>
      <c r="AT213" s="16"/>
      <c r="AU213" s="16">
        <v>0.20915088473304899</v>
      </c>
      <c r="AV213" s="16">
        <v>0.11294126405032399</v>
      </c>
      <c r="AW213" s="16"/>
      <c r="AX213" s="16">
        <v>0.20184235039498599</v>
      </c>
      <c r="AY213" s="16" t="s">
        <v>141</v>
      </c>
      <c r="AZ213" s="16"/>
      <c r="BA213" s="16">
        <v>0</v>
      </c>
      <c r="BB213" s="16">
        <v>1</v>
      </c>
      <c r="BC213" s="16"/>
      <c r="BD213" s="16">
        <v>0.31797945346831102</v>
      </c>
      <c r="BE213" s="16">
        <v>0</v>
      </c>
    </row>
    <row r="214" spans="2:57" x14ac:dyDescent="0.35">
      <c r="B214" t="s">
        <v>157</v>
      </c>
      <c r="C214" s="16">
        <v>0</v>
      </c>
      <c r="D214" s="16">
        <v>0</v>
      </c>
      <c r="E214" s="16">
        <v>0</v>
      </c>
      <c r="F214" s="16"/>
      <c r="G214" s="16">
        <v>0</v>
      </c>
      <c r="H214" s="16">
        <v>0</v>
      </c>
      <c r="I214" s="16">
        <v>0</v>
      </c>
      <c r="J214" s="16">
        <v>0</v>
      </c>
      <c r="K214" s="16">
        <v>0</v>
      </c>
      <c r="L214" s="16">
        <v>0</v>
      </c>
      <c r="M214" s="16"/>
      <c r="N214" s="16">
        <v>0</v>
      </c>
      <c r="O214" s="16">
        <v>0</v>
      </c>
      <c r="P214" s="16">
        <v>0</v>
      </c>
      <c r="Q214" s="16">
        <v>0</v>
      </c>
      <c r="R214" s="16"/>
      <c r="S214" s="16">
        <v>0</v>
      </c>
      <c r="T214" s="16">
        <v>0</v>
      </c>
      <c r="U214" s="16"/>
      <c r="V214" s="16">
        <v>0</v>
      </c>
      <c r="W214" s="16">
        <v>0</v>
      </c>
      <c r="X214" s="16">
        <v>0</v>
      </c>
      <c r="Y214" s="16">
        <v>0</v>
      </c>
      <c r="Z214" s="16"/>
      <c r="AA214" s="16">
        <v>0</v>
      </c>
      <c r="AB214" s="16" t="s">
        <v>141</v>
      </c>
      <c r="AC214" s="16">
        <v>0</v>
      </c>
      <c r="AD214" s="16">
        <v>0</v>
      </c>
      <c r="AE214" s="16">
        <v>0</v>
      </c>
      <c r="AF214" s="16" t="s">
        <v>141</v>
      </c>
      <c r="AG214" s="16"/>
      <c r="AH214" s="16">
        <v>0</v>
      </c>
      <c r="AI214" s="16">
        <v>0</v>
      </c>
      <c r="AJ214" s="16"/>
      <c r="AK214" s="16">
        <v>0</v>
      </c>
      <c r="AL214" s="16">
        <v>0</v>
      </c>
      <c r="AM214" s="16"/>
      <c r="AN214" s="16">
        <v>0</v>
      </c>
      <c r="AO214" s="16">
        <v>0</v>
      </c>
      <c r="AP214" s="16"/>
      <c r="AQ214" s="16">
        <v>0</v>
      </c>
      <c r="AR214" s="16">
        <v>0</v>
      </c>
      <c r="AS214" s="16">
        <v>0</v>
      </c>
      <c r="AT214" s="16"/>
      <c r="AU214" s="16">
        <v>0</v>
      </c>
      <c r="AV214" s="16">
        <v>0</v>
      </c>
      <c r="AW214" s="16"/>
      <c r="AX214" s="16">
        <v>0</v>
      </c>
      <c r="AY214" s="16" t="s">
        <v>141</v>
      </c>
      <c r="AZ214" s="16"/>
      <c r="BA214" s="16">
        <v>0</v>
      </c>
      <c r="BB214" s="16">
        <v>0</v>
      </c>
      <c r="BC214" s="16"/>
      <c r="BD214" s="16">
        <v>0</v>
      </c>
      <c r="BE214" s="16">
        <v>0</v>
      </c>
    </row>
    <row r="215" spans="2:57" x14ac:dyDescent="0.35">
      <c r="B215" t="s">
        <v>158</v>
      </c>
      <c r="C215" s="16">
        <v>0</v>
      </c>
      <c r="D215" s="16">
        <v>0</v>
      </c>
      <c r="E215" s="16">
        <v>0</v>
      </c>
      <c r="F215" s="16"/>
      <c r="G215" s="16">
        <v>0</v>
      </c>
      <c r="H215" s="16">
        <v>0</v>
      </c>
      <c r="I215" s="16">
        <v>0</v>
      </c>
      <c r="J215" s="16">
        <v>0</v>
      </c>
      <c r="K215" s="16">
        <v>0</v>
      </c>
      <c r="L215" s="16">
        <v>0</v>
      </c>
      <c r="M215" s="16"/>
      <c r="N215" s="16">
        <v>0</v>
      </c>
      <c r="O215" s="16">
        <v>0</v>
      </c>
      <c r="P215" s="16">
        <v>0</v>
      </c>
      <c r="Q215" s="16">
        <v>0</v>
      </c>
      <c r="R215" s="16"/>
      <c r="S215" s="16">
        <v>0</v>
      </c>
      <c r="T215" s="16">
        <v>0</v>
      </c>
      <c r="U215" s="16"/>
      <c r="V215" s="16">
        <v>0</v>
      </c>
      <c r="W215" s="16">
        <v>0</v>
      </c>
      <c r="X215" s="16">
        <v>0</v>
      </c>
      <c r="Y215" s="16">
        <v>0</v>
      </c>
      <c r="Z215" s="16"/>
      <c r="AA215" s="16">
        <v>0</v>
      </c>
      <c r="AB215" s="16" t="s">
        <v>141</v>
      </c>
      <c r="AC215" s="16">
        <v>0</v>
      </c>
      <c r="AD215" s="16">
        <v>0</v>
      </c>
      <c r="AE215" s="16">
        <v>0</v>
      </c>
      <c r="AF215" s="16" t="s">
        <v>141</v>
      </c>
      <c r="AG215" s="16"/>
      <c r="AH215" s="16">
        <v>0</v>
      </c>
      <c r="AI215" s="16">
        <v>0</v>
      </c>
      <c r="AJ215" s="16"/>
      <c r="AK215" s="16">
        <v>0</v>
      </c>
      <c r="AL215" s="16">
        <v>0</v>
      </c>
      <c r="AM215" s="16"/>
      <c r="AN215" s="16">
        <v>0</v>
      </c>
      <c r="AO215" s="16">
        <v>0</v>
      </c>
      <c r="AP215" s="16"/>
      <c r="AQ215" s="16">
        <v>0</v>
      </c>
      <c r="AR215" s="16">
        <v>0</v>
      </c>
      <c r="AS215" s="16">
        <v>0</v>
      </c>
      <c r="AT215" s="16"/>
      <c r="AU215" s="16">
        <v>0</v>
      </c>
      <c r="AV215" s="16">
        <v>0</v>
      </c>
      <c r="AW215" s="16"/>
      <c r="AX215" s="16">
        <v>0</v>
      </c>
      <c r="AY215" s="16" t="s">
        <v>141</v>
      </c>
      <c r="AZ215" s="16"/>
      <c r="BA215" s="16">
        <v>0</v>
      </c>
      <c r="BB215" s="16">
        <v>0</v>
      </c>
      <c r="BC215" s="16"/>
      <c r="BD215" s="16">
        <v>0</v>
      </c>
      <c r="BE215" s="16">
        <v>0</v>
      </c>
    </row>
    <row r="216" spans="2:57" x14ac:dyDescent="0.35">
      <c r="B216" t="s">
        <v>110</v>
      </c>
      <c r="C216" s="16">
        <v>0</v>
      </c>
      <c r="D216" s="16">
        <v>0</v>
      </c>
      <c r="E216" s="16">
        <v>0</v>
      </c>
      <c r="F216" s="16"/>
      <c r="G216" s="16">
        <v>0</v>
      </c>
      <c r="H216" s="16">
        <v>0</v>
      </c>
      <c r="I216" s="16">
        <v>0</v>
      </c>
      <c r="J216" s="16">
        <v>0</v>
      </c>
      <c r="K216" s="16">
        <v>0</v>
      </c>
      <c r="L216" s="16">
        <v>0</v>
      </c>
      <c r="M216" s="16"/>
      <c r="N216" s="16">
        <v>0</v>
      </c>
      <c r="O216" s="16">
        <v>0</v>
      </c>
      <c r="P216" s="16">
        <v>0</v>
      </c>
      <c r="Q216" s="16">
        <v>0</v>
      </c>
      <c r="R216" s="16"/>
      <c r="S216" s="16">
        <v>0</v>
      </c>
      <c r="T216" s="16">
        <v>0</v>
      </c>
      <c r="U216" s="16"/>
      <c r="V216" s="16">
        <v>0</v>
      </c>
      <c r="W216" s="16">
        <v>0</v>
      </c>
      <c r="X216" s="16">
        <v>0</v>
      </c>
      <c r="Y216" s="16">
        <v>0</v>
      </c>
      <c r="Z216" s="16"/>
      <c r="AA216" s="16">
        <v>0</v>
      </c>
      <c r="AB216" s="16" t="s">
        <v>141</v>
      </c>
      <c r="AC216" s="16">
        <v>0</v>
      </c>
      <c r="AD216" s="16">
        <v>0</v>
      </c>
      <c r="AE216" s="16">
        <v>0</v>
      </c>
      <c r="AF216" s="16" t="s">
        <v>141</v>
      </c>
      <c r="AG216" s="16"/>
      <c r="AH216" s="16">
        <v>0</v>
      </c>
      <c r="AI216" s="16">
        <v>0</v>
      </c>
      <c r="AJ216" s="16"/>
      <c r="AK216" s="16">
        <v>0</v>
      </c>
      <c r="AL216" s="16">
        <v>0</v>
      </c>
      <c r="AM216" s="16"/>
      <c r="AN216" s="16">
        <v>0</v>
      </c>
      <c r="AO216" s="16">
        <v>0</v>
      </c>
      <c r="AP216" s="16"/>
      <c r="AQ216" s="16">
        <v>0</v>
      </c>
      <c r="AR216" s="16">
        <v>0</v>
      </c>
      <c r="AS216" s="16">
        <v>0</v>
      </c>
      <c r="AT216" s="16"/>
      <c r="AU216" s="16">
        <v>0</v>
      </c>
      <c r="AV216" s="16">
        <v>0</v>
      </c>
      <c r="AW216" s="16"/>
      <c r="AX216" s="16">
        <v>0</v>
      </c>
      <c r="AY216" s="16" t="s">
        <v>141</v>
      </c>
      <c r="AZ216" s="16"/>
      <c r="BA216" s="16">
        <v>0</v>
      </c>
      <c r="BB216" s="16">
        <v>0</v>
      </c>
      <c r="BC216" s="16"/>
      <c r="BD216" s="16">
        <v>0</v>
      </c>
      <c r="BE216" s="16">
        <v>0</v>
      </c>
    </row>
    <row r="217" spans="2:57" x14ac:dyDescent="0.35">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row>
    <row r="218" spans="2:57" x14ac:dyDescent="0.35">
      <c r="B218" s="7" t="s">
        <v>160</v>
      </c>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row>
    <row r="219" spans="2:57" x14ac:dyDescent="0.35">
      <c r="B219" s="15" t="s">
        <v>21</v>
      </c>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row>
    <row r="220" spans="2:57" x14ac:dyDescent="0.35">
      <c r="B220" t="s">
        <v>153</v>
      </c>
      <c r="C220" s="16">
        <v>0.17691135868957999</v>
      </c>
      <c r="D220" s="16">
        <v>0.155591835597677</v>
      </c>
      <c r="E220" s="16">
        <v>0.209106157712489</v>
      </c>
      <c r="F220" s="16"/>
      <c r="G220" s="16">
        <v>5.6114374871767098E-2</v>
      </c>
      <c r="H220" s="16">
        <v>0.15956360247783399</v>
      </c>
      <c r="I220" s="16">
        <v>0.20400472937326899</v>
      </c>
      <c r="J220" s="16">
        <v>0.24815409935845401</v>
      </c>
      <c r="K220" s="16">
        <v>7.0893136496752607E-2</v>
      </c>
      <c r="L220" s="16">
        <v>0.34787454576576399</v>
      </c>
      <c r="M220" s="16"/>
      <c r="N220" s="16">
        <v>0.24517958100808901</v>
      </c>
      <c r="O220" s="16">
        <v>0.198307035224013</v>
      </c>
      <c r="P220" s="16">
        <v>0.20336511013891401</v>
      </c>
      <c r="Q220" s="16">
        <v>9.8410645398772797E-2</v>
      </c>
      <c r="R220" s="16"/>
      <c r="S220" s="16">
        <v>0.185055440678979</v>
      </c>
      <c r="T220" s="16">
        <v>0.16756908083507299</v>
      </c>
      <c r="U220" s="16"/>
      <c r="V220" s="16">
        <v>0.155340923560286</v>
      </c>
      <c r="W220" s="16">
        <v>0.144350569414643</v>
      </c>
      <c r="X220" s="16">
        <v>0.205086742144306</v>
      </c>
      <c r="Y220" s="16">
        <v>0.224171199095823</v>
      </c>
      <c r="Z220" s="16"/>
      <c r="AA220" s="16">
        <v>0.157647604078717</v>
      </c>
      <c r="AB220" s="16">
        <v>0.35515620009544202</v>
      </c>
      <c r="AC220" s="16">
        <v>0.113555118997211</v>
      </c>
      <c r="AD220" s="16">
        <v>0.13787496476073699</v>
      </c>
      <c r="AE220" s="16">
        <v>0.16530204362218401</v>
      </c>
      <c r="AF220" s="16">
        <v>0.10934054620872501</v>
      </c>
      <c r="AG220" s="16"/>
      <c r="AH220" s="16">
        <v>0.19469374582769</v>
      </c>
      <c r="AI220" s="16">
        <v>0.120813638611401</v>
      </c>
      <c r="AJ220" s="16"/>
      <c r="AK220" s="16">
        <v>0.18667641071398899</v>
      </c>
      <c r="AL220" s="16">
        <v>0.15412077351339901</v>
      </c>
      <c r="AM220" s="16"/>
      <c r="AN220" s="16">
        <v>0.18597292204225199</v>
      </c>
      <c r="AO220" s="16">
        <v>0.17541871352885</v>
      </c>
      <c r="AP220" s="16"/>
      <c r="AQ220" s="16">
        <v>0.15604666178260099</v>
      </c>
      <c r="AR220" s="16">
        <v>0.18512381569317601</v>
      </c>
      <c r="AS220" s="16">
        <v>0.150078958801655</v>
      </c>
      <c r="AT220" s="16"/>
      <c r="AU220" s="16">
        <v>0.10798774115422299</v>
      </c>
      <c r="AV220" s="16">
        <v>0.26491833269870002</v>
      </c>
      <c r="AW220" s="16"/>
      <c r="AX220" s="16">
        <v>0.17521852955995501</v>
      </c>
      <c r="AY220" s="16">
        <v>8.2829295759909299E-2</v>
      </c>
      <c r="AZ220" s="16"/>
      <c r="BA220" s="16">
        <v>0.225824674867692</v>
      </c>
      <c r="BB220" s="16">
        <v>0</v>
      </c>
      <c r="BC220" s="16"/>
      <c r="BD220" s="16">
        <v>0.16988484677857399</v>
      </c>
      <c r="BE220" s="16">
        <v>0.170208353110015</v>
      </c>
    </row>
    <row r="221" spans="2:57" x14ac:dyDescent="0.35">
      <c r="B221" t="s">
        <v>154</v>
      </c>
      <c r="C221" s="16">
        <v>0.18176519878233699</v>
      </c>
      <c r="D221" s="16">
        <v>0.20980427947944899</v>
      </c>
      <c r="E221" s="16">
        <v>0.13942313681691401</v>
      </c>
      <c r="F221" s="16"/>
      <c r="G221" s="16">
        <v>0.31479997149844902</v>
      </c>
      <c r="H221" s="16">
        <v>0.206782505754176</v>
      </c>
      <c r="I221" s="16">
        <v>0.116239006511744</v>
      </c>
      <c r="J221" s="16">
        <v>0.191833984559066</v>
      </c>
      <c r="K221" s="16">
        <v>0.229308977195604</v>
      </c>
      <c r="L221" s="16">
        <v>0</v>
      </c>
      <c r="M221" s="16"/>
      <c r="N221" s="16">
        <v>0.17235744445538501</v>
      </c>
      <c r="O221" s="16">
        <v>0.18997650894377799</v>
      </c>
      <c r="P221" s="16">
        <v>0.20265370690257201</v>
      </c>
      <c r="Q221" s="16">
        <v>0.15807765841870999</v>
      </c>
      <c r="R221" s="16"/>
      <c r="S221" s="16">
        <v>0.23865369908137801</v>
      </c>
      <c r="T221" s="16">
        <v>0.116506993227475</v>
      </c>
      <c r="U221" s="16"/>
      <c r="V221" s="16">
        <v>0.100100186411354</v>
      </c>
      <c r="W221" s="16">
        <v>0.229896298515117</v>
      </c>
      <c r="X221" s="16">
        <v>0.14974372562829599</v>
      </c>
      <c r="Y221" s="16">
        <v>0.27520873790185701</v>
      </c>
      <c r="Z221" s="16"/>
      <c r="AA221" s="16">
        <v>8.4528864051523295E-2</v>
      </c>
      <c r="AB221" s="16">
        <v>0.104239247477403</v>
      </c>
      <c r="AC221" s="16">
        <v>0.260274921050759</v>
      </c>
      <c r="AD221" s="16">
        <v>0.173999552628577</v>
      </c>
      <c r="AE221" s="16">
        <v>0.30547039377586599</v>
      </c>
      <c r="AF221" s="16">
        <v>0.44286249549162099</v>
      </c>
      <c r="AG221" s="16"/>
      <c r="AH221" s="16">
        <v>0.215311512626531</v>
      </c>
      <c r="AI221" s="16">
        <v>0.17743915709253799</v>
      </c>
      <c r="AJ221" s="16"/>
      <c r="AK221" s="16">
        <v>0.204649395613651</v>
      </c>
      <c r="AL221" s="16">
        <v>0.240691631379857</v>
      </c>
      <c r="AM221" s="16"/>
      <c r="AN221" s="16">
        <v>0.21195054369305399</v>
      </c>
      <c r="AO221" s="16">
        <v>0.16760329768490501</v>
      </c>
      <c r="AP221" s="16"/>
      <c r="AQ221" s="16">
        <v>0.199404571217773</v>
      </c>
      <c r="AR221" s="16">
        <v>0.15778692752623</v>
      </c>
      <c r="AS221" s="16">
        <v>0.208605034583462</v>
      </c>
      <c r="AT221" s="16"/>
      <c r="AU221" s="16">
        <v>0.16402294337998599</v>
      </c>
      <c r="AV221" s="16">
        <v>0.204419874579887</v>
      </c>
      <c r="AW221" s="16"/>
      <c r="AX221" s="16">
        <v>0.18472016439782701</v>
      </c>
      <c r="AY221" s="16">
        <v>0.14578098610249601</v>
      </c>
      <c r="AZ221" s="16"/>
      <c r="BA221" s="16">
        <v>0.23202052836701401</v>
      </c>
      <c r="BB221" s="16">
        <v>0</v>
      </c>
      <c r="BC221" s="16"/>
      <c r="BD221" s="16">
        <v>0.16439090366143499</v>
      </c>
      <c r="BE221" s="16">
        <v>0.24256500850848201</v>
      </c>
    </row>
    <row r="222" spans="2:57" x14ac:dyDescent="0.35">
      <c r="B222" t="s">
        <v>155</v>
      </c>
      <c r="C222" s="16">
        <v>0.36496877759200402</v>
      </c>
      <c r="D222" s="16">
        <v>0.354879932427834</v>
      </c>
      <c r="E222" s="16">
        <v>0.380204031262246</v>
      </c>
      <c r="F222" s="16"/>
      <c r="G222" s="16">
        <v>0.10126458116871501</v>
      </c>
      <c r="H222" s="16">
        <v>0.31010836390150898</v>
      </c>
      <c r="I222" s="16">
        <v>0.45816818387915598</v>
      </c>
      <c r="J222" s="16">
        <v>0.369447638716983</v>
      </c>
      <c r="K222" s="16">
        <v>0.38841626413253</v>
      </c>
      <c r="L222" s="16">
        <v>0.481544530704545</v>
      </c>
      <c r="M222" s="16"/>
      <c r="N222" s="16">
        <v>0.35996908673699801</v>
      </c>
      <c r="O222" s="16">
        <v>0.33805922166890801</v>
      </c>
      <c r="P222" s="16">
        <v>0.320811374292166</v>
      </c>
      <c r="Q222" s="16">
        <v>0.43394816250022999</v>
      </c>
      <c r="R222" s="16"/>
      <c r="S222" s="16">
        <v>0.28412309039543798</v>
      </c>
      <c r="T222" s="16">
        <v>0.45770886470213401</v>
      </c>
      <c r="U222" s="16"/>
      <c r="V222" s="16">
        <v>0.36167012519392899</v>
      </c>
      <c r="W222" s="16">
        <v>0.37872968948105701</v>
      </c>
      <c r="X222" s="16">
        <v>0.366730754589357</v>
      </c>
      <c r="Y222" s="16">
        <v>0.30846429466935599</v>
      </c>
      <c r="Z222" s="16"/>
      <c r="AA222" s="16">
        <v>0.41722236350581698</v>
      </c>
      <c r="AB222" s="16">
        <v>0.30023626675360099</v>
      </c>
      <c r="AC222" s="16">
        <v>0.25945402159860598</v>
      </c>
      <c r="AD222" s="16">
        <v>0.359377462887355</v>
      </c>
      <c r="AE222" s="16">
        <v>0.434107439378076</v>
      </c>
      <c r="AF222" s="16">
        <v>0.37289305930736899</v>
      </c>
      <c r="AG222" s="16"/>
      <c r="AH222" s="16">
        <v>0.40472223776849298</v>
      </c>
      <c r="AI222" s="16">
        <v>0.34749325392541502</v>
      </c>
      <c r="AJ222" s="16"/>
      <c r="AK222" s="16">
        <v>0.38500558388115702</v>
      </c>
      <c r="AL222" s="16">
        <v>0.29436011729067402</v>
      </c>
      <c r="AM222" s="16"/>
      <c r="AN222" s="16">
        <v>0.42170908653091599</v>
      </c>
      <c r="AO222" s="16">
        <v>0.33236496940021798</v>
      </c>
      <c r="AP222" s="16"/>
      <c r="AQ222" s="16">
        <v>0.50859169660180603</v>
      </c>
      <c r="AR222" s="16">
        <v>0.31581486430014299</v>
      </c>
      <c r="AS222" s="16">
        <v>0.34057819568130798</v>
      </c>
      <c r="AT222" s="16"/>
      <c r="AU222" s="16">
        <v>0.422563074015257</v>
      </c>
      <c r="AV222" s="16">
        <v>0.29142795182506698</v>
      </c>
      <c r="AW222" s="16"/>
      <c r="AX222" s="16">
        <v>0.36156052438987102</v>
      </c>
      <c r="AY222" s="16">
        <v>0.49814222085297599</v>
      </c>
      <c r="AZ222" s="16"/>
      <c r="BA222" s="16">
        <v>0.46587712709386198</v>
      </c>
      <c r="BB222" s="16">
        <v>0</v>
      </c>
      <c r="BC222" s="16"/>
      <c r="BD222" s="16">
        <v>0.38068985992512899</v>
      </c>
      <c r="BE222" s="16">
        <v>0.34455564285016699</v>
      </c>
    </row>
    <row r="223" spans="2:57" x14ac:dyDescent="0.35">
      <c r="B223" t="s">
        <v>156</v>
      </c>
      <c r="C223" s="16">
        <v>0.220037223997786</v>
      </c>
      <c r="D223" s="16">
        <v>0.23215560963259699</v>
      </c>
      <c r="E223" s="16">
        <v>0.20173714344190199</v>
      </c>
      <c r="F223" s="16"/>
      <c r="G223" s="16">
        <v>0.34228578708542201</v>
      </c>
      <c r="H223" s="16">
        <v>0.24434553614906299</v>
      </c>
      <c r="I223" s="16">
        <v>0.17827041949053099</v>
      </c>
      <c r="J223" s="16">
        <v>0.157944972645021</v>
      </c>
      <c r="K223" s="16">
        <v>0.28502286308275798</v>
      </c>
      <c r="L223" s="16">
        <v>0.17058092352969101</v>
      </c>
      <c r="M223" s="16"/>
      <c r="N223" s="16">
        <v>0.19688804286614001</v>
      </c>
      <c r="O223" s="16">
        <v>0.19062650952750901</v>
      </c>
      <c r="P223" s="16">
        <v>0.24557603570297401</v>
      </c>
      <c r="Q223" s="16">
        <v>0.22186840230426899</v>
      </c>
      <c r="R223" s="16"/>
      <c r="S223" s="16">
        <v>0.244857144828623</v>
      </c>
      <c r="T223" s="16">
        <v>0.191565679012068</v>
      </c>
      <c r="U223" s="16"/>
      <c r="V223" s="16">
        <v>0.28117098840941401</v>
      </c>
      <c r="W223" s="16">
        <v>0.21050082599998801</v>
      </c>
      <c r="X223" s="16">
        <v>0.22021737305335301</v>
      </c>
      <c r="Y223" s="16">
        <v>0.14701654342654699</v>
      </c>
      <c r="Z223" s="16"/>
      <c r="AA223" s="16">
        <v>0.30050670638826799</v>
      </c>
      <c r="AB223" s="16">
        <v>0.118306533362836</v>
      </c>
      <c r="AC223" s="16">
        <v>0.314812351781598</v>
      </c>
      <c r="AD223" s="16">
        <v>0.26929159585017398</v>
      </c>
      <c r="AE223" s="16">
        <v>9.5120123223874101E-2</v>
      </c>
      <c r="AF223" s="16">
        <v>0</v>
      </c>
      <c r="AG223" s="16"/>
      <c r="AH223" s="16">
        <v>0.125957828626552</v>
      </c>
      <c r="AI223" s="16">
        <v>0.30114003803250899</v>
      </c>
      <c r="AJ223" s="16"/>
      <c r="AK223" s="16">
        <v>0.14488206754212099</v>
      </c>
      <c r="AL223" s="16">
        <v>0.26952858267318602</v>
      </c>
      <c r="AM223" s="16"/>
      <c r="AN223" s="16">
        <v>0.13482244593836201</v>
      </c>
      <c r="AO223" s="16">
        <v>0.28466985351070401</v>
      </c>
      <c r="AP223" s="16"/>
      <c r="AQ223" s="16">
        <v>5.62367478963351E-2</v>
      </c>
      <c r="AR223" s="16">
        <v>0.27474308416562998</v>
      </c>
      <c r="AS223" s="16">
        <v>0.26525329732884501</v>
      </c>
      <c r="AT223" s="16"/>
      <c r="AU223" s="16">
        <v>0.25303049731949301</v>
      </c>
      <c r="AV223" s="16">
        <v>0.177908875957874</v>
      </c>
      <c r="AW223" s="16"/>
      <c r="AX223" s="16">
        <v>0.219213805794121</v>
      </c>
      <c r="AY223" s="16">
        <v>0.273247497284619</v>
      </c>
      <c r="AZ223" s="16"/>
      <c r="BA223" s="16">
        <v>6.2407234051456602E-2</v>
      </c>
      <c r="BB223" s="16">
        <v>0.79015877515340105</v>
      </c>
      <c r="BC223" s="16"/>
      <c r="BD223" s="16">
        <v>0.26323752500056102</v>
      </c>
      <c r="BE223" s="16">
        <v>0.17673665833385599</v>
      </c>
    </row>
    <row r="224" spans="2:57" x14ac:dyDescent="0.35">
      <c r="B224" t="s">
        <v>157</v>
      </c>
      <c r="C224" s="16">
        <v>4.5451322731395398E-2</v>
      </c>
      <c r="D224" s="16">
        <v>4.75683428624432E-2</v>
      </c>
      <c r="E224" s="16">
        <v>4.2254392042433503E-2</v>
      </c>
      <c r="F224" s="16"/>
      <c r="G224" s="16">
        <v>0.18553528537564701</v>
      </c>
      <c r="H224" s="16">
        <v>7.91999917174184E-2</v>
      </c>
      <c r="I224" s="16">
        <v>0</v>
      </c>
      <c r="J224" s="16">
        <v>3.26193047204755E-2</v>
      </c>
      <c r="K224" s="16">
        <v>2.6358759092356E-2</v>
      </c>
      <c r="L224" s="16">
        <v>0</v>
      </c>
      <c r="M224" s="16"/>
      <c r="N224" s="16">
        <v>2.5605844933387599E-2</v>
      </c>
      <c r="O224" s="16">
        <v>8.3030724635791003E-2</v>
      </c>
      <c r="P224" s="16">
        <v>2.7593772963374098E-2</v>
      </c>
      <c r="Q224" s="16">
        <v>5.2192485971593303E-2</v>
      </c>
      <c r="R224" s="16"/>
      <c r="S224" s="16">
        <v>4.73106250155821E-2</v>
      </c>
      <c r="T224" s="16">
        <v>4.3318471100357997E-2</v>
      </c>
      <c r="U224" s="16"/>
      <c r="V224" s="16">
        <v>0.101717776425016</v>
      </c>
      <c r="W224" s="16">
        <v>3.6522616589195298E-2</v>
      </c>
      <c r="X224" s="16">
        <v>3.0238380865159401E-2</v>
      </c>
      <c r="Y224" s="16">
        <v>4.5139224906417197E-2</v>
      </c>
      <c r="Z224" s="16"/>
      <c r="AA224" s="16">
        <v>4.00944619756744E-2</v>
      </c>
      <c r="AB224" s="16">
        <v>0.122061752310717</v>
      </c>
      <c r="AC224" s="16">
        <v>5.1903586571826497E-2</v>
      </c>
      <c r="AD224" s="16">
        <v>2.1413526997863301E-2</v>
      </c>
      <c r="AE224" s="16">
        <v>0</v>
      </c>
      <c r="AF224" s="16">
        <v>7.4903898992284307E-2</v>
      </c>
      <c r="AG224" s="16"/>
      <c r="AH224" s="16">
        <v>4.1273163499180497E-2</v>
      </c>
      <c r="AI224" s="16">
        <v>5.3113912338136698E-2</v>
      </c>
      <c r="AJ224" s="16"/>
      <c r="AK224" s="16">
        <v>5.76041445933256E-2</v>
      </c>
      <c r="AL224" s="16">
        <v>4.1298895142882999E-2</v>
      </c>
      <c r="AM224" s="16"/>
      <c r="AN224" s="16">
        <v>2.40354740286195E-2</v>
      </c>
      <c r="AO224" s="16">
        <v>3.99431658753229E-2</v>
      </c>
      <c r="AP224" s="16"/>
      <c r="AQ224" s="16">
        <v>2.7193913619307099E-2</v>
      </c>
      <c r="AR224" s="16">
        <v>6.6531308314820695E-2</v>
      </c>
      <c r="AS224" s="16">
        <v>3.54845136047299E-2</v>
      </c>
      <c r="AT224" s="16"/>
      <c r="AU224" s="16">
        <v>5.2395744131040402E-2</v>
      </c>
      <c r="AV224" s="16">
        <v>3.6584151571764603E-2</v>
      </c>
      <c r="AW224" s="16"/>
      <c r="AX224" s="16">
        <v>4.7847903395562302E-2</v>
      </c>
      <c r="AY224" s="16">
        <v>0</v>
      </c>
      <c r="AZ224" s="16"/>
      <c r="BA224" s="16">
        <v>0</v>
      </c>
      <c r="BB224" s="16">
        <v>0.20984122484659901</v>
      </c>
      <c r="BC224" s="16"/>
      <c r="BD224" s="16">
        <v>2.1796864634301701E-2</v>
      </c>
      <c r="BE224" s="16">
        <v>3.5459353706427103E-2</v>
      </c>
    </row>
    <row r="225" spans="2:57" x14ac:dyDescent="0.35">
      <c r="B225" t="s">
        <v>158</v>
      </c>
      <c r="C225" s="16">
        <v>0</v>
      </c>
      <c r="D225" s="16">
        <v>0</v>
      </c>
      <c r="E225" s="16">
        <v>0</v>
      </c>
      <c r="F225" s="16"/>
      <c r="G225" s="16">
        <v>0</v>
      </c>
      <c r="H225" s="16">
        <v>0</v>
      </c>
      <c r="I225" s="16">
        <v>0</v>
      </c>
      <c r="J225" s="16">
        <v>0</v>
      </c>
      <c r="K225" s="16">
        <v>0</v>
      </c>
      <c r="L225" s="16">
        <v>0</v>
      </c>
      <c r="M225" s="16"/>
      <c r="N225" s="16">
        <v>0</v>
      </c>
      <c r="O225" s="16">
        <v>0</v>
      </c>
      <c r="P225" s="16">
        <v>0</v>
      </c>
      <c r="Q225" s="16">
        <v>0</v>
      </c>
      <c r="R225" s="16"/>
      <c r="S225" s="16">
        <v>0</v>
      </c>
      <c r="T225" s="16">
        <v>0</v>
      </c>
      <c r="U225" s="16"/>
      <c r="V225" s="16">
        <v>0</v>
      </c>
      <c r="W225" s="16">
        <v>0</v>
      </c>
      <c r="X225" s="16">
        <v>0</v>
      </c>
      <c r="Y225" s="16">
        <v>0</v>
      </c>
      <c r="Z225" s="16"/>
      <c r="AA225" s="16">
        <v>0</v>
      </c>
      <c r="AB225" s="16">
        <v>0</v>
      </c>
      <c r="AC225" s="16">
        <v>0</v>
      </c>
      <c r="AD225" s="16">
        <v>0</v>
      </c>
      <c r="AE225" s="16">
        <v>0</v>
      </c>
      <c r="AF225" s="16">
        <v>0</v>
      </c>
      <c r="AG225" s="16"/>
      <c r="AH225" s="16">
        <v>0</v>
      </c>
      <c r="AI225" s="16">
        <v>0</v>
      </c>
      <c r="AJ225" s="16"/>
      <c r="AK225" s="16">
        <v>0</v>
      </c>
      <c r="AL225" s="16">
        <v>0</v>
      </c>
      <c r="AM225" s="16"/>
      <c r="AN225" s="16">
        <v>0</v>
      </c>
      <c r="AO225" s="16">
        <v>0</v>
      </c>
      <c r="AP225" s="16"/>
      <c r="AQ225" s="16">
        <v>0</v>
      </c>
      <c r="AR225" s="16">
        <v>0</v>
      </c>
      <c r="AS225" s="16">
        <v>0</v>
      </c>
      <c r="AT225" s="16"/>
      <c r="AU225" s="16">
        <v>0</v>
      </c>
      <c r="AV225" s="16">
        <v>0</v>
      </c>
      <c r="AW225" s="16"/>
      <c r="AX225" s="16">
        <v>0</v>
      </c>
      <c r="AY225" s="16">
        <v>0</v>
      </c>
      <c r="AZ225" s="16"/>
      <c r="BA225" s="16">
        <v>0</v>
      </c>
      <c r="BB225" s="16">
        <v>0</v>
      </c>
      <c r="BC225" s="16"/>
      <c r="BD225" s="16">
        <v>0</v>
      </c>
      <c r="BE225" s="16">
        <v>0</v>
      </c>
    </row>
    <row r="226" spans="2:57" x14ac:dyDescent="0.35">
      <c r="B226" t="s">
        <v>110</v>
      </c>
      <c r="C226" s="16">
        <v>1.0866118206897001E-2</v>
      </c>
      <c r="D226" s="16">
        <v>0</v>
      </c>
      <c r="E226" s="16">
        <v>2.7275138724015401E-2</v>
      </c>
      <c r="F226" s="16"/>
      <c r="G226" s="16">
        <v>0</v>
      </c>
      <c r="H226" s="16">
        <v>0</v>
      </c>
      <c r="I226" s="16">
        <v>4.3317660745300302E-2</v>
      </c>
      <c r="J226" s="16">
        <v>0</v>
      </c>
      <c r="K226" s="16">
        <v>0</v>
      </c>
      <c r="L226" s="16">
        <v>0</v>
      </c>
      <c r="M226" s="16"/>
      <c r="N226" s="16">
        <v>0</v>
      </c>
      <c r="O226" s="16">
        <v>0</v>
      </c>
      <c r="P226" s="16">
        <v>0</v>
      </c>
      <c r="Q226" s="16">
        <v>3.5502645406425101E-2</v>
      </c>
      <c r="R226" s="16"/>
      <c r="S226" s="16">
        <v>0</v>
      </c>
      <c r="T226" s="16">
        <v>2.33309111228929E-2</v>
      </c>
      <c r="U226" s="16"/>
      <c r="V226" s="16">
        <v>0</v>
      </c>
      <c r="W226" s="16">
        <v>0</v>
      </c>
      <c r="X226" s="16">
        <v>2.7983023719528599E-2</v>
      </c>
      <c r="Y226" s="16">
        <v>0</v>
      </c>
      <c r="Z226" s="16"/>
      <c r="AA226" s="16">
        <v>0</v>
      </c>
      <c r="AB226" s="16">
        <v>0</v>
      </c>
      <c r="AC226" s="16">
        <v>0</v>
      </c>
      <c r="AD226" s="16">
        <v>3.8042896875294899E-2</v>
      </c>
      <c r="AE226" s="16">
        <v>0</v>
      </c>
      <c r="AF226" s="16">
        <v>0</v>
      </c>
      <c r="AG226" s="16"/>
      <c r="AH226" s="16">
        <v>1.8041511651553498E-2</v>
      </c>
      <c r="AI226" s="16">
        <v>0</v>
      </c>
      <c r="AJ226" s="16"/>
      <c r="AK226" s="16">
        <v>2.1182397655756299E-2</v>
      </c>
      <c r="AL226" s="16">
        <v>0</v>
      </c>
      <c r="AM226" s="16"/>
      <c r="AN226" s="16">
        <v>2.1509527766795999E-2</v>
      </c>
      <c r="AO226" s="16">
        <v>0</v>
      </c>
      <c r="AP226" s="16"/>
      <c r="AQ226" s="16">
        <v>5.2526408882177002E-2</v>
      </c>
      <c r="AR226" s="16">
        <v>0</v>
      </c>
      <c r="AS226" s="16">
        <v>0</v>
      </c>
      <c r="AT226" s="16"/>
      <c r="AU226" s="16">
        <v>0</v>
      </c>
      <c r="AV226" s="16">
        <v>2.4740813366706998E-2</v>
      </c>
      <c r="AW226" s="16"/>
      <c r="AX226" s="16">
        <v>1.14390724626642E-2</v>
      </c>
      <c r="AY226" s="16">
        <v>0</v>
      </c>
      <c r="AZ226" s="16"/>
      <c r="BA226" s="16">
        <v>1.38704356199766E-2</v>
      </c>
      <c r="BB226" s="16">
        <v>0</v>
      </c>
      <c r="BC226" s="16"/>
      <c r="BD226" s="16">
        <v>0</v>
      </c>
      <c r="BE226" s="16">
        <v>3.0474983491052599E-2</v>
      </c>
    </row>
    <row r="227" spans="2:57" x14ac:dyDescent="0.35">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row>
    <row r="228" spans="2:57" x14ac:dyDescent="0.35">
      <c r="B228" s="7" t="s">
        <v>161</v>
      </c>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row>
    <row r="229" spans="2:57" x14ac:dyDescent="0.35">
      <c r="B229" s="15" t="s">
        <v>19</v>
      </c>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row>
    <row r="230" spans="2:57" x14ac:dyDescent="0.35">
      <c r="B230" t="s">
        <v>153</v>
      </c>
      <c r="C230" s="16">
        <v>0.20457047284504201</v>
      </c>
      <c r="D230" s="16">
        <v>0.17243042484964999</v>
      </c>
      <c r="E230" s="16">
        <v>0.27745351647829197</v>
      </c>
      <c r="F230" s="16"/>
      <c r="G230" s="16">
        <v>0.28981185440873602</v>
      </c>
      <c r="H230" s="16">
        <v>0.12834639941822201</v>
      </c>
      <c r="I230" s="16">
        <v>0.15109143733970301</v>
      </c>
      <c r="J230" s="16">
        <v>0.19247398269809399</v>
      </c>
      <c r="K230" s="16">
        <v>0.389071885322468</v>
      </c>
      <c r="L230" s="16">
        <v>0.153532524881726</v>
      </c>
      <c r="M230" s="16"/>
      <c r="N230" s="16">
        <v>0.17297311867049101</v>
      </c>
      <c r="O230" s="16">
        <v>0.273919396372862</v>
      </c>
      <c r="P230" s="16">
        <v>0.16004815202721701</v>
      </c>
      <c r="Q230" s="16">
        <v>0.232243988758806</v>
      </c>
      <c r="R230" s="16"/>
      <c r="S230" s="16">
        <v>0.205238647902938</v>
      </c>
      <c r="T230" s="16">
        <v>0.20376009003614901</v>
      </c>
      <c r="U230" s="16"/>
      <c r="V230" s="16">
        <v>0.449206746946334</v>
      </c>
      <c r="W230" s="16">
        <v>0.113131889274831</v>
      </c>
      <c r="X230" s="16">
        <v>0.20164540911399201</v>
      </c>
      <c r="Y230" s="16">
        <v>0.20538003195715199</v>
      </c>
      <c r="Z230" s="16"/>
      <c r="AA230" s="16">
        <v>0.25437871120773697</v>
      </c>
      <c r="AB230" s="16">
        <v>0.34175474653294602</v>
      </c>
      <c r="AC230" s="16">
        <v>0.27892941494468299</v>
      </c>
      <c r="AD230" s="16">
        <v>0.17608391893040001</v>
      </c>
      <c r="AE230" s="16">
        <v>8.4380251026288197E-2</v>
      </c>
      <c r="AF230" s="16">
        <v>9.5521028230873106E-2</v>
      </c>
      <c r="AG230" s="16"/>
      <c r="AH230" s="16">
        <v>0.19321998924522599</v>
      </c>
      <c r="AI230" s="16">
        <v>8.0339303302751797E-2</v>
      </c>
      <c r="AJ230" s="16"/>
      <c r="AK230" s="16">
        <v>0.24575198931014999</v>
      </c>
      <c r="AL230" s="16">
        <v>5.6034521147895602E-2</v>
      </c>
      <c r="AM230" s="16"/>
      <c r="AN230" s="16">
        <v>0.19634185465092199</v>
      </c>
      <c r="AO230" s="16">
        <v>0.150351922566794</v>
      </c>
      <c r="AP230" s="16"/>
      <c r="AQ230" s="16">
        <v>0.217971973074786</v>
      </c>
      <c r="AR230" s="16">
        <v>0.21408597960196199</v>
      </c>
      <c r="AS230" s="16">
        <v>0.105685928639859</v>
      </c>
      <c r="AT230" s="16"/>
      <c r="AU230" s="16">
        <v>0.122434407834823</v>
      </c>
      <c r="AV230" s="16">
        <v>0.28921960343320002</v>
      </c>
      <c r="AW230" s="16"/>
      <c r="AX230" s="16">
        <v>0.205006921499748</v>
      </c>
      <c r="AY230" s="16">
        <v>0.25652502529073501</v>
      </c>
      <c r="AZ230" s="16"/>
      <c r="BA230" s="16">
        <v>0.233709735938715</v>
      </c>
      <c r="BB230" s="16">
        <v>0</v>
      </c>
      <c r="BC230" s="16"/>
      <c r="BD230" s="16">
        <v>0.17578481907886501</v>
      </c>
      <c r="BE230" s="16">
        <v>0.22026916977588801</v>
      </c>
    </row>
    <row r="231" spans="2:57" x14ac:dyDescent="0.35">
      <c r="B231" t="s">
        <v>154</v>
      </c>
      <c r="C231" s="16">
        <v>0.277970116692279</v>
      </c>
      <c r="D231" s="16">
        <v>0.265655494557061</v>
      </c>
      <c r="E231" s="16">
        <v>0.305895623914194</v>
      </c>
      <c r="F231" s="16"/>
      <c r="G231" s="16">
        <v>0.12489848319454901</v>
      </c>
      <c r="H231" s="16">
        <v>0.29166313637779501</v>
      </c>
      <c r="I231" s="16">
        <v>0.29586075165285303</v>
      </c>
      <c r="J231" s="16">
        <v>0.27449437731815701</v>
      </c>
      <c r="K231" s="16">
        <v>0.32847076801901998</v>
      </c>
      <c r="L231" s="16">
        <v>0.26272761247951698</v>
      </c>
      <c r="M231" s="16"/>
      <c r="N231" s="16">
        <v>0.30638198462373201</v>
      </c>
      <c r="O231" s="16">
        <v>0.32523538536486102</v>
      </c>
      <c r="P231" s="16">
        <v>0.32968126419622801</v>
      </c>
      <c r="Q231" s="16">
        <v>0.17420517478017</v>
      </c>
      <c r="R231" s="16"/>
      <c r="S231" s="16">
        <v>0.32642538560956103</v>
      </c>
      <c r="T231" s="16">
        <v>0.21920210901694501</v>
      </c>
      <c r="U231" s="16"/>
      <c r="V231" s="16">
        <v>0.12563104649406201</v>
      </c>
      <c r="W231" s="16">
        <v>0.32064119832906601</v>
      </c>
      <c r="X231" s="16">
        <v>0.30626031442120799</v>
      </c>
      <c r="Y231" s="16">
        <v>0.199538693592859</v>
      </c>
      <c r="Z231" s="16"/>
      <c r="AA231" s="16">
        <v>0.215291250938519</v>
      </c>
      <c r="AB231" s="16">
        <v>0.216285147954763</v>
      </c>
      <c r="AC231" s="16">
        <v>0</v>
      </c>
      <c r="AD231" s="16">
        <v>0.38463932636222797</v>
      </c>
      <c r="AE231" s="16">
        <v>0.29532555218800699</v>
      </c>
      <c r="AF231" s="16">
        <v>0.36084336929148297</v>
      </c>
      <c r="AG231" s="16"/>
      <c r="AH231" s="16">
        <v>0.32381327845899899</v>
      </c>
      <c r="AI231" s="16">
        <v>0.26907756312308401</v>
      </c>
      <c r="AJ231" s="16"/>
      <c r="AK231" s="16">
        <v>0.294329990154229</v>
      </c>
      <c r="AL231" s="16">
        <v>0.289670241587203</v>
      </c>
      <c r="AM231" s="16"/>
      <c r="AN231" s="16">
        <v>0.31469504258131098</v>
      </c>
      <c r="AO231" s="16">
        <v>0.25827224794885401</v>
      </c>
      <c r="AP231" s="16"/>
      <c r="AQ231" s="16">
        <v>0.28366244074236502</v>
      </c>
      <c r="AR231" s="16">
        <v>0.26850140924676102</v>
      </c>
      <c r="AS231" s="16">
        <v>0.33032865232907599</v>
      </c>
      <c r="AT231" s="16"/>
      <c r="AU231" s="16">
        <v>0.27136857202527298</v>
      </c>
      <c r="AV231" s="16">
        <v>0.284773644673944</v>
      </c>
      <c r="AW231" s="16"/>
      <c r="AX231" s="16">
        <v>0.27717447613318402</v>
      </c>
      <c r="AY231" s="16">
        <v>0.36766772987735602</v>
      </c>
      <c r="AZ231" s="16"/>
      <c r="BA231" s="16">
        <v>0.31756451294031701</v>
      </c>
      <c r="BB231" s="16">
        <v>0</v>
      </c>
      <c r="BC231" s="16"/>
      <c r="BD231" s="16">
        <v>0.25139941343830602</v>
      </c>
      <c r="BE231" s="16">
        <v>0.36325954661326898</v>
      </c>
    </row>
    <row r="232" spans="2:57" x14ac:dyDescent="0.35">
      <c r="B232" t="s">
        <v>155</v>
      </c>
      <c r="C232" s="16">
        <v>0.32138144179552702</v>
      </c>
      <c r="D232" s="16">
        <v>0.35642646136143702</v>
      </c>
      <c r="E232" s="16">
        <v>0.24191087938328201</v>
      </c>
      <c r="F232" s="16"/>
      <c r="G232" s="16">
        <v>0.34533861722012599</v>
      </c>
      <c r="H232" s="16">
        <v>0.28113626884381399</v>
      </c>
      <c r="I232" s="16">
        <v>0.45159902160825299</v>
      </c>
      <c r="J232" s="16">
        <v>0.33228527794873902</v>
      </c>
      <c r="K232" s="16">
        <v>0.246744129615766</v>
      </c>
      <c r="L232" s="16">
        <v>0.24617291909847</v>
      </c>
      <c r="M232" s="16"/>
      <c r="N232" s="16">
        <v>0.375967033880441</v>
      </c>
      <c r="O232" s="16">
        <v>0.28789174323195699</v>
      </c>
      <c r="P232" s="16">
        <v>0.25597310702329601</v>
      </c>
      <c r="Q232" s="16">
        <v>0.39323441495195899</v>
      </c>
      <c r="R232" s="16"/>
      <c r="S232" s="16">
        <v>0.29253649860678299</v>
      </c>
      <c r="T232" s="16">
        <v>0.35636545654951501</v>
      </c>
      <c r="U232" s="16"/>
      <c r="V232" s="16">
        <v>0.27795645405654001</v>
      </c>
      <c r="W232" s="16">
        <v>0.27635455892246502</v>
      </c>
      <c r="X232" s="16">
        <v>0.32644423118603899</v>
      </c>
      <c r="Y232" s="16">
        <v>0.526702331138585</v>
      </c>
      <c r="Z232" s="16"/>
      <c r="AA232" s="16">
        <v>0.33886544896487503</v>
      </c>
      <c r="AB232" s="16">
        <v>0.23620787775662699</v>
      </c>
      <c r="AC232" s="16">
        <v>0.13827103643456801</v>
      </c>
      <c r="AD232" s="16">
        <v>0.25954995755813898</v>
      </c>
      <c r="AE232" s="16">
        <v>0.547997400010938</v>
      </c>
      <c r="AF232" s="16">
        <v>0.45664794147570498</v>
      </c>
      <c r="AG232" s="16"/>
      <c r="AH232" s="16">
        <v>0.30170415215325502</v>
      </c>
      <c r="AI232" s="16">
        <v>0.34923643574449298</v>
      </c>
      <c r="AJ232" s="16"/>
      <c r="AK232" s="16">
        <v>0.30026229186049302</v>
      </c>
      <c r="AL232" s="16">
        <v>0.33635750161584199</v>
      </c>
      <c r="AM232" s="16"/>
      <c r="AN232" s="16">
        <v>0.35774460818528098</v>
      </c>
      <c r="AO232" s="16">
        <v>0.27130233485300798</v>
      </c>
      <c r="AP232" s="16"/>
      <c r="AQ232" s="16">
        <v>0.27667662094143403</v>
      </c>
      <c r="AR232" s="16">
        <v>0.34176411896077902</v>
      </c>
      <c r="AS232" s="16">
        <v>0.32765847360665001</v>
      </c>
      <c r="AT232" s="16"/>
      <c r="AU232" s="16">
        <v>0.43107189446223498</v>
      </c>
      <c r="AV232" s="16">
        <v>0.208334859263199</v>
      </c>
      <c r="AW232" s="16"/>
      <c r="AX232" s="16">
        <v>0.32383983532378402</v>
      </c>
      <c r="AY232" s="16">
        <v>9.5302099763571596E-2</v>
      </c>
      <c r="AZ232" s="16"/>
      <c r="BA232" s="16">
        <v>0.36715939916964502</v>
      </c>
      <c r="BB232" s="16">
        <v>0</v>
      </c>
      <c r="BC232" s="16"/>
      <c r="BD232" s="16">
        <v>0.36867003632672402</v>
      </c>
      <c r="BE232" s="16">
        <v>0.27474110768689097</v>
      </c>
    </row>
    <row r="233" spans="2:57" x14ac:dyDescent="0.35">
      <c r="B233" t="s">
        <v>156</v>
      </c>
      <c r="C233" s="16">
        <v>0.130804575524615</v>
      </c>
      <c r="D233" s="16">
        <v>0.13945805406210701</v>
      </c>
      <c r="E233" s="16">
        <v>0.111181336196603</v>
      </c>
      <c r="F233" s="16"/>
      <c r="G233" s="16">
        <v>0.19147301741467501</v>
      </c>
      <c r="H233" s="16">
        <v>0.25766476566162999</v>
      </c>
      <c r="I233" s="16">
        <v>4.2702365804402898E-2</v>
      </c>
      <c r="J233" s="16">
        <v>9.0126370211499093E-2</v>
      </c>
      <c r="K233" s="16">
        <v>0</v>
      </c>
      <c r="L233" s="16">
        <v>0.22917941914083001</v>
      </c>
      <c r="M233" s="16"/>
      <c r="N233" s="16">
        <v>0.14467786282533601</v>
      </c>
      <c r="O233" s="16">
        <v>4.3648423672069697E-2</v>
      </c>
      <c r="P233" s="16">
        <v>0.18187972891582099</v>
      </c>
      <c r="Q233" s="16">
        <v>0.11439078611757</v>
      </c>
      <c r="R233" s="16"/>
      <c r="S233" s="16">
        <v>9.0738449957189798E-2</v>
      </c>
      <c r="T233" s="16">
        <v>0.17939797780016301</v>
      </c>
      <c r="U233" s="16"/>
      <c r="V233" s="16">
        <v>4.4014084340758201E-2</v>
      </c>
      <c r="W233" s="16">
        <v>0.25075145496001799</v>
      </c>
      <c r="X233" s="16">
        <v>7.8613347883310702E-2</v>
      </c>
      <c r="Y233" s="16">
        <v>6.8378943311402901E-2</v>
      </c>
      <c r="Z233" s="16"/>
      <c r="AA233" s="16">
        <v>0.103933676445359</v>
      </c>
      <c r="AB233" s="16">
        <v>9.3908613707098396E-2</v>
      </c>
      <c r="AC233" s="16">
        <v>0.58279954862074901</v>
      </c>
      <c r="AD233" s="16">
        <v>8.8165341329339897E-2</v>
      </c>
      <c r="AE233" s="16">
        <v>7.2296796774767094E-2</v>
      </c>
      <c r="AF233" s="16">
        <v>8.6987661001938596E-2</v>
      </c>
      <c r="AG233" s="16"/>
      <c r="AH233" s="16">
        <v>0.120971519294469</v>
      </c>
      <c r="AI233" s="16">
        <v>0.200954065133541</v>
      </c>
      <c r="AJ233" s="16"/>
      <c r="AK233" s="16">
        <v>9.5367977181989902E-2</v>
      </c>
      <c r="AL233" s="16">
        <v>0.22947474878272101</v>
      </c>
      <c r="AM233" s="16"/>
      <c r="AN233" s="16">
        <v>6.0823919187897098E-2</v>
      </c>
      <c r="AO233" s="16">
        <v>0.22797742631991799</v>
      </c>
      <c r="AP233" s="16"/>
      <c r="AQ233" s="16">
        <v>9.5998229255590303E-2</v>
      </c>
      <c r="AR233" s="16">
        <v>0.132245357819709</v>
      </c>
      <c r="AS233" s="16">
        <v>0.17463870817569199</v>
      </c>
      <c r="AT233" s="16"/>
      <c r="AU233" s="16">
        <v>0.13066504475930399</v>
      </c>
      <c r="AV233" s="16">
        <v>0.13094837542509</v>
      </c>
      <c r="AW233" s="16"/>
      <c r="AX233" s="16">
        <v>0.14300811276205699</v>
      </c>
      <c r="AY233" s="16">
        <v>0</v>
      </c>
      <c r="AZ233" s="16"/>
      <c r="BA233" s="16">
        <v>7.4525062541901596E-2</v>
      </c>
      <c r="BB233" s="16">
        <v>0.71201277532963203</v>
      </c>
      <c r="BC233" s="16"/>
      <c r="BD233" s="16">
        <v>0.144628446847822</v>
      </c>
      <c r="BE233" s="16">
        <v>5.7328805023753399E-2</v>
      </c>
    </row>
    <row r="234" spans="2:57" x14ac:dyDescent="0.35">
      <c r="B234" t="s">
        <v>157</v>
      </c>
      <c r="C234" s="16">
        <v>1.7892727955021798E-2</v>
      </c>
      <c r="D234" s="16">
        <v>1.9349474242088702E-2</v>
      </c>
      <c r="E234" s="16">
        <v>1.4589307150606899E-2</v>
      </c>
      <c r="F234" s="16"/>
      <c r="G234" s="16">
        <v>4.8478027761914198E-2</v>
      </c>
      <c r="H234" s="16">
        <v>0</v>
      </c>
      <c r="I234" s="16">
        <v>0</v>
      </c>
      <c r="J234" s="16">
        <v>0.110619991823511</v>
      </c>
      <c r="K234" s="16">
        <v>0</v>
      </c>
      <c r="L234" s="16">
        <v>0</v>
      </c>
      <c r="M234" s="16"/>
      <c r="N234" s="16">
        <v>0</v>
      </c>
      <c r="O234" s="16">
        <v>0</v>
      </c>
      <c r="P234" s="16">
        <v>4.8856421484616601E-2</v>
      </c>
      <c r="Q234" s="16">
        <v>0</v>
      </c>
      <c r="R234" s="16"/>
      <c r="S234" s="16">
        <v>3.26456008023389E-2</v>
      </c>
      <c r="T234" s="16">
        <v>0</v>
      </c>
      <c r="U234" s="16"/>
      <c r="V234" s="16">
        <v>0.103191668162305</v>
      </c>
      <c r="W234" s="16">
        <v>1.3339675507992799E-2</v>
      </c>
      <c r="X234" s="16">
        <v>0</v>
      </c>
      <c r="Y234" s="16">
        <v>0</v>
      </c>
      <c r="Z234" s="16"/>
      <c r="AA234" s="16">
        <v>4.55995499058343E-2</v>
      </c>
      <c r="AB234" s="16">
        <v>5.91544687559021E-2</v>
      </c>
      <c r="AC234" s="16">
        <v>0</v>
      </c>
      <c r="AD234" s="16">
        <v>0</v>
      </c>
      <c r="AE234" s="16">
        <v>0</v>
      </c>
      <c r="AF234" s="16">
        <v>0</v>
      </c>
      <c r="AG234" s="16"/>
      <c r="AH234" s="16">
        <v>2.56898407805204E-2</v>
      </c>
      <c r="AI234" s="16">
        <v>0</v>
      </c>
      <c r="AJ234" s="16"/>
      <c r="AK234" s="16">
        <v>2.1517297696375601E-2</v>
      </c>
      <c r="AL234" s="16">
        <v>3.04541177135823E-2</v>
      </c>
      <c r="AM234" s="16"/>
      <c r="AN234" s="16">
        <v>2.9994918123219399E-2</v>
      </c>
      <c r="AO234" s="16">
        <v>1.13649372251701E-2</v>
      </c>
      <c r="AP234" s="16"/>
      <c r="AQ234" s="16">
        <v>4.20690554743108E-2</v>
      </c>
      <c r="AR234" s="16">
        <v>1.05312400812058E-2</v>
      </c>
      <c r="AS234" s="16">
        <v>1.3244610486977001E-2</v>
      </c>
      <c r="AT234" s="16"/>
      <c r="AU234" s="16">
        <v>0</v>
      </c>
      <c r="AV234" s="16">
        <v>3.6332908465916497E-2</v>
      </c>
      <c r="AW234" s="16"/>
      <c r="AX234" s="16">
        <v>1.9562047021291201E-2</v>
      </c>
      <c r="AY234" s="16">
        <v>0</v>
      </c>
      <c r="AZ234" s="16"/>
      <c r="BA234" s="16">
        <v>0</v>
      </c>
      <c r="BB234" s="16">
        <v>0.19428973767956101</v>
      </c>
      <c r="BC234" s="16"/>
      <c r="BD234" s="16">
        <v>7.1715716324490097E-3</v>
      </c>
      <c r="BE234" s="16">
        <v>4.0160549692605803E-2</v>
      </c>
    </row>
    <row r="235" spans="2:57" x14ac:dyDescent="0.35">
      <c r="B235" t="s">
        <v>158</v>
      </c>
      <c r="C235" s="16">
        <v>2.25649955448162E-2</v>
      </c>
      <c r="D235" s="16">
        <v>1.09211788846038E-2</v>
      </c>
      <c r="E235" s="16">
        <v>4.8969336877022297E-2</v>
      </c>
      <c r="F235" s="16"/>
      <c r="G235" s="16">
        <v>0</v>
      </c>
      <c r="H235" s="16">
        <v>4.11894296985406E-2</v>
      </c>
      <c r="I235" s="16">
        <v>5.8746423594788703E-2</v>
      </c>
      <c r="J235" s="16">
        <v>0</v>
      </c>
      <c r="K235" s="16">
        <v>0</v>
      </c>
      <c r="L235" s="16">
        <v>0</v>
      </c>
      <c r="M235" s="16"/>
      <c r="N235" s="16">
        <v>0</v>
      </c>
      <c r="O235" s="16">
        <v>3.5188765876318202E-2</v>
      </c>
      <c r="P235" s="16">
        <v>2.3561326352821599E-2</v>
      </c>
      <c r="Q235" s="16">
        <v>2.48264365365569E-2</v>
      </c>
      <c r="R235" s="16"/>
      <c r="S235" s="16">
        <v>4.1170236227499199E-2</v>
      </c>
      <c r="T235" s="16">
        <v>0</v>
      </c>
      <c r="U235" s="16"/>
      <c r="V235" s="16">
        <v>0</v>
      </c>
      <c r="W235" s="16">
        <v>2.5781223005626901E-2</v>
      </c>
      <c r="X235" s="16">
        <v>3.1300577054969303E-2</v>
      </c>
      <c r="Y235" s="16">
        <v>0</v>
      </c>
      <c r="Z235" s="16"/>
      <c r="AA235" s="16">
        <v>4.1931362537675501E-2</v>
      </c>
      <c r="AB235" s="16">
        <v>5.2689145292663102E-2</v>
      </c>
      <c r="AC235" s="16">
        <v>0</v>
      </c>
      <c r="AD235" s="16">
        <v>1.8672291104402199E-2</v>
      </c>
      <c r="AE235" s="16">
        <v>0</v>
      </c>
      <c r="AF235" s="16">
        <v>0</v>
      </c>
      <c r="AG235" s="16"/>
      <c r="AH235" s="16">
        <v>0</v>
      </c>
      <c r="AI235" s="16">
        <v>7.8854440746772003E-2</v>
      </c>
      <c r="AJ235" s="16"/>
      <c r="AK235" s="16">
        <v>0</v>
      </c>
      <c r="AL235" s="16">
        <v>5.8008869152756097E-2</v>
      </c>
      <c r="AM235" s="16"/>
      <c r="AN235" s="16">
        <v>0</v>
      </c>
      <c r="AO235" s="16">
        <v>6.34111091789962E-2</v>
      </c>
      <c r="AP235" s="16"/>
      <c r="AQ235" s="16">
        <v>0</v>
      </c>
      <c r="AR235" s="16">
        <v>3.2871894289582898E-2</v>
      </c>
      <c r="AS235" s="16">
        <v>2.82590063593098E-2</v>
      </c>
      <c r="AT235" s="16"/>
      <c r="AU235" s="16">
        <v>4.44600809183643E-2</v>
      </c>
      <c r="AV235" s="16">
        <v>0</v>
      </c>
      <c r="AW235" s="16"/>
      <c r="AX235" s="16">
        <v>2.4670218258084801E-2</v>
      </c>
      <c r="AY235" s="16">
        <v>0</v>
      </c>
      <c r="AZ235" s="16"/>
      <c r="BA235" s="16">
        <v>0</v>
      </c>
      <c r="BB235" s="16">
        <v>9.3697486990807002E-2</v>
      </c>
      <c r="BC235" s="16"/>
      <c r="BD235" s="16">
        <v>2.2385126801234501E-2</v>
      </c>
      <c r="BE235" s="16">
        <v>2.5807350345488599E-2</v>
      </c>
    </row>
    <row r="236" spans="2:57" x14ac:dyDescent="0.35">
      <c r="B236" t="s">
        <v>110</v>
      </c>
      <c r="C236" s="16">
        <v>2.4815669642699201E-2</v>
      </c>
      <c r="D236" s="16">
        <v>3.5758912043052003E-2</v>
      </c>
      <c r="E236" s="16">
        <v>0</v>
      </c>
      <c r="F236" s="16"/>
      <c r="G236" s="16">
        <v>0</v>
      </c>
      <c r="H236" s="16">
        <v>0</v>
      </c>
      <c r="I236" s="16">
        <v>0</v>
      </c>
      <c r="J236" s="16">
        <v>0</v>
      </c>
      <c r="K236" s="16">
        <v>3.5713217042745798E-2</v>
      </c>
      <c r="L236" s="16">
        <v>0.10838752439945699</v>
      </c>
      <c r="M236" s="16"/>
      <c r="N236" s="16">
        <v>0</v>
      </c>
      <c r="O236" s="16">
        <v>3.4116285481932102E-2</v>
      </c>
      <c r="P236" s="16">
        <v>0</v>
      </c>
      <c r="Q236" s="16">
        <v>6.1099198854938398E-2</v>
      </c>
      <c r="R236" s="16"/>
      <c r="S236" s="16">
        <v>1.1245180893690501E-2</v>
      </c>
      <c r="T236" s="16">
        <v>4.1274366597228399E-2</v>
      </c>
      <c r="U236" s="16"/>
      <c r="V236" s="16">
        <v>0</v>
      </c>
      <c r="W236" s="16">
        <v>0</v>
      </c>
      <c r="X236" s="16">
        <v>5.5736120340481199E-2</v>
      </c>
      <c r="Y236" s="16">
        <v>0</v>
      </c>
      <c r="Z236" s="16"/>
      <c r="AA236" s="16">
        <v>0</v>
      </c>
      <c r="AB236" s="16">
        <v>0</v>
      </c>
      <c r="AC236" s="16">
        <v>0</v>
      </c>
      <c r="AD236" s="16">
        <v>7.28891647154917E-2</v>
      </c>
      <c r="AE236" s="16">
        <v>0</v>
      </c>
      <c r="AF236" s="16">
        <v>0</v>
      </c>
      <c r="AG236" s="16"/>
      <c r="AH236" s="16">
        <v>3.4601220067530303E-2</v>
      </c>
      <c r="AI236" s="16">
        <v>2.1538191949357102E-2</v>
      </c>
      <c r="AJ236" s="16"/>
      <c r="AK236" s="16">
        <v>4.2770453796762399E-2</v>
      </c>
      <c r="AL236" s="16">
        <v>0</v>
      </c>
      <c r="AM236" s="16"/>
      <c r="AN236" s="16">
        <v>4.0399657271369203E-2</v>
      </c>
      <c r="AO236" s="16">
        <v>1.73200219072604E-2</v>
      </c>
      <c r="AP236" s="16"/>
      <c r="AQ236" s="16">
        <v>8.3621680511513502E-2</v>
      </c>
      <c r="AR236" s="16">
        <v>0</v>
      </c>
      <c r="AS236" s="16">
        <v>2.0184620402436002E-2</v>
      </c>
      <c r="AT236" s="16"/>
      <c r="AU236" s="16">
        <v>0</v>
      </c>
      <c r="AV236" s="16">
        <v>5.0390608738650103E-2</v>
      </c>
      <c r="AW236" s="16"/>
      <c r="AX236" s="16">
        <v>6.7383890018510402E-3</v>
      </c>
      <c r="AY236" s="16">
        <v>0.28050514506833801</v>
      </c>
      <c r="AZ236" s="16"/>
      <c r="BA236" s="16">
        <v>7.0412894094228204E-3</v>
      </c>
      <c r="BB236" s="16">
        <v>0</v>
      </c>
      <c r="BC236" s="16"/>
      <c r="BD236" s="16">
        <v>2.9960585874598999E-2</v>
      </c>
      <c r="BE236" s="16">
        <v>1.8433470862104499E-2</v>
      </c>
    </row>
    <row r="237" spans="2:57" x14ac:dyDescent="0.35">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row>
    <row r="238" spans="2:57" x14ac:dyDescent="0.35">
      <c r="B238" s="7" t="s">
        <v>162</v>
      </c>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row>
    <row r="239" spans="2:57" x14ac:dyDescent="0.35">
      <c r="B239" s="15" t="s">
        <v>16</v>
      </c>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row>
    <row r="240" spans="2:57" x14ac:dyDescent="0.35">
      <c r="B240" t="s">
        <v>163</v>
      </c>
      <c r="C240" s="16">
        <v>0.437843904791415</v>
      </c>
      <c r="D240" s="16">
        <v>0.479891296646689</v>
      </c>
      <c r="E240" s="16">
        <v>0.37673768248797601</v>
      </c>
      <c r="F240" s="16"/>
      <c r="G240" s="16">
        <v>0.41582719753071201</v>
      </c>
      <c r="H240" s="16">
        <v>0.53060854924776701</v>
      </c>
      <c r="I240" s="16">
        <v>0.50836519950141501</v>
      </c>
      <c r="J240" s="16">
        <v>0.50992509579990997</v>
      </c>
      <c r="K240" s="16">
        <v>0.27695885583776098</v>
      </c>
      <c r="L240" s="16">
        <v>0.16665981574767399</v>
      </c>
      <c r="M240" s="16"/>
      <c r="N240" s="16">
        <v>0.466493304243141</v>
      </c>
      <c r="O240" s="16">
        <v>0.36431933923181298</v>
      </c>
      <c r="P240" s="16">
        <v>0.41808540370619102</v>
      </c>
      <c r="Q240" s="16">
        <v>0.496894717794236</v>
      </c>
      <c r="R240" s="16"/>
      <c r="S240" s="16">
        <v>0.41276604212780998</v>
      </c>
      <c r="T240" s="16">
        <v>0.46640965034703702</v>
      </c>
      <c r="U240" s="16"/>
      <c r="V240" s="16">
        <v>0.39863830643159398</v>
      </c>
      <c r="W240" s="16">
        <v>0.34336474085414498</v>
      </c>
      <c r="X240" s="16">
        <v>0.54256528718015595</v>
      </c>
      <c r="Y240" s="16">
        <v>0.372921658605049</v>
      </c>
      <c r="Z240" s="16"/>
      <c r="AA240" s="16">
        <v>0.39635313670685102</v>
      </c>
      <c r="AB240" s="16">
        <v>0.32732468226408301</v>
      </c>
      <c r="AC240" s="16">
        <v>0.43970764988350802</v>
      </c>
      <c r="AD240" s="16">
        <v>0.45495925944708798</v>
      </c>
      <c r="AE240" s="16">
        <v>0.53680076889285899</v>
      </c>
      <c r="AF240" s="16">
        <v>0.52748670543308696</v>
      </c>
      <c r="AG240" s="16"/>
      <c r="AH240" s="16">
        <v>0.52158027840336896</v>
      </c>
      <c r="AI240" s="16">
        <v>0.33023155304878599</v>
      </c>
      <c r="AJ240" s="16"/>
      <c r="AK240" s="16">
        <v>0.52485413131641001</v>
      </c>
      <c r="AL240" s="16">
        <v>0.34301353945235702</v>
      </c>
      <c r="AM240" s="16"/>
      <c r="AN240" s="16">
        <v>0.50101632360189097</v>
      </c>
      <c r="AO240" s="16">
        <v>0.39053907701711998</v>
      </c>
      <c r="AP240" s="16"/>
      <c r="AQ240" s="16">
        <v>0.45169227139574702</v>
      </c>
      <c r="AR240" s="16">
        <v>0.39938921907414898</v>
      </c>
      <c r="AS240" s="16">
        <v>0.46232590265597201</v>
      </c>
      <c r="AT240" s="16"/>
      <c r="AU240" s="16">
        <v>0.48602872828656102</v>
      </c>
      <c r="AV240" s="16">
        <v>0.38338645478289302</v>
      </c>
      <c r="AW240" s="16"/>
      <c r="AX240" s="16">
        <v>0.44365628424425002</v>
      </c>
      <c r="AY240" s="16">
        <v>6.9879956189527304E-2</v>
      </c>
      <c r="AZ240" s="16"/>
      <c r="BA240" s="16">
        <v>0.42263375643488599</v>
      </c>
      <c r="BB240" s="16">
        <v>0.50655019598465301</v>
      </c>
      <c r="BC240" s="16"/>
      <c r="BD240" s="16">
        <v>0.51345024128635697</v>
      </c>
      <c r="BE240" s="16">
        <v>0.35938003993629097</v>
      </c>
    </row>
    <row r="241" spans="2:57" x14ac:dyDescent="0.35">
      <c r="B241" t="s">
        <v>164</v>
      </c>
      <c r="C241" s="16">
        <v>0.40792824757422902</v>
      </c>
      <c r="D241" s="16">
        <v>0.38191509682343799</v>
      </c>
      <c r="E241" s="16">
        <v>0.44610776709244099</v>
      </c>
      <c r="F241" s="16"/>
      <c r="G241" s="16">
        <v>0.49817856873694399</v>
      </c>
      <c r="H241" s="16">
        <v>0.41128293942570099</v>
      </c>
      <c r="I241" s="16">
        <v>0.35618066949472099</v>
      </c>
      <c r="J241" s="16">
        <v>0.30316298933347502</v>
      </c>
      <c r="K241" s="16">
        <v>0.54322066291571802</v>
      </c>
      <c r="L241" s="16">
        <v>0.34557321490025</v>
      </c>
      <c r="M241" s="16"/>
      <c r="N241" s="16">
        <v>0.35344342740963303</v>
      </c>
      <c r="O241" s="16">
        <v>0.46023795628444703</v>
      </c>
      <c r="P241" s="16">
        <v>0.42049334448601</v>
      </c>
      <c r="Q241" s="16">
        <v>0.39231528143074701</v>
      </c>
      <c r="R241" s="16"/>
      <c r="S241" s="16">
        <v>0.43244252907249803</v>
      </c>
      <c r="T241" s="16">
        <v>0.38725390028611001</v>
      </c>
      <c r="U241" s="16"/>
      <c r="V241" s="16">
        <v>0.50260585092457299</v>
      </c>
      <c r="W241" s="16">
        <v>0.45352800033427698</v>
      </c>
      <c r="X241" s="16">
        <v>0.33917015550290602</v>
      </c>
      <c r="Y241" s="16">
        <v>0.37678243064985101</v>
      </c>
      <c r="Z241" s="16"/>
      <c r="AA241" s="16">
        <v>0.43011047674706099</v>
      </c>
      <c r="AB241" s="16">
        <v>0.52948306575691895</v>
      </c>
      <c r="AC241" s="16">
        <v>0.352637324299863</v>
      </c>
      <c r="AD241" s="16">
        <v>0.41379470219509401</v>
      </c>
      <c r="AE241" s="16">
        <v>0.359343671856311</v>
      </c>
      <c r="AF241" s="16">
        <v>0.21344561038511101</v>
      </c>
      <c r="AG241" s="16"/>
      <c r="AH241" s="16">
        <v>0.34973002079456</v>
      </c>
      <c r="AI241" s="16">
        <v>0.47773161411360199</v>
      </c>
      <c r="AJ241" s="16"/>
      <c r="AK241" s="16">
        <v>0.35806779021146401</v>
      </c>
      <c r="AL241" s="16">
        <v>0.52066803631418701</v>
      </c>
      <c r="AM241" s="16"/>
      <c r="AN241" s="16">
        <v>0.39209258485118598</v>
      </c>
      <c r="AO241" s="16">
        <v>0.48299243929596097</v>
      </c>
      <c r="AP241" s="16"/>
      <c r="AQ241" s="16">
        <v>0.41942426184402798</v>
      </c>
      <c r="AR241" s="16">
        <v>0.37448094226039602</v>
      </c>
      <c r="AS241" s="16">
        <v>0.43067318615765598</v>
      </c>
      <c r="AT241" s="16"/>
      <c r="AU241" s="16">
        <v>0.34231797973433697</v>
      </c>
      <c r="AV241" s="16">
        <v>0.47682069269636301</v>
      </c>
      <c r="AW241" s="16"/>
      <c r="AX241" s="16">
        <v>0.40476565084205601</v>
      </c>
      <c r="AY241" s="16">
        <v>0.60148434008298102</v>
      </c>
      <c r="AZ241" s="16"/>
      <c r="BA241" s="16">
        <v>0.428830666097757</v>
      </c>
      <c r="BB241" s="16">
        <v>0.31350920444215502</v>
      </c>
      <c r="BC241" s="16"/>
      <c r="BD241" s="16">
        <v>0.35894190047555202</v>
      </c>
      <c r="BE241" s="16">
        <v>0.48222406631078002</v>
      </c>
    </row>
    <row r="242" spans="2:57" x14ac:dyDescent="0.35">
      <c r="B242" t="s">
        <v>165</v>
      </c>
      <c r="C242" s="16">
        <v>0.110192508551624</v>
      </c>
      <c r="D242" s="16">
        <v>8.5055659395608899E-2</v>
      </c>
      <c r="E242" s="16">
        <v>0.145313340785821</v>
      </c>
      <c r="F242" s="16"/>
      <c r="G242" s="16">
        <v>6.6225173959887307E-2</v>
      </c>
      <c r="H242" s="16">
        <v>5.81085113265319E-2</v>
      </c>
      <c r="I242" s="16">
        <v>0.10375789285571101</v>
      </c>
      <c r="J242" s="16">
        <v>0.13594483366956001</v>
      </c>
      <c r="K242" s="16">
        <v>0.108444729558466</v>
      </c>
      <c r="L242" s="16">
        <v>0.30323693689148601</v>
      </c>
      <c r="M242" s="16"/>
      <c r="N242" s="16">
        <v>0.180063268347226</v>
      </c>
      <c r="O242" s="16">
        <v>0.12728373494269399</v>
      </c>
      <c r="P242" s="16">
        <v>9.5655109931366306E-2</v>
      </c>
      <c r="Q242" s="16">
        <v>6.7331139416926103E-2</v>
      </c>
      <c r="R242" s="16"/>
      <c r="S242" s="16">
        <v>9.1741025987565505E-2</v>
      </c>
      <c r="T242" s="16">
        <v>0.120699825354559</v>
      </c>
      <c r="U242" s="16"/>
      <c r="V242" s="16">
        <v>2.8568277154380799E-2</v>
      </c>
      <c r="W242" s="16">
        <v>0.157744699108324</v>
      </c>
      <c r="X242" s="16">
        <v>9.1149282682259594E-2</v>
      </c>
      <c r="Y242" s="16">
        <v>0.16910951260923601</v>
      </c>
      <c r="Z242" s="16"/>
      <c r="AA242" s="16">
        <v>0.14210823034228201</v>
      </c>
      <c r="AB242" s="16">
        <v>9.9554504224883003E-2</v>
      </c>
      <c r="AC242" s="16">
        <v>0.156489878185431</v>
      </c>
      <c r="AD242" s="16">
        <v>9.5705244787336496E-2</v>
      </c>
      <c r="AE242" s="16">
        <v>6.4957315026322598E-2</v>
      </c>
      <c r="AF242" s="16">
        <v>9.0426784874562099E-2</v>
      </c>
      <c r="AG242" s="16"/>
      <c r="AH242" s="16">
        <v>9.43995916103295E-2</v>
      </c>
      <c r="AI242" s="16">
        <v>0.124273751901482</v>
      </c>
      <c r="AJ242" s="16"/>
      <c r="AK242" s="16">
        <v>8.6944057222231294E-2</v>
      </c>
      <c r="AL242" s="16">
        <v>8.8107498045577798E-2</v>
      </c>
      <c r="AM242" s="16"/>
      <c r="AN242" s="16">
        <v>6.6489677028003305E-2</v>
      </c>
      <c r="AO242" s="16">
        <v>7.6138741093587703E-2</v>
      </c>
      <c r="AP242" s="16"/>
      <c r="AQ242" s="16">
        <v>9.2945238453639806E-2</v>
      </c>
      <c r="AR242" s="16">
        <v>0.15570169798490999</v>
      </c>
      <c r="AS242" s="16">
        <v>8.2496666896689996E-2</v>
      </c>
      <c r="AT242" s="16"/>
      <c r="AU242" s="16">
        <v>0.126096296786254</v>
      </c>
      <c r="AV242" s="16">
        <v>9.6568410490785198E-2</v>
      </c>
      <c r="AW242" s="16"/>
      <c r="AX242" s="16">
        <v>0.105447869540072</v>
      </c>
      <c r="AY242" s="16">
        <v>0.32863570372749201</v>
      </c>
      <c r="AZ242" s="16"/>
      <c r="BA242" s="16">
        <v>9.8731242112035697E-2</v>
      </c>
      <c r="BB242" s="16">
        <v>0.161964594594661</v>
      </c>
      <c r="BC242" s="16"/>
      <c r="BD242" s="16">
        <v>8.9627669294676401E-2</v>
      </c>
      <c r="BE242" s="16">
        <v>9.7540934731847495E-2</v>
      </c>
    </row>
    <row r="243" spans="2:57" x14ac:dyDescent="0.35">
      <c r="B243" t="s">
        <v>166</v>
      </c>
      <c r="C243" s="16">
        <v>2.30687253833886E-2</v>
      </c>
      <c r="D243" s="16">
        <v>2.7132680836685599E-2</v>
      </c>
      <c r="E243" s="16">
        <v>1.7645802754737101E-2</v>
      </c>
      <c r="F243" s="16"/>
      <c r="G243" s="16">
        <v>1.9769059772456601E-2</v>
      </c>
      <c r="H243" s="16">
        <v>0</v>
      </c>
      <c r="I243" s="16">
        <v>3.1696238148153297E-2</v>
      </c>
      <c r="J243" s="16">
        <v>3.1360228930150502E-2</v>
      </c>
      <c r="K243" s="16">
        <v>4.2831743378107898E-2</v>
      </c>
      <c r="L243" s="16">
        <v>2.48724259612139E-2</v>
      </c>
      <c r="M243" s="16"/>
      <c r="N243" s="16">
        <v>0</v>
      </c>
      <c r="O243" s="16">
        <v>4.8158969541046398E-2</v>
      </c>
      <c r="P243" s="16">
        <v>3.1407333516530099E-2</v>
      </c>
      <c r="Q243" s="16">
        <v>1.02905779455621E-2</v>
      </c>
      <c r="R243" s="16"/>
      <c r="S243" s="16">
        <v>3.2747031775439597E-2</v>
      </c>
      <c r="T243" s="16">
        <v>1.3709814071203001E-2</v>
      </c>
      <c r="U243" s="16"/>
      <c r="V243" s="16">
        <v>4.6740701360149302E-2</v>
      </c>
      <c r="W243" s="16">
        <v>2.09777598734491E-2</v>
      </c>
      <c r="X243" s="16">
        <v>1.3232665563250701E-2</v>
      </c>
      <c r="Y243" s="16">
        <v>3.99852532253187E-2</v>
      </c>
      <c r="Z243" s="16"/>
      <c r="AA243" s="16">
        <v>1.5763297924984002E-2</v>
      </c>
      <c r="AB243" s="16">
        <v>4.36377477541149E-2</v>
      </c>
      <c r="AC243" s="16">
        <v>2.5456329955427098E-2</v>
      </c>
      <c r="AD243" s="16">
        <v>0</v>
      </c>
      <c r="AE243" s="16">
        <v>3.8898244224506801E-2</v>
      </c>
      <c r="AF243" s="16">
        <v>0.11108273416987099</v>
      </c>
      <c r="AG243" s="16"/>
      <c r="AH243" s="16">
        <v>2.3608493758400399E-2</v>
      </c>
      <c r="AI243" s="16">
        <v>1.04748646206934E-2</v>
      </c>
      <c r="AJ243" s="16"/>
      <c r="AK243" s="16">
        <v>2.3017697863881598E-2</v>
      </c>
      <c r="AL243" s="16">
        <v>0</v>
      </c>
      <c r="AM243" s="16"/>
      <c r="AN243" s="16">
        <v>2.74068266805742E-2</v>
      </c>
      <c r="AO243" s="16">
        <v>1.3721285431704E-2</v>
      </c>
      <c r="AP243" s="16"/>
      <c r="AQ243" s="16">
        <v>2.0153014049627799E-2</v>
      </c>
      <c r="AR243" s="16">
        <v>4.0827342153510499E-2</v>
      </c>
      <c r="AS243" s="16">
        <v>7.6749369925988298E-3</v>
      </c>
      <c r="AT243" s="16"/>
      <c r="AU243" s="16">
        <v>1.5461191211978901E-2</v>
      </c>
      <c r="AV243" s="16">
        <v>3.0700417289142801E-2</v>
      </c>
      <c r="AW243" s="16"/>
      <c r="AX243" s="16">
        <v>2.4166154527772401E-2</v>
      </c>
      <c r="AY243" s="16">
        <v>0</v>
      </c>
      <c r="AZ243" s="16"/>
      <c r="BA243" s="16">
        <v>2.8175662890618201E-2</v>
      </c>
      <c r="BB243" s="16">
        <v>0</v>
      </c>
      <c r="BC243" s="16"/>
      <c r="BD243" s="16">
        <v>2.0976443706312999E-2</v>
      </c>
      <c r="BE243" s="16">
        <v>3.04483391816254E-2</v>
      </c>
    </row>
    <row r="244" spans="2:57" x14ac:dyDescent="0.35">
      <c r="B244" t="s">
        <v>167</v>
      </c>
      <c r="C244" s="16">
        <v>1.51285533152648E-2</v>
      </c>
      <c r="D244" s="16">
        <v>1.5878701154503599E-2</v>
      </c>
      <c r="E244" s="16">
        <v>1.41954068790249E-2</v>
      </c>
      <c r="F244" s="16"/>
      <c r="G244" s="16">
        <v>0</v>
      </c>
      <c r="H244" s="16">
        <v>0</v>
      </c>
      <c r="I244" s="16">
        <v>0</v>
      </c>
      <c r="J244" s="16">
        <v>1.96068522669045E-2</v>
      </c>
      <c r="K244" s="16">
        <v>2.85440083099468E-2</v>
      </c>
      <c r="L244" s="16">
        <v>9.5245277367828493E-2</v>
      </c>
      <c r="M244" s="16"/>
      <c r="N244" s="16">
        <v>0</v>
      </c>
      <c r="O244" s="16">
        <v>0</v>
      </c>
      <c r="P244" s="16">
        <v>1.7896676425799202E-2</v>
      </c>
      <c r="Q244" s="16">
        <v>3.3168283412529399E-2</v>
      </c>
      <c r="R244" s="16"/>
      <c r="S244" s="16">
        <v>1.8503104992637E-2</v>
      </c>
      <c r="T244" s="16">
        <v>1.19268099410913E-2</v>
      </c>
      <c r="U244" s="16"/>
      <c r="V244" s="16">
        <v>2.3446864129302799E-2</v>
      </c>
      <c r="W244" s="16">
        <v>2.43847998298054E-2</v>
      </c>
      <c r="X244" s="16">
        <v>0</v>
      </c>
      <c r="Y244" s="16">
        <v>4.1201144910544898E-2</v>
      </c>
      <c r="Z244" s="16"/>
      <c r="AA244" s="16">
        <v>1.56648582788213E-2</v>
      </c>
      <c r="AB244" s="16">
        <v>0</v>
      </c>
      <c r="AC244" s="16">
        <v>0</v>
      </c>
      <c r="AD244" s="16">
        <v>3.5540793570481198E-2</v>
      </c>
      <c r="AE244" s="16">
        <v>0</v>
      </c>
      <c r="AF244" s="16">
        <v>0</v>
      </c>
      <c r="AG244" s="16"/>
      <c r="AH244" s="16">
        <v>4.94388244250938E-3</v>
      </c>
      <c r="AI244" s="16">
        <v>4.73697539723692E-2</v>
      </c>
      <c r="AJ244" s="16"/>
      <c r="AK244" s="16">
        <v>0</v>
      </c>
      <c r="AL244" s="16">
        <v>4.8210926187878297E-2</v>
      </c>
      <c r="AM244" s="16"/>
      <c r="AN244" s="16">
        <v>6.0144193603067202E-3</v>
      </c>
      <c r="AO244" s="16">
        <v>3.6608457161626702E-2</v>
      </c>
      <c r="AP244" s="16"/>
      <c r="AQ244" s="16">
        <v>0</v>
      </c>
      <c r="AR244" s="16">
        <v>2.3092780950758701E-2</v>
      </c>
      <c r="AS244" s="16">
        <v>1.6829307297083301E-2</v>
      </c>
      <c r="AT244" s="16"/>
      <c r="AU244" s="16">
        <v>1.8077789373806701E-2</v>
      </c>
      <c r="AV244" s="16">
        <v>1.2524024740816601E-2</v>
      </c>
      <c r="AW244" s="16"/>
      <c r="AX244" s="16">
        <v>1.5848251306576001E-2</v>
      </c>
      <c r="AY244" s="16">
        <v>0</v>
      </c>
      <c r="AZ244" s="16"/>
      <c r="BA244" s="16">
        <v>1.84777013532176E-2</v>
      </c>
      <c r="BB244" s="16">
        <v>0</v>
      </c>
      <c r="BC244" s="16"/>
      <c r="BD244" s="16">
        <v>1.2089576416532299E-2</v>
      </c>
      <c r="BE244" s="16">
        <v>2.21780859007265E-2</v>
      </c>
    </row>
    <row r="245" spans="2:57" x14ac:dyDescent="0.35">
      <c r="B245" t="s">
        <v>110</v>
      </c>
      <c r="C245" s="16">
        <v>5.8380603840783498E-3</v>
      </c>
      <c r="D245" s="16">
        <v>1.01265651430752E-2</v>
      </c>
      <c r="E245" s="16">
        <v>0</v>
      </c>
      <c r="F245" s="16"/>
      <c r="G245" s="16">
        <v>0</v>
      </c>
      <c r="H245" s="16">
        <v>0</v>
      </c>
      <c r="I245" s="16">
        <v>0</v>
      </c>
      <c r="J245" s="16">
        <v>0</v>
      </c>
      <c r="K245" s="16">
        <v>0</v>
      </c>
      <c r="L245" s="16">
        <v>6.4412329131547805E-2</v>
      </c>
      <c r="M245" s="16"/>
      <c r="N245" s="16">
        <v>0</v>
      </c>
      <c r="O245" s="16">
        <v>0</v>
      </c>
      <c r="P245" s="16">
        <v>1.6462131934103799E-2</v>
      </c>
      <c r="Q245" s="16">
        <v>0</v>
      </c>
      <c r="R245" s="16"/>
      <c r="S245" s="16">
        <v>1.18002660440494E-2</v>
      </c>
      <c r="T245" s="16">
        <v>0</v>
      </c>
      <c r="U245" s="16"/>
      <c r="V245" s="16">
        <v>0</v>
      </c>
      <c r="W245" s="16">
        <v>0</v>
      </c>
      <c r="X245" s="16">
        <v>1.3882609071427901E-2</v>
      </c>
      <c r="Y245" s="16">
        <v>0</v>
      </c>
      <c r="Z245" s="16"/>
      <c r="AA245" s="16">
        <v>0</v>
      </c>
      <c r="AB245" s="16">
        <v>0</v>
      </c>
      <c r="AC245" s="16">
        <v>2.5708817675771201E-2</v>
      </c>
      <c r="AD245" s="16">
        <v>0</v>
      </c>
      <c r="AE245" s="16">
        <v>0</v>
      </c>
      <c r="AF245" s="16">
        <v>5.7558165137369402E-2</v>
      </c>
      <c r="AG245" s="16"/>
      <c r="AH245" s="16">
        <v>5.7377329908318E-3</v>
      </c>
      <c r="AI245" s="16">
        <v>9.9184623430670204E-3</v>
      </c>
      <c r="AJ245" s="16"/>
      <c r="AK245" s="16">
        <v>7.1163233860136003E-3</v>
      </c>
      <c r="AL245" s="16">
        <v>0</v>
      </c>
      <c r="AM245" s="16"/>
      <c r="AN245" s="16">
        <v>6.98016847803798E-3</v>
      </c>
      <c r="AO245" s="16">
        <v>0</v>
      </c>
      <c r="AP245" s="16"/>
      <c r="AQ245" s="16">
        <v>1.5785214256956701E-2</v>
      </c>
      <c r="AR245" s="16">
        <v>6.5080175762761202E-3</v>
      </c>
      <c r="AS245" s="16">
        <v>0</v>
      </c>
      <c r="AT245" s="16"/>
      <c r="AU245" s="16">
        <v>1.2018014607062699E-2</v>
      </c>
      <c r="AV245" s="16">
        <v>0</v>
      </c>
      <c r="AW245" s="16"/>
      <c r="AX245" s="16">
        <v>6.1157895392736196E-3</v>
      </c>
      <c r="AY245" s="16">
        <v>0</v>
      </c>
      <c r="AZ245" s="16"/>
      <c r="BA245" s="16">
        <v>3.1509711114858399E-3</v>
      </c>
      <c r="BB245" s="16">
        <v>1.79760049785311E-2</v>
      </c>
      <c r="BC245" s="16"/>
      <c r="BD245" s="16">
        <v>4.9141688205693399E-3</v>
      </c>
      <c r="BE245" s="16">
        <v>8.2285339387287697E-3</v>
      </c>
    </row>
    <row r="246" spans="2:57" x14ac:dyDescent="0.35">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row>
    <row r="247" spans="2:57" x14ac:dyDescent="0.35">
      <c r="B247" s="7" t="s">
        <v>168</v>
      </c>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row>
    <row r="248" spans="2:57" x14ac:dyDescent="0.35">
      <c r="B248" s="15" t="s">
        <v>597</v>
      </c>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row>
    <row r="249" spans="2:57" x14ac:dyDescent="0.35">
      <c r="B249" t="s">
        <v>163</v>
      </c>
      <c r="C249" s="16">
        <v>0.62218197689128496</v>
      </c>
      <c r="D249" s="16">
        <v>0.56782222148033901</v>
      </c>
      <c r="E249" s="16">
        <v>0.78692321195092396</v>
      </c>
      <c r="F249" s="16"/>
      <c r="G249" s="16">
        <v>1</v>
      </c>
      <c r="H249" s="16">
        <v>0.56757832957921095</v>
      </c>
      <c r="I249" s="16">
        <v>0.49942605338685298</v>
      </c>
      <c r="J249" s="16">
        <v>0.31688874598553701</v>
      </c>
      <c r="K249" s="16">
        <v>0.61666246997402396</v>
      </c>
      <c r="L249" s="16">
        <v>1</v>
      </c>
      <c r="M249" s="16"/>
      <c r="N249" s="16">
        <v>1</v>
      </c>
      <c r="O249" s="16">
        <v>0</v>
      </c>
      <c r="P249" s="16">
        <v>0.84412097051736601</v>
      </c>
      <c r="Q249" s="16">
        <v>0.464726497839966</v>
      </c>
      <c r="R249" s="16"/>
      <c r="S249" s="16">
        <v>0.59012885023724204</v>
      </c>
      <c r="T249" s="16">
        <v>0.67146210541724904</v>
      </c>
      <c r="U249" s="16"/>
      <c r="V249" s="16">
        <v>0.76686209454657905</v>
      </c>
      <c r="W249" s="16">
        <v>0.56764740218627796</v>
      </c>
      <c r="X249" s="16">
        <v>0.59588669844602304</v>
      </c>
      <c r="Y249" s="16">
        <v>0.61666246997402396</v>
      </c>
      <c r="Z249" s="16"/>
      <c r="AA249" s="16">
        <v>1</v>
      </c>
      <c r="AB249" s="16" t="s">
        <v>141</v>
      </c>
      <c r="AC249" s="16">
        <v>0</v>
      </c>
      <c r="AD249" s="16">
        <v>0.61727479032150601</v>
      </c>
      <c r="AE249" s="16">
        <v>0.26647326668639998</v>
      </c>
      <c r="AF249" s="16" t="s">
        <v>141</v>
      </c>
      <c r="AG249" s="16"/>
      <c r="AH249" s="16">
        <v>0.55560330339106401</v>
      </c>
      <c r="AI249" s="16">
        <v>0.76985546996799503</v>
      </c>
      <c r="AJ249" s="16"/>
      <c r="AK249" s="16">
        <v>0.57604430851449795</v>
      </c>
      <c r="AL249" s="16">
        <v>1</v>
      </c>
      <c r="AM249" s="16"/>
      <c r="AN249" s="16">
        <v>0.61764577763373196</v>
      </c>
      <c r="AO249" s="16">
        <v>0.52969967757701297</v>
      </c>
      <c r="AP249" s="16"/>
      <c r="AQ249" s="16">
        <v>0.54292704775382705</v>
      </c>
      <c r="AR249" s="16">
        <v>0.56925893323476895</v>
      </c>
      <c r="AS249" s="16">
        <v>0.68273754350573601</v>
      </c>
      <c r="AT249" s="16"/>
      <c r="AU249" s="16">
        <v>0.54690734694908905</v>
      </c>
      <c r="AV249" s="16">
        <v>0.76552045923724199</v>
      </c>
      <c r="AW249" s="16"/>
      <c r="AX249" s="16">
        <v>0.566763514597448</v>
      </c>
      <c r="AY249" s="16" t="s">
        <v>141</v>
      </c>
      <c r="AZ249" s="16"/>
      <c r="BA249" s="16">
        <v>0.672143108437676</v>
      </c>
      <c r="BB249" s="16">
        <v>0.38831047682075698</v>
      </c>
      <c r="BC249" s="16"/>
      <c r="BD249" s="16">
        <v>0.65275372875873905</v>
      </c>
      <c r="BE249" s="16">
        <v>0.51045032474031404</v>
      </c>
    </row>
    <row r="250" spans="2:57" x14ac:dyDescent="0.35">
      <c r="B250" t="s">
        <v>164</v>
      </c>
      <c r="C250" s="16">
        <v>0.22829742871903799</v>
      </c>
      <c r="D250" s="16">
        <v>0.233319791843349</v>
      </c>
      <c r="E250" s="16">
        <v>0.21307678804907601</v>
      </c>
      <c r="F250" s="16"/>
      <c r="G250" s="16">
        <v>0</v>
      </c>
      <c r="H250" s="16">
        <v>0.30735354743752702</v>
      </c>
      <c r="I250" s="16">
        <v>0.224908555565214</v>
      </c>
      <c r="J250" s="16">
        <v>0.68311125401446304</v>
      </c>
      <c r="K250" s="16">
        <v>0</v>
      </c>
      <c r="L250" s="16">
        <v>0</v>
      </c>
      <c r="M250" s="16"/>
      <c r="N250" s="16">
        <v>0</v>
      </c>
      <c r="O250" s="16">
        <v>0.69546163620949397</v>
      </c>
      <c r="P250" s="16">
        <v>0</v>
      </c>
      <c r="Q250" s="16">
        <v>0.35256625153847598</v>
      </c>
      <c r="R250" s="16"/>
      <c r="S250" s="16">
        <v>0.16309832221717399</v>
      </c>
      <c r="T250" s="16">
        <v>0.32853789458275101</v>
      </c>
      <c r="U250" s="16"/>
      <c r="V250" s="16">
        <v>0</v>
      </c>
      <c r="W250" s="16">
        <v>0</v>
      </c>
      <c r="X250" s="16">
        <v>0.40411330155397701</v>
      </c>
      <c r="Y250" s="16">
        <v>0</v>
      </c>
      <c r="Z250" s="16"/>
      <c r="AA250" s="16">
        <v>0</v>
      </c>
      <c r="AB250" s="16" t="s">
        <v>141</v>
      </c>
      <c r="AC250" s="16">
        <v>0</v>
      </c>
      <c r="AD250" s="16">
        <v>0.21063530985670301</v>
      </c>
      <c r="AE250" s="16">
        <v>0.73352673331359997</v>
      </c>
      <c r="AF250" s="16" t="s">
        <v>141</v>
      </c>
      <c r="AG250" s="16"/>
      <c r="AH250" s="16">
        <v>0.29933871230956399</v>
      </c>
      <c r="AI250" s="16">
        <v>0</v>
      </c>
      <c r="AJ250" s="16"/>
      <c r="AK250" s="16">
        <v>0.24515430780297301</v>
      </c>
      <c r="AL250" s="16">
        <v>0</v>
      </c>
      <c r="AM250" s="16"/>
      <c r="AN250" s="16">
        <v>0.221098068978163</v>
      </c>
      <c r="AO250" s="16">
        <v>0.31194919275038202</v>
      </c>
      <c r="AP250" s="16"/>
      <c r="AQ250" s="16">
        <v>0.29849838380396998</v>
      </c>
      <c r="AR250" s="16">
        <v>0</v>
      </c>
      <c r="AS250" s="16">
        <v>0.31726245649426399</v>
      </c>
      <c r="AT250" s="16"/>
      <c r="AU250" s="16">
        <v>0.34818850180925998</v>
      </c>
      <c r="AV250" s="16">
        <v>0</v>
      </c>
      <c r="AW250" s="16"/>
      <c r="AX250" s="16">
        <v>0.26178416484969003</v>
      </c>
      <c r="AY250" s="16" t="s">
        <v>141</v>
      </c>
      <c r="AZ250" s="16"/>
      <c r="BA250" s="16">
        <v>0.277067791351915</v>
      </c>
      <c r="BB250" s="16">
        <v>0</v>
      </c>
      <c r="BC250" s="16"/>
      <c r="BD250" s="16">
        <v>7.7142821303298997E-2</v>
      </c>
      <c r="BE250" s="16">
        <v>0.48954967525968601</v>
      </c>
    </row>
    <row r="251" spans="2:57" x14ac:dyDescent="0.35">
      <c r="B251" t="s">
        <v>165</v>
      </c>
      <c r="C251" s="16">
        <v>0.14952059438967599</v>
      </c>
      <c r="D251" s="16">
        <v>0.19885798667631199</v>
      </c>
      <c r="E251" s="16">
        <v>0</v>
      </c>
      <c r="F251" s="16"/>
      <c r="G251" s="16">
        <v>0</v>
      </c>
      <c r="H251" s="16">
        <v>0.125068122983262</v>
      </c>
      <c r="I251" s="16">
        <v>0.27566539104793197</v>
      </c>
      <c r="J251" s="16">
        <v>0</v>
      </c>
      <c r="K251" s="16">
        <v>0.38333753002597598</v>
      </c>
      <c r="L251" s="16">
        <v>0</v>
      </c>
      <c r="M251" s="16"/>
      <c r="N251" s="16">
        <v>0</v>
      </c>
      <c r="O251" s="16">
        <v>0.30453836379050597</v>
      </c>
      <c r="P251" s="16">
        <v>0.15587902948263399</v>
      </c>
      <c r="Q251" s="16">
        <v>0.18270725062155799</v>
      </c>
      <c r="R251" s="16"/>
      <c r="S251" s="16">
        <v>0.24677282754558399</v>
      </c>
      <c r="T251" s="16">
        <v>0</v>
      </c>
      <c r="U251" s="16"/>
      <c r="V251" s="16">
        <v>0.233137905453421</v>
      </c>
      <c r="W251" s="16">
        <v>0.43235259781372198</v>
      </c>
      <c r="X251" s="16">
        <v>0</v>
      </c>
      <c r="Y251" s="16">
        <v>0.38333753002597598</v>
      </c>
      <c r="Z251" s="16"/>
      <c r="AA251" s="16">
        <v>0</v>
      </c>
      <c r="AB251" s="16" t="s">
        <v>141</v>
      </c>
      <c r="AC251" s="16">
        <v>1</v>
      </c>
      <c r="AD251" s="16">
        <v>0.17208989982179099</v>
      </c>
      <c r="AE251" s="16">
        <v>0</v>
      </c>
      <c r="AF251" s="16" t="s">
        <v>141</v>
      </c>
      <c r="AG251" s="16"/>
      <c r="AH251" s="16">
        <v>0.145057984299372</v>
      </c>
      <c r="AI251" s="16">
        <v>0.230144530032005</v>
      </c>
      <c r="AJ251" s="16"/>
      <c r="AK251" s="16">
        <v>0.17880138368252901</v>
      </c>
      <c r="AL251" s="16">
        <v>0</v>
      </c>
      <c r="AM251" s="16"/>
      <c r="AN251" s="16">
        <v>0.16125615338810501</v>
      </c>
      <c r="AO251" s="16">
        <v>0.15835112967260501</v>
      </c>
      <c r="AP251" s="16"/>
      <c r="AQ251" s="16">
        <v>0.158574568442203</v>
      </c>
      <c r="AR251" s="16">
        <v>0.430741066765231</v>
      </c>
      <c r="AS251" s="16">
        <v>0</v>
      </c>
      <c r="AT251" s="16"/>
      <c r="AU251" s="16">
        <v>0.10490415124165101</v>
      </c>
      <c r="AV251" s="16">
        <v>0.23447954076275801</v>
      </c>
      <c r="AW251" s="16"/>
      <c r="AX251" s="16">
        <v>0.171452320552862</v>
      </c>
      <c r="AY251" s="16" t="s">
        <v>141</v>
      </c>
      <c r="AZ251" s="16"/>
      <c r="BA251" s="16">
        <v>5.0789100210408902E-2</v>
      </c>
      <c r="BB251" s="16">
        <v>0.61168952317924297</v>
      </c>
      <c r="BC251" s="16"/>
      <c r="BD251" s="16">
        <v>0.27010344993796198</v>
      </c>
      <c r="BE251" s="16">
        <v>0</v>
      </c>
    </row>
    <row r="252" spans="2:57" x14ac:dyDescent="0.35">
      <c r="B252" t="s">
        <v>166</v>
      </c>
      <c r="C252" s="16">
        <v>0</v>
      </c>
      <c r="D252" s="16">
        <v>0</v>
      </c>
      <c r="E252" s="16">
        <v>0</v>
      </c>
      <c r="F252" s="16"/>
      <c r="G252" s="16">
        <v>0</v>
      </c>
      <c r="H252" s="16">
        <v>0</v>
      </c>
      <c r="I252" s="16">
        <v>0</v>
      </c>
      <c r="J252" s="16">
        <v>0</v>
      </c>
      <c r="K252" s="16">
        <v>0</v>
      </c>
      <c r="L252" s="16">
        <v>0</v>
      </c>
      <c r="M252" s="16"/>
      <c r="N252" s="16">
        <v>0</v>
      </c>
      <c r="O252" s="16">
        <v>0</v>
      </c>
      <c r="P252" s="16">
        <v>0</v>
      </c>
      <c r="Q252" s="16">
        <v>0</v>
      </c>
      <c r="R252" s="16"/>
      <c r="S252" s="16">
        <v>0</v>
      </c>
      <c r="T252" s="16">
        <v>0</v>
      </c>
      <c r="U252" s="16"/>
      <c r="V252" s="16">
        <v>0</v>
      </c>
      <c r="W252" s="16">
        <v>0</v>
      </c>
      <c r="X252" s="16">
        <v>0</v>
      </c>
      <c r="Y252" s="16">
        <v>0</v>
      </c>
      <c r="Z252" s="16"/>
      <c r="AA252" s="16">
        <v>0</v>
      </c>
      <c r="AB252" s="16" t="s">
        <v>141</v>
      </c>
      <c r="AC252" s="16">
        <v>0</v>
      </c>
      <c r="AD252" s="16">
        <v>0</v>
      </c>
      <c r="AE252" s="16">
        <v>0</v>
      </c>
      <c r="AF252" s="16" t="s">
        <v>141</v>
      </c>
      <c r="AG252" s="16"/>
      <c r="AH252" s="16">
        <v>0</v>
      </c>
      <c r="AI252" s="16">
        <v>0</v>
      </c>
      <c r="AJ252" s="16"/>
      <c r="AK252" s="16">
        <v>0</v>
      </c>
      <c r="AL252" s="16">
        <v>0</v>
      </c>
      <c r="AM252" s="16"/>
      <c r="AN252" s="16">
        <v>0</v>
      </c>
      <c r="AO252" s="16">
        <v>0</v>
      </c>
      <c r="AP252" s="16"/>
      <c r="AQ252" s="16">
        <v>0</v>
      </c>
      <c r="AR252" s="16">
        <v>0</v>
      </c>
      <c r="AS252" s="16">
        <v>0</v>
      </c>
      <c r="AT252" s="16"/>
      <c r="AU252" s="16">
        <v>0</v>
      </c>
      <c r="AV252" s="16">
        <v>0</v>
      </c>
      <c r="AW252" s="16"/>
      <c r="AX252" s="16">
        <v>0</v>
      </c>
      <c r="AY252" s="16" t="s">
        <v>141</v>
      </c>
      <c r="AZ252" s="16"/>
      <c r="BA252" s="16">
        <v>0</v>
      </c>
      <c r="BB252" s="16">
        <v>0</v>
      </c>
      <c r="BC252" s="16"/>
      <c r="BD252" s="16">
        <v>0</v>
      </c>
      <c r="BE252" s="16">
        <v>0</v>
      </c>
    </row>
    <row r="253" spans="2:57" x14ac:dyDescent="0.35">
      <c r="B253" t="s">
        <v>167</v>
      </c>
      <c r="C253" s="16">
        <v>0</v>
      </c>
      <c r="D253" s="16">
        <v>0</v>
      </c>
      <c r="E253" s="16">
        <v>0</v>
      </c>
      <c r="F253" s="16"/>
      <c r="G253" s="16">
        <v>0</v>
      </c>
      <c r="H253" s="16">
        <v>0</v>
      </c>
      <c r="I253" s="16">
        <v>0</v>
      </c>
      <c r="J253" s="16">
        <v>0</v>
      </c>
      <c r="K253" s="16">
        <v>0</v>
      </c>
      <c r="L253" s="16">
        <v>0</v>
      </c>
      <c r="M253" s="16"/>
      <c r="N253" s="16">
        <v>0</v>
      </c>
      <c r="O253" s="16">
        <v>0</v>
      </c>
      <c r="P253" s="16">
        <v>0</v>
      </c>
      <c r="Q253" s="16">
        <v>0</v>
      </c>
      <c r="R253" s="16"/>
      <c r="S253" s="16">
        <v>0</v>
      </c>
      <c r="T253" s="16">
        <v>0</v>
      </c>
      <c r="U253" s="16"/>
      <c r="V253" s="16">
        <v>0</v>
      </c>
      <c r="W253" s="16">
        <v>0</v>
      </c>
      <c r="X253" s="16">
        <v>0</v>
      </c>
      <c r="Y253" s="16">
        <v>0</v>
      </c>
      <c r="Z253" s="16"/>
      <c r="AA253" s="16">
        <v>0</v>
      </c>
      <c r="AB253" s="16" t="s">
        <v>141</v>
      </c>
      <c r="AC253" s="16">
        <v>0</v>
      </c>
      <c r="AD253" s="16">
        <v>0</v>
      </c>
      <c r="AE253" s="16">
        <v>0</v>
      </c>
      <c r="AF253" s="16" t="s">
        <v>141</v>
      </c>
      <c r="AG253" s="16"/>
      <c r="AH253" s="16">
        <v>0</v>
      </c>
      <c r="AI253" s="16">
        <v>0</v>
      </c>
      <c r="AJ253" s="16"/>
      <c r="AK253" s="16">
        <v>0</v>
      </c>
      <c r="AL253" s="16">
        <v>0</v>
      </c>
      <c r="AM253" s="16"/>
      <c r="AN253" s="16">
        <v>0</v>
      </c>
      <c r="AO253" s="16">
        <v>0</v>
      </c>
      <c r="AP253" s="16"/>
      <c r="AQ253" s="16">
        <v>0</v>
      </c>
      <c r="AR253" s="16">
        <v>0</v>
      </c>
      <c r="AS253" s="16">
        <v>0</v>
      </c>
      <c r="AT253" s="16"/>
      <c r="AU253" s="16">
        <v>0</v>
      </c>
      <c r="AV253" s="16">
        <v>0</v>
      </c>
      <c r="AW253" s="16"/>
      <c r="AX253" s="16">
        <v>0</v>
      </c>
      <c r="AY253" s="16" t="s">
        <v>141</v>
      </c>
      <c r="AZ253" s="16"/>
      <c r="BA253" s="16">
        <v>0</v>
      </c>
      <c r="BB253" s="16">
        <v>0</v>
      </c>
      <c r="BC253" s="16"/>
      <c r="BD253" s="16">
        <v>0</v>
      </c>
      <c r="BE253" s="16">
        <v>0</v>
      </c>
    </row>
    <row r="254" spans="2:57" x14ac:dyDescent="0.35">
      <c r="B254" t="s">
        <v>110</v>
      </c>
      <c r="C254" s="16">
        <v>0</v>
      </c>
      <c r="D254" s="16">
        <v>0</v>
      </c>
      <c r="E254" s="16">
        <v>0</v>
      </c>
      <c r="F254" s="16"/>
      <c r="G254" s="16">
        <v>0</v>
      </c>
      <c r="H254" s="16">
        <v>0</v>
      </c>
      <c r="I254" s="16">
        <v>0</v>
      </c>
      <c r="J254" s="16">
        <v>0</v>
      </c>
      <c r="K254" s="16">
        <v>0</v>
      </c>
      <c r="L254" s="16">
        <v>0</v>
      </c>
      <c r="M254" s="16"/>
      <c r="N254" s="16">
        <v>0</v>
      </c>
      <c r="O254" s="16">
        <v>0</v>
      </c>
      <c r="P254" s="16">
        <v>0</v>
      </c>
      <c r="Q254" s="16">
        <v>0</v>
      </c>
      <c r="R254" s="16"/>
      <c r="S254" s="16">
        <v>0</v>
      </c>
      <c r="T254" s="16">
        <v>0</v>
      </c>
      <c r="U254" s="16"/>
      <c r="V254" s="16">
        <v>0</v>
      </c>
      <c r="W254" s="16">
        <v>0</v>
      </c>
      <c r="X254" s="16">
        <v>0</v>
      </c>
      <c r="Y254" s="16">
        <v>0</v>
      </c>
      <c r="Z254" s="16"/>
      <c r="AA254" s="16">
        <v>0</v>
      </c>
      <c r="AB254" s="16" t="s">
        <v>141</v>
      </c>
      <c r="AC254" s="16">
        <v>0</v>
      </c>
      <c r="AD254" s="16">
        <v>0</v>
      </c>
      <c r="AE254" s="16">
        <v>0</v>
      </c>
      <c r="AF254" s="16" t="s">
        <v>141</v>
      </c>
      <c r="AG254" s="16"/>
      <c r="AH254" s="16">
        <v>0</v>
      </c>
      <c r="AI254" s="16">
        <v>0</v>
      </c>
      <c r="AJ254" s="16"/>
      <c r="AK254" s="16">
        <v>0</v>
      </c>
      <c r="AL254" s="16">
        <v>0</v>
      </c>
      <c r="AM254" s="16"/>
      <c r="AN254" s="16">
        <v>0</v>
      </c>
      <c r="AO254" s="16">
        <v>0</v>
      </c>
      <c r="AP254" s="16"/>
      <c r="AQ254" s="16">
        <v>0</v>
      </c>
      <c r="AR254" s="16">
        <v>0</v>
      </c>
      <c r="AS254" s="16">
        <v>0</v>
      </c>
      <c r="AT254" s="16"/>
      <c r="AU254" s="16">
        <v>0</v>
      </c>
      <c r="AV254" s="16">
        <v>0</v>
      </c>
      <c r="AW254" s="16"/>
      <c r="AX254" s="16">
        <v>0</v>
      </c>
      <c r="AY254" s="16" t="s">
        <v>141</v>
      </c>
      <c r="AZ254" s="16"/>
      <c r="BA254" s="16">
        <v>0</v>
      </c>
      <c r="BB254" s="16">
        <v>0</v>
      </c>
      <c r="BC254" s="16"/>
      <c r="BD254" s="16">
        <v>0</v>
      </c>
      <c r="BE254" s="16">
        <v>0</v>
      </c>
    </row>
    <row r="255" spans="2:57" x14ac:dyDescent="0.35">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row>
    <row r="256" spans="2:57" x14ac:dyDescent="0.35">
      <c r="B256" s="7" t="s">
        <v>169</v>
      </c>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row>
    <row r="257" spans="2:57" x14ac:dyDescent="0.35">
      <c r="B257" s="15" t="s">
        <v>21</v>
      </c>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row>
    <row r="258" spans="2:57" x14ac:dyDescent="0.35">
      <c r="B258" t="s">
        <v>163</v>
      </c>
      <c r="C258" s="16">
        <v>0.427797624090338</v>
      </c>
      <c r="D258" s="16">
        <v>0.49181950955988601</v>
      </c>
      <c r="E258" s="16">
        <v>0.32840671175960501</v>
      </c>
      <c r="F258" s="16"/>
      <c r="G258" s="16">
        <v>0.50749019623547398</v>
      </c>
      <c r="H258" s="16">
        <v>0.53274560483743805</v>
      </c>
      <c r="I258" s="16">
        <v>0.50151208758882104</v>
      </c>
      <c r="J258" s="16">
        <v>0.37164213421518499</v>
      </c>
      <c r="K258" s="16">
        <v>0.27567296658467499</v>
      </c>
      <c r="L258" s="16">
        <v>8.7207204144672604E-2</v>
      </c>
      <c r="M258" s="16"/>
      <c r="N258" s="16">
        <v>0.26260698730671</v>
      </c>
      <c r="O258" s="16">
        <v>0.46075347385969401</v>
      </c>
      <c r="P258" s="16">
        <v>0.43516270128662099</v>
      </c>
      <c r="Q258" s="16">
        <v>0.48666680043764099</v>
      </c>
      <c r="R258" s="16"/>
      <c r="S258" s="16">
        <v>0.34081457942621801</v>
      </c>
      <c r="T258" s="16">
        <v>0.52996160447567497</v>
      </c>
      <c r="U258" s="16"/>
      <c r="V258" s="16">
        <v>0.55567146515143695</v>
      </c>
      <c r="W258" s="16">
        <v>0.314357037374347</v>
      </c>
      <c r="X258" s="16">
        <v>0.48952510473374</v>
      </c>
      <c r="Y258" s="16">
        <v>0.39076932862249197</v>
      </c>
      <c r="Z258" s="16"/>
      <c r="AA258" s="16">
        <v>0.419500864217979</v>
      </c>
      <c r="AB258" s="16">
        <v>0.32219134558562701</v>
      </c>
      <c r="AC258" s="16">
        <v>0.41650381390823998</v>
      </c>
      <c r="AD258" s="16">
        <v>0.47930555377772299</v>
      </c>
      <c r="AE258" s="16">
        <v>0.46279392387999702</v>
      </c>
      <c r="AF258" s="16">
        <v>0.44927508449523201</v>
      </c>
      <c r="AG258" s="16"/>
      <c r="AH258" s="16">
        <v>0.49467782779071101</v>
      </c>
      <c r="AI258" s="16">
        <v>0.394712754763618</v>
      </c>
      <c r="AJ258" s="16"/>
      <c r="AK258" s="16">
        <v>0.49424989326452401</v>
      </c>
      <c r="AL258" s="16">
        <v>0.52592919076706901</v>
      </c>
      <c r="AM258" s="16"/>
      <c r="AN258" s="16">
        <v>0.53841237360926597</v>
      </c>
      <c r="AO258" s="16">
        <v>0.340854137408311</v>
      </c>
      <c r="AP258" s="16"/>
      <c r="AQ258" s="16">
        <v>0.37798646791715601</v>
      </c>
      <c r="AR258" s="16">
        <v>0.34162243921565999</v>
      </c>
      <c r="AS258" s="16">
        <v>0.55323483513417104</v>
      </c>
      <c r="AT258" s="16"/>
      <c r="AU258" s="16">
        <v>0.443369235462231</v>
      </c>
      <c r="AV258" s="16">
        <v>0.40741019182242799</v>
      </c>
      <c r="AW258" s="16"/>
      <c r="AX258" s="16">
        <v>0.43500570887065099</v>
      </c>
      <c r="AY258" s="16">
        <v>0.17981659898299801</v>
      </c>
      <c r="AZ258" s="16"/>
      <c r="BA258" s="16">
        <v>0.40413230613777701</v>
      </c>
      <c r="BB258" s="16">
        <v>0.51220393771060202</v>
      </c>
      <c r="BC258" s="16"/>
      <c r="BD258" s="16">
        <v>0.50345431963010101</v>
      </c>
      <c r="BE258" s="16">
        <v>0.29888891287566999</v>
      </c>
    </row>
    <row r="259" spans="2:57" x14ac:dyDescent="0.35">
      <c r="B259" t="s">
        <v>164</v>
      </c>
      <c r="C259" s="16">
        <v>0.41592367711723899</v>
      </c>
      <c r="D259" s="16">
        <v>0.35697171328244298</v>
      </c>
      <c r="E259" s="16">
        <v>0.50744377881770797</v>
      </c>
      <c r="F259" s="16"/>
      <c r="G259" s="16">
        <v>0.49250980376452602</v>
      </c>
      <c r="H259" s="16">
        <v>0.33266135570006899</v>
      </c>
      <c r="I259" s="16">
        <v>0.39830885210855899</v>
      </c>
      <c r="J259" s="16">
        <v>0.34208549575040298</v>
      </c>
      <c r="K259" s="16">
        <v>0.52010154917708595</v>
      </c>
      <c r="L259" s="16">
        <v>0.81181624892124704</v>
      </c>
      <c r="M259" s="16"/>
      <c r="N259" s="16">
        <v>0.54914467442396397</v>
      </c>
      <c r="O259" s="16">
        <v>0.41512772955083999</v>
      </c>
      <c r="P259" s="16">
        <v>0.40285824445518098</v>
      </c>
      <c r="Q259" s="16">
        <v>0.35996042459014899</v>
      </c>
      <c r="R259" s="16"/>
      <c r="S259" s="16">
        <v>0.47190205527089502</v>
      </c>
      <c r="T259" s="16">
        <v>0.35017553102995802</v>
      </c>
      <c r="U259" s="16"/>
      <c r="V259" s="16">
        <v>0.30238243570610901</v>
      </c>
      <c r="W259" s="16">
        <v>0.49682883958634599</v>
      </c>
      <c r="X259" s="16">
        <v>0.393554383460957</v>
      </c>
      <c r="Y259" s="16">
        <v>0.39189907571653998</v>
      </c>
      <c r="Z259" s="16"/>
      <c r="AA259" s="16">
        <v>0.36157893894036203</v>
      </c>
      <c r="AB259" s="16">
        <v>0.48444812192206899</v>
      </c>
      <c r="AC259" s="16">
        <v>0.47322807369092301</v>
      </c>
      <c r="AD259" s="16">
        <v>0.39013424815403103</v>
      </c>
      <c r="AE259" s="16">
        <v>0.49911913507252897</v>
      </c>
      <c r="AF259" s="16">
        <v>0.28128546596224002</v>
      </c>
      <c r="AG259" s="16"/>
      <c r="AH259" s="16">
        <v>0.43277042723723003</v>
      </c>
      <c r="AI259" s="16">
        <v>0.392882255119545</v>
      </c>
      <c r="AJ259" s="16"/>
      <c r="AK259" s="16">
        <v>0.38569310683603603</v>
      </c>
      <c r="AL259" s="16">
        <v>0.32456232627204501</v>
      </c>
      <c r="AM259" s="16"/>
      <c r="AN259" s="16">
        <v>0.38346393821456798</v>
      </c>
      <c r="AO259" s="16">
        <v>0.47242593079665901</v>
      </c>
      <c r="AP259" s="16"/>
      <c r="AQ259" s="16">
        <v>0.53804738541019403</v>
      </c>
      <c r="AR259" s="16">
        <v>0.40979892935944801</v>
      </c>
      <c r="AS259" s="16">
        <v>0.353497907135705</v>
      </c>
      <c r="AT259" s="16"/>
      <c r="AU259" s="16">
        <v>0.42595293548138202</v>
      </c>
      <c r="AV259" s="16">
        <v>0.40279267733095903</v>
      </c>
      <c r="AW259" s="16"/>
      <c r="AX259" s="16">
        <v>0.42268250227814302</v>
      </c>
      <c r="AY259" s="16">
        <v>0.33534613331726598</v>
      </c>
      <c r="AZ259" s="16"/>
      <c r="BA259" s="16">
        <v>0.45845311150382201</v>
      </c>
      <c r="BB259" s="16">
        <v>0.26423533791460302</v>
      </c>
      <c r="BC259" s="16"/>
      <c r="BD259" s="16">
        <v>0.36671076793055202</v>
      </c>
      <c r="BE259" s="16">
        <v>0.48451141546391202</v>
      </c>
    </row>
    <row r="260" spans="2:57" x14ac:dyDescent="0.35">
      <c r="B260" t="s">
        <v>165</v>
      </c>
      <c r="C260" s="16">
        <v>0.1164794536303</v>
      </c>
      <c r="D260" s="16">
        <v>0.100855391563259</v>
      </c>
      <c r="E260" s="16">
        <v>0.140735062033054</v>
      </c>
      <c r="F260" s="16"/>
      <c r="G260" s="16">
        <v>0</v>
      </c>
      <c r="H260" s="16">
        <v>0.106486525188838</v>
      </c>
      <c r="I260" s="16">
        <v>8.4035087834203603E-2</v>
      </c>
      <c r="J260" s="16">
        <v>0.215560519040877</v>
      </c>
      <c r="K260" s="16">
        <v>0.14871035780965</v>
      </c>
      <c r="L260" s="16">
        <v>0</v>
      </c>
      <c r="M260" s="16"/>
      <c r="N260" s="16">
        <v>0.114373339410766</v>
      </c>
      <c r="O260" s="16">
        <v>0.100693347777413</v>
      </c>
      <c r="P260" s="16">
        <v>0.12550993245289599</v>
      </c>
      <c r="Q260" s="16">
        <v>0.11738395031113801</v>
      </c>
      <c r="R260" s="16"/>
      <c r="S260" s="16">
        <v>0.113598796698218</v>
      </c>
      <c r="T260" s="16">
        <v>0.11986286449436701</v>
      </c>
      <c r="U260" s="16"/>
      <c r="V260" s="16">
        <v>7.0923043226796295E-2</v>
      </c>
      <c r="W260" s="16">
        <v>0.152058343345398</v>
      </c>
      <c r="X260" s="16">
        <v>0.10331233359627399</v>
      </c>
      <c r="Y260" s="16">
        <v>0.111976774983761</v>
      </c>
      <c r="Z260" s="16"/>
      <c r="AA260" s="16">
        <v>0.18913095483756001</v>
      </c>
      <c r="AB260" s="16">
        <v>0.14676807679095699</v>
      </c>
      <c r="AC260" s="16">
        <v>0.110268112400838</v>
      </c>
      <c r="AD260" s="16">
        <v>9.5266726485008099E-2</v>
      </c>
      <c r="AE260" s="16">
        <v>3.8086941047474399E-2</v>
      </c>
      <c r="AF260" s="16">
        <v>0</v>
      </c>
      <c r="AG260" s="16"/>
      <c r="AH260" s="16">
        <v>5.6155050684976497E-2</v>
      </c>
      <c r="AI260" s="16">
        <v>0.117150666295572</v>
      </c>
      <c r="AJ260" s="16"/>
      <c r="AK260" s="16">
        <v>9.3768047535524895E-2</v>
      </c>
      <c r="AL260" s="16">
        <v>0.13316608258077101</v>
      </c>
      <c r="AM260" s="16"/>
      <c r="AN260" s="16">
        <v>5.8505866638379603E-2</v>
      </c>
      <c r="AO260" s="16">
        <v>0.136770203433668</v>
      </c>
      <c r="AP260" s="16"/>
      <c r="AQ260" s="16">
        <v>3.4490998763796403E-2</v>
      </c>
      <c r="AR260" s="16">
        <v>0.22704505882612699</v>
      </c>
      <c r="AS260" s="16">
        <v>4.6916067878131698E-2</v>
      </c>
      <c r="AT260" s="16"/>
      <c r="AU260" s="16">
        <v>0.104996644477372</v>
      </c>
      <c r="AV260" s="16">
        <v>0.13151354279805699</v>
      </c>
      <c r="AW260" s="16"/>
      <c r="AX260" s="16">
        <v>0.10038970536947101</v>
      </c>
      <c r="AY260" s="16">
        <v>0.48483726769973601</v>
      </c>
      <c r="AZ260" s="16"/>
      <c r="BA260" s="16">
        <v>9.1720291678603599E-2</v>
      </c>
      <c r="BB260" s="16">
        <v>0.20478714477812399</v>
      </c>
      <c r="BC260" s="16"/>
      <c r="BD260" s="16">
        <v>0.107746737793409</v>
      </c>
      <c r="BE260" s="16">
        <v>0.139753721810013</v>
      </c>
    </row>
    <row r="261" spans="2:57" x14ac:dyDescent="0.35">
      <c r="B261" t="s">
        <v>166</v>
      </c>
      <c r="C261" s="16">
        <v>3.06896715531874E-2</v>
      </c>
      <c r="D261" s="16">
        <v>4.1815743739021E-2</v>
      </c>
      <c r="E261" s="16">
        <v>1.3416977112884001E-2</v>
      </c>
      <c r="F261" s="16"/>
      <c r="G261" s="16">
        <v>0</v>
      </c>
      <c r="H261" s="16">
        <v>2.8106514273654799E-2</v>
      </c>
      <c r="I261" s="16">
        <v>0</v>
      </c>
      <c r="J261" s="16">
        <v>7.0711850993534803E-2</v>
      </c>
      <c r="K261" s="16">
        <v>5.5515126428589003E-2</v>
      </c>
      <c r="L261" s="16">
        <v>0</v>
      </c>
      <c r="M261" s="16"/>
      <c r="N261" s="16">
        <v>7.3874998858560095E-2</v>
      </c>
      <c r="O261" s="16">
        <v>2.3425448812052399E-2</v>
      </c>
      <c r="P261" s="16">
        <v>1.0208402235411499E-2</v>
      </c>
      <c r="Q261" s="16">
        <v>3.5988824661071998E-2</v>
      </c>
      <c r="R261" s="16"/>
      <c r="S261" s="16">
        <v>5.681904769309E-2</v>
      </c>
      <c r="T261" s="16">
        <v>0</v>
      </c>
      <c r="U261" s="16"/>
      <c r="V261" s="16">
        <v>4.7178167852987597E-2</v>
      </c>
      <c r="W261" s="16">
        <v>3.6755779693908697E-2</v>
      </c>
      <c r="X261" s="16">
        <v>0</v>
      </c>
      <c r="Y261" s="16">
        <v>0.105354820677207</v>
      </c>
      <c r="Z261" s="16"/>
      <c r="AA261" s="16">
        <v>2.9789242004098701E-2</v>
      </c>
      <c r="AB261" s="16">
        <v>2.21229190717438E-2</v>
      </c>
      <c r="AC261" s="16">
        <v>0</v>
      </c>
      <c r="AD261" s="16">
        <v>3.5293471583238402E-2</v>
      </c>
      <c r="AE261" s="16">
        <v>0</v>
      </c>
      <c r="AF261" s="16">
        <v>0.17482548410426599</v>
      </c>
      <c r="AG261" s="16"/>
      <c r="AH261" s="16">
        <v>1.6396694287082798E-2</v>
      </c>
      <c r="AI261" s="16">
        <v>7.6287311984739606E-2</v>
      </c>
      <c r="AJ261" s="16"/>
      <c r="AK261" s="16">
        <v>2.6288952363915499E-2</v>
      </c>
      <c r="AL261" s="16">
        <v>1.63424003801146E-2</v>
      </c>
      <c r="AM261" s="16"/>
      <c r="AN261" s="16">
        <v>1.9617821537787399E-2</v>
      </c>
      <c r="AO261" s="16">
        <v>4.9949728361361301E-2</v>
      </c>
      <c r="AP261" s="16"/>
      <c r="AQ261" s="16">
        <v>4.9475147908853601E-2</v>
      </c>
      <c r="AR261" s="16">
        <v>8.7308077590315999E-3</v>
      </c>
      <c r="AS261" s="16">
        <v>4.6351189851991798E-2</v>
      </c>
      <c r="AT261" s="16"/>
      <c r="AU261" s="16">
        <v>1.6522267107593899E-2</v>
      </c>
      <c r="AV261" s="16">
        <v>4.9238618842483303E-2</v>
      </c>
      <c r="AW261" s="16"/>
      <c r="AX261" s="16">
        <v>3.2326617443091801E-2</v>
      </c>
      <c r="AY261" s="16">
        <v>0</v>
      </c>
      <c r="AZ261" s="16"/>
      <c r="BA261" s="16">
        <v>3.4030631403318898E-2</v>
      </c>
      <c r="BB261" s="16">
        <v>1.87735795966716E-2</v>
      </c>
      <c r="BC261" s="16"/>
      <c r="BD261" s="16">
        <v>1.32258966439115E-2</v>
      </c>
      <c r="BE261" s="16">
        <v>6.5638736779402504E-2</v>
      </c>
    </row>
    <row r="262" spans="2:57" x14ac:dyDescent="0.35">
      <c r="B262" t="s">
        <v>167</v>
      </c>
      <c r="C262" s="16">
        <v>0</v>
      </c>
      <c r="D262" s="16">
        <v>0</v>
      </c>
      <c r="E262" s="16">
        <v>0</v>
      </c>
      <c r="F262" s="16"/>
      <c r="G262" s="16">
        <v>0</v>
      </c>
      <c r="H262" s="16">
        <v>0</v>
      </c>
      <c r="I262" s="16">
        <v>0</v>
      </c>
      <c r="J262" s="16">
        <v>0</v>
      </c>
      <c r="K262" s="16">
        <v>0</v>
      </c>
      <c r="L262" s="16">
        <v>0</v>
      </c>
      <c r="M262" s="16"/>
      <c r="N262" s="16">
        <v>0</v>
      </c>
      <c r="O262" s="16">
        <v>0</v>
      </c>
      <c r="P262" s="16">
        <v>0</v>
      </c>
      <c r="Q262" s="16">
        <v>0</v>
      </c>
      <c r="R262" s="16"/>
      <c r="S262" s="16">
        <v>0</v>
      </c>
      <c r="T262" s="16">
        <v>0</v>
      </c>
      <c r="U262" s="16"/>
      <c r="V262" s="16">
        <v>0</v>
      </c>
      <c r="W262" s="16">
        <v>0</v>
      </c>
      <c r="X262" s="16">
        <v>0</v>
      </c>
      <c r="Y262" s="16">
        <v>0</v>
      </c>
      <c r="Z262" s="16"/>
      <c r="AA262" s="16">
        <v>0</v>
      </c>
      <c r="AB262" s="16">
        <v>0</v>
      </c>
      <c r="AC262" s="16">
        <v>0</v>
      </c>
      <c r="AD262" s="16">
        <v>0</v>
      </c>
      <c r="AE262" s="16">
        <v>0</v>
      </c>
      <c r="AF262" s="16">
        <v>0</v>
      </c>
      <c r="AG262" s="16"/>
      <c r="AH262" s="16">
        <v>0</v>
      </c>
      <c r="AI262" s="16">
        <v>0</v>
      </c>
      <c r="AJ262" s="16"/>
      <c r="AK262" s="16">
        <v>0</v>
      </c>
      <c r="AL262" s="16">
        <v>0</v>
      </c>
      <c r="AM262" s="16"/>
      <c r="AN262" s="16">
        <v>0</v>
      </c>
      <c r="AO262" s="16">
        <v>0</v>
      </c>
      <c r="AP262" s="16"/>
      <c r="AQ262" s="16">
        <v>0</v>
      </c>
      <c r="AR262" s="16">
        <v>0</v>
      </c>
      <c r="AS262" s="16">
        <v>0</v>
      </c>
      <c r="AT262" s="16"/>
      <c r="AU262" s="16">
        <v>0</v>
      </c>
      <c r="AV262" s="16">
        <v>0</v>
      </c>
      <c r="AW262" s="16"/>
      <c r="AX262" s="16">
        <v>0</v>
      </c>
      <c r="AY262" s="16">
        <v>0</v>
      </c>
      <c r="AZ262" s="16"/>
      <c r="BA262" s="16">
        <v>0</v>
      </c>
      <c r="BB262" s="16">
        <v>0</v>
      </c>
      <c r="BC262" s="16"/>
      <c r="BD262" s="16">
        <v>0</v>
      </c>
      <c r="BE262" s="16">
        <v>0</v>
      </c>
    </row>
    <row r="263" spans="2:57" x14ac:dyDescent="0.35">
      <c r="B263" t="s">
        <v>110</v>
      </c>
      <c r="C263" s="16">
        <v>9.1095736089347994E-3</v>
      </c>
      <c r="D263" s="16">
        <v>8.5376418553911506E-3</v>
      </c>
      <c r="E263" s="16">
        <v>9.9974702767494008E-3</v>
      </c>
      <c r="F263" s="16"/>
      <c r="G263" s="16">
        <v>0</v>
      </c>
      <c r="H263" s="16">
        <v>0</v>
      </c>
      <c r="I263" s="16">
        <v>1.61439724684166E-2</v>
      </c>
      <c r="J263" s="16">
        <v>0</v>
      </c>
      <c r="K263" s="16">
        <v>0</v>
      </c>
      <c r="L263" s="16">
        <v>0.10097654693408099</v>
      </c>
      <c r="M263" s="16"/>
      <c r="N263" s="16">
        <v>0</v>
      </c>
      <c r="O263" s="16">
        <v>0</v>
      </c>
      <c r="P263" s="16">
        <v>2.6260719569890501E-2</v>
      </c>
      <c r="Q263" s="16">
        <v>0</v>
      </c>
      <c r="R263" s="16"/>
      <c r="S263" s="16">
        <v>1.6865520911579199E-2</v>
      </c>
      <c r="T263" s="16">
        <v>0</v>
      </c>
      <c r="U263" s="16"/>
      <c r="V263" s="16">
        <v>2.3844888062669701E-2</v>
      </c>
      <c r="W263" s="16">
        <v>0</v>
      </c>
      <c r="X263" s="16">
        <v>1.3608178209029599E-2</v>
      </c>
      <c r="Y263" s="16">
        <v>0</v>
      </c>
      <c r="Z263" s="16"/>
      <c r="AA263" s="16">
        <v>0</v>
      </c>
      <c r="AB263" s="16">
        <v>2.44695366296039E-2</v>
      </c>
      <c r="AC263" s="16">
        <v>0</v>
      </c>
      <c r="AD263" s="16">
        <v>0</v>
      </c>
      <c r="AE263" s="16">
        <v>0</v>
      </c>
      <c r="AF263" s="16">
        <v>9.4613965438261602E-2</v>
      </c>
      <c r="AG263" s="16"/>
      <c r="AH263" s="16">
        <v>0</v>
      </c>
      <c r="AI263" s="16">
        <v>1.8967011836525102E-2</v>
      </c>
      <c r="AJ263" s="16"/>
      <c r="AK263" s="16">
        <v>0</v>
      </c>
      <c r="AL263" s="16">
        <v>0</v>
      </c>
      <c r="AM263" s="16"/>
      <c r="AN263" s="16">
        <v>0</v>
      </c>
      <c r="AO263" s="16">
        <v>0</v>
      </c>
      <c r="AP263" s="16"/>
      <c r="AQ263" s="16">
        <v>0</v>
      </c>
      <c r="AR263" s="16">
        <v>1.28027648397327E-2</v>
      </c>
      <c r="AS263" s="16">
        <v>0</v>
      </c>
      <c r="AT263" s="16"/>
      <c r="AU263" s="16">
        <v>9.1589174714214495E-3</v>
      </c>
      <c r="AV263" s="16">
        <v>9.0449692060725808E-3</v>
      </c>
      <c r="AW263" s="16"/>
      <c r="AX263" s="16">
        <v>9.5954660386430597E-3</v>
      </c>
      <c r="AY263" s="16">
        <v>0</v>
      </c>
      <c r="AZ263" s="16"/>
      <c r="BA263" s="16">
        <v>1.1663659276478401E-2</v>
      </c>
      <c r="BB263" s="16">
        <v>0</v>
      </c>
      <c r="BC263" s="16"/>
      <c r="BD263" s="16">
        <v>8.8622780020258304E-3</v>
      </c>
      <c r="BE263" s="16">
        <v>1.1207213071003299E-2</v>
      </c>
    </row>
    <row r="264" spans="2:57" x14ac:dyDescent="0.35">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row>
    <row r="265" spans="2:57" x14ac:dyDescent="0.35">
      <c r="B265" s="7" t="s">
        <v>170</v>
      </c>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row>
    <row r="266" spans="2:57" x14ac:dyDescent="0.35">
      <c r="B266" s="15" t="s">
        <v>19</v>
      </c>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row>
    <row r="267" spans="2:57" x14ac:dyDescent="0.35">
      <c r="B267" t="s">
        <v>163</v>
      </c>
      <c r="C267" s="16">
        <v>0.44967884302955402</v>
      </c>
      <c r="D267" s="16">
        <v>0.504529222456371</v>
      </c>
      <c r="E267" s="16">
        <v>0.32499684331642997</v>
      </c>
      <c r="F267" s="16"/>
      <c r="G267" s="16">
        <v>0.40658948666609501</v>
      </c>
      <c r="H267" s="16">
        <v>0.47336316533681899</v>
      </c>
      <c r="I267" s="16">
        <v>0.62051678429303803</v>
      </c>
      <c r="J267" s="16">
        <v>0.56874331999202299</v>
      </c>
      <c r="K267" s="16">
        <v>0.307889591617026</v>
      </c>
      <c r="L267" s="16">
        <v>0.250127863833708</v>
      </c>
      <c r="M267" s="16"/>
      <c r="N267" s="16">
        <v>0.39174207560846502</v>
      </c>
      <c r="O267" s="16">
        <v>0.248866083059194</v>
      </c>
      <c r="P267" s="16">
        <v>0.54136149519969101</v>
      </c>
      <c r="Q267" s="16">
        <v>0.48387783247550697</v>
      </c>
      <c r="R267" s="16"/>
      <c r="S267" s="16">
        <v>0.414800072532022</v>
      </c>
      <c r="T267" s="16">
        <v>0.49148928648279999</v>
      </c>
      <c r="U267" s="16"/>
      <c r="V267" s="16">
        <v>0.57179270602943799</v>
      </c>
      <c r="W267" s="16">
        <v>0.39162177297759299</v>
      </c>
      <c r="X267" s="16">
        <v>0.379985963455508</v>
      </c>
      <c r="Y267" s="16">
        <v>0.79845106614875005</v>
      </c>
      <c r="Z267" s="16"/>
      <c r="AA267" s="16">
        <v>0.46607151899527599</v>
      </c>
      <c r="AB267" s="16">
        <v>0.37261184719138402</v>
      </c>
      <c r="AC267" s="16">
        <v>0.41861164498835202</v>
      </c>
      <c r="AD267" s="16">
        <v>0.45228085355771502</v>
      </c>
      <c r="AE267" s="16">
        <v>0.62056899986078395</v>
      </c>
      <c r="AF267" s="16">
        <v>0.20043635687129799</v>
      </c>
      <c r="AG267" s="16"/>
      <c r="AH267" s="16">
        <v>0.54307073476283796</v>
      </c>
      <c r="AI267" s="16">
        <v>0.38722329377419401</v>
      </c>
      <c r="AJ267" s="16"/>
      <c r="AK267" s="16">
        <v>0.477344509874641</v>
      </c>
      <c r="AL267" s="16">
        <v>0.50636639134987704</v>
      </c>
      <c r="AM267" s="16"/>
      <c r="AN267" s="16">
        <v>0.52568171430368305</v>
      </c>
      <c r="AO267" s="16">
        <v>0.442144694052511</v>
      </c>
      <c r="AP267" s="16"/>
      <c r="AQ267" s="16">
        <v>0.48442621800149499</v>
      </c>
      <c r="AR267" s="16">
        <v>0.38582607233872701</v>
      </c>
      <c r="AS267" s="16">
        <v>0.50427054435483698</v>
      </c>
      <c r="AT267" s="16"/>
      <c r="AU267" s="16">
        <v>0.57191425259156703</v>
      </c>
      <c r="AV267" s="16">
        <v>0.32291672844418301</v>
      </c>
      <c r="AW267" s="16"/>
      <c r="AX267" s="16">
        <v>0.48352505276332403</v>
      </c>
      <c r="AY267" s="16">
        <v>0</v>
      </c>
      <c r="AZ267" s="16"/>
      <c r="BA267" s="16">
        <v>0.43467047835158701</v>
      </c>
      <c r="BB267" s="16">
        <v>0.60596871191678003</v>
      </c>
      <c r="BC267" s="16"/>
      <c r="BD267" s="16">
        <v>0.519351833873399</v>
      </c>
      <c r="BE267" s="16">
        <v>0.31444058770757699</v>
      </c>
    </row>
    <row r="268" spans="2:57" x14ac:dyDescent="0.35">
      <c r="B268" t="s">
        <v>164</v>
      </c>
      <c r="C268" s="16">
        <v>0.36292969643636303</v>
      </c>
      <c r="D268" s="16">
        <v>0.33650383519330501</v>
      </c>
      <c r="E268" s="16">
        <v>0.42299909355552201</v>
      </c>
      <c r="F268" s="16"/>
      <c r="G268" s="16">
        <v>0.49645955266782399</v>
      </c>
      <c r="H268" s="16">
        <v>0.44672861139702502</v>
      </c>
      <c r="I268" s="16">
        <v>0.22432540374030399</v>
      </c>
      <c r="J268" s="16">
        <v>0.18954706463318199</v>
      </c>
      <c r="K268" s="16">
        <v>0.52532098745943301</v>
      </c>
      <c r="L268" s="16">
        <v>0.34766720861959499</v>
      </c>
      <c r="M268" s="16"/>
      <c r="N268" s="16">
        <v>0.44601955382429098</v>
      </c>
      <c r="O268" s="16">
        <v>0.46287234344822398</v>
      </c>
      <c r="P268" s="16">
        <v>0.25964740645266499</v>
      </c>
      <c r="Q268" s="16">
        <v>0.39104849963315902</v>
      </c>
      <c r="R268" s="16"/>
      <c r="S268" s="16">
        <v>0.377357089722334</v>
      </c>
      <c r="T268" s="16">
        <v>0.34563505839275599</v>
      </c>
      <c r="U268" s="16"/>
      <c r="V268" s="16">
        <v>0.38419320962980402</v>
      </c>
      <c r="W268" s="16">
        <v>0.42778382787851998</v>
      </c>
      <c r="X268" s="16">
        <v>0.37325607494415602</v>
      </c>
      <c r="Y268" s="16">
        <v>5.0380469283988198E-2</v>
      </c>
      <c r="Z268" s="16"/>
      <c r="AA268" s="16">
        <v>0.44064074872535802</v>
      </c>
      <c r="AB268" s="16">
        <v>0.51770270935426499</v>
      </c>
      <c r="AC268" s="16">
        <v>0.41720045137925099</v>
      </c>
      <c r="AD268" s="16">
        <v>0.30052969450969602</v>
      </c>
      <c r="AE268" s="16">
        <v>0.19702150432722801</v>
      </c>
      <c r="AF268" s="16">
        <v>0.42329271034445098</v>
      </c>
      <c r="AG268" s="16"/>
      <c r="AH268" s="16">
        <v>0.29429313403693602</v>
      </c>
      <c r="AI268" s="16">
        <v>0.37397323799906501</v>
      </c>
      <c r="AJ268" s="16"/>
      <c r="AK268" s="16">
        <v>0.36352654618813701</v>
      </c>
      <c r="AL268" s="16">
        <v>0.34028015340122397</v>
      </c>
      <c r="AM268" s="16"/>
      <c r="AN268" s="16">
        <v>0.29842874751813903</v>
      </c>
      <c r="AO268" s="16">
        <v>0.34460936963309902</v>
      </c>
      <c r="AP268" s="16"/>
      <c r="AQ268" s="16">
        <v>0.409315348377495</v>
      </c>
      <c r="AR268" s="16">
        <v>0.37319750984476602</v>
      </c>
      <c r="AS268" s="16">
        <v>0.296151379554358</v>
      </c>
      <c r="AT268" s="16"/>
      <c r="AU268" s="16">
        <v>0.25310208174195498</v>
      </c>
      <c r="AV268" s="16">
        <v>0.47682452223532601</v>
      </c>
      <c r="AW268" s="16"/>
      <c r="AX268" s="16">
        <v>0.35464906780606498</v>
      </c>
      <c r="AY268" s="16">
        <v>0.26540726143384102</v>
      </c>
      <c r="AZ268" s="16"/>
      <c r="BA268" s="16">
        <v>0.38223979632207999</v>
      </c>
      <c r="BB268" s="16">
        <v>0.16184363249172501</v>
      </c>
      <c r="BC268" s="16"/>
      <c r="BD268" s="16">
        <v>0.316492345204054</v>
      </c>
      <c r="BE268" s="16">
        <v>0.45531792068534799</v>
      </c>
    </row>
    <row r="269" spans="2:57" x14ac:dyDescent="0.35">
      <c r="B269" t="s">
        <v>165</v>
      </c>
      <c r="C269" s="16">
        <v>0.107199431008662</v>
      </c>
      <c r="D269" s="16">
        <v>7.1720750168695002E-2</v>
      </c>
      <c r="E269" s="16">
        <v>0.18784705679606301</v>
      </c>
      <c r="F269" s="16"/>
      <c r="G269" s="16">
        <v>9.6950960666081207E-2</v>
      </c>
      <c r="H269" s="16">
        <v>4.8597177704901101E-2</v>
      </c>
      <c r="I269" s="16">
        <v>8.7418693379751403E-2</v>
      </c>
      <c r="J269" s="16">
        <v>0.141683249213753</v>
      </c>
      <c r="K269" s="16">
        <v>3.4500369028326199E-2</v>
      </c>
      <c r="L269" s="16">
        <v>0.26898694211589602</v>
      </c>
      <c r="M269" s="16"/>
      <c r="N269" s="16">
        <v>0.16223837056724399</v>
      </c>
      <c r="O269" s="16">
        <v>0.11698336261919901</v>
      </c>
      <c r="P269" s="16">
        <v>0.100915696498303</v>
      </c>
      <c r="Q269" s="16">
        <v>8.0198627125073793E-2</v>
      </c>
      <c r="R269" s="16"/>
      <c r="S269" s="16">
        <v>0.10397856264555</v>
      </c>
      <c r="T269" s="16">
        <v>0.111060402385958</v>
      </c>
      <c r="U269" s="16"/>
      <c r="V269" s="16">
        <v>4.4014084340758201E-2</v>
      </c>
      <c r="W269" s="16">
        <v>7.0642664120854695E-2</v>
      </c>
      <c r="X269" s="16">
        <v>0.16218518830609399</v>
      </c>
      <c r="Y269" s="16">
        <v>8.2642340305704207E-2</v>
      </c>
      <c r="Z269" s="16"/>
      <c r="AA269" s="16">
        <v>9.3287732279366695E-2</v>
      </c>
      <c r="AB269" s="16">
        <v>0.10968544345435</v>
      </c>
      <c r="AC269" s="16">
        <v>0.16418790363239699</v>
      </c>
      <c r="AD269" s="16">
        <v>0.11089374854706099</v>
      </c>
      <c r="AE269" s="16">
        <v>8.5855987702423198E-2</v>
      </c>
      <c r="AF269" s="16">
        <v>0.105132713885045</v>
      </c>
      <c r="AG269" s="16"/>
      <c r="AH269" s="16">
        <v>7.1418759359725803E-2</v>
      </c>
      <c r="AI269" s="16">
        <v>0.12645593600928601</v>
      </c>
      <c r="AJ269" s="16"/>
      <c r="AK269" s="16">
        <v>8.4973054044602397E-2</v>
      </c>
      <c r="AL269" s="16">
        <v>9.7761961708110801E-2</v>
      </c>
      <c r="AM269" s="16"/>
      <c r="AN269" s="16">
        <v>8.0402422183514594E-2</v>
      </c>
      <c r="AO269" s="16">
        <v>0.130557199179935</v>
      </c>
      <c r="AP269" s="16"/>
      <c r="AQ269" s="16">
        <v>5.0738662026220599E-2</v>
      </c>
      <c r="AR269" s="16">
        <v>0.121889119227999</v>
      </c>
      <c r="AS269" s="16">
        <v>0.143766987053285</v>
      </c>
      <c r="AT269" s="16"/>
      <c r="AU269" s="16">
        <v>0.106680910244887</v>
      </c>
      <c r="AV269" s="16">
        <v>0.107737153986873</v>
      </c>
      <c r="AW269" s="16"/>
      <c r="AX269" s="16">
        <v>9.6484081556837298E-2</v>
      </c>
      <c r="AY269" s="16">
        <v>0.34783347259669201</v>
      </c>
      <c r="AZ269" s="16"/>
      <c r="BA269" s="16">
        <v>9.5196932904678802E-2</v>
      </c>
      <c r="BB269" s="16">
        <v>0.23218765559149501</v>
      </c>
      <c r="BC269" s="16"/>
      <c r="BD269" s="16">
        <v>9.3244180732937304E-2</v>
      </c>
      <c r="BE269" s="16">
        <v>0.122105429922633</v>
      </c>
    </row>
    <row r="270" spans="2:57" x14ac:dyDescent="0.35">
      <c r="B270" t="s">
        <v>166</v>
      </c>
      <c r="C270" s="16">
        <v>5.4829771858408899E-2</v>
      </c>
      <c r="D270" s="16">
        <v>5.0726514362894999E-2</v>
      </c>
      <c r="E270" s="16">
        <v>6.4157006331985303E-2</v>
      </c>
      <c r="F270" s="16"/>
      <c r="G270" s="16">
        <v>0</v>
      </c>
      <c r="H270" s="16">
        <v>3.1311045561254199E-2</v>
      </c>
      <c r="I270" s="16">
        <v>6.7739118586906094E-2</v>
      </c>
      <c r="J270" s="16">
        <v>0.100026366161042</v>
      </c>
      <c r="K270" s="16">
        <v>7.29788051740074E-2</v>
      </c>
      <c r="L270" s="16">
        <v>4.0082551985858902E-2</v>
      </c>
      <c r="M270" s="16"/>
      <c r="N270" s="16">
        <v>0</v>
      </c>
      <c r="O270" s="16">
        <v>0.14055427871805001</v>
      </c>
      <c r="P270" s="16">
        <v>4.49584112453724E-2</v>
      </c>
      <c r="Q270" s="16">
        <v>4.4875040766260102E-2</v>
      </c>
      <c r="R270" s="16"/>
      <c r="S270" s="16">
        <v>5.73445196548963E-2</v>
      </c>
      <c r="T270" s="16">
        <v>5.1815252738486098E-2</v>
      </c>
      <c r="U270" s="16"/>
      <c r="V270" s="16">
        <v>0</v>
      </c>
      <c r="W270" s="16">
        <v>8.7710314551985205E-2</v>
      </c>
      <c r="X270" s="16">
        <v>4.29760443211065E-2</v>
      </c>
      <c r="Y270" s="16">
        <v>6.8526124261557506E-2</v>
      </c>
      <c r="Z270" s="16"/>
      <c r="AA270" s="16">
        <v>0</v>
      </c>
      <c r="AB270" s="16">
        <v>0</v>
      </c>
      <c r="AC270" s="16">
        <v>0</v>
      </c>
      <c r="AD270" s="16">
        <v>0.112847392547003</v>
      </c>
      <c r="AE270" s="16">
        <v>3.3308863401192101E-2</v>
      </c>
      <c r="AF270" s="16">
        <v>0.171589928639371</v>
      </c>
      <c r="AG270" s="16"/>
      <c r="AH270" s="16">
        <v>8.1290942175169995E-2</v>
      </c>
      <c r="AI270" s="16">
        <v>3.8561995713027299E-2</v>
      </c>
      <c r="AJ270" s="16"/>
      <c r="AK270" s="16">
        <v>7.4155889892619398E-2</v>
      </c>
      <c r="AL270" s="16">
        <v>3.7717524603107601E-2</v>
      </c>
      <c r="AM270" s="16"/>
      <c r="AN270" s="16">
        <v>9.5487115994663793E-2</v>
      </c>
      <c r="AO270" s="16">
        <v>3.0346537539519599E-2</v>
      </c>
      <c r="AP270" s="16"/>
      <c r="AQ270" s="16">
        <v>5.5519771594789102E-2</v>
      </c>
      <c r="AR270" s="16">
        <v>6.01613718504155E-2</v>
      </c>
      <c r="AS270" s="16">
        <v>5.5811089037520099E-2</v>
      </c>
      <c r="AT270" s="16"/>
      <c r="AU270" s="16">
        <v>3.3437895318150203E-2</v>
      </c>
      <c r="AV270" s="16">
        <v>7.7013846955049994E-2</v>
      </c>
      <c r="AW270" s="16"/>
      <c r="AX270" s="16">
        <v>3.8070586059538801E-2</v>
      </c>
      <c r="AY270" s="16">
        <v>0.38675926596946802</v>
      </c>
      <c r="AZ270" s="16"/>
      <c r="BA270" s="16">
        <v>6.0095021724697398E-2</v>
      </c>
      <c r="BB270" s="16">
        <v>0</v>
      </c>
      <c r="BC270" s="16"/>
      <c r="BD270" s="16">
        <v>3.7933459407673599E-2</v>
      </c>
      <c r="BE270" s="16">
        <v>9.3414980148182794E-2</v>
      </c>
    </row>
    <row r="271" spans="2:57" x14ac:dyDescent="0.35">
      <c r="B271" t="s">
        <v>167</v>
      </c>
      <c r="C271" s="16">
        <v>1.79740122143719E-2</v>
      </c>
      <c r="D271" s="16">
        <v>2.58811791835327E-2</v>
      </c>
      <c r="E271" s="16">
        <v>0</v>
      </c>
      <c r="F271" s="16"/>
      <c r="G271" s="16">
        <v>0</v>
      </c>
      <c r="H271" s="16">
        <v>0</v>
      </c>
      <c r="I271" s="16">
        <v>0</v>
      </c>
      <c r="J271" s="16">
        <v>0</v>
      </c>
      <c r="K271" s="16">
        <v>5.9310246721206897E-2</v>
      </c>
      <c r="L271" s="16">
        <v>4.72651401931867E-2</v>
      </c>
      <c r="M271" s="16"/>
      <c r="N271" s="16">
        <v>0</v>
      </c>
      <c r="O271" s="16">
        <v>3.0723932155332399E-2</v>
      </c>
      <c r="P271" s="16">
        <v>3.3435371180817401E-2</v>
      </c>
      <c r="Q271" s="16">
        <v>0</v>
      </c>
      <c r="R271" s="16"/>
      <c r="S271" s="16">
        <v>3.2968147534796398E-2</v>
      </c>
      <c r="T271" s="16">
        <v>0</v>
      </c>
      <c r="U271" s="16"/>
      <c r="V271" s="16">
        <v>0</v>
      </c>
      <c r="W271" s="16">
        <v>2.22414204710474E-2</v>
      </c>
      <c r="X271" s="16">
        <v>2.4281903344595599E-2</v>
      </c>
      <c r="Y271" s="16">
        <v>0</v>
      </c>
      <c r="Z271" s="16"/>
      <c r="AA271" s="16">
        <v>0</v>
      </c>
      <c r="AB271" s="16">
        <v>0</v>
      </c>
      <c r="AC271" s="16">
        <v>0</v>
      </c>
      <c r="AD271" s="16">
        <v>2.3448310838524999E-2</v>
      </c>
      <c r="AE271" s="16">
        <v>6.3244644708372502E-2</v>
      </c>
      <c r="AF271" s="16">
        <v>0</v>
      </c>
      <c r="AG271" s="16"/>
      <c r="AH271" s="16">
        <v>9.9264296653306609E-3</v>
      </c>
      <c r="AI271" s="16">
        <v>4.6445530380197497E-2</v>
      </c>
      <c r="AJ271" s="16"/>
      <c r="AK271" s="16">
        <v>0</v>
      </c>
      <c r="AL271" s="16">
        <v>1.7873968937680802E-2</v>
      </c>
      <c r="AM271" s="16"/>
      <c r="AN271" s="16">
        <v>0</v>
      </c>
      <c r="AO271" s="16">
        <v>5.2342199594935399E-2</v>
      </c>
      <c r="AP271" s="16"/>
      <c r="AQ271" s="16">
        <v>0</v>
      </c>
      <c r="AR271" s="16">
        <v>4.1760293615786599E-2</v>
      </c>
      <c r="AS271" s="16">
        <v>0</v>
      </c>
      <c r="AT271" s="16"/>
      <c r="AU271" s="16">
        <v>2.0352205186645999E-2</v>
      </c>
      <c r="AV271" s="16">
        <v>1.55077483785675E-2</v>
      </c>
      <c r="AW271" s="16"/>
      <c r="AX271" s="16">
        <v>1.9326871475142199E-2</v>
      </c>
      <c r="AY271" s="16">
        <v>0</v>
      </c>
      <c r="AZ271" s="16"/>
      <c r="BA271" s="16">
        <v>1.9700039192065401E-2</v>
      </c>
      <c r="BB271" s="16">
        <v>0</v>
      </c>
      <c r="BC271" s="16"/>
      <c r="BD271" s="16">
        <v>2.1048502657175401E-2</v>
      </c>
      <c r="BE271" s="16">
        <v>1.47210815362593E-2</v>
      </c>
    </row>
    <row r="272" spans="2:57" x14ac:dyDescent="0.35">
      <c r="B272" t="s">
        <v>110</v>
      </c>
      <c r="C272" s="16">
        <v>7.3882454526401501E-3</v>
      </c>
      <c r="D272" s="16">
        <v>1.0638498635202E-2</v>
      </c>
      <c r="E272" s="16">
        <v>0</v>
      </c>
      <c r="F272" s="16"/>
      <c r="G272" s="16">
        <v>0</v>
      </c>
      <c r="H272" s="16">
        <v>0</v>
      </c>
      <c r="I272" s="16">
        <v>0</v>
      </c>
      <c r="J272" s="16">
        <v>0</v>
      </c>
      <c r="K272" s="16">
        <v>0</v>
      </c>
      <c r="L272" s="16">
        <v>4.5870293251755297E-2</v>
      </c>
      <c r="M272" s="16"/>
      <c r="N272" s="16">
        <v>0</v>
      </c>
      <c r="O272" s="16">
        <v>0</v>
      </c>
      <c r="P272" s="16">
        <v>1.9681619423151199E-2</v>
      </c>
      <c r="Q272" s="16">
        <v>0</v>
      </c>
      <c r="R272" s="16"/>
      <c r="S272" s="16">
        <v>1.35516079104011E-2</v>
      </c>
      <c r="T272" s="16">
        <v>0</v>
      </c>
      <c r="U272" s="16"/>
      <c r="V272" s="16">
        <v>0</v>
      </c>
      <c r="W272" s="16">
        <v>0</v>
      </c>
      <c r="X272" s="16">
        <v>1.7314825628540802E-2</v>
      </c>
      <c r="Y272" s="16">
        <v>0</v>
      </c>
      <c r="Z272" s="16"/>
      <c r="AA272" s="16">
        <v>0</v>
      </c>
      <c r="AB272" s="16">
        <v>0</v>
      </c>
      <c r="AC272" s="16">
        <v>0</v>
      </c>
      <c r="AD272" s="16">
        <v>0</v>
      </c>
      <c r="AE272" s="16">
        <v>0</v>
      </c>
      <c r="AF272" s="16">
        <v>9.9548290259834804E-2</v>
      </c>
      <c r="AG272" s="16"/>
      <c r="AH272" s="16">
        <v>0</v>
      </c>
      <c r="AI272" s="16">
        <v>2.7340006124230199E-2</v>
      </c>
      <c r="AJ272" s="16"/>
      <c r="AK272" s="16">
        <v>0</v>
      </c>
      <c r="AL272" s="16">
        <v>0</v>
      </c>
      <c r="AM272" s="16"/>
      <c r="AN272" s="16">
        <v>0</v>
      </c>
      <c r="AO272" s="16">
        <v>0</v>
      </c>
      <c r="AP272" s="16"/>
      <c r="AQ272" s="16">
        <v>0</v>
      </c>
      <c r="AR272" s="16">
        <v>1.7165633122305901E-2</v>
      </c>
      <c r="AS272" s="16">
        <v>0</v>
      </c>
      <c r="AT272" s="16"/>
      <c r="AU272" s="16">
        <v>1.45126549167938E-2</v>
      </c>
      <c r="AV272" s="16">
        <v>0</v>
      </c>
      <c r="AW272" s="16"/>
      <c r="AX272" s="16">
        <v>7.9443403390926995E-3</v>
      </c>
      <c r="AY272" s="16">
        <v>0</v>
      </c>
      <c r="AZ272" s="16"/>
      <c r="BA272" s="16">
        <v>8.0977315048906904E-3</v>
      </c>
      <c r="BB272" s="16">
        <v>0</v>
      </c>
      <c r="BC272" s="16"/>
      <c r="BD272" s="16">
        <v>1.1929678124760699E-2</v>
      </c>
      <c r="BE272" s="16">
        <v>0</v>
      </c>
    </row>
    <row r="273" spans="2:57" x14ac:dyDescent="0.35">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row>
    <row r="274" spans="2:57" x14ac:dyDescent="0.35">
      <c r="B274" s="7" t="s">
        <v>171</v>
      </c>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row>
    <row r="275" spans="2:57" x14ac:dyDescent="0.35">
      <c r="B275" s="15" t="s">
        <v>16</v>
      </c>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row>
    <row r="276" spans="2:57" x14ac:dyDescent="0.35">
      <c r="B276" t="s">
        <v>172</v>
      </c>
      <c r="C276" s="16">
        <v>0.368653474876247</v>
      </c>
      <c r="D276" s="16">
        <v>0.42894939299151003</v>
      </c>
      <c r="E276" s="16">
        <v>0.28835959388603699</v>
      </c>
      <c r="F276" s="16"/>
      <c r="G276" s="16">
        <v>0.34829632760120899</v>
      </c>
      <c r="H276" s="16">
        <v>0.42034270754748598</v>
      </c>
      <c r="I276" s="16">
        <v>0.46077638492964901</v>
      </c>
      <c r="J276" s="16">
        <v>0.41026633624022502</v>
      </c>
      <c r="K276" s="16">
        <v>0.26743366707010502</v>
      </c>
      <c r="L276" s="16">
        <v>0.107248262035362</v>
      </c>
      <c r="M276" s="16"/>
      <c r="N276" s="16">
        <v>0.42604516065652098</v>
      </c>
      <c r="O276" s="16">
        <v>0.247410257604639</v>
      </c>
      <c r="P276" s="16">
        <v>0.39072376258335301</v>
      </c>
      <c r="Q276" s="16">
        <v>0.385564172056507</v>
      </c>
      <c r="R276" s="16"/>
      <c r="S276" s="16">
        <v>0.34483100865775701</v>
      </c>
      <c r="T276" s="16">
        <v>0.39537926521697903</v>
      </c>
      <c r="U276" s="16"/>
      <c r="V276" s="16">
        <v>0.29107241863951899</v>
      </c>
      <c r="W276" s="16">
        <v>0.285603923002408</v>
      </c>
      <c r="X276" s="16">
        <v>0.44377667038276197</v>
      </c>
      <c r="Y276" s="16">
        <v>0.51561517994251505</v>
      </c>
      <c r="Z276" s="16"/>
      <c r="AA276" s="16">
        <v>0.30867631126908102</v>
      </c>
      <c r="AB276" s="16">
        <v>0.29451084184936699</v>
      </c>
      <c r="AC276" s="16">
        <v>0.29739859204614</v>
      </c>
      <c r="AD276" s="16">
        <v>0.39382505918277</v>
      </c>
      <c r="AE276" s="16">
        <v>0.47832139623659098</v>
      </c>
      <c r="AF276" s="16">
        <v>0.56620402039579898</v>
      </c>
      <c r="AG276" s="16"/>
      <c r="AH276" s="16">
        <v>0.41408621960929898</v>
      </c>
      <c r="AI276" s="16">
        <v>0.362395062295295</v>
      </c>
      <c r="AJ276" s="16"/>
      <c r="AK276" s="16">
        <v>0.45126447415459597</v>
      </c>
      <c r="AL276" s="16">
        <v>0.36332016572407499</v>
      </c>
      <c r="AM276" s="16"/>
      <c r="AN276" s="16">
        <v>0.42168775248856899</v>
      </c>
      <c r="AO276" s="16">
        <v>0.372294523968425</v>
      </c>
      <c r="AP276" s="16"/>
      <c r="AQ276" s="16">
        <v>0.32039874000081697</v>
      </c>
      <c r="AR276" s="16">
        <v>0.30096228645179501</v>
      </c>
      <c r="AS276" s="16">
        <v>0.48020914968785899</v>
      </c>
      <c r="AT276" s="16"/>
      <c r="AU276" s="16">
        <v>0.44048446846883899</v>
      </c>
      <c r="AV276" s="16">
        <v>0.290511731679578</v>
      </c>
      <c r="AW276" s="16"/>
      <c r="AX276" s="16">
        <v>0.36535065956565199</v>
      </c>
      <c r="AY276" s="16">
        <v>0.26152031147204402</v>
      </c>
      <c r="AZ276" s="16"/>
      <c r="BA276" s="16">
        <v>0.37612360777423998</v>
      </c>
      <c r="BB276" s="16">
        <v>0.33490987723925097</v>
      </c>
      <c r="BC276" s="16"/>
      <c r="BD276" s="16">
        <v>0.43782218984058202</v>
      </c>
      <c r="BE276" s="16">
        <v>0.31938633729636701</v>
      </c>
    </row>
    <row r="277" spans="2:57" x14ac:dyDescent="0.35">
      <c r="B277" t="s">
        <v>173</v>
      </c>
      <c r="C277" s="16">
        <v>0.448122287784605</v>
      </c>
      <c r="D277" s="16">
        <v>0.40850656890885101</v>
      </c>
      <c r="E277" s="16">
        <v>0.49894433915703901</v>
      </c>
      <c r="F277" s="16"/>
      <c r="G277" s="16">
        <v>0.54788414316385303</v>
      </c>
      <c r="H277" s="16">
        <v>0.44871315535534001</v>
      </c>
      <c r="I277" s="16">
        <v>0.36685253645988303</v>
      </c>
      <c r="J277" s="16">
        <v>0.43327245062106701</v>
      </c>
      <c r="K277" s="16">
        <v>0.44444954456011099</v>
      </c>
      <c r="L277" s="16">
        <v>0.50961126123414402</v>
      </c>
      <c r="M277" s="16"/>
      <c r="N277" s="16">
        <v>0.50843257333052405</v>
      </c>
      <c r="O277" s="16">
        <v>0.46187545085568799</v>
      </c>
      <c r="P277" s="16">
        <v>0.42404624462114698</v>
      </c>
      <c r="Q277" s="16">
        <v>0.42728812590017601</v>
      </c>
      <c r="R277" s="16"/>
      <c r="S277" s="16">
        <v>0.455574305815591</v>
      </c>
      <c r="T277" s="16">
        <v>0.44464839409458301</v>
      </c>
      <c r="U277" s="16"/>
      <c r="V277" s="16">
        <v>0.50862162054468796</v>
      </c>
      <c r="W277" s="16">
        <v>0.49251832244527299</v>
      </c>
      <c r="X277" s="16">
        <v>0.38761295952713098</v>
      </c>
      <c r="Y277" s="16">
        <v>0.45122948562464599</v>
      </c>
      <c r="Z277" s="16"/>
      <c r="AA277" s="16">
        <v>0.49046203554595702</v>
      </c>
      <c r="AB277" s="16">
        <v>0.482388075381607</v>
      </c>
      <c r="AC277" s="16">
        <v>0.52764810904966897</v>
      </c>
      <c r="AD277" s="16">
        <v>0.406617622746128</v>
      </c>
      <c r="AE277" s="16">
        <v>0.39972088823788798</v>
      </c>
      <c r="AF277" s="16">
        <v>0.35550030183179698</v>
      </c>
      <c r="AG277" s="16"/>
      <c r="AH277" s="16">
        <v>0.43414991540431502</v>
      </c>
      <c r="AI277" s="16">
        <v>0.38173747289811999</v>
      </c>
      <c r="AJ277" s="16"/>
      <c r="AK277" s="16">
        <v>0.43290486072277901</v>
      </c>
      <c r="AL277" s="16">
        <v>0.35609071582767199</v>
      </c>
      <c r="AM277" s="16"/>
      <c r="AN277" s="16">
        <v>0.46813453240014502</v>
      </c>
      <c r="AO277" s="16">
        <v>0.39568568745810301</v>
      </c>
      <c r="AP277" s="16"/>
      <c r="AQ277" s="16">
        <v>0.51692293921989996</v>
      </c>
      <c r="AR277" s="16">
        <v>0.485638976211971</v>
      </c>
      <c r="AS277" s="16">
        <v>0.34109958526059198</v>
      </c>
      <c r="AT277" s="16"/>
      <c r="AU277" s="16">
        <v>0.38086321088292502</v>
      </c>
      <c r="AV277" s="16">
        <v>0.51918645392672702</v>
      </c>
      <c r="AW277" s="16"/>
      <c r="AX277" s="16">
        <v>0.458343378272008</v>
      </c>
      <c r="AY277" s="16">
        <v>0.22398684359009299</v>
      </c>
      <c r="AZ277" s="16"/>
      <c r="BA277" s="16">
        <v>0.43782712266680901</v>
      </c>
      <c r="BB277" s="16">
        <v>0.49462693691000897</v>
      </c>
      <c r="BC277" s="16"/>
      <c r="BD277" s="16">
        <v>0.41043961113462701</v>
      </c>
      <c r="BE277" s="16">
        <v>0.46082965139349302</v>
      </c>
    </row>
    <row r="278" spans="2:57" x14ac:dyDescent="0.35">
      <c r="B278" t="s">
        <v>174</v>
      </c>
      <c r="C278" s="16">
        <v>0.15102262745746001</v>
      </c>
      <c r="D278" s="16">
        <v>0.14247620155178101</v>
      </c>
      <c r="E278" s="16">
        <v>0.16367233301901099</v>
      </c>
      <c r="F278" s="16"/>
      <c r="G278" s="16">
        <v>9.3844729235817104E-2</v>
      </c>
      <c r="H278" s="16">
        <v>9.9745884495138007E-2</v>
      </c>
      <c r="I278" s="16">
        <v>0.17237107861046799</v>
      </c>
      <c r="J278" s="16">
        <v>0.127404133429695</v>
      </c>
      <c r="K278" s="16">
        <v>0.27063378431403201</v>
      </c>
      <c r="L278" s="16">
        <v>0.197587649433661</v>
      </c>
      <c r="M278" s="16"/>
      <c r="N278" s="16">
        <v>5.2979522949682299E-2</v>
      </c>
      <c r="O278" s="16">
        <v>0.22596729813240399</v>
      </c>
      <c r="P278" s="16">
        <v>0.15962787299387199</v>
      </c>
      <c r="Q278" s="16">
        <v>0.1555378961079</v>
      </c>
      <c r="R278" s="16"/>
      <c r="S278" s="16">
        <v>0.15501794210516801</v>
      </c>
      <c r="T278" s="16">
        <v>0.139714013609364</v>
      </c>
      <c r="U278" s="16"/>
      <c r="V278" s="16">
        <v>0.185082894387437</v>
      </c>
      <c r="W278" s="16">
        <v>0.18618285475316501</v>
      </c>
      <c r="X278" s="16">
        <v>0.127780453451729</v>
      </c>
      <c r="Y278" s="16">
        <v>3.3155334432838003E-2</v>
      </c>
      <c r="Z278" s="16"/>
      <c r="AA278" s="16">
        <v>0.18742893603101801</v>
      </c>
      <c r="AB278" s="16">
        <v>0.191683021161204</v>
      </c>
      <c r="AC278" s="16">
        <v>0.116314484556717</v>
      </c>
      <c r="AD278" s="16">
        <v>0.150413395233433</v>
      </c>
      <c r="AE278" s="16">
        <v>0.109614790822801</v>
      </c>
      <c r="AF278" s="16">
        <v>7.8295677772403996E-2</v>
      </c>
      <c r="AG278" s="16"/>
      <c r="AH278" s="16">
        <v>0.138938174841922</v>
      </c>
      <c r="AI278" s="16">
        <v>0.176111150544004</v>
      </c>
      <c r="AJ278" s="16"/>
      <c r="AK278" s="16">
        <v>0.104857702632042</v>
      </c>
      <c r="AL278" s="16">
        <v>0.210664383822837</v>
      </c>
      <c r="AM278" s="16"/>
      <c r="AN278" s="16">
        <v>9.4574779561911501E-2</v>
      </c>
      <c r="AO278" s="16">
        <v>0.17744216538546201</v>
      </c>
      <c r="AP278" s="16"/>
      <c r="AQ278" s="16">
        <v>0.13529095088020299</v>
      </c>
      <c r="AR278" s="16">
        <v>0.186011380240415</v>
      </c>
      <c r="AS278" s="16">
        <v>0.13448800681849299</v>
      </c>
      <c r="AT278" s="16"/>
      <c r="AU278" s="16">
        <v>0.12611638882623499</v>
      </c>
      <c r="AV278" s="16">
        <v>0.17711846572902301</v>
      </c>
      <c r="AW278" s="16"/>
      <c r="AX278" s="16">
        <v>0.150883716867907</v>
      </c>
      <c r="AY278" s="16">
        <v>0.240992208042901</v>
      </c>
      <c r="AZ278" s="16"/>
      <c r="BA278" s="16">
        <v>0.153457725600599</v>
      </c>
      <c r="BB278" s="16">
        <v>0.140022960775394</v>
      </c>
      <c r="BC278" s="16"/>
      <c r="BD278" s="16">
        <v>0.12786587400023</v>
      </c>
      <c r="BE278" s="16">
        <v>0.17011024687058601</v>
      </c>
    </row>
    <row r="279" spans="2:57" x14ac:dyDescent="0.35">
      <c r="B279" t="s">
        <v>175</v>
      </c>
      <c r="C279" s="16">
        <v>2.9650856358320099E-2</v>
      </c>
      <c r="D279" s="16">
        <v>2.00678365478579E-2</v>
      </c>
      <c r="E279" s="16">
        <v>4.2962975559847599E-2</v>
      </c>
      <c r="F279" s="16"/>
      <c r="G279" s="16">
        <v>9.9747999991207197E-3</v>
      </c>
      <c r="H279" s="16">
        <v>3.1198252602036399E-2</v>
      </c>
      <c r="I279" s="16">
        <v>0</v>
      </c>
      <c r="J279" s="16">
        <v>2.9057079709013001E-2</v>
      </c>
      <c r="K279" s="16">
        <v>1.7483004055752101E-2</v>
      </c>
      <c r="L279" s="16">
        <v>0.15740992286083999</v>
      </c>
      <c r="M279" s="16"/>
      <c r="N279" s="16">
        <v>1.2542743063273401E-2</v>
      </c>
      <c r="O279" s="16">
        <v>5.1403330401873198E-2</v>
      </c>
      <c r="P279" s="16">
        <v>2.5602119801628302E-2</v>
      </c>
      <c r="Q279" s="16">
        <v>3.1609805935417699E-2</v>
      </c>
      <c r="R279" s="16"/>
      <c r="S279" s="16">
        <v>3.9420995072145797E-2</v>
      </c>
      <c r="T279" s="16">
        <v>2.0258327079073601E-2</v>
      </c>
      <c r="U279" s="16"/>
      <c r="V279" s="16">
        <v>1.52230664283562E-2</v>
      </c>
      <c r="W279" s="16">
        <v>3.5694899799154897E-2</v>
      </c>
      <c r="X279" s="16">
        <v>3.4764355189395801E-2</v>
      </c>
      <c r="Y279" s="16">
        <v>0</v>
      </c>
      <c r="Z279" s="16"/>
      <c r="AA279" s="16">
        <v>1.3432717153944399E-2</v>
      </c>
      <c r="AB279" s="16">
        <v>3.1418061607822297E-2</v>
      </c>
      <c r="AC279" s="16">
        <v>5.86388143474737E-2</v>
      </c>
      <c r="AD279" s="16">
        <v>4.1219497673325799E-2</v>
      </c>
      <c r="AE279" s="16">
        <v>1.2342924702719599E-2</v>
      </c>
      <c r="AF279" s="16">
        <v>0</v>
      </c>
      <c r="AG279" s="16"/>
      <c r="AH279" s="16">
        <v>1.2825690144464099E-2</v>
      </c>
      <c r="AI279" s="16">
        <v>6.9949702868105396E-2</v>
      </c>
      <c r="AJ279" s="16"/>
      <c r="AK279" s="16">
        <v>1.0972962490583301E-2</v>
      </c>
      <c r="AL279" s="16">
        <v>6.0063335203817098E-2</v>
      </c>
      <c r="AM279" s="16"/>
      <c r="AN279" s="16">
        <v>1.56029355493749E-2</v>
      </c>
      <c r="AO279" s="16">
        <v>4.6998843839803198E-2</v>
      </c>
      <c r="AP279" s="16"/>
      <c r="AQ279" s="16">
        <v>2.7387369899080999E-2</v>
      </c>
      <c r="AR279" s="16">
        <v>2.7387357095818798E-2</v>
      </c>
      <c r="AS279" s="16">
        <v>3.7017950614395799E-2</v>
      </c>
      <c r="AT279" s="16"/>
      <c r="AU279" s="16">
        <v>4.7285045211362002E-2</v>
      </c>
      <c r="AV279" s="16">
        <v>1.31833486646714E-2</v>
      </c>
      <c r="AW279" s="16"/>
      <c r="AX279" s="16">
        <v>2.2750146910861899E-2</v>
      </c>
      <c r="AY279" s="16">
        <v>0.27350063689496201</v>
      </c>
      <c r="AZ279" s="16"/>
      <c r="BA279" s="16">
        <v>2.9476106490652201E-2</v>
      </c>
      <c r="BB279" s="16">
        <v>3.04402250753458E-2</v>
      </c>
      <c r="BC279" s="16"/>
      <c r="BD279" s="16">
        <v>1.9013573508117599E-2</v>
      </c>
      <c r="BE279" s="16">
        <v>4.9673764439554201E-2</v>
      </c>
    </row>
    <row r="280" spans="2:57" x14ac:dyDescent="0.35">
      <c r="B280" t="s">
        <v>110</v>
      </c>
      <c r="C280" s="16">
        <v>2.5507535233686299E-3</v>
      </c>
      <c r="D280" s="16">
        <v>0</v>
      </c>
      <c r="E280" s="16">
        <v>6.0607583780660302E-3</v>
      </c>
      <c r="F280" s="16"/>
      <c r="G280" s="16">
        <v>0</v>
      </c>
      <c r="H280" s="16">
        <v>0</v>
      </c>
      <c r="I280" s="16">
        <v>0</v>
      </c>
      <c r="J280" s="16">
        <v>0</v>
      </c>
      <c r="K280" s="16">
        <v>0</v>
      </c>
      <c r="L280" s="16">
        <v>2.81429044359933E-2</v>
      </c>
      <c r="M280" s="16"/>
      <c r="N280" s="16">
        <v>0</v>
      </c>
      <c r="O280" s="16">
        <v>1.3343663005396E-2</v>
      </c>
      <c r="P280" s="16">
        <v>0</v>
      </c>
      <c r="Q280" s="16">
        <v>0</v>
      </c>
      <c r="R280" s="16"/>
      <c r="S280" s="16">
        <v>5.1557483493377999E-3</v>
      </c>
      <c r="T280" s="16">
        <v>0</v>
      </c>
      <c r="U280" s="16"/>
      <c r="V280" s="16">
        <v>0</v>
      </c>
      <c r="W280" s="16">
        <v>0</v>
      </c>
      <c r="X280" s="16">
        <v>6.0655614489818904E-3</v>
      </c>
      <c r="Y280" s="16">
        <v>0</v>
      </c>
      <c r="Z280" s="16"/>
      <c r="AA280" s="16">
        <v>0</v>
      </c>
      <c r="AB280" s="16">
        <v>0</v>
      </c>
      <c r="AC280" s="16">
        <v>0</v>
      </c>
      <c r="AD280" s="16">
        <v>7.9244251643423701E-3</v>
      </c>
      <c r="AE280" s="16">
        <v>0</v>
      </c>
      <c r="AF280" s="16">
        <v>0</v>
      </c>
      <c r="AG280" s="16"/>
      <c r="AH280" s="16">
        <v>0</v>
      </c>
      <c r="AI280" s="16">
        <v>9.8066113944762796E-3</v>
      </c>
      <c r="AJ280" s="16"/>
      <c r="AK280" s="16">
        <v>0</v>
      </c>
      <c r="AL280" s="16">
        <v>9.8613994215989206E-3</v>
      </c>
      <c r="AM280" s="16"/>
      <c r="AN280" s="16">
        <v>0</v>
      </c>
      <c r="AO280" s="16">
        <v>7.57877934820631E-3</v>
      </c>
      <c r="AP280" s="16"/>
      <c r="AQ280" s="16">
        <v>0</v>
      </c>
      <c r="AR280" s="16">
        <v>0</v>
      </c>
      <c r="AS280" s="16">
        <v>7.1853076186606402E-3</v>
      </c>
      <c r="AT280" s="16"/>
      <c r="AU280" s="16">
        <v>5.2508866106393401E-3</v>
      </c>
      <c r="AV280" s="16">
        <v>0</v>
      </c>
      <c r="AW280" s="16"/>
      <c r="AX280" s="16">
        <v>2.6720983835705802E-3</v>
      </c>
      <c r="AY280" s="16">
        <v>0</v>
      </c>
      <c r="AZ280" s="16"/>
      <c r="BA280" s="16">
        <v>3.1154374677000102E-3</v>
      </c>
      <c r="BB280" s="16">
        <v>0</v>
      </c>
      <c r="BC280" s="16"/>
      <c r="BD280" s="16">
        <v>4.8587515164445804E-3</v>
      </c>
      <c r="BE280" s="16">
        <v>0</v>
      </c>
    </row>
    <row r="281" spans="2:57" x14ac:dyDescent="0.35">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row>
    <row r="282" spans="2:57" x14ac:dyDescent="0.35">
      <c r="B282" s="7" t="s">
        <v>176</v>
      </c>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row>
    <row r="283" spans="2:57" x14ac:dyDescent="0.35">
      <c r="B283" s="15" t="s">
        <v>597</v>
      </c>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row>
    <row r="284" spans="2:57" x14ac:dyDescent="0.35">
      <c r="B284" t="s">
        <v>172</v>
      </c>
      <c r="C284" s="16">
        <v>0.58493990719585998</v>
      </c>
      <c r="D284" s="16">
        <v>0.68841767102171503</v>
      </c>
      <c r="E284" s="16">
        <v>0.27134293669794102</v>
      </c>
      <c r="F284" s="16"/>
      <c r="G284" s="16">
        <v>0</v>
      </c>
      <c r="H284" s="16">
        <v>0.829983582549222</v>
      </c>
      <c r="I284" s="16">
        <v>0.535827214471567</v>
      </c>
      <c r="J284" s="16">
        <v>0.31688874598553701</v>
      </c>
      <c r="K284" s="16">
        <v>0.61666246997402396</v>
      </c>
      <c r="L284" s="16">
        <v>1</v>
      </c>
      <c r="M284" s="16"/>
      <c r="N284" s="16">
        <v>1</v>
      </c>
      <c r="O284" s="16">
        <v>0.31075842764533002</v>
      </c>
      <c r="P284" s="16">
        <v>1</v>
      </c>
      <c r="Q284" s="16">
        <v>0.14906631431814801</v>
      </c>
      <c r="R284" s="16"/>
      <c r="S284" s="16">
        <v>0.73978177879121099</v>
      </c>
      <c r="T284" s="16">
        <v>0.34687803523625999</v>
      </c>
      <c r="U284" s="16"/>
      <c r="V284" s="16">
        <v>0.233137905453421</v>
      </c>
      <c r="W284" s="16">
        <v>0.56764740218627796</v>
      </c>
      <c r="X284" s="16">
        <v>0.68755477331702997</v>
      </c>
      <c r="Y284" s="16">
        <v>0.61666246997402396</v>
      </c>
      <c r="Z284" s="16"/>
      <c r="AA284" s="16">
        <v>0.55202416299470203</v>
      </c>
      <c r="AB284" s="16" t="s">
        <v>141</v>
      </c>
      <c r="AC284" s="16">
        <v>0</v>
      </c>
      <c r="AD284" s="16">
        <v>0.91080027794357699</v>
      </c>
      <c r="AE284" s="16">
        <v>0</v>
      </c>
      <c r="AF284" s="16" t="s">
        <v>141</v>
      </c>
      <c r="AG284" s="16"/>
      <c r="AH284" s="16">
        <v>0.45578207162383899</v>
      </c>
      <c r="AI284" s="16">
        <v>1</v>
      </c>
      <c r="AJ284" s="16"/>
      <c r="AK284" s="16">
        <v>0.45300265419204999</v>
      </c>
      <c r="AL284" s="16">
        <v>1</v>
      </c>
      <c r="AM284" s="16"/>
      <c r="AN284" s="16">
        <v>0.50667782272251205</v>
      </c>
      <c r="AO284" s="16">
        <v>0.68805080724961798</v>
      </c>
      <c r="AP284" s="16"/>
      <c r="AQ284" s="16">
        <v>0.248020974648961</v>
      </c>
      <c r="AR284" s="16">
        <v>0.77673307106614498</v>
      </c>
      <c r="AS284" s="16">
        <v>0.84899513960244999</v>
      </c>
      <c r="AT284" s="16"/>
      <c r="AU284" s="16">
        <v>0.62588957676022905</v>
      </c>
      <c r="AV284" s="16">
        <v>0.50696325699601996</v>
      </c>
      <c r="AW284" s="16"/>
      <c r="AX284" s="16">
        <v>0.67073907030716295</v>
      </c>
      <c r="AY284" s="16" t="s">
        <v>141</v>
      </c>
      <c r="AZ284" s="16"/>
      <c r="BA284" s="16">
        <v>0.57974861658467902</v>
      </c>
      <c r="BB284" s="16">
        <v>0.60924069632854405</v>
      </c>
      <c r="BC284" s="16"/>
      <c r="BD284" s="16">
        <v>0.569069839867685</v>
      </c>
      <c r="BE284" s="16">
        <v>0.53440806964071597</v>
      </c>
    </row>
    <row r="285" spans="2:57" x14ac:dyDescent="0.35">
      <c r="B285" t="s">
        <v>173</v>
      </c>
      <c r="C285" s="16">
        <v>7.66104064181716E-2</v>
      </c>
      <c r="D285" s="16">
        <v>0.101889584113528</v>
      </c>
      <c r="E285" s="16">
        <v>0</v>
      </c>
      <c r="F285" s="16"/>
      <c r="G285" s="16">
        <v>0</v>
      </c>
      <c r="H285" s="16">
        <v>0</v>
      </c>
      <c r="I285" s="16">
        <v>0</v>
      </c>
      <c r="J285" s="16">
        <v>0.68311125401446304</v>
      </c>
      <c r="K285" s="16">
        <v>0</v>
      </c>
      <c r="L285" s="16">
        <v>0</v>
      </c>
      <c r="M285" s="16"/>
      <c r="N285" s="16">
        <v>0</v>
      </c>
      <c r="O285" s="16">
        <v>0</v>
      </c>
      <c r="P285" s="16">
        <v>0</v>
      </c>
      <c r="Q285" s="16">
        <v>0.203499937220328</v>
      </c>
      <c r="R285" s="16"/>
      <c r="S285" s="16">
        <v>0</v>
      </c>
      <c r="T285" s="16">
        <v>0.19439519276560899</v>
      </c>
      <c r="U285" s="16"/>
      <c r="V285" s="16">
        <v>0</v>
      </c>
      <c r="W285" s="16">
        <v>0</v>
      </c>
      <c r="X285" s="16">
        <v>0.13560943040291701</v>
      </c>
      <c r="Y285" s="16">
        <v>0</v>
      </c>
      <c r="Z285" s="16"/>
      <c r="AA285" s="16">
        <v>0</v>
      </c>
      <c r="AB285" s="16" t="s">
        <v>141</v>
      </c>
      <c r="AC285" s="16">
        <v>0</v>
      </c>
      <c r="AD285" s="16">
        <v>0</v>
      </c>
      <c r="AE285" s="16">
        <v>0.434026251073172</v>
      </c>
      <c r="AF285" s="16" t="s">
        <v>141</v>
      </c>
      <c r="AG285" s="16"/>
      <c r="AH285" s="16">
        <v>0.10044992856643301</v>
      </c>
      <c r="AI285" s="16">
        <v>0</v>
      </c>
      <c r="AJ285" s="16"/>
      <c r="AK285" s="16">
        <v>0</v>
      </c>
      <c r="AL285" s="16">
        <v>0</v>
      </c>
      <c r="AM285" s="16"/>
      <c r="AN285" s="16">
        <v>0</v>
      </c>
      <c r="AO285" s="16">
        <v>0.31194919275038202</v>
      </c>
      <c r="AP285" s="16"/>
      <c r="AQ285" s="16">
        <v>0.17662087636341101</v>
      </c>
      <c r="AR285" s="16">
        <v>0</v>
      </c>
      <c r="AS285" s="16">
        <v>0</v>
      </c>
      <c r="AT285" s="16"/>
      <c r="AU285" s="16">
        <v>0.116842589000728</v>
      </c>
      <c r="AV285" s="16">
        <v>0</v>
      </c>
      <c r="AW285" s="16"/>
      <c r="AX285" s="16">
        <v>8.7847644082133802E-2</v>
      </c>
      <c r="AY285" s="16" t="s">
        <v>141</v>
      </c>
      <c r="AZ285" s="16"/>
      <c r="BA285" s="16">
        <v>9.2976413356710294E-2</v>
      </c>
      <c r="BB285" s="16">
        <v>0</v>
      </c>
      <c r="BC285" s="16"/>
      <c r="BD285" s="16">
        <v>0</v>
      </c>
      <c r="BE285" s="16">
        <v>0.202079120063761</v>
      </c>
    </row>
    <row r="286" spans="2:57" x14ac:dyDescent="0.35">
      <c r="B286" t="s">
        <v>174</v>
      </c>
      <c r="C286" s="16">
        <v>0.24956518469116001</v>
      </c>
      <c r="D286" s="16">
        <v>9.1478975544848795E-2</v>
      </c>
      <c r="E286" s="16">
        <v>0.72865706330205904</v>
      </c>
      <c r="F286" s="16"/>
      <c r="G286" s="16">
        <v>1</v>
      </c>
      <c r="H286" s="16">
        <v>0.170016417450778</v>
      </c>
      <c r="I286" s="16">
        <v>0.27566539104793197</v>
      </c>
      <c r="J286" s="16">
        <v>0</v>
      </c>
      <c r="K286" s="16">
        <v>0</v>
      </c>
      <c r="L286" s="16">
        <v>0</v>
      </c>
      <c r="M286" s="16"/>
      <c r="N286" s="16">
        <v>0</v>
      </c>
      <c r="O286" s="16">
        <v>0.38470320856416301</v>
      </c>
      <c r="P286" s="16">
        <v>0</v>
      </c>
      <c r="Q286" s="16">
        <v>0.52249362581342196</v>
      </c>
      <c r="R286" s="16"/>
      <c r="S286" s="16">
        <v>0.113520838833197</v>
      </c>
      <c r="T286" s="16">
        <v>0.458726771998131</v>
      </c>
      <c r="U286" s="16"/>
      <c r="V286" s="16">
        <v>0.76686209454657905</v>
      </c>
      <c r="W286" s="16">
        <v>0.43235259781372198</v>
      </c>
      <c r="X286" s="16">
        <v>9.3577496065269397E-2</v>
      </c>
      <c r="Y286" s="16">
        <v>0</v>
      </c>
      <c r="Z286" s="16"/>
      <c r="AA286" s="16">
        <v>0.44797583700529803</v>
      </c>
      <c r="AB286" s="16" t="s">
        <v>141</v>
      </c>
      <c r="AC286" s="16">
        <v>1</v>
      </c>
      <c r="AD286" s="16">
        <v>0</v>
      </c>
      <c r="AE286" s="16">
        <v>0.29950048224042802</v>
      </c>
      <c r="AF286" s="16" t="s">
        <v>141</v>
      </c>
      <c r="AG286" s="16"/>
      <c r="AH286" s="16">
        <v>0.32722453968015502</v>
      </c>
      <c r="AI286" s="16">
        <v>0</v>
      </c>
      <c r="AJ286" s="16"/>
      <c r="AK286" s="16">
        <v>0.40334353708473403</v>
      </c>
      <c r="AL286" s="16">
        <v>0</v>
      </c>
      <c r="AM286" s="16"/>
      <c r="AN286" s="16">
        <v>0.36376467533227302</v>
      </c>
      <c r="AO286" s="16">
        <v>0</v>
      </c>
      <c r="AP286" s="16"/>
      <c r="AQ286" s="16">
        <v>0.57535814898762805</v>
      </c>
      <c r="AR286" s="16">
        <v>0</v>
      </c>
      <c r="AS286" s="16">
        <v>0</v>
      </c>
      <c r="AT286" s="16"/>
      <c r="AU286" s="16">
        <v>0.18553155952723599</v>
      </c>
      <c r="AV286" s="16">
        <v>0.37149846629154698</v>
      </c>
      <c r="AW286" s="16"/>
      <c r="AX286" s="16">
        <v>0.139491178231682</v>
      </c>
      <c r="AY286" s="16" t="s">
        <v>141</v>
      </c>
      <c r="AZ286" s="16"/>
      <c r="BA286" s="16">
        <v>0.21940239037965101</v>
      </c>
      <c r="BB286" s="16">
        <v>0.390759303671456</v>
      </c>
      <c r="BC286" s="16"/>
      <c r="BD286" s="16">
        <v>0.35533141046718097</v>
      </c>
      <c r="BE286" s="16">
        <v>0.13944500766985701</v>
      </c>
    </row>
    <row r="287" spans="2:57" x14ac:dyDescent="0.35">
      <c r="B287" t="s">
        <v>175</v>
      </c>
      <c r="C287" s="16">
        <v>8.8884501694808396E-2</v>
      </c>
      <c r="D287" s="16">
        <v>0.118213769319909</v>
      </c>
      <c r="E287" s="16">
        <v>0</v>
      </c>
      <c r="F287" s="16"/>
      <c r="G287" s="16">
        <v>0</v>
      </c>
      <c r="H287" s="16">
        <v>0</v>
      </c>
      <c r="I287" s="16">
        <v>0.1885073944805</v>
      </c>
      <c r="J287" s="16">
        <v>0</v>
      </c>
      <c r="K287" s="16">
        <v>0.38333753002597598</v>
      </c>
      <c r="L287" s="16">
        <v>0</v>
      </c>
      <c r="M287" s="16"/>
      <c r="N287" s="16">
        <v>0</v>
      </c>
      <c r="O287" s="16">
        <v>0.30453836379050597</v>
      </c>
      <c r="P287" s="16">
        <v>0</v>
      </c>
      <c r="Q287" s="16">
        <v>0.124940122648102</v>
      </c>
      <c r="R287" s="16"/>
      <c r="S287" s="16">
        <v>0.14669738237559199</v>
      </c>
      <c r="T287" s="16">
        <v>0</v>
      </c>
      <c r="U287" s="16"/>
      <c r="V287" s="16">
        <v>0</v>
      </c>
      <c r="W287" s="16">
        <v>0</v>
      </c>
      <c r="X287" s="16">
        <v>8.3258300214783906E-2</v>
      </c>
      <c r="Y287" s="16">
        <v>0.38333753002597598</v>
      </c>
      <c r="Z287" s="16"/>
      <c r="AA287" s="16">
        <v>0</v>
      </c>
      <c r="AB287" s="16" t="s">
        <v>141</v>
      </c>
      <c r="AC287" s="16">
        <v>0</v>
      </c>
      <c r="AD287" s="16">
        <v>8.91997220564235E-2</v>
      </c>
      <c r="AE287" s="16">
        <v>0.26647326668639998</v>
      </c>
      <c r="AF287" s="16" t="s">
        <v>141</v>
      </c>
      <c r="AG287" s="16"/>
      <c r="AH287" s="16">
        <v>0.11654346012957301</v>
      </c>
      <c r="AI287" s="16">
        <v>0</v>
      </c>
      <c r="AJ287" s="16"/>
      <c r="AK287" s="16">
        <v>0.14365380872321601</v>
      </c>
      <c r="AL287" s="16">
        <v>0</v>
      </c>
      <c r="AM287" s="16"/>
      <c r="AN287" s="16">
        <v>0.12955750194521501</v>
      </c>
      <c r="AO287" s="16">
        <v>0</v>
      </c>
      <c r="AP287" s="16"/>
      <c r="AQ287" s="16">
        <v>0</v>
      </c>
      <c r="AR287" s="16">
        <v>0.223266928933855</v>
      </c>
      <c r="AS287" s="16">
        <v>0.15100486039755001</v>
      </c>
      <c r="AT287" s="16"/>
      <c r="AU287" s="16">
        <v>7.1736274711806394E-2</v>
      </c>
      <c r="AV287" s="16">
        <v>0.121538276712434</v>
      </c>
      <c r="AW287" s="16"/>
      <c r="AX287" s="16">
        <v>0.10192210737902101</v>
      </c>
      <c r="AY287" s="16" t="s">
        <v>141</v>
      </c>
      <c r="AZ287" s="16"/>
      <c r="BA287" s="16">
        <v>0.10787257967896</v>
      </c>
      <c r="BB287" s="16">
        <v>0</v>
      </c>
      <c r="BC287" s="16"/>
      <c r="BD287" s="16">
        <v>7.5598749665134399E-2</v>
      </c>
      <c r="BE287" s="16">
        <v>0.124067802625665</v>
      </c>
    </row>
    <row r="288" spans="2:57" x14ac:dyDescent="0.35">
      <c r="B288" t="s">
        <v>110</v>
      </c>
      <c r="C288" s="16">
        <v>0</v>
      </c>
      <c r="D288" s="16">
        <v>0</v>
      </c>
      <c r="E288" s="16">
        <v>0</v>
      </c>
      <c r="F288" s="16"/>
      <c r="G288" s="16">
        <v>0</v>
      </c>
      <c r="H288" s="16">
        <v>0</v>
      </c>
      <c r="I288" s="16">
        <v>0</v>
      </c>
      <c r="J288" s="16">
        <v>0</v>
      </c>
      <c r="K288" s="16">
        <v>0</v>
      </c>
      <c r="L288" s="16">
        <v>0</v>
      </c>
      <c r="M288" s="16"/>
      <c r="N288" s="16">
        <v>0</v>
      </c>
      <c r="O288" s="16">
        <v>0</v>
      </c>
      <c r="P288" s="16">
        <v>0</v>
      </c>
      <c r="Q288" s="16">
        <v>0</v>
      </c>
      <c r="R288" s="16"/>
      <c r="S288" s="16">
        <v>0</v>
      </c>
      <c r="T288" s="16">
        <v>0</v>
      </c>
      <c r="U288" s="16"/>
      <c r="V288" s="16">
        <v>0</v>
      </c>
      <c r="W288" s="16">
        <v>0</v>
      </c>
      <c r="X288" s="16">
        <v>0</v>
      </c>
      <c r="Y288" s="16">
        <v>0</v>
      </c>
      <c r="Z288" s="16"/>
      <c r="AA288" s="16">
        <v>0</v>
      </c>
      <c r="AB288" s="16" t="s">
        <v>141</v>
      </c>
      <c r="AC288" s="16">
        <v>0</v>
      </c>
      <c r="AD288" s="16">
        <v>0</v>
      </c>
      <c r="AE288" s="16">
        <v>0</v>
      </c>
      <c r="AF288" s="16" t="s">
        <v>141</v>
      </c>
      <c r="AG288" s="16"/>
      <c r="AH288" s="16">
        <v>0</v>
      </c>
      <c r="AI288" s="16">
        <v>0</v>
      </c>
      <c r="AJ288" s="16"/>
      <c r="AK288" s="16">
        <v>0</v>
      </c>
      <c r="AL288" s="16">
        <v>0</v>
      </c>
      <c r="AM288" s="16"/>
      <c r="AN288" s="16">
        <v>0</v>
      </c>
      <c r="AO288" s="16">
        <v>0</v>
      </c>
      <c r="AP288" s="16"/>
      <c r="AQ288" s="16">
        <v>0</v>
      </c>
      <c r="AR288" s="16">
        <v>0</v>
      </c>
      <c r="AS288" s="16">
        <v>0</v>
      </c>
      <c r="AT288" s="16"/>
      <c r="AU288" s="16">
        <v>0</v>
      </c>
      <c r="AV288" s="16">
        <v>0</v>
      </c>
      <c r="AW288" s="16"/>
      <c r="AX288" s="16">
        <v>0</v>
      </c>
      <c r="AY288" s="16" t="s">
        <v>141</v>
      </c>
      <c r="AZ288" s="16"/>
      <c r="BA288" s="16">
        <v>0</v>
      </c>
      <c r="BB288" s="16">
        <v>0</v>
      </c>
      <c r="BC288" s="16"/>
      <c r="BD288" s="16">
        <v>0</v>
      </c>
      <c r="BE288" s="16">
        <v>0</v>
      </c>
    </row>
    <row r="289" spans="2:57" x14ac:dyDescent="0.35">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row>
    <row r="290" spans="2:57" x14ac:dyDescent="0.35">
      <c r="B290" s="7" t="s">
        <v>177</v>
      </c>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row>
    <row r="291" spans="2:57" x14ac:dyDescent="0.35">
      <c r="B291" s="15" t="s">
        <v>21</v>
      </c>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row>
    <row r="292" spans="2:57" x14ac:dyDescent="0.35">
      <c r="B292" t="s">
        <v>172</v>
      </c>
      <c r="C292" s="16">
        <v>0.35639701160565401</v>
      </c>
      <c r="D292" s="16">
        <v>0.45030765724412197</v>
      </c>
      <c r="E292" s="16">
        <v>0.21060522994974901</v>
      </c>
      <c r="F292" s="16"/>
      <c r="G292" s="16">
        <v>0.22808975522692901</v>
      </c>
      <c r="H292" s="16">
        <v>0.63421046333334596</v>
      </c>
      <c r="I292" s="16">
        <v>0.313629158431386</v>
      </c>
      <c r="J292" s="16">
        <v>0.27955506145181203</v>
      </c>
      <c r="K292" s="16">
        <v>0.174999465481227</v>
      </c>
      <c r="L292" s="16">
        <v>0.10097654693408099</v>
      </c>
      <c r="M292" s="16"/>
      <c r="N292" s="16">
        <v>0.29944758580180703</v>
      </c>
      <c r="O292" s="16">
        <v>0.34513670656918</v>
      </c>
      <c r="P292" s="16">
        <v>0.32607220914825502</v>
      </c>
      <c r="Q292" s="16">
        <v>0.42960524136851702</v>
      </c>
      <c r="R292" s="16"/>
      <c r="S292" s="16">
        <v>0.34601324489489999</v>
      </c>
      <c r="T292" s="16">
        <v>0.36859303144675898</v>
      </c>
      <c r="U292" s="16"/>
      <c r="V292" s="16">
        <v>0.27187657338794302</v>
      </c>
      <c r="W292" s="16">
        <v>0.31491440108915397</v>
      </c>
      <c r="X292" s="16">
        <v>0.42690006705036998</v>
      </c>
      <c r="Y292" s="16">
        <v>0.37881120813992802</v>
      </c>
      <c r="Z292" s="16"/>
      <c r="AA292" s="16">
        <v>0.28236789322568701</v>
      </c>
      <c r="AB292" s="16">
        <v>0.33100533520557501</v>
      </c>
      <c r="AC292" s="16">
        <v>0.25086842317346703</v>
      </c>
      <c r="AD292" s="16">
        <v>0.46607143028963099</v>
      </c>
      <c r="AE292" s="16">
        <v>0.280983830993985</v>
      </c>
      <c r="AF292" s="16">
        <v>0.62594013877002797</v>
      </c>
      <c r="AG292" s="16"/>
      <c r="AH292" s="16">
        <v>0.40662668353529702</v>
      </c>
      <c r="AI292" s="16">
        <v>0.32621399560701902</v>
      </c>
      <c r="AJ292" s="16"/>
      <c r="AK292" s="16">
        <v>0.40360841533507802</v>
      </c>
      <c r="AL292" s="16">
        <v>0.41921381149780801</v>
      </c>
      <c r="AM292" s="16"/>
      <c r="AN292" s="16">
        <v>0.40871293906531703</v>
      </c>
      <c r="AO292" s="16">
        <v>0.310018210020442</v>
      </c>
      <c r="AP292" s="16"/>
      <c r="AQ292" s="16">
        <v>0.35386983389806598</v>
      </c>
      <c r="AR292" s="16">
        <v>0.22175823828077801</v>
      </c>
      <c r="AS292" s="16">
        <v>0.50511848300085305</v>
      </c>
      <c r="AT292" s="16"/>
      <c r="AU292" s="16">
        <v>0.368607421543099</v>
      </c>
      <c r="AV292" s="16">
        <v>0.34041029708923298</v>
      </c>
      <c r="AW292" s="16"/>
      <c r="AX292" s="16">
        <v>0.35628179130556198</v>
      </c>
      <c r="AY292" s="16">
        <v>0.256226985837331</v>
      </c>
      <c r="AZ292" s="16"/>
      <c r="BA292" s="16">
        <v>0.337274411228214</v>
      </c>
      <c r="BB292" s="16">
        <v>0.42460096339403303</v>
      </c>
      <c r="BC292" s="16"/>
      <c r="BD292" s="16">
        <v>0.358531347450814</v>
      </c>
      <c r="BE292" s="16">
        <v>0.34928271579082898</v>
      </c>
    </row>
    <row r="293" spans="2:57" x14ac:dyDescent="0.35">
      <c r="B293" t="s">
        <v>173</v>
      </c>
      <c r="C293" s="16">
        <v>0.360277257050866</v>
      </c>
      <c r="D293" s="16">
        <v>0.31269611451729501</v>
      </c>
      <c r="E293" s="16">
        <v>0.43414470302603397</v>
      </c>
      <c r="F293" s="16"/>
      <c r="G293" s="16">
        <v>0.42919144435898299</v>
      </c>
      <c r="H293" s="16">
        <v>0.22872985624741299</v>
      </c>
      <c r="I293" s="16">
        <v>0.49855509236580597</v>
      </c>
      <c r="J293" s="16">
        <v>0.316207145859558</v>
      </c>
      <c r="K293" s="16">
        <v>0.39020498922957603</v>
      </c>
      <c r="L293" s="16">
        <v>0.39863602318844499</v>
      </c>
      <c r="M293" s="16"/>
      <c r="N293" s="16">
        <v>0.42453097943921297</v>
      </c>
      <c r="O293" s="16">
        <v>0.35166497928208301</v>
      </c>
      <c r="P293" s="16">
        <v>0.33287842557502501</v>
      </c>
      <c r="Q293" s="16">
        <v>0.36315984797282602</v>
      </c>
      <c r="R293" s="16"/>
      <c r="S293" s="16">
        <v>0.35293304790367402</v>
      </c>
      <c r="T293" s="16">
        <v>0.36890323286209198</v>
      </c>
      <c r="U293" s="16"/>
      <c r="V293" s="16">
        <v>0.43474299368124603</v>
      </c>
      <c r="W293" s="16">
        <v>0.29853039598009501</v>
      </c>
      <c r="X293" s="16">
        <v>0.38002425319181699</v>
      </c>
      <c r="Y293" s="16">
        <v>0.38939016450740899</v>
      </c>
      <c r="Z293" s="16"/>
      <c r="AA293" s="16">
        <v>0.30092364278138201</v>
      </c>
      <c r="AB293" s="16">
        <v>0.37231133140816203</v>
      </c>
      <c r="AC293" s="16">
        <v>0.48415911545944701</v>
      </c>
      <c r="AD293" s="16">
        <v>0.31201619349258602</v>
      </c>
      <c r="AE293" s="16">
        <v>0.53305162434664999</v>
      </c>
      <c r="AF293" s="16">
        <v>0.170453726281351</v>
      </c>
      <c r="AG293" s="16"/>
      <c r="AH293" s="16">
        <v>0.332053632292934</v>
      </c>
      <c r="AI293" s="16">
        <v>0.34846413312989499</v>
      </c>
      <c r="AJ293" s="16"/>
      <c r="AK293" s="16">
        <v>0.25973574864090898</v>
      </c>
      <c r="AL293" s="16">
        <v>0.35634732314870898</v>
      </c>
      <c r="AM293" s="16"/>
      <c r="AN293" s="16">
        <v>0.29835233800234201</v>
      </c>
      <c r="AO293" s="16">
        <v>0.41312512282664399</v>
      </c>
      <c r="AP293" s="16"/>
      <c r="AQ293" s="16">
        <v>0.314395573932998</v>
      </c>
      <c r="AR293" s="16">
        <v>0.45677286135913198</v>
      </c>
      <c r="AS293" s="16">
        <v>0.290740035222464</v>
      </c>
      <c r="AT293" s="16"/>
      <c r="AU293" s="16">
        <v>0.40333213128918699</v>
      </c>
      <c r="AV293" s="16">
        <v>0.30390683324735301</v>
      </c>
      <c r="AW293" s="16"/>
      <c r="AX293" s="16">
        <v>0.36849017047845201</v>
      </c>
      <c r="AY293" s="16">
        <v>0.239211884404117</v>
      </c>
      <c r="AZ293" s="16"/>
      <c r="BA293" s="16">
        <v>0.37915036975119898</v>
      </c>
      <c r="BB293" s="16">
        <v>0.29296314478040397</v>
      </c>
      <c r="BC293" s="16"/>
      <c r="BD293" s="16">
        <v>0.35856270387027001</v>
      </c>
      <c r="BE293" s="16">
        <v>0.31434207202803999</v>
      </c>
    </row>
    <row r="294" spans="2:57" x14ac:dyDescent="0.35">
      <c r="B294" t="s">
        <v>174</v>
      </c>
      <c r="C294" s="16">
        <v>0.23213169724732799</v>
      </c>
      <c r="D294" s="16">
        <v>0.18181723760827101</v>
      </c>
      <c r="E294" s="16">
        <v>0.310242487179193</v>
      </c>
      <c r="F294" s="16"/>
      <c r="G294" s="16">
        <v>0.26200036416847799</v>
      </c>
      <c r="H294" s="16">
        <v>0.13705968041924099</v>
      </c>
      <c r="I294" s="16">
        <v>0.187815749202807</v>
      </c>
      <c r="J294" s="16">
        <v>0.28541002356252498</v>
      </c>
      <c r="K294" s="16">
        <v>0.29785150601005</v>
      </c>
      <c r="L294" s="16">
        <v>0.50038742987747398</v>
      </c>
      <c r="M294" s="16"/>
      <c r="N294" s="16">
        <v>0.210759773939797</v>
      </c>
      <c r="O294" s="16">
        <v>0.21434946029433699</v>
      </c>
      <c r="P294" s="16">
        <v>0.29021743197066002</v>
      </c>
      <c r="Q294" s="16">
        <v>0.18768007263068501</v>
      </c>
      <c r="R294" s="16"/>
      <c r="S294" s="16">
        <v>0.25070611806716597</v>
      </c>
      <c r="T294" s="16">
        <v>0.21031552868672501</v>
      </c>
      <c r="U294" s="16"/>
      <c r="V294" s="16">
        <v>0.25785194965428998</v>
      </c>
      <c r="W294" s="16">
        <v>0.30286387484792499</v>
      </c>
      <c r="X294" s="16">
        <v>0.18115893547133899</v>
      </c>
      <c r="Y294" s="16">
        <v>0.117334509883649</v>
      </c>
      <c r="Z294" s="16"/>
      <c r="AA294" s="16">
        <v>0.34185849351036302</v>
      </c>
      <c r="AB294" s="16">
        <v>0.25690846679586798</v>
      </c>
      <c r="AC294" s="16">
        <v>0.21171285966105499</v>
      </c>
      <c r="AD294" s="16">
        <v>0.166442868130145</v>
      </c>
      <c r="AE294" s="16">
        <v>0.18596454465936499</v>
      </c>
      <c r="AF294" s="16">
        <v>0.12870223595633601</v>
      </c>
      <c r="AG294" s="16"/>
      <c r="AH294" s="16">
        <v>0.21661814222731399</v>
      </c>
      <c r="AI294" s="16">
        <v>0.259211578230577</v>
      </c>
      <c r="AJ294" s="16"/>
      <c r="AK294" s="16">
        <v>0.29296167440898202</v>
      </c>
      <c r="AL294" s="16">
        <v>0.175687546757996</v>
      </c>
      <c r="AM294" s="16"/>
      <c r="AN294" s="16">
        <v>0.239451572184017</v>
      </c>
      <c r="AO294" s="16">
        <v>0.23362309349350399</v>
      </c>
      <c r="AP294" s="16"/>
      <c r="AQ294" s="16">
        <v>0.30878645559675799</v>
      </c>
      <c r="AR294" s="16">
        <v>0.28017169398015201</v>
      </c>
      <c r="AS294" s="16">
        <v>0.12424671240339601</v>
      </c>
      <c r="AT294" s="16"/>
      <c r="AU294" s="16">
        <v>0.20155949974729001</v>
      </c>
      <c r="AV294" s="16">
        <v>0.27215893597859198</v>
      </c>
      <c r="AW294" s="16"/>
      <c r="AX294" s="16">
        <v>0.221303383052218</v>
      </c>
      <c r="AY294" s="16">
        <v>0.50456112975855205</v>
      </c>
      <c r="AZ294" s="16"/>
      <c r="BA294" s="16">
        <v>0.23658585499592799</v>
      </c>
      <c r="BB294" s="16">
        <v>0.21624519884506199</v>
      </c>
      <c r="BC294" s="16"/>
      <c r="BD294" s="16">
        <v>0.26358760477200099</v>
      </c>
      <c r="BE294" s="16">
        <v>0.222281445059508</v>
      </c>
    </row>
    <row r="295" spans="2:57" x14ac:dyDescent="0.35">
      <c r="B295" t="s">
        <v>175</v>
      </c>
      <c r="C295" s="16">
        <v>5.1194034096152898E-2</v>
      </c>
      <c r="D295" s="16">
        <v>5.5178990630311703E-2</v>
      </c>
      <c r="E295" s="16">
        <v>4.5007579845024098E-2</v>
      </c>
      <c r="F295" s="16"/>
      <c r="G295" s="16">
        <v>8.0718436245609995E-2</v>
      </c>
      <c r="H295" s="16">
        <v>0</v>
      </c>
      <c r="I295" s="16">
        <v>0</v>
      </c>
      <c r="J295" s="16">
        <v>0.118827769126105</v>
      </c>
      <c r="K295" s="16">
        <v>0.136944039279148</v>
      </c>
      <c r="L295" s="16">
        <v>0</v>
      </c>
      <c r="M295" s="16"/>
      <c r="N295" s="16">
        <v>6.5261660819182193E-2</v>
      </c>
      <c r="O295" s="16">
        <v>8.8848853854399404E-2</v>
      </c>
      <c r="P295" s="16">
        <v>5.0831933306059403E-2</v>
      </c>
      <c r="Q295" s="16">
        <v>1.9554838027972601E-2</v>
      </c>
      <c r="R295" s="16"/>
      <c r="S295" s="16">
        <v>5.0347589134260497E-2</v>
      </c>
      <c r="T295" s="16">
        <v>5.2188207004424399E-2</v>
      </c>
      <c r="U295" s="16"/>
      <c r="V295" s="16">
        <v>3.5528483276521299E-2</v>
      </c>
      <c r="W295" s="16">
        <v>8.3691328082826005E-2</v>
      </c>
      <c r="X295" s="16">
        <v>1.19167442864748E-2</v>
      </c>
      <c r="Y295" s="16">
        <v>0.114464117469014</v>
      </c>
      <c r="Z295" s="16"/>
      <c r="AA295" s="16">
        <v>7.4849970482567502E-2</v>
      </c>
      <c r="AB295" s="16">
        <v>3.9774866590395502E-2</v>
      </c>
      <c r="AC295" s="16">
        <v>5.3259601706031702E-2</v>
      </c>
      <c r="AD295" s="16">
        <v>5.5469508087637703E-2</v>
      </c>
      <c r="AE295" s="16">
        <v>0</v>
      </c>
      <c r="AF295" s="16">
        <v>7.4903898992284307E-2</v>
      </c>
      <c r="AG295" s="16"/>
      <c r="AH295" s="16">
        <v>4.4701541944454498E-2</v>
      </c>
      <c r="AI295" s="16">
        <v>6.6110293032509093E-2</v>
      </c>
      <c r="AJ295" s="16"/>
      <c r="AK295" s="16">
        <v>4.3694161615031001E-2</v>
      </c>
      <c r="AL295" s="16">
        <v>4.8751318595487099E-2</v>
      </c>
      <c r="AM295" s="16"/>
      <c r="AN295" s="16">
        <v>5.3483150748323702E-2</v>
      </c>
      <c r="AO295" s="16">
        <v>4.3233573659409497E-2</v>
      </c>
      <c r="AP295" s="16"/>
      <c r="AQ295" s="16">
        <v>2.2948136572178798E-2</v>
      </c>
      <c r="AR295" s="16">
        <v>4.1297206379937001E-2</v>
      </c>
      <c r="AS295" s="16">
        <v>7.98947693732871E-2</v>
      </c>
      <c r="AT295" s="16"/>
      <c r="AU295" s="16">
        <v>2.6500947420424099E-2</v>
      </c>
      <c r="AV295" s="16">
        <v>8.3523933684821999E-2</v>
      </c>
      <c r="AW295" s="16"/>
      <c r="AX295" s="16">
        <v>5.3924655163767897E-2</v>
      </c>
      <c r="AY295" s="16">
        <v>0</v>
      </c>
      <c r="AZ295" s="16"/>
      <c r="BA295" s="16">
        <v>4.6989364024659502E-2</v>
      </c>
      <c r="BB295" s="16">
        <v>6.6190692980501203E-2</v>
      </c>
      <c r="BC295" s="16"/>
      <c r="BD295" s="16">
        <v>1.93183439069157E-2</v>
      </c>
      <c r="BE295" s="16">
        <v>0.114093767121622</v>
      </c>
    </row>
    <row r="296" spans="2:57" x14ac:dyDescent="0.35">
      <c r="B296" t="s">
        <v>110</v>
      </c>
      <c r="C296" s="16">
        <v>0</v>
      </c>
      <c r="D296" s="16">
        <v>0</v>
      </c>
      <c r="E296" s="16">
        <v>0</v>
      </c>
      <c r="F296" s="16"/>
      <c r="G296" s="16">
        <v>0</v>
      </c>
      <c r="H296" s="16">
        <v>0</v>
      </c>
      <c r="I296" s="16">
        <v>0</v>
      </c>
      <c r="J296" s="16">
        <v>0</v>
      </c>
      <c r="K296" s="16">
        <v>0</v>
      </c>
      <c r="L296" s="16">
        <v>0</v>
      </c>
      <c r="M296" s="16"/>
      <c r="N296" s="16">
        <v>0</v>
      </c>
      <c r="O296" s="16">
        <v>0</v>
      </c>
      <c r="P296" s="16">
        <v>0</v>
      </c>
      <c r="Q296" s="16">
        <v>0</v>
      </c>
      <c r="R296" s="16"/>
      <c r="S296" s="16">
        <v>0</v>
      </c>
      <c r="T296" s="16">
        <v>0</v>
      </c>
      <c r="U296" s="16"/>
      <c r="V296" s="16">
        <v>0</v>
      </c>
      <c r="W296" s="16">
        <v>0</v>
      </c>
      <c r="X296" s="16">
        <v>0</v>
      </c>
      <c r="Y296" s="16">
        <v>0</v>
      </c>
      <c r="Z296" s="16"/>
      <c r="AA296" s="16">
        <v>0</v>
      </c>
      <c r="AB296" s="16">
        <v>0</v>
      </c>
      <c r="AC296" s="16">
        <v>0</v>
      </c>
      <c r="AD296" s="16">
        <v>0</v>
      </c>
      <c r="AE296" s="16">
        <v>0</v>
      </c>
      <c r="AF296" s="16">
        <v>0</v>
      </c>
      <c r="AG296" s="16"/>
      <c r="AH296" s="16">
        <v>0</v>
      </c>
      <c r="AI296" s="16">
        <v>0</v>
      </c>
      <c r="AJ296" s="16"/>
      <c r="AK296" s="16">
        <v>0</v>
      </c>
      <c r="AL296" s="16">
        <v>0</v>
      </c>
      <c r="AM296" s="16"/>
      <c r="AN296" s="16">
        <v>0</v>
      </c>
      <c r="AO296" s="16">
        <v>0</v>
      </c>
      <c r="AP296" s="16"/>
      <c r="AQ296" s="16">
        <v>0</v>
      </c>
      <c r="AR296" s="16">
        <v>0</v>
      </c>
      <c r="AS296" s="16">
        <v>0</v>
      </c>
      <c r="AT296" s="16"/>
      <c r="AU296" s="16">
        <v>0</v>
      </c>
      <c r="AV296" s="16">
        <v>0</v>
      </c>
      <c r="AW296" s="16"/>
      <c r="AX296" s="16">
        <v>0</v>
      </c>
      <c r="AY296" s="16">
        <v>0</v>
      </c>
      <c r="AZ296" s="16"/>
      <c r="BA296" s="16">
        <v>0</v>
      </c>
      <c r="BB296" s="16">
        <v>0</v>
      </c>
      <c r="BC296" s="16"/>
      <c r="BD296" s="16">
        <v>0</v>
      </c>
      <c r="BE296" s="16">
        <v>0</v>
      </c>
    </row>
    <row r="297" spans="2:57" x14ac:dyDescent="0.35">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row>
    <row r="298" spans="2:57" x14ac:dyDescent="0.35">
      <c r="B298" s="7" t="s">
        <v>178</v>
      </c>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row>
    <row r="299" spans="2:57" x14ac:dyDescent="0.35">
      <c r="B299" s="15" t="s">
        <v>19</v>
      </c>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row>
    <row r="300" spans="2:57" x14ac:dyDescent="0.35">
      <c r="B300" t="s">
        <v>172</v>
      </c>
      <c r="C300" s="16">
        <v>0.31830966638275199</v>
      </c>
      <c r="D300" s="16">
        <v>0.36419879405869898</v>
      </c>
      <c r="E300" s="16">
        <v>0.21399774979224201</v>
      </c>
      <c r="F300" s="16"/>
      <c r="G300" s="16">
        <v>0.18716894672295201</v>
      </c>
      <c r="H300" s="16">
        <v>0.43048935203354899</v>
      </c>
      <c r="I300" s="16">
        <v>0.31167678377381902</v>
      </c>
      <c r="J300" s="16">
        <v>0.38844804144953499</v>
      </c>
      <c r="K300" s="16">
        <v>0.307889591617026</v>
      </c>
      <c r="L300" s="16">
        <v>0.206484923438397</v>
      </c>
      <c r="M300" s="16"/>
      <c r="N300" s="16">
        <v>0.288794308604233</v>
      </c>
      <c r="O300" s="16">
        <v>0.19091243630707699</v>
      </c>
      <c r="P300" s="16">
        <v>0.37715086654847901</v>
      </c>
      <c r="Q300" s="16">
        <v>0.33530254025512102</v>
      </c>
      <c r="R300" s="16"/>
      <c r="S300" s="16">
        <v>0.365836219982136</v>
      </c>
      <c r="T300" s="16">
        <v>0.261337867966427</v>
      </c>
      <c r="U300" s="16"/>
      <c r="V300" s="16">
        <v>0.41566682242453501</v>
      </c>
      <c r="W300" s="16">
        <v>0.22802296492052701</v>
      </c>
      <c r="X300" s="16">
        <v>0.31210759928424803</v>
      </c>
      <c r="Y300" s="16">
        <v>0.53280187789264</v>
      </c>
      <c r="Z300" s="16"/>
      <c r="AA300" s="16">
        <v>0.28261602951238801</v>
      </c>
      <c r="AB300" s="16">
        <v>0.26666160278260898</v>
      </c>
      <c r="AC300" s="16">
        <v>0.27022149351086999</v>
      </c>
      <c r="AD300" s="16">
        <v>0.45215818213151698</v>
      </c>
      <c r="AE300" s="16">
        <v>0.17716067584481701</v>
      </c>
      <c r="AF300" s="16">
        <v>0.29998464713113299</v>
      </c>
      <c r="AG300" s="16"/>
      <c r="AH300" s="16">
        <v>0.363410179856411</v>
      </c>
      <c r="AI300" s="16">
        <v>0.29183106054892399</v>
      </c>
      <c r="AJ300" s="16"/>
      <c r="AK300" s="16">
        <v>0.363774973738625</v>
      </c>
      <c r="AL300" s="16">
        <v>0.37406068371348</v>
      </c>
      <c r="AM300" s="16"/>
      <c r="AN300" s="16">
        <v>0.36796238519566599</v>
      </c>
      <c r="AO300" s="16">
        <v>0.28263122072795899</v>
      </c>
      <c r="AP300" s="16"/>
      <c r="AQ300" s="16">
        <v>0.243174128182749</v>
      </c>
      <c r="AR300" s="16">
        <v>0.30039063403968103</v>
      </c>
      <c r="AS300" s="16">
        <v>0.363843492898764</v>
      </c>
      <c r="AT300" s="16"/>
      <c r="AU300" s="16">
        <v>0.37114966884893702</v>
      </c>
      <c r="AV300" s="16">
        <v>0.26351285692050103</v>
      </c>
      <c r="AW300" s="16"/>
      <c r="AX300" s="16">
        <v>0.34226804444673598</v>
      </c>
      <c r="AY300" s="16">
        <v>0</v>
      </c>
      <c r="AZ300" s="16"/>
      <c r="BA300" s="16">
        <v>0.28409642386438699</v>
      </c>
      <c r="BB300" s="16">
        <v>0.67458986759962403</v>
      </c>
      <c r="BC300" s="16"/>
      <c r="BD300" s="16">
        <v>0.36709195127301297</v>
      </c>
      <c r="BE300" s="16">
        <v>0.20392914205566001</v>
      </c>
    </row>
    <row r="301" spans="2:57" x14ac:dyDescent="0.35">
      <c r="B301" t="s">
        <v>173</v>
      </c>
      <c r="C301" s="16">
        <v>0.47469249606866898</v>
      </c>
      <c r="D301" s="16">
        <v>0.49815222614988097</v>
      </c>
      <c r="E301" s="16">
        <v>0.42136549833735398</v>
      </c>
      <c r="F301" s="16"/>
      <c r="G301" s="16">
        <v>0.71588009261096697</v>
      </c>
      <c r="H301" s="16">
        <v>0.403720482063537</v>
      </c>
      <c r="I301" s="16">
        <v>0.489254166170697</v>
      </c>
      <c r="J301" s="16">
        <v>0.36762581830448199</v>
      </c>
      <c r="K301" s="16">
        <v>0.53866502863656596</v>
      </c>
      <c r="L301" s="16">
        <v>0.433248400277849</v>
      </c>
      <c r="M301" s="16"/>
      <c r="N301" s="16">
        <v>0.52183212063715301</v>
      </c>
      <c r="O301" s="16">
        <v>0.50733407104575601</v>
      </c>
      <c r="P301" s="16">
        <v>0.43278626981975099</v>
      </c>
      <c r="Q301" s="16">
        <v>0.48375444527807698</v>
      </c>
      <c r="R301" s="16"/>
      <c r="S301" s="16">
        <v>0.46429233334827102</v>
      </c>
      <c r="T301" s="16">
        <v>0.487159547203873</v>
      </c>
      <c r="U301" s="16"/>
      <c r="V301" s="16">
        <v>0.58433317757546499</v>
      </c>
      <c r="W301" s="16">
        <v>0.56202419274528004</v>
      </c>
      <c r="X301" s="16">
        <v>0.38635974154355601</v>
      </c>
      <c r="Y301" s="16">
        <v>0.39867199784580298</v>
      </c>
      <c r="Z301" s="16"/>
      <c r="AA301" s="16">
        <v>0.624096238208245</v>
      </c>
      <c r="AB301" s="16">
        <v>0.62365295376304097</v>
      </c>
      <c r="AC301" s="16">
        <v>0.56559060285673302</v>
      </c>
      <c r="AD301" s="16">
        <v>0.31130072570683098</v>
      </c>
      <c r="AE301" s="16">
        <v>0.42457883886007802</v>
      </c>
      <c r="AF301" s="16">
        <v>0.48945143027524102</v>
      </c>
      <c r="AG301" s="16"/>
      <c r="AH301" s="16">
        <v>0.418913076672847</v>
      </c>
      <c r="AI301" s="16">
        <v>0.50808022443077705</v>
      </c>
      <c r="AJ301" s="16"/>
      <c r="AK301" s="16">
        <v>0.41323149121020197</v>
      </c>
      <c r="AL301" s="16">
        <v>0.48140334077700297</v>
      </c>
      <c r="AM301" s="16"/>
      <c r="AN301" s="16">
        <v>0.412943202109047</v>
      </c>
      <c r="AO301" s="16">
        <v>0.51307425179815003</v>
      </c>
      <c r="AP301" s="16"/>
      <c r="AQ301" s="16">
        <v>0.53668166403365802</v>
      </c>
      <c r="AR301" s="16">
        <v>0.44253764027090697</v>
      </c>
      <c r="AS301" s="16">
        <v>0.47512695857617099</v>
      </c>
      <c r="AT301" s="16"/>
      <c r="AU301" s="16">
        <v>0.42460133531272898</v>
      </c>
      <c r="AV301" s="16">
        <v>0.52663866684038296</v>
      </c>
      <c r="AW301" s="16"/>
      <c r="AX301" s="16">
        <v>0.47569533532104202</v>
      </c>
      <c r="AY301" s="16">
        <v>0.24927181323815101</v>
      </c>
      <c r="AZ301" s="16"/>
      <c r="BA301" s="16">
        <v>0.50473506931465595</v>
      </c>
      <c r="BB301" s="16">
        <v>0.16184363249172501</v>
      </c>
      <c r="BC301" s="16"/>
      <c r="BD301" s="16">
        <v>0.483523709025588</v>
      </c>
      <c r="BE301" s="16">
        <v>0.480112361216263</v>
      </c>
    </row>
    <row r="302" spans="2:57" x14ac:dyDescent="0.35">
      <c r="B302" t="s">
        <v>174</v>
      </c>
      <c r="C302" s="16">
        <v>0.16700261672951899</v>
      </c>
      <c r="D302" s="16">
        <v>0.10400084302841001</v>
      </c>
      <c r="E302" s="16">
        <v>0.31021378887845003</v>
      </c>
      <c r="F302" s="16"/>
      <c r="G302" s="16">
        <v>9.6950960666081207E-2</v>
      </c>
      <c r="H302" s="16">
        <v>0.16579016590291401</v>
      </c>
      <c r="I302" s="16">
        <v>0.199069050055484</v>
      </c>
      <c r="J302" s="16">
        <v>0.161616855496831</v>
      </c>
      <c r="K302" s="16">
        <v>6.8077564578766306E-2</v>
      </c>
      <c r="L302" s="16">
        <v>0.27170013370984802</v>
      </c>
      <c r="M302" s="16"/>
      <c r="N302" s="16">
        <v>0.189373570758613</v>
      </c>
      <c r="O302" s="16">
        <v>0.240468575898723</v>
      </c>
      <c r="P302" s="16">
        <v>0.112334140495016</v>
      </c>
      <c r="Q302" s="16">
        <v>0.180943014466801</v>
      </c>
      <c r="R302" s="16"/>
      <c r="S302" s="16">
        <v>0.11480773223117501</v>
      </c>
      <c r="T302" s="16">
        <v>0.22957051220683</v>
      </c>
      <c r="U302" s="16"/>
      <c r="V302" s="16">
        <v>0</v>
      </c>
      <c r="W302" s="16">
        <v>0.158569490715921</v>
      </c>
      <c r="X302" s="16">
        <v>0.249019354016873</v>
      </c>
      <c r="Y302" s="16">
        <v>6.8526124261557506E-2</v>
      </c>
      <c r="Z302" s="16"/>
      <c r="AA302" s="16">
        <v>4.1023416681218998E-2</v>
      </c>
      <c r="AB302" s="16">
        <v>0.10968544345435</v>
      </c>
      <c r="AC302" s="16">
        <v>0.16418790363239699</v>
      </c>
      <c r="AD302" s="16">
        <v>0.161879825031115</v>
      </c>
      <c r="AE302" s="16">
        <v>0.36811669467775998</v>
      </c>
      <c r="AF302" s="16">
        <v>0.210563922593626</v>
      </c>
      <c r="AG302" s="16"/>
      <c r="AH302" s="16">
        <v>0.16744030815609001</v>
      </c>
      <c r="AI302" s="16">
        <v>0.15364318464010199</v>
      </c>
      <c r="AJ302" s="16"/>
      <c r="AK302" s="16">
        <v>0.200230961599977</v>
      </c>
      <c r="AL302" s="16">
        <v>0.102584274943332</v>
      </c>
      <c r="AM302" s="16"/>
      <c r="AN302" s="16">
        <v>0.19583640595084201</v>
      </c>
      <c r="AO302" s="16">
        <v>0.16774400654871499</v>
      </c>
      <c r="AP302" s="16"/>
      <c r="AQ302" s="16">
        <v>0.220144207783594</v>
      </c>
      <c r="AR302" s="16">
        <v>0.16414800088540499</v>
      </c>
      <c r="AS302" s="16">
        <v>0.16102954852506501</v>
      </c>
      <c r="AT302" s="16"/>
      <c r="AU302" s="16">
        <v>0.14064075599783599</v>
      </c>
      <c r="AV302" s="16">
        <v>0.19434072786054801</v>
      </c>
      <c r="AW302" s="16"/>
      <c r="AX302" s="16">
        <v>0.157815042863756</v>
      </c>
      <c r="AY302" s="16">
        <v>0.40289471416515799</v>
      </c>
      <c r="AZ302" s="16"/>
      <c r="BA302" s="16">
        <v>0.16733258369852899</v>
      </c>
      <c r="BB302" s="16">
        <v>0.16356649990865099</v>
      </c>
      <c r="BC302" s="16"/>
      <c r="BD302" s="16">
        <v>0.110244237652514</v>
      </c>
      <c r="BE302" s="16">
        <v>0.26899275113110699</v>
      </c>
    </row>
    <row r="303" spans="2:57" x14ac:dyDescent="0.35">
      <c r="B303" t="s">
        <v>175</v>
      </c>
      <c r="C303" s="16">
        <v>3.9995220819059998E-2</v>
      </c>
      <c r="D303" s="16">
        <v>3.36481367630109E-2</v>
      </c>
      <c r="E303" s="16">
        <v>5.4422962991953601E-2</v>
      </c>
      <c r="F303" s="16"/>
      <c r="G303" s="16">
        <v>0</v>
      </c>
      <c r="H303" s="16">
        <v>0</v>
      </c>
      <c r="I303" s="16">
        <v>0</v>
      </c>
      <c r="J303" s="16">
        <v>8.2309284749151307E-2</v>
      </c>
      <c r="K303" s="16">
        <v>8.5367815167641095E-2</v>
      </c>
      <c r="L303" s="16">
        <v>8.8566542573905602E-2</v>
      </c>
      <c r="M303" s="16"/>
      <c r="N303" s="16">
        <v>0</v>
      </c>
      <c r="O303" s="16">
        <v>6.1284916748444503E-2</v>
      </c>
      <c r="P303" s="16">
        <v>7.7728723136753899E-2</v>
      </c>
      <c r="Q303" s="16">
        <v>0</v>
      </c>
      <c r="R303" s="16"/>
      <c r="S303" s="16">
        <v>5.5063714438418898E-2</v>
      </c>
      <c r="T303" s="16">
        <v>2.19320726228708E-2</v>
      </c>
      <c r="U303" s="16"/>
      <c r="V303" s="16">
        <v>0</v>
      </c>
      <c r="W303" s="16">
        <v>5.1383351618271698E-2</v>
      </c>
      <c r="X303" s="16">
        <v>5.2513305155324E-2</v>
      </c>
      <c r="Y303" s="16">
        <v>0</v>
      </c>
      <c r="Z303" s="16"/>
      <c r="AA303" s="16">
        <v>5.22643155981476E-2</v>
      </c>
      <c r="AB303" s="16">
        <v>0</v>
      </c>
      <c r="AC303" s="16">
        <v>0</v>
      </c>
      <c r="AD303" s="16">
        <v>7.4661267130537001E-2</v>
      </c>
      <c r="AE303" s="16">
        <v>3.0143790617345002E-2</v>
      </c>
      <c r="AF303" s="16">
        <v>0</v>
      </c>
      <c r="AG303" s="16"/>
      <c r="AH303" s="16">
        <v>5.0236435314651898E-2</v>
      </c>
      <c r="AI303" s="16">
        <v>4.6445530380197497E-2</v>
      </c>
      <c r="AJ303" s="16"/>
      <c r="AK303" s="16">
        <v>2.2762573451196099E-2</v>
      </c>
      <c r="AL303" s="16">
        <v>4.1951700566184899E-2</v>
      </c>
      <c r="AM303" s="16"/>
      <c r="AN303" s="16">
        <v>2.3258006744444101E-2</v>
      </c>
      <c r="AO303" s="16">
        <v>3.65505209251763E-2</v>
      </c>
      <c r="AP303" s="16"/>
      <c r="AQ303" s="16">
        <v>0</v>
      </c>
      <c r="AR303" s="16">
        <v>9.2923724804007499E-2</v>
      </c>
      <c r="AS303" s="16">
        <v>0</v>
      </c>
      <c r="AT303" s="16"/>
      <c r="AU303" s="16">
        <v>6.3608239840498307E-2</v>
      </c>
      <c r="AV303" s="16">
        <v>1.55077483785675E-2</v>
      </c>
      <c r="AW303" s="16"/>
      <c r="AX303" s="16">
        <v>2.42215773684663E-2</v>
      </c>
      <c r="AY303" s="16">
        <v>0.34783347259669201</v>
      </c>
      <c r="AZ303" s="16"/>
      <c r="BA303" s="16">
        <v>4.3835923122427997E-2</v>
      </c>
      <c r="BB303" s="16">
        <v>0</v>
      </c>
      <c r="BC303" s="16"/>
      <c r="BD303" s="16">
        <v>3.9140102048884899E-2</v>
      </c>
      <c r="BE303" s="16">
        <v>4.6965745596970303E-2</v>
      </c>
    </row>
    <row r="304" spans="2:57" x14ac:dyDescent="0.35">
      <c r="B304" t="s">
        <v>110</v>
      </c>
      <c r="C304" s="16">
        <v>0</v>
      </c>
      <c r="D304" s="16">
        <v>0</v>
      </c>
      <c r="E304" s="16">
        <v>0</v>
      </c>
      <c r="F304" s="16"/>
      <c r="G304" s="16">
        <v>0</v>
      </c>
      <c r="H304" s="16">
        <v>0</v>
      </c>
      <c r="I304" s="16">
        <v>0</v>
      </c>
      <c r="J304" s="16">
        <v>0</v>
      </c>
      <c r="K304" s="16">
        <v>0</v>
      </c>
      <c r="L304" s="16">
        <v>0</v>
      </c>
      <c r="M304" s="16"/>
      <c r="N304" s="16">
        <v>0</v>
      </c>
      <c r="O304" s="16">
        <v>0</v>
      </c>
      <c r="P304" s="16">
        <v>0</v>
      </c>
      <c r="Q304" s="16">
        <v>0</v>
      </c>
      <c r="R304" s="16"/>
      <c r="S304" s="16">
        <v>0</v>
      </c>
      <c r="T304" s="16">
        <v>0</v>
      </c>
      <c r="U304" s="16"/>
      <c r="V304" s="16">
        <v>0</v>
      </c>
      <c r="W304" s="16">
        <v>0</v>
      </c>
      <c r="X304" s="16">
        <v>0</v>
      </c>
      <c r="Y304" s="16">
        <v>0</v>
      </c>
      <c r="Z304" s="16"/>
      <c r="AA304" s="16">
        <v>0</v>
      </c>
      <c r="AB304" s="16">
        <v>0</v>
      </c>
      <c r="AC304" s="16">
        <v>0</v>
      </c>
      <c r="AD304" s="16">
        <v>0</v>
      </c>
      <c r="AE304" s="16">
        <v>0</v>
      </c>
      <c r="AF304" s="16">
        <v>0</v>
      </c>
      <c r="AG304" s="16"/>
      <c r="AH304" s="16">
        <v>0</v>
      </c>
      <c r="AI304" s="16">
        <v>0</v>
      </c>
      <c r="AJ304" s="16"/>
      <c r="AK304" s="16">
        <v>0</v>
      </c>
      <c r="AL304" s="16">
        <v>0</v>
      </c>
      <c r="AM304" s="16"/>
      <c r="AN304" s="16">
        <v>0</v>
      </c>
      <c r="AO304" s="16">
        <v>0</v>
      </c>
      <c r="AP304" s="16"/>
      <c r="AQ304" s="16">
        <v>0</v>
      </c>
      <c r="AR304" s="16">
        <v>0</v>
      </c>
      <c r="AS304" s="16">
        <v>0</v>
      </c>
      <c r="AT304" s="16"/>
      <c r="AU304" s="16">
        <v>0</v>
      </c>
      <c r="AV304" s="16">
        <v>0</v>
      </c>
      <c r="AW304" s="16"/>
      <c r="AX304" s="16">
        <v>0</v>
      </c>
      <c r="AY304" s="16">
        <v>0</v>
      </c>
      <c r="AZ304" s="16"/>
      <c r="BA304" s="16">
        <v>0</v>
      </c>
      <c r="BB304" s="16">
        <v>0</v>
      </c>
      <c r="BC304" s="16"/>
      <c r="BD304" s="16">
        <v>0</v>
      </c>
      <c r="BE304" s="16">
        <v>0</v>
      </c>
    </row>
    <row r="305" spans="2:57" x14ac:dyDescent="0.35">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row>
    <row r="306" spans="2:57" x14ac:dyDescent="0.35">
      <c r="B306" s="7" t="s">
        <v>179</v>
      </c>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row>
    <row r="307" spans="2:57" x14ac:dyDescent="0.35">
      <c r="B307" s="15" t="s">
        <v>14</v>
      </c>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row>
    <row r="308" spans="2:57" x14ac:dyDescent="0.35">
      <c r="B308" t="s">
        <v>180</v>
      </c>
      <c r="C308" s="16">
        <v>0.389320044909098</v>
      </c>
      <c r="D308" s="16">
        <v>0.43233452750195001</v>
      </c>
      <c r="E308" s="16">
        <v>0.34842230277882702</v>
      </c>
      <c r="F308" s="16"/>
      <c r="G308" s="16">
        <v>0.55488861950895596</v>
      </c>
      <c r="H308" s="16">
        <v>0.50939592676790602</v>
      </c>
      <c r="I308" s="16">
        <v>0.46682354708455498</v>
      </c>
      <c r="J308" s="16">
        <v>0.40259781053985899</v>
      </c>
      <c r="K308" s="16">
        <v>0.28703703103339201</v>
      </c>
      <c r="L308" s="16">
        <v>0.20276598475025101</v>
      </c>
      <c r="M308" s="16"/>
      <c r="N308" s="16">
        <v>0.41163290447338902</v>
      </c>
      <c r="O308" s="16">
        <v>0.36054575629973501</v>
      </c>
      <c r="P308" s="16">
        <v>0.34943791110789402</v>
      </c>
      <c r="Q308" s="16">
        <v>0.46252720464658997</v>
      </c>
      <c r="R308" s="16"/>
      <c r="S308" s="16">
        <v>0.35053154715845303</v>
      </c>
      <c r="T308" s="16">
        <v>0.45069437764985298</v>
      </c>
      <c r="U308" s="16"/>
      <c r="V308" s="16">
        <v>0.31195165582304601</v>
      </c>
      <c r="W308" s="16">
        <v>0.39548062049420402</v>
      </c>
      <c r="X308" s="16">
        <v>0.42620709054883299</v>
      </c>
      <c r="Y308" s="16">
        <v>0.53188824208281005</v>
      </c>
      <c r="Z308" s="16"/>
      <c r="AA308" s="16">
        <v>0.359123395721545</v>
      </c>
      <c r="AB308" s="16">
        <v>0.29394867728385798</v>
      </c>
      <c r="AC308" s="16">
        <v>0.35865877524328299</v>
      </c>
      <c r="AD308" s="16">
        <v>0.46968940903303602</v>
      </c>
      <c r="AE308" s="16">
        <v>0.513614241560712</v>
      </c>
      <c r="AF308" s="16">
        <v>0.50463556703326695</v>
      </c>
      <c r="AG308" s="16"/>
      <c r="AH308" s="16">
        <v>0.42359483360495997</v>
      </c>
      <c r="AI308" s="16">
        <v>0.39650763378389697</v>
      </c>
      <c r="AJ308" s="16"/>
      <c r="AK308" s="16">
        <v>0.41692302201260301</v>
      </c>
      <c r="AL308" s="16">
        <v>0.39860881520255098</v>
      </c>
      <c r="AM308" s="16"/>
      <c r="AN308" s="16">
        <v>0.40250773187438499</v>
      </c>
      <c r="AO308" s="16">
        <v>0.41822983044633799</v>
      </c>
      <c r="AP308" s="16"/>
      <c r="AQ308" s="16">
        <v>0.38629593091647102</v>
      </c>
      <c r="AR308" s="16">
        <v>0.35777334411934902</v>
      </c>
      <c r="AS308" s="16">
        <v>0.47015454875511298</v>
      </c>
      <c r="AT308" s="16"/>
      <c r="AU308" s="16">
        <v>0.37871869172512301</v>
      </c>
      <c r="AV308" s="16">
        <v>0.40355640853518199</v>
      </c>
      <c r="AW308" s="16"/>
      <c r="AX308" s="16">
        <v>0.43542188165055901</v>
      </c>
      <c r="AY308" s="16">
        <v>0.17868435991321699</v>
      </c>
      <c r="AZ308" s="16"/>
      <c r="BA308" s="16">
        <v>0.64678731154777402</v>
      </c>
      <c r="BB308" s="16">
        <v>0.68360652937570199</v>
      </c>
      <c r="BC308" s="16"/>
      <c r="BD308" s="16">
        <v>0.45858253580891001</v>
      </c>
      <c r="BE308" s="16">
        <v>0.42330598873769598</v>
      </c>
    </row>
    <row r="309" spans="2:57" x14ac:dyDescent="0.35">
      <c r="B309" t="s">
        <v>181</v>
      </c>
      <c r="C309" s="16">
        <v>0.25092090112214299</v>
      </c>
      <c r="D309" s="16">
        <v>0.28772299539686702</v>
      </c>
      <c r="E309" s="16">
        <v>0.21337599662854301</v>
      </c>
      <c r="F309" s="16"/>
      <c r="G309" s="16">
        <v>0.35265736111424401</v>
      </c>
      <c r="H309" s="16">
        <v>0.35006629286109298</v>
      </c>
      <c r="I309" s="16">
        <v>0.37710392068172599</v>
      </c>
      <c r="J309" s="16">
        <v>0.24751220817775499</v>
      </c>
      <c r="K309" s="16">
        <v>0.168032684696035</v>
      </c>
      <c r="L309" s="16">
        <v>7.8567443349945601E-2</v>
      </c>
      <c r="M309" s="16"/>
      <c r="N309" s="16">
        <v>0.294094322013077</v>
      </c>
      <c r="O309" s="16">
        <v>0.25337808956125701</v>
      </c>
      <c r="P309" s="16">
        <v>0.21875043795594401</v>
      </c>
      <c r="Q309" s="16">
        <v>0.269650869754268</v>
      </c>
      <c r="R309" s="16"/>
      <c r="S309" s="16">
        <v>0.206073092664839</v>
      </c>
      <c r="T309" s="16">
        <v>0.32114029907465502</v>
      </c>
      <c r="U309" s="16"/>
      <c r="V309" s="16">
        <v>0.19671141633168901</v>
      </c>
      <c r="W309" s="16">
        <v>0.22726039102863499</v>
      </c>
      <c r="X309" s="16">
        <v>0.29708767792481799</v>
      </c>
      <c r="Y309" s="16">
        <v>0.45289886146097602</v>
      </c>
      <c r="Z309" s="16"/>
      <c r="AA309" s="16">
        <v>0.19229870111029099</v>
      </c>
      <c r="AB309" s="16">
        <v>0.20536690248724901</v>
      </c>
      <c r="AC309" s="16">
        <v>0.238175855223553</v>
      </c>
      <c r="AD309" s="16">
        <v>0.35065559146064901</v>
      </c>
      <c r="AE309" s="16">
        <v>0.33276231096659298</v>
      </c>
      <c r="AF309" s="16">
        <v>0.36882513282892099</v>
      </c>
      <c r="AG309" s="16"/>
      <c r="AH309" s="16">
        <v>0.30188223205974002</v>
      </c>
      <c r="AI309" s="16">
        <v>0.25516578554381197</v>
      </c>
      <c r="AJ309" s="16"/>
      <c r="AK309" s="16">
        <v>0.307359177726023</v>
      </c>
      <c r="AL309" s="16">
        <v>0.221447491924534</v>
      </c>
      <c r="AM309" s="16"/>
      <c r="AN309" s="16">
        <v>0.297635714337115</v>
      </c>
      <c r="AO309" s="16">
        <v>0.25785424761018699</v>
      </c>
      <c r="AP309" s="16"/>
      <c r="AQ309" s="16">
        <v>0.29430135782587502</v>
      </c>
      <c r="AR309" s="16">
        <v>0.19513246546888399</v>
      </c>
      <c r="AS309" s="16">
        <v>0.301998985242657</v>
      </c>
      <c r="AT309" s="16"/>
      <c r="AU309" s="16">
        <v>0.238387287364797</v>
      </c>
      <c r="AV309" s="16">
        <v>0.26501289621383201</v>
      </c>
      <c r="AW309" s="16"/>
      <c r="AX309" s="16">
        <v>0.28134023736942099</v>
      </c>
      <c r="AY309" s="16">
        <v>0.106925588088398</v>
      </c>
      <c r="AZ309" s="16"/>
      <c r="BA309" s="16">
        <v>0.44511538831876202</v>
      </c>
      <c r="BB309" s="16">
        <v>0.48563002236095498</v>
      </c>
      <c r="BC309" s="16"/>
      <c r="BD309" s="16">
        <v>0.32162850243915703</v>
      </c>
      <c r="BE309" s="16">
        <v>0.246063534732513</v>
      </c>
    </row>
    <row r="310" spans="2:57" x14ac:dyDescent="0.35">
      <c r="B310" t="s">
        <v>182</v>
      </c>
      <c r="C310" s="16">
        <v>0.24301389432759299</v>
      </c>
      <c r="D310" s="16">
        <v>0.26740196491263901</v>
      </c>
      <c r="E310" s="16">
        <v>0.21834982946522</v>
      </c>
      <c r="F310" s="16"/>
      <c r="G310" s="16">
        <v>0.40036879347753002</v>
      </c>
      <c r="H310" s="16">
        <v>0.37877730526758902</v>
      </c>
      <c r="I310" s="16">
        <v>0.355689754200681</v>
      </c>
      <c r="J310" s="16">
        <v>0.19430333171085601</v>
      </c>
      <c r="K310" s="16">
        <v>0.15976177761850399</v>
      </c>
      <c r="L310" s="16">
        <v>5.2569309555043103E-2</v>
      </c>
      <c r="M310" s="16"/>
      <c r="N310" s="16">
        <v>0.25116249208539698</v>
      </c>
      <c r="O310" s="16">
        <v>0.22157016502990301</v>
      </c>
      <c r="P310" s="16">
        <v>0.21477904377520801</v>
      </c>
      <c r="Q310" s="16">
        <v>0.30123285447088999</v>
      </c>
      <c r="R310" s="16"/>
      <c r="S310" s="16">
        <v>0.20376378287178301</v>
      </c>
      <c r="T310" s="16">
        <v>0.304702550409154</v>
      </c>
      <c r="U310" s="16"/>
      <c r="V310" s="16">
        <v>0.24164274624887599</v>
      </c>
      <c r="W310" s="16">
        <v>0.19487343030575099</v>
      </c>
      <c r="X310" s="16">
        <v>0.28617495505720297</v>
      </c>
      <c r="Y310" s="16">
        <v>0.37018394679834699</v>
      </c>
      <c r="Z310" s="16"/>
      <c r="AA310" s="16">
        <v>0.18435940009599899</v>
      </c>
      <c r="AB310" s="16">
        <v>0.168955441899211</v>
      </c>
      <c r="AC310" s="16">
        <v>0.26589181768447101</v>
      </c>
      <c r="AD310" s="16">
        <v>0.35217412815656801</v>
      </c>
      <c r="AE310" s="16">
        <v>0.336530587418093</v>
      </c>
      <c r="AF310" s="16">
        <v>0.314349777093959</v>
      </c>
      <c r="AG310" s="16"/>
      <c r="AH310" s="16">
        <v>0.28779078068008801</v>
      </c>
      <c r="AI310" s="16">
        <v>0.22818590405980299</v>
      </c>
      <c r="AJ310" s="16"/>
      <c r="AK310" s="16">
        <v>0.28181197929331298</v>
      </c>
      <c r="AL310" s="16">
        <v>0.22145219513077499</v>
      </c>
      <c r="AM310" s="16"/>
      <c r="AN310" s="16">
        <v>0.28484671137623102</v>
      </c>
      <c r="AO310" s="16">
        <v>0.24807054079577001</v>
      </c>
      <c r="AP310" s="16"/>
      <c r="AQ310" s="16">
        <v>0.27302705450745901</v>
      </c>
      <c r="AR310" s="16">
        <v>0.223395351121247</v>
      </c>
      <c r="AS310" s="16">
        <v>0.25571557468466299</v>
      </c>
      <c r="AT310" s="16"/>
      <c r="AU310" s="16">
        <v>0.21472164528621801</v>
      </c>
      <c r="AV310" s="16">
        <v>0.27551876657369101</v>
      </c>
      <c r="AW310" s="16"/>
      <c r="AX310" s="16">
        <v>0.27696715379169101</v>
      </c>
      <c r="AY310" s="16">
        <v>3.6549899907002303E-2</v>
      </c>
      <c r="AZ310" s="16"/>
      <c r="BA310" s="16">
        <v>0.51216043671628497</v>
      </c>
      <c r="BB310" s="16">
        <v>0.41506754086988901</v>
      </c>
      <c r="BC310" s="16"/>
      <c r="BD310" s="16">
        <v>0.28463740229551998</v>
      </c>
      <c r="BE310" s="16">
        <v>0.259047419589296</v>
      </c>
    </row>
    <row r="311" spans="2:57" x14ac:dyDescent="0.35">
      <c r="B311" t="s">
        <v>184</v>
      </c>
      <c r="C311" s="16">
        <v>0.21786121068122899</v>
      </c>
      <c r="D311" s="16">
        <v>0.278129917849891</v>
      </c>
      <c r="E311" s="16">
        <v>0.16285835833096701</v>
      </c>
      <c r="F311" s="16"/>
      <c r="G311" s="16">
        <v>0.376819115686296</v>
      </c>
      <c r="H311" s="16">
        <v>0.30069356125100299</v>
      </c>
      <c r="I311" s="16">
        <v>0.37234652820209102</v>
      </c>
      <c r="J311" s="16">
        <v>0.181338030725748</v>
      </c>
      <c r="K311" s="16">
        <v>0.13384937540373101</v>
      </c>
      <c r="L311" s="16">
        <v>3.0174149669887101E-2</v>
      </c>
      <c r="M311" s="16"/>
      <c r="N311" s="16">
        <v>0.24620651204206101</v>
      </c>
      <c r="O311" s="16">
        <v>0.179510080368841</v>
      </c>
      <c r="P311" s="16">
        <v>0.21024244609526399</v>
      </c>
      <c r="Q311" s="16">
        <v>0.243281923860723</v>
      </c>
      <c r="R311" s="16"/>
      <c r="S311" s="16">
        <v>0.17384546239179299</v>
      </c>
      <c r="T311" s="16">
        <v>0.28649426896508701</v>
      </c>
      <c r="U311" s="16"/>
      <c r="V311" s="16">
        <v>0.180880014182556</v>
      </c>
      <c r="W311" s="16">
        <v>0.23377979026861001</v>
      </c>
      <c r="X311" s="16">
        <v>0.222691772763146</v>
      </c>
      <c r="Y311" s="16">
        <v>0.26194057807367999</v>
      </c>
      <c r="Z311" s="16"/>
      <c r="AA311" s="16">
        <v>0.234345745313005</v>
      </c>
      <c r="AB311" s="16">
        <v>0.13860929686999501</v>
      </c>
      <c r="AC311" s="16">
        <v>0.16568636787324401</v>
      </c>
      <c r="AD311" s="16">
        <v>0.291496581235761</v>
      </c>
      <c r="AE311" s="16">
        <v>0.18704408355445801</v>
      </c>
      <c r="AF311" s="16">
        <v>0.21799790832148999</v>
      </c>
      <c r="AG311" s="16"/>
      <c r="AH311" s="16">
        <v>0.24357496259071501</v>
      </c>
      <c r="AI311" s="16">
        <v>0.167147038742505</v>
      </c>
      <c r="AJ311" s="16"/>
      <c r="AK311" s="16">
        <v>0.28831082094865501</v>
      </c>
      <c r="AL311" s="16">
        <v>0.15595708646689499</v>
      </c>
      <c r="AM311" s="16"/>
      <c r="AN311" s="16">
        <v>0.26571071916505401</v>
      </c>
      <c r="AO311" s="16">
        <v>0.18336120787545801</v>
      </c>
      <c r="AP311" s="16"/>
      <c r="AQ311" s="16">
        <v>0.22908178156213699</v>
      </c>
      <c r="AR311" s="16">
        <v>0.17504969655302099</v>
      </c>
      <c r="AS311" s="16">
        <v>0.28075404045679597</v>
      </c>
      <c r="AT311" s="16"/>
      <c r="AU311" s="16">
        <v>0.18056349108570799</v>
      </c>
      <c r="AV311" s="16">
        <v>0.26557603823333198</v>
      </c>
      <c r="AW311" s="16"/>
      <c r="AX311" s="16">
        <v>0.23993261924404999</v>
      </c>
      <c r="AY311" s="16">
        <v>0.108580083260979</v>
      </c>
      <c r="AZ311" s="16"/>
      <c r="BA311" s="16">
        <v>0.36686203748427998</v>
      </c>
      <c r="BB311" s="16">
        <v>0.312014629155414</v>
      </c>
      <c r="BC311" s="16"/>
      <c r="BD311" s="16">
        <v>0.27488171379257498</v>
      </c>
      <c r="BE311" s="16">
        <v>0.21819304019528499</v>
      </c>
    </row>
    <row r="312" spans="2:57" x14ac:dyDescent="0.35">
      <c r="B312" t="s">
        <v>183</v>
      </c>
      <c r="C312" s="16">
        <v>0.212346698437793</v>
      </c>
      <c r="D312" s="16">
        <v>0.25099313332415302</v>
      </c>
      <c r="E312" s="16">
        <v>0.17268019788245501</v>
      </c>
      <c r="F312" s="16"/>
      <c r="G312" s="16">
        <v>0.29011748187630698</v>
      </c>
      <c r="H312" s="16">
        <v>0.302491421332368</v>
      </c>
      <c r="I312" s="16">
        <v>0.37039129806402799</v>
      </c>
      <c r="J312" s="16">
        <v>0.19861892893828301</v>
      </c>
      <c r="K312" s="16">
        <v>0.11752800092705699</v>
      </c>
      <c r="L312" s="16">
        <v>5.3984846347246797E-2</v>
      </c>
      <c r="M312" s="16"/>
      <c r="N312" s="16">
        <v>0.246093658009197</v>
      </c>
      <c r="O312" s="16">
        <v>0.16977764694102301</v>
      </c>
      <c r="P312" s="16">
        <v>0.19506115537037</v>
      </c>
      <c r="Q312" s="16">
        <v>0.25311517834096198</v>
      </c>
      <c r="R312" s="16"/>
      <c r="S312" s="16">
        <v>0.160321926963052</v>
      </c>
      <c r="T312" s="16">
        <v>0.29301730535921799</v>
      </c>
      <c r="U312" s="16"/>
      <c r="V312" s="16">
        <v>0.154373994673149</v>
      </c>
      <c r="W312" s="16">
        <v>0.17147476150818899</v>
      </c>
      <c r="X312" s="16">
        <v>0.29166756355067702</v>
      </c>
      <c r="Y312" s="16">
        <v>0.35670102517729102</v>
      </c>
      <c r="Z312" s="16"/>
      <c r="AA312" s="16">
        <v>0.127560343134383</v>
      </c>
      <c r="AB312" s="16">
        <v>0.19727853055726399</v>
      </c>
      <c r="AC312" s="16">
        <v>0.243249290505786</v>
      </c>
      <c r="AD312" s="16">
        <v>0.326777314939799</v>
      </c>
      <c r="AE312" s="16">
        <v>0.27535045028688299</v>
      </c>
      <c r="AF312" s="16">
        <v>0.29793042229862599</v>
      </c>
      <c r="AG312" s="16"/>
      <c r="AH312" s="16">
        <v>0.259366169975704</v>
      </c>
      <c r="AI312" s="16">
        <v>0.161077187768985</v>
      </c>
      <c r="AJ312" s="16"/>
      <c r="AK312" s="16">
        <v>0.28411462477571803</v>
      </c>
      <c r="AL312" s="16">
        <v>0.17084111268362101</v>
      </c>
      <c r="AM312" s="16"/>
      <c r="AN312" s="16">
        <v>0.25483922462477898</v>
      </c>
      <c r="AO312" s="16">
        <v>0.19194092418116901</v>
      </c>
      <c r="AP312" s="16"/>
      <c r="AQ312" s="16">
        <v>0.26002342195654599</v>
      </c>
      <c r="AR312" s="16">
        <v>0.17705448223781001</v>
      </c>
      <c r="AS312" s="16">
        <v>0.24842432213565099</v>
      </c>
      <c r="AT312" s="16"/>
      <c r="AU312" s="16">
        <v>0.18905506732829799</v>
      </c>
      <c r="AV312" s="16">
        <v>0.24347715885481899</v>
      </c>
      <c r="AW312" s="16"/>
      <c r="AX312" s="16">
        <v>0.23811172861592</v>
      </c>
      <c r="AY312" s="16">
        <v>6.7324486648871903E-2</v>
      </c>
      <c r="AZ312" s="16"/>
      <c r="BA312" s="16">
        <v>0.41036835592001097</v>
      </c>
      <c r="BB312" s="16">
        <v>0.50764034710241501</v>
      </c>
      <c r="BC312" s="16"/>
      <c r="BD312" s="16">
        <v>0.24585624347226001</v>
      </c>
      <c r="BE312" s="16">
        <v>0.22779169886047301</v>
      </c>
    </row>
    <row r="313" spans="2:57" x14ac:dyDescent="0.35">
      <c r="B313" t="s">
        <v>185</v>
      </c>
      <c r="C313" s="16">
        <v>7.9059813873504803E-2</v>
      </c>
      <c r="D313" s="16">
        <v>0.10707982487435801</v>
      </c>
      <c r="E313" s="16">
        <v>5.3272599736774402E-2</v>
      </c>
      <c r="F313" s="16"/>
      <c r="G313" s="16">
        <v>0.15101672707407399</v>
      </c>
      <c r="H313" s="16">
        <v>0.12975533895543501</v>
      </c>
      <c r="I313" s="16">
        <v>0.133969583097306</v>
      </c>
      <c r="J313" s="16">
        <v>7.7051643903407893E-2</v>
      </c>
      <c r="K313" s="16">
        <v>2.0252786418587701E-2</v>
      </c>
      <c r="L313" s="16">
        <v>0</v>
      </c>
      <c r="M313" s="16"/>
      <c r="N313" s="16">
        <v>6.6495760079735206E-2</v>
      </c>
      <c r="O313" s="16">
        <v>5.6252847790140802E-2</v>
      </c>
      <c r="P313" s="16">
        <v>9.3886896139622103E-2</v>
      </c>
      <c r="Q313" s="16">
        <v>8.4074824565192094E-2</v>
      </c>
      <c r="R313" s="16"/>
      <c r="S313" s="16">
        <v>5.50419360374707E-2</v>
      </c>
      <c r="T313" s="16">
        <v>0.116112990887805</v>
      </c>
      <c r="U313" s="16"/>
      <c r="V313" s="16">
        <v>5.6044439510992299E-2</v>
      </c>
      <c r="W313" s="16">
        <v>6.3002882275886504E-2</v>
      </c>
      <c r="X313" s="16">
        <v>0.111420192964237</v>
      </c>
      <c r="Y313" s="16">
        <v>0.12890995852432799</v>
      </c>
      <c r="Z313" s="16"/>
      <c r="AA313" s="16">
        <v>5.6246308151118099E-2</v>
      </c>
      <c r="AB313" s="16">
        <v>3.28177915440249E-2</v>
      </c>
      <c r="AC313" s="16">
        <v>8.7856205013906202E-2</v>
      </c>
      <c r="AD313" s="16">
        <v>0.128435046828932</v>
      </c>
      <c r="AE313" s="16">
        <v>0.14595363363772701</v>
      </c>
      <c r="AF313" s="16">
        <v>7.1371374637152096E-2</v>
      </c>
      <c r="AG313" s="16"/>
      <c r="AH313" s="16">
        <v>9.7304129739953296E-2</v>
      </c>
      <c r="AI313" s="16">
        <v>7.3701137363878094E-2</v>
      </c>
      <c r="AJ313" s="16"/>
      <c r="AK313" s="16">
        <v>0.118189457562092</v>
      </c>
      <c r="AL313" s="16">
        <v>6.1322761925760201E-2</v>
      </c>
      <c r="AM313" s="16"/>
      <c r="AN313" s="16">
        <v>9.8622491615473706E-2</v>
      </c>
      <c r="AO313" s="16">
        <v>8.8180356828606393E-2</v>
      </c>
      <c r="AP313" s="16"/>
      <c r="AQ313" s="16">
        <v>5.3516024720785003E-2</v>
      </c>
      <c r="AR313" s="16">
        <v>6.0493999371881102E-2</v>
      </c>
      <c r="AS313" s="16">
        <v>0.124378832104584</v>
      </c>
      <c r="AT313" s="16"/>
      <c r="AU313" s="16">
        <v>9.2951700679372806E-2</v>
      </c>
      <c r="AV313" s="16">
        <v>6.4088128505107006E-2</v>
      </c>
      <c r="AW313" s="16"/>
      <c r="AX313" s="16">
        <v>9.1929017823388498E-2</v>
      </c>
      <c r="AY313" s="16">
        <v>2.25516461116325E-2</v>
      </c>
      <c r="AZ313" s="16"/>
      <c r="BA313" s="16">
        <v>0.153092228806298</v>
      </c>
      <c r="BB313" s="16">
        <v>0.18421107625736599</v>
      </c>
      <c r="BC313" s="16"/>
      <c r="BD313" s="16">
        <v>0.102434395738389</v>
      </c>
      <c r="BE313" s="16">
        <v>8.1855866399526495E-2</v>
      </c>
    </row>
    <row r="314" spans="2:57" x14ac:dyDescent="0.35">
      <c r="B314" t="s">
        <v>102</v>
      </c>
      <c r="C314" s="16">
        <v>0.38092523157392899</v>
      </c>
      <c r="D314" s="16">
        <v>0.32538259498139499</v>
      </c>
      <c r="E314" s="16">
        <v>0.43498301067720302</v>
      </c>
      <c r="F314" s="16"/>
      <c r="G314" s="16">
        <v>0.150707448250123</v>
      </c>
      <c r="H314" s="16">
        <v>0.208255420053266</v>
      </c>
      <c r="I314" s="16">
        <v>0.23169848700646201</v>
      </c>
      <c r="J314" s="16">
        <v>0.31754738715333702</v>
      </c>
      <c r="K314" s="16">
        <v>0.54528520866611296</v>
      </c>
      <c r="L314" s="16">
        <v>0.69375417465881395</v>
      </c>
      <c r="M314" s="16"/>
      <c r="N314" s="16">
        <v>0.38277358156644498</v>
      </c>
      <c r="O314" s="16">
        <v>0.41384038341757901</v>
      </c>
      <c r="P314" s="16">
        <v>0.40487946976032102</v>
      </c>
      <c r="Q314" s="16">
        <v>0.31245651614847902</v>
      </c>
      <c r="R314" s="16"/>
      <c r="S314" s="16">
        <v>0.45017430437199801</v>
      </c>
      <c r="T314" s="16">
        <v>0.273517817186682</v>
      </c>
      <c r="U314" s="16"/>
      <c r="V314" s="16">
        <v>0.42112963824350502</v>
      </c>
      <c r="W314" s="16">
        <v>0.38924295319976099</v>
      </c>
      <c r="X314" s="16">
        <v>0.36275548358863602</v>
      </c>
      <c r="Y314" s="16">
        <v>0.200269648581124</v>
      </c>
      <c r="Z314" s="16"/>
      <c r="AA314" s="16">
        <v>0.39422184731237397</v>
      </c>
      <c r="AB314" s="16">
        <v>0.47655757651084801</v>
      </c>
      <c r="AC314" s="16">
        <v>0.46026545783366302</v>
      </c>
      <c r="AD314" s="16">
        <v>0.28413173029280903</v>
      </c>
      <c r="AE314" s="16">
        <v>0.31308399597261699</v>
      </c>
      <c r="AF314" s="16">
        <v>0.27106872824022898</v>
      </c>
      <c r="AG314" s="16"/>
      <c r="AH314" s="16">
        <v>0.34048473194319001</v>
      </c>
      <c r="AI314" s="16">
        <v>0.40718651948883999</v>
      </c>
      <c r="AJ314" s="16"/>
      <c r="AK314" s="16">
        <v>0.30659978989760001</v>
      </c>
      <c r="AL314" s="16">
        <v>0.42153126044966799</v>
      </c>
      <c r="AM314" s="16"/>
      <c r="AN314" s="16">
        <v>0.34988444693288001</v>
      </c>
      <c r="AO314" s="16">
        <v>0.39443037734889402</v>
      </c>
      <c r="AP314" s="16"/>
      <c r="AQ314" s="16">
        <v>0.35797190197836298</v>
      </c>
      <c r="AR314" s="16">
        <v>0.42763916233326998</v>
      </c>
      <c r="AS314" s="16">
        <v>0.32341175364102198</v>
      </c>
      <c r="AT314" s="16"/>
      <c r="AU314" s="16">
        <v>0.43388188702472902</v>
      </c>
      <c r="AV314" s="16">
        <v>0.31890108783323901</v>
      </c>
      <c r="AW314" s="16"/>
      <c r="AX314" s="16">
        <v>0.34274637718164902</v>
      </c>
      <c r="AY314" s="16">
        <v>0.62155053836851704</v>
      </c>
      <c r="AZ314" s="16"/>
      <c r="BA314" s="16">
        <v>7.2230776647135495E-2</v>
      </c>
      <c r="BB314" s="16">
        <v>0.120865290720819</v>
      </c>
      <c r="BC314" s="16"/>
      <c r="BD314" s="16">
        <v>0.321619635540496</v>
      </c>
      <c r="BE314" s="16">
        <v>0.35573122317070399</v>
      </c>
    </row>
    <row r="315" spans="2:57" x14ac:dyDescent="0.35">
      <c r="B315" t="s">
        <v>103</v>
      </c>
      <c r="C315" s="16">
        <v>5.59142281709488E-2</v>
      </c>
      <c r="D315" s="16">
        <v>5.5677151816775898E-2</v>
      </c>
      <c r="E315" s="16">
        <v>5.6680720983641901E-2</v>
      </c>
      <c r="F315" s="16"/>
      <c r="G315" s="16">
        <v>3.5951627230197701E-2</v>
      </c>
      <c r="H315" s="16">
        <v>5.3845554936997199E-2</v>
      </c>
      <c r="I315" s="16">
        <v>4.0875536444639697E-2</v>
      </c>
      <c r="J315" s="16">
        <v>9.4021088555917995E-2</v>
      </c>
      <c r="K315" s="16">
        <v>5.75556909207793E-2</v>
      </c>
      <c r="L315" s="16">
        <v>5.0755840262348202E-2</v>
      </c>
      <c r="M315" s="16"/>
      <c r="N315" s="16">
        <v>2.8924580821054501E-2</v>
      </c>
      <c r="O315" s="16">
        <v>6.5276028591994106E-2</v>
      </c>
      <c r="P315" s="16">
        <v>6.6410572401755893E-2</v>
      </c>
      <c r="Q315" s="16">
        <v>5.0156483653193799E-2</v>
      </c>
      <c r="R315" s="16"/>
      <c r="S315" s="16">
        <v>4.9035748079232E-2</v>
      </c>
      <c r="T315" s="16">
        <v>6.4605912478231206E-2</v>
      </c>
      <c r="U315" s="16"/>
      <c r="V315" s="16">
        <v>8.3921695369272298E-2</v>
      </c>
      <c r="W315" s="16">
        <v>5.6168598761195898E-2</v>
      </c>
      <c r="X315" s="16">
        <v>2.9383115003601398E-2</v>
      </c>
      <c r="Y315" s="16">
        <v>7.3613112027663005E-2</v>
      </c>
      <c r="Z315" s="16"/>
      <c r="AA315" s="16">
        <v>8.0360656214912396E-2</v>
      </c>
      <c r="AB315" s="16">
        <v>5.9970152637981701E-2</v>
      </c>
      <c r="AC315" s="16">
        <v>4.4613431843170598E-2</v>
      </c>
      <c r="AD315" s="16">
        <v>3.3663035795514398E-2</v>
      </c>
      <c r="AE315" s="16">
        <v>1.2715962389210401E-2</v>
      </c>
      <c r="AF315" s="16">
        <v>3.9535480864368297E-2</v>
      </c>
      <c r="AG315" s="16"/>
      <c r="AH315" s="16">
        <v>4.1550385723065103E-2</v>
      </c>
      <c r="AI315" s="16">
        <v>5.4799802623051903E-2</v>
      </c>
      <c r="AJ315" s="16"/>
      <c r="AK315" s="16">
        <v>5.5259299001075797E-2</v>
      </c>
      <c r="AL315" s="16">
        <v>3.8970649231103299E-2</v>
      </c>
      <c r="AM315" s="16"/>
      <c r="AN315" s="16">
        <v>4.9013031234006903E-2</v>
      </c>
      <c r="AO315" s="16">
        <v>4.7725628383041202E-2</v>
      </c>
      <c r="AP315" s="16"/>
      <c r="AQ315" s="16">
        <v>2.43194987726679E-2</v>
      </c>
      <c r="AR315" s="16">
        <v>6.0876285243420897E-2</v>
      </c>
      <c r="AS315" s="16">
        <v>2.8294995430384301E-2</v>
      </c>
      <c r="AT315" s="16"/>
      <c r="AU315" s="16">
        <v>3.9827553508760299E-2</v>
      </c>
      <c r="AV315" s="16">
        <v>6.9740060408978705E-2</v>
      </c>
      <c r="AW315" s="16"/>
      <c r="AX315" s="16">
        <v>3.6420797476187303E-2</v>
      </c>
      <c r="AY315" s="16">
        <v>8.1068149658659105E-2</v>
      </c>
      <c r="AZ315" s="16"/>
      <c r="BA315" s="16">
        <v>1.2792884332561399E-2</v>
      </c>
      <c r="BB315" s="16">
        <v>0</v>
      </c>
      <c r="BC315" s="16"/>
      <c r="BD315" s="16">
        <v>2.1711917941122299E-2</v>
      </c>
      <c r="BE315" s="16">
        <v>3.2393749997827098E-2</v>
      </c>
    </row>
    <row r="316" spans="2:57" x14ac:dyDescent="0.35">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row>
    <row r="317" spans="2:57" x14ac:dyDescent="0.35">
      <c r="B317" s="7" t="s">
        <v>598</v>
      </c>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row>
    <row r="318" spans="2:57" x14ac:dyDescent="0.35">
      <c r="B318" s="15" t="s">
        <v>14</v>
      </c>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row>
    <row r="319" spans="2:57" x14ac:dyDescent="0.35">
      <c r="B319" t="s">
        <v>587</v>
      </c>
      <c r="C319" s="16">
        <v>8.5098356510058995E-2</v>
      </c>
      <c r="D319" s="16">
        <v>8.6788049245927298E-2</v>
      </c>
      <c r="E319" s="16">
        <v>8.43217384306955E-2</v>
      </c>
      <c r="F319" s="16"/>
      <c r="G319" s="16">
        <v>0.15378989363065801</v>
      </c>
      <c r="H319" s="16">
        <v>8.3015351425987802E-2</v>
      </c>
      <c r="I319" s="16">
        <v>0.11071199354642899</v>
      </c>
      <c r="J319" s="16">
        <v>7.7791799053305605E-2</v>
      </c>
      <c r="K319" s="16">
        <v>8.5990931199764503E-2</v>
      </c>
      <c r="L319" s="16">
        <v>3.2097178081723798E-2</v>
      </c>
      <c r="M319" s="16"/>
      <c r="N319" s="16">
        <v>8.6017350745748594E-2</v>
      </c>
      <c r="O319" s="16">
        <v>7.2749713320106602E-2</v>
      </c>
      <c r="P319" s="16">
        <v>0.106350929791184</v>
      </c>
      <c r="Q319" s="16">
        <v>6.1061549690522098E-2</v>
      </c>
      <c r="R319" s="16"/>
      <c r="S319" s="16">
        <v>7.3949797971416306E-2</v>
      </c>
      <c r="T319" s="16">
        <v>0.102780791140061</v>
      </c>
      <c r="U319" s="16"/>
      <c r="V319" s="16">
        <v>7.5697313077480705E-2</v>
      </c>
      <c r="W319" s="16">
        <v>8.1145392604437094E-2</v>
      </c>
      <c r="X319" s="16">
        <v>0.103166913901241</v>
      </c>
      <c r="Y319" s="16">
        <v>4.94850922916392E-2</v>
      </c>
      <c r="Z319" s="16"/>
      <c r="AA319" s="16">
        <v>7.3758486296144093E-2</v>
      </c>
      <c r="AB319" s="16">
        <v>0.115341710332029</v>
      </c>
      <c r="AC319" s="16">
        <v>4.7707027051464998E-2</v>
      </c>
      <c r="AD319" s="16">
        <v>9.3424162709615996E-2</v>
      </c>
      <c r="AE319" s="16">
        <v>8.5057386481141306E-2</v>
      </c>
      <c r="AF319" s="16">
        <v>0.114064276136496</v>
      </c>
      <c r="AG319" s="16"/>
      <c r="AH319" s="16">
        <v>8.70586557483356E-2</v>
      </c>
      <c r="AI319" s="16">
        <v>7.65483671557214E-2</v>
      </c>
      <c r="AJ319" s="16"/>
      <c r="AK319" s="16">
        <v>0.108921716394125</v>
      </c>
      <c r="AL319" s="16">
        <v>7.3232099019825497E-2</v>
      </c>
      <c r="AM319" s="16"/>
      <c r="AN319" s="16">
        <v>9.3500589687836796E-2</v>
      </c>
      <c r="AO319" s="16">
        <v>9.2954433706110701E-2</v>
      </c>
      <c r="AP319" s="16"/>
      <c r="AQ319" s="16">
        <v>8.3279556786099301E-2</v>
      </c>
      <c r="AR319" s="16">
        <v>9.8462966498412505E-2</v>
      </c>
      <c r="AS319" s="16">
        <v>7.5636104915656199E-2</v>
      </c>
      <c r="AT319" s="16"/>
      <c r="AU319" s="16">
        <v>8.3415517385114796E-2</v>
      </c>
      <c r="AV319" s="16">
        <v>8.8566799138775895E-2</v>
      </c>
      <c r="AW319" s="16"/>
      <c r="AX319" s="16">
        <v>9.4129635797998101E-2</v>
      </c>
      <c r="AY319" s="16">
        <v>4.3592377409983001E-2</v>
      </c>
      <c r="AZ319" s="16"/>
      <c r="BA319" s="16">
        <v>0.106425383234237</v>
      </c>
      <c r="BB319" s="16">
        <v>8.6663955845611595E-2</v>
      </c>
      <c r="BC319" s="16"/>
      <c r="BD319" s="16">
        <v>9.1889021262867604E-2</v>
      </c>
      <c r="BE319" s="16">
        <v>0.101786484739503</v>
      </c>
    </row>
    <row r="320" spans="2:57" x14ac:dyDescent="0.35">
      <c r="B320" t="s">
        <v>599</v>
      </c>
      <c r="C320" s="16">
        <v>1.6709650983384401E-2</v>
      </c>
      <c r="D320" s="16">
        <v>1.9116418921059801E-2</v>
      </c>
      <c r="E320" s="16">
        <v>1.4590784854523199E-2</v>
      </c>
      <c r="F320" s="16"/>
      <c r="G320" s="16">
        <v>3.0145737170107701E-2</v>
      </c>
      <c r="H320" s="16">
        <v>2.5687002732392501E-2</v>
      </c>
      <c r="I320" s="16">
        <v>1.2259165469848701E-2</v>
      </c>
      <c r="J320" s="16">
        <v>1.31096872499587E-2</v>
      </c>
      <c r="K320" s="16">
        <v>1.1027124856983799E-2</v>
      </c>
      <c r="L320" s="16">
        <v>1.20095248550502E-2</v>
      </c>
      <c r="M320" s="16"/>
      <c r="N320" s="16">
        <v>1.1964705870339499E-2</v>
      </c>
      <c r="O320" s="16">
        <v>1.7039776586363801E-2</v>
      </c>
      <c r="P320" s="16">
        <v>1.87242229456622E-2</v>
      </c>
      <c r="Q320" s="16">
        <v>1.65716706496968E-2</v>
      </c>
      <c r="R320" s="16"/>
      <c r="S320" s="16">
        <v>1.7839391370778598E-2</v>
      </c>
      <c r="T320" s="16">
        <v>1.51707002241212E-2</v>
      </c>
      <c r="U320" s="16"/>
      <c r="V320" s="16">
        <v>1.98305332553168E-2</v>
      </c>
      <c r="W320" s="16">
        <v>1.5267448516774799E-2</v>
      </c>
      <c r="X320" s="16">
        <v>1.6663889325234299E-2</v>
      </c>
      <c r="Y320" s="16">
        <v>1.13510863595086E-2</v>
      </c>
      <c r="Z320" s="16"/>
      <c r="AA320" s="16">
        <v>1.8827405371230899E-2</v>
      </c>
      <c r="AB320" s="16">
        <v>1.4298708754684799E-2</v>
      </c>
      <c r="AC320" s="16">
        <v>0</v>
      </c>
      <c r="AD320" s="16">
        <v>1.3451793553931699E-2</v>
      </c>
      <c r="AE320" s="16">
        <v>3.7995146742307598E-2</v>
      </c>
      <c r="AF320" s="16">
        <v>1.7413449357458699E-2</v>
      </c>
      <c r="AG320" s="16"/>
      <c r="AH320" s="16">
        <v>1.41538923500332E-2</v>
      </c>
      <c r="AI320" s="16">
        <v>2.3142458218213799E-2</v>
      </c>
      <c r="AJ320" s="16"/>
      <c r="AK320" s="16">
        <v>1.2586285721541E-2</v>
      </c>
      <c r="AL320" s="16">
        <v>1.05296699813619E-2</v>
      </c>
      <c r="AM320" s="16"/>
      <c r="AN320" s="16">
        <v>1.70279310561764E-2</v>
      </c>
      <c r="AO320" s="16">
        <v>2.1708820560382001E-2</v>
      </c>
      <c r="AP320" s="16"/>
      <c r="AQ320" s="16">
        <v>4.0091340088112E-2</v>
      </c>
      <c r="AR320" s="16">
        <v>1.00853815308893E-2</v>
      </c>
      <c r="AS320" s="16">
        <v>8.9248652400860298E-3</v>
      </c>
      <c r="AT320" s="16"/>
      <c r="AU320" s="16">
        <v>1.5996851685303098E-2</v>
      </c>
      <c r="AV320" s="16">
        <v>1.78408208350277E-2</v>
      </c>
      <c r="AW320" s="16"/>
      <c r="AX320" s="16">
        <v>1.6152029208318999E-2</v>
      </c>
      <c r="AY320" s="16">
        <v>2.5137275051022201E-2</v>
      </c>
      <c r="AZ320" s="16"/>
      <c r="BA320" s="16">
        <v>1.6782238498149599E-2</v>
      </c>
      <c r="BB320" s="16">
        <v>0</v>
      </c>
      <c r="BC320" s="16"/>
      <c r="BD320" s="16">
        <v>1.20672414690744E-2</v>
      </c>
      <c r="BE320" s="16">
        <v>2.94083400002168E-2</v>
      </c>
    </row>
    <row r="321" spans="2:57" x14ac:dyDescent="0.35">
      <c r="B321" t="s">
        <v>600</v>
      </c>
      <c r="C321" s="16">
        <v>4.2602750892473097E-2</v>
      </c>
      <c r="D321" s="16">
        <v>3.9867837047293901E-2</v>
      </c>
      <c r="E321" s="16">
        <v>4.5607341776074402E-2</v>
      </c>
      <c r="F321" s="16"/>
      <c r="G321" s="16">
        <v>2.7489936171407301E-2</v>
      </c>
      <c r="H321" s="16">
        <v>5.7887223213172599E-2</v>
      </c>
      <c r="I321" s="16">
        <v>5.3502082121543497E-2</v>
      </c>
      <c r="J321" s="16">
        <v>1.8922537292433199E-2</v>
      </c>
      <c r="K321" s="16">
        <v>5.6055850018157098E-2</v>
      </c>
      <c r="L321" s="16">
        <v>3.7287038609121498E-2</v>
      </c>
      <c r="M321" s="16"/>
      <c r="N321" s="16">
        <v>2.6708072852571402E-2</v>
      </c>
      <c r="O321" s="16">
        <v>1.9925249298896299E-2</v>
      </c>
      <c r="P321" s="16">
        <v>5.4372359312513198E-2</v>
      </c>
      <c r="Q321" s="16">
        <v>5.4792649027153202E-2</v>
      </c>
      <c r="R321" s="16"/>
      <c r="S321" s="16">
        <v>4.1092085754996503E-2</v>
      </c>
      <c r="T321" s="16">
        <v>4.5308965712562398E-2</v>
      </c>
      <c r="U321" s="16"/>
      <c r="V321" s="16">
        <v>6.1076551781050599E-2</v>
      </c>
      <c r="W321" s="16">
        <v>4.2129167013063601E-2</v>
      </c>
      <c r="X321" s="16">
        <v>2.8382781786569201E-2</v>
      </c>
      <c r="Y321" s="16">
        <v>3.7224619635141502E-2</v>
      </c>
      <c r="Z321" s="16"/>
      <c r="AA321" s="16">
        <v>4.6606497634222803E-2</v>
      </c>
      <c r="AB321" s="16">
        <v>4.14912065071932E-2</v>
      </c>
      <c r="AC321" s="16">
        <v>6.4555847719924495E-2</v>
      </c>
      <c r="AD321" s="16">
        <v>3.9517837821397797E-2</v>
      </c>
      <c r="AE321" s="16">
        <v>1.8445982257713999E-2</v>
      </c>
      <c r="AF321" s="16">
        <v>2.05344520006874E-2</v>
      </c>
      <c r="AG321" s="16"/>
      <c r="AH321" s="16">
        <v>3.4993463119973402E-2</v>
      </c>
      <c r="AI321" s="16">
        <v>4.4382039392372299E-2</v>
      </c>
      <c r="AJ321" s="16"/>
      <c r="AK321" s="16">
        <v>3.2967448189666203E-2</v>
      </c>
      <c r="AL321" s="16">
        <v>4.6564252334380503E-2</v>
      </c>
      <c r="AM321" s="16"/>
      <c r="AN321" s="16">
        <v>3.1470064012745998E-2</v>
      </c>
      <c r="AO321" s="16">
        <v>4.6207131282632402E-2</v>
      </c>
      <c r="AP321" s="16"/>
      <c r="AQ321" s="16">
        <v>2.7488652903340901E-2</v>
      </c>
      <c r="AR321" s="16">
        <v>4.0669804724307299E-2</v>
      </c>
      <c r="AS321" s="16">
        <v>5.1115292838319101E-2</v>
      </c>
      <c r="AT321" s="16"/>
      <c r="AU321" s="16">
        <v>4.0224755831796001E-2</v>
      </c>
      <c r="AV321" s="16">
        <v>4.6146766756611099E-2</v>
      </c>
      <c r="AW321" s="16"/>
      <c r="AX321" s="16">
        <v>4.4757776791489901E-2</v>
      </c>
      <c r="AY321" s="16">
        <v>4.3199136110495001E-2</v>
      </c>
      <c r="AZ321" s="16"/>
      <c r="BA321" s="16">
        <v>4.9750607549055699E-2</v>
      </c>
      <c r="BB321" s="16">
        <v>8.3329795626534593E-3</v>
      </c>
      <c r="BC321" s="16"/>
      <c r="BD321" s="16">
        <v>4.9543869567093501E-2</v>
      </c>
      <c r="BE321" s="16">
        <v>4.4148047952529697E-2</v>
      </c>
    </row>
    <row r="322" spans="2:57" x14ac:dyDescent="0.35">
      <c r="B322" t="s">
        <v>601</v>
      </c>
      <c r="C322" s="16">
        <v>0.218536606849528</v>
      </c>
      <c r="D322" s="16">
        <v>0.26439119911095699</v>
      </c>
      <c r="E322" s="16">
        <v>0.17719991993354001</v>
      </c>
      <c r="F322" s="16"/>
      <c r="G322" s="16">
        <v>0.21389372187775399</v>
      </c>
      <c r="H322" s="16">
        <v>0.20077200624331201</v>
      </c>
      <c r="I322" s="16">
        <v>0.247863719299866</v>
      </c>
      <c r="J322" s="16">
        <v>0.24560654806030999</v>
      </c>
      <c r="K322" s="16">
        <v>0.23009556977012699</v>
      </c>
      <c r="L322" s="16">
        <v>0.18391844454800799</v>
      </c>
      <c r="M322" s="16"/>
      <c r="N322" s="16">
        <v>0.208675144079084</v>
      </c>
      <c r="O322" s="16">
        <v>0.209630333888353</v>
      </c>
      <c r="P322" s="16">
        <v>0.226084424980043</v>
      </c>
      <c r="Q322" s="16">
        <v>0.22120709612821801</v>
      </c>
      <c r="R322" s="16"/>
      <c r="S322" s="16">
        <v>0.21370104703874901</v>
      </c>
      <c r="T322" s="16">
        <v>0.228019336976758</v>
      </c>
      <c r="U322" s="16"/>
      <c r="V322" s="16">
        <v>0.18536583372212501</v>
      </c>
      <c r="W322" s="16">
        <v>0.22472455193167801</v>
      </c>
      <c r="X322" s="16">
        <v>0.24136676623331399</v>
      </c>
      <c r="Y322" s="16">
        <v>0.20062432260729199</v>
      </c>
      <c r="Z322" s="16"/>
      <c r="AA322" s="16">
        <v>0.19068742962211399</v>
      </c>
      <c r="AB322" s="16">
        <v>0.206492493135704</v>
      </c>
      <c r="AC322" s="16">
        <v>0.26317640534244702</v>
      </c>
      <c r="AD322" s="16">
        <v>0.24553552659792999</v>
      </c>
      <c r="AE322" s="16">
        <v>0.25916433083267998</v>
      </c>
      <c r="AF322" s="16">
        <v>0.19284243115286501</v>
      </c>
      <c r="AG322" s="16"/>
      <c r="AH322" s="16">
        <v>0.26025758166357499</v>
      </c>
      <c r="AI322" s="16">
        <v>0.19649486164192201</v>
      </c>
      <c r="AJ322" s="16"/>
      <c r="AK322" s="16">
        <v>0.22764746692629401</v>
      </c>
      <c r="AL322" s="16">
        <v>0.18722745741292601</v>
      </c>
      <c r="AM322" s="16"/>
      <c r="AN322" s="16">
        <v>0.23524421063905199</v>
      </c>
      <c r="AO322" s="16">
        <v>0.21466473739556</v>
      </c>
      <c r="AP322" s="16"/>
      <c r="AQ322" s="16">
        <v>0.28073165645723502</v>
      </c>
      <c r="AR322" s="16">
        <v>0.21980568607045101</v>
      </c>
      <c r="AS322" s="16">
        <v>0.19348977275572099</v>
      </c>
      <c r="AT322" s="16"/>
      <c r="AU322" s="16">
        <v>0.23096972585293499</v>
      </c>
      <c r="AV322" s="16">
        <v>0.20009512322487499</v>
      </c>
      <c r="AW322" s="16"/>
      <c r="AX322" s="16">
        <v>0.237611174012061</v>
      </c>
      <c r="AY322" s="16">
        <v>0.12875733409932599</v>
      </c>
      <c r="AZ322" s="16"/>
      <c r="BA322" s="16">
        <v>0.27925555512463701</v>
      </c>
      <c r="BB322" s="16">
        <v>0.209687008664383</v>
      </c>
      <c r="BC322" s="16"/>
      <c r="BD322" s="16">
        <v>0.243060008153449</v>
      </c>
      <c r="BE322" s="16">
        <v>0.23233737979664701</v>
      </c>
    </row>
    <row r="323" spans="2:57" x14ac:dyDescent="0.35">
      <c r="B323" t="s">
        <v>602</v>
      </c>
      <c r="C323" s="16">
        <v>0.31153223334137098</v>
      </c>
      <c r="D323" s="16">
        <v>0.31594805287595401</v>
      </c>
      <c r="E323" s="16">
        <v>0.304219209179449</v>
      </c>
      <c r="F323" s="16"/>
      <c r="G323" s="16">
        <v>0.28168016701841397</v>
      </c>
      <c r="H323" s="16">
        <v>0.357878627818418</v>
      </c>
      <c r="I323" s="16">
        <v>0.31555491119627999</v>
      </c>
      <c r="J323" s="16">
        <v>0.35123031330351101</v>
      </c>
      <c r="K323" s="16">
        <v>0.227917625593023</v>
      </c>
      <c r="L323" s="16">
        <v>0.32249983010722399</v>
      </c>
      <c r="M323" s="16"/>
      <c r="N323" s="16">
        <v>0.39034466848368399</v>
      </c>
      <c r="O323" s="16">
        <v>0.32900615423278201</v>
      </c>
      <c r="P323" s="16">
        <v>0.28236405361143202</v>
      </c>
      <c r="Q323" s="16">
        <v>0.28692963373389002</v>
      </c>
      <c r="R323" s="16"/>
      <c r="S323" s="16">
        <v>0.29565820943487298</v>
      </c>
      <c r="T323" s="16">
        <v>0.33753208630564502</v>
      </c>
      <c r="U323" s="16"/>
      <c r="V323" s="16">
        <v>0.224525748483067</v>
      </c>
      <c r="W323" s="16">
        <v>0.33956942981146598</v>
      </c>
      <c r="X323" s="16">
        <v>0.32960087948641498</v>
      </c>
      <c r="Y323" s="16">
        <v>0.45052129851827499</v>
      </c>
      <c r="Z323" s="16"/>
      <c r="AA323" s="16">
        <v>0.285177628460074</v>
      </c>
      <c r="AB323" s="16">
        <v>0.29421905092582901</v>
      </c>
      <c r="AC323" s="16">
        <v>0.35230944103515399</v>
      </c>
      <c r="AD323" s="16">
        <v>0.33511251846855999</v>
      </c>
      <c r="AE323" s="16">
        <v>0.35093873368441902</v>
      </c>
      <c r="AF323" s="16">
        <v>0.33728543786765602</v>
      </c>
      <c r="AG323" s="16"/>
      <c r="AH323" s="16">
        <v>0.33620558474957002</v>
      </c>
      <c r="AI323" s="16">
        <v>0.32961336265826002</v>
      </c>
      <c r="AJ323" s="16"/>
      <c r="AK323" s="16">
        <v>0.35172963449100397</v>
      </c>
      <c r="AL323" s="16">
        <v>0.31985470323906401</v>
      </c>
      <c r="AM323" s="16"/>
      <c r="AN323" s="16">
        <v>0.35849994696727</v>
      </c>
      <c r="AO323" s="16">
        <v>0.30300551799548098</v>
      </c>
      <c r="AP323" s="16"/>
      <c r="AQ323" s="16">
        <v>0.31448332852413602</v>
      </c>
      <c r="AR323" s="16">
        <v>0.30919084705669603</v>
      </c>
      <c r="AS323" s="16">
        <v>0.343499249055152</v>
      </c>
      <c r="AT323" s="16"/>
      <c r="AU323" s="16">
        <v>0.313613620052901</v>
      </c>
      <c r="AV323" s="16">
        <v>0.31452717982536199</v>
      </c>
      <c r="AW323" s="16"/>
      <c r="AX323" s="16">
        <v>0.34074098603223801</v>
      </c>
      <c r="AY323" s="16">
        <v>0.222490566067784</v>
      </c>
      <c r="AZ323" s="16"/>
      <c r="BA323" s="16">
        <v>0.34489830431456497</v>
      </c>
      <c r="BB323" s="16">
        <v>0.49261368483635898</v>
      </c>
      <c r="BC323" s="16"/>
      <c r="BD323" s="16">
        <v>0.39111507540902302</v>
      </c>
      <c r="BE323" s="16">
        <v>0.29566954588303701</v>
      </c>
    </row>
    <row r="324" spans="2:57" x14ac:dyDescent="0.35">
      <c r="B324" t="s">
        <v>603</v>
      </c>
      <c r="C324" s="16">
        <v>9.1536421879064397E-2</v>
      </c>
      <c r="D324" s="16">
        <v>8.8598869601705599E-2</v>
      </c>
      <c r="E324" s="16">
        <v>9.3932918568677207E-2</v>
      </c>
      <c r="F324" s="16"/>
      <c r="G324" s="16">
        <v>0.138212831414353</v>
      </c>
      <c r="H324" s="16">
        <v>0.14084814037636501</v>
      </c>
      <c r="I324" s="16">
        <v>0.11671992347745801</v>
      </c>
      <c r="J324" s="16">
        <v>6.8852136774192205E-2</v>
      </c>
      <c r="K324" s="16">
        <v>8.4699344751540395E-2</v>
      </c>
      <c r="L324" s="16">
        <v>2.5934526043645999E-2</v>
      </c>
      <c r="M324" s="16"/>
      <c r="N324" s="16">
        <v>7.7976692957329702E-2</v>
      </c>
      <c r="O324" s="16">
        <v>0.114818188258775</v>
      </c>
      <c r="P324" s="16">
        <v>8.6322558146406894E-2</v>
      </c>
      <c r="Q324" s="16">
        <v>8.9305853596673299E-2</v>
      </c>
      <c r="R324" s="16"/>
      <c r="S324" s="16">
        <v>8.6241794883905903E-2</v>
      </c>
      <c r="T324" s="16">
        <v>0.10044444030195</v>
      </c>
      <c r="U324" s="16"/>
      <c r="V324" s="16">
        <v>9.3020719871342403E-2</v>
      </c>
      <c r="W324" s="16">
        <v>9.1166477505045307E-2</v>
      </c>
      <c r="X324" s="16">
        <v>9.5819679344026201E-2</v>
      </c>
      <c r="Y324" s="16">
        <v>5.6587125695335701E-2</v>
      </c>
      <c r="Z324" s="16"/>
      <c r="AA324" s="16">
        <v>8.1857961781250696E-2</v>
      </c>
      <c r="AB324" s="16">
        <v>8.3275858451742193E-2</v>
      </c>
      <c r="AC324" s="16">
        <v>7.4482409236592606E-2</v>
      </c>
      <c r="AD324" s="16">
        <v>0.113824818653932</v>
      </c>
      <c r="AE324" s="16">
        <v>9.6661479810743203E-2</v>
      </c>
      <c r="AF324" s="16">
        <v>0.14730282420201901</v>
      </c>
      <c r="AG324" s="16"/>
      <c r="AH324" s="16">
        <v>9.8019280207968698E-2</v>
      </c>
      <c r="AI324" s="16">
        <v>7.8143340985680002E-2</v>
      </c>
      <c r="AJ324" s="16"/>
      <c r="AK324" s="16">
        <v>0.11061841018264</v>
      </c>
      <c r="AL324" s="16">
        <v>9.0011489432447897E-2</v>
      </c>
      <c r="AM324" s="16"/>
      <c r="AN324" s="16">
        <v>0.101718216476924</v>
      </c>
      <c r="AO324" s="16">
        <v>9.2789947432793798E-2</v>
      </c>
      <c r="AP324" s="16"/>
      <c r="AQ324" s="16">
        <v>8.2674027862208704E-2</v>
      </c>
      <c r="AR324" s="16">
        <v>7.0416449282322893E-2</v>
      </c>
      <c r="AS324" s="16">
        <v>0.12965883030329101</v>
      </c>
      <c r="AT324" s="16"/>
      <c r="AU324" s="16">
        <v>9.1009722713702002E-2</v>
      </c>
      <c r="AV324" s="16">
        <v>9.3756383989933703E-2</v>
      </c>
      <c r="AW324" s="16"/>
      <c r="AX324" s="16">
        <v>9.6059816875854506E-2</v>
      </c>
      <c r="AY324" s="16">
        <v>7.6979086158941903E-2</v>
      </c>
      <c r="AZ324" s="16"/>
      <c r="BA324" s="16">
        <v>0.120297822563386</v>
      </c>
      <c r="BB324" s="16">
        <v>8.9148287600291601E-2</v>
      </c>
      <c r="BC324" s="16"/>
      <c r="BD324" s="16">
        <v>8.6477293137233999E-2</v>
      </c>
      <c r="BE324" s="16">
        <v>0.115860731093732</v>
      </c>
    </row>
    <row r="325" spans="2:57" x14ac:dyDescent="0.35">
      <c r="B325" t="s">
        <v>102</v>
      </c>
      <c r="C325" s="16">
        <v>9.3296664904901794E-2</v>
      </c>
      <c r="D325" s="16">
        <v>8.7879054327999695E-2</v>
      </c>
      <c r="E325" s="16">
        <v>9.7065959752997505E-2</v>
      </c>
      <c r="F325" s="16"/>
      <c r="G325" s="16">
        <v>8.7282630444334999E-2</v>
      </c>
      <c r="H325" s="16">
        <v>7.5967515059029905E-2</v>
      </c>
      <c r="I325" s="16">
        <v>4.5230381914578698E-2</v>
      </c>
      <c r="J325" s="16">
        <v>7.1891071880653995E-2</v>
      </c>
      <c r="K325" s="16">
        <v>0.11185925689647</v>
      </c>
      <c r="L325" s="16">
        <v>0.15018358860832201</v>
      </c>
      <c r="M325" s="16"/>
      <c r="N325" s="16">
        <v>0.10198475446265701</v>
      </c>
      <c r="O325" s="16">
        <v>8.9989249599942395E-2</v>
      </c>
      <c r="P325" s="16">
        <v>8.3854902847910903E-2</v>
      </c>
      <c r="Q325" s="16">
        <v>0.10514493037696999</v>
      </c>
      <c r="R325" s="16"/>
      <c r="S325" s="16">
        <v>0.106273219635068</v>
      </c>
      <c r="T325" s="16">
        <v>7.1360107347374302E-2</v>
      </c>
      <c r="U325" s="16"/>
      <c r="V325" s="16">
        <v>0.11578508903061099</v>
      </c>
      <c r="W325" s="16">
        <v>8.2279825479859195E-2</v>
      </c>
      <c r="X325" s="16">
        <v>9.0360761842163004E-2</v>
      </c>
      <c r="Y325" s="16">
        <v>7.8048910938208704E-2</v>
      </c>
      <c r="Z325" s="16"/>
      <c r="AA325" s="16">
        <v>0.117329116551812</v>
      </c>
      <c r="AB325" s="16">
        <v>7.8402754450532602E-2</v>
      </c>
      <c r="AC325" s="16">
        <v>8.4633981532216795E-2</v>
      </c>
      <c r="AD325" s="16">
        <v>8.0262372468989499E-2</v>
      </c>
      <c r="AE325" s="16">
        <v>7.7666110266205304E-2</v>
      </c>
      <c r="AF325" s="16">
        <v>3.9535480864368297E-2</v>
      </c>
      <c r="AG325" s="16"/>
      <c r="AH325" s="16">
        <v>7.8941634285966497E-2</v>
      </c>
      <c r="AI325" s="16">
        <v>0.112653540551389</v>
      </c>
      <c r="AJ325" s="16"/>
      <c r="AK325" s="16">
        <v>7.8020276084473997E-2</v>
      </c>
      <c r="AL325" s="16">
        <v>0.13015685764089099</v>
      </c>
      <c r="AM325" s="16"/>
      <c r="AN325" s="16">
        <v>7.0724995946562397E-2</v>
      </c>
      <c r="AO325" s="16">
        <v>0.10173388006409199</v>
      </c>
      <c r="AP325" s="16"/>
      <c r="AQ325" s="16">
        <v>8.4073010673219706E-2</v>
      </c>
      <c r="AR325" s="16">
        <v>8.7486107920027395E-2</v>
      </c>
      <c r="AS325" s="16">
        <v>8.9074413661570706E-2</v>
      </c>
      <c r="AT325" s="16"/>
      <c r="AU325" s="16">
        <v>8.3827597492405606E-2</v>
      </c>
      <c r="AV325" s="16">
        <v>0.102309372812912</v>
      </c>
      <c r="AW325" s="16"/>
      <c r="AX325" s="16">
        <v>7.5765010792939694E-2</v>
      </c>
      <c r="AY325" s="16">
        <v>0.15673511700717899</v>
      </c>
      <c r="AZ325" s="16"/>
      <c r="BA325" s="16">
        <v>3.5612360184594898E-2</v>
      </c>
      <c r="BB325" s="16">
        <v>2.9876030720956601E-2</v>
      </c>
      <c r="BC325" s="16"/>
      <c r="BD325" s="16">
        <v>5.6044253121528498E-2</v>
      </c>
      <c r="BE325" s="16">
        <v>9.18224045411936E-2</v>
      </c>
    </row>
    <row r="326" spans="2:57" x14ac:dyDescent="0.35">
      <c r="B326" t="s">
        <v>110</v>
      </c>
      <c r="C326" s="16">
        <v>0.14068731463921899</v>
      </c>
      <c r="D326" s="16">
        <v>9.7410518869102597E-2</v>
      </c>
      <c r="E326" s="16">
        <v>0.18306212750404299</v>
      </c>
      <c r="F326" s="16"/>
      <c r="G326" s="16">
        <v>6.7505082272970099E-2</v>
      </c>
      <c r="H326" s="16">
        <v>5.7944133131321698E-2</v>
      </c>
      <c r="I326" s="16">
        <v>9.8157822973995598E-2</v>
      </c>
      <c r="J326" s="16">
        <v>0.152595906385635</v>
      </c>
      <c r="K326" s="16">
        <v>0.19235429691393499</v>
      </c>
      <c r="L326" s="16">
        <v>0.236069869146904</v>
      </c>
      <c r="M326" s="16"/>
      <c r="N326" s="16">
        <v>9.6328610548584701E-2</v>
      </c>
      <c r="O326" s="16">
        <v>0.14684133481478101</v>
      </c>
      <c r="P326" s="16">
        <v>0.141926548364848</v>
      </c>
      <c r="Q326" s="16">
        <v>0.16498661679687701</v>
      </c>
      <c r="R326" s="16"/>
      <c r="S326" s="16">
        <v>0.165244453910212</v>
      </c>
      <c r="T326" s="16">
        <v>9.9383571991527905E-2</v>
      </c>
      <c r="U326" s="16"/>
      <c r="V326" s="16">
        <v>0.22469821077900701</v>
      </c>
      <c r="W326" s="16">
        <v>0.12371770713767601</v>
      </c>
      <c r="X326" s="16">
        <v>9.4638328081036699E-2</v>
      </c>
      <c r="Y326" s="16">
        <v>0.1161575439546</v>
      </c>
      <c r="Z326" s="16"/>
      <c r="AA326" s="16">
        <v>0.18575547428315101</v>
      </c>
      <c r="AB326" s="16">
        <v>0.166478217442286</v>
      </c>
      <c r="AC326" s="16">
        <v>0.1131348880822</v>
      </c>
      <c r="AD326" s="16">
        <v>7.8870969725643503E-2</v>
      </c>
      <c r="AE326" s="16">
        <v>7.4070829924789305E-2</v>
      </c>
      <c r="AF326" s="16">
        <v>0.13102164841844899</v>
      </c>
      <c r="AG326" s="16"/>
      <c r="AH326" s="16">
        <v>9.0369907874576993E-2</v>
      </c>
      <c r="AI326" s="16">
        <v>0.13902202939644101</v>
      </c>
      <c r="AJ326" s="16"/>
      <c r="AK326" s="16">
        <v>7.7508762010254903E-2</v>
      </c>
      <c r="AL326" s="16">
        <v>0.14242347093910299</v>
      </c>
      <c r="AM326" s="16"/>
      <c r="AN326" s="16">
        <v>9.1814045213433101E-2</v>
      </c>
      <c r="AO326" s="16">
        <v>0.12693553156294801</v>
      </c>
      <c r="AP326" s="16"/>
      <c r="AQ326" s="16">
        <v>8.7178426705648696E-2</v>
      </c>
      <c r="AR326" s="16">
        <v>0.163882756916894</v>
      </c>
      <c r="AS326" s="16">
        <v>0.108601471230204</v>
      </c>
      <c r="AT326" s="16"/>
      <c r="AU326" s="16">
        <v>0.140942208985843</v>
      </c>
      <c r="AV326" s="16">
        <v>0.136757553416502</v>
      </c>
      <c r="AW326" s="16"/>
      <c r="AX326" s="16">
        <v>9.4783570489100494E-2</v>
      </c>
      <c r="AY326" s="16">
        <v>0.30310910809526898</v>
      </c>
      <c r="AZ326" s="16"/>
      <c r="BA326" s="16">
        <v>4.6977728531374802E-2</v>
      </c>
      <c r="BB326" s="16">
        <v>8.3678052769744798E-2</v>
      </c>
      <c r="BC326" s="16"/>
      <c r="BD326" s="16">
        <v>6.9803237879730598E-2</v>
      </c>
      <c r="BE326" s="16">
        <v>8.8967065993139999E-2</v>
      </c>
    </row>
    <row r="327" spans="2:57" x14ac:dyDescent="0.35">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row>
    <row r="328" spans="2:57" x14ac:dyDescent="0.35">
      <c r="B328" s="7" t="s">
        <v>604</v>
      </c>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row>
    <row r="329" spans="2:57" x14ac:dyDescent="0.35">
      <c r="B329" s="15" t="s">
        <v>14</v>
      </c>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row>
    <row r="330" spans="2:57" x14ac:dyDescent="0.35">
      <c r="B330" t="s">
        <v>605</v>
      </c>
      <c r="C330" s="16">
        <v>0.21601617911367699</v>
      </c>
      <c r="D330" s="16">
        <v>0.198786598957332</v>
      </c>
      <c r="E330" s="16">
        <v>0.232850522710873</v>
      </c>
      <c r="F330" s="16"/>
      <c r="G330" s="16">
        <v>0.21412117514818299</v>
      </c>
      <c r="H330" s="16">
        <v>0.22161260510229899</v>
      </c>
      <c r="I330" s="16">
        <v>0.17149324023460899</v>
      </c>
      <c r="J330" s="16">
        <v>0.25991358559870098</v>
      </c>
      <c r="K330" s="16">
        <v>0.15034879156061501</v>
      </c>
      <c r="L330" s="16">
        <v>0.26549267717781599</v>
      </c>
      <c r="M330" s="16"/>
      <c r="N330" s="16">
        <v>0.240717633361239</v>
      </c>
      <c r="O330" s="16">
        <v>0.21988383771924999</v>
      </c>
      <c r="P330" s="16">
        <v>0.20693945755760099</v>
      </c>
      <c r="Q330" s="16">
        <v>0.20960211690578501</v>
      </c>
      <c r="R330" s="16"/>
      <c r="S330" s="16">
        <v>0.23998624668351101</v>
      </c>
      <c r="T330" s="16">
        <v>0.17860298139061001</v>
      </c>
      <c r="U330" s="16"/>
      <c r="V330" s="16">
        <v>0.227154117879557</v>
      </c>
      <c r="W330" s="16">
        <v>0.24511201647837699</v>
      </c>
      <c r="X330" s="16">
        <v>0.18165189380512201</v>
      </c>
      <c r="Y330" s="16">
        <v>0.13622763195211801</v>
      </c>
      <c r="Z330" s="16"/>
      <c r="AA330" s="16">
        <v>0.25090639368102002</v>
      </c>
      <c r="AB330" s="16">
        <v>0.26222675784723498</v>
      </c>
      <c r="AC330" s="16">
        <v>0.20339995527579999</v>
      </c>
      <c r="AD330" s="16">
        <v>0.14658257213644399</v>
      </c>
      <c r="AE330" s="16">
        <v>0.146761672681674</v>
      </c>
      <c r="AF330" s="16">
        <v>0.22902981361779901</v>
      </c>
      <c r="AG330" s="16"/>
      <c r="AH330" s="16">
        <v>0.19454994595938099</v>
      </c>
      <c r="AI330" s="16">
        <v>0.23590450919177899</v>
      </c>
      <c r="AJ330" s="16"/>
      <c r="AK330" s="16">
        <v>0.19257922161563101</v>
      </c>
      <c r="AL330" s="16">
        <v>0.26159823957546102</v>
      </c>
      <c r="AM330" s="16"/>
      <c r="AN330" s="16">
        <v>0.19803274416109301</v>
      </c>
      <c r="AO330" s="16">
        <v>0.22666400846781501</v>
      </c>
      <c r="AP330" s="16"/>
      <c r="AQ330" s="16">
        <v>0.21638710075633799</v>
      </c>
      <c r="AR330" s="16">
        <v>0.21842866717671899</v>
      </c>
      <c r="AS330" s="16">
        <v>0.19583121873348699</v>
      </c>
      <c r="AT330" s="16"/>
      <c r="AU330" s="16">
        <v>0.22133578232870099</v>
      </c>
      <c r="AV330" s="16">
        <v>0.21352960410949001</v>
      </c>
      <c r="AW330" s="16"/>
      <c r="AX330" s="16">
        <v>0.212800433049849</v>
      </c>
      <c r="AY330" s="16">
        <v>0.23091105230416001</v>
      </c>
      <c r="AZ330" s="16"/>
      <c r="BA330" s="16">
        <v>0.15321222842190399</v>
      </c>
      <c r="BB330" s="16">
        <v>9.5470046692121294E-2</v>
      </c>
      <c r="BC330" s="16"/>
      <c r="BD330" s="16">
        <v>0.15781228943140399</v>
      </c>
      <c r="BE330" s="16">
        <v>0.212271608929813</v>
      </c>
    </row>
    <row r="331" spans="2:57" x14ac:dyDescent="0.35">
      <c r="B331" t="s">
        <v>407</v>
      </c>
      <c r="C331" s="16">
        <v>3.8974594712773598E-2</v>
      </c>
      <c r="D331" s="16">
        <v>4.7513834979931502E-2</v>
      </c>
      <c r="E331" s="16">
        <v>3.1260009298935201E-2</v>
      </c>
      <c r="F331" s="16"/>
      <c r="G331" s="16">
        <v>2.4344919382460601E-2</v>
      </c>
      <c r="H331" s="16">
        <v>1.76050996688468E-2</v>
      </c>
      <c r="I331" s="16">
        <v>2.3188089430336699E-2</v>
      </c>
      <c r="J331" s="16">
        <v>5.91531385147906E-2</v>
      </c>
      <c r="K331" s="16">
        <v>5.3464463123553803E-2</v>
      </c>
      <c r="L331" s="16">
        <v>5.1024703362109597E-2</v>
      </c>
      <c r="M331" s="16"/>
      <c r="N331" s="16">
        <v>5.0346497432038999E-2</v>
      </c>
      <c r="O331" s="16">
        <v>3.74835611429752E-2</v>
      </c>
      <c r="P331" s="16">
        <v>2.8002495005307399E-2</v>
      </c>
      <c r="Q331" s="16">
        <v>4.97838514684577E-2</v>
      </c>
      <c r="R331" s="16"/>
      <c r="S331" s="16">
        <v>5.4192610256969899E-2</v>
      </c>
      <c r="T331" s="16">
        <v>1.6386422574677699E-2</v>
      </c>
      <c r="U331" s="16"/>
      <c r="V331" s="16">
        <v>1.2370388718514201E-2</v>
      </c>
      <c r="W331" s="16">
        <v>3.1077345315817899E-2</v>
      </c>
      <c r="X331" s="16">
        <v>6.4408056562878402E-2</v>
      </c>
      <c r="Y331" s="16">
        <v>8.6819994591807906E-2</v>
      </c>
      <c r="Z331" s="16"/>
      <c r="AA331" s="16">
        <v>2.5565805743530599E-2</v>
      </c>
      <c r="AB331" s="16">
        <v>4.4875615546069003E-2</v>
      </c>
      <c r="AC331" s="16">
        <v>3.6830843914079897E-2</v>
      </c>
      <c r="AD331" s="16">
        <v>4.0770333008424503E-2</v>
      </c>
      <c r="AE331" s="16">
        <v>5.8789872718076397E-2</v>
      </c>
      <c r="AF331" s="16">
        <v>0.110733517006619</v>
      </c>
      <c r="AG331" s="16"/>
      <c r="AH331" s="16">
        <v>4.0352743915729898E-2</v>
      </c>
      <c r="AI331" s="16">
        <v>5.4996552673268501E-2</v>
      </c>
      <c r="AJ331" s="16"/>
      <c r="AK331" s="16">
        <v>3.4047625073691003E-2</v>
      </c>
      <c r="AL331" s="16">
        <v>5.05057827202249E-2</v>
      </c>
      <c r="AM331" s="16"/>
      <c r="AN331" s="16">
        <v>4.03069773398761E-2</v>
      </c>
      <c r="AO331" s="16">
        <v>4.2887285966881197E-2</v>
      </c>
      <c r="AP331" s="16"/>
      <c r="AQ331" s="16">
        <v>5.93138113806157E-2</v>
      </c>
      <c r="AR331" s="16">
        <v>3.3655699836748203E-2</v>
      </c>
      <c r="AS331" s="16">
        <v>3.7924906962526102E-2</v>
      </c>
      <c r="AT331" s="16"/>
      <c r="AU331" s="16">
        <v>4.76882501061811E-2</v>
      </c>
      <c r="AV331" s="16">
        <v>2.9398093653836999E-2</v>
      </c>
      <c r="AW331" s="16"/>
      <c r="AX331" s="16">
        <v>3.5672304116325999E-2</v>
      </c>
      <c r="AY331" s="16">
        <v>7.0322773659763096E-2</v>
      </c>
      <c r="AZ331" s="16"/>
      <c r="BA331" s="16">
        <v>3.8239715671864002E-2</v>
      </c>
      <c r="BB331" s="16">
        <v>4.4645205671230898E-2</v>
      </c>
      <c r="BC331" s="16"/>
      <c r="BD331" s="16">
        <v>3.5935585178471903E-2</v>
      </c>
      <c r="BE331" s="16">
        <v>5.2103103461343503E-2</v>
      </c>
    </row>
    <row r="332" spans="2:57" x14ac:dyDescent="0.35">
      <c r="B332" t="s">
        <v>373</v>
      </c>
      <c r="C332" s="16">
        <v>4.8100329675656403E-2</v>
      </c>
      <c r="D332" s="16">
        <v>4.21228312827297E-2</v>
      </c>
      <c r="E332" s="16">
        <v>5.4231048071804198E-2</v>
      </c>
      <c r="F332" s="16"/>
      <c r="G332" s="16">
        <v>2.4381010995622499E-2</v>
      </c>
      <c r="H332" s="16">
        <v>6.5213598699036604E-2</v>
      </c>
      <c r="I332" s="16">
        <v>6.7658846756872795E-2</v>
      </c>
      <c r="J332" s="16">
        <v>4.9964312475196601E-2</v>
      </c>
      <c r="K332" s="16">
        <v>3.1085718470082999E-2</v>
      </c>
      <c r="L332" s="16">
        <v>4.42330755262825E-2</v>
      </c>
      <c r="M332" s="16"/>
      <c r="N332" s="16">
        <v>4.82268802148033E-2</v>
      </c>
      <c r="O332" s="16">
        <v>5.2746392079215103E-2</v>
      </c>
      <c r="P332" s="16">
        <v>4.2515258350170899E-2</v>
      </c>
      <c r="Q332" s="16">
        <v>5.2934150263675997E-2</v>
      </c>
      <c r="R332" s="16"/>
      <c r="S332" s="16">
        <v>4.3948305501989998E-2</v>
      </c>
      <c r="T332" s="16">
        <v>5.4849541017471297E-2</v>
      </c>
      <c r="U332" s="16"/>
      <c r="V332" s="16">
        <v>4.2559656103870101E-2</v>
      </c>
      <c r="W332" s="16">
        <v>4.6218390478734099E-2</v>
      </c>
      <c r="X332" s="16">
        <v>5.2163832408071098E-2</v>
      </c>
      <c r="Y332" s="16">
        <v>6.8616947212122303E-2</v>
      </c>
      <c r="Z332" s="16"/>
      <c r="AA332" s="16">
        <v>4.5036413726550102E-2</v>
      </c>
      <c r="AB332" s="16">
        <v>3.2148025196444302E-2</v>
      </c>
      <c r="AC332" s="16">
        <v>5.6467422508147701E-2</v>
      </c>
      <c r="AD332" s="16">
        <v>6.1897475418393799E-2</v>
      </c>
      <c r="AE332" s="16">
        <v>6.1370174453361501E-2</v>
      </c>
      <c r="AF332" s="16">
        <v>1.8719738671135099E-2</v>
      </c>
      <c r="AG332" s="16"/>
      <c r="AH332" s="16">
        <v>4.1392209458597402E-2</v>
      </c>
      <c r="AI332" s="16">
        <v>4.8456612802475402E-2</v>
      </c>
      <c r="AJ332" s="16"/>
      <c r="AK332" s="16">
        <v>4.88224463298296E-2</v>
      </c>
      <c r="AL332" s="16">
        <v>4.4688247697077001E-2</v>
      </c>
      <c r="AM332" s="16"/>
      <c r="AN332" s="16">
        <v>5.0545533851276102E-2</v>
      </c>
      <c r="AO332" s="16">
        <v>5.1711757215409E-2</v>
      </c>
      <c r="AP332" s="16"/>
      <c r="AQ332" s="16">
        <v>6.97902870559588E-2</v>
      </c>
      <c r="AR332" s="16">
        <v>3.9148114561495501E-2</v>
      </c>
      <c r="AS332" s="16">
        <v>5.0737458249411699E-2</v>
      </c>
      <c r="AT332" s="16"/>
      <c r="AU332" s="16">
        <v>4.7253722848825598E-2</v>
      </c>
      <c r="AV332" s="16">
        <v>4.99376839699298E-2</v>
      </c>
      <c r="AW332" s="16"/>
      <c r="AX332" s="16">
        <v>5.0673834205244503E-2</v>
      </c>
      <c r="AY332" s="16">
        <v>4.1679750331737202E-2</v>
      </c>
      <c r="AZ332" s="16"/>
      <c r="BA332" s="16">
        <v>6.1539588767968001E-2</v>
      </c>
      <c r="BB332" s="16">
        <v>5.1073828770576001E-2</v>
      </c>
      <c r="BC332" s="16"/>
      <c r="BD332" s="16">
        <v>4.2516912335994403E-2</v>
      </c>
      <c r="BE332" s="16">
        <v>6.2613248868401195E-2</v>
      </c>
    </row>
    <row r="333" spans="2:57" x14ac:dyDescent="0.35">
      <c r="B333" t="s">
        <v>374</v>
      </c>
      <c r="C333" s="16">
        <v>4.8637065750871997E-2</v>
      </c>
      <c r="D333" s="16">
        <v>5.1852015723369102E-2</v>
      </c>
      <c r="E333" s="16">
        <v>4.6061707608246502E-2</v>
      </c>
      <c r="F333" s="16"/>
      <c r="G333" s="16">
        <v>9.7127460706940102E-2</v>
      </c>
      <c r="H333" s="16">
        <v>4.3106842375068302E-2</v>
      </c>
      <c r="I333" s="16">
        <v>2.84553245024846E-2</v>
      </c>
      <c r="J333" s="16">
        <v>2.3753449015268099E-2</v>
      </c>
      <c r="K333" s="16">
        <v>6.7382135513610206E-2</v>
      </c>
      <c r="L333" s="16">
        <v>4.4915897197598399E-2</v>
      </c>
      <c r="M333" s="16"/>
      <c r="N333" s="16">
        <v>5.2837781715663203E-2</v>
      </c>
      <c r="O333" s="16">
        <v>3.7944254646302501E-2</v>
      </c>
      <c r="P333" s="16">
        <v>3.3122254277030201E-2</v>
      </c>
      <c r="Q333" s="16">
        <v>7.9875654245229799E-2</v>
      </c>
      <c r="R333" s="16"/>
      <c r="S333" s="16">
        <v>5.0216824512695997E-2</v>
      </c>
      <c r="T333" s="16">
        <v>4.67373766093062E-2</v>
      </c>
      <c r="U333" s="16"/>
      <c r="V333" s="16">
        <v>4.0459129279054401E-2</v>
      </c>
      <c r="W333" s="16">
        <v>3.0602060348013101E-2</v>
      </c>
      <c r="X333" s="16">
        <v>7.3644282315099299E-2</v>
      </c>
      <c r="Y333" s="16">
        <v>7.9963405412877803E-2</v>
      </c>
      <c r="Z333" s="16"/>
      <c r="AA333" s="16">
        <v>3.4148844701295603E-2</v>
      </c>
      <c r="AB333" s="16">
        <v>4.3858269148728202E-2</v>
      </c>
      <c r="AC333" s="16">
        <v>4.2319465512121401E-2</v>
      </c>
      <c r="AD333" s="16">
        <v>7.5319520208780896E-2</v>
      </c>
      <c r="AE333" s="16">
        <v>7.4673537406987706E-2</v>
      </c>
      <c r="AF333" s="16">
        <v>1.8902512587997598E-2</v>
      </c>
      <c r="AG333" s="16"/>
      <c r="AH333" s="16">
        <v>5.3094122954451699E-2</v>
      </c>
      <c r="AI333" s="16">
        <v>4.5488748425229701E-2</v>
      </c>
      <c r="AJ333" s="16"/>
      <c r="AK333" s="16">
        <v>4.0625444390947098E-2</v>
      </c>
      <c r="AL333" s="16">
        <v>3.7535033478779602E-2</v>
      </c>
      <c r="AM333" s="16"/>
      <c r="AN333" s="16">
        <v>4.0469089736709499E-2</v>
      </c>
      <c r="AO333" s="16">
        <v>5.6981383003518501E-2</v>
      </c>
      <c r="AP333" s="16"/>
      <c r="AQ333" s="16">
        <v>8.42598733394503E-2</v>
      </c>
      <c r="AR333" s="16">
        <v>4.3554675621790703E-2</v>
      </c>
      <c r="AS333" s="16">
        <v>3.0062104190949099E-2</v>
      </c>
      <c r="AT333" s="16"/>
      <c r="AU333" s="16">
        <v>4.1199105854002001E-2</v>
      </c>
      <c r="AV333" s="16">
        <v>5.82431487122878E-2</v>
      </c>
      <c r="AW333" s="16"/>
      <c r="AX333" s="16">
        <v>4.8784927314603599E-2</v>
      </c>
      <c r="AY333" s="16">
        <v>4.7587295074321398E-2</v>
      </c>
      <c r="AZ333" s="16"/>
      <c r="BA333" s="16">
        <v>6.3236733303999995E-2</v>
      </c>
      <c r="BB333" s="16">
        <v>4.76009467857356E-2</v>
      </c>
      <c r="BC333" s="16"/>
      <c r="BD333" s="16">
        <v>5.8550696341354298E-2</v>
      </c>
      <c r="BE333" s="16">
        <v>5.4559773019212401E-2</v>
      </c>
    </row>
    <row r="334" spans="2:57" x14ac:dyDescent="0.35">
      <c r="B334" t="s">
        <v>408</v>
      </c>
      <c r="C334" s="16">
        <v>5.2631841606885499E-2</v>
      </c>
      <c r="D334" s="16">
        <v>4.3009907228499601E-2</v>
      </c>
      <c r="E334" s="16">
        <v>6.2260142906411998E-2</v>
      </c>
      <c r="F334" s="16"/>
      <c r="G334" s="16">
        <v>4.0950542839217903E-2</v>
      </c>
      <c r="H334" s="16">
        <v>5.5158607993822398E-2</v>
      </c>
      <c r="I334" s="16">
        <v>5.2993893805533397E-2</v>
      </c>
      <c r="J334" s="16">
        <v>6.59623771267141E-2</v>
      </c>
      <c r="K334" s="16">
        <v>5.6460034131139002E-2</v>
      </c>
      <c r="L334" s="16">
        <v>4.3877865836234702E-2</v>
      </c>
      <c r="M334" s="16"/>
      <c r="N334" s="16">
        <v>5.8239951687934499E-2</v>
      </c>
      <c r="O334" s="16">
        <v>4.0419510071832802E-2</v>
      </c>
      <c r="P334" s="16">
        <v>7.0526729268511307E-2</v>
      </c>
      <c r="Q334" s="16">
        <v>3.0523978005185401E-2</v>
      </c>
      <c r="R334" s="16"/>
      <c r="S334" s="16">
        <v>5.9097731060265099E-2</v>
      </c>
      <c r="T334" s="16">
        <v>4.3394600304238501E-2</v>
      </c>
      <c r="U334" s="16"/>
      <c r="V334" s="16">
        <v>2.3822211079057101E-2</v>
      </c>
      <c r="W334" s="16">
        <v>5.3026528530419198E-2</v>
      </c>
      <c r="X334" s="16">
        <v>7.6410120004956505E-2</v>
      </c>
      <c r="Y334" s="16">
        <v>5.2952283450162903E-2</v>
      </c>
      <c r="Z334" s="16"/>
      <c r="AA334" s="16">
        <v>5.0483360562777801E-2</v>
      </c>
      <c r="AB334" s="16">
        <v>3.23911269280341E-2</v>
      </c>
      <c r="AC334" s="16">
        <v>7.6525170991210603E-2</v>
      </c>
      <c r="AD334" s="16">
        <v>5.9147123565590799E-2</v>
      </c>
      <c r="AE334" s="16">
        <v>4.6342149005903097E-2</v>
      </c>
      <c r="AF334" s="16">
        <v>9.5020848178691497E-2</v>
      </c>
      <c r="AG334" s="16"/>
      <c r="AH334" s="16">
        <v>4.9717375171945501E-2</v>
      </c>
      <c r="AI334" s="16">
        <v>6.7316605171821406E-2</v>
      </c>
      <c r="AJ334" s="16"/>
      <c r="AK334" s="16">
        <v>4.1154338751098002E-2</v>
      </c>
      <c r="AL334" s="16">
        <v>7.3067813995345898E-2</v>
      </c>
      <c r="AM334" s="16"/>
      <c r="AN334" s="16">
        <v>4.0966896759593897E-2</v>
      </c>
      <c r="AO334" s="16">
        <v>6.8018515335185298E-2</v>
      </c>
      <c r="AP334" s="16"/>
      <c r="AQ334" s="16">
        <v>6.1546941843386202E-2</v>
      </c>
      <c r="AR334" s="16">
        <v>5.5262706858663899E-2</v>
      </c>
      <c r="AS334" s="16">
        <v>4.1810603083906599E-2</v>
      </c>
      <c r="AT334" s="16"/>
      <c r="AU334" s="16">
        <v>4.8278825771011301E-2</v>
      </c>
      <c r="AV334" s="16">
        <v>5.8676148627425997E-2</v>
      </c>
      <c r="AW334" s="16"/>
      <c r="AX334" s="16">
        <v>5.2827068777355303E-2</v>
      </c>
      <c r="AY334" s="16">
        <v>6.19704642258294E-2</v>
      </c>
      <c r="AZ334" s="16"/>
      <c r="BA334" s="16">
        <v>5.9782226862858702E-2</v>
      </c>
      <c r="BB334" s="16">
        <v>6.1454216045831803E-2</v>
      </c>
      <c r="BC334" s="16"/>
      <c r="BD334" s="16">
        <v>4.9377927071366602E-2</v>
      </c>
      <c r="BE334" s="16">
        <v>3.8046179904318397E-2</v>
      </c>
    </row>
    <row r="335" spans="2:57" x14ac:dyDescent="0.35">
      <c r="B335" t="s">
        <v>376</v>
      </c>
      <c r="C335" s="16">
        <v>0.121737993528264</v>
      </c>
      <c r="D335" s="16">
        <v>0.12710786573179</v>
      </c>
      <c r="E335" s="16">
        <v>0.116554573112069</v>
      </c>
      <c r="F335" s="16"/>
      <c r="G335" s="16">
        <v>9.7361907567683301E-2</v>
      </c>
      <c r="H335" s="16">
        <v>0.11444941855212</v>
      </c>
      <c r="I335" s="16">
        <v>0.164067566532721</v>
      </c>
      <c r="J335" s="16">
        <v>9.5524320131079296E-2</v>
      </c>
      <c r="K335" s="16">
        <v>0.13742400638251001</v>
      </c>
      <c r="L335" s="16">
        <v>0.116643850128769</v>
      </c>
      <c r="M335" s="16"/>
      <c r="N335" s="16">
        <v>0.119594758101319</v>
      </c>
      <c r="O335" s="16">
        <v>0.109855840443735</v>
      </c>
      <c r="P335" s="16">
        <v>0.142963561265953</v>
      </c>
      <c r="Q335" s="16">
        <v>9.9523156228914805E-2</v>
      </c>
      <c r="R335" s="16"/>
      <c r="S335" s="16">
        <v>0.117243014670662</v>
      </c>
      <c r="T335" s="16">
        <v>0.12974014825623301</v>
      </c>
      <c r="U335" s="16"/>
      <c r="V335" s="16">
        <v>0.121190594586521</v>
      </c>
      <c r="W335" s="16">
        <v>0.131940314748003</v>
      </c>
      <c r="X335" s="16">
        <v>0.11676449751434501</v>
      </c>
      <c r="Y335" s="16">
        <v>7.0901602168990802E-2</v>
      </c>
      <c r="Z335" s="16"/>
      <c r="AA335" s="16">
        <v>0.140567266029649</v>
      </c>
      <c r="AB335" s="16">
        <v>0.13222433543263001</v>
      </c>
      <c r="AC335" s="16">
        <v>0.117558439938134</v>
      </c>
      <c r="AD335" s="16">
        <v>0.101592300641837</v>
      </c>
      <c r="AE335" s="16">
        <v>8.59140461340724E-2</v>
      </c>
      <c r="AF335" s="16">
        <v>8.0033058403792198E-2</v>
      </c>
      <c r="AG335" s="16"/>
      <c r="AH335" s="16">
        <v>0.10623732749603</v>
      </c>
      <c r="AI335" s="16">
        <v>0.127642790948097</v>
      </c>
      <c r="AJ335" s="16"/>
      <c r="AK335" s="16">
        <v>0.123072198928768</v>
      </c>
      <c r="AL335" s="16">
        <v>9.2473911295149702E-2</v>
      </c>
      <c r="AM335" s="16"/>
      <c r="AN335" s="16">
        <v>0.11491061094318</v>
      </c>
      <c r="AO335" s="16">
        <v>0.11381521122659601</v>
      </c>
      <c r="AP335" s="16"/>
      <c r="AQ335" s="16">
        <v>8.9864068105578704E-2</v>
      </c>
      <c r="AR335" s="16">
        <v>0.156702368421691</v>
      </c>
      <c r="AS335" s="16">
        <v>8.95547164870307E-2</v>
      </c>
      <c r="AT335" s="16"/>
      <c r="AU335" s="16">
        <v>0.112764735229732</v>
      </c>
      <c r="AV335" s="16">
        <v>0.13442913540555099</v>
      </c>
      <c r="AW335" s="16"/>
      <c r="AX335" s="16">
        <v>0.12763199876870199</v>
      </c>
      <c r="AY335" s="16">
        <v>0.109747515407195</v>
      </c>
      <c r="AZ335" s="16"/>
      <c r="BA335" s="16">
        <v>0.12761912237269901</v>
      </c>
      <c r="BB335" s="16">
        <v>0.104757635459598</v>
      </c>
      <c r="BC335" s="16"/>
      <c r="BD335" s="16">
        <v>0.15088823138278801</v>
      </c>
      <c r="BE335" s="16">
        <v>0.12219015888157</v>
      </c>
    </row>
    <row r="336" spans="2:57" x14ac:dyDescent="0.35">
      <c r="B336" t="s">
        <v>377</v>
      </c>
      <c r="C336" s="16">
        <v>5.45831423410362E-2</v>
      </c>
      <c r="D336" s="16">
        <v>4.0546864034117003E-2</v>
      </c>
      <c r="E336" s="16">
        <v>6.8413631289905505E-2</v>
      </c>
      <c r="F336" s="16"/>
      <c r="G336" s="16">
        <v>8.6688128964134997E-2</v>
      </c>
      <c r="H336" s="16">
        <v>7.5844072235129498E-2</v>
      </c>
      <c r="I336" s="16">
        <v>6.5046320335365407E-2</v>
      </c>
      <c r="J336" s="16">
        <v>5.0125071080274197E-2</v>
      </c>
      <c r="K336" s="16">
        <v>5.3036914431821201E-2</v>
      </c>
      <c r="L336" s="16">
        <v>1.45448918464524E-2</v>
      </c>
      <c r="M336" s="16"/>
      <c r="N336" s="16">
        <v>3.8552697725851202E-2</v>
      </c>
      <c r="O336" s="16">
        <v>5.2989840976694499E-2</v>
      </c>
      <c r="P336" s="16">
        <v>6.2293639137491301E-2</v>
      </c>
      <c r="Q336" s="16">
        <v>5.5023683443679403E-2</v>
      </c>
      <c r="R336" s="16"/>
      <c r="S336" s="16">
        <v>4.8590449398219902E-2</v>
      </c>
      <c r="T336" s="16">
        <v>6.4176245969030904E-2</v>
      </c>
      <c r="U336" s="16"/>
      <c r="V336" s="16">
        <v>5.0355715819214102E-2</v>
      </c>
      <c r="W336" s="16">
        <v>5.1558185586193898E-2</v>
      </c>
      <c r="X336" s="16">
        <v>5.8254412146090798E-2</v>
      </c>
      <c r="Y336" s="16">
        <v>8.0055089884032704E-2</v>
      </c>
      <c r="Z336" s="16"/>
      <c r="AA336" s="16">
        <v>5.6106283567568603E-2</v>
      </c>
      <c r="AB336" s="16">
        <v>4.3536163453142998E-2</v>
      </c>
      <c r="AC336" s="16">
        <v>5.6758967348426601E-2</v>
      </c>
      <c r="AD336" s="16">
        <v>7.2510739861022494E-2</v>
      </c>
      <c r="AE336" s="16">
        <v>4.3848482414936399E-2</v>
      </c>
      <c r="AF336" s="16">
        <v>0</v>
      </c>
      <c r="AG336" s="16"/>
      <c r="AH336" s="16">
        <v>4.3971551140116402E-2</v>
      </c>
      <c r="AI336" s="16">
        <v>4.0831886196129603E-2</v>
      </c>
      <c r="AJ336" s="16"/>
      <c r="AK336" s="16">
        <v>3.69459626664689E-2</v>
      </c>
      <c r="AL336" s="16">
        <v>5.8181882248107997E-2</v>
      </c>
      <c r="AM336" s="16"/>
      <c r="AN336" s="16">
        <v>4.3778369833394497E-2</v>
      </c>
      <c r="AO336" s="16">
        <v>4.9197044872307499E-2</v>
      </c>
      <c r="AP336" s="16"/>
      <c r="AQ336" s="16">
        <v>5.5102128788948199E-2</v>
      </c>
      <c r="AR336" s="16">
        <v>6.2327697152861301E-2</v>
      </c>
      <c r="AS336" s="16">
        <v>4.9375762242824403E-2</v>
      </c>
      <c r="AT336" s="16"/>
      <c r="AU336" s="16">
        <v>5.9097451351266497E-2</v>
      </c>
      <c r="AV336" s="16">
        <v>5.0222931979683298E-2</v>
      </c>
      <c r="AW336" s="16"/>
      <c r="AX336" s="16">
        <v>5.3372551495662501E-2</v>
      </c>
      <c r="AY336" s="16">
        <v>6.5683822768059494E-2</v>
      </c>
      <c r="AZ336" s="16"/>
      <c r="BA336" s="16">
        <v>6.6340481209994306E-2</v>
      </c>
      <c r="BB336" s="16">
        <v>5.8303336658986002E-2</v>
      </c>
      <c r="BC336" s="16"/>
      <c r="BD336" s="16">
        <v>5.3520920923685697E-2</v>
      </c>
      <c r="BE336" s="16">
        <v>5.6625166245689001E-2</v>
      </c>
    </row>
    <row r="337" spans="2:57" x14ac:dyDescent="0.35">
      <c r="B337" t="s">
        <v>409</v>
      </c>
      <c r="C337" s="16">
        <v>7.8338282800058903E-2</v>
      </c>
      <c r="D337" s="16">
        <v>0.103025819588986</v>
      </c>
      <c r="E337" s="16">
        <v>5.5702115562812203E-2</v>
      </c>
      <c r="F337" s="16"/>
      <c r="G337" s="16">
        <v>8.3622394160313904E-2</v>
      </c>
      <c r="H337" s="16">
        <v>7.3810770743964596E-2</v>
      </c>
      <c r="I337" s="16">
        <v>9.2462503846923699E-2</v>
      </c>
      <c r="J337" s="16">
        <v>0.10099337615861601</v>
      </c>
      <c r="K337" s="16">
        <v>6.2990148122260198E-2</v>
      </c>
      <c r="L337" s="16">
        <v>6.3141706129633102E-2</v>
      </c>
      <c r="M337" s="16"/>
      <c r="N337" s="16">
        <v>8.4128731251455396E-2</v>
      </c>
      <c r="O337" s="16">
        <v>6.1138456683135403E-2</v>
      </c>
      <c r="P337" s="16">
        <v>5.29997253401037E-2</v>
      </c>
      <c r="Q337" s="16">
        <v>0.129890663676729</v>
      </c>
      <c r="R337" s="16"/>
      <c r="S337" s="16">
        <v>6.5420728913365797E-2</v>
      </c>
      <c r="T337" s="16">
        <v>9.8624188125351495E-2</v>
      </c>
      <c r="U337" s="16"/>
      <c r="V337" s="16">
        <v>4.8035319691534899E-2</v>
      </c>
      <c r="W337" s="16">
        <v>8.3588631608511099E-2</v>
      </c>
      <c r="X337" s="16">
        <v>9.3122055434638196E-2</v>
      </c>
      <c r="Y337" s="16">
        <v>0.107305612456356</v>
      </c>
      <c r="Z337" s="16"/>
      <c r="AA337" s="16">
        <v>5.8078591545565897E-2</v>
      </c>
      <c r="AB337" s="16">
        <v>7.6941063483563693E-2</v>
      </c>
      <c r="AC337" s="16">
        <v>9.5859912694051294E-2</v>
      </c>
      <c r="AD337" s="16">
        <v>9.4251274120657605E-2</v>
      </c>
      <c r="AE337" s="16">
        <v>0.110174169816516</v>
      </c>
      <c r="AF337" s="16">
        <v>8.3562642392630504E-2</v>
      </c>
      <c r="AG337" s="16"/>
      <c r="AH337" s="16">
        <v>8.5490931913111703E-2</v>
      </c>
      <c r="AI337" s="16">
        <v>8.9402866169779299E-2</v>
      </c>
      <c r="AJ337" s="16"/>
      <c r="AK337" s="16">
        <v>8.9877418032426604E-2</v>
      </c>
      <c r="AL337" s="16">
        <v>9.0951837493980905E-2</v>
      </c>
      <c r="AM337" s="16"/>
      <c r="AN337" s="16">
        <v>8.7933552106249896E-2</v>
      </c>
      <c r="AO337" s="16">
        <v>8.7048720007740998E-2</v>
      </c>
      <c r="AP337" s="16"/>
      <c r="AQ337" s="16">
        <v>9.05980152508047E-2</v>
      </c>
      <c r="AR337" s="16">
        <v>6.6815124599345799E-2</v>
      </c>
      <c r="AS337" s="16">
        <v>0.104290106706174</v>
      </c>
      <c r="AT337" s="16"/>
      <c r="AU337" s="16">
        <v>7.2410913759489604E-2</v>
      </c>
      <c r="AV337" s="16">
        <v>8.6685233346617693E-2</v>
      </c>
      <c r="AW337" s="16"/>
      <c r="AX337" s="16">
        <v>8.1864977482956805E-2</v>
      </c>
      <c r="AY337" s="16">
        <v>5.7626643240687503E-2</v>
      </c>
      <c r="AZ337" s="16"/>
      <c r="BA337" s="16">
        <v>0.10628349609293</v>
      </c>
      <c r="BB337" s="16">
        <v>0.12601686398046999</v>
      </c>
      <c r="BC337" s="16"/>
      <c r="BD337" s="16">
        <v>0.117893079115109</v>
      </c>
      <c r="BE337" s="16">
        <v>6.8830989253886005E-2</v>
      </c>
    </row>
    <row r="338" spans="2:57" x14ac:dyDescent="0.35">
      <c r="B338" t="s">
        <v>410</v>
      </c>
      <c r="C338" s="16">
        <v>7.0879219978359401E-2</v>
      </c>
      <c r="D338" s="16">
        <v>9.2988772641554002E-2</v>
      </c>
      <c r="E338" s="16">
        <v>5.0613813931426797E-2</v>
      </c>
      <c r="F338" s="16"/>
      <c r="G338" s="16">
        <v>9.4715590304203803E-2</v>
      </c>
      <c r="H338" s="16">
        <v>6.7334102960163802E-2</v>
      </c>
      <c r="I338" s="16">
        <v>9.5418345221327402E-2</v>
      </c>
      <c r="J338" s="16">
        <v>3.7180758618688498E-2</v>
      </c>
      <c r="K338" s="16">
        <v>8.3357726154266704E-2</v>
      </c>
      <c r="L338" s="16">
        <v>5.6705594165389998E-2</v>
      </c>
      <c r="M338" s="16"/>
      <c r="N338" s="16">
        <v>6.9601487192554504E-2</v>
      </c>
      <c r="O338" s="16">
        <v>0.101774665175299</v>
      </c>
      <c r="P338" s="16">
        <v>6.4660423607134407E-2</v>
      </c>
      <c r="Q338" s="16">
        <v>5.4867230175741098E-2</v>
      </c>
      <c r="R338" s="16"/>
      <c r="S338" s="16">
        <v>5.8405787938337402E-2</v>
      </c>
      <c r="T338" s="16">
        <v>8.9342172418281504E-2</v>
      </c>
      <c r="U338" s="16"/>
      <c r="V338" s="16">
        <v>6.3955588360935206E-2</v>
      </c>
      <c r="W338" s="16">
        <v>6.8032518475412501E-2</v>
      </c>
      <c r="X338" s="16">
        <v>8.1551930516692794E-2</v>
      </c>
      <c r="Y338" s="16">
        <v>6.2245621903179199E-2</v>
      </c>
      <c r="Z338" s="16"/>
      <c r="AA338" s="16">
        <v>6.0530156472190802E-2</v>
      </c>
      <c r="AB338" s="16">
        <v>7.2767160558929997E-2</v>
      </c>
      <c r="AC338" s="16">
        <v>6.12847643800098E-2</v>
      </c>
      <c r="AD338" s="16">
        <v>6.6087818339926399E-2</v>
      </c>
      <c r="AE338" s="16">
        <v>0.113398334832084</v>
      </c>
      <c r="AF338" s="16">
        <v>0.13011237216067301</v>
      </c>
      <c r="AG338" s="16"/>
      <c r="AH338" s="16">
        <v>8.4627198315867694E-2</v>
      </c>
      <c r="AI338" s="16">
        <v>6.6373511961219503E-2</v>
      </c>
      <c r="AJ338" s="16"/>
      <c r="AK338" s="16">
        <v>9.3692330160931606E-2</v>
      </c>
      <c r="AL338" s="16">
        <v>5.3968237855195403E-2</v>
      </c>
      <c r="AM338" s="16"/>
      <c r="AN338" s="16">
        <v>8.6967396830004998E-2</v>
      </c>
      <c r="AO338" s="16">
        <v>7.1175639470219099E-2</v>
      </c>
      <c r="AP338" s="16"/>
      <c r="AQ338" s="16">
        <v>5.2380968658939098E-2</v>
      </c>
      <c r="AR338" s="16">
        <v>7.3642830999451098E-2</v>
      </c>
      <c r="AS338" s="16">
        <v>9.2592700606912007E-2</v>
      </c>
      <c r="AT338" s="16"/>
      <c r="AU338" s="16">
        <v>7.9470761474088394E-2</v>
      </c>
      <c r="AV338" s="16">
        <v>5.6955779618232401E-2</v>
      </c>
      <c r="AW338" s="16"/>
      <c r="AX338" s="16">
        <v>7.4247047585732404E-2</v>
      </c>
      <c r="AY338" s="16">
        <v>5.1552172757323898E-2</v>
      </c>
      <c r="AZ338" s="16"/>
      <c r="BA338" s="16">
        <v>8.2214133004356704E-2</v>
      </c>
      <c r="BB338" s="16">
        <v>0.115507310694187</v>
      </c>
      <c r="BC338" s="16"/>
      <c r="BD338" s="16">
        <v>7.5613083137731907E-2</v>
      </c>
      <c r="BE338" s="16">
        <v>8.1667601625453903E-2</v>
      </c>
    </row>
    <row r="339" spans="2:57" x14ac:dyDescent="0.35">
      <c r="B339" t="s">
        <v>411</v>
      </c>
      <c r="C339" s="16">
        <v>3.5537715965852402E-2</v>
      </c>
      <c r="D339" s="16">
        <v>4.7885343826067399E-2</v>
      </c>
      <c r="E339" s="16">
        <v>2.41807852760479E-2</v>
      </c>
      <c r="F339" s="16"/>
      <c r="G339" s="16">
        <v>4.3032628593817498E-2</v>
      </c>
      <c r="H339" s="16">
        <v>6.5243298592041199E-2</v>
      </c>
      <c r="I339" s="16">
        <v>2.1500687215509798E-2</v>
      </c>
      <c r="J339" s="16">
        <v>4.12280408762856E-2</v>
      </c>
      <c r="K339" s="16">
        <v>3.7128496351819203E-2</v>
      </c>
      <c r="L339" s="16">
        <v>1.1439857638193799E-2</v>
      </c>
      <c r="M339" s="16"/>
      <c r="N339" s="16">
        <v>4.2500929767264099E-2</v>
      </c>
      <c r="O339" s="16">
        <v>5.3929304988710798E-2</v>
      </c>
      <c r="P339" s="16">
        <v>3.5764895201742003E-2</v>
      </c>
      <c r="Q339" s="16">
        <v>1.41835932119935E-2</v>
      </c>
      <c r="R339" s="16"/>
      <c r="S339" s="16">
        <v>3.3881046150868899E-2</v>
      </c>
      <c r="T339" s="16">
        <v>3.8393848834125402E-2</v>
      </c>
      <c r="U339" s="16"/>
      <c r="V339" s="16">
        <v>1.8195545173413499E-2</v>
      </c>
      <c r="W339" s="16">
        <v>4.8330031630423299E-2</v>
      </c>
      <c r="X339" s="16">
        <v>3.3313913008053697E-2</v>
      </c>
      <c r="Y339" s="16">
        <v>4.1038699822556098E-2</v>
      </c>
      <c r="Z339" s="16"/>
      <c r="AA339" s="16">
        <v>1.9998756935760999E-2</v>
      </c>
      <c r="AB339" s="16">
        <v>4.41019557477383E-2</v>
      </c>
      <c r="AC339" s="16">
        <v>3.6458718299886297E-2</v>
      </c>
      <c r="AD339" s="16">
        <v>6.2783264709525194E-2</v>
      </c>
      <c r="AE339" s="16">
        <v>2.4681368075991899E-2</v>
      </c>
      <c r="AF339" s="16">
        <v>2.24938109762685E-2</v>
      </c>
      <c r="AG339" s="16"/>
      <c r="AH339" s="16">
        <v>5.38919972536245E-2</v>
      </c>
      <c r="AI339" s="16">
        <v>3.3029343557949002E-2</v>
      </c>
      <c r="AJ339" s="16"/>
      <c r="AK339" s="16">
        <v>5.01866648661045E-2</v>
      </c>
      <c r="AL339" s="16">
        <v>3.6638114439708498E-2</v>
      </c>
      <c r="AM339" s="16"/>
      <c r="AN339" s="16">
        <v>5.2210225011309098E-2</v>
      </c>
      <c r="AO339" s="16">
        <v>2.68887548275786E-2</v>
      </c>
      <c r="AP339" s="16"/>
      <c r="AQ339" s="16">
        <v>3.2942037405054601E-2</v>
      </c>
      <c r="AR339" s="16">
        <v>2.2869282120987398E-2</v>
      </c>
      <c r="AS339" s="16">
        <v>6.5248713204234796E-2</v>
      </c>
      <c r="AT339" s="16"/>
      <c r="AU339" s="16">
        <v>3.5608891077531797E-2</v>
      </c>
      <c r="AV339" s="16">
        <v>3.6075079178687998E-2</v>
      </c>
      <c r="AW339" s="16"/>
      <c r="AX339" s="16">
        <v>4.2111625256418997E-2</v>
      </c>
      <c r="AY339" s="16">
        <v>8.1385164697771392E-3</v>
      </c>
      <c r="AZ339" s="16"/>
      <c r="BA339" s="16">
        <v>4.5948410173473203E-2</v>
      </c>
      <c r="BB339" s="16">
        <v>6.4341574265652707E-2</v>
      </c>
      <c r="BC339" s="16"/>
      <c r="BD339" s="16">
        <v>5.5970305609719599E-2</v>
      </c>
      <c r="BE339" s="16">
        <v>2.4556984753736601E-2</v>
      </c>
    </row>
    <row r="340" spans="2:57" x14ac:dyDescent="0.35">
      <c r="B340" t="s">
        <v>412</v>
      </c>
      <c r="C340" s="16">
        <v>0.11252741367675601</v>
      </c>
      <c r="D340" s="16">
        <v>0.126393046324172</v>
      </c>
      <c r="E340" s="16">
        <v>9.5917433131381402E-2</v>
      </c>
      <c r="F340" s="16"/>
      <c r="G340" s="16">
        <v>0.14682297714377801</v>
      </c>
      <c r="H340" s="16">
        <v>0.15138579682443601</v>
      </c>
      <c r="I340" s="16">
        <v>0.176998675989575</v>
      </c>
      <c r="J340" s="16">
        <v>0.100829394401295</v>
      </c>
      <c r="K340" s="16">
        <v>9.9146858571607502E-2</v>
      </c>
      <c r="L340" s="16">
        <v>2.93328779696049E-2</v>
      </c>
      <c r="M340" s="16"/>
      <c r="N340" s="16">
        <v>7.0631885355540602E-2</v>
      </c>
      <c r="O340" s="16">
        <v>0.100188266949135</v>
      </c>
      <c r="P340" s="16">
        <v>0.123996981597295</v>
      </c>
      <c r="Q340" s="16">
        <v>0.13474557389690001</v>
      </c>
      <c r="R340" s="16"/>
      <c r="S340" s="16">
        <v>9.3941103585857902E-2</v>
      </c>
      <c r="T340" s="16">
        <v>0.13843872364447901</v>
      </c>
      <c r="U340" s="16"/>
      <c r="V340" s="16">
        <v>0.15104184840014101</v>
      </c>
      <c r="W340" s="16">
        <v>0.101385378997882</v>
      </c>
      <c r="X340" s="16">
        <v>8.9294677356295801E-2</v>
      </c>
      <c r="Y340" s="16">
        <v>0.14500219085525301</v>
      </c>
      <c r="Z340" s="16"/>
      <c r="AA340" s="16">
        <v>0.111382735060112</v>
      </c>
      <c r="AB340" s="16">
        <v>9.3984234181670498E-2</v>
      </c>
      <c r="AC340" s="16">
        <v>8.8180285049952303E-2</v>
      </c>
      <c r="AD340" s="16">
        <v>0.12807823421349199</v>
      </c>
      <c r="AE340" s="16">
        <v>0.14299495242999899</v>
      </c>
      <c r="AF340" s="16">
        <v>0.115771525840047</v>
      </c>
      <c r="AG340" s="16"/>
      <c r="AH340" s="16">
        <v>0.12536991039887199</v>
      </c>
      <c r="AI340" s="16">
        <v>9.6473737939775206E-2</v>
      </c>
      <c r="AJ340" s="16"/>
      <c r="AK340" s="16">
        <v>0.141390780525781</v>
      </c>
      <c r="AL340" s="16">
        <v>9.83295806163203E-2</v>
      </c>
      <c r="AM340" s="16"/>
      <c r="AN340" s="16">
        <v>0.123863362727551</v>
      </c>
      <c r="AO340" s="16">
        <v>0.110204593903937</v>
      </c>
      <c r="AP340" s="16"/>
      <c r="AQ340" s="16">
        <v>9.4975484801852694E-2</v>
      </c>
      <c r="AR340" s="16">
        <v>9.2730243326666295E-2</v>
      </c>
      <c r="AS340" s="16">
        <v>0.16043195208150199</v>
      </c>
      <c r="AT340" s="16"/>
      <c r="AU340" s="16">
        <v>0.11205657752135099</v>
      </c>
      <c r="AV340" s="16">
        <v>0.112471924139361</v>
      </c>
      <c r="AW340" s="16"/>
      <c r="AX340" s="16">
        <v>0.121875390893785</v>
      </c>
      <c r="AY340" s="16">
        <v>7.4099290787238398E-2</v>
      </c>
      <c r="AZ340" s="16"/>
      <c r="BA340" s="16">
        <v>0.159942220626242</v>
      </c>
      <c r="BB340" s="16">
        <v>0.14999838715237901</v>
      </c>
      <c r="BC340" s="16"/>
      <c r="BD340" s="16">
        <v>0.121221793880138</v>
      </c>
      <c r="BE340" s="16">
        <v>0.13321247045249601</v>
      </c>
    </row>
    <row r="341" spans="2:57" x14ac:dyDescent="0.35">
      <c r="B341" t="s">
        <v>220</v>
      </c>
      <c r="C341" s="16">
        <v>0.122036220849808</v>
      </c>
      <c r="D341" s="16">
        <v>7.8767099681450806E-2</v>
      </c>
      <c r="E341" s="16">
        <v>0.16195421710008601</v>
      </c>
      <c r="F341" s="16"/>
      <c r="G341" s="16">
        <v>4.6831264193643703E-2</v>
      </c>
      <c r="H341" s="16">
        <v>4.9235786253071498E-2</v>
      </c>
      <c r="I341" s="16">
        <v>4.0716506128741399E-2</v>
      </c>
      <c r="J341" s="16">
        <v>0.11537217600309101</v>
      </c>
      <c r="K341" s="16">
        <v>0.16817470718671501</v>
      </c>
      <c r="L341" s="16">
        <v>0.25864700302191601</v>
      </c>
      <c r="M341" s="16"/>
      <c r="N341" s="16">
        <v>0.124620766194336</v>
      </c>
      <c r="O341" s="16">
        <v>0.13164606912371499</v>
      </c>
      <c r="P341" s="16">
        <v>0.13621457939166001</v>
      </c>
      <c r="Q341" s="16">
        <v>8.9046348477707399E-2</v>
      </c>
      <c r="R341" s="16"/>
      <c r="S341" s="16">
        <v>0.13507615132725601</v>
      </c>
      <c r="T341" s="16">
        <v>0.101313750856196</v>
      </c>
      <c r="U341" s="16"/>
      <c r="V341" s="16">
        <v>0.20085988490818699</v>
      </c>
      <c r="W341" s="16">
        <v>0.109128597802213</v>
      </c>
      <c r="X341" s="16">
        <v>7.94203289277568E-2</v>
      </c>
      <c r="Y341" s="16">
        <v>6.88709202905428E-2</v>
      </c>
      <c r="Z341" s="16"/>
      <c r="AA341" s="16">
        <v>0.14719539197397899</v>
      </c>
      <c r="AB341" s="16">
        <v>0.120945292475814</v>
      </c>
      <c r="AC341" s="16">
        <v>0.12835605408817999</v>
      </c>
      <c r="AD341" s="16">
        <v>9.0979343775904997E-2</v>
      </c>
      <c r="AE341" s="16">
        <v>9.1051240030396594E-2</v>
      </c>
      <c r="AF341" s="16">
        <v>9.5620160164347406E-2</v>
      </c>
      <c r="AG341" s="16"/>
      <c r="AH341" s="16">
        <v>0.121304686022272</v>
      </c>
      <c r="AI341" s="16">
        <v>9.40828349624767E-2</v>
      </c>
      <c r="AJ341" s="16"/>
      <c r="AK341" s="16">
        <v>0.10760556865832301</v>
      </c>
      <c r="AL341" s="16">
        <v>0.10206131858464899</v>
      </c>
      <c r="AM341" s="16"/>
      <c r="AN341" s="16">
        <v>0.12001524069976199</v>
      </c>
      <c r="AO341" s="16">
        <v>9.5407085702811895E-2</v>
      </c>
      <c r="AP341" s="16"/>
      <c r="AQ341" s="16">
        <v>9.2839282613073101E-2</v>
      </c>
      <c r="AR341" s="16">
        <v>0.134862589323579</v>
      </c>
      <c r="AS341" s="16">
        <v>8.2139757451041698E-2</v>
      </c>
      <c r="AT341" s="16"/>
      <c r="AU341" s="16">
        <v>0.12283498267782</v>
      </c>
      <c r="AV341" s="16">
        <v>0.11337523725889501</v>
      </c>
      <c r="AW341" s="16"/>
      <c r="AX341" s="16">
        <v>9.8137841053363595E-2</v>
      </c>
      <c r="AY341" s="16">
        <v>0.18068070297390701</v>
      </c>
      <c r="AZ341" s="16"/>
      <c r="BA341" s="16">
        <v>3.5641643491708903E-2</v>
      </c>
      <c r="BB341" s="16">
        <v>8.0830647823232502E-2</v>
      </c>
      <c r="BC341" s="16"/>
      <c r="BD341" s="16">
        <v>8.0699175592237202E-2</v>
      </c>
      <c r="BE341" s="16">
        <v>9.3322714604079704E-2</v>
      </c>
    </row>
    <row r="342" spans="2:57" x14ac:dyDescent="0.35">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row>
    <row r="343" spans="2:57" x14ac:dyDescent="0.35">
      <c r="B343" s="7" t="s">
        <v>606</v>
      </c>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row>
    <row r="344" spans="2:57" x14ac:dyDescent="0.35">
      <c r="B344" s="15" t="s">
        <v>14</v>
      </c>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row>
    <row r="345" spans="2:57" x14ac:dyDescent="0.35">
      <c r="B345" t="s">
        <v>91</v>
      </c>
      <c r="C345" s="16">
        <v>0.15787162290276199</v>
      </c>
      <c r="D345" s="16">
        <v>0.20812741730292</v>
      </c>
      <c r="E345" s="16">
        <v>0.11018961641953</v>
      </c>
      <c r="F345" s="16"/>
      <c r="G345" s="16">
        <v>0.264153308417164</v>
      </c>
      <c r="H345" s="16">
        <v>0.35800077849463002</v>
      </c>
      <c r="I345" s="16">
        <v>0.19648762155585001</v>
      </c>
      <c r="J345" s="16">
        <v>0.13721846642083399</v>
      </c>
      <c r="K345" s="16">
        <v>3.3409635876325901E-2</v>
      </c>
      <c r="L345" s="16">
        <v>1.12986430367668E-2</v>
      </c>
      <c r="M345" s="16"/>
      <c r="N345" s="16">
        <v>0.15497108490723899</v>
      </c>
      <c r="O345" s="16">
        <v>0.11832644668285799</v>
      </c>
      <c r="P345" s="16">
        <v>0.170399819767941</v>
      </c>
      <c r="Q345" s="16">
        <v>0.17426485026697799</v>
      </c>
      <c r="R345" s="16"/>
      <c r="S345" s="16">
        <v>0.12252895822690101</v>
      </c>
      <c r="T345" s="16">
        <v>0.21281055804895799</v>
      </c>
      <c r="U345" s="16"/>
      <c r="V345" s="16">
        <v>0.17995578337634699</v>
      </c>
      <c r="W345" s="16">
        <v>0.131543391443046</v>
      </c>
      <c r="X345" s="16">
        <v>0.16984308653102601</v>
      </c>
      <c r="Y345" s="16">
        <v>0.17475646813689</v>
      </c>
      <c r="Z345" s="16"/>
      <c r="AA345" s="16">
        <v>0.16871396943776301</v>
      </c>
      <c r="AB345" s="16">
        <v>0.14385916573583701</v>
      </c>
      <c r="AC345" s="16">
        <v>0.10475791392115601</v>
      </c>
      <c r="AD345" s="16">
        <v>0.16797012353962101</v>
      </c>
      <c r="AE345" s="16">
        <v>0.15834325421147799</v>
      </c>
      <c r="AF345" s="16">
        <v>0.20043206361629801</v>
      </c>
      <c r="AG345" s="16"/>
      <c r="AH345" s="16">
        <v>0.175551926099282</v>
      </c>
      <c r="AI345" s="16">
        <v>0.155690354126961</v>
      </c>
      <c r="AJ345" s="16"/>
      <c r="AK345" s="16">
        <v>0.19316524460637</v>
      </c>
      <c r="AL345" s="16">
        <v>0.14765473024959699</v>
      </c>
      <c r="AM345" s="16"/>
      <c r="AN345" s="16">
        <v>0.17028007209152099</v>
      </c>
      <c r="AO345" s="16">
        <v>0.172693586441791</v>
      </c>
      <c r="AP345" s="16"/>
      <c r="AQ345" s="16">
        <v>0.119352718761357</v>
      </c>
      <c r="AR345" s="16">
        <v>0.136329659106427</v>
      </c>
      <c r="AS345" s="16">
        <v>0.21788453904618699</v>
      </c>
      <c r="AT345" s="16"/>
      <c r="AU345" s="16">
        <v>0.16173752369220301</v>
      </c>
      <c r="AV345" s="16">
        <v>0.156080060568</v>
      </c>
      <c r="AW345" s="16"/>
      <c r="AX345" s="16">
        <v>0.17924302189472999</v>
      </c>
      <c r="AY345" s="16">
        <v>6.4187304597527806E-2</v>
      </c>
      <c r="AZ345" s="16"/>
      <c r="BA345" s="16">
        <v>0.21903689455640801</v>
      </c>
      <c r="BB345" s="16">
        <v>0.21562529487202001</v>
      </c>
      <c r="BC345" s="16"/>
      <c r="BD345" s="16">
        <v>0.17201546931908501</v>
      </c>
      <c r="BE345" s="16">
        <v>0.15920614838862901</v>
      </c>
    </row>
    <row r="346" spans="2:57" x14ac:dyDescent="0.35">
      <c r="B346" t="s">
        <v>92</v>
      </c>
      <c r="C346" s="16">
        <v>0.31102468182621101</v>
      </c>
      <c r="D346" s="16">
        <v>0.336196535654808</v>
      </c>
      <c r="E346" s="16">
        <v>0.28794460724113402</v>
      </c>
      <c r="F346" s="16"/>
      <c r="G346" s="16">
        <v>0.39464098640990902</v>
      </c>
      <c r="H346" s="16">
        <v>0.32536959404105698</v>
      </c>
      <c r="I346" s="16">
        <v>0.39572247388557402</v>
      </c>
      <c r="J346" s="16">
        <v>0.36699105174674201</v>
      </c>
      <c r="K346" s="16">
        <v>0.27467392572464999</v>
      </c>
      <c r="L346" s="16">
        <v>0.17129142079313001</v>
      </c>
      <c r="M346" s="16"/>
      <c r="N346" s="16">
        <v>0.29395167369998498</v>
      </c>
      <c r="O346" s="16">
        <v>0.36330966412861998</v>
      </c>
      <c r="P346" s="16">
        <v>0.27807453130821502</v>
      </c>
      <c r="Q346" s="16">
        <v>0.33058901726308498</v>
      </c>
      <c r="R346" s="16"/>
      <c r="S346" s="16">
        <v>0.32077464689295598</v>
      </c>
      <c r="T346" s="16">
        <v>0.29613344321297802</v>
      </c>
      <c r="U346" s="16"/>
      <c r="V346" s="16">
        <v>0.26721747758279002</v>
      </c>
      <c r="W346" s="16">
        <v>0.325495287187411</v>
      </c>
      <c r="X346" s="16">
        <v>0.32484358914294498</v>
      </c>
      <c r="Y346" s="16">
        <v>0.34540469461456802</v>
      </c>
      <c r="Z346" s="16"/>
      <c r="AA346" s="16">
        <v>0.30199677609208597</v>
      </c>
      <c r="AB346" s="16">
        <v>0.28201940574281498</v>
      </c>
      <c r="AC346" s="16">
        <v>0.29906338149511602</v>
      </c>
      <c r="AD346" s="16">
        <v>0.35614872224866601</v>
      </c>
      <c r="AE346" s="16">
        <v>0.32809213420548999</v>
      </c>
      <c r="AF346" s="16">
        <v>0.26996932053724498</v>
      </c>
      <c r="AG346" s="16"/>
      <c r="AH346" s="16">
        <v>0.33244229233707201</v>
      </c>
      <c r="AI346" s="16">
        <v>0.31938982852949299</v>
      </c>
      <c r="AJ346" s="16"/>
      <c r="AK346" s="16">
        <v>0.34994332177093401</v>
      </c>
      <c r="AL346" s="16">
        <v>0.314403377947027</v>
      </c>
      <c r="AM346" s="16"/>
      <c r="AN346" s="16">
        <v>0.34452427706098299</v>
      </c>
      <c r="AO346" s="16">
        <v>0.33360821764510101</v>
      </c>
      <c r="AP346" s="16"/>
      <c r="AQ346" s="16">
        <v>0.320348130126419</v>
      </c>
      <c r="AR346" s="16">
        <v>0.29033006327196798</v>
      </c>
      <c r="AS346" s="16">
        <v>0.35976414280756203</v>
      </c>
      <c r="AT346" s="16"/>
      <c r="AU346" s="16">
        <v>0.30233782498418199</v>
      </c>
      <c r="AV346" s="16">
        <v>0.32163880273379297</v>
      </c>
      <c r="AW346" s="16"/>
      <c r="AX346" s="16">
        <v>0.33762851131810601</v>
      </c>
      <c r="AY346" s="16">
        <v>0.21252352721284801</v>
      </c>
      <c r="AZ346" s="16"/>
      <c r="BA346" s="16">
        <v>0.41065741690636098</v>
      </c>
      <c r="BB346" s="16">
        <v>0.32673500915871201</v>
      </c>
      <c r="BC346" s="16"/>
      <c r="BD346" s="16">
        <v>0.36956850631683003</v>
      </c>
      <c r="BE346" s="16">
        <v>0.33090318863812701</v>
      </c>
    </row>
    <row r="347" spans="2:57" x14ac:dyDescent="0.35">
      <c r="B347" t="s">
        <v>93</v>
      </c>
      <c r="C347" s="16">
        <v>0.286798335925467</v>
      </c>
      <c r="D347" s="16">
        <v>0.24782004247662501</v>
      </c>
      <c r="E347" s="16">
        <v>0.32292038697250203</v>
      </c>
      <c r="F347" s="16"/>
      <c r="G347" s="16">
        <v>0.22198463189352399</v>
      </c>
      <c r="H347" s="16">
        <v>0.177527200572418</v>
      </c>
      <c r="I347" s="16">
        <v>0.28351276189971703</v>
      </c>
      <c r="J347" s="16">
        <v>0.26190913688009798</v>
      </c>
      <c r="K347" s="16">
        <v>0.35195470739455298</v>
      </c>
      <c r="L347" s="16">
        <v>0.386513024076797</v>
      </c>
      <c r="M347" s="16"/>
      <c r="N347" s="16">
        <v>0.28688551839722498</v>
      </c>
      <c r="O347" s="16">
        <v>0.281104848689675</v>
      </c>
      <c r="P347" s="16">
        <v>0.284975582215729</v>
      </c>
      <c r="Q347" s="16">
        <v>0.29462358929982202</v>
      </c>
      <c r="R347" s="16"/>
      <c r="S347" s="16">
        <v>0.27959577535629399</v>
      </c>
      <c r="T347" s="16">
        <v>0.29945847015141802</v>
      </c>
      <c r="U347" s="16"/>
      <c r="V347" s="16">
        <v>0.25568706763545701</v>
      </c>
      <c r="W347" s="16">
        <v>0.29961479511698003</v>
      </c>
      <c r="X347" s="16">
        <v>0.300533406372756</v>
      </c>
      <c r="Y347" s="16">
        <v>0.26221541918511598</v>
      </c>
      <c r="Z347" s="16"/>
      <c r="AA347" s="16">
        <v>0.257117935481747</v>
      </c>
      <c r="AB347" s="16">
        <v>0.30587353019262697</v>
      </c>
      <c r="AC347" s="16">
        <v>0.37056577655422701</v>
      </c>
      <c r="AD347" s="16">
        <v>0.28073803507116002</v>
      </c>
      <c r="AE347" s="16">
        <v>0.28741837928490999</v>
      </c>
      <c r="AF347" s="16">
        <v>0.324390314239838</v>
      </c>
      <c r="AG347" s="16"/>
      <c r="AH347" s="16">
        <v>0.29829962517231001</v>
      </c>
      <c r="AI347" s="16">
        <v>0.27444494403412401</v>
      </c>
      <c r="AJ347" s="16"/>
      <c r="AK347" s="16">
        <v>0.27765559113667299</v>
      </c>
      <c r="AL347" s="16">
        <v>0.28286038349640102</v>
      </c>
      <c r="AM347" s="16"/>
      <c r="AN347" s="16">
        <v>0.293035569280164</v>
      </c>
      <c r="AO347" s="16">
        <v>0.25595112602236803</v>
      </c>
      <c r="AP347" s="16"/>
      <c r="AQ347" s="16">
        <v>0.38045336839307398</v>
      </c>
      <c r="AR347" s="16">
        <v>0.32027960163317998</v>
      </c>
      <c r="AS347" s="16">
        <v>0.20761204839014299</v>
      </c>
      <c r="AT347" s="16"/>
      <c r="AU347" s="16">
        <v>0.29440583612592902</v>
      </c>
      <c r="AV347" s="16">
        <v>0.28285562156083899</v>
      </c>
      <c r="AW347" s="16"/>
      <c r="AX347" s="16">
        <v>0.295838139062443</v>
      </c>
      <c r="AY347" s="16">
        <v>0.26110936248383998</v>
      </c>
      <c r="AZ347" s="16"/>
      <c r="BA347" s="16">
        <v>0.26456917077754999</v>
      </c>
      <c r="BB347" s="16">
        <v>0.30029799423082199</v>
      </c>
      <c r="BC347" s="16"/>
      <c r="BD347" s="16">
        <v>0.28655036363706499</v>
      </c>
      <c r="BE347" s="16">
        <v>0.30596937974777999</v>
      </c>
    </row>
    <row r="348" spans="2:57" x14ac:dyDescent="0.35">
      <c r="B348" t="s">
        <v>94</v>
      </c>
      <c r="C348" s="16">
        <v>0.14113630584286899</v>
      </c>
      <c r="D348" s="16">
        <v>0.12503432567469</v>
      </c>
      <c r="E348" s="16">
        <v>0.15776309598156801</v>
      </c>
      <c r="F348" s="16"/>
      <c r="G348" s="16">
        <v>2.8407644222326701E-2</v>
      </c>
      <c r="H348" s="16">
        <v>3.2041230984527103E-2</v>
      </c>
      <c r="I348" s="16">
        <v>7.3188613332714994E-2</v>
      </c>
      <c r="J348" s="16">
        <v>0.151155585217916</v>
      </c>
      <c r="K348" s="16">
        <v>0.20491200912347499</v>
      </c>
      <c r="L348" s="16">
        <v>0.29321249163894603</v>
      </c>
      <c r="M348" s="16"/>
      <c r="N348" s="16">
        <v>0.158896665473794</v>
      </c>
      <c r="O348" s="16">
        <v>0.14080972420364801</v>
      </c>
      <c r="P348" s="16">
        <v>0.15882356421659</v>
      </c>
      <c r="Q348" s="16">
        <v>0.10033750574006001</v>
      </c>
      <c r="R348" s="16"/>
      <c r="S348" s="16">
        <v>0.17467183410586201</v>
      </c>
      <c r="T348" s="16">
        <v>8.8532959888230706E-2</v>
      </c>
      <c r="U348" s="16"/>
      <c r="V348" s="16">
        <v>0.138642895282721</v>
      </c>
      <c r="W348" s="16">
        <v>0.146878977913105</v>
      </c>
      <c r="X348" s="16">
        <v>0.13857870530385999</v>
      </c>
      <c r="Y348" s="16">
        <v>0.123567278708495</v>
      </c>
      <c r="Z348" s="16"/>
      <c r="AA348" s="16">
        <v>0.15166263093961199</v>
      </c>
      <c r="AB348" s="16">
        <v>0.133207174073045</v>
      </c>
      <c r="AC348" s="16">
        <v>0.121134725766411</v>
      </c>
      <c r="AD348" s="16">
        <v>0.127727581984345</v>
      </c>
      <c r="AE348" s="16">
        <v>0.15005603428039599</v>
      </c>
      <c r="AF348" s="16">
        <v>0.184673849605932</v>
      </c>
      <c r="AG348" s="16"/>
      <c r="AH348" s="16">
        <v>0.11472031107701799</v>
      </c>
      <c r="AI348" s="16">
        <v>0.16795454827015599</v>
      </c>
      <c r="AJ348" s="16"/>
      <c r="AK348" s="16">
        <v>9.9609652743436694E-2</v>
      </c>
      <c r="AL348" s="16">
        <v>0.17600886743437699</v>
      </c>
      <c r="AM348" s="16"/>
      <c r="AN348" s="16">
        <v>0.11423905024600101</v>
      </c>
      <c r="AO348" s="16">
        <v>0.15661497309644801</v>
      </c>
      <c r="AP348" s="16"/>
      <c r="AQ348" s="16">
        <v>0.114227014921542</v>
      </c>
      <c r="AR348" s="16">
        <v>0.15464702152694401</v>
      </c>
      <c r="AS348" s="16">
        <v>0.14354813103285299</v>
      </c>
      <c r="AT348" s="16"/>
      <c r="AU348" s="16">
        <v>0.157334832046263</v>
      </c>
      <c r="AV348" s="16">
        <v>0.121957670966652</v>
      </c>
      <c r="AW348" s="16"/>
      <c r="AX348" s="16">
        <v>0.111827133196875</v>
      </c>
      <c r="AY348" s="16">
        <v>0.33361730175750198</v>
      </c>
      <c r="AZ348" s="16"/>
      <c r="BA348" s="16">
        <v>6.9732223206719096E-2</v>
      </c>
      <c r="BB348" s="16">
        <v>8.7401934173120602E-2</v>
      </c>
      <c r="BC348" s="16"/>
      <c r="BD348" s="16">
        <v>0.119829093005072</v>
      </c>
      <c r="BE348" s="16">
        <v>0.135699826611026</v>
      </c>
    </row>
    <row r="349" spans="2:57" x14ac:dyDescent="0.35">
      <c r="B349" t="s">
        <v>89</v>
      </c>
      <c r="C349" s="16">
        <v>0.103169053502691</v>
      </c>
      <c r="D349" s="16">
        <v>8.2821678890957706E-2</v>
      </c>
      <c r="E349" s="16">
        <v>0.121182293385266</v>
      </c>
      <c r="F349" s="16"/>
      <c r="G349" s="16">
        <v>9.0813429057075401E-2</v>
      </c>
      <c r="H349" s="16">
        <v>0.107061195907367</v>
      </c>
      <c r="I349" s="16">
        <v>5.1088529326143398E-2</v>
      </c>
      <c r="J349" s="16">
        <v>8.2725759734409696E-2</v>
      </c>
      <c r="K349" s="16">
        <v>0.13504972188099601</v>
      </c>
      <c r="L349" s="16">
        <v>0.137684420454361</v>
      </c>
      <c r="M349" s="16"/>
      <c r="N349" s="16">
        <v>0.105295057521757</v>
      </c>
      <c r="O349" s="16">
        <v>9.6449316295199095E-2</v>
      </c>
      <c r="P349" s="16">
        <v>0.107726502491524</v>
      </c>
      <c r="Q349" s="16">
        <v>0.100185037430056</v>
      </c>
      <c r="R349" s="16"/>
      <c r="S349" s="16">
        <v>0.102428785417987</v>
      </c>
      <c r="T349" s="16">
        <v>0.103064568698415</v>
      </c>
      <c r="U349" s="16"/>
      <c r="V349" s="16">
        <v>0.15849677612268501</v>
      </c>
      <c r="W349" s="16">
        <v>9.6467548339458406E-2</v>
      </c>
      <c r="X349" s="16">
        <v>6.6201212649412894E-2</v>
      </c>
      <c r="Y349" s="16">
        <v>9.4056139354930193E-2</v>
      </c>
      <c r="Z349" s="16"/>
      <c r="AA349" s="16">
        <v>0.120508688048792</v>
      </c>
      <c r="AB349" s="16">
        <v>0.13504072425567601</v>
      </c>
      <c r="AC349" s="16">
        <v>0.10447820226309</v>
      </c>
      <c r="AD349" s="16">
        <v>6.7415537156208002E-2</v>
      </c>
      <c r="AE349" s="16">
        <v>7.6090198017725194E-2</v>
      </c>
      <c r="AF349" s="16">
        <v>2.05344520006874E-2</v>
      </c>
      <c r="AG349" s="16"/>
      <c r="AH349" s="16">
        <v>7.8985845314317502E-2</v>
      </c>
      <c r="AI349" s="16">
        <v>8.2520325039266401E-2</v>
      </c>
      <c r="AJ349" s="16"/>
      <c r="AK349" s="16">
        <v>7.9626189742586007E-2</v>
      </c>
      <c r="AL349" s="16">
        <v>7.9072640872598202E-2</v>
      </c>
      <c r="AM349" s="16"/>
      <c r="AN349" s="16">
        <v>7.7921031321330797E-2</v>
      </c>
      <c r="AO349" s="16">
        <v>8.11320967942918E-2</v>
      </c>
      <c r="AP349" s="16"/>
      <c r="AQ349" s="16">
        <v>6.5618767797607794E-2</v>
      </c>
      <c r="AR349" s="16">
        <v>9.8413654461480704E-2</v>
      </c>
      <c r="AS349" s="16">
        <v>7.1191138723255207E-2</v>
      </c>
      <c r="AT349" s="16"/>
      <c r="AU349" s="16">
        <v>8.4183983151422295E-2</v>
      </c>
      <c r="AV349" s="16">
        <v>0.117467844170716</v>
      </c>
      <c r="AW349" s="16"/>
      <c r="AX349" s="16">
        <v>7.5463194527846E-2</v>
      </c>
      <c r="AY349" s="16">
        <v>0.128562503948282</v>
      </c>
      <c r="AZ349" s="16"/>
      <c r="BA349" s="16">
        <v>3.6004294552961898E-2</v>
      </c>
      <c r="BB349" s="16">
        <v>6.9939767565324801E-2</v>
      </c>
      <c r="BC349" s="16"/>
      <c r="BD349" s="16">
        <v>5.2036567721948902E-2</v>
      </c>
      <c r="BE349" s="16">
        <v>6.8221456614437501E-2</v>
      </c>
    </row>
    <row r="350" spans="2:57" x14ac:dyDescent="0.35">
      <c r="B350" t="s">
        <v>95</v>
      </c>
      <c r="C350" s="16">
        <v>0.46889630472897298</v>
      </c>
      <c r="D350" s="16">
        <v>0.54432395295772795</v>
      </c>
      <c r="E350" s="16">
        <v>0.39813422366066398</v>
      </c>
      <c r="F350" s="16"/>
      <c r="G350" s="16">
        <v>0.65879429482707397</v>
      </c>
      <c r="H350" s="16">
        <v>0.683370372535688</v>
      </c>
      <c r="I350" s="16">
        <v>0.592210095441424</v>
      </c>
      <c r="J350" s="16">
        <v>0.50420951816757598</v>
      </c>
      <c r="K350" s="16">
        <v>0.308083561600976</v>
      </c>
      <c r="L350" s="16">
        <v>0.18259006382989601</v>
      </c>
      <c r="M350" s="16"/>
      <c r="N350" s="16">
        <v>0.44892275860722303</v>
      </c>
      <c r="O350" s="16">
        <v>0.481636110811478</v>
      </c>
      <c r="P350" s="16">
        <v>0.44847435107615702</v>
      </c>
      <c r="Q350" s="16">
        <v>0.50485386753006201</v>
      </c>
      <c r="R350" s="16"/>
      <c r="S350" s="16">
        <v>0.443303605119857</v>
      </c>
      <c r="T350" s="16">
        <v>0.50894400126193595</v>
      </c>
      <c r="U350" s="16"/>
      <c r="V350" s="16">
        <v>0.44717326095913701</v>
      </c>
      <c r="W350" s="16">
        <v>0.457038678630457</v>
      </c>
      <c r="X350" s="16">
        <v>0.49468667567397101</v>
      </c>
      <c r="Y350" s="16">
        <v>0.52016116275145796</v>
      </c>
      <c r="Z350" s="16"/>
      <c r="AA350" s="16">
        <v>0.47071074552984898</v>
      </c>
      <c r="AB350" s="16">
        <v>0.42587857147865199</v>
      </c>
      <c r="AC350" s="16">
        <v>0.40382129541627099</v>
      </c>
      <c r="AD350" s="16">
        <v>0.52411884578828705</v>
      </c>
      <c r="AE350" s="16">
        <v>0.48643538841696798</v>
      </c>
      <c r="AF350" s="16">
        <v>0.47040138415354299</v>
      </c>
      <c r="AG350" s="16"/>
      <c r="AH350" s="16">
        <v>0.50799421843635395</v>
      </c>
      <c r="AI350" s="16">
        <v>0.47508018265645402</v>
      </c>
      <c r="AJ350" s="16"/>
      <c r="AK350" s="16">
        <v>0.54310856637730398</v>
      </c>
      <c r="AL350" s="16">
        <v>0.46205810819662502</v>
      </c>
      <c r="AM350" s="16"/>
      <c r="AN350" s="16">
        <v>0.51480434915250395</v>
      </c>
      <c r="AO350" s="16">
        <v>0.50630180408689196</v>
      </c>
      <c r="AP350" s="16"/>
      <c r="AQ350" s="16">
        <v>0.439700848887775</v>
      </c>
      <c r="AR350" s="16">
        <v>0.426659722378395</v>
      </c>
      <c r="AS350" s="16">
        <v>0.57764868185374896</v>
      </c>
      <c r="AT350" s="16"/>
      <c r="AU350" s="16">
        <v>0.464075348676385</v>
      </c>
      <c r="AV350" s="16">
        <v>0.47771886330179297</v>
      </c>
      <c r="AW350" s="16"/>
      <c r="AX350" s="16">
        <v>0.51687153321283597</v>
      </c>
      <c r="AY350" s="16">
        <v>0.27671083181037598</v>
      </c>
      <c r="AZ350" s="16"/>
      <c r="BA350" s="16">
        <v>0.629694311462769</v>
      </c>
      <c r="BB350" s="16">
        <v>0.54236030403073299</v>
      </c>
      <c r="BC350" s="16"/>
      <c r="BD350" s="16">
        <v>0.54158397563591398</v>
      </c>
      <c r="BE350" s="16">
        <v>0.49010933702675602</v>
      </c>
    </row>
    <row r="351" spans="2:57" x14ac:dyDescent="0.35">
      <c r="B351" t="s">
        <v>96</v>
      </c>
      <c r="C351" s="16">
        <v>-0.36572725122628302</v>
      </c>
      <c r="D351" s="16">
        <v>-0.46150227406677002</v>
      </c>
      <c r="E351" s="16">
        <v>-0.276951930275398</v>
      </c>
      <c r="F351" s="16"/>
      <c r="G351" s="16">
        <v>-0.56798086576999796</v>
      </c>
      <c r="H351" s="16">
        <v>-0.57630917662832104</v>
      </c>
      <c r="I351" s="16">
        <v>-0.54112156611528095</v>
      </c>
      <c r="J351" s="16">
        <v>-0.42148375843316599</v>
      </c>
      <c r="K351" s="16">
        <v>-0.17303383971997899</v>
      </c>
      <c r="L351" s="16">
        <v>-4.4905643375535299E-2</v>
      </c>
      <c r="M351" s="16"/>
      <c r="N351" s="16">
        <v>-0.34362770108546598</v>
      </c>
      <c r="O351" s="16">
        <v>-0.38518679451627802</v>
      </c>
      <c r="P351" s="16">
        <v>-0.34074784858463297</v>
      </c>
      <c r="Q351" s="16">
        <v>-0.40466883010000598</v>
      </c>
      <c r="R351" s="16"/>
      <c r="S351" s="16">
        <v>-0.340874819701869</v>
      </c>
      <c r="T351" s="16">
        <v>-0.40587943256351999</v>
      </c>
      <c r="U351" s="16"/>
      <c r="V351" s="16">
        <v>-0.28867648483645197</v>
      </c>
      <c r="W351" s="16">
        <v>-0.36057113029099802</v>
      </c>
      <c r="X351" s="16">
        <v>-0.42848546302455798</v>
      </c>
      <c r="Y351" s="16">
        <v>-0.426105023396528</v>
      </c>
      <c r="Z351" s="16"/>
      <c r="AA351" s="16">
        <v>-0.35020205748105698</v>
      </c>
      <c r="AB351" s="16">
        <v>-0.29083784722297501</v>
      </c>
      <c r="AC351" s="16">
        <v>-0.29934309315318097</v>
      </c>
      <c r="AD351" s="16">
        <v>-0.45670330863207897</v>
      </c>
      <c r="AE351" s="16">
        <v>-0.410345190399243</v>
      </c>
      <c r="AF351" s="16">
        <v>-0.449866932152855</v>
      </c>
      <c r="AG351" s="16"/>
      <c r="AH351" s="16">
        <v>-0.42900837312203699</v>
      </c>
      <c r="AI351" s="16">
        <v>-0.39255985761718698</v>
      </c>
      <c r="AJ351" s="16"/>
      <c r="AK351" s="16">
        <v>-0.46348237663471797</v>
      </c>
      <c r="AL351" s="16">
        <v>-0.382985467324026</v>
      </c>
      <c r="AM351" s="16"/>
      <c r="AN351" s="16">
        <v>-0.43688331783117301</v>
      </c>
      <c r="AO351" s="16">
        <v>-0.42516970729260101</v>
      </c>
      <c r="AP351" s="16"/>
      <c r="AQ351" s="16">
        <v>-0.37408208109016799</v>
      </c>
      <c r="AR351" s="16">
        <v>-0.32824606791691502</v>
      </c>
      <c r="AS351" s="16">
        <v>-0.50645754313049396</v>
      </c>
      <c r="AT351" s="16"/>
      <c r="AU351" s="16">
        <v>-0.379891365524963</v>
      </c>
      <c r="AV351" s="16">
        <v>-0.36025101913107699</v>
      </c>
      <c r="AW351" s="16"/>
      <c r="AX351" s="16">
        <v>-0.44140833868499002</v>
      </c>
      <c r="AY351" s="16">
        <v>-0.148148327862093</v>
      </c>
      <c r="AZ351" s="16"/>
      <c r="BA351" s="16">
        <v>-0.59369001690980705</v>
      </c>
      <c r="BB351" s="16">
        <v>-0.47242053646540799</v>
      </c>
      <c r="BC351" s="16"/>
      <c r="BD351" s="16">
        <v>-0.489547407913966</v>
      </c>
      <c r="BE351" s="16">
        <v>-0.42188788041231901</v>
      </c>
    </row>
    <row r="352" spans="2:57" x14ac:dyDescent="0.35">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row>
    <row r="353" spans="2:57" x14ac:dyDescent="0.35">
      <c r="B353" s="7" t="s">
        <v>607</v>
      </c>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row>
    <row r="354" spans="2:57" x14ac:dyDescent="0.35">
      <c r="B354" s="15" t="s">
        <v>14</v>
      </c>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row>
    <row r="355" spans="2:57" x14ac:dyDescent="0.35">
      <c r="B355" t="s">
        <v>91</v>
      </c>
      <c r="C355" s="16">
        <v>0.22281021177823501</v>
      </c>
      <c r="D355" s="16">
        <v>0.28202778144584301</v>
      </c>
      <c r="E355" s="16">
        <v>0.16726480117041601</v>
      </c>
      <c r="F355" s="16"/>
      <c r="G355" s="16">
        <v>0.29073363177435302</v>
      </c>
      <c r="H355" s="16">
        <v>0.39514226276363501</v>
      </c>
      <c r="I355" s="16">
        <v>0.309884948740418</v>
      </c>
      <c r="J355" s="16">
        <v>0.21017874064701</v>
      </c>
      <c r="K355" s="16">
        <v>0.13639813146131199</v>
      </c>
      <c r="L355" s="16">
        <v>4.8275577700474102E-2</v>
      </c>
      <c r="M355" s="16"/>
      <c r="N355" s="16">
        <v>0.212076283672196</v>
      </c>
      <c r="O355" s="16">
        <v>0.23766578898544199</v>
      </c>
      <c r="P355" s="16">
        <v>0.22765489380428</v>
      </c>
      <c r="Q355" s="16">
        <v>0.209746399632074</v>
      </c>
      <c r="R355" s="16"/>
      <c r="S355" s="16">
        <v>0.20602548619550301</v>
      </c>
      <c r="T355" s="16">
        <v>0.25037731651571798</v>
      </c>
      <c r="U355" s="16"/>
      <c r="V355" s="16">
        <v>0.238437929440032</v>
      </c>
      <c r="W355" s="16">
        <v>0.207325614734959</v>
      </c>
      <c r="X355" s="16">
        <v>0.22823097867703299</v>
      </c>
      <c r="Y355" s="16">
        <v>0.22855187689616299</v>
      </c>
      <c r="Z355" s="16"/>
      <c r="AA355" s="16">
        <v>0.23282447940415699</v>
      </c>
      <c r="AB355" s="16">
        <v>0.17180853141202701</v>
      </c>
      <c r="AC355" s="16">
        <v>0.16090876907577101</v>
      </c>
      <c r="AD355" s="16">
        <v>0.24191457521955201</v>
      </c>
      <c r="AE355" s="16">
        <v>0.25309050359535601</v>
      </c>
      <c r="AF355" s="16">
        <v>0.36993908602335102</v>
      </c>
      <c r="AG355" s="16"/>
      <c r="AH355" s="16">
        <v>0.22648904810757001</v>
      </c>
      <c r="AI355" s="16">
        <v>0.25575856304311501</v>
      </c>
      <c r="AJ355" s="16"/>
      <c r="AK355" s="16">
        <v>0.24389344476241201</v>
      </c>
      <c r="AL355" s="16">
        <v>0.25274385844862202</v>
      </c>
      <c r="AM355" s="16"/>
      <c r="AN355" s="16">
        <v>0.21791134549145999</v>
      </c>
      <c r="AO355" s="16">
        <v>0.26701606127260502</v>
      </c>
      <c r="AP355" s="16"/>
      <c r="AQ355" s="16">
        <v>0.21376379569861001</v>
      </c>
      <c r="AR355" s="16">
        <v>0.19180935949615199</v>
      </c>
      <c r="AS355" s="16">
        <v>0.27828755684704198</v>
      </c>
      <c r="AT355" s="16"/>
      <c r="AU355" s="16">
        <v>0.216798210360657</v>
      </c>
      <c r="AV355" s="16">
        <v>0.23378196317667699</v>
      </c>
      <c r="AW355" s="16"/>
      <c r="AX355" s="16">
        <v>0.251061156928997</v>
      </c>
      <c r="AY355" s="16">
        <v>0.10140244643808299</v>
      </c>
      <c r="AZ355" s="16"/>
      <c r="BA355" s="16">
        <v>0.33024479955840202</v>
      </c>
      <c r="BB355" s="16">
        <v>0.297471047776593</v>
      </c>
      <c r="BC355" s="16"/>
      <c r="BD355" s="16">
        <v>0.25617025348650202</v>
      </c>
      <c r="BE355" s="16">
        <v>0.22173679677204</v>
      </c>
    </row>
    <row r="356" spans="2:57" x14ac:dyDescent="0.35">
      <c r="B356" t="s">
        <v>92</v>
      </c>
      <c r="C356" s="16">
        <v>0.37773156454901002</v>
      </c>
      <c r="D356" s="16">
        <v>0.38120691927339601</v>
      </c>
      <c r="E356" s="16">
        <v>0.37226359345515198</v>
      </c>
      <c r="F356" s="16"/>
      <c r="G356" s="16">
        <v>0.42406460324310802</v>
      </c>
      <c r="H356" s="16">
        <v>0.363651773567717</v>
      </c>
      <c r="I356" s="16">
        <v>0.409607549035086</v>
      </c>
      <c r="J356" s="16">
        <v>0.39337880451899598</v>
      </c>
      <c r="K356" s="16">
        <v>0.34635503153060598</v>
      </c>
      <c r="L356" s="16">
        <v>0.35104296980683303</v>
      </c>
      <c r="M356" s="16"/>
      <c r="N356" s="16">
        <v>0.37011580545772899</v>
      </c>
      <c r="O356" s="16">
        <v>0.370907257500738</v>
      </c>
      <c r="P356" s="16">
        <v>0.37167191912198</v>
      </c>
      <c r="Q356" s="16">
        <v>0.39884374606413803</v>
      </c>
      <c r="R356" s="16"/>
      <c r="S356" s="16">
        <v>0.39587239606562102</v>
      </c>
      <c r="T356" s="16">
        <v>0.34975920520306503</v>
      </c>
      <c r="U356" s="16"/>
      <c r="V356" s="16">
        <v>0.31602470376994801</v>
      </c>
      <c r="W356" s="16">
        <v>0.40212415224317399</v>
      </c>
      <c r="X356" s="16">
        <v>0.40375134475430302</v>
      </c>
      <c r="Y356" s="16">
        <v>0.34629459229034698</v>
      </c>
      <c r="Z356" s="16"/>
      <c r="AA356" s="16">
        <v>0.34948943824911999</v>
      </c>
      <c r="AB356" s="16">
        <v>0.38385172230607001</v>
      </c>
      <c r="AC356" s="16">
        <v>0.43825926845164898</v>
      </c>
      <c r="AD356" s="16">
        <v>0.42030419966439297</v>
      </c>
      <c r="AE356" s="16">
        <v>0.35289463657664899</v>
      </c>
      <c r="AF356" s="16">
        <v>0.284383444908542</v>
      </c>
      <c r="AG356" s="16"/>
      <c r="AH356" s="16">
        <v>0.39432030980365901</v>
      </c>
      <c r="AI356" s="16">
        <v>0.37444042977705599</v>
      </c>
      <c r="AJ356" s="16"/>
      <c r="AK356" s="16">
        <v>0.38359493603898398</v>
      </c>
      <c r="AL356" s="16">
        <v>0.37870832689578698</v>
      </c>
      <c r="AM356" s="16"/>
      <c r="AN356" s="16">
        <v>0.39065494352235702</v>
      </c>
      <c r="AO356" s="16">
        <v>0.39247993574228202</v>
      </c>
      <c r="AP356" s="16"/>
      <c r="AQ356" s="16">
        <v>0.37847317864830599</v>
      </c>
      <c r="AR356" s="16">
        <v>0.36799659321241002</v>
      </c>
      <c r="AS356" s="16">
        <v>0.42352142470608201</v>
      </c>
      <c r="AT356" s="16"/>
      <c r="AU356" s="16">
        <v>0.38901138125815199</v>
      </c>
      <c r="AV356" s="16">
        <v>0.36600684288832402</v>
      </c>
      <c r="AW356" s="16"/>
      <c r="AX356" s="16">
        <v>0.411866685135855</v>
      </c>
      <c r="AY356" s="16">
        <v>0.25404827986034201</v>
      </c>
      <c r="AZ356" s="16"/>
      <c r="BA356" s="16">
        <v>0.42060977083916001</v>
      </c>
      <c r="BB356" s="16">
        <v>0.38790322601868699</v>
      </c>
      <c r="BC356" s="16"/>
      <c r="BD356" s="16">
        <v>0.40488909433681503</v>
      </c>
      <c r="BE356" s="16">
        <v>0.41837480757275097</v>
      </c>
    </row>
    <row r="357" spans="2:57" x14ac:dyDescent="0.35">
      <c r="B357" t="s">
        <v>93</v>
      </c>
      <c r="C357" s="16">
        <v>0.20740432186202401</v>
      </c>
      <c r="D357" s="16">
        <v>0.18126924644494699</v>
      </c>
      <c r="E357" s="16">
        <v>0.234181191024423</v>
      </c>
      <c r="F357" s="16"/>
      <c r="G357" s="16">
        <v>0.13522133724488</v>
      </c>
      <c r="H357" s="16">
        <v>0.13624070676123001</v>
      </c>
      <c r="I357" s="16">
        <v>0.18097679223195001</v>
      </c>
      <c r="J357" s="16">
        <v>0.22847564174287099</v>
      </c>
      <c r="K357" s="16">
        <v>0.25885044586317801</v>
      </c>
      <c r="L357" s="16">
        <v>0.27320535522420197</v>
      </c>
      <c r="M357" s="16"/>
      <c r="N357" s="16">
        <v>0.19355121747127499</v>
      </c>
      <c r="O357" s="16">
        <v>0.188741282089253</v>
      </c>
      <c r="P357" s="16">
        <v>0.21498250003432401</v>
      </c>
      <c r="Q357" s="16">
        <v>0.221373225151236</v>
      </c>
      <c r="R357" s="16"/>
      <c r="S357" s="16">
        <v>0.19974483595217901</v>
      </c>
      <c r="T357" s="16">
        <v>0.217661729926829</v>
      </c>
      <c r="U357" s="16"/>
      <c r="V357" s="16">
        <v>0.181944108883038</v>
      </c>
      <c r="W357" s="16">
        <v>0.206208409100923</v>
      </c>
      <c r="X357" s="16">
        <v>0.221253160496311</v>
      </c>
      <c r="Y357" s="16">
        <v>0.27043025950496102</v>
      </c>
      <c r="Z357" s="16"/>
      <c r="AA357" s="16">
        <v>0.18001215217314101</v>
      </c>
      <c r="AB357" s="16">
        <v>0.23048685218624099</v>
      </c>
      <c r="AC357" s="16">
        <v>0.228537876724591</v>
      </c>
      <c r="AD357" s="16">
        <v>0.193168211720291</v>
      </c>
      <c r="AE357" s="16">
        <v>0.27753539792149301</v>
      </c>
      <c r="AF357" s="16">
        <v>0.24526879046573899</v>
      </c>
      <c r="AG357" s="16"/>
      <c r="AH357" s="16">
        <v>0.22835661263579601</v>
      </c>
      <c r="AI357" s="16">
        <v>0.19515795047640699</v>
      </c>
      <c r="AJ357" s="16"/>
      <c r="AK357" s="16">
        <v>0.231603279746462</v>
      </c>
      <c r="AL357" s="16">
        <v>0.19401342836893801</v>
      </c>
      <c r="AM357" s="16"/>
      <c r="AN357" s="16">
        <v>0.23169409750676501</v>
      </c>
      <c r="AO357" s="16">
        <v>0.17712529307365801</v>
      </c>
      <c r="AP357" s="16"/>
      <c r="AQ357" s="16">
        <v>0.23872062142233599</v>
      </c>
      <c r="AR357" s="16">
        <v>0.231003634711479</v>
      </c>
      <c r="AS357" s="16">
        <v>0.17723381431166399</v>
      </c>
      <c r="AT357" s="16"/>
      <c r="AU357" s="16">
        <v>0.21496844864860501</v>
      </c>
      <c r="AV357" s="16">
        <v>0.19954838458943799</v>
      </c>
      <c r="AW357" s="16"/>
      <c r="AX357" s="16">
        <v>0.201356733192391</v>
      </c>
      <c r="AY357" s="16">
        <v>0.258289887349886</v>
      </c>
      <c r="AZ357" s="16"/>
      <c r="BA357" s="16">
        <v>0.175867548085823</v>
      </c>
      <c r="BB357" s="16">
        <v>0.25817510689346301</v>
      </c>
      <c r="BC357" s="16"/>
      <c r="BD357" s="16">
        <v>0.20958528375209001</v>
      </c>
      <c r="BE357" s="16">
        <v>0.202993446590991</v>
      </c>
    </row>
    <row r="358" spans="2:57" x14ac:dyDescent="0.35">
      <c r="B358" t="s">
        <v>94</v>
      </c>
      <c r="C358" s="16">
        <v>0.102881260155041</v>
      </c>
      <c r="D358" s="16">
        <v>9.0077289037689995E-2</v>
      </c>
      <c r="E358" s="16">
        <v>0.11601196952812</v>
      </c>
      <c r="F358" s="16"/>
      <c r="G358" s="16">
        <v>4.9227778798659597E-2</v>
      </c>
      <c r="H358" s="16">
        <v>2.6405320367620499E-2</v>
      </c>
      <c r="I358" s="16">
        <v>4.1998321768477502E-2</v>
      </c>
      <c r="J358" s="16">
        <v>0.123858512329304</v>
      </c>
      <c r="K358" s="16">
        <v>0.14674643360852499</v>
      </c>
      <c r="L358" s="16">
        <v>0.195192310718382</v>
      </c>
      <c r="M358" s="16"/>
      <c r="N358" s="16">
        <v>9.9427765963742698E-2</v>
      </c>
      <c r="O358" s="16">
        <v>0.10361362082338101</v>
      </c>
      <c r="P358" s="16">
        <v>0.109842400607642</v>
      </c>
      <c r="Q358" s="16">
        <v>9.3525765429301702E-2</v>
      </c>
      <c r="R358" s="16"/>
      <c r="S358" s="16">
        <v>0.11160148931632199</v>
      </c>
      <c r="T358" s="16">
        <v>9.0741894947329996E-2</v>
      </c>
      <c r="U358" s="16"/>
      <c r="V358" s="16">
        <v>0.110357119879918</v>
      </c>
      <c r="W358" s="16">
        <v>0.11896094587028801</v>
      </c>
      <c r="X358" s="16">
        <v>8.2502318229642796E-2</v>
      </c>
      <c r="Y358" s="16">
        <v>6.06671319535999E-2</v>
      </c>
      <c r="Z358" s="16"/>
      <c r="AA358" s="16">
        <v>0.13513112419453599</v>
      </c>
      <c r="AB358" s="16">
        <v>9.3443454134092094E-2</v>
      </c>
      <c r="AC358" s="16">
        <v>5.7044605990517902E-2</v>
      </c>
      <c r="AD358" s="16">
        <v>8.4769454279084597E-2</v>
      </c>
      <c r="AE358" s="16">
        <v>8.28717149687037E-2</v>
      </c>
      <c r="AF358" s="16">
        <v>7.98742266016811E-2</v>
      </c>
      <c r="AG358" s="16"/>
      <c r="AH358" s="16">
        <v>7.7966902926646597E-2</v>
      </c>
      <c r="AI358" s="16">
        <v>0.111954978001802</v>
      </c>
      <c r="AJ358" s="16"/>
      <c r="AK358" s="16">
        <v>7.3153933616725897E-2</v>
      </c>
      <c r="AL358" s="16">
        <v>0.118886341250035</v>
      </c>
      <c r="AM358" s="16"/>
      <c r="AN358" s="16">
        <v>8.0200019845300494E-2</v>
      </c>
      <c r="AO358" s="16">
        <v>0.113671756934613</v>
      </c>
      <c r="AP358" s="16"/>
      <c r="AQ358" s="16">
        <v>0.100177521390884</v>
      </c>
      <c r="AR358" s="16">
        <v>0.12090925718987</v>
      </c>
      <c r="AS358" s="16">
        <v>7.3085904275455305E-2</v>
      </c>
      <c r="AT358" s="16"/>
      <c r="AU358" s="16">
        <v>0.109856373492676</v>
      </c>
      <c r="AV358" s="16">
        <v>9.6468373521002196E-2</v>
      </c>
      <c r="AW358" s="16"/>
      <c r="AX358" s="16">
        <v>7.1623311979378004E-2</v>
      </c>
      <c r="AY358" s="16">
        <v>0.28082408532138198</v>
      </c>
      <c r="AZ358" s="16"/>
      <c r="BA358" s="16">
        <v>3.6574090207408802E-2</v>
      </c>
      <c r="BB358" s="16">
        <v>4.8117639748603697E-2</v>
      </c>
      <c r="BC358" s="16"/>
      <c r="BD358" s="16">
        <v>7.8136671968567994E-2</v>
      </c>
      <c r="BE358" s="16">
        <v>9.9888707700761997E-2</v>
      </c>
    </row>
    <row r="359" spans="2:57" x14ac:dyDescent="0.35">
      <c r="B359" t="s">
        <v>89</v>
      </c>
      <c r="C359" s="16">
        <v>8.9172641655689097E-2</v>
      </c>
      <c r="D359" s="16">
        <v>6.5418763798123794E-2</v>
      </c>
      <c r="E359" s="16">
        <v>0.110278444821889</v>
      </c>
      <c r="F359" s="16"/>
      <c r="G359" s="16">
        <v>0.100752648938999</v>
      </c>
      <c r="H359" s="16">
        <v>7.8559936539798106E-2</v>
      </c>
      <c r="I359" s="16">
        <v>5.7532388224068698E-2</v>
      </c>
      <c r="J359" s="16">
        <v>4.4108300761819201E-2</v>
      </c>
      <c r="K359" s="16">
        <v>0.111649957536379</v>
      </c>
      <c r="L359" s="16">
        <v>0.132283786550109</v>
      </c>
      <c r="M359" s="16"/>
      <c r="N359" s="16">
        <v>0.124828927435057</v>
      </c>
      <c r="O359" s="16">
        <v>9.9072050601186096E-2</v>
      </c>
      <c r="P359" s="16">
        <v>7.5848286431774797E-2</v>
      </c>
      <c r="Q359" s="16">
        <v>7.6510863723250305E-2</v>
      </c>
      <c r="R359" s="16"/>
      <c r="S359" s="16">
        <v>8.6755792470375001E-2</v>
      </c>
      <c r="T359" s="16">
        <v>9.1459853407058103E-2</v>
      </c>
      <c r="U359" s="16"/>
      <c r="V359" s="16">
        <v>0.15323613802706401</v>
      </c>
      <c r="W359" s="16">
        <v>6.53808780506559E-2</v>
      </c>
      <c r="X359" s="16">
        <v>6.4262197842710006E-2</v>
      </c>
      <c r="Y359" s="16">
        <v>9.4056139354930193E-2</v>
      </c>
      <c r="Z359" s="16"/>
      <c r="AA359" s="16">
        <v>0.102542805979046</v>
      </c>
      <c r="AB359" s="16">
        <v>0.12040943996157</v>
      </c>
      <c r="AC359" s="16">
        <v>0.115249479757471</v>
      </c>
      <c r="AD359" s="16">
        <v>5.9843559116678803E-2</v>
      </c>
      <c r="AE359" s="16">
        <v>3.3607746937798597E-2</v>
      </c>
      <c r="AF359" s="16">
        <v>2.05344520006874E-2</v>
      </c>
      <c r="AG359" s="16"/>
      <c r="AH359" s="16">
        <v>7.2867126526329803E-2</v>
      </c>
      <c r="AI359" s="16">
        <v>6.2688078701618993E-2</v>
      </c>
      <c r="AJ359" s="16"/>
      <c r="AK359" s="16">
        <v>6.7754405835416906E-2</v>
      </c>
      <c r="AL359" s="16">
        <v>5.5648045036618202E-2</v>
      </c>
      <c r="AM359" s="16"/>
      <c r="AN359" s="16">
        <v>7.9539593634116598E-2</v>
      </c>
      <c r="AO359" s="16">
        <v>4.97069529768423E-2</v>
      </c>
      <c r="AP359" s="16"/>
      <c r="AQ359" s="16">
        <v>6.8864882839863806E-2</v>
      </c>
      <c r="AR359" s="16">
        <v>8.8281155390088697E-2</v>
      </c>
      <c r="AS359" s="16">
        <v>4.7871299859756002E-2</v>
      </c>
      <c r="AT359" s="16"/>
      <c r="AU359" s="16">
        <v>6.9365586239909294E-2</v>
      </c>
      <c r="AV359" s="16">
        <v>0.10419443582455699</v>
      </c>
      <c r="AW359" s="16"/>
      <c r="AX359" s="16">
        <v>6.4092112763378298E-2</v>
      </c>
      <c r="AY359" s="16">
        <v>0.105435301030307</v>
      </c>
      <c r="AZ359" s="16"/>
      <c r="BA359" s="16">
        <v>3.6703791309206001E-2</v>
      </c>
      <c r="BB359" s="16">
        <v>8.3329795626534593E-3</v>
      </c>
      <c r="BC359" s="16"/>
      <c r="BD359" s="16">
        <v>5.1218696456025503E-2</v>
      </c>
      <c r="BE359" s="16">
        <v>5.7006241363455903E-2</v>
      </c>
    </row>
    <row r="360" spans="2:57" x14ac:dyDescent="0.35">
      <c r="B360" t="s">
        <v>95</v>
      </c>
      <c r="C360" s="16">
        <v>0.60054177632724504</v>
      </c>
      <c r="D360" s="16">
        <v>0.66323470071923896</v>
      </c>
      <c r="E360" s="16">
        <v>0.53952839462556901</v>
      </c>
      <c r="F360" s="16"/>
      <c r="G360" s="16">
        <v>0.71479823501746098</v>
      </c>
      <c r="H360" s="16">
        <v>0.75879403633135201</v>
      </c>
      <c r="I360" s="16">
        <v>0.71949249777550395</v>
      </c>
      <c r="J360" s="16">
        <v>0.60355754516600602</v>
      </c>
      <c r="K360" s="16">
        <v>0.48275316299191801</v>
      </c>
      <c r="L360" s="16">
        <v>0.399318547507307</v>
      </c>
      <c r="M360" s="16"/>
      <c r="N360" s="16">
        <v>0.58219208912992504</v>
      </c>
      <c r="O360" s="16">
        <v>0.60857304648618005</v>
      </c>
      <c r="P360" s="16">
        <v>0.59932681292626</v>
      </c>
      <c r="Q360" s="16">
        <v>0.60859014569621195</v>
      </c>
      <c r="R360" s="16"/>
      <c r="S360" s="16">
        <v>0.60189788226112395</v>
      </c>
      <c r="T360" s="16">
        <v>0.60013652171878296</v>
      </c>
      <c r="U360" s="16"/>
      <c r="V360" s="16">
        <v>0.55446263320998002</v>
      </c>
      <c r="W360" s="16">
        <v>0.60944976697813202</v>
      </c>
      <c r="X360" s="16">
        <v>0.63198232343133598</v>
      </c>
      <c r="Y360" s="16">
        <v>0.57484646918650895</v>
      </c>
      <c r="Z360" s="16"/>
      <c r="AA360" s="16">
        <v>0.582313917653277</v>
      </c>
      <c r="AB360" s="16">
        <v>0.55566025371809702</v>
      </c>
      <c r="AC360" s="16">
        <v>0.59916803752741998</v>
      </c>
      <c r="AD360" s="16">
        <v>0.66221877488394598</v>
      </c>
      <c r="AE360" s="16">
        <v>0.605985140172005</v>
      </c>
      <c r="AF360" s="16">
        <v>0.65432253093189297</v>
      </c>
      <c r="AG360" s="16"/>
      <c r="AH360" s="16">
        <v>0.62080935791122804</v>
      </c>
      <c r="AI360" s="16">
        <v>0.630198992820172</v>
      </c>
      <c r="AJ360" s="16"/>
      <c r="AK360" s="16">
        <v>0.62748838080139602</v>
      </c>
      <c r="AL360" s="16">
        <v>0.63145218534440894</v>
      </c>
      <c r="AM360" s="16"/>
      <c r="AN360" s="16">
        <v>0.60856628901381804</v>
      </c>
      <c r="AO360" s="16">
        <v>0.65949599701488704</v>
      </c>
      <c r="AP360" s="16"/>
      <c r="AQ360" s="16">
        <v>0.59223697434691602</v>
      </c>
      <c r="AR360" s="16">
        <v>0.55980595270856204</v>
      </c>
      <c r="AS360" s="16">
        <v>0.70180898155312399</v>
      </c>
      <c r="AT360" s="16"/>
      <c r="AU360" s="16">
        <v>0.60580959161880898</v>
      </c>
      <c r="AV360" s="16">
        <v>0.59978880606500196</v>
      </c>
      <c r="AW360" s="16"/>
      <c r="AX360" s="16">
        <v>0.662927842064852</v>
      </c>
      <c r="AY360" s="16">
        <v>0.355450726298425</v>
      </c>
      <c r="AZ360" s="16"/>
      <c r="BA360" s="16">
        <v>0.75085457039756298</v>
      </c>
      <c r="BB360" s="16">
        <v>0.68537427379528004</v>
      </c>
      <c r="BC360" s="16"/>
      <c r="BD360" s="16">
        <v>0.66105934782331699</v>
      </c>
      <c r="BE360" s="16">
        <v>0.64011160434479097</v>
      </c>
    </row>
    <row r="361" spans="2:57" x14ac:dyDescent="0.35">
      <c r="B361" t="s">
        <v>96</v>
      </c>
      <c r="C361" s="16">
        <v>-0.51136913467155598</v>
      </c>
      <c r="D361" s="16">
        <v>-0.59781593692111601</v>
      </c>
      <c r="E361" s="16">
        <v>-0.42924994980367998</v>
      </c>
      <c r="F361" s="16"/>
      <c r="G361" s="16">
        <v>-0.61404558607846205</v>
      </c>
      <c r="H361" s="16">
        <v>-0.68023409979155403</v>
      </c>
      <c r="I361" s="16">
        <v>-0.66196010955143503</v>
      </c>
      <c r="J361" s="16">
        <v>-0.55944924440418597</v>
      </c>
      <c r="K361" s="16">
        <v>-0.37110320545553899</v>
      </c>
      <c r="L361" s="16">
        <v>-0.26703476095719902</v>
      </c>
      <c r="M361" s="16"/>
      <c r="N361" s="16">
        <v>-0.45736316169486801</v>
      </c>
      <c r="O361" s="16">
        <v>-0.50950099588499398</v>
      </c>
      <c r="P361" s="16">
        <v>-0.52347852649448501</v>
      </c>
      <c r="Q361" s="16">
        <v>-0.53207928197296095</v>
      </c>
      <c r="R361" s="16"/>
      <c r="S361" s="16">
        <v>-0.51514208979074905</v>
      </c>
      <c r="T361" s="16">
        <v>-0.50867666831172498</v>
      </c>
      <c r="U361" s="16"/>
      <c r="V361" s="16">
        <v>-0.40122649518291598</v>
      </c>
      <c r="W361" s="16">
        <v>-0.54406888892747596</v>
      </c>
      <c r="X361" s="16">
        <v>-0.56772012558862595</v>
      </c>
      <c r="Y361" s="16">
        <v>-0.48079032983157899</v>
      </c>
      <c r="Z361" s="16"/>
      <c r="AA361" s="16">
        <v>-0.47977111167423098</v>
      </c>
      <c r="AB361" s="16">
        <v>-0.43525081375652602</v>
      </c>
      <c r="AC361" s="16">
        <v>-0.48391855776994902</v>
      </c>
      <c r="AD361" s="16">
        <v>-0.60237521576726705</v>
      </c>
      <c r="AE361" s="16">
        <v>-0.572377393234206</v>
      </c>
      <c r="AF361" s="16">
        <v>-0.63378807893120503</v>
      </c>
      <c r="AG361" s="16"/>
      <c r="AH361" s="16">
        <v>-0.54794223138489795</v>
      </c>
      <c r="AI361" s="16">
        <v>-0.56751091411855303</v>
      </c>
      <c r="AJ361" s="16"/>
      <c r="AK361" s="16">
        <v>-0.55973397496597899</v>
      </c>
      <c r="AL361" s="16">
        <v>-0.57580414030779103</v>
      </c>
      <c r="AM361" s="16"/>
      <c r="AN361" s="16">
        <v>-0.52902669537970104</v>
      </c>
      <c r="AO361" s="16">
        <v>-0.60978904403804401</v>
      </c>
      <c r="AP361" s="16"/>
      <c r="AQ361" s="16">
        <v>-0.52337209150705299</v>
      </c>
      <c r="AR361" s="16">
        <v>-0.47152479731847302</v>
      </c>
      <c r="AS361" s="16">
        <v>-0.65393768169336797</v>
      </c>
      <c r="AT361" s="16"/>
      <c r="AU361" s="16">
        <v>-0.53644400537890002</v>
      </c>
      <c r="AV361" s="16">
        <v>-0.495594370240445</v>
      </c>
      <c r="AW361" s="16"/>
      <c r="AX361" s="16">
        <v>-0.598835729301474</v>
      </c>
      <c r="AY361" s="16">
        <v>-0.25001542526811799</v>
      </c>
      <c r="AZ361" s="16"/>
      <c r="BA361" s="16">
        <v>-0.714150779088357</v>
      </c>
      <c r="BB361" s="16">
        <v>-0.67704129423262704</v>
      </c>
      <c r="BC361" s="16"/>
      <c r="BD361" s="16">
        <v>-0.60984065136729104</v>
      </c>
      <c r="BE361" s="16">
        <v>-0.58310536298133497</v>
      </c>
    </row>
    <row r="362" spans="2:57" x14ac:dyDescent="0.35">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c r="AO362" s="16"/>
      <c r="AP362" s="16"/>
      <c r="AQ362" s="16"/>
      <c r="AR362" s="16"/>
      <c r="AS362" s="16"/>
      <c r="AT362" s="16"/>
      <c r="AU362" s="16"/>
      <c r="AV362" s="16"/>
      <c r="AW362" s="16"/>
      <c r="AX362" s="16"/>
      <c r="AY362" s="16"/>
      <c r="AZ362" s="16"/>
      <c r="BA362" s="16"/>
      <c r="BB362" s="16"/>
      <c r="BC362" s="16"/>
      <c r="BD362" s="16"/>
      <c r="BE362" s="16"/>
    </row>
    <row r="363" spans="2:57" x14ac:dyDescent="0.35">
      <c r="B363" s="7" t="s">
        <v>608</v>
      </c>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c r="AP363" s="16"/>
      <c r="AQ363" s="16"/>
      <c r="AR363" s="16"/>
      <c r="AS363" s="16"/>
      <c r="AT363" s="16"/>
      <c r="AU363" s="16"/>
      <c r="AV363" s="16"/>
      <c r="AW363" s="16"/>
      <c r="AX363" s="16"/>
      <c r="AY363" s="16"/>
      <c r="AZ363" s="16"/>
      <c r="BA363" s="16"/>
      <c r="BB363" s="16"/>
      <c r="BC363" s="16"/>
      <c r="BD363" s="16"/>
      <c r="BE363" s="16"/>
    </row>
    <row r="364" spans="2:57" x14ac:dyDescent="0.35">
      <c r="B364" s="15" t="s">
        <v>14</v>
      </c>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c r="AM364" s="16"/>
      <c r="AN364" s="16"/>
      <c r="AO364" s="16"/>
      <c r="AP364" s="16"/>
      <c r="AQ364" s="16"/>
      <c r="AR364" s="16"/>
      <c r="AS364" s="16"/>
      <c r="AT364" s="16"/>
      <c r="AU364" s="16"/>
      <c r="AV364" s="16"/>
      <c r="AW364" s="16"/>
      <c r="AX364" s="16"/>
      <c r="AY364" s="16"/>
      <c r="AZ364" s="16"/>
      <c r="BA364" s="16"/>
      <c r="BB364" s="16"/>
      <c r="BC364" s="16"/>
      <c r="BD364" s="16"/>
      <c r="BE364" s="16"/>
    </row>
    <row r="365" spans="2:57" x14ac:dyDescent="0.35">
      <c r="B365" t="s">
        <v>609</v>
      </c>
      <c r="C365" s="16">
        <v>0.43472488856046199</v>
      </c>
      <c r="D365" s="16">
        <v>0.50180961939725299</v>
      </c>
      <c r="E365" s="16">
        <v>0.37304345340648998</v>
      </c>
      <c r="F365" s="16"/>
      <c r="G365" s="16">
        <v>0.37594245450024899</v>
      </c>
      <c r="H365" s="16">
        <v>0.366653946462416</v>
      </c>
      <c r="I365" s="16">
        <v>0.51423160931737899</v>
      </c>
      <c r="J365" s="16">
        <v>0.42240951413315903</v>
      </c>
      <c r="K365" s="16">
        <v>0.48299816716160299</v>
      </c>
      <c r="L365" s="16">
        <v>0.43583825945247801</v>
      </c>
      <c r="M365" s="16"/>
      <c r="N365" s="16">
        <v>0.45846207802422101</v>
      </c>
      <c r="O365" s="16">
        <v>0.38918846730412399</v>
      </c>
      <c r="P365" s="16">
        <v>0.45212031096032601</v>
      </c>
      <c r="Q365" s="16">
        <v>0.42951242488418001</v>
      </c>
      <c r="R365" s="16"/>
      <c r="S365" s="16">
        <v>0.40842315466554402</v>
      </c>
      <c r="T365" s="16">
        <v>0.478777004759942</v>
      </c>
      <c r="U365" s="16"/>
      <c r="V365" s="16">
        <v>0.38408626792198902</v>
      </c>
      <c r="W365" s="16">
        <v>0.416653810382214</v>
      </c>
      <c r="X365" s="16">
        <v>0.48988678389301898</v>
      </c>
      <c r="Y365" s="16">
        <v>0.50557154536236204</v>
      </c>
      <c r="Z365" s="16"/>
      <c r="AA365" s="16">
        <v>0.39884849470379902</v>
      </c>
      <c r="AB365" s="16">
        <v>0.41706796499364401</v>
      </c>
      <c r="AC365" s="16">
        <v>0.45074531838126303</v>
      </c>
      <c r="AD365" s="16">
        <v>0.46712138304159301</v>
      </c>
      <c r="AE365" s="16">
        <v>0.51877212024373498</v>
      </c>
      <c r="AF365" s="16">
        <v>0.47007195315343098</v>
      </c>
      <c r="AG365" s="16"/>
      <c r="AH365" s="16">
        <v>0.48196314150984498</v>
      </c>
      <c r="AI365" s="16">
        <v>0.44869825764326099</v>
      </c>
      <c r="AJ365" s="16"/>
      <c r="AK365" s="16">
        <v>0.51282474033327996</v>
      </c>
      <c r="AL365" s="16">
        <v>0.44750408824313598</v>
      </c>
      <c r="AM365" s="16"/>
      <c r="AN365" s="16">
        <v>0.49828272521318701</v>
      </c>
      <c r="AO365" s="16">
        <v>0.45150524483501697</v>
      </c>
      <c r="AP365" s="16"/>
      <c r="AQ365" s="16">
        <v>0.411113231256659</v>
      </c>
      <c r="AR365" s="16">
        <v>0.44042977816710299</v>
      </c>
      <c r="AS365" s="16">
        <v>0.48267930098502398</v>
      </c>
      <c r="AT365" s="16"/>
      <c r="AU365" s="16">
        <v>0.447092537568337</v>
      </c>
      <c r="AV365" s="16">
        <v>0.42271573493730902</v>
      </c>
      <c r="AW365" s="16"/>
      <c r="AX365" s="16">
        <v>0.47209670490199201</v>
      </c>
      <c r="AY365" s="16">
        <v>0.316395564371238</v>
      </c>
      <c r="AZ365" s="16"/>
      <c r="BA365" s="16">
        <v>0.52221262886397901</v>
      </c>
      <c r="BB365" s="16">
        <v>0.52394111830309797</v>
      </c>
      <c r="BC365" s="16"/>
      <c r="BD365" s="16">
        <v>1</v>
      </c>
      <c r="BE365" s="16">
        <v>0</v>
      </c>
    </row>
    <row r="366" spans="2:57" x14ac:dyDescent="0.35">
      <c r="B366" t="s">
        <v>610</v>
      </c>
      <c r="C366" s="16">
        <v>0.35086427897681999</v>
      </c>
      <c r="D366" s="16">
        <v>0.33965589113385097</v>
      </c>
      <c r="E366" s="16">
        <v>0.35978527177485098</v>
      </c>
      <c r="F366" s="16"/>
      <c r="G366" s="16">
        <v>0.369724460194571</v>
      </c>
      <c r="H366" s="16">
        <v>0.39520946568828202</v>
      </c>
      <c r="I366" s="16">
        <v>0.36170066577353999</v>
      </c>
      <c r="J366" s="16">
        <v>0.35543974355781999</v>
      </c>
      <c r="K366" s="16">
        <v>0.302773374895077</v>
      </c>
      <c r="L366" s="16">
        <v>0.32859479907368899</v>
      </c>
      <c r="M366" s="16"/>
      <c r="N366" s="16">
        <v>0.33053756498921799</v>
      </c>
      <c r="O366" s="16">
        <v>0.417385488952497</v>
      </c>
      <c r="P366" s="16">
        <v>0.32302646990328698</v>
      </c>
      <c r="Q366" s="16">
        <v>0.35213712014308102</v>
      </c>
      <c r="R366" s="16"/>
      <c r="S366" s="16">
        <v>0.37428349576234698</v>
      </c>
      <c r="T366" s="16">
        <v>0.31792901921580402</v>
      </c>
      <c r="U366" s="16"/>
      <c r="V366" s="16">
        <v>0.32418727236584899</v>
      </c>
      <c r="W366" s="16">
        <v>0.36003507455185801</v>
      </c>
      <c r="X366" s="16">
        <v>0.36669840059572301</v>
      </c>
      <c r="Y366" s="16">
        <v>0.317571719357778</v>
      </c>
      <c r="Z366" s="16"/>
      <c r="AA366" s="16">
        <v>0.28816140795165102</v>
      </c>
      <c r="AB366" s="16">
        <v>0.36345568651195598</v>
      </c>
      <c r="AC366" s="16">
        <v>0.39980699027130101</v>
      </c>
      <c r="AD366" s="16">
        <v>0.40319235652504798</v>
      </c>
      <c r="AE366" s="16">
        <v>0.38890969635197398</v>
      </c>
      <c r="AF366" s="16">
        <v>0.44135413306940302</v>
      </c>
      <c r="AG366" s="16"/>
      <c r="AH366" s="16">
        <v>0.37019676215360903</v>
      </c>
      <c r="AI366" s="16">
        <v>0.37244438253526002</v>
      </c>
      <c r="AJ366" s="16"/>
      <c r="AK366" s="16">
        <v>0.33966501438200197</v>
      </c>
      <c r="AL366" s="16">
        <v>0.36049483422268602</v>
      </c>
      <c r="AM366" s="16"/>
      <c r="AN366" s="16">
        <v>0.36646186912573098</v>
      </c>
      <c r="AO366" s="16">
        <v>0.36821746356555302</v>
      </c>
      <c r="AP366" s="16"/>
      <c r="AQ366" s="16">
        <v>0.45920417686174497</v>
      </c>
      <c r="AR366" s="16">
        <v>0.31861056319161501</v>
      </c>
      <c r="AS366" s="16">
        <v>0.36951126966758602</v>
      </c>
      <c r="AT366" s="16"/>
      <c r="AU366" s="16">
        <v>0.36816711094002103</v>
      </c>
      <c r="AV366" s="16">
        <v>0.33405141213532102</v>
      </c>
      <c r="AW366" s="16"/>
      <c r="AX366" s="16">
        <v>0.35482277232464099</v>
      </c>
      <c r="AY366" s="16">
        <v>0.39450148402954499</v>
      </c>
      <c r="AZ366" s="16"/>
      <c r="BA366" s="16">
        <v>0.39725831003757101</v>
      </c>
      <c r="BB366" s="16">
        <v>0.39384776149773199</v>
      </c>
      <c r="BC366" s="16"/>
      <c r="BD366" s="16">
        <v>0</v>
      </c>
      <c r="BE366" s="16">
        <v>1</v>
      </c>
    </row>
    <row r="367" spans="2:57" x14ac:dyDescent="0.35">
      <c r="B367" t="s">
        <v>220</v>
      </c>
      <c r="C367" s="16">
        <v>0.214410832462718</v>
      </c>
      <c r="D367" s="16">
        <v>0.15853448946889601</v>
      </c>
      <c r="E367" s="16">
        <v>0.26717127481865899</v>
      </c>
      <c r="F367" s="16"/>
      <c r="G367" s="16">
        <v>0.25433308530518101</v>
      </c>
      <c r="H367" s="16">
        <v>0.238136587849302</v>
      </c>
      <c r="I367" s="16">
        <v>0.124067724909081</v>
      </c>
      <c r="J367" s="16">
        <v>0.22215074230902099</v>
      </c>
      <c r="K367" s="16">
        <v>0.21422845794331999</v>
      </c>
      <c r="L367" s="16">
        <v>0.235566941473834</v>
      </c>
      <c r="M367" s="16"/>
      <c r="N367" s="16">
        <v>0.211000356986562</v>
      </c>
      <c r="O367" s="16">
        <v>0.19342604374337899</v>
      </c>
      <c r="P367" s="16">
        <v>0.22485321913638701</v>
      </c>
      <c r="Q367" s="16">
        <v>0.218350454972739</v>
      </c>
      <c r="R367" s="16"/>
      <c r="S367" s="16">
        <v>0.21729334957211</v>
      </c>
      <c r="T367" s="16">
        <v>0.203293976024254</v>
      </c>
      <c r="U367" s="16"/>
      <c r="V367" s="16">
        <v>0.29172645971216199</v>
      </c>
      <c r="W367" s="16">
        <v>0.22331111506592799</v>
      </c>
      <c r="X367" s="16">
        <v>0.14341481551125801</v>
      </c>
      <c r="Y367" s="16">
        <v>0.17685673527986101</v>
      </c>
      <c r="Z367" s="16"/>
      <c r="AA367" s="16">
        <v>0.31299009734455002</v>
      </c>
      <c r="AB367" s="16">
        <v>0.21947634849439901</v>
      </c>
      <c r="AC367" s="16">
        <v>0.14944769134743599</v>
      </c>
      <c r="AD367" s="16">
        <v>0.12968626043335901</v>
      </c>
      <c r="AE367" s="16">
        <v>9.2318183404291002E-2</v>
      </c>
      <c r="AF367" s="16">
        <v>8.8573913777166002E-2</v>
      </c>
      <c r="AG367" s="16"/>
      <c r="AH367" s="16">
        <v>0.14784009633654599</v>
      </c>
      <c r="AI367" s="16">
        <v>0.17885735982147899</v>
      </c>
      <c r="AJ367" s="16"/>
      <c r="AK367" s="16">
        <v>0.14751024528471701</v>
      </c>
      <c r="AL367" s="16">
        <v>0.192001077534178</v>
      </c>
      <c r="AM367" s="16"/>
      <c r="AN367" s="16">
        <v>0.13525540566108199</v>
      </c>
      <c r="AO367" s="16">
        <v>0.18027729159942901</v>
      </c>
      <c r="AP367" s="16"/>
      <c r="AQ367" s="16">
        <v>0.129682591881596</v>
      </c>
      <c r="AR367" s="16">
        <v>0.24095965864128199</v>
      </c>
      <c r="AS367" s="16">
        <v>0.14780942934739</v>
      </c>
      <c r="AT367" s="16"/>
      <c r="AU367" s="16">
        <v>0.184740351491642</v>
      </c>
      <c r="AV367" s="16">
        <v>0.24323285292737001</v>
      </c>
      <c r="AW367" s="16"/>
      <c r="AX367" s="16">
        <v>0.173080522773367</v>
      </c>
      <c r="AY367" s="16">
        <v>0.28910295159921801</v>
      </c>
      <c r="AZ367" s="16"/>
      <c r="BA367" s="16">
        <v>8.0529061098449997E-2</v>
      </c>
      <c r="BB367" s="16">
        <v>8.2211120199169693E-2</v>
      </c>
      <c r="BC367" s="16"/>
      <c r="BD367" s="16">
        <v>0</v>
      </c>
      <c r="BE367" s="16">
        <v>0</v>
      </c>
    </row>
    <row r="368" spans="2:57" x14ac:dyDescent="0.35">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c r="AC368" s="16"/>
      <c r="AD368" s="16"/>
      <c r="AE368" s="16"/>
      <c r="AF368" s="16"/>
      <c r="AG368" s="16"/>
      <c r="AH368" s="16"/>
      <c r="AI368" s="16"/>
      <c r="AJ368" s="16"/>
      <c r="AK368" s="16"/>
      <c r="AL368" s="16"/>
      <c r="AM368" s="16"/>
      <c r="AN368" s="16"/>
      <c r="AO368" s="16"/>
      <c r="AP368" s="16"/>
      <c r="AQ368" s="16"/>
      <c r="AR368" s="16"/>
      <c r="AS368" s="16"/>
      <c r="AT368" s="16"/>
      <c r="AU368" s="16"/>
      <c r="AV368" s="16"/>
      <c r="AW368" s="16"/>
      <c r="AX368" s="16"/>
      <c r="AY368" s="16"/>
      <c r="AZ368" s="16"/>
      <c r="BA368" s="16"/>
      <c r="BB368" s="16"/>
      <c r="BC368" s="16"/>
      <c r="BD368" s="16"/>
      <c r="BE368" s="16"/>
    </row>
    <row r="369" spans="2:57" x14ac:dyDescent="0.35">
      <c r="B369" s="7" t="s">
        <v>611</v>
      </c>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c r="AC369" s="16"/>
      <c r="AD369" s="16"/>
      <c r="AE369" s="16"/>
      <c r="AF369" s="16"/>
      <c r="AG369" s="16"/>
      <c r="AH369" s="16"/>
      <c r="AI369" s="16"/>
      <c r="AJ369" s="16"/>
      <c r="AK369" s="16"/>
      <c r="AL369" s="16"/>
      <c r="AM369" s="16"/>
      <c r="AN369" s="16"/>
      <c r="AO369" s="16"/>
      <c r="AP369" s="16"/>
      <c r="AQ369" s="16"/>
      <c r="AR369" s="16"/>
      <c r="AS369" s="16"/>
      <c r="AT369" s="16"/>
      <c r="AU369" s="16"/>
      <c r="AV369" s="16"/>
      <c r="AW369" s="16"/>
      <c r="AX369" s="16"/>
      <c r="AY369" s="16"/>
      <c r="AZ369" s="16"/>
      <c r="BA369" s="16"/>
      <c r="BB369" s="16"/>
      <c r="BC369" s="16"/>
      <c r="BD369" s="16"/>
      <c r="BE369" s="16"/>
    </row>
    <row r="370" spans="2:57" x14ac:dyDescent="0.35">
      <c r="B370" s="15" t="s">
        <v>14</v>
      </c>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c r="AP370" s="16"/>
      <c r="AQ370" s="16"/>
      <c r="AR370" s="16"/>
      <c r="AS370" s="16"/>
      <c r="AT370" s="16"/>
      <c r="AU370" s="16"/>
      <c r="AV370" s="16"/>
      <c r="AW370" s="16"/>
      <c r="AX370" s="16"/>
      <c r="AY370" s="16"/>
      <c r="AZ370" s="16"/>
      <c r="BA370" s="16"/>
      <c r="BB370" s="16"/>
      <c r="BC370" s="16"/>
      <c r="BD370" s="16"/>
      <c r="BE370" s="16"/>
    </row>
    <row r="371" spans="2:57" x14ac:dyDescent="0.35">
      <c r="B371" t="s">
        <v>612</v>
      </c>
      <c r="C371" s="16">
        <v>0.29850474128576598</v>
      </c>
      <c r="D371" s="16">
        <v>0.34853751213522799</v>
      </c>
      <c r="E371" s="16">
        <v>0.25239686241317799</v>
      </c>
      <c r="F371" s="16"/>
      <c r="G371" s="16">
        <v>0.17751215721223901</v>
      </c>
      <c r="H371" s="16">
        <v>0.31787718362147499</v>
      </c>
      <c r="I371" s="16">
        <v>0.35375837096970603</v>
      </c>
      <c r="J371" s="16">
        <v>0.30766480565114501</v>
      </c>
      <c r="K371" s="16">
        <v>0.299592925670636</v>
      </c>
      <c r="L371" s="16">
        <v>0.30155183746389702</v>
      </c>
      <c r="M371" s="16"/>
      <c r="N371" s="16">
        <v>0.35309190291866299</v>
      </c>
      <c r="O371" s="16">
        <v>0.25693970602188698</v>
      </c>
      <c r="P371" s="16">
        <v>0.31618756324416297</v>
      </c>
      <c r="Q371" s="16">
        <v>0.26735923525758698</v>
      </c>
      <c r="R371" s="16"/>
      <c r="S371" s="16">
        <v>0.30365198437933599</v>
      </c>
      <c r="T371" s="16">
        <v>0.29371303941180099</v>
      </c>
      <c r="U371" s="16"/>
      <c r="V371" s="16">
        <v>0.27374891395643097</v>
      </c>
      <c r="W371" s="16">
        <v>0.277688783152582</v>
      </c>
      <c r="X371" s="16">
        <v>0.323885055352229</v>
      </c>
      <c r="Y371" s="16">
        <v>0.447765691580845</v>
      </c>
      <c r="Z371" s="16"/>
      <c r="AA371" s="16">
        <v>0.25658441583522001</v>
      </c>
      <c r="AB371" s="16">
        <v>0.25826095435144403</v>
      </c>
      <c r="AC371" s="16">
        <v>0.330366713791511</v>
      </c>
      <c r="AD371" s="16">
        <v>0.34958513868719798</v>
      </c>
      <c r="AE371" s="16">
        <v>0.371797430842843</v>
      </c>
      <c r="AF371" s="16">
        <v>0.393748543482763</v>
      </c>
      <c r="AG371" s="16"/>
      <c r="AH371" s="16">
        <v>0.31605686398234001</v>
      </c>
      <c r="AI371" s="16">
        <v>0.35580318582711401</v>
      </c>
      <c r="AJ371" s="16"/>
      <c r="AK371" s="16">
        <v>0.32491654786996799</v>
      </c>
      <c r="AL371" s="16">
        <v>0.33978902331949801</v>
      </c>
      <c r="AM371" s="16"/>
      <c r="AN371" s="16">
        <v>0.31798298911718897</v>
      </c>
      <c r="AO371" s="16">
        <v>0.34454926608589598</v>
      </c>
      <c r="AP371" s="16"/>
      <c r="AQ371" s="16">
        <v>0.33442518754582601</v>
      </c>
      <c r="AR371" s="16">
        <v>0.26160366374984201</v>
      </c>
      <c r="AS371" s="16">
        <v>0.361292648344054</v>
      </c>
      <c r="AT371" s="16"/>
      <c r="AU371" s="16">
        <v>0.327546105391885</v>
      </c>
      <c r="AV371" s="16">
        <v>0.26190974885933399</v>
      </c>
      <c r="AW371" s="16"/>
      <c r="AX371" s="16">
        <v>0.32722131975919</v>
      </c>
      <c r="AY371" s="16">
        <v>0.20727483156920901</v>
      </c>
      <c r="AZ371" s="16"/>
      <c r="BA371" s="16">
        <v>0.38943940582359099</v>
      </c>
      <c r="BB371" s="16">
        <v>0.47282249753470201</v>
      </c>
      <c r="BC371" s="16"/>
      <c r="BD371" s="16">
        <v>0.47566427954792401</v>
      </c>
      <c r="BE371" s="16">
        <v>0.20822780257343801</v>
      </c>
    </row>
    <row r="372" spans="2:57" x14ac:dyDescent="0.35">
      <c r="B372" t="s">
        <v>613</v>
      </c>
      <c r="C372" s="16">
        <v>0.360132707289607</v>
      </c>
      <c r="D372" s="16">
        <v>0.36949792905399897</v>
      </c>
      <c r="E372" s="16">
        <v>0.35018693875323198</v>
      </c>
      <c r="F372" s="16"/>
      <c r="G372" s="16">
        <v>0.31936084498432199</v>
      </c>
      <c r="H372" s="16">
        <v>0.34013023523907798</v>
      </c>
      <c r="I372" s="16">
        <v>0.35675422231624399</v>
      </c>
      <c r="J372" s="16">
        <v>0.422081345630758</v>
      </c>
      <c r="K372" s="16">
        <v>0.34953422596852901</v>
      </c>
      <c r="L372" s="16">
        <v>0.36475090410825001</v>
      </c>
      <c r="M372" s="16"/>
      <c r="N372" s="16">
        <v>0.34120722214008298</v>
      </c>
      <c r="O372" s="16">
        <v>0.44844455475514999</v>
      </c>
      <c r="P372" s="16">
        <v>0.33471849035073697</v>
      </c>
      <c r="Q372" s="16">
        <v>0.33753099819523802</v>
      </c>
      <c r="R372" s="16"/>
      <c r="S372" s="16">
        <v>0.36392575430558999</v>
      </c>
      <c r="T372" s="16">
        <v>0.35800090093485298</v>
      </c>
      <c r="U372" s="16"/>
      <c r="V372" s="16">
        <v>0.27521838477710298</v>
      </c>
      <c r="W372" s="16">
        <v>0.39395772602052198</v>
      </c>
      <c r="X372" s="16">
        <v>0.39145863312434898</v>
      </c>
      <c r="Y372" s="16">
        <v>0.34550469106211701</v>
      </c>
      <c r="Z372" s="16"/>
      <c r="AA372" s="16">
        <v>0.31213296295405601</v>
      </c>
      <c r="AB372" s="16">
        <v>0.35734836162292399</v>
      </c>
      <c r="AC372" s="16">
        <v>0.31595226882038002</v>
      </c>
      <c r="AD372" s="16">
        <v>0.40659653539816298</v>
      </c>
      <c r="AE372" s="16">
        <v>0.47896417161342703</v>
      </c>
      <c r="AF372" s="16">
        <v>0.45491797184403798</v>
      </c>
      <c r="AG372" s="16"/>
      <c r="AH372" s="16">
        <v>0.39705863614044101</v>
      </c>
      <c r="AI372" s="16">
        <v>0.37946027944550997</v>
      </c>
      <c r="AJ372" s="16"/>
      <c r="AK372" s="16">
        <v>0.38240155517462598</v>
      </c>
      <c r="AL372" s="16">
        <v>0.36265994216743602</v>
      </c>
      <c r="AM372" s="16"/>
      <c r="AN372" s="16">
        <v>0.415228453016531</v>
      </c>
      <c r="AO372" s="16">
        <v>0.38152823233913202</v>
      </c>
      <c r="AP372" s="16"/>
      <c r="AQ372" s="16">
        <v>0.39920679760327799</v>
      </c>
      <c r="AR372" s="16">
        <v>0.34024621925656801</v>
      </c>
      <c r="AS372" s="16">
        <v>0.38076719800133602</v>
      </c>
      <c r="AT372" s="16"/>
      <c r="AU372" s="16">
        <v>0.384930577273842</v>
      </c>
      <c r="AV372" s="16">
        <v>0.33723525728472697</v>
      </c>
      <c r="AW372" s="16"/>
      <c r="AX372" s="16">
        <v>0.38267003089815599</v>
      </c>
      <c r="AY372" s="16">
        <v>0.30652129124940303</v>
      </c>
      <c r="AZ372" s="16"/>
      <c r="BA372" s="16">
        <v>0.383311529270771</v>
      </c>
      <c r="BB372" s="16">
        <v>0.30839872054350798</v>
      </c>
      <c r="BC372" s="16"/>
      <c r="BD372" s="16">
        <v>0.36027807292514202</v>
      </c>
      <c r="BE372" s="16">
        <v>0.44606077031633001</v>
      </c>
    </row>
    <row r="373" spans="2:57" x14ac:dyDescent="0.35">
      <c r="B373" t="s">
        <v>614</v>
      </c>
      <c r="C373" s="16">
        <v>0.15214335838930099</v>
      </c>
      <c r="D373" s="16">
        <v>0.153802920877671</v>
      </c>
      <c r="E373" s="16">
        <v>0.150770672070696</v>
      </c>
      <c r="F373" s="16"/>
      <c r="G373" s="16">
        <v>0.24680483392006899</v>
      </c>
      <c r="H373" s="16">
        <v>0.15591264944435401</v>
      </c>
      <c r="I373" s="16">
        <v>0.143071690868009</v>
      </c>
      <c r="J373" s="16">
        <v>0.11630863226888501</v>
      </c>
      <c r="K373" s="16">
        <v>0.130706308691102</v>
      </c>
      <c r="L373" s="16">
        <v>0.145230010993676</v>
      </c>
      <c r="M373" s="16"/>
      <c r="N373" s="16">
        <v>0.15644591203668701</v>
      </c>
      <c r="O373" s="16">
        <v>0.12950438814013501</v>
      </c>
      <c r="P373" s="16">
        <v>0.16762729508909699</v>
      </c>
      <c r="Q373" s="16">
        <v>0.14392233905158899</v>
      </c>
      <c r="R373" s="16"/>
      <c r="S373" s="16">
        <v>0.15763662567821601</v>
      </c>
      <c r="T373" s="16">
        <v>0.14429015496380601</v>
      </c>
      <c r="U373" s="16"/>
      <c r="V373" s="16">
        <v>0.152404043284596</v>
      </c>
      <c r="W373" s="16">
        <v>0.14678243364947799</v>
      </c>
      <c r="X373" s="16">
        <v>0.167155375063921</v>
      </c>
      <c r="Y373" s="16">
        <v>9.3572658956716501E-2</v>
      </c>
      <c r="Z373" s="16"/>
      <c r="AA373" s="16">
        <v>0.17004275003977601</v>
      </c>
      <c r="AB373" s="16">
        <v>0.14459123619328701</v>
      </c>
      <c r="AC373" s="16">
        <v>0.16772073686128899</v>
      </c>
      <c r="AD373" s="16">
        <v>0.145602479058353</v>
      </c>
      <c r="AE373" s="16">
        <v>0.107948836486115</v>
      </c>
      <c r="AF373" s="16">
        <v>9.46692706298847E-2</v>
      </c>
      <c r="AG373" s="16"/>
      <c r="AH373" s="16">
        <v>0.14529207809821701</v>
      </c>
      <c r="AI373" s="16">
        <v>0.135024040683595</v>
      </c>
      <c r="AJ373" s="16"/>
      <c r="AK373" s="16">
        <v>0.14281239054032399</v>
      </c>
      <c r="AL373" s="16">
        <v>0.16052069208135999</v>
      </c>
      <c r="AM373" s="16"/>
      <c r="AN373" s="16">
        <v>0.135759978462661</v>
      </c>
      <c r="AO373" s="16">
        <v>0.14448196243643099</v>
      </c>
      <c r="AP373" s="16"/>
      <c r="AQ373" s="16">
        <v>0.15279094682555799</v>
      </c>
      <c r="AR373" s="16">
        <v>0.17838199176934499</v>
      </c>
      <c r="AS373" s="16">
        <v>0.13366722758923</v>
      </c>
      <c r="AT373" s="16"/>
      <c r="AU373" s="16">
        <v>0.146115627319201</v>
      </c>
      <c r="AV373" s="16">
        <v>0.16189846689630899</v>
      </c>
      <c r="AW373" s="16"/>
      <c r="AX373" s="16">
        <v>0.15212203787470599</v>
      </c>
      <c r="AY373" s="16">
        <v>0.19354016154797701</v>
      </c>
      <c r="AZ373" s="16"/>
      <c r="BA373" s="16">
        <v>0.14799604132845301</v>
      </c>
      <c r="BB373" s="16">
        <v>0.15240322562362099</v>
      </c>
      <c r="BC373" s="16"/>
      <c r="BD373" s="16">
        <v>0.101908698631961</v>
      </c>
      <c r="BE373" s="16">
        <v>0.21169462850138801</v>
      </c>
    </row>
    <row r="374" spans="2:57" x14ac:dyDescent="0.35">
      <c r="B374" t="s">
        <v>615</v>
      </c>
      <c r="C374" s="16">
        <v>5.1098421966787003E-2</v>
      </c>
      <c r="D374" s="16">
        <v>3.8866644228618699E-2</v>
      </c>
      <c r="E374" s="16">
        <v>6.3185097346009605E-2</v>
      </c>
      <c r="F374" s="16"/>
      <c r="G374" s="16">
        <v>6.13883466279131E-2</v>
      </c>
      <c r="H374" s="16">
        <v>5.0243089764570703E-2</v>
      </c>
      <c r="I374" s="16">
        <v>4.1678333279657101E-2</v>
      </c>
      <c r="J374" s="16">
        <v>4.1178649562489497E-2</v>
      </c>
      <c r="K374" s="16">
        <v>5.7995287606877902E-2</v>
      </c>
      <c r="L374" s="16">
        <v>5.5224789586962302E-2</v>
      </c>
      <c r="M374" s="16"/>
      <c r="N374" s="16">
        <v>3.0733656527179E-2</v>
      </c>
      <c r="O374" s="16">
        <v>5.0745909005495499E-2</v>
      </c>
      <c r="P374" s="16">
        <v>3.8914570768762702E-2</v>
      </c>
      <c r="Q374" s="16">
        <v>8.5506955754370104E-2</v>
      </c>
      <c r="R374" s="16"/>
      <c r="S374" s="16">
        <v>5.2556934527559898E-2</v>
      </c>
      <c r="T374" s="16">
        <v>4.2753413172175299E-2</v>
      </c>
      <c r="U374" s="16"/>
      <c r="V374" s="16">
        <v>6.7199787494547206E-2</v>
      </c>
      <c r="W374" s="16">
        <v>5.2904654291437099E-2</v>
      </c>
      <c r="X374" s="16">
        <v>4.0830838347163098E-2</v>
      </c>
      <c r="Y374" s="16">
        <v>1.2555116373162201E-2</v>
      </c>
      <c r="Z374" s="16"/>
      <c r="AA374" s="16">
        <v>4.7249180864142003E-2</v>
      </c>
      <c r="AB374" s="16">
        <v>9.8554125183449304E-2</v>
      </c>
      <c r="AC374" s="16">
        <v>4.7979327710579001E-2</v>
      </c>
      <c r="AD374" s="16">
        <v>3.8268433137298601E-2</v>
      </c>
      <c r="AE374" s="16">
        <v>1.21372775544486E-2</v>
      </c>
      <c r="AF374" s="16">
        <v>3.6129762042626898E-2</v>
      </c>
      <c r="AG374" s="16"/>
      <c r="AH374" s="16">
        <v>4.1852188714610501E-2</v>
      </c>
      <c r="AI374" s="16">
        <v>5.38049894949044E-2</v>
      </c>
      <c r="AJ374" s="16"/>
      <c r="AK374" s="16">
        <v>4.8188617183476001E-2</v>
      </c>
      <c r="AL374" s="16">
        <v>6.7251183370974799E-2</v>
      </c>
      <c r="AM374" s="16"/>
      <c r="AN374" s="16">
        <v>4.4228090609618097E-2</v>
      </c>
      <c r="AO374" s="16">
        <v>5.6433651803747799E-2</v>
      </c>
      <c r="AP374" s="16"/>
      <c r="AQ374" s="16">
        <v>3.58492065556099E-2</v>
      </c>
      <c r="AR374" s="16">
        <v>5.3035700437155102E-2</v>
      </c>
      <c r="AS374" s="16">
        <v>6.3977368228312195E-2</v>
      </c>
      <c r="AT374" s="16"/>
      <c r="AU374" s="16">
        <v>3.7959088114863697E-2</v>
      </c>
      <c r="AV374" s="16">
        <v>6.7459189039404496E-2</v>
      </c>
      <c r="AW374" s="16"/>
      <c r="AX374" s="16">
        <v>4.6482680926920303E-2</v>
      </c>
      <c r="AY374" s="16">
        <v>8.45768418367015E-2</v>
      </c>
      <c r="AZ374" s="16"/>
      <c r="BA374" s="16">
        <v>3.6281917549855498E-2</v>
      </c>
      <c r="BB374" s="16">
        <v>1.9261440013712001E-2</v>
      </c>
      <c r="BC374" s="16"/>
      <c r="BD374" s="16">
        <v>1.91335114715439E-2</v>
      </c>
      <c r="BE374" s="16">
        <v>6.9135662463331596E-2</v>
      </c>
    </row>
    <row r="375" spans="2:57" x14ac:dyDescent="0.35">
      <c r="B375" t="s">
        <v>220</v>
      </c>
      <c r="C375" s="16">
        <v>0.13812077106853901</v>
      </c>
      <c r="D375" s="16">
        <v>8.9294993704483197E-2</v>
      </c>
      <c r="E375" s="16">
        <v>0.18346042941688401</v>
      </c>
      <c r="F375" s="16"/>
      <c r="G375" s="16">
        <v>0.194933817255456</v>
      </c>
      <c r="H375" s="16">
        <v>0.13583684193052201</v>
      </c>
      <c r="I375" s="16">
        <v>0.104737382566384</v>
      </c>
      <c r="J375" s="16">
        <v>0.112766566886723</v>
      </c>
      <c r="K375" s="16">
        <v>0.16217125206285599</v>
      </c>
      <c r="L375" s="16">
        <v>0.133242457847214</v>
      </c>
      <c r="M375" s="16"/>
      <c r="N375" s="16">
        <v>0.118521306377388</v>
      </c>
      <c r="O375" s="16">
        <v>0.114365442077332</v>
      </c>
      <c r="P375" s="16">
        <v>0.14255208054724</v>
      </c>
      <c r="Q375" s="16">
        <v>0.165680471741215</v>
      </c>
      <c r="R375" s="16"/>
      <c r="S375" s="16">
        <v>0.122228701109298</v>
      </c>
      <c r="T375" s="16">
        <v>0.161242491517364</v>
      </c>
      <c r="U375" s="16"/>
      <c r="V375" s="16">
        <v>0.231428870487323</v>
      </c>
      <c r="W375" s="16">
        <v>0.128666402885981</v>
      </c>
      <c r="X375" s="16">
        <v>7.6670098112338506E-2</v>
      </c>
      <c r="Y375" s="16">
        <v>0.10060184202715899</v>
      </c>
      <c r="Z375" s="16"/>
      <c r="AA375" s="16">
        <v>0.21399069030680601</v>
      </c>
      <c r="AB375" s="16">
        <v>0.141245322648896</v>
      </c>
      <c r="AC375" s="16">
        <v>0.13798095281624201</v>
      </c>
      <c r="AD375" s="16">
        <v>5.9947413718987E-2</v>
      </c>
      <c r="AE375" s="16">
        <v>2.9152283503167099E-2</v>
      </c>
      <c r="AF375" s="16">
        <v>2.05344520006874E-2</v>
      </c>
      <c r="AG375" s="16"/>
      <c r="AH375" s="16">
        <v>9.9740233064392003E-2</v>
      </c>
      <c r="AI375" s="16">
        <v>7.5907504548876598E-2</v>
      </c>
      <c r="AJ375" s="16"/>
      <c r="AK375" s="16">
        <v>0.10168088923160699</v>
      </c>
      <c r="AL375" s="16">
        <v>6.9779159060731302E-2</v>
      </c>
      <c r="AM375" s="16"/>
      <c r="AN375" s="16">
        <v>8.6800488794000499E-2</v>
      </c>
      <c r="AO375" s="16">
        <v>7.3006887334793005E-2</v>
      </c>
      <c r="AP375" s="16"/>
      <c r="AQ375" s="16">
        <v>7.7727861469728404E-2</v>
      </c>
      <c r="AR375" s="16">
        <v>0.166732424787089</v>
      </c>
      <c r="AS375" s="16">
        <v>6.0295557837068199E-2</v>
      </c>
      <c r="AT375" s="16"/>
      <c r="AU375" s="16">
        <v>0.10344860190020801</v>
      </c>
      <c r="AV375" s="16">
        <v>0.17149733792022501</v>
      </c>
      <c r="AW375" s="16"/>
      <c r="AX375" s="16">
        <v>9.1503930541028705E-2</v>
      </c>
      <c r="AY375" s="16">
        <v>0.20808687379671001</v>
      </c>
      <c r="AZ375" s="16"/>
      <c r="BA375" s="16">
        <v>4.29711060273298E-2</v>
      </c>
      <c r="BB375" s="16">
        <v>4.7114116284456602E-2</v>
      </c>
      <c r="BC375" s="16"/>
      <c r="BD375" s="16">
        <v>4.3015437423428497E-2</v>
      </c>
      <c r="BE375" s="16">
        <v>6.4881136145512497E-2</v>
      </c>
    </row>
    <row r="376" spans="2:57" x14ac:dyDescent="0.35">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c r="AP376" s="16"/>
      <c r="AQ376" s="16"/>
      <c r="AR376" s="16"/>
      <c r="AS376" s="16"/>
      <c r="AT376" s="16"/>
      <c r="AU376" s="16"/>
      <c r="AV376" s="16"/>
      <c r="AW376" s="16"/>
      <c r="AX376" s="16"/>
      <c r="AY376" s="16"/>
      <c r="AZ376" s="16"/>
      <c r="BA376" s="16"/>
      <c r="BB376" s="16"/>
      <c r="BC376" s="16"/>
      <c r="BD376" s="16"/>
      <c r="BE376" s="16"/>
    </row>
    <row r="377" spans="2:57" x14ac:dyDescent="0.35">
      <c r="B377" s="7" t="s">
        <v>616</v>
      </c>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c r="AO377" s="16"/>
      <c r="AP377" s="16"/>
      <c r="AQ377" s="16"/>
      <c r="AR377" s="16"/>
      <c r="AS377" s="16"/>
      <c r="AT377" s="16"/>
      <c r="AU377" s="16"/>
      <c r="AV377" s="16"/>
      <c r="AW377" s="16"/>
      <c r="AX377" s="16"/>
      <c r="AY377" s="16"/>
      <c r="AZ377" s="16"/>
      <c r="BA377" s="16"/>
      <c r="BB377" s="16"/>
      <c r="BC377" s="16"/>
      <c r="BD377" s="16"/>
      <c r="BE377" s="16"/>
    </row>
    <row r="378" spans="2:57" x14ac:dyDescent="0.35">
      <c r="B378" s="15" t="s">
        <v>14</v>
      </c>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c r="AK378" s="16"/>
      <c r="AL378" s="16"/>
      <c r="AM378" s="16"/>
      <c r="AN378" s="16"/>
      <c r="AO378" s="16"/>
      <c r="AP378" s="16"/>
      <c r="AQ378" s="16"/>
      <c r="AR378" s="16"/>
      <c r="AS378" s="16"/>
      <c r="AT378" s="16"/>
      <c r="AU378" s="16"/>
      <c r="AV378" s="16"/>
      <c r="AW378" s="16"/>
      <c r="AX378" s="16"/>
      <c r="AY378" s="16"/>
      <c r="AZ378" s="16"/>
      <c r="BA378" s="16"/>
      <c r="BB378" s="16"/>
      <c r="BC378" s="16"/>
      <c r="BD378" s="16"/>
      <c r="BE378" s="16"/>
    </row>
    <row r="379" spans="2:57" x14ac:dyDescent="0.35">
      <c r="B379" t="s">
        <v>612</v>
      </c>
      <c r="C379" s="16">
        <v>0.28454660767652601</v>
      </c>
      <c r="D379" s="16">
        <v>0.31779736055865698</v>
      </c>
      <c r="E379" s="16">
        <v>0.25196730408283802</v>
      </c>
      <c r="F379" s="16"/>
      <c r="G379" s="16">
        <v>0.248643916857266</v>
      </c>
      <c r="H379" s="16">
        <v>0.260566238184545</v>
      </c>
      <c r="I379" s="16">
        <v>0.33272687730113498</v>
      </c>
      <c r="J379" s="16">
        <v>0.28115151365220498</v>
      </c>
      <c r="K379" s="16">
        <v>0.27912676479027398</v>
      </c>
      <c r="L379" s="16">
        <v>0.29507837119663299</v>
      </c>
      <c r="M379" s="16"/>
      <c r="N379" s="16">
        <v>0.27934724812980999</v>
      </c>
      <c r="O379" s="16">
        <v>0.29617289963802701</v>
      </c>
      <c r="P379" s="16">
        <v>0.296853729482703</v>
      </c>
      <c r="Q379" s="16">
        <v>0.25835991783214302</v>
      </c>
      <c r="R379" s="16"/>
      <c r="S379" s="16">
        <v>0.29373546079577301</v>
      </c>
      <c r="T379" s="16">
        <v>0.27351324765664298</v>
      </c>
      <c r="U379" s="16"/>
      <c r="V379" s="16">
        <v>0.25112711858478198</v>
      </c>
      <c r="W379" s="16">
        <v>0.25639700084084699</v>
      </c>
      <c r="X379" s="16">
        <v>0.34521740630946002</v>
      </c>
      <c r="Y379" s="16">
        <v>0.30448431507275803</v>
      </c>
      <c r="Z379" s="16"/>
      <c r="AA379" s="16">
        <v>0.226326556058454</v>
      </c>
      <c r="AB379" s="16">
        <v>0.28474716070870798</v>
      </c>
      <c r="AC379" s="16">
        <v>0.31110991481505001</v>
      </c>
      <c r="AD379" s="16">
        <v>0.31650772174629399</v>
      </c>
      <c r="AE379" s="16">
        <v>0.39187890924379698</v>
      </c>
      <c r="AF379" s="16">
        <v>0.39988640808755099</v>
      </c>
      <c r="AG379" s="16"/>
      <c r="AH379" s="16">
        <v>0.34248595989403402</v>
      </c>
      <c r="AI379" s="16">
        <v>0.254426413341169</v>
      </c>
      <c r="AJ379" s="16"/>
      <c r="AK379" s="16">
        <v>0.33557312021469099</v>
      </c>
      <c r="AL379" s="16">
        <v>0.27828247851485699</v>
      </c>
      <c r="AM379" s="16"/>
      <c r="AN379" s="16">
        <v>0.34406844867528003</v>
      </c>
      <c r="AO379" s="16">
        <v>0.276481440763995</v>
      </c>
      <c r="AP379" s="16"/>
      <c r="AQ379" s="16">
        <v>0.40531190738961498</v>
      </c>
      <c r="AR379" s="16">
        <v>0.24369808571535601</v>
      </c>
      <c r="AS379" s="16">
        <v>0.31207252629273702</v>
      </c>
      <c r="AT379" s="16"/>
      <c r="AU379" s="16">
        <v>0.31359924592140698</v>
      </c>
      <c r="AV379" s="16">
        <v>0.247694374256275</v>
      </c>
      <c r="AW379" s="16"/>
      <c r="AX379" s="16">
        <v>0.31054664785887198</v>
      </c>
      <c r="AY379" s="16">
        <v>0.213680275485858</v>
      </c>
      <c r="AZ379" s="16"/>
      <c r="BA379" s="16">
        <v>0.368375644426718</v>
      </c>
      <c r="BB379" s="16">
        <v>0.40969309123003</v>
      </c>
      <c r="BC379" s="16"/>
      <c r="BD379" s="16">
        <v>0.34920168648587002</v>
      </c>
      <c r="BE379" s="16">
        <v>0.32415149636007101</v>
      </c>
    </row>
    <row r="380" spans="2:57" x14ac:dyDescent="0.35">
      <c r="B380" t="s">
        <v>613</v>
      </c>
      <c r="C380" s="16">
        <v>0.386378592274777</v>
      </c>
      <c r="D380" s="16">
        <v>0.39596767503349001</v>
      </c>
      <c r="E380" s="16">
        <v>0.37744044726195403</v>
      </c>
      <c r="F380" s="16"/>
      <c r="G380" s="16">
        <v>0.32528745681195997</v>
      </c>
      <c r="H380" s="16">
        <v>0.427424442613966</v>
      </c>
      <c r="I380" s="16">
        <v>0.37318136948591601</v>
      </c>
      <c r="J380" s="16">
        <v>0.39662311654211402</v>
      </c>
      <c r="K380" s="16">
        <v>0.383566303836126</v>
      </c>
      <c r="L380" s="16">
        <v>0.39176143158579102</v>
      </c>
      <c r="M380" s="16"/>
      <c r="N380" s="16">
        <v>0.43267277188980702</v>
      </c>
      <c r="O380" s="16">
        <v>0.41398010441190403</v>
      </c>
      <c r="P380" s="16">
        <v>0.37506165230828697</v>
      </c>
      <c r="Q380" s="16">
        <v>0.34748177091969601</v>
      </c>
      <c r="R380" s="16"/>
      <c r="S380" s="16">
        <v>0.37648033207909398</v>
      </c>
      <c r="T380" s="16">
        <v>0.40410299888450901</v>
      </c>
      <c r="U380" s="16"/>
      <c r="V380" s="16">
        <v>0.32133179687720598</v>
      </c>
      <c r="W380" s="16">
        <v>0.39997816424212701</v>
      </c>
      <c r="X380" s="16">
        <v>0.41371846606141099</v>
      </c>
      <c r="Y380" s="16">
        <v>0.458679722631056</v>
      </c>
      <c r="Z380" s="16"/>
      <c r="AA380" s="16">
        <v>0.35047472353174203</v>
      </c>
      <c r="AB380" s="16">
        <v>0.35707277034866303</v>
      </c>
      <c r="AC380" s="16">
        <v>0.36150993346619198</v>
      </c>
      <c r="AD380" s="16">
        <v>0.45606704690003802</v>
      </c>
      <c r="AE380" s="16">
        <v>0.46587324068979502</v>
      </c>
      <c r="AF380" s="16">
        <v>0.37539603280674899</v>
      </c>
      <c r="AG380" s="16"/>
      <c r="AH380" s="16">
        <v>0.42540059482578901</v>
      </c>
      <c r="AI380" s="16">
        <v>0.38741841703147001</v>
      </c>
      <c r="AJ380" s="16"/>
      <c r="AK380" s="16">
        <v>0.43257355626218502</v>
      </c>
      <c r="AL380" s="16">
        <v>0.35619211790659999</v>
      </c>
      <c r="AM380" s="16"/>
      <c r="AN380" s="16">
        <v>0.43548768355530398</v>
      </c>
      <c r="AO380" s="16">
        <v>0.39044994856974302</v>
      </c>
      <c r="AP380" s="16"/>
      <c r="AQ380" s="16">
        <v>0.39869120177944201</v>
      </c>
      <c r="AR380" s="16">
        <v>0.38023106463997303</v>
      </c>
      <c r="AS380" s="16">
        <v>0.41080741770763302</v>
      </c>
      <c r="AT380" s="16"/>
      <c r="AU380" s="16">
        <v>0.41270423158358599</v>
      </c>
      <c r="AV380" s="16">
        <v>0.362141392871353</v>
      </c>
      <c r="AW380" s="16"/>
      <c r="AX380" s="16">
        <v>0.416646990078817</v>
      </c>
      <c r="AY380" s="16">
        <v>0.30024771047538601</v>
      </c>
      <c r="AZ380" s="16"/>
      <c r="BA380" s="16">
        <v>0.39566454260372402</v>
      </c>
      <c r="BB380" s="16">
        <v>0.39296381321697899</v>
      </c>
      <c r="BC380" s="16"/>
      <c r="BD380" s="16">
        <v>0.43986633070089898</v>
      </c>
      <c r="BE380" s="16">
        <v>0.408898386708758</v>
      </c>
    </row>
    <row r="381" spans="2:57" x14ac:dyDescent="0.35">
      <c r="B381" t="s">
        <v>614</v>
      </c>
      <c r="C381" s="16">
        <v>0.13069956144102701</v>
      </c>
      <c r="D381" s="16">
        <v>0.13647405507066401</v>
      </c>
      <c r="E381" s="16">
        <v>0.12649384746322601</v>
      </c>
      <c r="F381" s="16"/>
      <c r="G381" s="16">
        <v>0.17335417773953399</v>
      </c>
      <c r="H381" s="16">
        <v>0.103992282175368</v>
      </c>
      <c r="I381" s="16">
        <v>0.12788517898047499</v>
      </c>
      <c r="J381" s="16">
        <v>0.14197108578551901</v>
      </c>
      <c r="K381" s="16">
        <v>0.108730709264974</v>
      </c>
      <c r="L381" s="16">
        <v>0.13956191369242099</v>
      </c>
      <c r="M381" s="16"/>
      <c r="N381" s="16">
        <v>0.123265016427739</v>
      </c>
      <c r="O381" s="16">
        <v>0.111981526250633</v>
      </c>
      <c r="P381" s="16">
        <v>0.13988867061025401</v>
      </c>
      <c r="Q381" s="16">
        <v>0.13754899552480901</v>
      </c>
      <c r="R381" s="16"/>
      <c r="S381" s="16">
        <v>0.137880122790565</v>
      </c>
      <c r="T381" s="16">
        <v>0.121162608038165</v>
      </c>
      <c r="U381" s="16"/>
      <c r="V381" s="16">
        <v>0.100849359995768</v>
      </c>
      <c r="W381" s="16">
        <v>0.16255710739989501</v>
      </c>
      <c r="X381" s="16">
        <v>0.12176171965560501</v>
      </c>
      <c r="Y381" s="16">
        <v>9.0235034559105601E-2</v>
      </c>
      <c r="Z381" s="16"/>
      <c r="AA381" s="16">
        <v>0.121494367625648</v>
      </c>
      <c r="AB381" s="16">
        <v>0.15107741245956799</v>
      </c>
      <c r="AC381" s="16">
        <v>0.18177402986219199</v>
      </c>
      <c r="AD381" s="16">
        <v>0.117725410410744</v>
      </c>
      <c r="AE381" s="16">
        <v>9.0348156889071302E-2</v>
      </c>
      <c r="AF381" s="16">
        <v>0.17374143392915101</v>
      </c>
      <c r="AG381" s="16"/>
      <c r="AH381" s="16">
        <v>9.6579565638298906E-2</v>
      </c>
      <c r="AI381" s="16">
        <v>0.17199303335493399</v>
      </c>
      <c r="AJ381" s="16"/>
      <c r="AK381" s="16">
        <v>7.9601909448140204E-2</v>
      </c>
      <c r="AL381" s="16">
        <v>0.17298157866178701</v>
      </c>
      <c r="AM381" s="16"/>
      <c r="AN381" s="16">
        <v>8.9245308659689299E-2</v>
      </c>
      <c r="AO381" s="16">
        <v>0.16248017224257399</v>
      </c>
      <c r="AP381" s="16"/>
      <c r="AQ381" s="16">
        <v>8.28590103230296E-2</v>
      </c>
      <c r="AR381" s="16">
        <v>0.151935821368129</v>
      </c>
      <c r="AS381" s="16">
        <v>0.13206252945385299</v>
      </c>
      <c r="AT381" s="16"/>
      <c r="AU381" s="16">
        <v>0.12709401693358799</v>
      </c>
      <c r="AV381" s="16">
        <v>0.13722846135286701</v>
      </c>
      <c r="AW381" s="16"/>
      <c r="AX381" s="16">
        <v>0.13001918538204199</v>
      </c>
      <c r="AY381" s="16">
        <v>0.157624983767777</v>
      </c>
      <c r="AZ381" s="16"/>
      <c r="BA381" s="16">
        <v>0.14270897780960201</v>
      </c>
      <c r="BB381" s="16">
        <v>0.13539449181326699</v>
      </c>
      <c r="BC381" s="16"/>
      <c r="BD381" s="16">
        <v>0.106152069209674</v>
      </c>
      <c r="BE381" s="16">
        <v>0.17196337880676901</v>
      </c>
    </row>
    <row r="382" spans="2:57" x14ac:dyDescent="0.35">
      <c r="B382" t="s">
        <v>615</v>
      </c>
      <c r="C382" s="16">
        <v>6.2268138256808103E-2</v>
      </c>
      <c r="D382" s="16">
        <v>7.2112088676935596E-2</v>
      </c>
      <c r="E382" s="16">
        <v>5.3542858183024497E-2</v>
      </c>
      <c r="F382" s="16"/>
      <c r="G382" s="16">
        <v>8.6358215767048399E-2</v>
      </c>
      <c r="H382" s="16">
        <v>8.1009200348570398E-2</v>
      </c>
      <c r="I382" s="16">
        <v>4.6491723521270498E-2</v>
      </c>
      <c r="J382" s="16">
        <v>3.5127720388483899E-2</v>
      </c>
      <c r="K382" s="16">
        <v>7.4722632092871694E-2</v>
      </c>
      <c r="L382" s="16">
        <v>5.5425463780251601E-2</v>
      </c>
      <c r="M382" s="16"/>
      <c r="N382" s="16">
        <v>5.7124065095742999E-2</v>
      </c>
      <c r="O382" s="16">
        <v>6.06576911085321E-2</v>
      </c>
      <c r="P382" s="16">
        <v>4.9255401638689897E-2</v>
      </c>
      <c r="Q382" s="16">
        <v>8.8243689953256002E-2</v>
      </c>
      <c r="R382" s="16"/>
      <c r="S382" s="16">
        <v>7.1974016045983802E-2</v>
      </c>
      <c r="T382" s="16">
        <v>4.2707993357577703E-2</v>
      </c>
      <c r="U382" s="16"/>
      <c r="V382" s="16">
        <v>7.5897412331259004E-2</v>
      </c>
      <c r="W382" s="16">
        <v>5.7451978110752498E-2</v>
      </c>
      <c r="X382" s="16">
        <v>5.6176741944438197E-2</v>
      </c>
      <c r="Y382" s="16">
        <v>6.6639188575262603E-2</v>
      </c>
      <c r="Z382" s="16"/>
      <c r="AA382" s="16">
        <v>7.8438604360671599E-2</v>
      </c>
      <c r="AB382" s="16">
        <v>6.6656147864649407E-2</v>
      </c>
      <c r="AC382" s="16">
        <v>3.8769091645169701E-2</v>
      </c>
      <c r="AD382" s="16">
        <v>4.8316078152588302E-2</v>
      </c>
      <c r="AE382" s="16">
        <v>4.6080534131641697E-2</v>
      </c>
      <c r="AF382" s="16">
        <v>5.0976125176548898E-2</v>
      </c>
      <c r="AG382" s="16"/>
      <c r="AH382" s="16">
        <v>3.7236590768461697E-2</v>
      </c>
      <c r="AI382" s="16">
        <v>9.6708509801010104E-2</v>
      </c>
      <c r="AJ382" s="16"/>
      <c r="AK382" s="16">
        <v>5.3438377023832299E-2</v>
      </c>
      <c r="AL382" s="16">
        <v>8.8739872361372499E-2</v>
      </c>
      <c r="AM382" s="16"/>
      <c r="AN382" s="16">
        <v>3.8037032126776497E-2</v>
      </c>
      <c r="AO382" s="16">
        <v>9.05185488108433E-2</v>
      </c>
      <c r="AP382" s="16"/>
      <c r="AQ382" s="16">
        <v>4.2535847156473301E-2</v>
      </c>
      <c r="AR382" s="16">
        <v>5.5921879329864699E-2</v>
      </c>
      <c r="AS382" s="16">
        <v>8.1425366828805495E-2</v>
      </c>
      <c r="AT382" s="16"/>
      <c r="AU382" s="16">
        <v>4.0913840055532197E-2</v>
      </c>
      <c r="AV382" s="16">
        <v>8.6533295048597095E-2</v>
      </c>
      <c r="AW382" s="16"/>
      <c r="AX382" s="16">
        <v>5.3337294270549403E-2</v>
      </c>
      <c r="AY382" s="16">
        <v>0.10285021788455399</v>
      </c>
      <c r="AZ382" s="16"/>
      <c r="BA382" s="16">
        <v>3.9036433434391699E-2</v>
      </c>
      <c r="BB382" s="16">
        <v>3.64608904799033E-2</v>
      </c>
      <c r="BC382" s="16"/>
      <c r="BD382" s="16">
        <v>5.3205447555754598E-2</v>
      </c>
      <c r="BE382" s="16">
        <v>5.21822179609336E-2</v>
      </c>
    </row>
    <row r="383" spans="2:57" x14ac:dyDescent="0.35">
      <c r="B383" t="s">
        <v>220</v>
      </c>
      <c r="C383" s="16">
        <v>0.13610710035086199</v>
      </c>
      <c r="D383" s="16">
        <v>7.7648820660253706E-2</v>
      </c>
      <c r="E383" s="16">
        <v>0.19055554300895799</v>
      </c>
      <c r="F383" s="16"/>
      <c r="G383" s="16">
        <v>0.16635623282419201</v>
      </c>
      <c r="H383" s="16">
        <v>0.127007836677551</v>
      </c>
      <c r="I383" s="16">
        <v>0.119714850711203</v>
      </c>
      <c r="J383" s="16">
        <v>0.145126563631678</v>
      </c>
      <c r="K383" s="16">
        <v>0.15385359001575299</v>
      </c>
      <c r="L383" s="16">
        <v>0.118172819744903</v>
      </c>
      <c r="M383" s="16"/>
      <c r="N383" s="16">
        <v>0.10759089845690099</v>
      </c>
      <c r="O383" s="16">
        <v>0.117207778590904</v>
      </c>
      <c r="P383" s="16">
        <v>0.138940545960066</v>
      </c>
      <c r="Q383" s="16">
        <v>0.16836562577009601</v>
      </c>
      <c r="R383" s="16"/>
      <c r="S383" s="16">
        <v>0.119930068288585</v>
      </c>
      <c r="T383" s="16">
        <v>0.15851315206310501</v>
      </c>
      <c r="U383" s="16"/>
      <c r="V383" s="16">
        <v>0.25079431221098503</v>
      </c>
      <c r="W383" s="16">
        <v>0.123615749406379</v>
      </c>
      <c r="X383" s="16">
        <v>6.3125666029085398E-2</v>
      </c>
      <c r="Y383" s="16">
        <v>7.9961739161818507E-2</v>
      </c>
      <c r="Z383" s="16"/>
      <c r="AA383" s="16">
        <v>0.22326574842348501</v>
      </c>
      <c r="AB383" s="16">
        <v>0.14044650861841201</v>
      </c>
      <c r="AC383" s="16">
        <v>0.106837030211396</v>
      </c>
      <c r="AD383" s="16">
        <v>6.1383742790335698E-2</v>
      </c>
      <c r="AE383" s="16">
        <v>5.8191590456948402E-3</v>
      </c>
      <c r="AF383" s="16">
        <v>0</v>
      </c>
      <c r="AG383" s="16"/>
      <c r="AH383" s="16">
        <v>9.8297288873416294E-2</v>
      </c>
      <c r="AI383" s="16">
        <v>8.9453626471417205E-2</v>
      </c>
      <c r="AJ383" s="16"/>
      <c r="AK383" s="16">
        <v>9.8813037051151298E-2</v>
      </c>
      <c r="AL383" s="16">
        <v>0.10380395255538399</v>
      </c>
      <c r="AM383" s="16"/>
      <c r="AN383" s="16">
        <v>9.3161526982950299E-2</v>
      </c>
      <c r="AO383" s="16">
        <v>8.0069889612844794E-2</v>
      </c>
      <c r="AP383" s="16"/>
      <c r="AQ383" s="16">
        <v>7.0602033351439705E-2</v>
      </c>
      <c r="AR383" s="16">
        <v>0.16821314894667699</v>
      </c>
      <c r="AS383" s="16">
        <v>6.3632159716971295E-2</v>
      </c>
      <c r="AT383" s="16"/>
      <c r="AU383" s="16">
        <v>0.105688665505887</v>
      </c>
      <c r="AV383" s="16">
        <v>0.166402476470908</v>
      </c>
      <c r="AW383" s="16"/>
      <c r="AX383" s="16">
        <v>8.9449882409719295E-2</v>
      </c>
      <c r="AY383" s="16">
        <v>0.22559681238642601</v>
      </c>
      <c r="AZ383" s="16"/>
      <c r="BA383" s="16">
        <v>5.42144017255645E-2</v>
      </c>
      <c r="BB383" s="16">
        <v>2.5487713259820601E-2</v>
      </c>
      <c r="BC383" s="16"/>
      <c r="BD383" s="16">
        <v>5.1574466047801998E-2</v>
      </c>
      <c r="BE383" s="16">
        <v>4.2804520163468099E-2</v>
      </c>
    </row>
    <row r="384" spans="2:57" x14ac:dyDescent="0.35">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c r="AC384" s="16"/>
      <c r="AD384" s="16"/>
      <c r="AE384" s="16"/>
      <c r="AF384" s="16"/>
      <c r="AG384" s="16"/>
      <c r="AH384" s="16"/>
      <c r="AI384" s="16"/>
      <c r="AJ384" s="16"/>
      <c r="AK384" s="16"/>
      <c r="AL384" s="16"/>
      <c r="AM384" s="16"/>
      <c r="AN384" s="16"/>
      <c r="AO384" s="16"/>
      <c r="AP384" s="16"/>
      <c r="AQ384" s="16"/>
      <c r="AR384" s="16"/>
      <c r="AS384" s="16"/>
      <c r="AT384" s="16"/>
      <c r="AU384" s="16"/>
      <c r="AV384" s="16"/>
      <c r="AW384" s="16"/>
      <c r="AX384" s="16"/>
      <c r="AY384" s="16"/>
      <c r="AZ384" s="16"/>
      <c r="BA384" s="16"/>
      <c r="BB384" s="16"/>
      <c r="BC384" s="16"/>
      <c r="BD384" s="16"/>
      <c r="BE384" s="16"/>
    </row>
    <row r="385" spans="2:57" x14ac:dyDescent="0.35">
      <c r="B385" s="7" t="s">
        <v>617</v>
      </c>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c r="AC385" s="16"/>
      <c r="AD385" s="16"/>
      <c r="AE385" s="16"/>
      <c r="AF385" s="16"/>
      <c r="AG385" s="16"/>
      <c r="AH385" s="16"/>
      <c r="AI385" s="16"/>
      <c r="AJ385" s="16"/>
      <c r="AK385" s="16"/>
      <c r="AL385" s="16"/>
      <c r="AM385" s="16"/>
      <c r="AN385" s="16"/>
      <c r="AO385" s="16"/>
      <c r="AP385" s="16"/>
      <c r="AQ385" s="16"/>
      <c r="AR385" s="16"/>
      <c r="AS385" s="16"/>
      <c r="AT385" s="16"/>
      <c r="AU385" s="16"/>
      <c r="AV385" s="16"/>
      <c r="AW385" s="16"/>
      <c r="AX385" s="16"/>
      <c r="AY385" s="16"/>
      <c r="AZ385" s="16"/>
      <c r="BA385" s="16"/>
      <c r="BB385" s="16"/>
      <c r="BC385" s="16"/>
      <c r="BD385" s="16"/>
      <c r="BE385" s="16"/>
    </row>
    <row r="386" spans="2:57" x14ac:dyDescent="0.35">
      <c r="B386" s="15" t="s">
        <v>14</v>
      </c>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c r="AP386" s="16"/>
      <c r="AQ386" s="16"/>
      <c r="AR386" s="16"/>
      <c r="AS386" s="16"/>
      <c r="AT386" s="16"/>
      <c r="AU386" s="16"/>
      <c r="AV386" s="16"/>
      <c r="AW386" s="16"/>
      <c r="AX386" s="16"/>
      <c r="AY386" s="16"/>
      <c r="AZ386" s="16"/>
      <c r="BA386" s="16"/>
      <c r="BB386" s="16"/>
      <c r="BC386" s="16"/>
      <c r="BD386" s="16"/>
      <c r="BE386" s="16"/>
    </row>
    <row r="387" spans="2:57" x14ac:dyDescent="0.35">
      <c r="B387" t="s">
        <v>612</v>
      </c>
      <c r="C387" s="16">
        <v>0.24390646636951899</v>
      </c>
      <c r="D387" s="16">
        <v>0.279348947216771</v>
      </c>
      <c r="E387" s="16">
        <v>0.21268271969678301</v>
      </c>
      <c r="F387" s="16"/>
      <c r="G387" s="16">
        <v>0.17223941927752001</v>
      </c>
      <c r="H387" s="16">
        <v>0.28720886188731398</v>
      </c>
      <c r="I387" s="16">
        <v>0.323741847535575</v>
      </c>
      <c r="J387" s="16">
        <v>0.225728642054599</v>
      </c>
      <c r="K387" s="16">
        <v>0.232077474501689</v>
      </c>
      <c r="L387" s="16">
        <v>0.210029070087002</v>
      </c>
      <c r="M387" s="16"/>
      <c r="N387" s="16">
        <v>0.29414934828760703</v>
      </c>
      <c r="O387" s="16">
        <v>0.196193264106235</v>
      </c>
      <c r="P387" s="16">
        <v>0.23483925553435001</v>
      </c>
      <c r="Q387" s="16">
        <v>0.26418481689523399</v>
      </c>
      <c r="R387" s="16"/>
      <c r="S387" s="16">
        <v>0.24609720351728501</v>
      </c>
      <c r="T387" s="16">
        <v>0.243033654875905</v>
      </c>
      <c r="U387" s="16"/>
      <c r="V387" s="16">
        <v>0.19599971343789199</v>
      </c>
      <c r="W387" s="16">
        <v>0.21048067373025001</v>
      </c>
      <c r="X387" s="16">
        <v>0.30675852585038799</v>
      </c>
      <c r="Y387" s="16">
        <v>0.378751173637908</v>
      </c>
      <c r="Z387" s="16"/>
      <c r="AA387" s="16">
        <v>0.18010486444190299</v>
      </c>
      <c r="AB387" s="16">
        <v>0.200653541731177</v>
      </c>
      <c r="AC387" s="16">
        <v>0.27020174480891501</v>
      </c>
      <c r="AD387" s="16">
        <v>0.31979204286285701</v>
      </c>
      <c r="AE387" s="16">
        <v>0.37754659927738998</v>
      </c>
      <c r="AF387" s="16">
        <v>0.30271050865688898</v>
      </c>
      <c r="AG387" s="16"/>
      <c r="AH387" s="16">
        <v>0.284982485024249</v>
      </c>
      <c r="AI387" s="16">
        <v>0.22041305105360401</v>
      </c>
      <c r="AJ387" s="16"/>
      <c r="AK387" s="16">
        <v>0.29460924346313699</v>
      </c>
      <c r="AL387" s="16">
        <v>0.24235859288317699</v>
      </c>
      <c r="AM387" s="16"/>
      <c r="AN387" s="16">
        <v>0.30374680560826001</v>
      </c>
      <c r="AO387" s="16">
        <v>0.245771075487285</v>
      </c>
      <c r="AP387" s="16"/>
      <c r="AQ387" s="16">
        <v>0.27884746069268002</v>
      </c>
      <c r="AR387" s="16">
        <v>0.204070241743253</v>
      </c>
      <c r="AS387" s="16">
        <v>0.31477832983285597</v>
      </c>
      <c r="AT387" s="16"/>
      <c r="AU387" s="16">
        <v>0.275792202058248</v>
      </c>
      <c r="AV387" s="16">
        <v>0.21063369837575499</v>
      </c>
      <c r="AW387" s="16"/>
      <c r="AX387" s="16">
        <v>0.26518162938017298</v>
      </c>
      <c r="AY387" s="16">
        <v>0.18806078207546101</v>
      </c>
      <c r="AZ387" s="16"/>
      <c r="BA387" s="16">
        <v>0.32820891730163299</v>
      </c>
      <c r="BB387" s="16">
        <v>0.37734904897940402</v>
      </c>
      <c r="BC387" s="16"/>
      <c r="BD387" s="16">
        <v>0.38921555260702401</v>
      </c>
      <c r="BE387" s="16">
        <v>0.17782643890258701</v>
      </c>
    </row>
    <row r="388" spans="2:57" x14ac:dyDescent="0.35">
      <c r="B388" t="s">
        <v>613</v>
      </c>
      <c r="C388" s="16">
        <v>0.34909420701731902</v>
      </c>
      <c r="D388" s="16">
        <v>0.354633521818499</v>
      </c>
      <c r="E388" s="16">
        <v>0.34363255126762998</v>
      </c>
      <c r="F388" s="16"/>
      <c r="G388" s="16">
        <v>0.35098803313259902</v>
      </c>
      <c r="H388" s="16">
        <v>0.28034340592292001</v>
      </c>
      <c r="I388" s="16">
        <v>0.31489746017123199</v>
      </c>
      <c r="J388" s="16">
        <v>0.41400083282528499</v>
      </c>
      <c r="K388" s="16">
        <v>0.37081476464084601</v>
      </c>
      <c r="L388" s="16">
        <v>0.36633392020383998</v>
      </c>
      <c r="M388" s="16"/>
      <c r="N388" s="16">
        <v>0.35649817891899999</v>
      </c>
      <c r="O388" s="16">
        <v>0.46124406258776801</v>
      </c>
      <c r="P388" s="16">
        <v>0.32604928919377801</v>
      </c>
      <c r="Q388" s="16">
        <v>0.28313502389335499</v>
      </c>
      <c r="R388" s="16"/>
      <c r="S388" s="16">
        <v>0.35565254630029303</v>
      </c>
      <c r="T388" s="16">
        <v>0.34267696573506201</v>
      </c>
      <c r="U388" s="16"/>
      <c r="V388" s="16">
        <v>0.26549198727668899</v>
      </c>
      <c r="W388" s="16">
        <v>0.387443573083043</v>
      </c>
      <c r="X388" s="16">
        <v>0.37584519663153898</v>
      </c>
      <c r="Y388" s="16">
        <v>0.31920467947095099</v>
      </c>
      <c r="Z388" s="16"/>
      <c r="AA388" s="16">
        <v>0.31536810291209499</v>
      </c>
      <c r="AB388" s="16">
        <v>0.31030279900197599</v>
      </c>
      <c r="AC388" s="16">
        <v>0.41458396589845098</v>
      </c>
      <c r="AD388" s="16">
        <v>0.38883093836011201</v>
      </c>
      <c r="AE388" s="16">
        <v>0.36950576349679498</v>
      </c>
      <c r="AF388" s="16">
        <v>0.45848997335814001</v>
      </c>
      <c r="AG388" s="16"/>
      <c r="AH388" s="16">
        <v>0.37233388671765999</v>
      </c>
      <c r="AI388" s="16">
        <v>0.370059175041768</v>
      </c>
      <c r="AJ388" s="16"/>
      <c r="AK388" s="16">
        <v>0.378282844644449</v>
      </c>
      <c r="AL388" s="16">
        <v>0.33293994270663002</v>
      </c>
      <c r="AM388" s="16"/>
      <c r="AN388" s="16">
        <v>0.372786503144175</v>
      </c>
      <c r="AO388" s="16">
        <v>0.369953711879906</v>
      </c>
      <c r="AP388" s="16"/>
      <c r="AQ388" s="16">
        <v>0.355435598452359</v>
      </c>
      <c r="AR388" s="16">
        <v>0.33966658792025101</v>
      </c>
      <c r="AS388" s="16">
        <v>0.37568619648561602</v>
      </c>
      <c r="AT388" s="16"/>
      <c r="AU388" s="16">
        <v>0.37847203994135897</v>
      </c>
      <c r="AV388" s="16">
        <v>0.31556394123251102</v>
      </c>
      <c r="AW388" s="16"/>
      <c r="AX388" s="16">
        <v>0.383279883581986</v>
      </c>
      <c r="AY388" s="16">
        <v>0.23270896749699099</v>
      </c>
      <c r="AZ388" s="16"/>
      <c r="BA388" s="16">
        <v>0.38612150425936398</v>
      </c>
      <c r="BB388" s="16">
        <v>0.29388597664961902</v>
      </c>
      <c r="BC388" s="16"/>
      <c r="BD388" s="16">
        <v>0.41006482472961597</v>
      </c>
      <c r="BE388" s="16">
        <v>0.35491201452066701</v>
      </c>
    </row>
    <row r="389" spans="2:57" x14ac:dyDescent="0.35">
      <c r="B389" t="s">
        <v>614</v>
      </c>
      <c r="C389" s="16">
        <v>0.18947749618065399</v>
      </c>
      <c r="D389" s="16">
        <v>0.201432791999656</v>
      </c>
      <c r="E389" s="16">
        <v>0.17839745269844001</v>
      </c>
      <c r="F389" s="16"/>
      <c r="G389" s="16">
        <v>0.20475180715255201</v>
      </c>
      <c r="H389" s="16">
        <v>0.211351370957994</v>
      </c>
      <c r="I389" s="16">
        <v>0.197281708563501</v>
      </c>
      <c r="J389" s="16">
        <v>0.16718899913683999</v>
      </c>
      <c r="K389" s="16">
        <v>0.143421245128692</v>
      </c>
      <c r="L389" s="16">
        <v>0.20930768926020299</v>
      </c>
      <c r="M389" s="16"/>
      <c r="N389" s="16">
        <v>0.174539517751645</v>
      </c>
      <c r="O389" s="16">
        <v>0.15066188102977299</v>
      </c>
      <c r="P389" s="16">
        <v>0.20933561469284301</v>
      </c>
      <c r="Q389" s="16">
        <v>0.202050074204915</v>
      </c>
      <c r="R389" s="16"/>
      <c r="S389" s="16">
        <v>0.19515108325146199</v>
      </c>
      <c r="T389" s="16">
        <v>0.181724740116083</v>
      </c>
      <c r="U389" s="16"/>
      <c r="V389" s="16">
        <v>0.17985346191506801</v>
      </c>
      <c r="W389" s="16">
        <v>0.19193770798377799</v>
      </c>
      <c r="X389" s="16">
        <v>0.19259214356507201</v>
      </c>
      <c r="Y389" s="16">
        <v>0.202708781242466</v>
      </c>
      <c r="Z389" s="16"/>
      <c r="AA389" s="16">
        <v>0.19277846732939999</v>
      </c>
      <c r="AB389" s="16">
        <v>0.209631547655801</v>
      </c>
      <c r="AC389" s="16">
        <v>0.19362200378038499</v>
      </c>
      <c r="AD389" s="16">
        <v>0.16305906067569301</v>
      </c>
      <c r="AE389" s="16">
        <v>0.17624133933231401</v>
      </c>
      <c r="AF389" s="16">
        <v>0.23879951798497101</v>
      </c>
      <c r="AG389" s="16"/>
      <c r="AH389" s="16">
        <v>0.189437248590238</v>
      </c>
      <c r="AI389" s="16">
        <v>0.22123369882180599</v>
      </c>
      <c r="AJ389" s="16"/>
      <c r="AK389" s="16">
        <v>0.15712843625623299</v>
      </c>
      <c r="AL389" s="16">
        <v>0.21367913812633699</v>
      </c>
      <c r="AM389" s="16"/>
      <c r="AN389" s="16">
        <v>0.18981031772504101</v>
      </c>
      <c r="AO389" s="16">
        <v>0.20883955731519899</v>
      </c>
      <c r="AP389" s="16"/>
      <c r="AQ389" s="16">
        <v>0.22323420962236401</v>
      </c>
      <c r="AR389" s="16">
        <v>0.20979103473090899</v>
      </c>
      <c r="AS389" s="16">
        <v>0.16913290638682499</v>
      </c>
      <c r="AT389" s="16"/>
      <c r="AU389" s="16">
        <v>0.167462738927421</v>
      </c>
      <c r="AV389" s="16">
        <v>0.216128513644544</v>
      </c>
      <c r="AW389" s="16"/>
      <c r="AX389" s="16">
        <v>0.188112558201634</v>
      </c>
      <c r="AY389" s="16">
        <v>0.243243444957606</v>
      </c>
      <c r="AZ389" s="16"/>
      <c r="BA389" s="16">
        <v>0.180231874634973</v>
      </c>
      <c r="BB389" s="16">
        <v>0.20267702096954501</v>
      </c>
      <c r="BC389" s="16"/>
      <c r="BD389" s="16">
        <v>0.114713378590624</v>
      </c>
      <c r="BE389" s="16">
        <v>0.304159895919419</v>
      </c>
    </row>
    <row r="390" spans="2:57" x14ac:dyDescent="0.35">
      <c r="B390" t="s">
        <v>615</v>
      </c>
      <c r="C390" s="16">
        <v>7.4371579646857297E-2</v>
      </c>
      <c r="D390" s="16">
        <v>7.2265031445219896E-2</v>
      </c>
      <c r="E390" s="16">
        <v>7.4848801823013206E-2</v>
      </c>
      <c r="F390" s="16"/>
      <c r="G390" s="16">
        <v>7.2261806848454999E-2</v>
      </c>
      <c r="H390" s="16">
        <v>9.5066028076215003E-2</v>
      </c>
      <c r="I390" s="16">
        <v>5.6628671968685998E-2</v>
      </c>
      <c r="J390" s="16">
        <v>6.5338275010869903E-2</v>
      </c>
      <c r="K390" s="16">
        <v>8.36509608145799E-2</v>
      </c>
      <c r="L390" s="16">
        <v>7.1374860264092704E-2</v>
      </c>
      <c r="M390" s="16"/>
      <c r="N390" s="16">
        <v>5.7011252939401201E-2</v>
      </c>
      <c r="O390" s="16">
        <v>8.3822976992733195E-2</v>
      </c>
      <c r="P390" s="16">
        <v>6.0929274339563397E-2</v>
      </c>
      <c r="Q390" s="16">
        <v>0.100117701428956</v>
      </c>
      <c r="R390" s="16"/>
      <c r="S390" s="16">
        <v>7.9171582457901402E-2</v>
      </c>
      <c r="T390" s="16">
        <v>6.7866642059326798E-2</v>
      </c>
      <c r="U390" s="16"/>
      <c r="V390" s="16">
        <v>0.101468892045321</v>
      </c>
      <c r="W390" s="16">
        <v>7.4366472914888307E-2</v>
      </c>
      <c r="X390" s="16">
        <v>5.9484073160278803E-2</v>
      </c>
      <c r="Y390" s="16">
        <v>1.93736264868574E-2</v>
      </c>
      <c r="Z390" s="16"/>
      <c r="AA390" s="16">
        <v>8.8487055349771096E-2</v>
      </c>
      <c r="AB390" s="16">
        <v>0.109206693797331</v>
      </c>
      <c r="AC390" s="16">
        <v>4.1051049083750298E-2</v>
      </c>
      <c r="AD390" s="16">
        <v>5.9964407958293803E-2</v>
      </c>
      <c r="AE390" s="16">
        <v>3.9748016958510303E-2</v>
      </c>
      <c r="AF390" s="16">
        <v>0</v>
      </c>
      <c r="AG390" s="16"/>
      <c r="AH390" s="16">
        <v>5.3786826050236401E-2</v>
      </c>
      <c r="AI390" s="16">
        <v>0.103839856619151</v>
      </c>
      <c r="AJ390" s="16"/>
      <c r="AK390" s="16">
        <v>6.2445793404292599E-2</v>
      </c>
      <c r="AL390" s="16">
        <v>0.11326287894008701</v>
      </c>
      <c r="AM390" s="16"/>
      <c r="AN390" s="16">
        <v>4.9700382394713603E-2</v>
      </c>
      <c r="AO390" s="16">
        <v>8.9951689884442507E-2</v>
      </c>
      <c r="AP390" s="16"/>
      <c r="AQ390" s="16">
        <v>6.5160022169713297E-2</v>
      </c>
      <c r="AR390" s="16">
        <v>7.7042220757494007E-2</v>
      </c>
      <c r="AS390" s="16">
        <v>8.0770306874295802E-2</v>
      </c>
      <c r="AT390" s="16"/>
      <c r="AU390" s="16">
        <v>5.7773784871498299E-2</v>
      </c>
      <c r="AV390" s="16">
        <v>9.5210433222868596E-2</v>
      </c>
      <c r="AW390" s="16"/>
      <c r="AX390" s="16">
        <v>6.9635459730671104E-2</v>
      </c>
      <c r="AY390" s="16">
        <v>0.104003272832191</v>
      </c>
      <c r="AZ390" s="16"/>
      <c r="BA390" s="16">
        <v>5.6171241576590501E-2</v>
      </c>
      <c r="BB390" s="16">
        <v>7.9457764957950303E-2</v>
      </c>
      <c r="BC390" s="16"/>
      <c r="BD390" s="16">
        <v>4.5618355919570003E-2</v>
      </c>
      <c r="BE390" s="16">
        <v>9.6868436753136805E-2</v>
      </c>
    </row>
    <row r="391" spans="2:57" x14ac:dyDescent="0.35">
      <c r="B391" t="s">
        <v>220</v>
      </c>
      <c r="C391" s="16">
        <v>0.143150250785651</v>
      </c>
      <c r="D391" s="16">
        <v>9.2319707519854299E-2</v>
      </c>
      <c r="E391" s="16">
        <v>0.19043847451413401</v>
      </c>
      <c r="F391" s="16"/>
      <c r="G391" s="16">
        <v>0.199758933588875</v>
      </c>
      <c r="H391" s="16">
        <v>0.12603033315555701</v>
      </c>
      <c r="I391" s="16">
        <v>0.107450311761006</v>
      </c>
      <c r="J391" s="16">
        <v>0.12774325097240599</v>
      </c>
      <c r="K391" s="16">
        <v>0.170035554914193</v>
      </c>
      <c r="L391" s="16">
        <v>0.14295446018486199</v>
      </c>
      <c r="M391" s="16"/>
      <c r="N391" s="16">
        <v>0.117801702102348</v>
      </c>
      <c r="O391" s="16">
        <v>0.108077815283492</v>
      </c>
      <c r="P391" s="16">
        <v>0.16884656623946601</v>
      </c>
      <c r="Q391" s="16">
        <v>0.15051238357753999</v>
      </c>
      <c r="R391" s="16"/>
      <c r="S391" s="16">
        <v>0.123927584473059</v>
      </c>
      <c r="T391" s="16">
        <v>0.16469799721362399</v>
      </c>
      <c r="U391" s="16"/>
      <c r="V391" s="16">
        <v>0.25718594532502997</v>
      </c>
      <c r="W391" s="16">
        <v>0.13577157228804099</v>
      </c>
      <c r="X391" s="16">
        <v>6.5320060792721304E-2</v>
      </c>
      <c r="Y391" s="16">
        <v>7.9961739161818507E-2</v>
      </c>
      <c r="Z391" s="16"/>
      <c r="AA391" s="16">
        <v>0.223261509966831</v>
      </c>
      <c r="AB391" s="16">
        <v>0.17020541781371501</v>
      </c>
      <c r="AC391" s="16">
        <v>8.0541236428498905E-2</v>
      </c>
      <c r="AD391" s="16">
        <v>6.8353550143044506E-2</v>
      </c>
      <c r="AE391" s="16">
        <v>3.6958280934990699E-2</v>
      </c>
      <c r="AF391" s="16">
        <v>0</v>
      </c>
      <c r="AG391" s="16"/>
      <c r="AH391" s="16">
        <v>9.94595536176167E-2</v>
      </c>
      <c r="AI391" s="16">
        <v>8.4454218463671002E-2</v>
      </c>
      <c r="AJ391" s="16"/>
      <c r="AK391" s="16">
        <v>0.107533682231888</v>
      </c>
      <c r="AL391" s="16">
        <v>9.7759447343769304E-2</v>
      </c>
      <c r="AM391" s="16"/>
      <c r="AN391" s="16">
        <v>8.3955991127810103E-2</v>
      </c>
      <c r="AO391" s="16">
        <v>8.5483965433168094E-2</v>
      </c>
      <c r="AP391" s="16"/>
      <c r="AQ391" s="16">
        <v>7.7322709062883896E-2</v>
      </c>
      <c r="AR391" s="16">
        <v>0.169429914848093</v>
      </c>
      <c r="AS391" s="16">
        <v>5.96322604204075E-2</v>
      </c>
      <c r="AT391" s="16"/>
      <c r="AU391" s="16">
        <v>0.120499234201474</v>
      </c>
      <c r="AV391" s="16">
        <v>0.162463413524321</v>
      </c>
      <c r="AW391" s="16"/>
      <c r="AX391" s="16">
        <v>9.3790469105535401E-2</v>
      </c>
      <c r="AY391" s="16">
        <v>0.23198353263775101</v>
      </c>
      <c r="AZ391" s="16"/>
      <c r="BA391" s="16">
        <v>4.9266462227439002E-2</v>
      </c>
      <c r="BB391" s="16">
        <v>4.66301884434824E-2</v>
      </c>
      <c r="BC391" s="16"/>
      <c r="BD391" s="16">
        <v>4.03878881531659E-2</v>
      </c>
      <c r="BE391" s="16">
        <v>6.623321390419E-2</v>
      </c>
    </row>
    <row r="392" spans="2:57" x14ac:dyDescent="0.35">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c r="AB392" s="16"/>
      <c r="AC392" s="16"/>
      <c r="AD392" s="16"/>
      <c r="AE392" s="16"/>
      <c r="AF392" s="16"/>
      <c r="AG392" s="16"/>
      <c r="AH392" s="16"/>
      <c r="AI392" s="16"/>
      <c r="AJ392" s="16"/>
      <c r="AK392" s="16"/>
      <c r="AL392" s="16"/>
      <c r="AM392" s="16"/>
      <c r="AN392" s="16"/>
      <c r="AO392" s="16"/>
      <c r="AP392" s="16"/>
      <c r="AQ392" s="16"/>
      <c r="AR392" s="16"/>
      <c r="AS392" s="16"/>
      <c r="AT392" s="16"/>
      <c r="AU392" s="16"/>
      <c r="AV392" s="16"/>
      <c r="AW392" s="16"/>
      <c r="AX392" s="16"/>
      <c r="AY392" s="16"/>
      <c r="AZ392" s="16"/>
      <c r="BA392" s="16"/>
      <c r="BB392" s="16"/>
      <c r="BC392" s="16"/>
      <c r="BD392" s="16"/>
      <c r="BE392" s="16"/>
    </row>
    <row r="393" spans="2:57" x14ac:dyDescent="0.35">
      <c r="B393" s="7" t="s">
        <v>618</v>
      </c>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c r="AC393" s="16"/>
      <c r="AD393" s="16"/>
      <c r="AE393" s="16"/>
      <c r="AF393" s="16"/>
      <c r="AG393" s="16"/>
      <c r="AH393" s="16"/>
      <c r="AI393" s="16"/>
      <c r="AJ393" s="16"/>
      <c r="AK393" s="16"/>
      <c r="AL393" s="16"/>
      <c r="AM393" s="16"/>
      <c r="AN393" s="16"/>
      <c r="AO393" s="16"/>
      <c r="AP393" s="16"/>
      <c r="AQ393" s="16"/>
      <c r="AR393" s="16"/>
      <c r="AS393" s="16"/>
      <c r="AT393" s="16"/>
      <c r="AU393" s="16"/>
      <c r="AV393" s="16"/>
      <c r="AW393" s="16"/>
      <c r="AX393" s="16"/>
      <c r="AY393" s="16"/>
      <c r="AZ393" s="16"/>
      <c r="BA393" s="16"/>
      <c r="BB393" s="16"/>
      <c r="BC393" s="16"/>
      <c r="BD393" s="16"/>
      <c r="BE393" s="16"/>
    </row>
    <row r="394" spans="2:57" x14ac:dyDescent="0.35">
      <c r="B394" s="15" t="s">
        <v>14</v>
      </c>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c r="AC394" s="16"/>
      <c r="AD394" s="16"/>
      <c r="AE394" s="16"/>
      <c r="AF394" s="16"/>
      <c r="AG394" s="16"/>
      <c r="AH394" s="16"/>
      <c r="AI394" s="16"/>
      <c r="AJ394" s="16"/>
      <c r="AK394" s="16"/>
      <c r="AL394" s="16"/>
      <c r="AM394" s="16"/>
      <c r="AN394" s="16"/>
      <c r="AO394" s="16"/>
      <c r="AP394" s="16"/>
      <c r="AQ394" s="16"/>
      <c r="AR394" s="16"/>
      <c r="AS394" s="16"/>
      <c r="AT394" s="16"/>
      <c r="AU394" s="16"/>
      <c r="AV394" s="16"/>
      <c r="AW394" s="16"/>
      <c r="AX394" s="16"/>
      <c r="AY394" s="16"/>
      <c r="AZ394" s="16"/>
      <c r="BA394" s="16"/>
      <c r="BB394" s="16"/>
      <c r="BC394" s="16"/>
      <c r="BD394" s="16"/>
      <c r="BE394" s="16"/>
    </row>
    <row r="395" spans="2:57" x14ac:dyDescent="0.35">
      <c r="B395" t="s">
        <v>612</v>
      </c>
      <c r="C395" s="16">
        <v>0.25119848696848801</v>
      </c>
      <c r="D395" s="16">
        <v>0.24660853110407399</v>
      </c>
      <c r="E395" s="16">
        <v>0.25639574372906299</v>
      </c>
      <c r="F395" s="16"/>
      <c r="G395" s="16">
        <v>0.23038456027034099</v>
      </c>
      <c r="H395" s="16">
        <v>0.29746495029228198</v>
      </c>
      <c r="I395" s="16">
        <v>0.27962628981181498</v>
      </c>
      <c r="J395" s="16">
        <v>0.25772448248351199</v>
      </c>
      <c r="K395" s="16">
        <v>0.23140363874914599</v>
      </c>
      <c r="L395" s="16">
        <v>0.212834416254328</v>
      </c>
      <c r="M395" s="16"/>
      <c r="N395" s="16">
        <v>0.27011653713889799</v>
      </c>
      <c r="O395" s="16">
        <v>0.216572114231285</v>
      </c>
      <c r="P395" s="16">
        <v>0.261893746454821</v>
      </c>
      <c r="Q395" s="16">
        <v>0.250683303861089</v>
      </c>
      <c r="R395" s="16"/>
      <c r="S395" s="16">
        <v>0.24992123593957299</v>
      </c>
      <c r="T395" s="16">
        <v>0.25563469014821899</v>
      </c>
      <c r="U395" s="16"/>
      <c r="V395" s="16">
        <v>0.26075699031735999</v>
      </c>
      <c r="W395" s="16">
        <v>0.24233538735250401</v>
      </c>
      <c r="X395" s="16">
        <v>0.25722474577883297</v>
      </c>
      <c r="Y395" s="16">
        <v>0.23076993034549201</v>
      </c>
      <c r="Z395" s="16"/>
      <c r="AA395" s="16">
        <v>0.235213192679776</v>
      </c>
      <c r="AB395" s="16">
        <v>0.241881549304999</v>
      </c>
      <c r="AC395" s="16">
        <v>0.289901919573466</v>
      </c>
      <c r="AD395" s="16">
        <v>0.265032976844154</v>
      </c>
      <c r="AE395" s="16">
        <v>0.22053287076538999</v>
      </c>
      <c r="AF395" s="16">
        <v>0.37871791586771297</v>
      </c>
      <c r="AG395" s="16"/>
      <c r="AH395" s="16">
        <v>0.25925265682225601</v>
      </c>
      <c r="AI395" s="16">
        <v>0.25889849070975302</v>
      </c>
      <c r="AJ395" s="16"/>
      <c r="AK395" s="16">
        <v>0.25942405353373998</v>
      </c>
      <c r="AL395" s="16">
        <v>0.248928047467145</v>
      </c>
      <c r="AM395" s="16"/>
      <c r="AN395" s="16">
        <v>0.24239598454879299</v>
      </c>
      <c r="AO395" s="16">
        <v>0.278475805958457</v>
      </c>
      <c r="AP395" s="16"/>
      <c r="AQ395" s="16">
        <v>0.30120060666621501</v>
      </c>
      <c r="AR395" s="16">
        <v>0.246367026351933</v>
      </c>
      <c r="AS395" s="16">
        <v>0.25855302190325002</v>
      </c>
      <c r="AT395" s="16"/>
      <c r="AU395" s="16">
        <v>0.25529366868306103</v>
      </c>
      <c r="AV395" s="16">
        <v>0.24819165726558501</v>
      </c>
      <c r="AW395" s="16"/>
      <c r="AX395" s="16">
        <v>0.26860072788772299</v>
      </c>
      <c r="AY395" s="16">
        <v>0.213287309994282</v>
      </c>
      <c r="AZ395" s="16"/>
      <c r="BA395" s="16">
        <v>0.32745193389153299</v>
      </c>
      <c r="BB395" s="16">
        <v>0.276787548773131</v>
      </c>
      <c r="BC395" s="16"/>
      <c r="BD395" s="16">
        <v>0.258029059902535</v>
      </c>
      <c r="BE395" s="16">
        <v>0.31811376621112297</v>
      </c>
    </row>
    <row r="396" spans="2:57" x14ac:dyDescent="0.35">
      <c r="B396" t="s">
        <v>613</v>
      </c>
      <c r="C396" s="16">
        <v>0.34122154502707303</v>
      </c>
      <c r="D396" s="16">
        <v>0.38084377206378101</v>
      </c>
      <c r="E396" s="16">
        <v>0.30465903680650203</v>
      </c>
      <c r="F396" s="16"/>
      <c r="G396" s="16">
        <v>0.37385971992124301</v>
      </c>
      <c r="H396" s="16">
        <v>0.35663900651505198</v>
      </c>
      <c r="I396" s="16">
        <v>0.38688678299548301</v>
      </c>
      <c r="J396" s="16">
        <v>0.34961108544222402</v>
      </c>
      <c r="K396" s="16">
        <v>0.32379193212853402</v>
      </c>
      <c r="L396" s="16">
        <v>0.28135361589974101</v>
      </c>
      <c r="M396" s="16"/>
      <c r="N396" s="16">
        <v>0.34921441235582001</v>
      </c>
      <c r="O396" s="16">
        <v>0.409449860355724</v>
      </c>
      <c r="P396" s="16">
        <v>0.34065638961321498</v>
      </c>
      <c r="Q396" s="16">
        <v>0.27699288772939801</v>
      </c>
      <c r="R396" s="16"/>
      <c r="S396" s="16">
        <v>0.348784834799446</v>
      </c>
      <c r="T396" s="16">
        <v>0.33320836422984801</v>
      </c>
      <c r="U396" s="16"/>
      <c r="V396" s="16">
        <v>0.26135864064005798</v>
      </c>
      <c r="W396" s="16">
        <v>0.354253055494409</v>
      </c>
      <c r="X396" s="16">
        <v>0.38572167518594402</v>
      </c>
      <c r="Y396" s="16">
        <v>0.38637582145975402</v>
      </c>
      <c r="Z396" s="16"/>
      <c r="AA396" s="16">
        <v>0.28900647604095703</v>
      </c>
      <c r="AB396" s="16">
        <v>0.35646017689952098</v>
      </c>
      <c r="AC396" s="16">
        <v>0.32235740585200201</v>
      </c>
      <c r="AD396" s="16">
        <v>0.42075678878616202</v>
      </c>
      <c r="AE396" s="16">
        <v>0.371544259902852</v>
      </c>
      <c r="AF396" s="16">
        <v>0.33381622435166303</v>
      </c>
      <c r="AG396" s="16"/>
      <c r="AH396" s="16">
        <v>0.39231113716369798</v>
      </c>
      <c r="AI396" s="16">
        <v>0.31918480918772901</v>
      </c>
      <c r="AJ396" s="16"/>
      <c r="AK396" s="16">
        <v>0.41174404873694997</v>
      </c>
      <c r="AL396" s="16">
        <v>0.29152801230606501</v>
      </c>
      <c r="AM396" s="16"/>
      <c r="AN396" s="16">
        <v>0.40584893755791901</v>
      </c>
      <c r="AO396" s="16">
        <v>0.32542920926605501</v>
      </c>
      <c r="AP396" s="16"/>
      <c r="AQ396" s="16">
        <v>0.352552511436311</v>
      </c>
      <c r="AR396" s="16">
        <v>0.34129094044408897</v>
      </c>
      <c r="AS396" s="16">
        <v>0.38588875721221899</v>
      </c>
      <c r="AT396" s="16"/>
      <c r="AU396" s="16">
        <v>0.37501164752877703</v>
      </c>
      <c r="AV396" s="16">
        <v>0.30235954784315799</v>
      </c>
      <c r="AW396" s="16"/>
      <c r="AX396" s="16">
        <v>0.359835881677734</v>
      </c>
      <c r="AY396" s="16">
        <v>0.28457968255657501</v>
      </c>
      <c r="AZ396" s="16"/>
      <c r="BA396" s="16">
        <v>0.36618834052494398</v>
      </c>
      <c r="BB396" s="16">
        <v>0.40097323960139603</v>
      </c>
      <c r="BC396" s="16"/>
      <c r="BD396" s="16">
        <v>0.36607142946128901</v>
      </c>
      <c r="BE396" s="16">
        <v>0.39627953086724699</v>
      </c>
    </row>
    <row r="397" spans="2:57" x14ac:dyDescent="0.35">
      <c r="B397" t="s">
        <v>614</v>
      </c>
      <c r="C397" s="16">
        <v>0.170362140921206</v>
      </c>
      <c r="D397" s="16">
        <v>0.18538739062107901</v>
      </c>
      <c r="E397" s="16">
        <v>0.15649992821532599</v>
      </c>
      <c r="F397" s="16"/>
      <c r="G397" s="16">
        <v>0.175607051979455</v>
      </c>
      <c r="H397" s="16">
        <v>0.16156499887429901</v>
      </c>
      <c r="I397" s="16">
        <v>0.145878093761314</v>
      </c>
      <c r="J397" s="16">
        <v>0.14751620823283501</v>
      </c>
      <c r="K397" s="16">
        <v>0.19374911094762401</v>
      </c>
      <c r="L397" s="16">
        <v>0.19254666629553299</v>
      </c>
      <c r="M397" s="16"/>
      <c r="N397" s="16">
        <v>0.14847955197305501</v>
      </c>
      <c r="O397" s="16">
        <v>0.16097795987744701</v>
      </c>
      <c r="P397" s="16">
        <v>0.167266424183551</v>
      </c>
      <c r="Q397" s="16">
        <v>0.199122873468873</v>
      </c>
      <c r="R397" s="16"/>
      <c r="S397" s="16">
        <v>0.165067520379447</v>
      </c>
      <c r="T397" s="16">
        <v>0.17897914590457301</v>
      </c>
      <c r="U397" s="16"/>
      <c r="V397" s="16">
        <v>0.110298672827556</v>
      </c>
      <c r="W397" s="16">
        <v>0.20978558421599999</v>
      </c>
      <c r="X397" s="16">
        <v>0.17063223734006899</v>
      </c>
      <c r="Y397" s="16">
        <v>0.17672733128203899</v>
      </c>
      <c r="Z397" s="16"/>
      <c r="AA397" s="16">
        <v>0.15339905510877699</v>
      </c>
      <c r="AB397" s="16">
        <v>0.16781979322507301</v>
      </c>
      <c r="AC397" s="16">
        <v>0.20784121828382901</v>
      </c>
      <c r="AD397" s="16">
        <v>0.15791636096689099</v>
      </c>
      <c r="AE397" s="16">
        <v>0.22359223141397899</v>
      </c>
      <c r="AF397" s="16">
        <v>0.210624510396072</v>
      </c>
      <c r="AG397" s="16"/>
      <c r="AH397" s="16">
        <v>0.15183009712784301</v>
      </c>
      <c r="AI397" s="16">
        <v>0.18874930878877</v>
      </c>
      <c r="AJ397" s="16"/>
      <c r="AK397" s="16">
        <v>0.14420295723967899</v>
      </c>
      <c r="AL397" s="16">
        <v>0.20297168341305399</v>
      </c>
      <c r="AM397" s="16"/>
      <c r="AN397" s="16">
        <v>0.16127748853607499</v>
      </c>
      <c r="AO397" s="16">
        <v>0.19668377796948699</v>
      </c>
      <c r="AP397" s="16"/>
      <c r="AQ397" s="16">
        <v>0.14764767612160101</v>
      </c>
      <c r="AR397" s="16">
        <v>0.173908401369266</v>
      </c>
      <c r="AS397" s="16">
        <v>0.18797284995243299</v>
      </c>
      <c r="AT397" s="16"/>
      <c r="AU397" s="16">
        <v>0.15386051608110601</v>
      </c>
      <c r="AV397" s="16">
        <v>0.19276556675491199</v>
      </c>
      <c r="AW397" s="16"/>
      <c r="AX397" s="16">
        <v>0.18017741418897801</v>
      </c>
      <c r="AY397" s="16">
        <v>0.15451226633621001</v>
      </c>
      <c r="AZ397" s="16"/>
      <c r="BA397" s="16">
        <v>0.17604027232031899</v>
      </c>
      <c r="BB397" s="16">
        <v>0.239556645974804</v>
      </c>
      <c r="BC397" s="16"/>
      <c r="BD397" s="16">
        <v>0.19748455895283201</v>
      </c>
      <c r="BE397" s="16">
        <v>0.16558176535427099</v>
      </c>
    </row>
    <row r="398" spans="2:57" x14ac:dyDescent="0.35">
      <c r="B398" t="s">
        <v>615</v>
      </c>
      <c r="C398" s="16">
        <v>7.6078070869779704E-2</v>
      </c>
      <c r="D398" s="16">
        <v>8.0611056988901406E-2</v>
      </c>
      <c r="E398" s="16">
        <v>7.0279835779517894E-2</v>
      </c>
      <c r="F398" s="16"/>
      <c r="G398" s="16">
        <v>6.3914186265071907E-2</v>
      </c>
      <c r="H398" s="16">
        <v>7.0977394483305103E-2</v>
      </c>
      <c r="I398" s="16">
        <v>7.2429742598885197E-2</v>
      </c>
      <c r="J398" s="16">
        <v>7.4257175207117304E-2</v>
      </c>
      <c r="K398" s="16">
        <v>7.6752775973985998E-2</v>
      </c>
      <c r="L398" s="16">
        <v>9.1091784439201504E-2</v>
      </c>
      <c r="M398" s="16"/>
      <c r="N398" s="16">
        <v>8.1143246775790601E-2</v>
      </c>
      <c r="O398" s="16">
        <v>5.5100954225448501E-2</v>
      </c>
      <c r="P398" s="16">
        <v>7.9128517803585693E-2</v>
      </c>
      <c r="Q398" s="16">
        <v>8.5837152924849502E-2</v>
      </c>
      <c r="R398" s="16"/>
      <c r="S398" s="16">
        <v>7.7832931620868004E-2</v>
      </c>
      <c r="T398" s="16">
        <v>7.4187944023396402E-2</v>
      </c>
      <c r="U398" s="16"/>
      <c r="V398" s="16">
        <v>0.101764291838573</v>
      </c>
      <c r="W398" s="16">
        <v>5.8105347073575703E-2</v>
      </c>
      <c r="X398" s="16">
        <v>7.6567455834920903E-2</v>
      </c>
      <c r="Y398" s="16">
        <v>7.8821866754560793E-2</v>
      </c>
      <c r="Z398" s="16"/>
      <c r="AA398" s="16">
        <v>8.5466166222808504E-2</v>
      </c>
      <c r="AB398" s="16">
        <v>7.5297805716152105E-2</v>
      </c>
      <c r="AC398" s="16">
        <v>3.7793663158372702E-2</v>
      </c>
      <c r="AD398" s="16">
        <v>6.58017383570145E-2</v>
      </c>
      <c r="AE398" s="16">
        <v>0.11663688934105999</v>
      </c>
      <c r="AF398" s="16">
        <v>3.6091680284411301E-2</v>
      </c>
      <c r="AG398" s="16"/>
      <c r="AH398" s="16">
        <v>7.2453708236705702E-2</v>
      </c>
      <c r="AI398" s="16">
        <v>9.7439864846939603E-2</v>
      </c>
      <c r="AJ398" s="16"/>
      <c r="AK398" s="16">
        <v>5.6581808620873197E-2</v>
      </c>
      <c r="AL398" s="16">
        <v>0.12495668281655201</v>
      </c>
      <c r="AM398" s="16"/>
      <c r="AN398" s="16">
        <v>7.1783610824341995E-2</v>
      </c>
      <c r="AO398" s="16">
        <v>9.04173909045239E-2</v>
      </c>
      <c r="AP398" s="16"/>
      <c r="AQ398" s="16">
        <v>6.9525566045118697E-2</v>
      </c>
      <c r="AR398" s="16">
        <v>6.3556348786195302E-2</v>
      </c>
      <c r="AS398" s="16">
        <v>9.9351488147928393E-2</v>
      </c>
      <c r="AT398" s="16"/>
      <c r="AU398" s="16">
        <v>7.8784466619011201E-2</v>
      </c>
      <c r="AV398" s="16">
        <v>7.4221839684482802E-2</v>
      </c>
      <c r="AW398" s="16"/>
      <c r="AX398" s="16">
        <v>7.7901263149455197E-2</v>
      </c>
      <c r="AY398" s="16">
        <v>8.8971381829934207E-2</v>
      </c>
      <c r="AZ398" s="16"/>
      <c r="BA398" s="16">
        <v>7.5447734490398599E-2</v>
      </c>
      <c r="BB398" s="16">
        <v>5.7455352741071303E-2</v>
      </c>
      <c r="BC398" s="16"/>
      <c r="BD398" s="16">
        <v>9.9294451648264004E-2</v>
      </c>
      <c r="BE398" s="16">
        <v>6.1353897652726697E-2</v>
      </c>
    </row>
    <row r="399" spans="2:57" x14ac:dyDescent="0.35">
      <c r="B399" t="s">
        <v>220</v>
      </c>
      <c r="C399" s="16">
        <v>0.161139756213453</v>
      </c>
      <c r="D399" s="16">
        <v>0.10654924922216499</v>
      </c>
      <c r="E399" s="16">
        <v>0.21216545546959201</v>
      </c>
      <c r="F399" s="16"/>
      <c r="G399" s="16">
        <v>0.156234481563888</v>
      </c>
      <c r="H399" s="16">
        <v>0.11335364983506099</v>
      </c>
      <c r="I399" s="16">
        <v>0.11517909083250299</v>
      </c>
      <c r="J399" s="16">
        <v>0.17089104863431101</v>
      </c>
      <c r="K399" s="16">
        <v>0.17430254220071001</v>
      </c>
      <c r="L399" s="16">
        <v>0.22217351711119701</v>
      </c>
      <c r="M399" s="16"/>
      <c r="N399" s="16">
        <v>0.15104625175643599</v>
      </c>
      <c r="O399" s="16">
        <v>0.15789911131009499</v>
      </c>
      <c r="P399" s="16">
        <v>0.151054921944828</v>
      </c>
      <c r="Q399" s="16">
        <v>0.18736378201579099</v>
      </c>
      <c r="R399" s="16"/>
      <c r="S399" s="16">
        <v>0.15839347726066599</v>
      </c>
      <c r="T399" s="16">
        <v>0.15798985569396401</v>
      </c>
      <c r="U399" s="16"/>
      <c r="V399" s="16">
        <v>0.26582140437645302</v>
      </c>
      <c r="W399" s="16">
        <v>0.13552062586351199</v>
      </c>
      <c r="X399" s="16">
        <v>0.109853885860232</v>
      </c>
      <c r="Y399" s="16">
        <v>0.12730505015815499</v>
      </c>
      <c r="Z399" s="16"/>
      <c r="AA399" s="16">
        <v>0.236915109947682</v>
      </c>
      <c r="AB399" s="16">
        <v>0.15854067485425599</v>
      </c>
      <c r="AC399" s="16">
        <v>0.14210579313232999</v>
      </c>
      <c r="AD399" s="16">
        <v>9.0492135045778493E-2</v>
      </c>
      <c r="AE399" s="16">
        <v>6.7693748576717797E-2</v>
      </c>
      <c r="AF399" s="16">
        <v>4.0749669100140599E-2</v>
      </c>
      <c r="AG399" s="16"/>
      <c r="AH399" s="16">
        <v>0.12415240064949799</v>
      </c>
      <c r="AI399" s="16">
        <v>0.135727526466808</v>
      </c>
      <c r="AJ399" s="16"/>
      <c r="AK399" s="16">
        <v>0.12804713186875699</v>
      </c>
      <c r="AL399" s="16">
        <v>0.13161557399718399</v>
      </c>
      <c r="AM399" s="16"/>
      <c r="AN399" s="16">
        <v>0.118693978532871</v>
      </c>
      <c r="AO399" s="16">
        <v>0.108993815901477</v>
      </c>
      <c r="AP399" s="16"/>
      <c r="AQ399" s="16">
        <v>0.129073639730753</v>
      </c>
      <c r="AR399" s="16">
        <v>0.17487728304851699</v>
      </c>
      <c r="AS399" s="16">
        <v>6.8233882784169003E-2</v>
      </c>
      <c r="AT399" s="16"/>
      <c r="AU399" s="16">
        <v>0.13704970108804501</v>
      </c>
      <c r="AV399" s="16">
        <v>0.18246138845186199</v>
      </c>
      <c r="AW399" s="16"/>
      <c r="AX399" s="16">
        <v>0.11348471309611</v>
      </c>
      <c r="AY399" s="16">
        <v>0.25864935928299898</v>
      </c>
      <c r="AZ399" s="16"/>
      <c r="BA399" s="16">
        <v>5.4871718772804702E-2</v>
      </c>
      <c r="BB399" s="16">
        <v>2.5227212909598101E-2</v>
      </c>
      <c r="BC399" s="16"/>
      <c r="BD399" s="16">
        <v>7.9120500035080601E-2</v>
      </c>
      <c r="BE399" s="16">
        <v>5.8671039914632503E-2</v>
      </c>
    </row>
    <row r="400" spans="2:57" x14ac:dyDescent="0.35">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c r="BE400" s="16"/>
    </row>
    <row r="401" spans="2:57" x14ac:dyDescent="0.35">
      <c r="B401" s="7" t="s">
        <v>619</v>
      </c>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c r="AC401" s="16"/>
      <c r="AD401" s="16"/>
      <c r="AE401" s="16"/>
      <c r="AF401" s="16"/>
      <c r="AG401" s="16"/>
      <c r="AH401" s="16"/>
      <c r="AI401" s="16"/>
      <c r="AJ401" s="16"/>
      <c r="AK401" s="16"/>
      <c r="AL401" s="16"/>
      <c r="AM401" s="16"/>
      <c r="AN401" s="16"/>
      <c r="AO401" s="16"/>
      <c r="AP401" s="16"/>
      <c r="AQ401" s="16"/>
      <c r="AR401" s="16"/>
      <c r="AS401" s="16"/>
      <c r="AT401" s="16"/>
      <c r="AU401" s="16"/>
      <c r="AV401" s="16"/>
      <c r="AW401" s="16"/>
      <c r="AX401" s="16"/>
      <c r="AY401" s="16"/>
      <c r="AZ401" s="16"/>
      <c r="BA401" s="16"/>
      <c r="BB401" s="16"/>
      <c r="BC401" s="16"/>
      <c r="BD401" s="16"/>
      <c r="BE401" s="16"/>
    </row>
    <row r="402" spans="2:57" x14ac:dyDescent="0.35">
      <c r="B402" s="15" t="s">
        <v>14</v>
      </c>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c r="AC402" s="16"/>
      <c r="AD402" s="16"/>
      <c r="AE402" s="16"/>
      <c r="AF402" s="16"/>
      <c r="AG402" s="16"/>
      <c r="AH402" s="16"/>
      <c r="AI402" s="16"/>
      <c r="AJ402" s="16"/>
      <c r="AK402" s="16"/>
      <c r="AL402" s="16"/>
      <c r="AM402" s="16"/>
      <c r="AN402" s="16"/>
      <c r="AO402" s="16"/>
      <c r="AP402" s="16"/>
      <c r="AQ402" s="16"/>
      <c r="AR402" s="16"/>
      <c r="AS402" s="16"/>
      <c r="AT402" s="16"/>
      <c r="AU402" s="16"/>
      <c r="AV402" s="16"/>
      <c r="AW402" s="16"/>
      <c r="AX402" s="16"/>
      <c r="AY402" s="16"/>
      <c r="AZ402" s="16"/>
      <c r="BA402" s="16"/>
      <c r="BB402" s="16"/>
      <c r="BC402" s="16"/>
      <c r="BD402" s="16"/>
      <c r="BE402" s="16"/>
    </row>
    <row r="403" spans="2:57" x14ac:dyDescent="0.35">
      <c r="B403" t="s">
        <v>612</v>
      </c>
      <c r="C403" s="16">
        <v>0.27407276839098499</v>
      </c>
      <c r="D403" s="16">
        <v>0.31569685304522299</v>
      </c>
      <c r="E403" s="16">
        <v>0.23728330928437899</v>
      </c>
      <c r="F403" s="16"/>
      <c r="G403" s="16">
        <v>0.21473652300302201</v>
      </c>
      <c r="H403" s="16">
        <v>0.26030059166122299</v>
      </c>
      <c r="I403" s="16">
        <v>0.38203580152911398</v>
      </c>
      <c r="J403" s="16">
        <v>0.28135279535736002</v>
      </c>
      <c r="K403" s="16">
        <v>0.22417205296214399</v>
      </c>
      <c r="L403" s="16">
        <v>0.27024462450446901</v>
      </c>
      <c r="M403" s="16"/>
      <c r="N403" s="16">
        <v>0.26022583954796302</v>
      </c>
      <c r="O403" s="16">
        <v>0.22724685714749901</v>
      </c>
      <c r="P403" s="16">
        <v>0.29252872703173199</v>
      </c>
      <c r="Q403" s="16">
        <v>0.29509688987951799</v>
      </c>
      <c r="R403" s="16"/>
      <c r="S403" s="16">
        <v>0.27969245401827603</v>
      </c>
      <c r="T403" s="16">
        <v>0.26832383406516402</v>
      </c>
      <c r="U403" s="16"/>
      <c r="V403" s="16">
        <v>0.23021903794614099</v>
      </c>
      <c r="W403" s="16">
        <v>0.25440035350871498</v>
      </c>
      <c r="X403" s="16">
        <v>0.318578201496788</v>
      </c>
      <c r="Y403" s="16">
        <v>0.39274263913665203</v>
      </c>
      <c r="Z403" s="16"/>
      <c r="AA403" s="16">
        <v>0.23453142119468201</v>
      </c>
      <c r="AB403" s="16">
        <v>0.19390647474751299</v>
      </c>
      <c r="AC403" s="16">
        <v>0.26906356651441499</v>
      </c>
      <c r="AD403" s="16">
        <v>0.34404204814796902</v>
      </c>
      <c r="AE403" s="16">
        <v>0.433733842889028</v>
      </c>
      <c r="AF403" s="16">
        <v>0.30546653149814301</v>
      </c>
      <c r="AG403" s="16"/>
      <c r="AH403" s="16">
        <v>0.29813773000181398</v>
      </c>
      <c r="AI403" s="16">
        <v>0.31167548265490103</v>
      </c>
      <c r="AJ403" s="16"/>
      <c r="AK403" s="16">
        <v>0.294457024876842</v>
      </c>
      <c r="AL403" s="16">
        <v>0.30820781942574599</v>
      </c>
      <c r="AM403" s="16"/>
      <c r="AN403" s="16">
        <v>0.29863497403177103</v>
      </c>
      <c r="AO403" s="16">
        <v>0.31540088538272698</v>
      </c>
      <c r="AP403" s="16"/>
      <c r="AQ403" s="16">
        <v>0.34670574079598898</v>
      </c>
      <c r="AR403" s="16">
        <v>0.22031112388068999</v>
      </c>
      <c r="AS403" s="16">
        <v>0.32962963729731598</v>
      </c>
      <c r="AT403" s="16"/>
      <c r="AU403" s="16">
        <v>0.306940346921174</v>
      </c>
      <c r="AV403" s="16">
        <v>0.237594856250857</v>
      </c>
      <c r="AW403" s="16"/>
      <c r="AX403" s="16">
        <v>0.29069802570071801</v>
      </c>
      <c r="AY403" s="16">
        <v>0.23772726013939299</v>
      </c>
      <c r="AZ403" s="16"/>
      <c r="BA403" s="16">
        <v>0.36280059006267001</v>
      </c>
      <c r="BB403" s="16">
        <v>0.40915337891186698</v>
      </c>
      <c r="BC403" s="16"/>
      <c r="BD403" s="16">
        <v>0.40874468537987102</v>
      </c>
      <c r="BE403" s="16">
        <v>0.23018825370245499</v>
      </c>
    </row>
    <row r="404" spans="2:57" x14ac:dyDescent="0.35">
      <c r="B404" t="s">
        <v>613</v>
      </c>
      <c r="C404" s="16">
        <v>0.37295981505146297</v>
      </c>
      <c r="D404" s="16">
        <v>0.39331365548508601</v>
      </c>
      <c r="E404" s="16">
        <v>0.35369035214697497</v>
      </c>
      <c r="F404" s="16"/>
      <c r="G404" s="16">
        <v>0.37132765449317601</v>
      </c>
      <c r="H404" s="16">
        <v>0.36895936498931198</v>
      </c>
      <c r="I404" s="16">
        <v>0.31123247824285799</v>
      </c>
      <c r="J404" s="16">
        <v>0.39171691126646002</v>
      </c>
      <c r="K404" s="16">
        <v>0.40401540696315902</v>
      </c>
      <c r="L404" s="16">
        <v>0.386424494091472</v>
      </c>
      <c r="M404" s="16"/>
      <c r="N404" s="16">
        <v>0.431324779848202</v>
      </c>
      <c r="O404" s="16">
        <v>0.44538841898817899</v>
      </c>
      <c r="P404" s="16">
        <v>0.31723632645371402</v>
      </c>
      <c r="Q404" s="16">
        <v>0.35773170006259403</v>
      </c>
      <c r="R404" s="16"/>
      <c r="S404" s="16">
        <v>0.372816838466829</v>
      </c>
      <c r="T404" s="16">
        <v>0.37582103199168498</v>
      </c>
      <c r="U404" s="16"/>
      <c r="V404" s="16">
        <v>0.30216150895685001</v>
      </c>
      <c r="W404" s="16">
        <v>0.38536725632714403</v>
      </c>
      <c r="X404" s="16">
        <v>0.42073317627454299</v>
      </c>
      <c r="Y404" s="16">
        <v>0.34822735250605702</v>
      </c>
      <c r="Z404" s="16"/>
      <c r="AA404" s="16">
        <v>0.34604829840561202</v>
      </c>
      <c r="AB404" s="16">
        <v>0.37455302644468602</v>
      </c>
      <c r="AC404" s="16">
        <v>0.33186314108488502</v>
      </c>
      <c r="AD404" s="16">
        <v>0.42731068607325301</v>
      </c>
      <c r="AE404" s="16">
        <v>0.36773691806226799</v>
      </c>
      <c r="AF404" s="16">
        <v>0.47445245565368799</v>
      </c>
      <c r="AG404" s="16"/>
      <c r="AH404" s="16">
        <v>0.40861375684317303</v>
      </c>
      <c r="AI404" s="16">
        <v>0.39030726432405999</v>
      </c>
      <c r="AJ404" s="16"/>
      <c r="AK404" s="16">
        <v>0.42698198997912501</v>
      </c>
      <c r="AL404" s="16">
        <v>0.369718087875468</v>
      </c>
      <c r="AM404" s="16"/>
      <c r="AN404" s="16">
        <v>0.42368324334907798</v>
      </c>
      <c r="AO404" s="16">
        <v>0.38701564131624</v>
      </c>
      <c r="AP404" s="16"/>
      <c r="AQ404" s="16">
        <v>0.36983352041488299</v>
      </c>
      <c r="AR404" s="16">
        <v>0.38545312000577098</v>
      </c>
      <c r="AS404" s="16">
        <v>0.39581124210374702</v>
      </c>
      <c r="AT404" s="16"/>
      <c r="AU404" s="16">
        <v>0.37788227807870101</v>
      </c>
      <c r="AV404" s="16">
        <v>0.37368391376222998</v>
      </c>
      <c r="AW404" s="16"/>
      <c r="AX404" s="16">
        <v>0.40686045932475101</v>
      </c>
      <c r="AY404" s="16">
        <v>0.244579986186829</v>
      </c>
      <c r="AZ404" s="16"/>
      <c r="BA404" s="16">
        <v>0.397357075072994</v>
      </c>
      <c r="BB404" s="16">
        <v>0.39369658848447697</v>
      </c>
      <c r="BC404" s="16"/>
      <c r="BD404" s="16">
        <v>0.411627683902895</v>
      </c>
      <c r="BE404" s="16">
        <v>0.41943045901263498</v>
      </c>
    </row>
    <row r="405" spans="2:57" x14ac:dyDescent="0.35">
      <c r="B405" t="s">
        <v>614</v>
      </c>
      <c r="C405" s="16">
        <v>0.15728689469490101</v>
      </c>
      <c r="D405" s="16">
        <v>0.13980417498112499</v>
      </c>
      <c r="E405" s="16">
        <v>0.171552278702962</v>
      </c>
      <c r="F405" s="16"/>
      <c r="G405" s="16">
        <v>0.20243681038814099</v>
      </c>
      <c r="H405" s="16">
        <v>0.165710163363747</v>
      </c>
      <c r="I405" s="16">
        <v>0.14768025944177701</v>
      </c>
      <c r="J405" s="16">
        <v>0.143477502356428</v>
      </c>
      <c r="K405" s="16">
        <v>0.131869876176994</v>
      </c>
      <c r="L405" s="16">
        <v>0.16198845043830701</v>
      </c>
      <c r="M405" s="16"/>
      <c r="N405" s="16">
        <v>0.13459458867371099</v>
      </c>
      <c r="O405" s="16">
        <v>0.15783220074728299</v>
      </c>
      <c r="P405" s="16">
        <v>0.183046253215424</v>
      </c>
      <c r="Q405" s="16">
        <v>0.131626009967625</v>
      </c>
      <c r="R405" s="16"/>
      <c r="S405" s="16">
        <v>0.153096397735244</v>
      </c>
      <c r="T405" s="16">
        <v>0.165184205838667</v>
      </c>
      <c r="U405" s="16"/>
      <c r="V405" s="16">
        <v>0.152434336980072</v>
      </c>
      <c r="W405" s="16">
        <v>0.16124556777153301</v>
      </c>
      <c r="X405" s="16">
        <v>0.15606236244364899</v>
      </c>
      <c r="Y405" s="16">
        <v>0.159694642708615</v>
      </c>
      <c r="Z405" s="16"/>
      <c r="AA405" s="16">
        <v>0.155796813183111</v>
      </c>
      <c r="AB405" s="16">
        <v>0.19028009943260701</v>
      </c>
      <c r="AC405" s="16">
        <v>0.18178832126800901</v>
      </c>
      <c r="AD405" s="16">
        <v>0.12918043809579</v>
      </c>
      <c r="AE405" s="16">
        <v>0.12615956493817199</v>
      </c>
      <c r="AF405" s="16">
        <v>0.191598698647888</v>
      </c>
      <c r="AG405" s="16"/>
      <c r="AH405" s="16">
        <v>0.14694436256728799</v>
      </c>
      <c r="AI405" s="16">
        <v>0.140675454210863</v>
      </c>
      <c r="AJ405" s="16"/>
      <c r="AK405" s="16">
        <v>0.13668468713123</v>
      </c>
      <c r="AL405" s="16">
        <v>0.13792675625761</v>
      </c>
      <c r="AM405" s="16"/>
      <c r="AN405" s="16">
        <v>0.153245313324191</v>
      </c>
      <c r="AO405" s="16">
        <v>0.14008834558788999</v>
      </c>
      <c r="AP405" s="16"/>
      <c r="AQ405" s="16">
        <v>0.165625922969932</v>
      </c>
      <c r="AR405" s="16">
        <v>0.16889684735640001</v>
      </c>
      <c r="AS405" s="16">
        <v>0.14226114443389401</v>
      </c>
      <c r="AT405" s="16"/>
      <c r="AU405" s="16">
        <v>0.16214898600598501</v>
      </c>
      <c r="AV405" s="16">
        <v>0.15431239565899599</v>
      </c>
      <c r="AW405" s="16"/>
      <c r="AX405" s="16">
        <v>0.160659736869357</v>
      </c>
      <c r="AY405" s="16">
        <v>0.17758243750564801</v>
      </c>
      <c r="AZ405" s="16"/>
      <c r="BA405" s="16">
        <v>0.15641841269371801</v>
      </c>
      <c r="BB405" s="16">
        <v>0.136486323092359</v>
      </c>
      <c r="BC405" s="16"/>
      <c r="BD405" s="16">
        <v>9.9681474505094195E-2</v>
      </c>
      <c r="BE405" s="16">
        <v>0.22180775399654001</v>
      </c>
    </row>
    <row r="406" spans="2:57" x14ac:dyDescent="0.35">
      <c r="B406" t="s">
        <v>615</v>
      </c>
      <c r="C406" s="16">
        <v>6.0715962938990099E-2</v>
      </c>
      <c r="D406" s="16">
        <v>6.8624856196085507E-2</v>
      </c>
      <c r="E406" s="16">
        <v>5.3809410094621299E-2</v>
      </c>
      <c r="F406" s="16"/>
      <c r="G406" s="16">
        <v>5.2629155141644401E-2</v>
      </c>
      <c r="H406" s="16">
        <v>7.87031033595431E-2</v>
      </c>
      <c r="I406" s="16">
        <v>4.7049287302921697E-2</v>
      </c>
      <c r="J406" s="16">
        <v>5.5262530157931998E-2</v>
      </c>
      <c r="K406" s="16">
        <v>6.5723955558316893E-2</v>
      </c>
      <c r="L406" s="16">
        <v>6.0967674650163499E-2</v>
      </c>
      <c r="M406" s="16"/>
      <c r="N406" s="16">
        <v>6.1964435268800397E-2</v>
      </c>
      <c r="O406" s="16">
        <v>4.8181252075773298E-2</v>
      </c>
      <c r="P406" s="16">
        <v>5.4268025047132698E-2</v>
      </c>
      <c r="Q406" s="16">
        <v>8.1101402238211301E-2</v>
      </c>
      <c r="R406" s="16"/>
      <c r="S406" s="16">
        <v>6.8561129729862696E-2</v>
      </c>
      <c r="T406" s="16">
        <v>4.2823935597900799E-2</v>
      </c>
      <c r="U406" s="16"/>
      <c r="V406" s="16">
        <v>9.3529443967936401E-2</v>
      </c>
      <c r="W406" s="16">
        <v>5.9556337428697197E-2</v>
      </c>
      <c r="X406" s="16">
        <v>4.0471275920660903E-2</v>
      </c>
      <c r="Y406" s="16">
        <v>1.93736264868574E-2</v>
      </c>
      <c r="Z406" s="16"/>
      <c r="AA406" s="16">
        <v>7.0040456332915405E-2</v>
      </c>
      <c r="AB406" s="16">
        <v>7.21391518309486E-2</v>
      </c>
      <c r="AC406" s="16">
        <v>5.9934174011838398E-2</v>
      </c>
      <c r="AD406" s="16">
        <v>5.6739432256585703E-2</v>
      </c>
      <c r="AE406" s="16">
        <v>2.8654676767083699E-2</v>
      </c>
      <c r="AF406" s="16">
        <v>0</v>
      </c>
      <c r="AG406" s="16"/>
      <c r="AH406" s="16">
        <v>4.82478328761832E-2</v>
      </c>
      <c r="AI406" s="16">
        <v>7.4538011961060704E-2</v>
      </c>
      <c r="AJ406" s="16"/>
      <c r="AK406" s="16">
        <v>4.5492198260516099E-2</v>
      </c>
      <c r="AL406" s="16">
        <v>9.6987101990999497E-2</v>
      </c>
      <c r="AM406" s="16"/>
      <c r="AN406" s="16">
        <v>3.7857430279738299E-2</v>
      </c>
      <c r="AO406" s="16">
        <v>8.2663842973117602E-2</v>
      </c>
      <c r="AP406" s="16"/>
      <c r="AQ406" s="16">
        <v>5.2023240793388797E-2</v>
      </c>
      <c r="AR406" s="16">
        <v>5.4689294628429197E-2</v>
      </c>
      <c r="AS406" s="16">
        <v>8.0310755655812194E-2</v>
      </c>
      <c r="AT406" s="16"/>
      <c r="AU406" s="16">
        <v>4.0831727499201401E-2</v>
      </c>
      <c r="AV406" s="16">
        <v>8.0136595108985006E-2</v>
      </c>
      <c r="AW406" s="16"/>
      <c r="AX406" s="16">
        <v>5.1974447885070503E-2</v>
      </c>
      <c r="AY406" s="16">
        <v>0.115942038210452</v>
      </c>
      <c r="AZ406" s="16"/>
      <c r="BA406" s="16">
        <v>4.1968510497665298E-2</v>
      </c>
      <c r="BB406" s="16">
        <v>1.4033521067814501E-2</v>
      </c>
      <c r="BC406" s="16"/>
      <c r="BD406" s="16">
        <v>3.2536023232946701E-2</v>
      </c>
      <c r="BE406" s="16">
        <v>7.2485355897644904E-2</v>
      </c>
    </row>
    <row r="407" spans="2:57" x14ac:dyDescent="0.35">
      <c r="B407" t="s">
        <v>220</v>
      </c>
      <c r="C407" s="16">
        <v>0.13496455892366099</v>
      </c>
      <c r="D407" s="16">
        <v>8.2560460292479196E-2</v>
      </c>
      <c r="E407" s="16">
        <v>0.18366464977106201</v>
      </c>
      <c r="F407" s="16"/>
      <c r="G407" s="16">
        <v>0.15886985697401701</v>
      </c>
      <c r="H407" s="16">
        <v>0.126326776626175</v>
      </c>
      <c r="I407" s="16">
        <v>0.112002173483329</v>
      </c>
      <c r="J407" s="16">
        <v>0.12819026086182</v>
      </c>
      <c r="K407" s="16">
        <v>0.17421870833938599</v>
      </c>
      <c r="L407" s="16">
        <v>0.120374756315589</v>
      </c>
      <c r="M407" s="16"/>
      <c r="N407" s="16">
        <v>0.11189035666132301</v>
      </c>
      <c r="O407" s="16">
        <v>0.121351271041266</v>
      </c>
      <c r="P407" s="16">
        <v>0.15292066825199699</v>
      </c>
      <c r="Q407" s="16">
        <v>0.13444399785205199</v>
      </c>
      <c r="R407" s="16"/>
      <c r="S407" s="16">
        <v>0.125833180049788</v>
      </c>
      <c r="T407" s="16">
        <v>0.14784699250658301</v>
      </c>
      <c r="U407" s="16"/>
      <c r="V407" s="16">
        <v>0.221655672149001</v>
      </c>
      <c r="W407" s="16">
        <v>0.139430484963912</v>
      </c>
      <c r="X407" s="16">
        <v>6.4154983864358903E-2</v>
      </c>
      <c r="Y407" s="16">
        <v>7.9961739161818507E-2</v>
      </c>
      <c r="Z407" s="16"/>
      <c r="AA407" s="16">
        <v>0.19358301088367899</v>
      </c>
      <c r="AB407" s="16">
        <v>0.16912124754424501</v>
      </c>
      <c r="AC407" s="16">
        <v>0.15735079712085301</v>
      </c>
      <c r="AD407" s="16">
        <v>4.2727395426403102E-2</v>
      </c>
      <c r="AE407" s="16">
        <v>4.3714997343448497E-2</v>
      </c>
      <c r="AF407" s="16">
        <v>2.8482314200280402E-2</v>
      </c>
      <c r="AG407" s="16"/>
      <c r="AH407" s="16">
        <v>9.8056317711541705E-2</v>
      </c>
      <c r="AI407" s="16">
        <v>8.2803786849115393E-2</v>
      </c>
      <c r="AJ407" s="16"/>
      <c r="AK407" s="16">
        <v>9.6384099752287095E-2</v>
      </c>
      <c r="AL407" s="16">
        <v>8.7160234450176705E-2</v>
      </c>
      <c r="AM407" s="16"/>
      <c r="AN407" s="16">
        <v>8.6579039015221501E-2</v>
      </c>
      <c r="AO407" s="16">
        <v>7.48312847400259E-2</v>
      </c>
      <c r="AP407" s="16"/>
      <c r="AQ407" s="16">
        <v>6.5811575025807798E-2</v>
      </c>
      <c r="AR407" s="16">
        <v>0.17064961412870899</v>
      </c>
      <c r="AS407" s="16">
        <v>5.1987220509229597E-2</v>
      </c>
      <c r="AT407" s="16"/>
      <c r="AU407" s="16">
        <v>0.112196661494939</v>
      </c>
      <c r="AV407" s="16">
        <v>0.15427223921893199</v>
      </c>
      <c r="AW407" s="16"/>
      <c r="AX407" s="16">
        <v>8.9807330220104106E-2</v>
      </c>
      <c r="AY407" s="16">
        <v>0.22416827795767799</v>
      </c>
      <c r="AZ407" s="16"/>
      <c r="BA407" s="16">
        <v>4.14554116729524E-2</v>
      </c>
      <c r="BB407" s="16">
        <v>4.66301884434824E-2</v>
      </c>
      <c r="BC407" s="16"/>
      <c r="BD407" s="16">
        <v>4.74101329791927E-2</v>
      </c>
      <c r="BE407" s="16">
        <v>5.6088177390725497E-2</v>
      </c>
    </row>
    <row r="408" spans="2:57" x14ac:dyDescent="0.35">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row>
    <row r="409" spans="2:57" x14ac:dyDescent="0.35">
      <c r="B409" s="7" t="s">
        <v>620</v>
      </c>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c r="AC409" s="16"/>
      <c r="AD409" s="16"/>
      <c r="AE409" s="16"/>
      <c r="AF409" s="16"/>
      <c r="AG409" s="16"/>
      <c r="AH409" s="16"/>
      <c r="AI409" s="16"/>
      <c r="AJ409" s="16"/>
      <c r="AK409" s="16"/>
      <c r="AL409" s="16"/>
      <c r="AM409" s="16"/>
      <c r="AN409" s="16"/>
      <c r="AO409" s="16"/>
      <c r="AP409" s="16"/>
      <c r="AQ409" s="16"/>
      <c r="AR409" s="16"/>
      <c r="AS409" s="16"/>
      <c r="AT409" s="16"/>
      <c r="AU409" s="16"/>
      <c r="AV409" s="16"/>
      <c r="AW409" s="16"/>
      <c r="AX409" s="16"/>
      <c r="AY409" s="16"/>
      <c r="AZ409" s="16"/>
      <c r="BA409" s="16"/>
      <c r="BB409" s="16"/>
      <c r="BC409" s="16"/>
      <c r="BD409" s="16"/>
      <c r="BE409" s="16"/>
    </row>
    <row r="410" spans="2:57" x14ac:dyDescent="0.35">
      <c r="B410" s="15" t="s">
        <v>14</v>
      </c>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c r="AP410" s="16"/>
      <c r="AQ410" s="16"/>
      <c r="AR410" s="16"/>
      <c r="AS410" s="16"/>
      <c r="AT410" s="16"/>
      <c r="AU410" s="16"/>
      <c r="AV410" s="16"/>
      <c r="AW410" s="16"/>
      <c r="AX410" s="16"/>
      <c r="AY410" s="16"/>
      <c r="AZ410" s="16"/>
      <c r="BA410" s="16"/>
      <c r="BB410" s="16"/>
      <c r="BC410" s="16"/>
      <c r="BD410" s="16"/>
      <c r="BE410" s="16"/>
    </row>
    <row r="411" spans="2:57" x14ac:dyDescent="0.35">
      <c r="B411" t="s">
        <v>612</v>
      </c>
      <c r="C411" s="16">
        <v>0.35983590370491098</v>
      </c>
      <c r="D411" s="16">
        <v>0.35372288746318697</v>
      </c>
      <c r="E411" s="16">
        <v>0.36752922745094702</v>
      </c>
      <c r="F411" s="16"/>
      <c r="G411" s="16">
        <v>0.23507797657934201</v>
      </c>
      <c r="H411" s="16">
        <v>0.40898975283361999</v>
      </c>
      <c r="I411" s="16">
        <v>0.33433692242351898</v>
      </c>
      <c r="J411" s="16">
        <v>0.392324537468212</v>
      </c>
      <c r="K411" s="16">
        <v>0.40564824414976902</v>
      </c>
      <c r="L411" s="16">
        <v>0.34956102734477201</v>
      </c>
      <c r="M411" s="16"/>
      <c r="N411" s="16">
        <v>0.40014299447752999</v>
      </c>
      <c r="O411" s="16">
        <v>0.34894292316283898</v>
      </c>
      <c r="P411" s="16">
        <v>0.37294467726458003</v>
      </c>
      <c r="Q411" s="16">
        <v>0.31950841852730999</v>
      </c>
      <c r="R411" s="16"/>
      <c r="S411" s="16">
        <v>0.37615563117628598</v>
      </c>
      <c r="T411" s="16">
        <v>0.33878744993010601</v>
      </c>
      <c r="U411" s="16"/>
      <c r="V411" s="16">
        <v>0.315203063334214</v>
      </c>
      <c r="W411" s="16">
        <v>0.35265310533526001</v>
      </c>
      <c r="X411" s="16">
        <v>0.39172827111478398</v>
      </c>
      <c r="Y411" s="16">
        <v>0.46186737689649199</v>
      </c>
      <c r="Z411" s="16"/>
      <c r="AA411" s="16">
        <v>0.30214085058552098</v>
      </c>
      <c r="AB411" s="16">
        <v>0.32426080054508699</v>
      </c>
      <c r="AC411" s="16">
        <v>0.37997412585033902</v>
      </c>
      <c r="AD411" s="16">
        <v>0.42194502022709401</v>
      </c>
      <c r="AE411" s="16">
        <v>0.44651064865109602</v>
      </c>
      <c r="AF411" s="16">
        <v>0.54947150735260797</v>
      </c>
      <c r="AG411" s="16"/>
      <c r="AH411" s="16">
        <v>0.42546858833523099</v>
      </c>
      <c r="AI411" s="16">
        <v>0.31494633705206199</v>
      </c>
      <c r="AJ411" s="16"/>
      <c r="AK411" s="16">
        <v>0.4298651862683</v>
      </c>
      <c r="AL411" s="16">
        <v>0.33808390834014401</v>
      </c>
      <c r="AM411" s="16"/>
      <c r="AN411" s="16">
        <v>0.43880245599405199</v>
      </c>
      <c r="AO411" s="16">
        <v>0.33912018842286401</v>
      </c>
      <c r="AP411" s="16"/>
      <c r="AQ411" s="16">
        <v>0.476823983557147</v>
      </c>
      <c r="AR411" s="16">
        <v>0.33599495210512598</v>
      </c>
      <c r="AS411" s="16">
        <v>0.34944622787406598</v>
      </c>
      <c r="AT411" s="16"/>
      <c r="AU411" s="16">
        <v>0.395753376077428</v>
      </c>
      <c r="AV411" s="16">
        <v>0.323843259215499</v>
      </c>
      <c r="AW411" s="16"/>
      <c r="AX411" s="16">
        <v>0.38467158727484702</v>
      </c>
      <c r="AY411" s="16">
        <v>0.30506588198505402</v>
      </c>
      <c r="AZ411" s="16"/>
      <c r="BA411" s="16">
        <v>0.44573201714129401</v>
      </c>
      <c r="BB411" s="16">
        <v>0.479148278818817</v>
      </c>
      <c r="BC411" s="16"/>
      <c r="BD411" s="16">
        <v>0.36025276860163902</v>
      </c>
      <c r="BE411" s="16">
        <v>0.48486871910678597</v>
      </c>
    </row>
    <row r="412" spans="2:57" x14ac:dyDescent="0.35">
      <c r="B412" t="s">
        <v>613</v>
      </c>
      <c r="C412" s="16">
        <v>0.335592717985008</v>
      </c>
      <c r="D412" s="16">
        <v>0.37665595807183799</v>
      </c>
      <c r="E412" s="16">
        <v>0.29537033621967101</v>
      </c>
      <c r="F412" s="16"/>
      <c r="G412" s="16">
        <v>0.39074606527267203</v>
      </c>
      <c r="H412" s="16">
        <v>0.28757312353027598</v>
      </c>
      <c r="I412" s="16">
        <v>0.37335740657410399</v>
      </c>
      <c r="J412" s="16">
        <v>0.34059500350458899</v>
      </c>
      <c r="K412" s="16">
        <v>0.27415981918794802</v>
      </c>
      <c r="L412" s="16">
        <v>0.35965117325380502</v>
      </c>
      <c r="M412" s="16"/>
      <c r="N412" s="16">
        <v>0.31396520471737299</v>
      </c>
      <c r="O412" s="16">
        <v>0.390581750913359</v>
      </c>
      <c r="P412" s="16">
        <v>0.32515147562464602</v>
      </c>
      <c r="Q412" s="16">
        <v>0.31989528104834702</v>
      </c>
      <c r="R412" s="16"/>
      <c r="S412" s="16">
        <v>0.33953423579674902</v>
      </c>
      <c r="T412" s="16">
        <v>0.33191383489807802</v>
      </c>
      <c r="U412" s="16"/>
      <c r="V412" s="16">
        <v>0.25448979942411598</v>
      </c>
      <c r="W412" s="16">
        <v>0.35140197836843001</v>
      </c>
      <c r="X412" s="16">
        <v>0.39331433513941699</v>
      </c>
      <c r="Y412" s="16">
        <v>0.27281078605096798</v>
      </c>
      <c r="Z412" s="16"/>
      <c r="AA412" s="16">
        <v>0.27517193434213999</v>
      </c>
      <c r="AB412" s="16">
        <v>0.36725512614700001</v>
      </c>
      <c r="AC412" s="16">
        <v>0.38667042806025498</v>
      </c>
      <c r="AD412" s="16">
        <v>0.364264151433774</v>
      </c>
      <c r="AE412" s="16">
        <v>0.41748028913221003</v>
      </c>
      <c r="AF412" s="16">
        <v>0.31435567382361901</v>
      </c>
      <c r="AG412" s="16"/>
      <c r="AH412" s="16">
        <v>0.35420601065448298</v>
      </c>
      <c r="AI412" s="16">
        <v>0.36665240992922499</v>
      </c>
      <c r="AJ412" s="16"/>
      <c r="AK412" s="16">
        <v>0.33539410232433697</v>
      </c>
      <c r="AL412" s="16">
        <v>0.360702523641866</v>
      </c>
      <c r="AM412" s="16"/>
      <c r="AN412" s="16">
        <v>0.33893221072861002</v>
      </c>
      <c r="AO412" s="16">
        <v>0.377293892991721</v>
      </c>
      <c r="AP412" s="16"/>
      <c r="AQ412" s="16">
        <v>0.29208265879352502</v>
      </c>
      <c r="AR412" s="16">
        <v>0.34347893880450098</v>
      </c>
      <c r="AS412" s="16">
        <v>0.40102276163181599</v>
      </c>
      <c r="AT412" s="16"/>
      <c r="AU412" s="16">
        <v>0.33622806199295702</v>
      </c>
      <c r="AV412" s="16">
        <v>0.33813390822265399</v>
      </c>
      <c r="AW412" s="16"/>
      <c r="AX412" s="16">
        <v>0.36198784522024702</v>
      </c>
      <c r="AY412" s="16">
        <v>0.24283775867716001</v>
      </c>
      <c r="AZ412" s="16"/>
      <c r="BA412" s="16">
        <v>0.359130462816036</v>
      </c>
      <c r="BB412" s="16">
        <v>0.36899911658797302</v>
      </c>
      <c r="BC412" s="16"/>
      <c r="BD412" s="16">
        <v>0.419866366588103</v>
      </c>
      <c r="BE412" s="16">
        <v>0.31319524285175099</v>
      </c>
    </row>
    <row r="413" spans="2:57" x14ac:dyDescent="0.35">
      <c r="B413" t="s">
        <v>614</v>
      </c>
      <c r="C413" s="16">
        <v>0.11623966469079999</v>
      </c>
      <c r="D413" s="16">
        <v>0.116261667314671</v>
      </c>
      <c r="E413" s="16">
        <v>0.116070903794843</v>
      </c>
      <c r="F413" s="16"/>
      <c r="G413" s="16">
        <v>0.14387372092072701</v>
      </c>
      <c r="H413" s="16">
        <v>0.146343714897855</v>
      </c>
      <c r="I413" s="16">
        <v>0.141596617463461</v>
      </c>
      <c r="J413" s="16">
        <v>5.4927986012117902E-2</v>
      </c>
      <c r="K413" s="16">
        <v>0.115364179873727</v>
      </c>
      <c r="L413" s="16">
        <v>0.102235267716647</v>
      </c>
      <c r="M413" s="16"/>
      <c r="N413" s="16">
        <v>0.11456651800250001</v>
      </c>
      <c r="O413" s="16">
        <v>0.103136287385357</v>
      </c>
      <c r="P413" s="16">
        <v>0.111239671321805</v>
      </c>
      <c r="Q413" s="16">
        <v>0.136879258598855</v>
      </c>
      <c r="R413" s="16"/>
      <c r="S413" s="16">
        <v>0.115734251697077</v>
      </c>
      <c r="T413" s="16">
        <v>0.11816319563184099</v>
      </c>
      <c r="U413" s="16"/>
      <c r="V413" s="16">
        <v>0.143349761608426</v>
      </c>
      <c r="W413" s="16">
        <v>0.107283719454925</v>
      </c>
      <c r="X413" s="16">
        <v>9.5520831046926102E-2</v>
      </c>
      <c r="Y413" s="16">
        <v>0.17881439521849199</v>
      </c>
      <c r="Z413" s="16"/>
      <c r="AA413" s="16">
        <v>0.14150309160892399</v>
      </c>
      <c r="AB413" s="16">
        <v>9.7524237875629402E-2</v>
      </c>
      <c r="AC413" s="16">
        <v>0.12381757680724401</v>
      </c>
      <c r="AD413" s="16">
        <v>9.5313461990881906E-2</v>
      </c>
      <c r="AE413" s="16">
        <v>9.1074616348780404E-2</v>
      </c>
      <c r="AF413" s="16">
        <v>0.100043056781146</v>
      </c>
      <c r="AG413" s="16"/>
      <c r="AH413" s="16">
        <v>8.9322197319550697E-2</v>
      </c>
      <c r="AI413" s="16">
        <v>0.15137185996045299</v>
      </c>
      <c r="AJ413" s="16"/>
      <c r="AK413" s="16">
        <v>9.5759323313511405E-2</v>
      </c>
      <c r="AL413" s="16">
        <v>0.13293137467246499</v>
      </c>
      <c r="AM413" s="16"/>
      <c r="AN413" s="16">
        <v>0.101101246960504</v>
      </c>
      <c r="AO413" s="16">
        <v>0.1249399149575</v>
      </c>
      <c r="AP413" s="16"/>
      <c r="AQ413" s="16">
        <v>0.105572386007697</v>
      </c>
      <c r="AR413" s="16">
        <v>0.12471481714185501</v>
      </c>
      <c r="AS413" s="16">
        <v>0.115406018859025</v>
      </c>
      <c r="AT413" s="16"/>
      <c r="AU413" s="16">
        <v>0.118325354754335</v>
      </c>
      <c r="AV413" s="16">
        <v>0.110767757449382</v>
      </c>
      <c r="AW413" s="16"/>
      <c r="AX413" s="16">
        <v>0.114593797653762</v>
      </c>
      <c r="AY413" s="16">
        <v>0.14658583278899101</v>
      </c>
      <c r="AZ413" s="16"/>
      <c r="BA413" s="16">
        <v>0.12649952295414099</v>
      </c>
      <c r="BB413" s="16">
        <v>0.10522241614972699</v>
      </c>
      <c r="BC413" s="16"/>
      <c r="BD413" s="16">
        <v>0.11622771812628099</v>
      </c>
      <c r="BE413" s="16">
        <v>0.125649707291209</v>
      </c>
    </row>
    <row r="414" spans="2:57" x14ac:dyDescent="0.35">
      <c r="B414" t="s">
        <v>615</v>
      </c>
      <c r="C414" s="16">
        <v>4.8127115151657102E-2</v>
      </c>
      <c r="D414" s="16">
        <v>5.3438657184031998E-2</v>
      </c>
      <c r="E414" s="16">
        <v>4.3559967653658799E-2</v>
      </c>
      <c r="F414" s="16"/>
      <c r="G414" s="16">
        <v>7.8285854538184693E-2</v>
      </c>
      <c r="H414" s="16">
        <v>4.3590290638198297E-2</v>
      </c>
      <c r="I414" s="16">
        <v>3.0378773778708699E-2</v>
      </c>
      <c r="J414" s="16">
        <v>4.8908710954994897E-2</v>
      </c>
      <c r="K414" s="16">
        <v>4.1177563017148998E-2</v>
      </c>
      <c r="L414" s="16">
        <v>5.3152067188865601E-2</v>
      </c>
      <c r="M414" s="16"/>
      <c r="N414" s="16">
        <v>3.72128136973243E-2</v>
      </c>
      <c r="O414" s="16">
        <v>3.6685568194606499E-2</v>
      </c>
      <c r="P414" s="16">
        <v>4.5677451082102902E-2</v>
      </c>
      <c r="Q414" s="16">
        <v>6.9816215598595494E-2</v>
      </c>
      <c r="R414" s="16"/>
      <c r="S414" s="16">
        <v>5.1596939667853198E-2</v>
      </c>
      <c r="T414" s="16">
        <v>3.6715620103099499E-2</v>
      </c>
      <c r="U414" s="16"/>
      <c r="V414" s="16">
        <v>5.8003395495606201E-2</v>
      </c>
      <c r="W414" s="16">
        <v>4.56249129018702E-2</v>
      </c>
      <c r="X414" s="16">
        <v>4.7104767026410803E-2</v>
      </c>
      <c r="Y414" s="16">
        <v>1.93736264868574E-2</v>
      </c>
      <c r="Z414" s="16"/>
      <c r="AA414" s="16">
        <v>5.6376221835550397E-2</v>
      </c>
      <c r="AB414" s="16">
        <v>6.9139274376374599E-2</v>
      </c>
      <c r="AC414" s="16">
        <v>2.5961542299249699E-2</v>
      </c>
      <c r="AD414" s="16">
        <v>3.7886489844270101E-2</v>
      </c>
      <c r="AE414" s="16">
        <v>2.3104525628717901E-2</v>
      </c>
      <c r="AF414" s="16">
        <v>3.6129762042626898E-2</v>
      </c>
      <c r="AG414" s="16"/>
      <c r="AH414" s="16">
        <v>3.5789869483551999E-2</v>
      </c>
      <c r="AI414" s="16">
        <v>5.8149053127608298E-2</v>
      </c>
      <c r="AJ414" s="16"/>
      <c r="AK414" s="16">
        <v>3.6518190951919799E-2</v>
      </c>
      <c r="AL414" s="16">
        <v>6.8921649601674503E-2</v>
      </c>
      <c r="AM414" s="16"/>
      <c r="AN414" s="16">
        <v>3.3795216857567499E-2</v>
      </c>
      <c r="AO414" s="16">
        <v>5.9202747281570198E-2</v>
      </c>
      <c r="AP414" s="16"/>
      <c r="AQ414" s="16">
        <v>5.0598377046799398E-2</v>
      </c>
      <c r="AR414" s="16">
        <v>3.8986362897380403E-2</v>
      </c>
      <c r="AS414" s="16">
        <v>6.3229080769183099E-2</v>
      </c>
      <c r="AT414" s="16"/>
      <c r="AU414" s="16">
        <v>3.3002230961524603E-2</v>
      </c>
      <c r="AV414" s="16">
        <v>6.6773339641352999E-2</v>
      </c>
      <c r="AW414" s="16"/>
      <c r="AX414" s="16">
        <v>3.72492788080259E-2</v>
      </c>
      <c r="AY414" s="16">
        <v>9.6216573114470003E-2</v>
      </c>
      <c r="AZ414" s="16"/>
      <c r="BA414" s="16">
        <v>3.13664847085557E-2</v>
      </c>
      <c r="BB414" s="16">
        <v>0</v>
      </c>
      <c r="BC414" s="16"/>
      <c r="BD414" s="16">
        <v>4.6747581942214102E-2</v>
      </c>
      <c r="BE414" s="16">
        <v>3.4781916144059698E-2</v>
      </c>
    </row>
    <row r="415" spans="2:57" x14ac:dyDescent="0.35">
      <c r="B415" t="s">
        <v>220</v>
      </c>
      <c r="C415" s="16">
        <v>0.14020459846762501</v>
      </c>
      <c r="D415" s="16">
        <v>9.9920829966271593E-2</v>
      </c>
      <c r="E415" s="16">
        <v>0.177469564880881</v>
      </c>
      <c r="F415" s="16"/>
      <c r="G415" s="16">
        <v>0.152016382689074</v>
      </c>
      <c r="H415" s="16">
        <v>0.113503118100051</v>
      </c>
      <c r="I415" s="16">
        <v>0.12033027976020599</v>
      </c>
      <c r="J415" s="16">
        <v>0.16324376206008601</v>
      </c>
      <c r="K415" s="16">
        <v>0.16365019377140699</v>
      </c>
      <c r="L415" s="16">
        <v>0.135400464495911</v>
      </c>
      <c r="M415" s="16"/>
      <c r="N415" s="16">
        <v>0.134112469105272</v>
      </c>
      <c r="O415" s="16">
        <v>0.120653470343838</v>
      </c>
      <c r="P415" s="16">
        <v>0.14498672470686599</v>
      </c>
      <c r="Q415" s="16">
        <v>0.153900826226892</v>
      </c>
      <c r="R415" s="16"/>
      <c r="S415" s="16">
        <v>0.116978941662035</v>
      </c>
      <c r="T415" s="16">
        <v>0.174419899436875</v>
      </c>
      <c r="U415" s="16"/>
      <c r="V415" s="16">
        <v>0.22895398013763699</v>
      </c>
      <c r="W415" s="16">
        <v>0.14303628393951501</v>
      </c>
      <c r="X415" s="16">
        <v>7.2331795672461799E-2</v>
      </c>
      <c r="Y415" s="16">
        <v>6.7133815347190498E-2</v>
      </c>
      <c r="Z415" s="16"/>
      <c r="AA415" s="16">
        <v>0.22480790162786399</v>
      </c>
      <c r="AB415" s="16">
        <v>0.14182056105590901</v>
      </c>
      <c r="AC415" s="16">
        <v>8.3576326982912397E-2</v>
      </c>
      <c r="AD415" s="16">
        <v>8.0590876503980405E-2</v>
      </c>
      <c r="AE415" s="16">
        <v>2.1829920239195801E-2</v>
      </c>
      <c r="AF415" s="16">
        <v>0</v>
      </c>
      <c r="AG415" s="16"/>
      <c r="AH415" s="16">
        <v>9.5213334207183406E-2</v>
      </c>
      <c r="AI415" s="16">
        <v>0.10888033993065201</v>
      </c>
      <c r="AJ415" s="16"/>
      <c r="AK415" s="16">
        <v>0.102463197141933</v>
      </c>
      <c r="AL415" s="16">
        <v>9.9360543743850394E-2</v>
      </c>
      <c r="AM415" s="16"/>
      <c r="AN415" s="16">
        <v>8.7368869459266196E-2</v>
      </c>
      <c r="AO415" s="16">
        <v>9.9443256346345599E-2</v>
      </c>
      <c r="AP415" s="16"/>
      <c r="AQ415" s="16">
        <v>7.4922594594830805E-2</v>
      </c>
      <c r="AR415" s="16">
        <v>0.15682492905113701</v>
      </c>
      <c r="AS415" s="16">
        <v>7.0895910865910405E-2</v>
      </c>
      <c r="AT415" s="16"/>
      <c r="AU415" s="16">
        <v>0.116690976213755</v>
      </c>
      <c r="AV415" s="16">
        <v>0.160481735471112</v>
      </c>
      <c r="AW415" s="16"/>
      <c r="AX415" s="16">
        <v>0.101497491043118</v>
      </c>
      <c r="AY415" s="16">
        <v>0.209293953434325</v>
      </c>
      <c r="AZ415" s="16"/>
      <c r="BA415" s="16">
        <v>3.7271512379972498E-2</v>
      </c>
      <c r="BB415" s="16">
        <v>4.66301884434824E-2</v>
      </c>
      <c r="BC415" s="16"/>
      <c r="BD415" s="16">
        <v>5.6905564741762997E-2</v>
      </c>
      <c r="BE415" s="16">
        <v>4.1504414606194397E-2</v>
      </c>
    </row>
    <row r="416" spans="2:57" x14ac:dyDescent="0.35">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c r="AC416" s="16"/>
      <c r="AD416" s="16"/>
      <c r="AE416" s="16"/>
      <c r="AF416" s="16"/>
      <c r="AG416" s="16"/>
      <c r="AH416" s="16"/>
      <c r="AI416" s="16"/>
      <c r="AJ416" s="16"/>
      <c r="AK416" s="16"/>
      <c r="AL416" s="16"/>
      <c r="AM416" s="16"/>
      <c r="AN416" s="16"/>
      <c r="AO416" s="16"/>
      <c r="AP416" s="16"/>
      <c r="AQ416" s="16"/>
      <c r="AR416" s="16"/>
      <c r="AS416" s="16"/>
      <c r="AT416" s="16"/>
      <c r="AU416" s="16"/>
      <c r="AV416" s="16"/>
      <c r="AW416" s="16"/>
      <c r="AX416" s="16"/>
      <c r="AY416" s="16"/>
      <c r="AZ416" s="16"/>
      <c r="BA416" s="16"/>
      <c r="BB416" s="16"/>
      <c r="BC416" s="16"/>
      <c r="BD416" s="16"/>
      <c r="BE416" s="16"/>
    </row>
    <row r="417" spans="2:57" x14ac:dyDescent="0.35">
      <c r="B417" s="7" t="s">
        <v>621</v>
      </c>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c r="AC417" s="16"/>
      <c r="AD417" s="16"/>
      <c r="AE417" s="16"/>
      <c r="AF417" s="16"/>
      <c r="AG417" s="16"/>
      <c r="AH417" s="16"/>
      <c r="AI417" s="16"/>
      <c r="AJ417" s="16"/>
      <c r="AK417" s="16"/>
      <c r="AL417" s="16"/>
      <c r="AM417" s="16"/>
      <c r="AN417" s="16"/>
      <c r="AO417" s="16"/>
      <c r="AP417" s="16"/>
      <c r="AQ417" s="16"/>
      <c r="AR417" s="16"/>
      <c r="AS417" s="16"/>
      <c r="AT417" s="16"/>
      <c r="AU417" s="16"/>
      <c r="AV417" s="16"/>
      <c r="AW417" s="16"/>
      <c r="AX417" s="16"/>
      <c r="AY417" s="16"/>
      <c r="AZ417" s="16"/>
      <c r="BA417" s="16"/>
      <c r="BB417" s="16"/>
      <c r="BC417" s="16"/>
      <c r="BD417" s="16"/>
      <c r="BE417" s="16"/>
    </row>
    <row r="418" spans="2:57" x14ac:dyDescent="0.35">
      <c r="B418" s="15" t="s">
        <v>14</v>
      </c>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c r="AC418" s="16"/>
      <c r="AD418" s="16"/>
      <c r="AE418" s="16"/>
      <c r="AF418" s="16"/>
      <c r="AG418" s="16"/>
      <c r="AH418" s="16"/>
      <c r="AI418" s="16"/>
      <c r="AJ418" s="16"/>
      <c r="AK418" s="16"/>
      <c r="AL418" s="16"/>
      <c r="AM418" s="16"/>
      <c r="AN418" s="16"/>
      <c r="AO418" s="16"/>
      <c r="AP418" s="16"/>
      <c r="AQ418" s="16"/>
      <c r="AR418" s="16"/>
      <c r="AS418" s="16"/>
      <c r="AT418" s="16"/>
      <c r="AU418" s="16"/>
      <c r="AV418" s="16"/>
      <c r="AW418" s="16"/>
      <c r="AX418" s="16"/>
      <c r="AY418" s="16"/>
      <c r="AZ418" s="16"/>
      <c r="BA418" s="16"/>
      <c r="BB418" s="16"/>
      <c r="BC418" s="16"/>
      <c r="BD418" s="16"/>
      <c r="BE418" s="16"/>
    </row>
    <row r="419" spans="2:57" x14ac:dyDescent="0.35">
      <c r="B419" t="s">
        <v>612</v>
      </c>
      <c r="C419" s="16">
        <v>0.243571553192309</v>
      </c>
      <c r="D419" s="16">
        <v>0.265543272425046</v>
      </c>
      <c r="E419" s="16">
        <v>0.22511020745888299</v>
      </c>
      <c r="F419" s="16"/>
      <c r="G419" s="16">
        <v>0.23708448920318401</v>
      </c>
      <c r="H419" s="16">
        <v>0.27228717978271</v>
      </c>
      <c r="I419" s="16">
        <v>0.33923515221967798</v>
      </c>
      <c r="J419" s="16">
        <v>0.24464367389223099</v>
      </c>
      <c r="K419" s="16">
        <v>0.19478572261053601</v>
      </c>
      <c r="L419" s="16">
        <v>0.18664151866133799</v>
      </c>
      <c r="M419" s="16"/>
      <c r="N419" s="16">
        <v>0.223481046355996</v>
      </c>
      <c r="O419" s="16">
        <v>0.21263341823120399</v>
      </c>
      <c r="P419" s="16">
        <v>0.26422780371515903</v>
      </c>
      <c r="Q419" s="16">
        <v>0.25167645955050399</v>
      </c>
      <c r="R419" s="16"/>
      <c r="S419" s="16">
        <v>0.23755549776856799</v>
      </c>
      <c r="T419" s="16">
        <v>0.25508660480157502</v>
      </c>
      <c r="U419" s="16"/>
      <c r="V419" s="16">
        <v>0.216747971503644</v>
      </c>
      <c r="W419" s="16">
        <v>0.20340467863151801</v>
      </c>
      <c r="X419" s="16">
        <v>0.30480012397921702</v>
      </c>
      <c r="Y419" s="16">
        <v>0.32529580562024202</v>
      </c>
      <c r="Z419" s="16"/>
      <c r="AA419" s="16">
        <v>0.20802266038151601</v>
      </c>
      <c r="AB419" s="16">
        <v>0.18181893526144499</v>
      </c>
      <c r="AC419" s="16">
        <v>0.26282163466557601</v>
      </c>
      <c r="AD419" s="16">
        <v>0.29782363553570401</v>
      </c>
      <c r="AE419" s="16">
        <v>0.350088256254042</v>
      </c>
      <c r="AF419" s="16">
        <v>0.30437681034800901</v>
      </c>
      <c r="AG419" s="16"/>
      <c r="AH419" s="16">
        <v>0.26468293355037598</v>
      </c>
      <c r="AI419" s="16">
        <v>0.27602880882347502</v>
      </c>
      <c r="AJ419" s="16"/>
      <c r="AK419" s="16">
        <v>0.29052110191121999</v>
      </c>
      <c r="AL419" s="16">
        <v>0.275051581121733</v>
      </c>
      <c r="AM419" s="16"/>
      <c r="AN419" s="16">
        <v>0.29210094916506502</v>
      </c>
      <c r="AO419" s="16">
        <v>0.27772919557474302</v>
      </c>
      <c r="AP419" s="16"/>
      <c r="AQ419" s="16">
        <v>0.24421303907573999</v>
      </c>
      <c r="AR419" s="16">
        <v>0.21189790678248399</v>
      </c>
      <c r="AS419" s="16">
        <v>0.330009102949681</v>
      </c>
      <c r="AT419" s="16"/>
      <c r="AU419" s="16">
        <v>0.27043367298168403</v>
      </c>
      <c r="AV419" s="16">
        <v>0.21620673690543199</v>
      </c>
      <c r="AW419" s="16"/>
      <c r="AX419" s="16">
        <v>0.27134791896439697</v>
      </c>
      <c r="AY419" s="16">
        <v>0.14965070192611499</v>
      </c>
      <c r="AZ419" s="16"/>
      <c r="BA419" s="16">
        <v>0.353878097415672</v>
      </c>
      <c r="BB419" s="16">
        <v>0.39755308031651898</v>
      </c>
      <c r="BC419" s="16"/>
      <c r="BD419" s="16">
        <v>0.381442815063464</v>
      </c>
      <c r="BE419" s="16">
        <v>0.19357436626562999</v>
      </c>
    </row>
    <row r="420" spans="2:57" x14ac:dyDescent="0.35">
      <c r="B420" t="s">
        <v>613</v>
      </c>
      <c r="C420" s="16">
        <v>0.36702829317057301</v>
      </c>
      <c r="D420" s="16">
        <v>0.36832409795570797</v>
      </c>
      <c r="E420" s="16">
        <v>0.36417517917950598</v>
      </c>
      <c r="F420" s="16"/>
      <c r="G420" s="16">
        <v>0.32197958406707999</v>
      </c>
      <c r="H420" s="16">
        <v>0.32164261738489303</v>
      </c>
      <c r="I420" s="16">
        <v>0.36840527559157199</v>
      </c>
      <c r="J420" s="16">
        <v>0.37836528573889</v>
      </c>
      <c r="K420" s="16">
        <v>0.40187110127629</v>
      </c>
      <c r="L420" s="16">
        <v>0.39428455654007599</v>
      </c>
      <c r="M420" s="16"/>
      <c r="N420" s="16">
        <v>0.44430780661181302</v>
      </c>
      <c r="O420" s="16">
        <v>0.36605548173721703</v>
      </c>
      <c r="P420" s="16">
        <v>0.371161044865573</v>
      </c>
      <c r="Q420" s="16">
        <v>0.30609714656734599</v>
      </c>
      <c r="R420" s="16"/>
      <c r="S420" s="16">
        <v>0.36491777456929703</v>
      </c>
      <c r="T420" s="16">
        <v>0.37387895412663602</v>
      </c>
      <c r="U420" s="16"/>
      <c r="V420" s="16">
        <v>0.33343400727553502</v>
      </c>
      <c r="W420" s="16">
        <v>0.39022013706068098</v>
      </c>
      <c r="X420" s="16">
        <v>0.35544117673863501</v>
      </c>
      <c r="Y420" s="16">
        <v>0.44159584962662302</v>
      </c>
      <c r="Z420" s="16"/>
      <c r="AA420" s="16">
        <v>0.34417730682749298</v>
      </c>
      <c r="AB420" s="16">
        <v>0.35869825841018199</v>
      </c>
      <c r="AC420" s="16">
        <v>0.39220153941722602</v>
      </c>
      <c r="AD420" s="16">
        <v>0.39626051627933201</v>
      </c>
      <c r="AE420" s="16">
        <v>0.38184471695120697</v>
      </c>
      <c r="AF420" s="16">
        <v>0.37873151941642602</v>
      </c>
      <c r="AG420" s="16"/>
      <c r="AH420" s="16">
        <v>0.42200005781368399</v>
      </c>
      <c r="AI420" s="16">
        <v>0.34273687661024199</v>
      </c>
      <c r="AJ420" s="16"/>
      <c r="AK420" s="16">
        <v>0.41583384096493498</v>
      </c>
      <c r="AL420" s="16">
        <v>0.33761506009071501</v>
      </c>
      <c r="AM420" s="16"/>
      <c r="AN420" s="16">
        <v>0.42568341908058399</v>
      </c>
      <c r="AO420" s="16">
        <v>0.35735473680388502</v>
      </c>
      <c r="AP420" s="16"/>
      <c r="AQ420" s="16">
        <v>0.39813347932846999</v>
      </c>
      <c r="AR420" s="16">
        <v>0.36687277872393598</v>
      </c>
      <c r="AS420" s="16">
        <v>0.38507153809057898</v>
      </c>
      <c r="AT420" s="16"/>
      <c r="AU420" s="16">
        <v>0.38767077622462198</v>
      </c>
      <c r="AV420" s="16">
        <v>0.341518169578436</v>
      </c>
      <c r="AW420" s="16"/>
      <c r="AX420" s="16">
        <v>0.39771358201881202</v>
      </c>
      <c r="AY420" s="16">
        <v>0.27663736617719498</v>
      </c>
      <c r="AZ420" s="16"/>
      <c r="BA420" s="16">
        <v>0.404052065001623</v>
      </c>
      <c r="BB420" s="16">
        <v>0.30771841073688</v>
      </c>
      <c r="BC420" s="16"/>
      <c r="BD420" s="16">
        <v>0.39409316966930003</v>
      </c>
      <c r="BE420" s="16">
        <v>0.42126236626250702</v>
      </c>
    </row>
    <row r="421" spans="2:57" x14ac:dyDescent="0.35">
      <c r="B421" t="s">
        <v>614</v>
      </c>
      <c r="C421" s="16">
        <v>0.16492999040854001</v>
      </c>
      <c r="D421" s="16">
        <v>0.18277725129240899</v>
      </c>
      <c r="E421" s="16">
        <v>0.14737540699074</v>
      </c>
      <c r="F421" s="16"/>
      <c r="G421" s="16">
        <v>0.17537645100854701</v>
      </c>
      <c r="H421" s="16">
        <v>0.193649340713166</v>
      </c>
      <c r="I421" s="16">
        <v>0.123143830721995</v>
      </c>
      <c r="J421" s="16">
        <v>0.152360006025856</v>
      </c>
      <c r="K421" s="16">
        <v>0.14940945175810799</v>
      </c>
      <c r="L421" s="16">
        <v>0.188757078081083</v>
      </c>
      <c r="M421" s="16"/>
      <c r="N421" s="16">
        <v>0.13352609032858101</v>
      </c>
      <c r="O421" s="16">
        <v>0.20281423515910599</v>
      </c>
      <c r="P421" s="16">
        <v>0.14439175009911301</v>
      </c>
      <c r="Q421" s="16">
        <v>0.18732685268042601</v>
      </c>
      <c r="R421" s="16"/>
      <c r="S421" s="16">
        <v>0.187842164755783</v>
      </c>
      <c r="T421" s="16">
        <v>0.13090411555763501</v>
      </c>
      <c r="U421" s="16"/>
      <c r="V421" s="16">
        <v>0.13674605044818799</v>
      </c>
      <c r="W421" s="16">
        <v>0.175343768962024</v>
      </c>
      <c r="X421" s="16">
        <v>0.182344737129916</v>
      </c>
      <c r="Y421" s="16">
        <v>0.11875439563222601</v>
      </c>
      <c r="Z421" s="16"/>
      <c r="AA421" s="16">
        <v>0.13514153278378699</v>
      </c>
      <c r="AB421" s="16">
        <v>0.20781270386773101</v>
      </c>
      <c r="AC421" s="16">
        <v>0.20413049927754001</v>
      </c>
      <c r="AD421" s="16">
        <v>0.16113889504114501</v>
      </c>
      <c r="AE421" s="16">
        <v>0.154780456236284</v>
      </c>
      <c r="AF421" s="16">
        <v>0.22308919834560401</v>
      </c>
      <c r="AG421" s="16"/>
      <c r="AH421" s="16">
        <v>0.15656030184578501</v>
      </c>
      <c r="AI421" s="16">
        <v>0.18648145839776201</v>
      </c>
      <c r="AJ421" s="16"/>
      <c r="AK421" s="16">
        <v>0.13035515932546399</v>
      </c>
      <c r="AL421" s="16">
        <v>0.179226014876296</v>
      </c>
      <c r="AM421" s="16"/>
      <c r="AN421" s="16">
        <v>0.13991823982857901</v>
      </c>
      <c r="AO421" s="16">
        <v>0.17732254444354401</v>
      </c>
      <c r="AP421" s="16"/>
      <c r="AQ421" s="16">
        <v>0.20148845240329699</v>
      </c>
      <c r="AR421" s="16">
        <v>0.16944641840067401</v>
      </c>
      <c r="AS421" s="16">
        <v>0.14372856389833799</v>
      </c>
      <c r="AT421" s="16"/>
      <c r="AU421" s="16">
        <v>0.170664512277658</v>
      </c>
      <c r="AV421" s="16">
        <v>0.16106205611940699</v>
      </c>
      <c r="AW421" s="16"/>
      <c r="AX421" s="16">
        <v>0.16429016828037399</v>
      </c>
      <c r="AY421" s="16">
        <v>0.205219592812623</v>
      </c>
      <c r="AZ421" s="16"/>
      <c r="BA421" s="16">
        <v>0.13215630460731101</v>
      </c>
      <c r="BB421" s="16">
        <v>0.215619090787806</v>
      </c>
      <c r="BC421" s="16"/>
      <c r="BD421" s="16">
        <v>0.116615543413782</v>
      </c>
      <c r="BE421" s="16">
        <v>0.225980655994101</v>
      </c>
    </row>
    <row r="422" spans="2:57" x14ac:dyDescent="0.35">
      <c r="B422" t="s">
        <v>615</v>
      </c>
      <c r="C422" s="16">
        <v>7.5298794987768994E-2</v>
      </c>
      <c r="D422" s="16">
        <v>7.8460345058135594E-2</v>
      </c>
      <c r="E422" s="16">
        <v>7.3032401906377095E-2</v>
      </c>
      <c r="F422" s="16"/>
      <c r="G422" s="16">
        <v>7.5721656495150794E-2</v>
      </c>
      <c r="H422" s="16">
        <v>6.8219381548928301E-2</v>
      </c>
      <c r="I422" s="16">
        <v>6.5284692660783697E-2</v>
      </c>
      <c r="J422" s="16">
        <v>7.7801829384795906E-2</v>
      </c>
      <c r="K422" s="16">
        <v>7.4634727649177598E-2</v>
      </c>
      <c r="L422" s="16">
        <v>8.7420742967878204E-2</v>
      </c>
      <c r="M422" s="16"/>
      <c r="N422" s="16">
        <v>7.5119554631905006E-2</v>
      </c>
      <c r="O422" s="16">
        <v>7.4399197278686505E-2</v>
      </c>
      <c r="P422" s="16">
        <v>6.1839972552008501E-2</v>
      </c>
      <c r="Q422" s="16">
        <v>9.7829189518634396E-2</v>
      </c>
      <c r="R422" s="16"/>
      <c r="S422" s="16">
        <v>7.5313859583815701E-2</v>
      </c>
      <c r="T422" s="16">
        <v>6.7122667714185305E-2</v>
      </c>
      <c r="U422" s="16"/>
      <c r="V422" s="16">
        <v>7.8025798088307993E-2</v>
      </c>
      <c r="W422" s="16">
        <v>8.2170066528399005E-2</v>
      </c>
      <c r="X422" s="16">
        <v>7.0303500942532002E-2</v>
      </c>
      <c r="Y422" s="16">
        <v>3.4392209959090599E-2</v>
      </c>
      <c r="Z422" s="16"/>
      <c r="AA422" s="16">
        <v>7.6494744364723199E-2</v>
      </c>
      <c r="AB422" s="16">
        <v>8.8029493388668598E-2</v>
      </c>
      <c r="AC422" s="16">
        <v>4.8873093530846498E-2</v>
      </c>
      <c r="AD422" s="16">
        <v>7.20555103173212E-2</v>
      </c>
      <c r="AE422" s="16">
        <v>8.2641547568197304E-2</v>
      </c>
      <c r="AF422" s="16">
        <v>7.1137364273472906E-2</v>
      </c>
      <c r="AG422" s="16"/>
      <c r="AH422" s="16">
        <v>5.4043824757164502E-2</v>
      </c>
      <c r="AI422" s="16">
        <v>9.5672278629655105E-2</v>
      </c>
      <c r="AJ422" s="16"/>
      <c r="AK422" s="16">
        <v>4.6734980435173698E-2</v>
      </c>
      <c r="AL422" s="16">
        <v>0.100503853402274</v>
      </c>
      <c r="AM422" s="16"/>
      <c r="AN422" s="16">
        <v>4.5649559107850603E-2</v>
      </c>
      <c r="AO422" s="16">
        <v>9.4906032264585993E-2</v>
      </c>
      <c r="AP422" s="16"/>
      <c r="AQ422" s="16">
        <v>7.3184492105051402E-2</v>
      </c>
      <c r="AR422" s="16">
        <v>7.56102881821826E-2</v>
      </c>
      <c r="AS422" s="16">
        <v>7.5689812589481806E-2</v>
      </c>
      <c r="AT422" s="16"/>
      <c r="AU422" s="16">
        <v>5.84712871812096E-2</v>
      </c>
      <c r="AV422" s="16">
        <v>9.4462767757475793E-2</v>
      </c>
      <c r="AW422" s="16"/>
      <c r="AX422" s="16">
        <v>6.8243724760725197E-2</v>
      </c>
      <c r="AY422" s="16">
        <v>0.111143669545878</v>
      </c>
      <c r="AZ422" s="16"/>
      <c r="BA422" s="16">
        <v>5.6956151211164603E-2</v>
      </c>
      <c r="BB422" s="16">
        <v>4.07143558632653E-2</v>
      </c>
      <c r="BC422" s="16"/>
      <c r="BD422" s="16">
        <v>4.03697173610977E-2</v>
      </c>
      <c r="BE422" s="16">
        <v>0.100027516198698</v>
      </c>
    </row>
    <row r="423" spans="2:57" x14ac:dyDescent="0.35">
      <c r="B423" t="s">
        <v>220</v>
      </c>
      <c r="C423" s="16">
        <v>0.14917136824080901</v>
      </c>
      <c r="D423" s="16">
        <v>0.104895033268701</v>
      </c>
      <c r="E423" s="16">
        <v>0.19030680446449399</v>
      </c>
      <c r="F423" s="16"/>
      <c r="G423" s="16">
        <v>0.18983781922603901</v>
      </c>
      <c r="H423" s="16">
        <v>0.14420148057030299</v>
      </c>
      <c r="I423" s="16">
        <v>0.103931048805971</v>
      </c>
      <c r="J423" s="16">
        <v>0.14682920495822799</v>
      </c>
      <c r="K423" s="16">
        <v>0.179298996705889</v>
      </c>
      <c r="L423" s="16">
        <v>0.142896103749625</v>
      </c>
      <c r="M423" s="16"/>
      <c r="N423" s="16">
        <v>0.123565502071704</v>
      </c>
      <c r="O423" s="16">
        <v>0.144097667593787</v>
      </c>
      <c r="P423" s="16">
        <v>0.15837942876814701</v>
      </c>
      <c r="Q423" s="16">
        <v>0.157070351683091</v>
      </c>
      <c r="R423" s="16"/>
      <c r="S423" s="16">
        <v>0.13437070332253701</v>
      </c>
      <c r="T423" s="16">
        <v>0.17300765779996899</v>
      </c>
      <c r="U423" s="16"/>
      <c r="V423" s="16">
        <v>0.23504617268432601</v>
      </c>
      <c r="W423" s="16">
        <v>0.148861348817379</v>
      </c>
      <c r="X423" s="16">
        <v>8.7110461209700202E-2</v>
      </c>
      <c r="Y423" s="16">
        <v>7.9961739161818507E-2</v>
      </c>
      <c r="Z423" s="16"/>
      <c r="AA423" s="16">
        <v>0.23616375564248099</v>
      </c>
      <c r="AB423" s="16">
        <v>0.163640609071974</v>
      </c>
      <c r="AC423" s="16">
        <v>9.1973233108811794E-2</v>
      </c>
      <c r="AD423" s="16">
        <v>7.27214428264982E-2</v>
      </c>
      <c r="AE423" s="16">
        <v>3.0645022990268899E-2</v>
      </c>
      <c r="AF423" s="16">
        <v>2.2665107616487601E-2</v>
      </c>
      <c r="AG423" s="16"/>
      <c r="AH423" s="16">
        <v>0.10271288203299</v>
      </c>
      <c r="AI423" s="16">
        <v>9.9080577538866496E-2</v>
      </c>
      <c r="AJ423" s="16"/>
      <c r="AK423" s="16">
        <v>0.116554917363207</v>
      </c>
      <c r="AL423" s="16">
        <v>0.10760349050898201</v>
      </c>
      <c r="AM423" s="16"/>
      <c r="AN423" s="16">
        <v>9.6647832817921206E-2</v>
      </c>
      <c r="AO423" s="16">
        <v>9.2687490913241605E-2</v>
      </c>
      <c r="AP423" s="16"/>
      <c r="AQ423" s="16">
        <v>8.29805370874417E-2</v>
      </c>
      <c r="AR423" s="16">
        <v>0.17617260791072301</v>
      </c>
      <c r="AS423" s="16">
        <v>6.5500982471919406E-2</v>
      </c>
      <c r="AT423" s="16"/>
      <c r="AU423" s="16">
        <v>0.11275975133482601</v>
      </c>
      <c r="AV423" s="16">
        <v>0.18675026963925001</v>
      </c>
      <c r="AW423" s="16"/>
      <c r="AX423" s="16">
        <v>9.84046059756917E-2</v>
      </c>
      <c r="AY423" s="16">
        <v>0.25734866953818902</v>
      </c>
      <c r="AZ423" s="16"/>
      <c r="BA423" s="16">
        <v>5.2957381764229101E-2</v>
      </c>
      <c r="BB423" s="16">
        <v>3.8395062295529601E-2</v>
      </c>
      <c r="BC423" s="16"/>
      <c r="BD423" s="16">
        <v>6.7478754492355894E-2</v>
      </c>
      <c r="BE423" s="16">
        <v>5.9155095279064998E-2</v>
      </c>
    </row>
    <row r="424" spans="2:57" x14ac:dyDescent="0.35">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6"/>
      <c r="AE424" s="16"/>
      <c r="AF424" s="16"/>
      <c r="AG424" s="16"/>
      <c r="AH424" s="16"/>
      <c r="AI424" s="16"/>
      <c r="AJ424" s="16"/>
      <c r="AK424" s="16"/>
      <c r="AL424" s="16"/>
      <c r="AM424" s="16"/>
      <c r="AN424" s="16"/>
      <c r="AO424" s="16"/>
      <c r="AP424" s="16"/>
      <c r="AQ424" s="16"/>
      <c r="AR424" s="16"/>
      <c r="AS424" s="16"/>
      <c r="AT424" s="16"/>
      <c r="AU424" s="16"/>
      <c r="AV424" s="16"/>
      <c r="AW424" s="16"/>
      <c r="AX424" s="16"/>
      <c r="AY424" s="16"/>
      <c r="AZ424" s="16"/>
      <c r="BA424" s="16"/>
      <c r="BB424" s="16"/>
      <c r="BC424" s="16"/>
      <c r="BD424" s="16"/>
      <c r="BE424" s="16"/>
    </row>
    <row r="425" spans="2:57" x14ac:dyDescent="0.35">
      <c r="B425" s="7" t="s">
        <v>622</v>
      </c>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c r="AC425" s="16"/>
      <c r="AD425" s="16"/>
      <c r="AE425" s="16"/>
      <c r="AF425" s="16"/>
      <c r="AG425" s="16"/>
      <c r="AH425" s="16"/>
      <c r="AI425" s="16"/>
      <c r="AJ425" s="16"/>
      <c r="AK425" s="16"/>
      <c r="AL425" s="16"/>
      <c r="AM425" s="16"/>
      <c r="AN425" s="16"/>
      <c r="AO425" s="16"/>
      <c r="AP425" s="16"/>
      <c r="AQ425" s="16"/>
      <c r="AR425" s="16"/>
      <c r="AS425" s="16"/>
      <c r="AT425" s="16"/>
      <c r="AU425" s="16"/>
      <c r="AV425" s="16"/>
      <c r="AW425" s="16"/>
      <c r="AX425" s="16"/>
      <c r="AY425" s="16"/>
      <c r="AZ425" s="16"/>
      <c r="BA425" s="16"/>
      <c r="BB425" s="16"/>
      <c r="BC425" s="16"/>
      <c r="BD425" s="16"/>
      <c r="BE425" s="16"/>
    </row>
    <row r="426" spans="2:57" x14ac:dyDescent="0.35">
      <c r="B426" s="15" t="s">
        <v>14</v>
      </c>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c r="AC426" s="16"/>
      <c r="AD426" s="16"/>
      <c r="AE426" s="16"/>
      <c r="AF426" s="16"/>
      <c r="AG426" s="16"/>
      <c r="AH426" s="16"/>
      <c r="AI426" s="16"/>
      <c r="AJ426" s="16"/>
      <c r="AK426" s="16"/>
      <c r="AL426" s="16"/>
      <c r="AM426" s="16"/>
      <c r="AN426" s="16"/>
      <c r="AO426" s="16"/>
      <c r="AP426" s="16"/>
      <c r="AQ426" s="16"/>
      <c r="AR426" s="16"/>
      <c r="AS426" s="16"/>
      <c r="AT426" s="16"/>
      <c r="AU426" s="16"/>
      <c r="AV426" s="16"/>
      <c r="AW426" s="16"/>
      <c r="AX426" s="16"/>
      <c r="AY426" s="16"/>
      <c r="AZ426" s="16"/>
      <c r="BA426" s="16"/>
      <c r="BB426" s="16"/>
      <c r="BC426" s="16"/>
      <c r="BD426" s="16"/>
      <c r="BE426" s="16"/>
    </row>
    <row r="427" spans="2:57" x14ac:dyDescent="0.35">
      <c r="B427" t="s">
        <v>612</v>
      </c>
      <c r="C427" s="16">
        <v>0.25652199645975499</v>
      </c>
      <c r="D427" s="16">
        <v>0.26206928567448301</v>
      </c>
      <c r="E427" s="16">
        <v>0.253750852050588</v>
      </c>
      <c r="F427" s="16"/>
      <c r="G427" s="16">
        <v>0.21052847493125401</v>
      </c>
      <c r="H427" s="16">
        <v>0.239401475313155</v>
      </c>
      <c r="I427" s="16">
        <v>0.24558412412616001</v>
      </c>
      <c r="J427" s="16">
        <v>0.27211874939715303</v>
      </c>
      <c r="K427" s="16">
        <v>0.26364150867853697</v>
      </c>
      <c r="L427" s="16">
        <v>0.28864943380249602</v>
      </c>
      <c r="M427" s="16"/>
      <c r="N427" s="16">
        <v>0.259074794354615</v>
      </c>
      <c r="O427" s="16">
        <v>0.26406660742722399</v>
      </c>
      <c r="P427" s="16">
        <v>0.28169363881179899</v>
      </c>
      <c r="Q427" s="16">
        <v>0.20769531687244799</v>
      </c>
      <c r="R427" s="16"/>
      <c r="S427" s="16">
        <v>0.27954837492907397</v>
      </c>
      <c r="T427" s="16">
        <v>0.22431597393611899</v>
      </c>
      <c r="U427" s="16"/>
      <c r="V427" s="16">
        <v>0.21149679662459001</v>
      </c>
      <c r="W427" s="16">
        <v>0.247197772988651</v>
      </c>
      <c r="X427" s="16">
        <v>0.27720984197307502</v>
      </c>
      <c r="Y427" s="16">
        <v>0.45657968946578198</v>
      </c>
      <c r="Z427" s="16"/>
      <c r="AA427" s="16">
        <v>0.20473056965047601</v>
      </c>
      <c r="AB427" s="16">
        <v>0.26923680272885397</v>
      </c>
      <c r="AC427" s="16">
        <v>0.18510304324107699</v>
      </c>
      <c r="AD427" s="16">
        <v>0.31874753801557698</v>
      </c>
      <c r="AE427" s="16">
        <v>0.35687161385890598</v>
      </c>
      <c r="AF427" s="16">
        <v>0.340806530400518</v>
      </c>
      <c r="AG427" s="16"/>
      <c r="AH427" s="16">
        <v>0.26985489854436701</v>
      </c>
      <c r="AI427" s="16">
        <v>0.288371212748888</v>
      </c>
      <c r="AJ427" s="16"/>
      <c r="AK427" s="16">
        <v>0.25301672824402499</v>
      </c>
      <c r="AL427" s="16">
        <v>0.27822793789378097</v>
      </c>
      <c r="AM427" s="16"/>
      <c r="AN427" s="16">
        <v>0.25027620579146598</v>
      </c>
      <c r="AO427" s="16">
        <v>0.30751143233997402</v>
      </c>
      <c r="AP427" s="16"/>
      <c r="AQ427" s="16">
        <v>0.20973337836856201</v>
      </c>
      <c r="AR427" s="16">
        <v>0.25705414990063402</v>
      </c>
      <c r="AS427" s="16">
        <v>0.32364821236039198</v>
      </c>
      <c r="AT427" s="16"/>
      <c r="AU427" s="16">
        <v>0.28848405351411199</v>
      </c>
      <c r="AV427" s="16">
        <v>0.22080330161693401</v>
      </c>
      <c r="AW427" s="16"/>
      <c r="AX427" s="16">
        <v>0.27401775558924502</v>
      </c>
      <c r="AY427" s="16">
        <v>0.21797802450031001</v>
      </c>
      <c r="AZ427" s="16"/>
      <c r="BA427" s="16">
        <v>0.29855701728876899</v>
      </c>
      <c r="BB427" s="16">
        <v>0.26886785717836997</v>
      </c>
      <c r="BC427" s="16"/>
      <c r="BD427" s="16">
        <v>0.37315439195306799</v>
      </c>
      <c r="BE427" s="16">
        <v>0.19989384410896599</v>
      </c>
    </row>
    <row r="428" spans="2:57" x14ac:dyDescent="0.35">
      <c r="B428" t="s">
        <v>613</v>
      </c>
      <c r="C428" s="16">
        <v>0.32521222891680002</v>
      </c>
      <c r="D428" s="16">
        <v>0.35521057552028501</v>
      </c>
      <c r="E428" s="16">
        <v>0.29761471232342501</v>
      </c>
      <c r="F428" s="16"/>
      <c r="G428" s="16">
        <v>0.26711699720551502</v>
      </c>
      <c r="H428" s="16">
        <v>0.32995061403924902</v>
      </c>
      <c r="I428" s="16">
        <v>0.38466681433312599</v>
      </c>
      <c r="J428" s="16">
        <v>0.347329175023878</v>
      </c>
      <c r="K428" s="16">
        <v>0.28407765412598701</v>
      </c>
      <c r="L428" s="16">
        <v>0.32448609309700699</v>
      </c>
      <c r="M428" s="16"/>
      <c r="N428" s="16">
        <v>0.37932150860458702</v>
      </c>
      <c r="O428" s="16">
        <v>0.34944901784063398</v>
      </c>
      <c r="P428" s="16">
        <v>0.31334549985475701</v>
      </c>
      <c r="Q428" s="16">
        <v>0.284553334825138</v>
      </c>
      <c r="R428" s="16"/>
      <c r="S428" s="16">
        <v>0.32869165539074202</v>
      </c>
      <c r="T428" s="16">
        <v>0.32320533788181099</v>
      </c>
      <c r="U428" s="16"/>
      <c r="V428" s="16">
        <v>0.27406895720409002</v>
      </c>
      <c r="W428" s="16">
        <v>0.335739240345657</v>
      </c>
      <c r="X428" s="16">
        <v>0.35941736420480003</v>
      </c>
      <c r="Y428" s="16">
        <v>0.29591404113040998</v>
      </c>
      <c r="Z428" s="16"/>
      <c r="AA428" s="16">
        <v>0.28012643309229601</v>
      </c>
      <c r="AB428" s="16">
        <v>0.30406988249627798</v>
      </c>
      <c r="AC428" s="16">
        <v>0.396208955299719</v>
      </c>
      <c r="AD428" s="16">
        <v>0.35520312267739002</v>
      </c>
      <c r="AE428" s="16">
        <v>0.38483551025883</v>
      </c>
      <c r="AF428" s="16">
        <v>0.41047177048400901</v>
      </c>
      <c r="AG428" s="16"/>
      <c r="AH428" s="16">
        <v>0.33395633731555502</v>
      </c>
      <c r="AI428" s="16">
        <v>0.37602565624386203</v>
      </c>
      <c r="AJ428" s="16"/>
      <c r="AK428" s="16">
        <v>0.34775912613056997</v>
      </c>
      <c r="AL428" s="16">
        <v>0.35599517087307497</v>
      </c>
      <c r="AM428" s="16"/>
      <c r="AN428" s="16">
        <v>0.33918583378841299</v>
      </c>
      <c r="AO428" s="16">
        <v>0.36512209569829301</v>
      </c>
      <c r="AP428" s="16"/>
      <c r="AQ428" s="16">
        <v>0.37185551374967701</v>
      </c>
      <c r="AR428" s="16">
        <v>0.30261324173943199</v>
      </c>
      <c r="AS428" s="16">
        <v>0.34423114603119798</v>
      </c>
      <c r="AT428" s="16"/>
      <c r="AU428" s="16">
        <v>0.34946309756659</v>
      </c>
      <c r="AV428" s="16">
        <v>0.29730000618775998</v>
      </c>
      <c r="AW428" s="16"/>
      <c r="AX428" s="16">
        <v>0.34960433729943102</v>
      </c>
      <c r="AY428" s="16">
        <v>0.26866886314731903</v>
      </c>
      <c r="AZ428" s="16"/>
      <c r="BA428" s="16">
        <v>0.35418313771844301</v>
      </c>
      <c r="BB428" s="16">
        <v>0.35719070024745297</v>
      </c>
      <c r="BC428" s="16"/>
      <c r="BD428" s="16">
        <v>0.34343940246848897</v>
      </c>
      <c r="BE428" s="16">
        <v>0.38010588400927398</v>
      </c>
    </row>
    <row r="429" spans="2:57" x14ac:dyDescent="0.35">
      <c r="B429" t="s">
        <v>614</v>
      </c>
      <c r="C429" s="16">
        <v>0.18671089617970801</v>
      </c>
      <c r="D429" s="16">
        <v>0.19300638595243499</v>
      </c>
      <c r="E429" s="16">
        <v>0.18127991618480299</v>
      </c>
      <c r="F429" s="16"/>
      <c r="G429" s="16">
        <v>0.25367721768534301</v>
      </c>
      <c r="H429" s="16">
        <v>0.198168347464767</v>
      </c>
      <c r="I429" s="16">
        <v>0.169767103259748</v>
      </c>
      <c r="J429" s="16">
        <v>0.15911479582280399</v>
      </c>
      <c r="K429" s="16">
        <v>0.17780587291960001</v>
      </c>
      <c r="L429" s="16">
        <v>0.17931230977198601</v>
      </c>
      <c r="M429" s="16"/>
      <c r="N429" s="16">
        <v>0.16556744688493399</v>
      </c>
      <c r="O429" s="16">
        <v>0.16666543300220499</v>
      </c>
      <c r="P429" s="16">
        <v>0.193696480202842</v>
      </c>
      <c r="Q429" s="16">
        <v>0.20803767979280999</v>
      </c>
      <c r="R429" s="16"/>
      <c r="S429" s="16">
        <v>0.180647412914301</v>
      </c>
      <c r="T429" s="16">
        <v>0.19665199530744201</v>
      </c>
      <c r="U429" s="16"/>
      <c r="V429" s="16">
        <v>0.158002478413827</v>
      </c>
      <c r="W429" s="16">
        <v>0.195545309310098</v>
      </c>
      <c r="X429" s="16">
        <v>0.20077089216785499</v>
      </c>
      <c r="Y429" s="16">
        <v>0.180372454056618</v>
      </c>
      <c r="Z429" s="16"/>
      <c r="AA429" s="16">
        <v>0.183803016770265</v>
      </c>
      <c r="AB429" s="16">
        <v>0.198010266160381</v>
      </c>
      <c r="AC429" s="16">
        <v>0.21516514496879899</v>
      </c>
      <c r="AD429" s="16">
        <v>0.181414096462826</v>
      </c>
      <c r="AE429" s="16">
        <v>0.166671976645418</v>
      </c>
      <c r="AF429" s="16">
        <v>0.16229133579390101</v>
      </c>
      <c r="AG429" s="16"/>
      <c r="AH429" s="16">
        <v>0.199782378641776</v>
      </c>
      <c r="AI429" s="16">
        <v>0.15815942986477299</v>
      </c>
      <c r="AJ429" s="16"/>
      <c r="AK429" s="16">
        <v>0.205340748856323</v>
      </c>
      <c r="AL429" s="16">
        <v>0.17549368962579001</v>
      </c>
      <c r="AM429" s="16"/>
      <c r="AN429" s="16">
        <v>0.220643006061889</v>
      </c>
      <c r="AO429" s="16">
        <v>0.14870654776837899</v>
      </c>
      <c r="AP429" s="16"/>
      <c r="AQ429" s="16">
        <v>0.21202704406902101</v>
      </c>
      <c r="AR429" s="16">
        <v>0.186566205605524</v>
      </c>
      <c r="AS429" s="16">
        <v>0.188840617691138</v>
      </c>
      <c r="AT429" s="16"/>
      <c r="AU429" s="16">
        <v>0.18730467313226701</v>
      </c>
      <c r="AV429" s="16">
        <v>0.189275352229092</v>
      </c>
      <c r="AW429" s="16"/>
      <c r="AX429" s="16">
        <v>0.194432464300202</v>
      </c>
      <c r="AY429" s="16">
        <v>0.18476424001189501</v>
      </c>
      <c r="AZ429" s="16"/>
      <c r="BA429" s="16">
        <v>0.19801769610780701</v>
      </c>
      <c r="BB429" s="16">
        <v>0.27870613809578099</v>
      </c>
      <c r="BC429" s="16"/>
      <c r="BD429" s="16">
        <v>0.15240479696252199</v>
      </c>
      <c r="BE429" s="16">
        <v>0.24676722757910799</v>
      </c>
    </row>
    <row r="430" spans="2:57" x14ac:dyDescent="0.35">
      <c r="B430" t="s">
        <v>615</v>
      </c>
      <c r="C430" s="16">
        <v>8.8815083437546904E-2</v>
      </c>
      <c r="D430" s="16">
        <v>8.9080161303218997E-2</v>
      </c>
      <c r="E430" s="16">
        <v>8.5598150002474796E-2</v>
      </c>
      <c r="F430" s="16"/>
      <c r="G430" s="16">
        <v>8.3627321817289102E-2</v>
      </c>
      <c r="H430" s="16">
        <v>7.9497670173324805E-2</v>
      </c>
      <c r="I430" s="16">
        <v>9.7308002855947207E-2</v>
      </c>
      <c r="J430" s="16">
        <v>7.7716401520415895E-2</v>
      </c>
      <c r="K430" s="16">
        <v>0.103504547718234</v>
      </c>
      <c r="L430" s="16">
        <v>8.99064486251301E-2</v>
      </c>
      <c r="M430" s="16"/>
      <c r="N430" s="16">
        <v>7.7237723914860307E-2</v>
      </c>
      <c r="O430" s="16">
        <v>8.6000708142116897E-2</v>
      </c>
      <c r="P430" s="16">
        <v>8.0941281652407299E-2</v>
      </c>
      <c r="Q430" s="16">
        <v>0.11217496590887201</v>
      </c>
      <c r="R430" s="16"/>
      <c r="S430" s="16">
        <v>8.5704406615784295E-2</v>
      </c>
      <c r="T430" s="16">
        <v>8.8871314323232906E-2</v>
      </c>
      <c r="U430" s="16"/>
      <c r="V430" s="16">
        <v>0.120408811854892</v>
      </c>
      <c r="W430" s="16">
        <v>8.7706633662919295E-2</v>
      </c>
      <c r="X430" s="16">
        <v>7.6424825450790601E-2</v>
      </c>
      <c r="Y430" s="16">
        <v>0</v>
      </c>
      <c r="Z430" s="16"/>
      <c r="AA430" s="16">
        <v>0.10812940475136</v>
      </c>
      <c r="AB430" s="16">
        <v>7.6973764494966193E-2</v>
      </c>
      <c r="AC430" s="16">
        <v>7.2517318639749098E-2</v>
      </c>
      <c r="AD430" s="16">
        <v>8.3207493724352599E-2</v>
      </c>
      <c r="AE430" s="16">
        <v>7.81706587728484E-2</v>
      </c>
      <c r="AF430" s="16">
        <v>3.5282941504804301E-2</v>
      </c>
      <c r="AG430" s="16"/>
      <c r="AH430" s="16">
        <v>8.8965624006681704E-2</v>
      </c>
      <c r="AI430" s="16">
        <v>8.8011512682846404E-2</v>
      </c>
      <c r="AJ430" s="16"/>
      <c r="AK430" s="16">
        <v>8.2035265667125906E-2</v>
      </c>
      <c r="AL430" s="16">
        <v>0.101315925809472</v>
      </c>
      <c r="AM430" s="16"/>
      <c r="AN430" s="16">
        <v>8.6946438970140802E-2</v>
      </c>
      <c r="AO430" s="16">
        <v>9.2546753800266501E-2</v>
      </c>
      <c r="AP430" s="16"/>
      <c r="AQ430" s="16">
        <v>0.105923962466063</v>
      </c>
      <c r="AR430" s="16">
        <v>8.4180345051817804E-2</v>
      </c>
      <c r="AS430" s="16">
        <v>8.7994178274724597E-2</v>
      </c>
      <c r="AT430" s="16"/>
      <c r="AU430" s="16">
        <v>6.9663159151389695E-2</v>
      </c>
      <c r="AV430" s="16">
        <v>0.110951607769669</v>
      </c>
      <c r="AW430" s="16"/>
      <c r="AX430" s="16">
        <v>8.2343755057059695E-2</v>
      </c>
      <c r="AY430" s="16">
        <v>0.12980401544296</v>
      </c>
      <c r="AZ430" s="16"/>
      <c r="BA430" s="16">
        <v>8.3004256494403794E-2</v>
      </c>
      <c r="BB430" s="16">
        <v>4.2303403272746898E-2</v>
      </c>
      <c r="BC430" s="16"/>
      <c r="BD430" s="16">
        <v>6.5639808844896397E-2</v>
      </c>
      <c r="BE430" s="16">
        <v>0.110274269814609</v>
      </c>
    </row>
    <row r="431" spans="2:57" x14ac:dyDescent="0.35">
      <c r="B431" t="s">
        <v>220</v>
      </c>
      <c r="C431" s="16">
        <v>0.14273979500619099</v>
      </c>
      <c r="D431" s="16">
        <v>0.100633591549579</v>
      </c>
      <c r="E431" s="16">
        <v>0.18175636943870899</v>
      </c>
      <c r="F431" s="16"/>
      <c r="G431" s="16">
        <v>0.18504998836059899</v>
      </c>
      <c r="H431" s="16">
        <v>0.15298189300950499</v>
      </c>
      <c r="I431" s="16">
        <v>0.102673955425018</v>
      </c>
      <c r="J431" s="16">
        <v>0.143720878235749</v>
      </c>
      <c r="K431" s="16">
        <v>0.170970416557642</v>
      </c>
      <c r="L431" s="16">
        <v>0.117645714703381</v>
      </c>
      <c r="M431" s="16"/>
      <c r="N431" s="16">
        <v>0.118798526241004</v>
      </c>
      <c r="O431" s="16">
        <v>0.13381823358782</v>
      </c>
      <c r="P431" s="16">
        <v>0.13032309947819601</v>
      </c>
      <c r="Q431" s="16">
        <v>0.18753870260073199</v>
      </c>
      <c r="R431" s="16"/>
      <c r="S431" s="16">
        <v>0.12540815015009901</v>
      </c>
      <c r="T431" s="16">
        <v>0.166955378551395</v>
      </c>
      <c r="U431" s="16"/>
      <c r="V431" s="16">
        <v>0.236022955902601</v>
      </c>
      <c r="W431" s="16">
        <v>0.13381104369267499</v>
      </c>
      <c r="X431" s="16">
        <v>8.6177076203479794E-2</v>
      </c>
      <c r="Y431" s="16">
        <v>6.7133815347190498E-2</v>
      </c>
      <c r="Z431" s="16"/>
      <c r="AA431" s="16">
        <v>0.22321057573560299</v>
      </c>
      <c r="AB431" s="16">
        <v>0.151709284119521</v>
      </c>
      <c r="AC431" s="16">
        <v>0.131005537850656</v>
      </c>
      <c r="AD431" s="16">
        <v>6.1427749119854297E-2</v>
      </c>
      <c r="AE431" s="16">
        <v>1.34502404639974E-2</v>
      </c>
      <c r="AF431" s="16">
        <v>5.1147421816767902E-2</v>
      </c>
      <c r="AG431" s="16"/>
      <c r="AH431" s="16">
        <v>0.107440761491621</v>
      </c>
      <c r="AI431" s="16">
        <v>8.9432188459630996E-2</v>
      </c>
      <c r="AJ431" s="16"/>
      <c r="AK431" s="16">
        <v>0.111848131101956</v>
      </c>
      <c r="AL431" s="16">
        <v>8.8967275797881204E-2</v>
      </c>
      <c r="AM431" s="16"/>
      <c r="AN431" s="16">
        <v>0.10294851538809099</v>
      </c>
      <c r="AO431" s="16">
        <v>8.6113170393087995E-2</v>
      </c>
      <c r="AP431" s="16"/>
      <c r="AQ431" s="16">
        <v>0.100460101346677</v>
      </c>
      <c r="AR431" s="16">
        <v>0.169586057702591</v>
      </c>
      <c r="AS431" s="16">
        <v>5.5285845642547099E-2</v>
      </c>
      <c r="AT431" s="16"/>
      <c r="AU431" s="16">
        <v>0.105085016635641</v>
      </c>
      <c r="AV431" s="16">
        <v>0.181669732196545</v>
      </c>
      <c r="AW431" s="16"/>
      <c r="AX431" s="16">
        <v>9.9601687754061793E-2</v>
      </c>
      <c r="AY431" s="16">
        <v>0.19878485689751599</v>
      </c>
      <c r="AZ431" s="16"/>
      <c r="BA431" s="16">
        <v>6.6237892390576897E-2</v>
      </c>
      <c r="BB431" s="16">
        <v>5.2931901205649598E-2</v>
      </c>
      <c r="BC431" s="16"/>
      <c r="BD431" s="16">
        <v>6.5361599771024306E-2</v>
      </c>
      <c r="BE431" s="16">
        <v>6.2958774488043601E-2</v>
      </c>
    </row>
    <row r="432" spans="2:57" x14ac:dyDescent="0.35">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c r="AC432" s="16"/>
      <c r="AD432" s="16"/>
      <c r="AE432" s="16"/>
      <c r="AF432" s="16"/>
      <c r="AG432" s="16"/>
      <c r="AH432" s="16"/>
      <c r="AI432" s="16"/>
      <c r="AJ432" s="16"/>
      <c r="AK432" s="16"/>
      <c r="AL432" s="16"/>
      <c r="AM432" s="16"/>
      <c r="AN432" s="16"/>
      <c r="AO432" s="16"/>
      <c r="AP432" s="16"/>
      <c r="AQ432" s="16"/>
      <c r="AR432" s="16"/>
      <c r="AS432" s="16"/>
      <c r="AT432" s="16"/>
      <c r="AU432" s="16"/>
      <c r="AV432" s="16"/>
      <c r="AW432" s="16"/>
      <c r="AX432" s="16"/>
      <c r="AY432" s="16"/>
      <c r="AZ432" s="16"/>
      <c r="BA432" s="16"/>
      <c r="BB432" s="16"/>
      <c r="BC432" s="16"/>
      <c r="BD432" s="16"/>
      <c r="BE432" s="16"/>
    </row>
    <row r="433" spans="2:57" x14ac:dyDescent="0.35">
      <c r="B433" s="7" t="s">
        <v>623</v>
      </c>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c r="AC433" s="16"/>
      <c r="AD433" s="16"/>
      <c r="AE433" s="16"/>
      <c r="AF433" s="16"/>
      <c r="AG433" s="16"/>
      <c r="AH433" s="16"/>
      <c r="AI433" s="16"/>
      <c r="AJ433" s="16"/>
      <c r="AK433" s="16"/>
      <c r="AL433" s="16"/>
      <c r="AM433" s="16"/>
      <c r="AN433" s="16"/>
      <c r="AO433" s="16"/>
      <c r="AP433" s="16"/>
      <c r="AQ433" s="16"/>
      <c r="AR433" s="16"/>
      <c r="AS433" s="16"/>
      <c r="AT433" s="16"/>
      <c r="AU433" s="16"/>
      <c r="AV433" s="16"/>
      <c r="AW433" s="16"/>
      <c r="AX433" s="16"/>
      <c r="AY433" s="16"/>
      <c r="AZ433" s="16"/>
      <c r="BA433" s="16"/>
      <c r="BB433" s="16"/>
      <c r="BC433" s="16"/>
      <c r="BD433" s="16"/>
      <c r="BE433" s="16"/>
    </row>
    <row r="434" spans="2:57" x14ac:dyDescent="0.35">
      <c r="B434" s="15" t="s">
        <v>14</v>
      </c>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c r="AC434" s="16"/>
      <c r="AD434" s="16"/>
      <c r="AE434" s="16"/>
      <c r="AF434" s="16"/>
      <c r="AG434" s="16"/>
      <c r="AH434" s="16"/>
      <c r="AI434" s="16"/>
      <c r="AJ434" s="16"/>
      <c r="AK434" s="16"/>
      <c r="AL434" s="16"/>
      <c r="AM434" s="16"/>
      <c r="AN434" s="16"/>
      <c r="AO434" s="16"/>
      <c r="AP434" s="16"/>
      <c r="AQ434" s="16"/>
      <c r="AR434" s="16"/>
      <c r="AS434" s="16"/>
      <c r="AT434" s="16"/>
      <c r="AU434" s="16"/>
      <c r="AV434" s="16"/>
      <c r="AW434" s="16"/>
      <c r="AX434" s="16"/>
      <c r="AY434" s="16"/>
      <c r="AZ434" s="16"/>
      <c r="BA434" s="16"/>
      <c r="BB434" s="16"/>
      <c r="BC434" s="16"/>
      <c r="BD434" s="16"/>
      <c r="BE434" s="16"/>
    </row>
    <row r="435" spans="2:57" x14ac:dyDescent="0.35">
      <c r="B435" t="s">
        <v>624</v>
      </c>
      <c r="C435" s="16">
        <v>0.34941195763027</v>
      </c>
      <c r="D435" s="16">
        <v>0.417555681408386</v>
      </c>
      <c r="E435" s="16">
        <v>0.28431362091904699</v>
      </c>
      <c r="F435" s="16"/>
      <c r="G435" s="16">
        <v>0.221558164032511</v>
      </c>
      <c r="H435" s="16">
        <v>0.34431130437518098</v>
      </c>
      <c r="I435" s="16">
        <v>0.38217113156450799</v>
      </c>
      <c r="J435" s="16">
        <v>0.32468984656387501</v>
      </c>
      <c r="K435" s="16">
        <v>0.33456361082575198</v>
      </c>
      <c r="L435" s="16">
        <v>0.43270267259072998</v>
      </c>
      <c r="M435" s="16"/>
      <c r="N435" s="16">
        <v>0.35903952811533402</v>
      </c>
      <c r="O435" s="16">
        <v>0.369395747514076</v>
      </c>
      <c r="P435" s="16">
        <v>0.34101064591411101</v>
      </c>
      <c r="Q435" s="16">
        <v>0.338629734901916</v>
      </c>
      <c r="R435" s="16"/>
      <c r="S435" s="16">
        <v>0.39391551706179601</v>
      </c>
      <c r="T435" s="16">
        <v>0.28570546194879898</v>
      </c>
      <c r="U435" s="16"/>
      <c r="V435" s="16">
        <v>0.22088704282443899</v>
      </c>
      <c r="W435" s="16">
        <v>0.35127997720024901</v>
      </c>
      <c r="X435" s="16">
        <v>0.43595098146470901</v>
      </c>
      <c r="Y435" s="16">
        <v>0.48456599176576798</v>
      </c>
      <c r="Z435" s="16"/>
      <c r="AA435" s="16">
        <v>0.23095252139859801</v>
      </c>
      <c r="AB435" s="16">
        <v>0.37918095665963503</v>
      </c>
      <c r="AC435" s="16">
        <v>0.36523230163738502</v>
      </c>
      <c r="AD435" s="16">
        <v>0.45338737413991398</v>
      </c>
      <c r="AE435" s="16">
        <v>0.532283733084016</v>
      </c>
      <c r="AF435" s="16">
        <v>0.36889935899039</v>
      </c>
      <c r="AG435" s="16"/>
      <c r="AH435" s="16">
        <v>0.36320109209585899</v>
      </c>
      <c r="AI435" s="16">
        <v>0.40794787118430598</v>
      </c>
      <c r="AJ435" s="16"/>
      <c r="AK435" s="16">
        <v>0.32351728583123801</v>
      </c>
      <c r="AL435" s="16">
        <v>0.38217605663481002</v>
      </c>
      <c r="AM435" s="16"/>
      <c r="AN435" s="16">
        <v>0.36471350665508501</v>
      </c>
      <c r="AO435" s="16">
        <v>0.41073950273406701</v>
      </c>
      <c r="AP435" s="16"/>
      <c r="AQ435" s="16">
        <v>0.38954411408577699</v>
      </c>
      <c r="AR435" s="16">
        <v>0.33465401212252699</v>
      </c>
      <c r="AS435" s="16">
        <v>0.383698480331992</v>
      </c>
      <c r="AT435" s="16"/>
      <c r="AU435" s="16">
        <v>0.36644732826009402</v>
      </c>
      <c r="AV435" s="16">
        <v>0.33288856194208799</v>
      </c>
      <c r="AW435" s="16"/>
      <c r="AX435" s="16">
        <v>0.383281707786777</v>
      </c>
      <c r="AY435" s="16">
        <v>0.246733961821721</v>
      </c>
      <c r="AZ435" s="16"/>
      <c r="BA435" s="16">
        <v>0.40442938057877098</v>
      </c>
      <c r="BB435" s="16">
        <v>0.465754463715293</v>
      </c>
      <c r="BC435" s="16"/>
      <c r="BD435" s="16">
        <v>0.42793648279340901</v>
      </c>
      <c r="BE435" s="16">
        <v>0.37191096827750397</v>
      </c>
    </row>
    <row r="436" spans="2:57" x14ac:dyDescent="0.35">
      <c r="B436" t="s">
        <v>625</v>
      </c>
      <c r="C436" s="16">
        <v>0.31622118236617602</v>
      </c>
      <c r="D436" s="16">
        <v>0.33613633471073801</v>
      </c>
      <c r="E436" s="16">
        <v>0.295230997838416</v>
      </c>
      <c r="F436" s="16"/>
      <c r="G436" s="16">
        <v>0.36589009679300899</v>
      </c>
      <c r="H436" s="16">
        <v>0.31084708490565699</v>
      </c>
      <c r="I436" s="16">
        <v>0.40806320310119998</v>
      </c>
      <c r="J436" s="16">
        <v>0.31029542616690498</v>
      </c>
      <c r="K436" s="16">
        <v>0.27709734010836501</v>
      </c>
      <c r="L436" s="16">
        <v>0.25621713662031997</v>
      </c>
      <c r="M436" s="16"/>
      <c r="N436" s="16">
        <v>0.29671937153732197</v>
      </c>
      <c r="O436" s="16">
        <v>0.34952020322597399</v>
      </c>
      <c r="P436" s="16">
        <v>0.32591943464998502</v>
      </c>
      <c r="Q436" s="16">
        <v>0.28555110002400602</v>
      </c>
      <c r="R436" s="16"/>
      <c r="S436" s="16">
        <v>0.31936437621797298</v>
      </c>
      <c r="T436" s="16">
        <v>0.31463220183429003</v>
      </c>
      <c r="U436" s="16"/>
      <c r="V436" s="16">
        <v>0.28099476162074599</v>
      </c>
      <c r="W436" s="16">
        <v>0.308995689372424</v>
      </c>
      <c r="X436" s="16">
        <v>0.35669783437589803</v>
      </c>
      <c r="Y436" s="16">
        <v>0.30474715900724197</v>
      </c>
      <c r="Z436" s="16"/>
      <c r="AA436" s="16">
        <v>0.25947173872655899</v>
      </c>
      <c r="AB436" s="16">
        <v>0.36503540791233302</v>
      </c>
      <c r="AC436" s="16">
        <v>0.36826142642126197</v>
      </c>
      <c r="AD436" s="16">
        <v>0.35202882548827702</v>
      </c>
      <c r="AE436" s="16">
        <v>0.37212982955721102</v>
      </c>
      <c r="AF436" s="16">
        <v>0.171990285573451</v>
      </c>
      <c r="AG436" s="16"/>
      <c r="AH436" s="16">
        <v>0.33919887189717102</v>
      </c>
      <c r="AI436" s="16">
        <v>0.28878722145987701</v>
      </c>
      <c r="AJ436" s="16"/>
      <c r="AK436" s="16">
        <v>0.32604211624484097</v>
      </c>
      <c r="AL436" s="16">
        <v>0.28341410787363502</v>
      </c>
      <c r="AM436" s="16"/>
      <c r="AN436" s="16">
        <v>0.33807332880753399</v>
      </c>
      <c r="AO436" s="16">
        <v>0.32441120947774599</v>
      </c>
      <c r="AP436" s="16"/>
      <c r="AQ436" s="16">
        <v>0.394452520801506</v>
      </c>
      <c r="AR436" s="16">
        <v>0.30565545930531102</v>
      </c>
      <c r="AS436" s="16">
        <v>0.31781331406132401</v>
      </c>
      <c r="AT436" s="16"/>
      <c r="AU436" s="16">
        <v>0.318523921553797</v>
      </c>
      <c r="AV436" s="16">
        <v>0.31646092545111898</v>
      </c>
      <c r="AW436" s="16"/>
      <c r="AX436" s="16">
        <v>0.340128598577287</v>
      </c>
      <c r="AY436" s="16">
        <v>0.23671655287099899</v>
      </c>
      <c r="AZ436" s="16"/>
      <c r="BA436" s="16">
        <v>0.36270166814884103</v>
      </c>
      <c r="BB436" s="16">
        <v>0.47274554938343499</v>
      </c>
      <c r="BC436" s="16"/>
      <c r="BD436" s="16">
        <v>0.37363172719815202</v>
      </c>
      <c r="BE436" s="16">
        <v>0.31684125006577502</v>
      </c>
    </row>
    <row r="437" spans="2:57" x14ac:dyDescent="0.35">
      <c r="B437" t="s">
        <v>626</v>
      </c>
      <c r="C437" s="16">
        <v>0.20586491588186501</v>
      </c>
      <c r="D437" s="16">
        <v>0.21731895693900399</v>
      </c>
      <c r="E437" s="16">
        <v>0.195418688539375</v>
      </c>
      <c r="F437" s="16"/>
      <c r="G437" s="16">
        <v>0.123341608664873</v>
      </c>
      <c r="H437" s="16">
        <v>0.185991378816764</v>
      </c>
      <c r="I437" s="16">
        <v>0.26654402355297202</v>
      </c>
      <c r="J437" s="16">
        <v>0.20005218124662699</v>
      </c>
      <c r="K437" s="16">
        <v>0.22554708982456301</v>
      </c>
      <c r="L437" s="16">
        <v>0.212242303220046</v>
      </c>
      <c r="M437" s="16"/>
      <c r="N437" s="16">
        <v>0.20312929531080601</v>
      </c>
      <c r="O437" s="16">
        <v>0.20591829376784601</v>
      </c>
      <c r="P437" s="16">
        <v>0.20060523548011999</v>
      </c>
      <c r="Q437" s="16">
        <v>0.21621893574870299</v>
      </c>
      <c r="R437" s="16"/>
      <c r="S437" s="16">
        <v>0.207455111002357</v>
      </c>
      <c r="T437" s="16">
        <v>0.20551907673164399</v>
      </c>
      <c r="U437" s="16"/>
      <c r="V437" s="16">
        <v>0.15442401079138399</v>
      </c>
      <c r="W437" s="16">
        <v>0.185666329382148</v>
      </c>
      <c r="X437" s="16">
        <v>0.26799878923064901</v>
      </c>
      <c r="Y437" s="16">
        <v>0.25174623230964299</v>
      </c>
      <c r="Z437" s="16"/>
      <c r="AA437" s="16">
        <v>0.142464799094631</v>
      </c>
      <c r="AB437" s="16">
        <v>0.19742171185476001</v>
      </c>
      <c r="AC437" s="16">
        <v>0.21940216579069799</v>
      </c>
      <c r="AD437" s="16">
        <v>0.27235514390558202</v>
      </c>
      <c r="AE437" s="16">
        <v>0.319057605688221</v>
      </c>
      <c r="AF437" s="16">
        <v>0.22226311871531801</v>
      </c>
      <c r="AG437" s="16"/>
      <c r="AH437" s="16">
        <v>0.227745406630217</v>
      </c>
      <c r="AI437" s="16">
        <v>0.191192387401173</v>
      </c>
      <c r="AJ437" s="16"/>
      <c r="AK437" s="16">
        <v>0.19867641184153301</v>
      </c>
      <c r="AL437" s="16">
        <v>0.21992797863788199</v>
      </c>
      <c r="AM437" s="16"/>
      <c r="AN437" s="16">
        <v>0.224093838814102</v>
      </c>
      <c r="AO437" s="16">
        <v>0.22445995609998801</v>
      </c>
      <c r="AP437" s="16"/>
      <c r="AQ437" s="16">
        <v>0.23731779163830199</v>
      </c>
      <c r="AR437" s="16">
        <v>0.196447923139285</v>
      </c>
      <c r="AS437" s="16">
        <v>0.216824476566012</v>
      </c>
      <c r="AT437" s="16"/>
      <c r="AU437" s="16">
        <v>0.22874829380165601</v>
      </c>
      <c r="AV437" s="16">
        <v>0.17489989346974699</v>
      </c>
      <c r="AW437" s="16"/>
      <c r="AX437" s="16">
        <v>0.225005851394633</v>
      </c>
      <c r="AY437" s="16">
        <v>0.157772561158673</v>
      </c>
      <c r="AZ437" s="16"/>
      <c r="BA437" s="16">
        <v>0.269952828931456</v>
      </c>
      <c r="BB437" s="16">
        <v>0.38185183392848798</v>
      </c>
      <c r="BC437" s="16"/>
      <c r="BD437" s="16">
        <v>0.259662989727937</v>
      </c>
      <c r="BE437" s="16">
        <v>0.20006985136944</v>
      </c>
    </row>
    <row r="438" spans="2:57" x14ac:dyDescent="0.35">
      <c r="B438" t="s">
        <v>627</v>
      </c>
      <c r="C438" s="16">
        <v>0.194046228103219</v>
      </c>
      <c r="D438" s="16">
        <v>0.249497291313033</v>
      </c>
      <c r="E438" s="16">
        <v>0.141057256386067</v>
      </c>
      <c r="F438" s="16"/>
      <c r="G438" s="16">
        <v>0.16566227530701799</v>
      </c>
      <c r="H438" s="16">
        <v>0.19341339524894399</v>
      </c>
      <c r="I438" s="16">
        <v>0.213246815455952</v>
      </c>
      <c r="J438" s="16">
        <v>0.13276926697987401</v>
      </c>
      <c r="K438" s="16">
        <v>0.215888284512051</v>
      </c>
      <c r="L438" s="16">
        <v>0.225220943863879</v>
      </c>
      <c r="M438" s="16"/>
      <c r="N438" s="16">
        <v>0.17352172779126401</v>
      </c>
      <c r="O438" s="16">
        <v>0.17742754394879301</v>
      </c>
      <c r="P438" s="16">
        <v>0.201510554353412</v>
      </c>
      <c r="Q438" s="16">
        <v>0.211177325385762</v>
      </c>
      <c r="R438" s="16"/>
      <c r="S438" s="16">
        <v>0.198702871435845</v>
      </c>
      <c r="T438" s="16">
        <v>0.18895245846633399</v>
      </c>
      <c r="U438" s="16"/>
      <c r="V438" s="16">
        <v>0.163859173415009</v>
      </c>
      <c r="W438" s="16">
        <v>0.163383062961478</v>
      </c>
      <c r="X438" s="16">
        <v>0.24027869785043801</v>
      </c>
      <c r="Y438" s="16">
        <v>0.316428613340969</v>
      </c>
      <c r="Z438" s="16"/>
      <c r="AA438" s="16">
        <v>0.16272976577166001</v>
      </c>
      <c r="AB438" s="16">
        <v>0.121786572080817</v>
      </c>
      <c r="AC438" s="16">
        <v>0.167327195416131</v>
      </c>
      <c r="AD438" s="16">
        <v>0.238665764864191</v>
      </c>
      <c r="AE438" s="16">
        <v>0.38199238525359003</v>
      </c>
      <c r="AF438" s="16">
        <v>0.23711883997699101</v>
      </c>
      <c r="AG438" s="16"/>
      <c r="AH438" s="16">
        <v>0.22568330040610099</v>
      </c>
      <c r="AI438" s="16">
        <v>0.20007449550283199</v>
      </c>
      <c r="AJ438" s="16"/>
      <c r="AK438" s="16">
        <v>0.214019667143137</v>
      </c>
      <c r="AL438" s="16">
        <v>0.185030249096931</v>
      </c>
      <c r="AM438" s="16"/>
      <c r="AN438" s="16">
        <v>0.24851535086896701</v>
      </c>
      <c r="AO438" s="16">
        <v>0.17285256442287</v>
      </c>
      <c r="AP438" s="16"/>
      <c r="AQ438" s="16">
        <v>0.233900086160753</v>
      </c>
      <c r="AR438" s="16">
        <v>0.18638524423910599</v>
      </c>
      <c r="AS438" s="16">
        <v>0.205679814870983</v>
      </c>
      <c r="AT438" s="16"/>
      <c r="AU438" s="16">
        <v>0.21666879518507301</v>
      </c>
      <c r="AV438" s="16">
        <v>0.16822999905355299</v>
      </c>
      <c r="AW438" s="16"/>
      <c r="AX438" s="16">
        <v>0.20714824003018401</v>
      </c>
      <c r="AY438" s="16">
        <v>0.162331454107565</v>
      </c>
      <c r="AZ438" s="16"/>
      <c r="BA438" s="16">
        <v>0.24107112782926199</v>
      </c>
      <c r="BB438" s="16">
        <v>0.24992633033159301</v>
      </c>
      <c r="BC438" s="16"/>
      <c r="BD438" s="16">
        <v>0.26852223997721097</v>
      </c>
      <c r="BE438" s="16">
        <v>0.16604277388283101</v>
      </c>
    </row>
    <row r="439" spans="2:57" x14ac:dyDescent="0.35">
      <c r="B439" t="s">
        <v>628</v>
      </c>
      <c r="C439" s="16">
        <v>0.187482235845498</v>
      </c>
      <c r="D439" s="16">
        <v>0.24535746873004799</v>
      </c>
      <c r="E439" s="16">
        <v>0.132866559655169</v>
      </c>
      <c r="F439" s="16"/>
      <c r="G439" s="16">
        <v>0.15189166272451499</v>
      </c>
      <c r="H439" s="16">
        <v>0.13962348157037099</v>
      </c>
      <c r="I439" s="16">
        <v>0.18193417646550999</v>
      </c>
      <c r="J439" s="16">
        <v>0.21818313372121001</v>
      </c>
      <c r="K439" s="16">
        <v>0.17757779686723199</v>
      </c>
      <c r="L439" s="16">
        <v>0.23737831224030101</v>
      </c>
      <c r="M439" s="16"/>
      <c r="N439" s="16">
        <v>0.16101000992752601</v>
      </c>
      <c r="O439" s="16">
        <v>0.21980445179637501</v>
      </c>
      <c r="P439" s="16">
        <v>0.18081459561048399</v>
      </c>
      <c r="Q439" s="16">
        <v>0.18892502974849801</v>
      </c>
      <c r="R439" s="16"/>
      <c r="S439" s="16">
        <v>0.19657827169536901</v>
      </c>
      <c r="T439" s="16">
        <v>0.175620023209211</v>
      </c>
      <c r="U439" s="16"/>
      <c r="V439" s="16">
        <v>0.100805447536223</v>
      </c>
      <c r="W439" s="16">
        <v>0.195773763198899</v>
      </c>
      <c r="X439" s="16">
        <v>0.23902586569168299</v>
      </c>
      <c r="Y439" s="16">
        <v>0.26475862701472502</v>
      </c>
      <c r="Z439" s="16"/>
      <c r="AA439" s="16">
        <v>0.122495202556236</v>
      </c>
      <c r="AB439" s="16">
        <v>0.16345261078684201</v>
      </c>
      <c r="AC439" s="16">
        <v>0.21162164825369301</v>
      </c>
      <c r="AD439" s="16">
        <v>0.229188337974228</v>
      </c>
      <c r="AE439" s="16">
        <v>0.34020005823296701</v>
      </c>
      <c r="AF439" s="16">
        <v>0.337009029230943</v>
      </c>
      <c r="AG439" s="16"/>
      <c r="AH439" s="16">
        <v>0.224438561550692</v>
      </c>
      <c r="AI439" s="16">
        <v>0.222010591114436</v>
      </c>
      <c r="AJ439" s="16"/>
      <c r="AK439" s="16">
        <v>0.19737080722077999</v>
      </c>
      <c r="AL439" s="16">
        <v>0.21271530173880901</v>
      </c>
      <c r="AM439" s="16"/>
      <c r="AN439" s="16">
        <v>0.23970614736168699</v>
      </c>
      <c r="AO439" s="16">
        <v>0.195257638114611</v>
      </c>
      <c r="AP439" s="16"/>
      <c r="AQ439" s="16">
        <v>0.25965865687353901</v>
      </c>
      <c r="AR439" s="16">
        <v>0.152177123652214</v>
      </c>
      <c r="AS439" s="16">
        <v>0.23297516891012601</v>
      </c>
      <c r="AT439" s="16"/>
      <c r="AU439" s="16">
        <v>0.197068680922797</v>
      </c>
      <c r="AV439" s="16">
        <v>0.17442565510673499</v>
      </c>
      <c r="AW439" s="16"/>
      <c r="AX439" s="16">
        <v>0.19436537361272799</v>
      </c>
      <c r="AY439" s="16">
        <v>0.18589604824436201</v>
      </c>
      <c r="AZ439" s="16"/>
      <c r="BA439" s="16">
        <v>0.21067776894434501</v>
      </c>
      <c r="BB439" s="16">
        <v>0.26300419822427001</v>
      </c>
      <c r="BC439" s="16"/>
      <c r="BD439" s="16">
        <v>0.22388085482661799</v>
      </c>
      <c r="BE439" s="16">
        <v>0.202075436916726</v>
      </c>
    </row>
    <row r="440" spans="2:57" x14ac:dyDescent="0.35">
      <c r="B440" t="s">
        <v>629</v>
      </c>
      <c r="C440" s="16">
        <v>0.15146466232646699</v>
      </c>
      <c r="D440" s="16">
        <v>0.207548752238194</v>
      </c>
      <c r="E440" s="16">
        <v>9.7463170710570202E-2</v>
      </c>
      <c r="F440" s="16"/>
      <c r="G440" s="16">
        <v>0.226158757721137</v>
      </c>
      <c r="H440" s="16">
        <v>0.152485484903085</v>
      </c>
      <c r="I440" s="16">
        <v>0.20234257199224501</v>
      </c>
      <c r="J440" s="16">
        <v>0.15289961949039499</v>
      </c>
      <c r="K440" s="16">
        <v>0.13375123741819001</v>
      </c>
      <c r="L440" s="16">
        <v>8.0866462024361999E-2</v>
      </c>
      <c r="M440" s="16"/>
      <c r="N440" s="16">
        <v>0.126758953965455</v>
      </c>
      <c r="O440" s="16">
        <v>0.134564946662559</v>
      </c>
      <c r="P440" s="16">
        <v>0.16312072514781401</v>
      </c>
      <c r="Q440" s="16">
        <v>0.16509074758928699</v>
      </c>
      <c r="R440" s="16"/>
      <c r="S440" s="16">
        <v>0.124352971333808</v>
      </c>
      <c r="T440" s="16">
        <v>0.19391191977720401</v>
      </c>
      <c r="U440" s="16"/>
      <c r="V440" s="16">
        <v>0.16875686107423299</v>
      </c>
      <c r="W440" s="16">
        <v>0.14837722002235701</v>
      </c>
      <c r="X440" s="16">
        <v>0.14078984272505601</v>
      </c>
      <c r="Y440" s="16">
        <v>0.151151357455829</v>
      </c>
      <c r="Z440" s="16"/>
      <c r="AA440" s="16">
        <v>0.18162034817681999</v>
      </c>
      <c r="AB440" s="16">
        <v>0.10224609043461499</v>
      </c>
      <c r="AC440" s="16">
        <v>0.115651354053407</v>
      </c>
      <c r="AD440" s="16">
        <v>0.15858991044911699</v>
      </c>
      <c r="AE440" s="16">
        <v>0.154976818333079</v>
      </c>
      <c r="AF440" s="16">
        <v>0.111185951013496</v>
      </c>
      <c r="AG440" s="16"/>
      <c r="AH440" s="16">
        <v>0.16157923676903599</v>
      </c>
      <c r="AI440" s="16">
        <v>0.15332894867664301</v>
      </c>
      <c r="AJ440" s="16"/>
      <c r="AK440" s="16">
        <v>0.178436050757913</v>
      </c>
      <c r="AL440" s="16">
        <v>0.14285128348932399</v>
      </c>
      <c r="AM440" s="16"/>
      <c r="AN440" s="16">
        <v>0.163587712896962</v>
      </c>
      <c r="AO440" s="16">
        <v>0.174280613698511</v>
      </c>
      <c r="AP440" s="16"/>
      <c r="AQ440" s="16">
        <v>0.139131289575564</v>
      </c>
      <c r="AR440" s="16">
        <v>0.13017114356491999</v>
      </c>
      <c r="AS440" s="16">
        <v>0.20447342375444699</v>
      </c>
      <c r="AT440" s="16"/>
      <c r="AU440" s="16">
        <v>0.15327597522925601</v>
      </c>
      <c r="AV440" s="16">
        <v>0.14693143688132501</v>
      </c>
      <c r="AW440" s="16"/>
      <c r="AX440" s="16">
        <v>0.164624372235016</v>
      </c>
      <c r="AY440" s="16">
        <v>0.11675808797741</v>
      </c>
      <c r="AZ440" s="16"/>
      <c r="BA440" s="16">
        <v>0.234137732858581</v>
      </c>
      <c r="BB440" s="16">
        <v>0.17084166699773301</v>
      </c>
      <c r="BC440" s="16"/>
      <c r="BD440" s="16">
        <v>0.21676768885115599</v>
      </c>
      <c r="BE440" s="16">
        <v>0.12798047213857</v>
      </c>
    </row>
    <row r="441" spans="2:57" x14ac:dyDescent="0.35">
      <c r="B441" t="s">
        <v>630</v>
      </c>
      <c r="C441" s="16">
        <v>0.14846401784639501</v>
      </c>
      <c r="D441" s="16">
        <v>0.16737943021073301</v>
      </c>
      <c r="E441" s="16">
        <v>0.13197737808884799</v>
      </c>
      <c r="F441" s="16"/>
      <c r="G441" s="16">
        <v>0.153387663038107</v>
      </c>
      <c r="H441" s="16">
        <v>0.15424624984444099</v>
      </c>
      <c r="I441" s="16">
        <v>0.21800169907036401</v>
      </c>
      <c r="J441" s="16">
        <v>8.8593592853788594E-2</v>
      </c>
      <c r="K441" s="16">
        <v>0.131955428560105</v>
      </c>
      <c r="L441" s="16">
        <v>0.1451468051224</v>
      </c>
      <c r="M441" s="16"/>
      <c r="N441" s="16">
        <v>0.144227902580147</v>
      </c>
      <c r="O441" s="16">
        <v>0.129505976271787</v>
      </c>
      <c r="P441" s="16">
        <v>0.138475285925172</v>
      </c>
      <c r="Q441" s="16">
        <v>0.184045702030049</v>
      </c>
      <c r="R441" s="16"/>
      <c r="S441" s="16">
        <v>0.142884652039131</v>
      </c>
      <c r="T441" s="16">
        <v>0.158370264326195</v>
      </c>
      <c r="U441" s="16"/>
      <c r="V441" s="16">
        <v>0.117278314636433</v>
      </c>
      <c r="W441" s="16">
        <v>0.12963698803415799</v>
      </c>
      <c r="X441" s="16">
        <v>0.192806630175761</v>
      </c>
      <c r="Y441" s="16">
        <v>0.18724600127252899</v>
      </c>
      <c r="Z441" s="16"/>
      <c r="AA441" s="16">
        <v>0.12139277413447699</v>
      </c>
      <c r="AB441" s="16">
        <v>0.115052440708671</v>
      </c>
      <c r="AC441" s="16">
        <v>0.124950732960704</v>
      </c>
      <c r="AD441" s="16">
        <v>0.21293795272327601</v>
      </c>
      <c r="AE441" s="16">
        <v>0.21361266278617699</v>
      </c>
      <c r="AF441" s="16">
        <v>0.123428106760764</v>
      </c>
      <c r="AG441" s="16"/>
      <c r="AH441" s="16">
        <v>0.17415665021820101</v>
      </c>
      <c r="AI441" s="16">
        <v>0.16822326930866299</v>
      </c>
      <c r="AJ441" s="16"/>
      <c r="AK441" s="16">
        <v>0.17587154544591599</v>
      </c>
      <c r="AL441" s="16">
        <v>0.14050912151604</v>
      </c>
      <c r="AM441" s="16"/>
      <c r="AN441" s="16">
        <v>0.18604076494581601</v>
      </c>
      <c r="AO441" s="16">
        <v>0.17017712409403801</v>
      </c>
      <c r="AP441" s="16"/>
      <c r="AQ441" s="16">
        <v>0.16356011990709701</v>
      </c>
      <c r="AR441" s="16">
        <v>0.10955704331147301</v>
      </c>
      <c r="AS441" s="16">
        <v>0.22143971722703801</v>
      </c>
      <c r="AT441" s="16"/>
      <c r="AU441" s="16">
        <v>0.155194866868546</v>
      </c>
      <c r="AV441" s="16">
        <v>0.13808706253132499</v>
      </c>
      <c r="AW441" s="16"/>
      <c r="AX441" s="16">
        <v>0.16071151418079799</v>
      </c>
      <c r="AY441" s="16">
        <v>0.122871675095413</v>
      </c>
      <c r="AZ441" s="16"/>
      <c r="BA441" s="16">
        <v>0.21098959631532899</v>
      </c>
      <c r="BB441" s="16">
        <v>0.18499051541075601</v>
      </c>
      <c r="BC441" s="16"/>
      <c r="BD441" s="16">
        <v>0.21132172897600299</v>
      </c>
      <c r="BE441" s="16">
        <v>0.128158748860211</v>
      </c>
    </row>
    <row r="442" spans="2:57" x14ac:dyDescent="0.35">
      <c r="B442" t="s">
        <v>631</v>
      </c>
      <c r="C442" s="16">
        <v>0.13751127547325501</v>
      </c>
      <c r="D442" s="16">
        <v>0.175557990598774</v>
      </c>
      <c r="E442" s="16">
        <v>0.100467795400997</v>
      </c>
      <c r="F442" s="16"/>
      <c r="G442" s="16">
        <v>0.194576482389099</v>
      </c>
      <c r="H442" s="16">
        <v>0.137779499663927</v>
      </c>
      <c r="I442" s="16">
        <v>0.16152769857848401</v>
      </c>
      <c r="J442" s="16">
        <v>0.117092410878299</v>
      </c>
      <c r="K442" s="16">
        <v>0.132015364622077</v>
      </c>
      <c r="L442" s="16">
        <v>0.105440082212063</v>
      </c>
      <c r="M442" s="16"/>
      <c r="N442" s="16">
        <v>0.13187662657827201</v>
      </c>
      <c r="O442" s="16">
        <v>0.112381762797955</v>
      </c>
      <c r="P442" s="16">
        <v>0.132814052329261</v>
      </c>
      <c r="Q442" s="16">
        <v>0.17096704521467501</v>
      </c>
      <c r="R442" s="16"/>
      <c r="S442" s="16">
        <v>0.120639570971315</v>
      </c>
      <c r="T442" s="16">
        <v>0.16435816691996699</v>
      </c>
      <c r="U442" s="16"/>
      <c r="V442" s="16">
        <v>0.123328859022418</v>
      </c>
      <c r="W442" s="16">
        <v>0.120980005302901</v>
      </c>
      <c r="X442" s="16">
        <v>0.158727347954882</v>
      </c>
      <c r="Y442" s="16">
        <v>0.21687884987747799</v>
      </c>
      <c r="Z442" s="16"/>
      <c r="AA442" s="16">
        <v>0.12456930678176099</v>
      </c>
      <c r="AB442" s="16">
        <v>8.9515929341974096E-2</v>
      </c>
      <c r="AC442" s="16">
        <v>0.12193483777516401</v>
      </c>
      <c r="AD442" s="16">
        <v>0.17240149255127801</v>
      </c>
      <c r="AE442" s="16">
        <v>0.21440495921528899</v>
      </c>
      <c r="AF442" s="16">
        <v>0.163856333064547</v>
      </c>
      <c r="AG442" s="16"/>
      <c r="AH442" s="16">
        <v>0.169087256593001</v>
      </c>
      <c r="AI442" s="16">
        <v>0.12308706586272899</v>
      </c>
      <c r="AJ442" s="16"/>
      <c r="AK442" s="16">
        <v>0.14365148416694101</v>
      </c>
      <c r="AL442" s="16">
        <v>0.11992259450718799</v>
      </c>
      <c r="AM442" s="16"/>
      <c r="AN442" s="16">
        <v>0.179026515037672</v>
      </c>
      <c r="AO442" s="16">
        <v>0.14106395763760901</v>
      </c>
      <c r="AP442" s="16"/>
      <c r="AQ442" s="16">
        <v>0.143813895219225</v>
      </c>
      <c r="AR442" s="16">
        <v>0.122005464900782</v>
      </c>
      <c r="AS442" s="16">
        <v>0.17537488445833199</v>
      </c>
      <c r="AT442" s="16"/>
      <c r="AU442" s="16">
        <v>0.13982944959566801</v>
      </c>
      <c r="AV442" s="16">
        <v>0.13718582747913599</v>
      </c>
      <c r="AW442" s="16"/>
      <c r="AX442" s="16">
        <v>0.15148866437032299</v>
      </c>
      <c r="AY442" s="16">
        <v>8.7186208393937606E-2</v>
      </c>
      <c r="AZ442" s="16"/>
      <c r="BA442" s="16">
        <v>0.19325133477848799</v>
      </c>
      <c r="BB442" s="16">
        <v>0.245571728984326</v>
      </c>
      <c r="BC442" s="16"/>
      <c r="BD442" s="16">
        <v>0.16686062537655399</v>
      </c>
      <c r="BE442" s="16">
        <v>0.14938766753674201</v>
      </c>
    </row>
    <row r="443" spans="2:57" x14ac:dyDescent="0.35">
      <c r="B443" t="s">
        <v>632</v>
      </c>
      <c r="C443" s="16">
        <v>0.131642988960947</v>
      </c>
      <c r="D443" s="16">
        <v>0.15789747388899</v>
      </c>
      <c r="E443" s="16">
        <v>0.108038433062926</v>
      </c>
      <c r="F443" s="16"/>
      <c r="G443" s="16">
        <v>0.11724082650489499</v>
      </c>
      <c r="H443" s="16">
        <v>0.156308222433891</v>
      </c>
      <c r="I443" s="16">
        <v>0.167579840802837</v>
      </c>
      <c r="J443" s="16">
        <v>0.15243703252090901</v>
      </c>
      <c r="K443" s="16">
        <v>0.12890045319301999</v>
      </c>
      <c r="L443" s="16">
        <v>7.7752549336550306E-2</v>
      </c>
      <c r="M443" s="16"/>
      <c r="N443" s="16">
        <v>8.9528878818033703E-2</v>
      </c>
      <c r="O443" s="16">
        <v>0.122363083868563</v>
      </c>
      <c r="P443" s="16">
        <v>0.14733964369042099</v>
      </c>
      <c r="Q443" s="16">
        <v>0.144562259453553</v>
      </c>
      <c r="R443" s="16"/>
      <c r="S443" s="16">
        <v>0.105150301682196</v>
      </c>
      <c r="T443" s="16">
        <v>0.17295775001021901</v>
      </c>
      <c r="U443" s="16"/>
      <c r="V443" s="16">
        <v>0.118520699906721</v>
      </c>
      <c r="W443" s="16">
        <v>0.10644692361954</v>
      </c>
      <c r="X443" s="16">
        <v>0.16590550526624501</v>
      </c>
      <c r="Y443" s="16">
        <v>0.189926750735046</v>
      </c>
      <c r="Z443" s="16"/>
      <c r="AA443" s="16">
        <v>0.133898925368449</v>
      </c>
      <c r="AB443" s="16">
        <v>7.8692537143048802E-2</v>
      </c>
      <c r="AC443" s="16">
        <v>9.0426974201623406E-2</v>
      </c>
      <c r="AD443" s="16">
        <v>0.180506177373597</v>
      </c>
      <c r="AE443" s="16">
        <v>0.16249625792199399</v>
      </c>
      <c r="AF443" s="16">
        <v>0.114372061473503</v>
      </c>
      <c r="AG443" s="16"/>
      <c r="AH443" s="16">
        <v>0.15114029550112801</v>
      </c>
      <c r="AI443" s="16">
        <v>0.110800761762937</v>
      </c>
      <c r="AJ443" s="16"/>
      <c r="AK443" s="16">
        <v>0.135925350490265</v>
      </c>
      <c r="AL443" s="16">
        <v>0.121146474757091</v>
      </c>
      <c r="AM443" s="16"/>
      <c r="AN443" s="16">
        <v>0.16067122846201801</v>
      </c>
      <c r="AO443" s="16">
        <v>0.12301283430580701</v>
      </c>
      <c r="AP443" s="16"/>
      <c r="AQ443" s="16">
        <v>0.159565992357633</v>
      </c>
      <c r="AR443" s="16">
        <v>0.13529743367685601</v>
      </c>
      <c r="AS443" s="16">
        <v>0.13369634265243599</v>
      </c>
      <c r="AT443" s="16"/>
      <c r="AU443" s="16">
        <v>0.15077013763549599</v>
      </c>
      <c r="AV443" s="16">
        <v>0.111427430134256</v>
      </c>
      <c r="AW443" s="16"/>
      <c r="AX443" s="16">
        <v>0.14057778060913001</v>
      </c>
      <c r="AY443" s="16">
        <v>8.42114378548421E-2</v>
      </c>
      <c r="AZ443" s="16"/>
      <c r="BA443" s="16">
        <v>0.19616040673794699</v>
      </c>
      <c r="BB443" s="16">
        <v>9.1353281730131797E-2</v>
      </c>
      <c r="BC443" s="16"/>
      <c r="BD443" s="16">
        <v>0.174456247315881</v>
      </c>
      <c r="BE443" s="16">
        <v>0.114096276139911</v>
      </c>
    </row>
    <row r="444" spans="2:57" x14ac:dyDescent="0.35">
      <c r="B444" t="s">
        <v>633</v>
      </c>
      <c r="C444" s="16">
        <v>0.124847763588964</v>
      </c>
      <c r="D444" s="16">
        <v>0.16932093909461299</v>
      </c>
      <c r="E444" s="16">
        <v>8.2325678538016298E-2</v>
      </c>
      <c r="F444" s="16"/>
      <c r="G444" s="16">
        <v>0.15181534865796001</v>
      </c>
      <c r="H444" s="16">
        <v>0.20831783189345501</v>
      </c>
      <c r="I444" s="16">
        <v>0.12529321052711601</v>
      </c>
      <c r="J444" s="16">
        <v>9.6418121360650297E-2</v>
      </c>
      <c r="K444" s="16">
        <v>8.0449578077333703E-2</v>
      </c>
      <c r="L444" s="16">
        <v>9.4944363017882005E-2</v>
      </c>
      <c r="M444" s="16"/>
      <c r="N444" s="16">
        <v>0.13100034007418099</v>
      </c>
      <c r="O444" s="16">
        <v>6.2736718859507198E-2</v>
      </c>
      <c r="P444" s="16">
        <v>0.140088524176123</v>
      </c>
      <c r="Q444" s="16">
        <v>0.15008131358430499</v>
      </c>
      <c r="R444" s="16"/>
      <c r="S444" s="16">
        <v>0.10075892043998599</v>
      </c>
      <c r="T444" s="16">
        <v>0.161387268991911</v>
      </c>
      <c r="U444" s="16"/>
      <c r="V444" s="16">
        <v>6.8381290276551696E-2</v>
      </c>
      <c r="W444" s="16">
        <v>0.13567971388726299</v>
      </c>
      <c r="X444" s="16">
        <v>0.14336139499155401</v>
      </c>
      <c r="Y444" s="16">
        <v>0.23200867873345599</v>
      </c>
      <c r="Z444" s="16"/>
      <c r="AA444" s="16">
        <v>8.3352533926757594E-2</v>
      </c>
      <c r="AB444" s="16">
        <v>9.0016652414273798E-2</v>
      </c>
      <c r="AC444" s="16">
        <v>0.17232395355776101</v>
      </c>
      <c r="AD444" s="16">
        <v>0.17090170604857399</v>
      </c>
      <c r="AE444" s="16">
        <v>0.19098161571561201</v>
      </c>
      <c r="AF444" s="16">
        <v>0.18911019586684</v>
      </c>
      <c r="AG444" s="16"/>
      <c r="AH444" s="16">
        <v>0.14694087518983001</v>
      </c>
      <c r="AI444" s="16">
        <v>0.114856615482974</v>
      </c>
      <c r="AJ444" s="16"/>
      <c r="AK444" s="16">
        <v>0.14159615946324999</v>
      </c>
      <c r="AL444" s="16">
        <v>0.12727976463131799</v>
      </c>
      <c r="AM444" s="16"/>
      <c r="AN444" s="16">
        <v>0.14646063578610899</v>
      </c>
      <c r="AO444" s="16">
        <v>0.13534939669930099</v>
      </c>
      <c r="AP444" s="16"/>
      <c r="AQ444" s="16">
        <v>0.11130465000698</v>
      </c>
      <c r="AR444" s="16">
        <v>0.111954354900884</v>
      </c>
      <c r="AS444" s="16">
        <v>0.162337241737565</v>
      </c>
      <c r="AT444" s="16"/>
      <c r="AU444" s="16">
        <v>0.116713828073244</v>
      </c>
      <c r="AV444" s="16">
        <v>0.13155686731958099</v>
      </c>
      <c r="AW444" s="16"/>
      <c r="AX444" s="16">
        <v>0.1289977431049</v>
      </c>
      <c r="AY444" s="16">
        <v>0.122789109419692</v>
      </c>
      <c r="AZ444" s="16"/>
      <c r="BA444" s="16">
        <v>0.19601748361072899</v>
      </c>
      <c r="BB444" s="16">
        <v>0.18276918030683501</v>
      </c>
      <c r="BC444" s="16"/>
      <c r="BD444" s="16">
        <v>0.17261671034360199</v>
      </c>
      <c r="BE444" s="16">
        <v>0.10761508910177101</v>
      </c>
    </row>
    <row r="445" spans="2:57" x14ac:dyDescent="0.35">
      <c r="B445" t="s">
        <v>89</v>
      </c>
      <c r="C445" s="16">
        <v>0.11162268151603399</v>
      </c>
      <c r="D445" s="16">
        <v>9.8478300919765699E-2</v>
      </c>
      <c r="E445" s="16">
        <v>0.122891880067671</v>
      </c>
      <c r="F445" s="16"/>
      <c r="G445" s="16">
        <v>0.134115232403442</v>
      </c>
      <c r="H445" s="16">
        <v>9.21319872758284E-2</v>
      </c>
      <c r="I445" s="16">
        <v>4.2158027679391898E-2</v>
      </c>
      <c r="J445" s="16">
        <v>0.13624825829859699</v>
      </c>
      <c r="K445" s="16">
        <v>0.13338311691049401</v>
      </c>
      <c r="L445" s="16">
        <v>0.133099723272741</v>
      </c>
      <c r="M445" s="16"/>
      <c r="N445" s="16">
        <v>0.116220412424321</v>
      </c>
      <c r="O445" s="16">
        <v>0.101605909934969</v>
      </c>
      <c r="P445" s="16">
        <v>0.123411820181125</v>
      </c>
      <c r="Q445" s="16">
        <v>9.8130842035718494E-2</v>
      </c>
      <c r="R445" s="16"/>
      <c r="S445" s="16">
        <v>0.117682409234124</v>
      </c>
      <c r="T445" s="16">
        <v>9.8060463630919401E-2</v>
      </c>
      <c r="U445" s="16"/>
      <c r="V445" s="16">
        <v>0.163535043936367</v>
      </c>
      <c r="W445" s="16">
        <v>0.121185450903491</v>
      </c>
      <c r="X445" s="16">
        <v>6.2245884716141502E-2</v>
      </c>
      <c r="Y445" s="16">
        <v>6.7133815347190498E-2</v>
      </c>
      <c r="Z445" s="16"/>
      <c r="AA445" s="16">
        <v>0.18646613410839599</v>
      </c>
      <c r="AB445" s="16">
        <v>9.2201519649599106E-2</v>
      </c>
      <c r="AC445" s="16">
        <v>5.9085340560442498E-2</v>
      </c>
      <c r="AD445" s="16">
        <v>4.7322238403935603E-2</v>
      </c>
      <c r="AE445" s="16">
        <v>3.09265933104458E-2</v>
      </c>
      <c r="AF445" s="16">
        <v>0.12681266472376301</v>
      </c>
      <c r="AG445" s="16"/>
      <c r="AH445" s="16">
        <v>8.3512855576675593E-2</v>
      </c>
      <c r="AI445" s="16">
        <v>8.2379284585055806E-2</v>
      </c>
      <c r="AJ445" s="16"/>
      <c r="AK445" s="16">
        <v>7.9715482741211804E-2</v>
      </c>
      <c r="AL445" s="16">
        <v>7.5526118862583605E-2</v>
      </c>
      <c r="AM445" s="16"/>
      <c r="AN445" s="16">
        <v>7.8771854024151794E-2</v>
      </c>
      <c r="AO445" s="16">
        <v>6.8281718061695404E-2</v>
      </c>
      <c r="AP445" s="16"/>
      <c r="AQ445" s="16">
        <v>8.1279413068335596E-2</v>
      </c>
      <c r="AR445" s="16">
        <v>0.13098491760129999</v>
      </c>
      <c r="AS445" s="16">
        <v>5.36933271475055E-2</v>
      </c>
      <c r="AT445" s="16"/>
      <c r="AU445" s="16">
        <v>9.4520069005615298E-2</v>
      </c>
      <c r="AV445" s="16">
        <v>0.12761818427784499</v>
      </c>
      <c r="AW445" s="16"/>
      <c r="AX445" s="16">
        <v>8.1939194117787703E-2</v>
      </c>
      <c r="AY445" s="16">
        <v>0.146805462773545</v>
      </c>
      <c r="AZ445" s="16"/>
      <c r="BA445" s="16">
        <v>6.1391111471834001E-2</v>
      </c>
      <c r="BB445" s="16">
        <v>2.3383359287270099E-2</v>
      </c>
      <c r="BC445" s="16"/>
      <c r="BD445" s="16">
        <v>4.8958226550098301E-2</v>
      </c>
      <c r="BE445" s="16">
        <v>5.3352440341069098E-2</v>
      </c>
    </row>
    <row r="446" spans="2:57" x14ac:dyDescent="0.35">
      <c r="B446" t="s">
        <v>634</v>
      </c>
      <c r="C446" s="16">
        <v>0.108123034171305</v>
      </c>
      <c r="D446" s="16">
        <v>0.14924459508809099</v>
      </c>
      <c r="E446" s="16">
        <v>7.0201690833275696E-2</v>
      </c>
      <c r="F446" s="16"/>
      <c r="G446" s="16">
        <v>0.13493552892454799</v>
      </c>
      <c r="H446" s="16">
        <v>0.13328531849754299</v>
      </c>
      <c r="I446" s="16">
        <v>0.130101938758175</v>
      </c>
      <c r="J446" s="16">
        <v>6.6981875396841098E-2</v>
      </c>
      <c r="K446" s="16">
        <v>0.103902776842021</v>
      </c>
      <c r="L446" s="16">
        <v>8.8772757173012307E-2</v>
      </c>
      <c r="M446" s="16"/>
      <c r="N446" s="16">
        <v>0.104779901665377</v>
      </c>
      <c r="O446" s="16">
        <v>0.104719590440954</v>
      </c>
      <c r="P446" s="16">
        <v>0.111567482326851</v>
      </c>
      <c r="Q446" s="16">
        <v>0.10794033106048601</v>
      </c>
      <c r="R446" s="16"/>
      <c r="S446" s="16">
        <v>0.103646615040972</v>
      </c>
      <c r="T446" s="16">
        <v>0.115961247779875</v>
      </c>
      <c r="U446" s="16"/>
      <c r="V446" s="16">
        <v>8.4578301381460899E-2</v>
      </c>
      <c r="W446" s="16">
        <v>9.2064111014804606E-2</v>
      </c>
      <c r="X446" s="16">
        <v>0.13385307300487401</v>
      </c>
      <c r="Y446" s="16">
        <v>0.20676007900680099</v>
      </c>
      <c r="Z446" s="16"/>
      <c r="AA446" s="16">
        <v>9.3657093978097697E-2</v>
      </c>
      <c r="AB446" s="16">
        <v>5.8394242316696203E-2</v>
      </c>
      <c r="AC446" s="16">
        <v>8.8531300195646701E-2</v>
      </c>
      <c r="AD446" s="16">
        <v>0.12205059730614699</v>
      </c>
      <c r="AE446" s="16">
        <v>0.215255982526047</v>
      </c>
      <c r="AF446" s="16">
        <v>0.233351521620726</v>
      </c>
      <c r="AG446" s="16"/>
      <c r="AH446" s="16">
        <v>0.13936448854375399</v>
      </c>
      <c r="AI446" s="16">
        <v>0.10020769952933301</v>
      </c>
      <c r="AJ446" s="16"/>
      <c r="AK446" s="16">
        <v>0.13552163311166801</v>
      </c>
      <c r="AL446" s="16">
        <v>0.101044066303823</v>
      </c>
      <c r="AM446" s="16"/>
      <c r="AN446" s="16">
        <v>0.15520371726087301</v>
      </c>
      <c r="AO446" s="16">
        <v>0.104887987286174</v>
      </c>
      <c r="AP446" s="16"/>
      <c r="AQ446" s="16">
        <v>0.13024089838181199</v>
      </c>
      <c r="AR446" s="16">
        <v>9.5554295731618194E-2</v>
      </c>
      <c r="AS446" s="16">
        <v>0.137852278625994</v>
      </c>
      <c r="AT446" s="16"/>
      <c r="AU446" s="16">
        <v>0.12217191176756</v>
      </c>
      <c r="AV446" s="16">
        <v>9.3474524394529496E-2</v>
      </c>
      <c r="AW446" s="16"/>
      <c r="AX446" s="16">
        <v>0.120684425680246</v>
      </c>
      <c r="AY446" s="16">
        <v>6.8213989828250901E-2</v>
      </c>
      <c r="AZ446" s="16"/>
      <c r="BA446" s="16">
        <v>0.164762281594864</v>
      </c>
      <c r="BB446" s="16">
        <v>0.170957427071843</v>
      </c>
      <c r="BC446" s="16"/>
      <c r="BD446" s="16">
        <v>0.15734641637437499</v>
      </c>
      <c r="BE446" s="16">
        <v>9.5921652221398701E-2</v>
      </c>
    </row>
    <row r="447" spans="2:57" x14ac:dyDescent="0.35">
      <c r="B447" t="s">
        <v>635</v>
      </c>
      <c r="C447" s="16">
        <v>8.9079371542533897E-2</v>
      </c>
      <c r="D447" s="16">
        <v>0.110145591118679</v>
      </c>
      <c r="E447" s="16">
        <v>6.9979051271038595E-2</v>
      </c>
      <c r="F447" s="16"/>
      <c r="G447" s="16">
        <v>6.7462893621521497E-2</v>
      </c>
      <c r="H447" s="16">
        <v>0.147001020056337</v>
      </c>
      <c r="I447" s="16">
        <v>0.123224719318645</v>
      </c>
      <c r="J447" s="16">
        <v>0.103351649640431</v>
      </c>
      <c r="K447" s="16">
        <v>6.07199038925001E-2</v>
      </c>
      <c r="L447" s="16">
        <v>3.7809582214689302E-2</v>
      </c>
      <c r="M447" s="16"/>
      <c r="N447" s="16">
        <v>7.1066457645330802E-2</v>
      </c>
      <c r="O447" s="16">
        <v>5.5433830792231402E-2</v>
      </c>
      <c r="P447" s="16">
        <v>0.119831898698049</v>
      </c>
      <c r="Q447" s="16">
        <v>8.1842674185495207E-2</v>
      </c>
      <c r="R447" s="16"/>
      <c r="S447" s="16">
        <v>6.6678107506621398E-2</v>
      </c>
      <c r="T447" s="16">
        <v>0.123791693966745</v>
      </c>
      <c r="U447" s="16"/>
      <c r="V447" s="16">
        <v>9.5645555706222601E-2</v>
      </c>
      <c r="W447" s="16">
        <v>8.0187404301038795E-2</v>
      </c>
      <c r="X447" s="16">
        <v>8.4463907106513095E-2</v>
      </c>
      <c r="Y447" s="16">
        <v>0.15964086425894899</v>
      </c>
      <c r="Z447" s="16"/>
      <c r="AA447" s="16">
        <v>9.0416775780891204E-2</v>
      </c>
      <c r="AB447" s="16">
        <v>8.3490530251697601E-2</v>
      </c>
      <c r="AC447" s="16">
        <v>4.4214461161078397E-2</v>
      </c>
      <c r="AD447" s="16">
        <v>0.10137690800505</v>
      </c>
      <c r="AE447" s="16">
        <v>0.11331412519126501</v>
      </c>
      <c r="AF447" s="16">
        <v>9.1604326841100703E-2</v>
      </c>
      <c r="AG447" s="16"/>
      <c r="AH447" s="16">
        <v>8.5914330106808906E-2</v>
      </c>
      <c r="AI447" s="16">
        <v>0.104596756872366</v>
      </c>
      <c r="AJ447" s="16"/>
      <c r="AK447" s="16">
        <v>0.119435440839655</v>
      </c>
      <c r="AL447" s="16">
        <v>7.0980978903071604E-2</v>
      </c>
      <c r="AM447" s="16"/>
      <c r="AN447" s="16">
        <v>0.110051817195732</v>
      </c>
      <c r="AO447" s="16">
        <v>8.8445085200581197E-2</v>
      </c>
      <c r="AP447" s="16"/>
      <c r="AQ447" s="16">
        <v>7.8840611562674898E-2</v>
      </c>
      <c r="AR447" s="16">
        <v>8.2214726914873901E-2</v>
      </c>
      <c r="AS447" s="16">
        <v>0.11508506191313</v>
      </c>
      <c r="AT447" s="16"/>
      <c r="AU447" s="16">
        <v>0.10437963513934601</v>
      </c>
      <c r="AV447" s="16">
        <v>7.26248717949904E-2</v>
      </c>
      <c r="AW447" s="16"/>
      <c r="AX447" s="16">
        <v>9.9261386068238006E-2</v>
      </c>
      <c r="AY447" s="16">
        <v>5.7174561858431297E-2</v>
      </c>
      <c r="AZ447" s="16"/>
      <c r="BA447" s="16">
        <v>0.122908358977473</v>
      </c>
      <c r="BB447" s="16">
        <v>0.127715726758105</v>
      </c>
      <c r="BC447" s="16"/>
      <c r="BD447" s="16">
        <v>0.119513564779125</v>
      </c>
      <c r="BE447" s="16">
        <v>9.1140155165506206E-2</v>
      </c>
    </row>
    <row r="448" spans="2:57" x14ac:dyDescent="0.35">
      <c r="B448" t="s">
        <v>636</v>
      </c>
      <c r="C448" s="16">
        <v>7.4637698660937599E-2</v>
      </c>
      <c r="D448" s="16">
        <v>9.2794882305635998E-2</v>
      </c>
      <c r="E448" s="16">
        <v>5.8154199135289797E-2</v>
      </c>
      <c r="F448" s="16"/>
      <c r="G448" s="16">
        <v>7.9297180199221898E-2</v>
      </c>
      <c r="H448" s="16">
        <v>0.139962455403605</v>
      </c>
      <c r="I448" s="16">
        <v>8.7644379994068905E-2</v>
      </c>
      <c r="J448" s="16">
        <v>6.7640209507580304E-2</v>
      </c>
      <c r="K448" s="16">
        <v>5.35897358447152E-2</v>
      </c>
      <c r="L448" s="16">
        <v>2.8606087978187301E-2</v>
      </c>
      <c r="M448" s="16"/>
      <c r="N448" s="16">
        <v>4.6767008292995897E-2</v>
      </c>
      <c r="O448" s="16">
        <v>6.0147576464299003E-2</v>
      </c>
      <c r="P448" s="16">
        <v>8.0115665214784595E-2</v>
      </c>
      <c r="Q448" s="16">
        <v>9.8346918018284005E-2</v>
      </c>
      <c r="R448" s="16"/>
      <c r="S448" s="16">
        <v>5.98504897300738E-2</v>
      </c>
      <c r="T448" s="16">
        <v>9.7709600862995599E-2</v>
      </c>
      <c r="U448" s="16"/>
      <c r="V448" s="16">
        <v>7.9723440522956296E-2</v>
      </c>
      <c r="W448" s="16">
        <v>7.3422691138157706E-2</v>
      </c>
      <c r="X448" s="16">
        <v>7.5091521716622894E-2</v>
      </c>
      <c r="Y448" s="16">
        <v>5.24400718967417E-2</v>
      </c>
      <c r="Z448" s="16"/>
      <c r="AA448" s="16">
        <v>7.6243082377258298E-2</v>
      </c>
      <c r="AB448" s="16">
        <v>4.67882850078482E-2</v>
      </c>
      <c r="AC448" s="16">
        <v>6.7170300855984896E-2</v>
      </c>
      <c r="AD448" s="16">
        <v>8.0098654317852402E-2</v>
      </c>
      <c r="AE448" s="16">
        <v>0.106654700380948</v>
      </c>
      <c r="AF448" s="16">
        <v>0.108877951261833</v>
      </c>
      <c r="AG448" s="16"/>
      <c r="AH448" s="16">
        <v>6.8718777865749703E-2</v>
      </c>
      <c r="AI448" s="16">
        <v>9.5689533377191605E-2</v>
      </c>
      <c r="AJ448" s="16"/>
      <c r="AK448" s="16">
        <v>8.9646466311847306E-2</v>
      </c>
      <c r="AL448" s="16">
        <v>6.6436140018587997E-2</v>
      </c>
      <c r="AM448" s="16"/>
      <c r="AN448" s="16">
        <v>7.7684564679771501E-2</v>
      </c>
      <c r="AO448" s="16">
        <v>8.9640203204819802E-2</v>
      </c>
      <c r="AP448" s="16"/>
      <c r="AQ448" s="16">
        <v>6.6105665794209595E-2</v>
      </c>
      <c r="AR448" s="16">
        <v>6.3131041339687305E-2</v>
      </c>
      <c r="AS448" s="16">
        <v>0.107509778294821</v>
      </c>
      <c r="AT448" s="16"/>
      <c r="AU448" s="16">
        <v>9.8662629205657298E-2</v>
      </c>
      <c r="AV448" s="16">
        <v>4.7660091811554103E-2</v>
      </c>
      <c r="AW448" s="16"/>
      <c r="AX448" s="16">
        <v>8.5501062294945099E-2</v>
      </c>
      <c r="AY448" s="16">
        <v>2.0244601277265101E-2</v>
      </c>
      <c r="AZ448" s="16"/>
      <c r="BA448" s="16">
        <v>0.101147158077372</v>
      </c>
      <c r="BB448" s="16">
        <v>0.13123777527531599</v>
      </c>
      <c r="BC448" s="16"/>
      <c r="BD448" s="16">
        <v>9.6178644728473706E-2</v>
      </c>
      <c r="BE448" s="16">
        <v>7.1574238405743201E-2</v>
      </c>
    </row>
    <row r="449" spans="2:57" x14ac:dyDescent="0.35">
      <c r="B449" t="s">
        <v>637</v>
      </c>
      <c r="C449" s="16">
        <v>6.4118497177003797E-2</v>
      </c>
      <c r="D449" s="16">
        <v>8.3902735887085994E-2</v>
      </c>
      <c r="E449" s="16">
        <v>4.5991175076400402E-2</v>
      </c>
      <c r="F449" s="16"/>
      <c r="G449" s="16">
        <v>8.5952412300149994E-2</v>
      </c>
      <c r="H449" s="16">
        <v>9.3877456611092397E-2</v>
      </c>
      <c r="I449" s="16">
        <v>7.4167334083305503E-2</v>
      </c>
      <c r="J449" s="16">
        <v>5.1520827574283397E-2</v>
      </c>
      <c r="K449" s="16">
        <v>6.3555122376173195E-2</v>
      </c>
      <c r="L449" s="16">
        <v>2.8546240114171902E-2</v>
      </c>
      <c r="M449" s="16"/>
      <c r="N449" s="16">
        <v>6.2088160863183597E-2</v>
      </c>
      <c r="O449" s="16">
        <v>3.6565542222309601E-2</v>
      </c>
      <c r="P449" s="16">
        <v>6.8455238469787405E-2</v>
      </c>
      <c r="Q449" s="16">
        <v>8.2602354508725204E-2</v>
      </c>
      <c r="R449" s="16"/>
      <c r="S449" s="16">
        <v>5.8290405040732199E-2</v>
      </c>
      <c r="T449" s="16">
        <v>7.3558266215717996E-2</v>
      </c>
      <c r="U449" s="16"/>
      <c r="V449" s="16">
        <v>8.8662918321531406E-2</v>
      </c>
      <c r="W449" s="16">
        <v>4.2482221710647097E-2</v>
      </c>
      <c r="X449" s="16">
        <v>7.1269815001088394E-2</v>
      </c>
      <c r="Y449" s="16">
        <v>5.9301882672402703E-2</v>
      </c>
      <c r="Z449" s="16"/>
      <c r="AA449" s="16">
        <v>7.6096830381251507E-2</v>
      </c>
      <c r="AB449" s="16">
        <v>3.7974938110484101E-2</v>
      </c>
      <c r="AC449" s="16">
        <v>3.4810036509698397E-2</v>
      </c>
      <c r="AD449" s="16">
        <v>8.0262020929323094E-2</v>
      </c>
      <c r="AE449" s="16">
        <v>5.9692960654578298E-2</v>
      </c>
      <c r="AF449" s="16">
        <v>5.9534725068165498E-2</v>
      </c>
      <c r="AG449" s="16"/>
      <c r="AH449" s="16">
        <v>7.4680200501506894E-2</v>
      </c>
      <c r="AI449" s="16">
        <v>5.12682418388953E-2</v>
      </c>
      <c r="AJ449" s="16"/>
      <c r="AK449" s="16">
        <v>8.71303846064308E-2</v>
      </c>
      <c r="AL449" s="16">
        <v>4.2862459437369597E-2</v>
      </c>
      <c r="AM449" s="16"/>
      <c r="AN449" s="16">
        <v>7.03297569819957E-2</v>
      </c>
      <c r="AO449" s="16">
        <v>7.7187537926424396E-2</v>
      </c>
      <c r="AP449" s="16"/>
      <c r="AQ449" s="16">
        <v>7.8620711784766803E-2</v>
      </c>
      <c r="AR449" s="16">
        <v>6.8527010293532906E-2</v>
      </c>
      <c r="AS449" s="16">
        <v>5.5239899536870897E-2</v>
      </c>
      <c r="AT449" s="16"/>
      <c r="AU449" s="16">
        <v>6.92978460793338E-2</v>
      </c>
      <c r="AV449" s="16">
        <v>5.9142066155339103E-2</v>
      </c>
      <c r="AW449" s="16"/>
      <c r="AX449" s="16">
        <v>6.8015524346648107E-2</v>
      </c>
      <c r="AY449" s="16">
        <v>5.5974905951196197E-2</v>
      </c>
      <c r="AZ449" s="16"/>
      <c r="BA449" s="16">
        <v>7.0642376311404395E-2</v>
      </c>
      <c r="BB449" s="16">
        <v>8.4374722484077999E-2</v>
      </c>
      <c r="BC449" s="16"/>
      <c r="BD449" s="16">
        <v>0.10593932441573101</v>
      </c>
      <c r="BE449" s="16">
        <v>4.7815096020399697E-2</v>
      </c>
    </row>
    <row r="450" spans="2:57" x14ac:dyDescent="0.35">
      <c r="B450" t="s">
        <v>638</v>
      </c>
      <c r="C450" s="16">
        <v>5.59827797971581E-2</v>
      </c>
      <c r="D450" s="16">
        <v>8.0848322379573304E-2</v>
      </c>
      <c r="E450" s="16">
        <v>3.2961292646420101E-2</v>
      </c>
      <c r="F450" s="16"/>
      <c r="G450" s="16">
        <v>7.3573273084881902E-2</v>
      </c>
      <c r="H450" s="16">
        <v>9.7572754693622005E-2</v>
      </c>
      <c r="I450" s="16">
        <v>5.7320195482939602E-2</v>
      </c>
      <c r="J450" s="16">
        <v>4.5042077261163702E-2</v>
      </c>
      <c r="K450" s="16">
        <v>3.6844993482871603E-2</v>
      </c>
      <c r="L450" s="16">
        <v>3.3024342607613E-2</v>
      </c>
      <c r="M450" s="16"/>
      <c r="N450" s="16">
        <v>6.4754104920361294E-2</v>
      </c>
      <c r="O450" s="16">
        <v>3.7122620737817601E-2</v>
      </c>
      <c r="P450" s="16">
        <v>6.0769149041690097E-2</v>
      </c>
      <c r="Q450" s="16">
        <v>5.8464986069706501E-2</v>
      </c>
      <c r="R450" s="16"/>
      <c r="S450" s="16">
        <v>4.3077858209118303E-2</v>
      </c>
      <c r="T450" s="16">
        <v>7.6026436707234996E-2</v>
      </c>
      <c r="U450" s="16"/>
      <c r="V450" s="16">
        <v>6.1479684534512302E-2</v>
      </c>
      <c r="W450" s="16">
        <v>4.9472563171204201E-2</v>
      </c>
      <c r="X450" s="16">
        <v>5.8240092739527703E-2</v>
      </c>
      <c r="Y450" s="16">
        <v>6.4791417871166004E-2</v>
      </c>
      <c r="Z450" s="16"/>
      <c r="AA450" s="16">
        <v>6.0872950625427399E-2</v>
      </c>
      <c r="AB450" s="16">
        <v>4.7415798131239598E-2</v>
      </c>
      <c r="AC450" s="16">
        <v>1.0156868426387701E-2</v>
      </c>
      <c r="AD450" s="16">
        <v>7.98319643614369E-2</v>
      </c>
      <c r="AE450" s="16">
        <v>4.5153910384748301E-2</v>
      </c>
      <c r="AF450" s="16">
        <v>5.6737754214481601E-2</v>
      </c>
      <c r="AG450" s="16"/>
      <c r="AH450" s="16">
        <v>7.1424495941667707E-2</v>
      </c>
      <c r="AI450" s="16">
        <v>4.2470218763183597E-2</v>
      </c>
      <c r="AJ450" s="16"/>
      <c r="AK450" s="16">
        <v>9.3673906455238598E-2</v>
      </c>
      <c r="AL450" s="16">
        <v>3.8064581657444398E-2</v>
      </c>
      <c r="AM450" s="16"/>
      <c r="AN450" s="16">
        <v>7.3356644491098105E-2</v>
      </c>
      <c r="AO450" s="16">
        <v>4.8019890044590098E-2</v>
      </c>
      <c r="AP450" s="16"/>
      <c r="AQ450" s="16">
        <v>5.5895482967611099E-2</v>
      </c>
      <c r="AR450" s="16">
        <v>5.4585249546988603E-2</v>
      </c>
      <c r="AS450" s="16">
        <v>6.5185838792402903E-2</v>
      </c>
      <c r="AT450" s="16"/>
      <c r="AU450" s="16">
        <v>6.6235082157549793E-2</v>
      </c>
      <c r="AV450" s="16">
        <v>4.4892261820661299E-2</v>
      </c>
      <c r="AW450" s="16"/>
      <c r="AX450" s="16">
        <v>6.1402642064030503E-2</v>
      </c>
      <c r="AY450" s="16">
        <v>3.2834254834399799E-2</v>
      </c>
      <c r="AZ450" s="16"/>
      <c r="BA450" s="16">
        <v>6.5258887065550594E-2</v>
      </c>
      <c r="BB450" s="16">
        <v>0.131168538584019</v>
      </c>
      <c r="BC450" s="16"/>
      <c r="BD450" s="16">
        <v>8.2923230078261495E-2</v>
      </c>
      <c r="BE450" s="16">
        <v>4.5925878718798802E-2</v>
      </c>
    </row>
    <row r="451" spans="2:57" x14ac:dyDescent="0.35">
      <c r="B451" t="s">
        <v>102</v>
      </c>
      <c r="C451" s="16">
        <v>0.226745818888552</v>
      </c>
      <c r="D451" s="16">
        <v>0.14712427118240401</v>
      </c>
      <c r="E451" s="16">
        <v>0.30215713864378602</v>
      </c>
      <c r="F451" s="16"/>
      <c r="G451" s="16">
        <v>0.183016435741293</v>
      </c>
      <c r="H451" s="16">
        <v>0.15335008770435599</v>
      </c>
      <c r="I451" s="16">
        <v>0.17669183930992999</v>
      </c>
      <c r="J451" s="16">
        <v>0.269325353129582</v>
      </c>
      <c r="K451" s="16">
        <v>0.270989853445054</v>
      </c>
      <c r="L451" s="16">
        <v>0.28569613879222699</v>
      </c>
      <c r="M451" s="16"/>
      <c r="N451" s="16">
        <v>0.22969745553404899</v>
      </c>
      <c r="O451" s="16">
        <v>0.2423069034748</v>
      </c>
      <c r="P451" s="16">
        <v>0.22304730588316199</v>
      </c>
      <c r="Q451" s="16">
        <v>0.217025488587965</v>
      </c>
      <c r="R451" s="16"/>
      <c r="S451" s="16">
        <v>0.23739096236823501</v>
      </c>
      <c r="T451" s="16">
        <v>0.20955866545309201</v>
      </c>
      <c r="U451" s="16"/>
      <c r="V451" s="16">
        <v>0.27188374957304901</v>
      </c>
      <c r="W451" s="16">
        <v>0.218757000944477</v>
      </c>
      <c r="X451" s="16">
        <v>0.20949203999059299</v>
      </c>
      <c r="Y451" s="16">
        <v>0.152199477281657</v>
      </c>
      <c r="Z451" s="16"/>
      <c r="AA451" s="16">
        <v>0.25921432781065401</v>
      </c>
      <c r="AB451" s="16">
        <v>0.26984639431658303</v>
      </c>
      <c r="AC451" s="16">
        <v>0.26059149728674702</v>
      </c>
      <c r="AD451" s="16">
        <v>0.17992625721092401</v>
      </c>
      <c r="AE451" s="16">
        <v>0.10074310440305501</v>
      </c>
      <c r="AF451" s="16">
        <v>0.14998460787530701</v>
      </c>
      <c r="AG451" s="16"/>
      <c r="AH451" s="16">
        <v>0.20814418986625599</v>
      </c>
      <c r="AI451" s="16">
        <v>0.24774588609995299</v>
      </c>
      <c r="AJ451" s="16"/>
      <c r="AK451" s="16">
        <v>0.22189079245163101</v>
      </c>
      <c r="AL451" s="16">
        <v>0.25177796145186299</v>
      </c>
      <c r="AM451" s="16"/>
      <c r="AN451" s="16">
        <v>0.19839459298474099</v>
      </c>
      <c r="AO451" s="16">
        <v>0.221639951702786</v>
      </c>
      <c r="AP451" s="16"/>
      <c r="AQ451" s="16">
        <v>0.194716110617284</v>
      </c>
      <c r="AR451" s="16">
        <v>0.25398548635102203</v>
      </c>
      <c r="AS451" s="16">
        <v>0.184008835567846</v>
      </c>
      <c r="AT451" s="16"/>
      <c r="AU451" s="16">
        <v>0.23224428552891499</v>
      </c>
      <c r="AV451" s="16">
        <v>0.22047123964676099</v>
      </c>
      <c r="AW451" s="16"/>
      <c r="AX451" s="16">
        <v>0.20981772367958901</v>
      </c>
      <c r="AY451" s="16">
        <v>0.33561830864692699</v>
      </c>
      <c r="AZ451" s="16"/>
      <c r="BA451" s="16">
        <v>0.126083711610151</v>
      </c>
      <c r="BB451" s="16">
        <v>0.117202753671398</v>
      </c>
      <c r="BC451" s="16"/>
      <c r="BD451" s="16">
        <v>0.15768340645670001</v>
      </c>
      <c r="BE451" s="16">
        <v>0.259178868713346</v>
      </c>
    </row>
    <row r="452" spans="2:57" x14ac:dyDescent="0.35">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c r="AC452" s="16"/>
      <c r="AD452" s="16"/>
      <c r="AE452" s="16"/>
      <c r="AF452" s="16"/>
      <c r="AG452" s="16"/>
      <c r="AH452" s="16"/>
      <c r="AI452" s="16"/>
      <c r="AJ452" s="16"/>
      <c r="AK452" s="16"/>
      <c r="AL452" s="16"/>
      <c r="AM452" s="16"/>
      <c r="AN452" s="16"/>
      <c r="AO452" s="16"/>
      <c r="AP452" s="16"/>
      <c r="AQ452" s="16"/>
      <c r="AR452" s="16"/>
      <c r="AS452" s="16"/>
      <c r="AT452" s="16"/>
      <c r="AU452" s="16"/>
      <c r="AV452" s="16"/>
      <c r="AW452" s="16"/>
      <c r="AX452" s="16"/>
      <c r="AY452" s="16"/>
      <c r="AZ452" s="16"/>
      <c r="BA452" s="16"/>
      <c r="BB452" s="16"/>
      <c r="BC452" s="16"/>
      <c r="BD452" s="16"/>
      <c r="BE452" s="16"/>
    </row>
    <row r="453" spans="2:57" x14ac:dyDescent="0.35">
      <c r="B453" s="7" t="s">
        <v>639</v>
      </c>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c r="AC453" s="16"/>
      <c r="AD453" s="16"/>
      <c r="AE453" s="16"/>
      <c r="AF453" s="16"/>
      <c r="AG453" s="16"/>
      <c r="AH453" s="16"/>
      <c r="AI453" s="16"/>
      <c r="AJ453" s="16"/>
      <c r="AK453" s="16"/>
      <c r="AL453" s="16"/>
      <c r="AM453" s="16"/>
      <c r="AN453" s="16"/>
      <c r="AO453" s="16"/>
      <c r="AP453" s="16"/>
      <c r="AQ453" s="16"/>
      <c r="AR453" s="16"/>
      <c r="AS453" s="16"/>
      <c r="AT453" s="16"/>
      <c r="AU453" s="16"/>
      <c r="AV453" s="16"/>
      <c r="AW453" s="16"/>
      <c r="AX453" s="16"/>
      <c r="AY453" s="16"/>
      <c r="AZ453" s="16"/>
      <c r="BA453" s="16"/>
      <c r="BB453" s="16"/>
      <c r="BC453" s="16"/>
      <c r="BD453" s="16"/>
      <c r="BE453" s="16"/>
    </row>
    <row r="454" spans="2:57" x14ac:dyDescent="0.35">
      <c r="B454" s="15" t="s">
        <v>14</v>
      </c>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c r="AP454" s="16"/>
      <c r="AQ454" s="16"/>
      <c r="AR454" s="16"/>
      <c r="AS454" s="16"/>
      <c r="AT454" s="16"/>
      <c r="AU454" s="16"/>
      <c r="AV454" s="16"/>
      <c r="AW454" s="16"/>
      <c r="AX454" s="16"/>
      <c r="AY454" s="16"/>
      <c r="AZ454" s="16"/>
      <c r="BA454" s="16"/>
      <c r="BB454" s="16"/>
      <c r="BC454" s="16"/>
      <c r="BD454" s="16"/>
      <c r="BE454" s="16"/>
    </row>
    <row r="455" spans="2:57" x14ac:dyDescent="0.35">
      <c r="B455" t="s">
        <v>625</v>
      </c>
      <c r="C455" s="16">
        <v>0.36340242449242499</v>
      </c>
      <c r="D455" s="16">
        <v>0.37366713605351198</v>
      </c>
      <c r="E455" s="16">
        <v>0.352014737546338</v>
      </c>
      <c r="F455" s="16"/>
      <c r="G455" s="16">
        <v>0.417109197625947</v>
      </c>
      <c r="H455" s="16">
        <v>0.33004491725285201</v>
      </c>
      <c r="I455" s="16">
        <v>0.45437091068438901</v>
      </c>
      <c r="J455" s="16">
        <v>0.36023650765571702</v>
      </c>
      <c r="K455" s="16">
        <v>0.32369526638914597</v>
      </c>
      <c r="L455" s="16">
        <v>0.32373905624481403</v>
      </c>
      <c r="M455" s="16"/>
      <c r="N455" s="16">
        <v>0.39658490429086701</v>
      </c>
      <c r="O455" s="16">
        <v>0.34501633998469999</v>
      </c>
      <c r="P455" s="16">
        <v>0.36023449148828002</v>
      </c>
      <c r="Q455" s="16">
        <v>0.36083090127783202</v>
      </c>
      <c r="R455" s="16"/>
      <c r="S455" s="16">
        <v>0.389873305325037</v>
      </c>
      <c r="T455" s="16">
        <v>0.32706263282396503</v>
      </c>
      <c r="U455" s="16"/>
      <c r="V455" s="16">
        <v>0.31329250129344099</v>
      </c>
      <c r="W455" s="16">
        <v>0.338495202087015</v>
      </c>
      <c r="X455" s="16">
        <v>0.44141926976444301</v>
      </c>
      <c r="Y455" s="16">
        <v>0.33283989955104798</v>
      </c>
      <c r="Z455" s="16"/>
      <c r="AA455" s="16">
        <v>0.29825399505560501</v>
      </c>
      <c r="AB455" s="16">
        <v>0.339894990866006</v>
      </c>
      <c r="AC455" s="16">
        <v>0.40125679932609598</v>
      </c>
      <c r="AD455" s="16">
        <v>0.43797315627271299</v>
      </c>
      <c r="AE455" s="16">
        <v>0.48691373072788002</v>
      </c>
      <c r="AF455" s="16">
        <v>0.325930132438567</v>
      </c>
      <c r="AG455" s="16"/>
      <c r="AH455" s="16">
        <v>0.38646145903433998</v>
      </c>
      <c r="AI455" s="16">
        <v>0.36372227461309098</v>
      </c>
      <c r="AJ455" s="16"/>
      <c r="AK455" s="16">
        <v>0.38117722313114499</v>
      </c>
      <c r="AL455" s="16">
        <v>0.34353403605600202</v>
      </c>
      <c r="AM455" s="16"/>
      <c r="AN455" s="16">
        <v>0.40110281782907198</v>
      </c>
      <c r="AO455" s="16">
        <v>0.35765134936637699</v>
      </c>
      <c r="AP455" s="16"/>
      <c r="AQ455" s="16">
        <v>0.50621796358705096</v>
      </c>
      <c r="AR455" s="16">
        <v>0.33527770180611099</v>
      </c>
      <c r="AS455" s="16">
        <v>0.34108827537673703</v>
      </c>
      <c r="AT455" s="16"/>
      <c r="AU455" s="16">
        <v>0.37228711502022199</v>
      </c>
      <c r="AV455" s="16">
        <v>0.35929513502671201</v>
      </c>
      <c r="AW455" s="16"/>
      <c r="AX455" s="16">
        <v>0.39080531820916697</v>
      </c>
      <c r="AY455" s="16">
        <v>0.282262131895617</v>
      </c>
      <c r="AZ455" s="16"/>
      <c r="BA455" s="16">
        <v>0.42517037212456799</v>
      </c>
      <c r="BB455" s="16">
        <v>0.54116217351290097</v>
      </c>
      <c r="BC455" s="16"/>
      <c r="BD455" s="16">
        <v>0.39962115910808099</v>
      </c>
      <c r="BE455" s="16">
        <v>0.40551448045577299</v>
      </c>
    </row>
    <row r="456" spans="2:57" x14ac:dyDescent="0.35">
      <c r="B456" t="s">
        <v>640</v>
      </c>
      <c r="C456" s="16">
        <v>0.36175971902922899</v>
      </c>
      <c r="D456" s="16">
        <v>0.39087181316616998</v>
      </c>
      <c r="E456" s="16">
        <v>0.332495280984825</v>
      </c>
      <c r="F456" s="16"/>
      <c r="G456" s="16">
        <v>0.24366738973713101</v>
      </c>
      <c r="H456" s="16">
        <v>0.31835425950200102</v>
      </c>
      <c r="I456" s="16">
        <v>0.37774830587257702</v>
      </c>
      <c r="J456" s="16">
        <v>0.35517872136716699</v>
      </c>
      <c r="K456" s="16">
        <v>0.41053214568700502</v>
      </c>
      <c r="L456" s="16">
        <v>0.42083656107213002</v>
      </c>
      <c r="M456" s="16"/>
      <c r="N456" s="16">
        <v>0.39415091393176999</v>
      </c>
      <c r="O456" s="16">
        <v>0.35905378763583301</v>
      </c>
      <c r="P456" s="16">
        <v>0.37063987662911801</v>
      </c>
      <c r="Q456" s="16">
        <v>0.32674105411519699</v>
      </c>
      <c r="R456" s="16"/>
      <c r="S456" s="16">
        <v>0.413952377459682</v>
      </c>
      <c r="T456" s="16">
        <v>0.28656693570053199</v>
      </c>
      <c r="U456" s="16"/>
      <c r="V456" s="16">
        <v>0.23105843455013</v>
      </c>
      <c r="W456" s="16">
        <v>0.35456477056180602</v>
      </c>
      <c r="X456" s="16">
        <v>0.45581082893667002</v>
      </c>
      <c r="Y456" s="16">
        <v>0.53624122811667496</v>
      </c>
      <c r="Z456" s="16"/>
      <c r="AA456" s="16">
        <v>0.240058634834347</v>
      </c>
      <c r="AB456" s="16">
        <v>0.349199814835147</v>
      </c>
      <c r="AC456" s="16">
        <v>0.40178622741505599</v>
      </c>
      <c r="AD456" s="16">
        <v>0.50012837865144899</v>
      </c>
      <c r="AE456" s="16">
        <v>0.50139685945760004</v>
      </c>
      <c r="AF456" s="16">
        <v>0.48056626160218202</v>
      </c>
      <c r="AG456" s="16"/>
      <c r="AH456" s="16">
        <v>0.36964455707780502</v>
      </c>
      <c r="AI456" s="16">
        <v>0.43311695844624598</v>
      </c>
      <c r="AJ456" s="16"/>
      <c r="AK456" s="16">
        <v>0.350315140967914</v>
      </c>
      <c r="AL456" s="16">
        <v>0.432537151625695</v>
      </c>
      <c r="AM456" s="16"/>
      <c r="AN456" s="16">
        <v>0.37778819175755002</v>
      </c>
      <c r="AO456" s="16">
        <v>0.42634707801928901</v>
      </c>
      <c r="AP456" s="16"/>
      <c r="AQ456" s="16">
        <v>0.42270336622339399</v>
      </c>
      <c r="AR456" s="16">
        <v>0.33246850270224398</v>
      </c>
      <c r="AS456" s="16">
        <v>0.40109833782509602</v>
      </c>
      <c r="AT456" s="16"/>
      <c r="AU456" s="16">
        <v>0.38923358303815198</v>
      </c>
      <c r="AV456" s="16">
        <v>0.33574052418935002</v>
      </c>
      <c r="AW456" s="16"/>
      <c r="AX456" s="16">
        <v>0.39489659709457597</v>
      </c>
      <c r="AY456" s="16">
        <v>0.27599955649483598</v>
      </c>
      <c r="AZ456" s="16"/>
      <c r="BA456" s="16">
        <v>0.393693548743898</v>
      </c>
      <c r="BB456" s="16">
        <v>0.423543626223775</v>
      </c>
      <c r="BC456" s="16"/>
      <c r="BD456" s="16">
        <v>0.42888661149395702</v>
      </c>
      <c r="BE456" s="16">
        <v>0.39563635349332299</v>
      </c>
    </row>
    <row r="457" spans="2:57" x14ac:dyDescent="0.35">
      <c r="B457" t="s">
        <v>626</v>
      </c>
      <c r="C457" s="16">
        <v>0.322869731467673</v>
      </c>
      <c r="D457" s="16">
        <v>0.347486844023769</v>
      </c>
      <c r="E457" s="16">
        <v>0.29748813321245698</v>
      </c>
      <c r="F457" s="16"/>
      <c r="G457" s="16">
        <v>0.26686756518511601</v>
      </c>
      <c r="H457" s="16">
        <v>0.33471865711437099</v>
      </c>
      <c r="I457" s="16">
        <v>0.38079532021156098</v>
      </c>
      <c r="J457" s="16">
        <v>0.29440202843518898</v>
      </c>
      <c r="K457" s="16">
        <v>0.34787088636739999</v>
      </c>
      <c r="L457" s="16">
        <v>0.30218683843025101</v>
      </c>
      <c r="M457" s="16"/>
      <c r="N457" s="16">
        <v>0.33530762250182899</v>
      </c>
      <c r="O457" s="16">
        <v>0.32122631653038902</v>
      </c>
      <c r="P457" s="16">
        <v>0.29459480238434299</v>
      </c>
      <c r="Q457" s="16">
        <v>0.36084461265262402</v>
      </c>
      <c r="R457" s="16"/>
      <c r="S457" s="16">
        <v>0.33946188287081203</v>
      </c>
      <c r="T457" s="16">
        <v>0.30104091866737898</v>
      </c>
      <c r="U457" s="16"/>
      <c r="V457" s="16">
        <v>0.23596038163149399</v>
      </c>
      <c r="W457" s="16">
        <v>0.31659498503076999</v>
      </c>
      <c r="X457" s="16">
        <v>0.38321724735674401</v>
      </c>
      <c r="Y457" s="16">
        <v>0.46689102561734602</v>
      </c>
      <c r="Z457" s="16"/>
      <c r="AA457" s="16">
        <v>0.24050314756220501</v>
      </c>
      <c r="AB457" s="16">
        <v>0.31411120658568797</v>
      </c>
      <c r="AC457" s="16">
        <v>0.35343518802572099</v>
      </c>
      <c r="AD457" s="16">
        <v>0.39358596294196302</v>
      </c>
      <c r="AE457" s="16">
        <v>0.43623835734089</v>
      </c>
      <c r="AF457" s="16">
        <v>0.497348620429165</v>
      </c>
      <c r="AG457" s="16"/>
      <c r="AH457" s="16">
        <v>0.33158936411246298</v>
      </c>
      <c r="AI457" s="16">
        <v>0.35823685280695899</v>
      </c>
      <c r="AJ457" s="16"/>
      <c r="AK457" s="16">
        <v>0.31078141871367698</v>
      </c>
      <c r="AL457" s="16">
        <v>0.34796006218857001</v>
      </c>
      <c r="AM457" s="16"/>
      <c r="AN457" s="16">
        <v>0.342233349811706</v>
      </c>
      <c r="AO457" s="16">
        <v>0.35570113793777502</v>
      </c>
      <c r="AP457" s="16"/>
      <c r="AQ457" s="16">
        <v>0.43367511813135501</v>
      </c>
      <c r="AR457" s="16">
        <v>0.29300784941906399</v>
      </c>
      <c r="AS457" s="16">
        <v>0.31337596725647898</v>
      </c>
      <c r="AT457" s="16"/>
      <c r="AU457" s="16">
        <v>0.30699716116433501</v>
      </c>
      <c r="AV457" s="16">
        <v>0.34719825758642198</v>
      </c>
      <c r="AW457" s="16"/>
      <c r="AX457" s="16">
        <v>0.34901056527229801</v>
      </c>
      <c r="AY457" s="16">
        <v>0.226361515961372</v>
      </c>
      <c r="AZ457" s="16"/>
      <c r="BA457" s="16">
        <v>0.38525298374149403</v>
      </c>
      <c r="BB457" s="16">
        <v>0.46451874093123502</v>
      </c>
      <c r="BC457" s="16"/>
      <c r="BD457" s="16">
        <v>0.36532141498241499</v>
      </c>
      <c r="BE457" s="16">
        <v>0.35436421985721001</v>
      </c>
    </row>
    <row r="458" spans="2:57" x14ac:dyDescent="0.35">
      <c r="B458" t="s">
        <v>627</v>
      </c>
      <c r="C458" s="16">
        <v>0.29833572625066901</v>
      </c>
      <c r="D458" s="16">
        <v>0.35645841209460699</v>
      </c>
      <c r="E458" s="16">
        <v>0.23999919663901201</v>
      </c>
      <c r="F458" s="16"/>
      <c r="G458" s="16">
        <v>0.25112919282858598</v>
      </c>
      <c r="H458" s="16">
        <v>0.293290272552651</v>
      </c>
      <c r="I458" s="16">
        <v>0.29633823189181102</v>
      </c>
      <c r="J458" s="16">
        <v>0.313529518125365</v>
      </c>
      <c r="K458" s="16">
        <v>0.30947894531139603</v>
      </c>
      <c r="L458" s="16">
        <v>0.31117457022459</v>
      </c>
      <c r="M458" s="16"/>
      <c r="N458" s="16">
        <v>0.28187854530630302</v>
      </c>
      <c r="O458" s="16">
        <v>0.31272744981124301</v>
      </c>
      <c r="P458" s="16">
        <v>0.27819720707319001</v>
      </c>
      <c r="Q458" s="16">
        <v>0.32989004883168599</v>
      </c>
      <c r="R458" s="16"/>
      <c r="S458" s="16">
        <v>0.32099559237645497</v>
      </c>
      <c r="T458" s="16">
        <v>0.26710051744018098</v>
      </c>
      <c r="U458" s="16"/>
      <c r="V458" s="16">
        <v>0.220110927824791</v>
      </c>
      <c r="W458" s="16">
        <v>0.255018347390914</v>
      </c>
      <c r="X458" s="16">
        <v>0.40261858098472902</v>
      </c>
      <c r="Y458" s="16">
        <v>0.40965090453894498</v>
      </c>
      <c r="Z458" s="16"/>
      <c r="AA458" s="16">
        <v>0.243203615292965</v>
      </c>
      <c r="AB458" s="16">
        <v>0.24967704228743101</v>
      </c>
      <c r="AC458" s="16">
        <v>0.22652891983908199</v>
      </c>
      <c r="AD458" s="16">
        <v>0.37185019267972902</v>
      </c>
      <c r="AE458" s="16">
        <v>0.50993718489341699</v>
      </c>
      <c r="AF458" s="16">
        <v>0.37967999140332798</v>
      </c>
      <c r="AG458" s="16"/>
      <c r="AH458" s="16">
        <v>0.324290046695068</v>
      </c>
      <c r="AI458" s="16">
        <v>0.31017804256058501</v>
      </c>
      <c r="AJ458" s="16"/>
      <c r="AK458" s="16">
        <v>0.29440012019133199</v>
      </c>
      <c r="AL458" s="16">
        <v>0.32248349922494501</v>
      </c>
      <c r="AM458" s="16"/>
      <c r="AN458" s="16">
        <v>0.33905570724338502</v>
      </c>
      <c r="AO458" s="16">
        <v>0.31956165319798402</v>
      </c>
      <c r="AP458" s="16"/>
      <c r="AQ458" s="16">
        <v>0.38339528695677699</v>
      </c>
      <c r="AR458" s="16">
        <v>0.289226849882805</v>
      </c>
      <c r="AS458" s="16">
        <v>0.29427810675771299</v>
      </c>
      <c r="AT458" s="16"/>
      <c r="AU458" s="16">
        <v>0.30865978173960801</v>
      </c>
      <c r="AV458" s="16">
        <v>0.29139673814207601</v>
      </c>
      <c r="AW458" s="16"/>
      <c r="AX458" s="16">
        <v>0.32008362067400598</v>
      </c>
      <c r="AY458" s="16">
        <v>0.24423217298757</v>
      </c>
      <c r="AZ458" s="16"/>
      <c r="BA458" s="16">
        <v>0.348203004175134</v>
      </c>
      <c r="BB458" s="16">
        <v>0.30424120006920202</v>
      </c>
      <c r="BC458" s="16"/>
      <c r="BD458" s="16">
        <v>0.38812328447891498</v>
      </c>
      <c r="BE458" s="16">
        <v>0.29089915739167299</v>
      </c>
    </row>
    <row r="459" spans="2:57" x14ac:dyDescent="0.35">
      <c r="B459" t="s">
        <v>632</v>
      </c>
      <c r="C459" s="16">
        <v>0.27437919776418801</v>
      </c>
      <c r="D459" s="16">
        <v>0.30557027519819802</v>
      </c>
      <c r="E459" s="16">
        <v>0.24229785494893399</v>
      </c>
      <c r="F459" s="16"/>
      <c r="G459" s="16">
        <v>0.305047978026522</v>
      </c>
      <c r="H459" s="16">
        <v>0.28256168477377303</v>
      </c>
      <c r="I459" s="16">
        <v>0.32620994310653501</v>
      </c>
      <c r="J459" s="16">
        <v>0.274177968060621</v>
      </c>
      <c r="K459" s="16">
        <v>0.22224658356486701</v>
      </c>
      <c r="L459" s="16">
        <v>0.250851300458386</v>
      </c>
      <c r="M459" s="16"/>
      <c r="N459" s="16">
        <v>0.28427321075996997</v>
      </c>
      <c r="O459" s="16">
        <v>0.29541662486922698</v>
      </c>
      <c r="P459" s="16">
        <v>0.23896548211850199</v>
      </c>
      <c r="Q459" s="16">
        <v>0.30587899105542499</v>
      </c>
      <c r="R459" s="16"/>
      <c r="S459" s="16">
        <v>0.28768073141606099</v>
      </c>
      <c r="T459" s="16">
        <v>0.25595679325283299</v>
      </c>
      <c r="U459" s="16"/>
      <c r="V459" s="16">
        <v>0.21402447166218899</v>
      </c>
      <c r="W459" s="16">
        <v>0.25811829373461598</v>
      </c>
      <c r="X459" s="16">
        <v>0.33383966200068499</v>
      </c>
      <c r="Y459" s="16">
        <v>0.356459839006393</v>
      </c>
      <c r="Z459" s="16"/>
      <c r="AA459" s="16">
        <v>0.22215612687442299</v>
      </c>
      <c r="AB459" s="16">
        <v>0.26088992319540999</v>
      </c>
      <c r="AC459" s="16">
        <v>0.24138694939769501</v>
      </c>
      <c r="AD459" s="16">
        <v>0.34332940367530501</v>
      </c>
      <c r="AE459" s="16">
        <v>0.36043658828678399</v>
      </c>
      <c r="AF459" s="16">
        <v>0.38973214410170898</v>
      </c>
      <c r="AG459" s="16"/>
      <c r="AH459" s="16">
        <v>0.29052531278007598</v>
      </c>
      <c r="AI459" s="16">
        <v>0.28839752548963099</v>
      </c>
      <c r="AJ459" s="16"/>
      <c r="AK459" s="16">
        <v>0.27697106493852602</v>
      </c>
      <c r="AL459" s="16">
        <v>0.29727681485979601</v>
      </c>
      <c r="AM459" s="16"/>
      <c r="AN459" s="16">
        <v>0.29802742429276802</v>
      </c>
      <c r="AO459" s="16">
        <v>0.30868646869803201</v>
      </c>
      <c r="AP459" s="16"/>
      <c r="AQ459" s="16">
        <v>0.33444235388812599</v>
      </c>
      <c r="AR459" s="16">
        <v>0.24819743845480699</v>
      </c>
      <c r="AS459" s="16">
        <v>0.29396730801262699</v>
      </c>
      <c r="AT459" s="16"/>
      <c r="AU459" s="16">
        <v>0.27266780711386601</v>
      </c>
      <c r="AV459" s="16">
        <v>0.27614128018197598</v>
      </c>
      <c r="AW459" s="16"/>
      <c r="AX459" s="16">
        <v>0.30259251642693302</v>
      </c>
      <c r="AY459" s="16">
        <v>0.18978446684414599</v>
      </c>
      <c r="AZ459" s="16"/>
      <c r="BA459" s="16">
        <v>0.34161493825116301</v>
      </c>
      <c r="BB459" s="16">
        <v>0.46249723762668199</v>
      </c>
      <c r="BC459" s="16"/>
      <c r="BD459" s="16">
        <v>0.34710850367366097</v>
      </c>
      <c r="BE459" s="16">
        <v>0.29570676346145702</v>
      </c>
    </row>
    <row r="460" spans="2:57" x14ac:dyDescent="0.35">
      <c r="B460" t="s">
        <v>630</v>
      </c>
      <c r="C460" s="16">
        <v>0.267164381521937</v>
      </c>
      <c r="D460" s="16">
        <v>0.30397462375842399</v>
      </c>
      <c r="E460" s="16">
        <v>0.22968809040188001</v>
      </c>
      <c r="F460" s="16"/>
      <c r="G460" s="16">
        <v>0.24568980193654499</v>
      </c>
      <c r="H460" s="16">
        <v>0.241822622257401</v>
      </c>
      <c r="I460" s="16">
        <v>0.34374137395767901</v>
      </c>
      <c r="J460" s="16">
        <v>0.28280040982653998</v>
      </c>
      <c r="K460" s="16">
        <v>0.206644125336302</v>
      </c>
      <c r="L460" s="16">
        <v>0.27757679181876999</v>
      </c>
      <c r="M460" s="16"/>
      <c r="N460" s="16">
        <v>0.28521804957207803</v>
      </c>
      <c r="O460" s="16">
        <v>0.30031262992751601</v>
      </c>
      <c r="P460" s="16">
        <v>0.25188200115503501</v>
      </c>
      <c r="Q460" s="16">
        <v>0.24995553760477299</v>
      </c>
      <c r="R460" s="16"/>
      <c r="S460" s="16">
        <v>0.29064874629430998</v>
      </c>
      <c r="T460" s="16">
        <v>0.23437310135068601</v>
      </c>
      <c r="U460" s="16"/>
      <c r="V460" s="16">
        <v>0.18255235554162</v>
      </c>
      <c r="W460" s="16">
        <v>0.26315613479764699</v>
      </c>
      <c r="X460" s="16">
        <v>0.34081933104943402</v>
      </c>
      <c r="Y460" s="16">
        <v>0.28650393775994099</v>
      </c>
      <c r="Z460" s="16"/>
      <c r="AA460" s="16">
        <v>0.193662407671335</v>
      </c>
      <c r="AB460" s="16">
        <v>0.239329361738672</v>
      </c>
      <c r="AC460" s="16">
        <v>0.26102901981858601</v>
      </c>
      <c r="AD460" s="16">
        <v>0.39464199902529701</v>
      </c>
      <c r="AE460" s="16">
        <v>0.353917484111753</v>
      </c>
      <c r="AF460" s="16">
        <v>0.24231260777333499</v>
      </c>
      <c r="AG460" s="16"/>
      <c r="AH460" s="16">
        <v>0.31586406841916198</v>
      </c>
      <c r="AI460" s="16">
        <v>0.274397848260369</v>
      </c>
      <c r="AJ460" s="16"/>
      <c r="AK460" s="16">
        <v>0.28680189376192999</v>
      </c>
      <c r="AL460" s="16">
        <v>0.26844072972487498</v>
      </c>
      <c r="AM460" s="16"/>
      <c r="AN460" s="16">
        <v>0.32369044922363699</v>
      </c>
      <c r="AO460" s="16">
        <v>0.256688560885724</v>
      </c>
      <c r="AP460" s="16"/>
      <c r="AQ460" s="16">
        <v>0.38881429681026602</v>
      </c>
      <c r="AR460" s="16">
        <v>0.23283676232390699</v>
      </c>
      <c r="AS460" s="16">
        <v>0.26778793624371799</v>
      </c>
      <c r="AT460" s="16"/>
      <c r="AU460" s="16">
        <v>0.25208614580227501</v>
      </c>
      <c r="AV460" s="16">
        <v>0.28958416293899403</v>
      </c>
      <c r="AW460" s="16"/>
      <c r="AX460" s="16">
        <v>0.29419765017806299</v>
      </c>
      <c r="AY460" s="16">
        <v>0.16354721854600399</v>
      </c>
      <c r="AZ460" s="16"/>
      <c r="BA460" s="16">
        <v>0.32806518358987502</v>
      </c>
      <c r="BB460" s="16">
        <v>0.35257583684724902</v>
      </c>
      <c r="BC460" s="16"/>
      <c r="BD460" s="16">
        <v>0.31399843235363001</v>
      </c>
      <c r="BE460" s="16">
        <v>0.29418587037444199</v>
      </c>
    </row>
    <row r="461" spans="2:57" x14ac:dyDescent="0.35">
      <c r="B461" t="s">
        <v>629</v>
      </c>
      <c r="C461" s="16">
        <v>0.22675306026101799</v>
      </c>
      <c r="D461" s="16">
        <v>0.27103587524146799</v>
      </c>
      <c r="E461" s="16">
        <v>0.18307805157356299</v>
      </c>
      <c r="F461" s="16"/>
      <c r="G461" s="16">
        <v>0.27742494853641803</v>
      </c>
      <c r="H461" s="16">
        <v>0.24945837588890399</v>
      </c>
      <c r="I461" s="16">
        <v>0.30685945522046898</v>
      </c>
      <c r="J461" s="16">
        <v>0.222925660683922</v>
      </c>
      <c r="K461" s="16">
        <v>0.164397554201101</v>
      </c>
      <c r="L461" s="16">
        <v>0.16829246945373999</v>
      </c>
      <c r="M461" s="16"/>
      <c r="N461" s="16">
        <v>0.25074857521678001</v>
      </c>
      <c r="O461" s="16">
        <v>0.21610497614268301</v>
      </c>
      <c r="P461" s="16">
        <v>0.202845302322263</v>
      </c>
      <c r="Q461" s="16">
        <v>0.25731035666823199</v>
      </c>
      <c r="R461" s="16"/>
      <c r="S461" s="16">
        <v>0.21413716954880399</v>
      </c>
      <c r="T461" s="16">
        <v>0.24806511934197101</v>
      </c>
      <c r="U461" s="16"/>
      <c r="V461" s="16">
        <v>0.21857608441908799</v>
      </c>
      <c r="W461" s="16">
        <v>0.200250096421562</v>
      </c>
      <c r="X461" s="16">
        <v>0.25164604370246202</v>
      </c>
      <c r="Y461" s="16">
        <v>0.33214492457903599</v>
      </c>
      <c r="Z461" s="16"/>
      <c r="AA461" s="16">
        <v>0.23712005871493799</v>
      </c>
      <c r="AB461" s="16">
        <v>0.15352473420610799</v>
      </c>
      <c r="AC461" s="16">
        <v>0.212760029107875</v>
      </c>
      <c r="AD461" s="16">
        <v>0.24797831988018801</v>
      </c>
      <c r="AE461" s="16">
        <v>0.27871650467713799</v>
      </c>
      <c r="AF461" s="16">
        <v>0.26782733276814702</v>
      </c>
      <c r="AG461" s="16"/>
      <c r="AH461" s="16">
        <v>0.25225860157783098</v>
      </c>
      <c r="AI461" s="16">
        <v>0.24232865518916999</v>
      </c>
      <c r="AJ461" s="16"/>
      <c r="AK461" s="16">
        <v>0.24869817382604101</v>
      </c>
      <c r="AL461" s="16">
        <v>0.25679962007954998</v>
      </c>
      <c r="AM461" s="16"/>
      <c r="AN461" s="16">
        <v>0.25472660691027399</v>
      </c>
      <c r="AO461" s="16">
        <v>0.273667158792754</v>
      </c>
      <c r="AP461" s="16"/>
      <c r="AQ461" s="16">
        <v>0.27728556829089801</v>
      </c>
      <c r="AR461" s="16">
        <v>0.187576034705392</v>
      </c>
      <c r="AS461" s="16">
        <v>0.274391898965759</v>
      </c>
      <c r="AT461" s="16"/>
      <c r="AU461" s="16">
        <v>0.22157134321626601</v>
      </c>
      <c r="AV461" s="16">
        <v>0.23176797460815801</v>
      </c>
      <c r="AW461" s="16"/>
      <c r="AX461" s="16">
        <v>0.25021818527509498</v>
      </c>
      <c r="AY461" s="16">
        <v>0.159868184572968</v>
      </c>
      <c r="AZ461" s="16"/>
      <c r="BA461" s="16">
        <v>0.296163842756829</v>
      </c>
      <c r="BB461" s="16">
        <v>0.30694809464035999</v>
      </c>
      <c r="BC461" s="16"/>
      <c r="BD461" s="16">
        <v>0.28944143384500098</v>
      </c>
      <c r="BE461" s="16">
        <v>0.21005109816138601</v>
      </c>
    </row>
    <row r="462" spans="2:57" x14ac:dyDescent="0.35">
      <c r="B462" t="s">
        <v>633</v>
      </c>
      <c r="C462" s="16">
        <v>0.21560067414688999</v>
      </c>
      <c r="D462" s="16">
        <v>0.270136920550403</v>
      </c>
      <c r="E462" s="16">
        <v>0.16442168439125199</v>
      </c>
      <c r="F462" s="16"/>
      <c r="G462" s="16">
        <v>0.26237907928062199</v>
      </c>
      <c r="H462" s="16">
        <v>0.23346310861134301</v>
      </c>
      <c r="I462" s="16">
        <v>0.28804425523202898</v>
      </c>
      <c r="J462" s="16">
        <v>0.17135313986351899</v>
      </c>
      <c r="K462" s="16">
        <v>0.15687487831340499</v>
      </c>
      <c r="L462" s="16">
        <v>0.197111788248439</v>
      </c>
      <c r="M462" s="16"/>
      <c r="N462" s="16">
        <v>0.283102732066979</v>
      </c>
      <c r="O462" s="16">
        <v>0.16860584276726201</v>
      </c>
      <c r="P462" s="16">
        <v>0.18298110154123801</v>
      </c>
      <c r="Q462" s="16">
        <v>0.260770655224558</v>
      </c>
      <c r="R462" s="16"/>
      <c r="S462" s="16">
        <v>0.229595241355219</v>
      </c>
      <c r="T462" s="16">
        <v>0.19662301274767299</v>
      </c>
      <c r="U462" s="16"/>
      <c r="V462" s="16">
        <v>0.128156909857532</v>
      </c>
      <c r="W462" s="16">
        <v>0.20537417175184899</v>
      </c>
      <c r="X462" s="16">
        <v>0.28844549499127697</v>
      </c>
      <c r="Y462" s="16">
        <v>0.31081037411568402</v>
      </c>
      <c r="Z462" s="16"/>
      <c r="AA462" s="16">
        <v>0.164353751248564</v>
      </c>
      <c r="AB462" s="16">
        <v>0.14825835622688699</v>
      </c>
      <c r="AC462" s="16">
        <v>0.22463310250831101</v>
      </c>
      <c r="AD462" s="16">
        <v>0.29375956808619202</v>
      </c>
      <c r="AE462" s="16">
        <v>0.34106774748826801</v>
      </c>
      <c r="AF462" s="16">
        <v>0.31924983426839199</v>
      </c>
      <c r="AG462" s="16"/>
      <c r="AH462" s="16">
        <v>0.23898280922401</v>
      </c>
      <c r="AI462" s="16">
        <v>0.23842689350271701</v>
      </c>
      <c r="AJ462" s="16"/>
      <c r="AK462" s="16">
        <v>0.22306456777444</v>
      </c>
      <c r="AL462" s="16">
        <v>0.22995515805615699</v>
      </c>
      <c r="AM462" s="16"/>
      <c r="AN462" s="16">
        <v>0.248860084896602</v>
      </c>
      <c r="AO462" s="16">
        <v>0.240626971757572</v>
      </c>
      <c r="AP462" s="16"/>
      <c r="AQ462" s="16">
        <v>0.236773631700571</v>
      </c>
      <c r="AR462" s="16">
        <v>0.19720194323471801</v>
      </c>
      <c r="AS462" s="16">
        <v>0.258643023749412</v>
      </c>
      <c r="AT462" s="16"/>
      <c r="AU462" s="16">
        <v>0.22263066042666901</v>
      </c>
      <c r="AV462" s="16">
        <v>0.211093372074628</v>
      </c>
      <c r="AW462" s="16"/>
      <c r="AX462" s="16">
        <v>0.229758893787079</v>
      </c>
      <c r="AY462" s="16">
        <v>0.193815717480086</v>
      </c>
      <c r="AZ462" s="16"/>
      <c r="BA462" s="16">
        <v>0.29572214853720402</v>
      </c>
      <c r="BB462" s="16">
        <v>0.28585991913268799</v>
      </c>
      <c r="BC462" s="16"/>
      <c r="BD462" s="16">
        <v>0.29132599941023102</v>
      </c>
      <c r="BE462" s="16">
        <v>0.21518919236044301</v>
      </c>
    </row>
    <row r="463" spans="2:57" x14ac:dyDescent="0.35">
      <c r="B463" t="s">
        <v>641</v>
      </c>
      <c r="C463" s="16">
        <v>0.21401114422887399</v>
      </c>
      <c r="D463" s="16">
        <v>0.248284513046309</v>
      </c>
      <c r="E463" s="16">
        <v>0.181284805126294</v>
      </c>
      <c r="F463" s="16"/>
      <c r="G463" s="16">
        <v>0.26325550671709302</v>
      </c>
      <c r="H463" s="16">
        <v>0.23465800116612401</v>
      </c>
      <c r="I463" s="16">
        <v>0.268114302085245</v>
      </c>
      <c r="J463" s="16">
        <v>0.20545096951519601</v>
      </c>
      <c r="K463" s="16">
        <v>0.16428284074768801</v>
      </c>
      <c r="L463" s="16">
        <v>0.17187648706933001</v>
      </c>
      <c r="M463" s="16"/>
      <c r="N463" s="16">
        <v>0.22424870045390999</v>
      </c>
      <c r="O463" s="16">
        <v>0.19965903472839799</v>
      </c>
      <c r="P463" s="16">
        <v>0.19442935173257</v>
      </c>
      <c r="Q463" s="16">
        <v>0.25066273451430598</v>
      </c>
      <c r="R463" s="16"/>
      <c r="S463" s="16">
        <v>0.212875265458882</v>
      </c>
      <c r="T463" s="16">
        <v>0.21786265169035199</v>
      </c>
      <c r="U463" s="16"/>
      <c r="V463" s="16">
        <v>0.206299261247018</v>
      </c>
      <c r="W463" s="16">
        <v>0.184839633672266</v>
      </c>
      <c r="X463" s="16">
        <v>0.25473493247527901</v>
      </c>
      <c r="Y463" s="16">
        <v>0.230700327047937</v>
      </c>
      <c r="Z463" s="16"/>
      <c r="AA463" s="16">
        <v>0.192556072118484</v>
      </c>
      <c r="AB463" s="16">
        <v>0.191460149928216</v>
      </c>
      <c r="AC463" s="16">
        <v>0.22275414821897499</v>
      </c>
      <c r="AD463" s="16">
        <v>0.24563966932898901</v>
      </c>
      <c r="AE463" s="16">
        <v>0.25565193458586</v>
      </c>
      <c r="AF463" s="16">
        <v>0.24815859886666999</v>
      </c>
      <c r="AG463" s="16"/>
      <c r="AH463" s="16">
        <v>0.248678881492083</v>
      </c>
      <c r="AI463" s="16">
        <v>0.21439547508109699</v>
      </c>
      <c r="AJ463" s="16"/>
      <c r="AK463" s="16">
        <v>0.24834737200526499</v>
      </c>
      <c r="AL463" s="16">
        <v>0.22283829222844001</v>
      </c>
      <c r="AM463" s="16"/>
      <c r="AN463" s="16">
        <v>0.23952042329905501</v>
      </c>
      <c r="AO463" s="16">
        <v>0.24832838169629001</v>
      </c>
      <c r="AP463" s="16"/>
      <c r="AQ463" s="16">
        <v>0.26974850484190799</v>
      </c>
      <c r="AR463" s="16">
        <v>0.18994759274363099</v>
      </c>
      <c r="AS463" s="16">
        <v>0.241298070017778</v>
      </c>
      <c r="AT463" s="16"/>
      <c r="AU463" s="16">
        <v>0.20359926799959899</v>
      </c>
      <c r="AV463" s="16">
        <v>0.23000863688723999</v>
      </c>
      <c r="AW463" s="16"/>
      <c r="AX463" s="16">
        <v>0.23535147357792499</v>
      </c>
      <c r="AY463" s="16">
        <v>0.15559361905611099</v>
      </c>
      <c r="AZ463" s="16"/>
      <c r="BA463" s="16">
        <v>0.27224674637427498</v>
      </c>
      <c r="BB463" s="16">
        <v>0.30080079553516698</v>
      </c>
      <c r="BC463" s="16"/>
      <c r="BD463" s="16">
        <v>0.27977546945349002</v>
      </c>
      <c r="BE463" s="16">
        <v>0.20984004924359301</v>
      </c>
    </row>
    <row r="464" spans="2:57" x14ac:dyDescent="0.35">
      <c r="B464" t="s">
        <v>642</v>
      </c>
      <c r="C464" s="16">
        <v>0.20462492783017999</v>
      </c>
      <c r="D464" s="16">
        <v>0.25027925549076302</v>
      </c>
      <c r="E464" s="16">
        <v>0.15878265692518601</v>
      </c>
      <c r="F464" s="16"/>
      <c r="G464" s="16">
        <v>0.155238780083572</v>
      </c>
      <c r="H464" s="16">
        <v>0.24337083325450701</v>
      </c>
      <c r="I464" s="16">
        <v>0.28186210996968097</v>
      </c>
      <c r="J464" s="16">
        <v>0.21400827914748899</v>
      </c>
      <c r="K464" s="16">
        <v>0.159536314873026</v>
      </c>
      <c r="L464" s="16">
        <v>0.16911794489384099</v>
      </c>
      <c r="M464" s="16"/>
      <c r="N464" s="16">
        <v>0.21944536863480599</v>
      </c>
      <c r="O464" s="16">
        <v>0.190616999789015</v>
      </c>
      <c r="P464" s="16">
        <v>0.17097659326652401</v>
      </c>
      <c r="Q464" s="16">
        <v>0.260301789527979</v>
      </c>
      <c r="R464" s="16"/>
      <c r="S464" s="16">
        <v>0.215426397648109</v>
      </c>
      <c r="T464" s="16">
        <v>0.19035886385397999</v>
      </c>
      <c r="U464" s="16"/>
      <c r="V464" s="16">
        <v>0.12378432341404801</v>
      </c>
      <c r="W464" s="16">
        <v>0.18072667475322499</v>
      </c>
      <c r="X464" s="16">
        <v>0.28135692213374802</v>
      </c>
      <c r="Y464" s="16">
        <v>0.35295412828857697</v>
      </c>
      <c r="Z464" s="16"/>
      <c r="AA464" s="16">
        <v>0.15883240899168899</v>
      </c>
      <c r="AB464" s="16">
        <v>0.13077219347691599</v>
      </c>
      <c r="AC464" s="16">
        <v>0.15943710843609199</v>
      </c>
      <c r="AD464" s="16">
        <v>0.28194345876182703</v>
      </c>
      <c r="AE464" s="16">
        <v>0.38290404187077798</v>
      </c>
      <c r="AF464" s="16">
        <v>0.30109316697480498</v>
      </c>
      <c r="AG464" s="16"/>
      <c r="AH464" s="16">
        <v>0.22145032273595799</v>
      </c>
      <c r="AI464" s="16">
        <v>0.231941540171515</v>
      </c>
      <c r="AJ464" s="16"/>
      <c r="AK464" s="16">
        <v>0.195497406315469</v>
      </c>
      <c r="AL464" s="16">
        <v>0.223820982854742</v>
      </c>
      <c r="AM464" s="16"/>
      <c r="AN464" s="16">
        <v>0.224672807488495</v>
      </c>
      <c r="AO464" s="16">
        <v>0.23951332026237701</v>
      </c>
      <c r="AP464" s="16"/>
      <c r="AQ464" s="16">
        <v>0.26951524116556302</v>
      </c>
      <c r="AR464" s="16">
        <v>0.162207520575258</v>
      </c>
      <c r="AS464" s="16">
        <v>0.26096793640356503</v>
      </c>
      <c r="AT464" s="16"/>
      <c r="AU464" s="16">
        <v>0.19792541713449999</v>
      </c>
      <c r="AV464" s="16">
        <v>0.21608816195297301</v>
      </c>
      <c r="AW464" s="16"/>
      <c r="AX464" s="16">
        <v>0.22601238131467299</v>
      </c>
      <c r="AY464" s="16">
        <v>0.13780420968830501</v>
      </c>
      <c r="AZ464" s="16"/>
      <c r="BA464" s="16">
        <v>0.25570937212145201</v>
      </c>
      <c r="BB464" s="16">
        <v>0.290692134224254</v>
      </c>
      <c r="BC464" s="16"/>
      <c r="BD464" s="16">
        <v>0.27141906916879199</v>
      </c>
      <c r="BE464" s="16">
        <v>0.21131956336100199</v>
      </c>
    </row>
    <row r="465" spans="2:57" x14ac:dyDescent="0.35">
      <c r="B465" t="s">
        <v>635</v>
      </c>
      <c r="C465" s="16">
        <v>0.172144629341143</v>
      </c>
      <c r="D465" s="16">
        <v>0.21233919498015699</v>
      </c>
      <c r="E465" s="16">
        <v>0.13572214740710301</v>
      </c>
      <c r="F465" s="16"/>
      <c r="G465" s="16">
        <v>0.18691905825743599</v>
      </c>
      <c r="H465" s="16">
        <v>0.248337118336729</v>
      </c>
      <c r="I465" s="16">
        <v>0.22960692955170101</v>
      </c>
      <c r="J465" s="16">
        <v>0.13900230375649</v>
      </c>
      <c r="K465" s="16">
        <v>0.119356408425476</v>
      </c>
      <c r="L465" s="16">
        <v>0.12144888994423</v>
      </c>
      <c r="M465" s="16"/>
      <c r="N465" s="16">
        <v>0.17437196943816999</v>
      </c>
      <c r="O465" s="16">
        <v>0.181170694196676</v>
      </c>
      <c r="P465" s="16">
        <v>0.15042152979115</v>
      </c>
      <c r="Q465" s="16">
        <v>0.19758656832430499</v>
      </c>
      <c r="R465" s="16"/>
      <c r="S465" s="16">
        <v>0.16035329839328999</v>
      </c>
      <c r="T465" s="16">
        <v>0.191666552062247</v>
      </c>
      <c r="U465" s="16"/>
      <c r="V465" s="16">
        <v>0.131756480385749</v>
      </c>
      <c r="W465" s="16">
        <v>0.15882066796897401</v>
      </c>
      <c r="X465" s="16">
        <v>0.214652647466956</v>
      </c>
      <c r="Y465" s="16">
        <v>0.229477351905708</v>
      </c>
      <c r="Z465" s="16"/>
      <c r="AA465" s="16">
        <v>0.128719720792599</v>
      </c>
      <c r="AB465" s="16">
        <v>0.15350907508983999</v>
      </c>
      <c r="AC465" s="16">
        <v>0.170616861098038</v>
      </c>
      <c r="AD465" s="16">
        <v>0.22065957400084801</v>
      </c>
      <c r="AE465" s="16">
        <v>0.26143832908890902</v>
      </c>
      <c r="AF465" s="16">
        <v>0.23775216663947099</v>
      </c>
      <c r="AG465" s="16"/>
      <c r="AH465" s="16">
        <v>0.17957004903759999</v>
      </c>
      <c r="AI465" s="16">
        <v>0.213176207520267</v>
      </c>
      <c r="AJ465" s="16"/>
      <c r="AK465" s="16">
        <v>0.15978181128199101</v>
      </c>
      <c r="AL465" s="16">
        <v>0.21548055094022001</v>
      </c>
      <c r="AM465" s="16"/>
      <c r="AN465" s="16">
        <v>0.16858313541796799</v>
      </c>
      <c r="AO465" s="16">
        <v>0.22383769741960699</v>
      </c>
      <c r="AP465" s="16"/>
      <c r="AQ465" s="16">
        <v>0.17611673442989401</v>
      </c>
      <c r="AR465" s="16">
        <v>0.13954909165132001</v>
      </c>
      <c r="AS465" s="16">
        <v>0.24242012647184399</v>
      </c>
      <c r="AT465" s="16"/>
      <c r="AU465" s="16">
        <v>0.173456990642851</v>
      </c>
      <c r="AV465" s="16">
        <v>0.16856022771923601</v>
      </c>
      <c r="AW465" s="16"/>
      <c r="AX465" s="16">
        <v>0.18692894681769501</v>
      </c>
      <c r="AY465" s="16">
        <v>0.123660925385676</v>
      </c>
      <c r="AZ465" s="16"/>
      <c r="BA465" s="16">
        <v>0.212329569513766</v>
      </c>
      <c r="BB465" s="16">
        <v>0.25264245829297399</v>
      </c>
      <c r="BC465" s="16"/>
      <c r="BD465" s="16">
        <v>0.22169938834671801</v>
      </c>
      <c r="BE465" s="16">
        <v>0.174585016489577</v>
      </c>
    </row>
    <row r="466" spans="2:57" x14ac:dyDescent="0.35">
      <c r="B466" t="s">
        <v>643</v>
      </c>
      <c r="C466" s="16">
        <v>0.16450561666587701</v>
      </c>
      <c r="D466" s="16">
        <v>0.207351238995968</v>
      </c>
      <c r="E466" s="16">
        <v>0.12317600744196799</v>
      </c>
      <c r="F466" s="16"/>
      <c r="G466" s="16">
        <v>0.23097558321811601</v>
      </c>
      <c r="H466" s="16">
        <v>0.21777523981482</v>
      </c>
      <c r="I466" s="16">
        <v>0.233006007284738</v>
      </c>
      <c r="J466" s="16">
        <v>0.12942384620184</v>
      </c>
      <c r="K466" s="16">
        <v>0.123141605619498</v>
      </c>
      <c r="L466" s="16">
        <v>8.7162046717166597E-2</v>
      </c>
      <c r="M466" s="16"/>
      <c r="N466" s="16">
        <v>0.13459353383359601</v>
      </c>
      <c r="O466" s="16">
        <v>0.183385465727711</v>
      </c>
      <c r="P466" s="16">
        <v>0.15699792820921399</v>
      </c>
      <c r="Q466" s="16">
        <v>0.18146176433077299</v>
      </c>
      <c r="R466" s="16"/>
      <c r="S466" s="16">
        <v>0.15024876478308</v>
      </c>
      <c r="T466" s="16">
        <v>0.187673900124393</v>
      </c>
      <c r="U466" s="16"/>
      <c r="V466" s="16">
        <v>0.14692886818987</v>
      </c>
      <c r="W466" s="16">
        <v>0.15270851965422899</v>
      </c>
      <c r="X466" s="16">
        <v>0.18695765618877599</v>
      </c>
      <c r="Y466" s="16">
        <v>0.214131116599027</v>
      </c>
      <c r="Z466" s="16"/>
      <c r="AA466" s="16">
        <v>0.170181935038556</v>
      </c>
      <c r="AB466" s="16">
        <v>0.13271970997822299</v>
      </c>
      <c r="AC466" s="16">
        <v>0.107573480523697</v>
      </c>
      <c r="AD466" s="16">
        <v>0.178836463605135</v>
      </c>
      <c r="AE466" s="16">
        <v>0.23437220094737099</v>
      </c>
      <c r="AF466" s="16">
        <v>0.15546517171495899</v>
      </c>
      <c r="AG466" s="16"/>
      <c r="AH466" s="16">
        <v>0.154911386803644</v>
      </c>
      <c r="AI466" s="16">
        <v>0.205993963225272</v>
      </c>
      <c r="AJ466" s="16"/>
      <c r="AK466" s="16">
        <v>0.16676919767370799</v>
      </c>
      <c r="AL466" s="16">
        <v>0.19587458574501099</v>
      </c>
      <c r="AM466" s="16"/>
      <c r="AN466" s="16">
        <v>0.159691567518571</v>
      </c>
      <c r="AO466" s="16">
        <v>0.20616135831920299</v>
      </c>
      <c r="AP466" s="16"/>
      <c r="AQ466" s="16">
        <v>0.158176388798351</v>
      </c>
      <c r="AR466" s="16">
        <v>0.14355364139893301</v>
      </c>
      <c r="AS466" s="16">
        <v>0.21562542800342299</v>
      </c>
      <c r="AT466" s="16"/>
      <c r="AU466" s="16">
        <v>0.163027051981874</v>
      </c>
      <c r="AV466" s="16">
        <v>0.16407317634957699</v>
      </c>
      <c r="AW466" s="16"/>
      <c r="AX466" s="16">
        <v>0.17990079585300101</v>
      </c>
      <c r="AY466" s="16">
        <v>0.101273805761308</v>
      </c>
      <c r="AZ466" s="16"/>
      <c r="BA466" s="16">
        <v>0.18066762805338099</v>
      </c>
      <c r="BB466" s="16">
        <v>0.260957057726806</v>
      </c>
      <c r="BC466" s="16"/>
      <c r="BD466" s="16">
        <v>0.22323773318796</v>
      </c>
      <c r="BE466" s="16">
        <v>0.14724361866685401</v>
      </c>
    </row>
    <row r="467" spans="2:57" x14ac:dyDescent="0.35">
      <c r="B467" t="s">
        <v>638</v>
      </c>
      <c r="C467" s="16">
        <v>0.123311298236322</v>
      </c>
      <c r="D467" s="16">
        <v>0.16523232266468399</v>
      </c>
      <c r="E467" s="16">
        <v>8.4779517542003205E-2</v>
      </c>
      <c r="F467" s="16"/>
      <c r="G467" s="16">
        <v>0.16365656181134799</v>
      </c>
      <c r="H467" s="16">
        <v>0.175702373579811</v>
      </c>
      <c r="I467" s="16">
        <v>0.164459870842975</v>
      </c>
      <c r="J467" s="16">
        <v>9.9032698718341805E-2</v>
      </c>
      <c r="K467" s="16">
        <v>6.9375286546632706E-2</v>
      </c>
      <c r="L467" s="16">
        <v>8.4761409932229706E-2</v>
      </c>
      <c r="M467" s="16"/>
      <c r="N467" s="16">
        <v>9.3360715374487799E-2</v>
      </c>
      <c r="O467" s="16">
        <v>0.129999130556438</v>
      </c>
      <c r="P467" s="16">
        <v>0.102852278594963</v>
      </c>
      <c r="Q467" s="16">
        <v>0.17171902222256699</v>
      </c>
      <c r="R467" s="16"/>
      <c r="S467" s="16">
        <v>0.117533321598095</v>
      </c>
      <c r="T467" s="16">
        <v>0.13326632174575301</v>
      </c>
      <c r="U467" s="16"/>
      <c r="V467" s="16">
        <v>9.2855416708600702E-2</v>
      </c>
      <c r="W467" s="16">
        <v>0.12028440873433099</v>
      </c>
      <c r="X467" s="16">
        <v>0.14683613995334799</v>
      </c>
      <c r="Y467" s="16">
        <v>0.16456614507887399</v>
      </c>
      <c r="Z467" s="16"/>
      <c r="AA467" s="16">
        <v>0.13191466211288499</v>
      </c>
      <c r="AB467" s="16">
        <v>9.2127717438705597E-2</v>
      </c>
      <c r="AC467" s="16">
        <v>4.9454066954539903E-2</v>
      </c>
      <c r="AD467" s="16">
        <v>0.149533007093298</v>
      </c>
      <c r="AE467" s="16">
        <v>0.16676732401334499</v>
      </c>
      <c r="AF467" s="16">
        <v>0.122756661714279</v>
      </c>
      <c r="AG467" s="16"/>
      <c r="AH467" s="16">
        <v>0.124571151550777</v>
      </c>
      <c r="AI467" s="16">
        <v>0.13780367926189799</v>
      </c>
      <c r="AJ467" s="16"/>
      <c r="AK467" s="16">
        <v>0.13599376463826501</v>
      </c>
      <c r="AL467" s="16">
        <v>0.133992049730386</v>
      </c>
      <c r="AM467" s="16"/>
      <c r="AN467" s="16">
        <v>0.13871916127099901</v>
      </c>
      <c r="AO467" s="16">
        <v>0.14494317937371501</v>
      </c>
      <c r="AP467" s="16"/>
      <c r="AQ467" s="16">
        <v>0.162561100025607</v>
      </c>
      <c r="AR467" s="16">
        <v>0.111961688539335</v>
      </c>
      <c r="AS467" s="16">
        <v>0.133769039094909</v>
      </c>
      <c r="AT467" s="16"/>
      <c r="AU467" s="16">
        <v>0.108591521850429</v>
      </c>
      <c r="AV467" s="16">
        <v>0.142794746016736</v>
      </c>
      <c r="AW467" s="16"/>
      <c r="AX467" s="16">
        <v>0.131078082302267</v>
      </c>
      <c r="AY467" s="16">
        <v>0.106167783281467</v>
      </c>
      <c r="AZ467" s="16"/>
      <c r="BA467" s="16">
        <v>0.15343793520902399</v>
      </c>
      <c r="BB467" s="16">
        <v>0.242800604092475</v>
      </c>
      <c r="BC467" s="16"/>
      <c r="BD467" s="16">
        <v>0.181859948964987</v>
      </c>
      <c r="BE467" s="16">
        <v>0.105994534142338</v>
      </c>
    </row>
    <row r="468" spans="2:57" x14ac:dyDescent="0.35">
      <c r="B468" t="s">
        <v>637</v>
      </c>
      <c r="C468" s="16">
        <v>0.12024878266209101</v>
      </c>
      <c r="D468" s="16">
        <v>0.14567190969274099</v>
      </c>
      <c r="E468" s="16">
        <v>9.7321654605334304E-2</v>
      </c>
      <c r="F468" s="16"/>
      <c r="G468" s="16">
        <v>0.18204501339250201</v>
      </c>
      <c r="H468" s="16">
        <v>0.168941270559754</v>
      </c>
      <c r="I468" s="16">
        <v>0.15844742671672901</v>
      </c>
      <c r="J468" s="16">
        <v>8.6501337847241899E-2</v>
      </c>
      <c r="K468" s="16">
        <v>9.3157969238219104E-2</v>
      </c>
      <c r="L468" s="16">
        <v>6.0680483085501197E-2</v>
      </c>
      <c r="M468" s="16"/>
      <c r="N468" s="16">
        <v>8.6843832215365999E-2</v>
      </c>
      <c r="O468" s="16">
        <v>0.107836859166403</v>
      </c>
      <c r="P468" s="16">
        <v>0.117836149538218</v>
      </c>
      <c r="Q468" s="16">
        <v>0.15877111879542899</v>
      </c>
      <c r="R468" s="16"/>
      <c r="S468" s="16">
        <v>0.106084107801679</v>
      </c>
      <c r="T468" s="16">
        <v>0.14283607409587801</v>
      </c>
      <c r="U468" s="16"/>
      <c r="V468" s="16">
        <v>0.113490178555355</v>
      </c>
      <c r="W468" s="16">
        <v>0.110704967785245</v>
      </c>
      <c r="X468" s="16">
        <v>0.119324954762106</v>
      </c>
      <c r="Y468" s="16">
        <v>0.24852645141902499</v>
      </c>
      <c r="Z468" s="16"/>
      <c r="AA468" s="16">
        <v>0.121567081272747</v>
      </c>
      <c r="AB468" s="16">
        <v>7.9570351623691193E-2</v>
      </c>
      <c r="AC468" s="16">
        <v>6.3755066586092105E-2</v>
      </c>
      <c r="AD468" s="16">
        <v>0.17618218279933601</v>
      </c>
      <c r="AE468" s="16">
        <v>0.14707574976329699</v>
      </c>
      <c r="AF468" s="16">
        <v>5.4785799428837302E-2</v>
      </c>
      <c r="AG468" s="16"/>
      <c r="AH468" s="16">
        <v>0.116301726629868</v>
      </c>
      <c r="AI468" s="16">
        <v>0.15269474851690701</v>
      </c>
      <c r="AJ468" s="16"/>
      <c r="AK468" s="16">
        <v>0.114082385478573</v>
      </c>
      <c r="AL468" s="16">
        <v>0.15440341951361899</v>
      </c>
      <c r="AM468" s="16"/>
      <c r="AN468" s="16">
        <v>0.11073796461463301</v>
      </c>
      <c r="AO468" s="16">
        <v>0.17752458148936201</v>
      </c>
      <c r="AP468" s="16"/>
      <c r="AQ468" s="16">
        <v>0.113635362308127</v>
      </c>
      <c r="AR468" s="16">
        <v>0.117115790879885</v>
      </c>
      <c r="AS468" s="16">
        <v>0.14582105174302901</v>
      </c>
      <c r="AT468" s="16"/>
      <c r="AU468" s="16">
        <v>0.107577736634883</v>
      </c>
      <c r="AV468" s="16">
        <v>0.132218593416325</v>
      </c>
      <c r="AW468" s="16"/>
      <c r="AX468" s="16">
        <v>0.127929167849968</v>
      </c>
      <c r="AY468" s="16">
        <v>8.854738498301E-2</v>
      </c>
      <c r="AZ468" s="16"/>
      <c r="BA468" s="16">
        <v>0.16913218829912399</v>
      </c>
      <c r="BB468" s="16">
        <v>0.195576416628408</v>
      </c>
      <c r="BC468" s="16"/>
      <c r="BD468" s="16">
        <v>0.17380890622549899</v>
      </c>
      <c r="BE468" s="16">
        <v>0.115380281291833</v>
      </c>
    </row>
    <row r="469" spans="2:57" x14ac:dyDescent="0.35">
      <c r="B469" t="s">
        <v>89</v>
      </c>
      <c r="C469" s="16">
        <v>0.119526939299752</v>
      </c>
      <c r="D469" s="16">
        <v>8.5363294129483902E-2</v>
      </c>
      <c r="E469" s="16">
        <v>0.150791762041251</v>
      </c>
      <c r="F469" s="16"/>
      <c r="G469" s="16">
        <v>0.12066414763030001</v>
      </c>
      <c r="H469" s="16">
        <v>9.0378320613318006E-2</v>
      </c>
      <c r="I469" s="16">
        <v>4.7916799568306898E-2</v>
      </c>
      <c r="J469" s="16">
        <v>0.14641751948339801</v>
      </c>
      <c r="K469" s="16">
        <v>0.142603233788547</v>
      </c>
      <c r="L469" s="16">
        <v>0.16042345148220599</v>
      </c>
      <c r="M469" s="16"/>
      <c r="N469" s="16">
        <v>0.121142875991361</v>
      </c>
      <c r="O469" s="16">
        <v>0.150978618625632</v>
      </c>
      <c r="P469" s="16">
        <v>0.11202319499341</v>
      </c>
      <c r="Q469" s="16">
        <v>0.103029746113216</v>
      </c>
      <c r="R469" s="16"/>
      <c r="S469" s="16">
        <v>0.12054513263951699</v>
      </c>
      <c r="T469" s="16">
        <v>0.115907834260289</v>
      </c>
      <c r="U469" s="16"/>
      <c r="V469" s="16">
        <v>0.197145300894324</v>
      </c>
      <c r="W469" s="16">
        <v>0.131598731283465</v>
      </c>
      <c r="X469" s="16">
        <v>4.8918642144646599E-2</v>
      </c>
      <c r="Y469" s="16">
        <v>5.0092865992860398E-2</v>
      </c>
      <c r="Z469" s="16"/>
      <c r="AA469" s="16">
        <v>0.18819749915362999</v>
      </c>
      <c r="AB469" s="16">
        <v>0.117577792691292</v>
      </c>
      <c r="AC469" s="16">
        <v>8.2623111706244007E-2</v>
      </c>
      <c r="AD469" s="16">
        <v>4.5659612340567202E-2</v>
      </c>
      <c r="AE469" s="16">
        <v>4.1547312139135498E-2</v>
      </c>
      <c r="AF469" s="16">
        <v>0.11940970746604899</v>
      </c>
      <c r="AG469" s="16"/>
      <c r="AH469" s="16">
        <v>8.9598371754344902E-2</v>
      </c>
      <c r="AI469" s="16">
        <v>7.0369648952315303E-2</v>
      </c>
      <c r="AJ469" s="16"/>
      <c r="AK469" s="16">
        <v>8.0206828027051605E-2</v>
      </c>
      <c r="AL469" s="16">
        <v>7.6786061065603803E-2</v>
      </c>
      <c r="AM469" s="16"/>
      <c r="AN469" s="16">
        <v>9.8086660529541597E-2</v>
      </c>
      <c r="AO469" s="16">
        <v>6.6454283488069699E-2</v>
      </c>
      <c r="AP469" s="16"/>
      <c r="AQ469" s="16">
        <v>6.7288437168825405E-2</v>
      </c>
      <c r="AR469" s="16">
        <v>0.163735462303991</v>
      </c>
      <c r="AS469" s="16">
        <v>4.7590577344117597E-2</v>
      </c>
      <c r="AT469" s="16"/>
      <c r="AU469" s="16">
        <v>9.4109315496933396E-2</v>
      </c>
      <c r="AV469" s="16">
        <v>0.14896117460952299</v>
      </c>
      <c r="AW469" s="16"/>
      <c r="AX469" s="16">
        <v>8.8282138622110096E-2</v>
      </c>
      <c r="AY469" s="16">
        <v>0.17722247722853801</v>
      </c>
      <c r="AZ469" s="16"/>
      <c r="BA469" s="16">
        <v>5.0929456146433898E-2</v>
      </c>
      <c r="BB469" s="16">
        <v>1.5685981309648499E-2</v>
      </c>
      <c r="BC469" s="16"/>
      <c r="BD469" s="16">
        <v>5.8760737521862901E-2</v>
      </c>
      <c r="BE469" s="16">
        <v>6.0225483443672602E-2</v>
      </c>
    </row>
    <row r="470" spans="2:57" x14ac:dyDescent="0.35">
      <c r="B470" t="s">
        <v>102</v>
      </c>
      <c r="C470" s="16">
        <v>0.182040259984381</v>
      </c>
      <c r="D470" s="16">
        <v>0.14119487100522499</v>
      </c>
      <c r="E470" s="16">
        <v>0.22251165864396699</v>
      </c>
      <c r="F470" s="16"/>
      <c r="G470" s="16">
        <v>0.13173236366046601</v>
      </c>
      <c r="H470" s="16">
        <v>0.13312777279623</v>
      </c>
      <c r="I470" s="16">
        <v>0.16581050691249499</v>
      </c>
      <c r="J470" s="16">
        <v>0.21511609153293401</v>
      </c>
      <c r="K470" s="16">
        <v>0.226646370928417</v>
      </c>
      <c r="L470" s="16">
        <v>0.20482060236948099</v>
      </c>
      <c r="M470" s="16"/>
      <c r="N470" s="16">
        <v>0.177057362438508</v>
      </c>
      <c r="O470" s="16">
        <v>0.16487053562131801</v>
      </c>
      <c r="P470" s="16">
        <v>0.197375890954616</v>
      </c>
      <c r="Q470" s="16">
        <v>0.17591853760224399</v>
      </c>
      <c r="R470" s="16"/>
      <c r="S470" s="16">
        <v>0.18267616056528199</v>
      </c>
      <c r="T470" s="16">
        <v>0.17726735347644099</v>
      </c>
      <c r="U470" s="16"/>
      <c r="V470" s="16">
        <v>0.20736685098452701</v>
      </c>
      <c r="W470" s="16">
        <v>0.187470736204737</v>
      </c>
      <c r="X470" s="16">
        <v>0.15816685851767301</v>
      </c>
      <c r="Y470" s="16">
        <v>0.15222472268933801</v>
      </c>
      <c r="Z470" s="16"/>
      <c r="AA470" s="16">
        <v>0.217156003984045</v>
      </c>
      <c r="AB470" s="16">
        <v>0.219893072246684</v>
      </c>
      <c r="AC470" s="16">
        <v>0.196064189884502</v>
      </c>
      <c r="AD470" s="16">
        <v>0.133630168196571</v>
      </c>
      <c r="AE470" s="16">
        <v>0.101921240163341</v>
      </c>
      <c r="AF470" s="16">
        <v>4.2001068585586297E-2</v>
      </c>
      <c r="AG470" s="16"/>
      <c r="AH470" s="16">
        <v>0.161807974309439</v>
      </c>
      <c r="AI470" s="16">
        <v>0.19144558122406699</v>
      </c>
      <c r="AJ470" s="16"/>
      <c r="AK470" s="16">
        <v>0.16389497821116</v>
      </c>
      <c r="AL470" s="16">
        <v>0.19234357183383599</v>
      </c>
      <c r="AM470" s="16"/>
      <c r="AN470" s="16">
        <v>0.13278428099665801</v>
      </c>
      <c r="AO470" s="16">
        <v>0.19242215470402299</v>
      </c>
      <c r="AP470" s="16"/>
      <c r="AQ470" s="16">
        <v>0.12795615194571799</v>
      </c>
      <c r="AR470" s="16">
        <v>0.205935435896691</v>
      </c>
      <c r="AS470" s="16">
        <v>0.155919230755764</v>
      </c>
      <c r="AT470" s="16"/>
      <c r="AU470" s="16">
        <v>0.18592164946055301</v>
      </c>
      <c r="AV470" s="16">
        <v>0.170799192580984</v>
      </c>
      <c r="AW470" s="16"/>
      <c r="AX470" s="16">
        <v>0.16746119798425901</v>
      </c>
      <c r="AY470" s="16">
        <v>0.271144390546666</v>
      </c>
      <c r="AZ470" s="16"/>
      <c r="BA470" s="16">
        <v>0.10201660633705401</v>
      </c>
      <c r="BB470" s="16">
        <v>0.105203035124194</v>
      </c>
      <c r="BC470" s="16"/>
      <c r="BD470" s="16">
        <v>0.13528218205710699</v>
      </c>
      <c r="BE470" s="16">
        <v>0.16251993124175501</v>
      </c>
    </row>
    <row r="471" spans="2:57" x14ac:dyDescent="0.35">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c r="AP471" s="16"/>
      <c r="AQ471" s="16"/>
      <c r="AR471" s="16"/>
      <c r="AS471" s="16"/>
      <c r="AT471" s="16"/>
      <c r="AU471" s="16"/>
      <c r="AV471" s="16"/>
      <c r="AW471" s="16"/>
      <c r="AX471" s="16"/>
      <c r="AY471" s="16"/>
      <c r="AZ471" s="16"/>
      <c r="BA471" s="16"/>
      <c r="BB471" s="16"/>
      <c r="BC471" s="16"/>
      <c r="BD471" s="16"/>
      <c r="BE471" s="16"/>
    </row>
    <row r="472" spans="2:57" x14ac:dyDescent="0.35">
      <c r="B472" s="7" t="s">
        <v>644</v>
      </c>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c r="AC472" s="16"/>
      <c r="AD472" s="16"/>
      <c r="AE472" s="16"/>
      <c r="AF472" s="16"/>
      <c r="AG472" s="16"/>
      <c r="AH472" s="16"/>
      <c r="AI472" s="16"/>
      <c r="AJ472" s="16"/>
      <c r="AK472" s="16"/>
      <c r="AL472" s="16"/>
      <c r="AM472" s="16"/>
      <c r="AN472" s="16"/>
      <c r="AO472" s="16"/>
      <c r="AP472" s="16"/>
      <c r="AQ472" s="16"/>
      <c r="AR472" s="16"/>
      <c r="AS472" s="16"/>
      <c r="AT472" s="16"/>
      <c r="AU472" s="16"/>
      <c r="AV472" s="16"/>
      <c r="AW472" s="16"/>
      <c r="AX472" s="16"/>
      <c r="AY472" s="16"/>
      <c r="AZ472" s="16"/>
      <c r="BA472" s="16"/>
      <c r="BB472" s="16"/>
      <c r="BC472" s="16"/>
      <c r="BD472" s="16"/>
      <c r="BE472" s="16"/>
    </row>
    <row r="473" spans="2:57" x14ac:dyDescent="0.35">
      <c r="B473" s="15" t="s">
        <v>14</v>
      </c>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c r="AP473" s="16"/>
      <c r="AQ473" s="16"/>
      <c r="AR473" s="16"/>
      <c r="AS473" s="16"/>
      <c r="AT473" s="16"/>
      <c r="AU473" s="16"/>
      <c r="AV473" s="16"/>
      <c r="AW473" s="16"/>
      <c r="AX473" s="16"/>
      <c r="AY473" s="16"/>
      <c r="AZ473" s="16"/>
      <c r="BA473" s="16"/>
      <c r="BB473" s="16"/>
      <c r="BC473" s="16"/>
      <c r="BD473" s="16"/>
      <c r="BE473" s="16"/>
    </row>
    <row r="474" spans="2:57" x14ac:dyDescent="0.35">
      <c r="B474" t="s">
        <v>645</v>
      </c>
      <c r="C474" s="16">
        <v>0.15414562315526001</v>
      </c>
      <c r="D474" s="16">
        <v>0.20855669384903899</v>
      </c>
      <c r="E474" s="16">
        <v>0.10280206286344699</v>
      </c>
      <c r="F474" s="16"/>
      <c r="G474" s="16">
        <v>0.22575570262894401</v>
      </c>
      <c r="H474" s="16">
        <v>0.26174844739344699</v>
      </c>
      <c r="I474" s="16">
        <v>0.172044390274598</v>
      </c>
      <c r="J474" s="16">
        <v>0.159445010691915</v>
      </c>
      <c r="K474" s="16">
        <v>7.0043869926319294E-2</v>
      </c>
      <c r="L474" s="16">
        <v>7.0341219979281194E-2</v>
      </c>
      <c r="M474" s="16"/>
      <c r="N474" s="16">
        <v>0.10675602276994101</v>
      </c>
      <c r="O474" s="16">
        <v>0.12748494791687401</v>
      </c>
      <c r="P474" s="16">
        <v>0.134804528238019</v>
      </c>
      <c r="Q474" s="16">
        <v>0.242250397509882</v>
      </c>
      <c r="R474" s="16"/>
      <c r="S474" s="16">
        <v>0.146613886010697</v>
      </c>
      <c r="T474" s="16">
        <v>0.16597849822523</v>
      </c>
      <c r="U474" s="16"/>
      <c r="V474" s="16">
        <v>0.118517410572647</v>
      </c>
      <c r="W474" s="16">
        <v>0.154670508318351</v>
      </c>
      <c r="X474" s="16">
        <v>0.167855108548984</v>
      </c>
      <c r="Y474" s="16">
        <v>0.26238992599560002</v>
      </c>
      <c r="Z474" s="16"/>
      <c r="AA474" s="16">
        <v>0.122809154831635</v>
      </c>
      <c r="AB474" s="16">
        <v>0.14542611166038</v>
      </c>
      <c r="AC474" s="16">
        <v>0.148789190380923</v>
      </c>
      <c r="AD474" s="16">
        <v>0.193542160339638</v>
      </c>
      <c r="AE474" s="16">
        <v>0.198257908375815</v>
      </c>
      <c r="AF474" s="16">
        <v>0.216702946597368</v>
      </c>
      <c r="AG474" s="16"/>
      <c r="AH474" s="16">
        <v>0.170940064027229</v>
      </c>
      <c r="AI474" s="16">
        <v>0.15821535699311201</v>
      </c>
      <c r="AJ474" s="16"/>
      <c r="AK474" s="16">
        <v>0.16348555405955201</v>
      </c>
      <c r="AL474" s="16">
        <v>0.15393142595213499</v>
      </c>
      <c r="AM474" s="16"/>
      <c r="AN474" s="16">
        <v>0.17627289268440699</v>
      </c>
      <c r="AO474" s="16">
        <v>0.174116418834353</v>
      </c>
      <c r="AP474" s="16"/>
      <c r="AQ474" s="16">
        <v>0.16218336478687501</v>
      </c>
      <c r="AR474" s="16">
        <v>0.124885600739949</v>
      </c>
      <c r="AS474" s="16">
        <v>0.225450000739079</v>
      </c>
      <c r="AT474" s="16"/>
      <c r="AU474" s="16">
        <v>0.14571322611319401</v>
      </c>
      <c r="AV474" s="16">
        <v>0.16676650363408399</v>
      </c>
      <c r="AW474" s="16"/>
      <c r="AX474" s="16">
        <v>0.174240899398108</v>
      </c>
      <c r="AY474" s="16">
        <v>6.92382760619214E-2</v>
      </c>
      <c r="AZ474" s="16"/>
      <c r="BA474" s="16">
        <v>0.23577576156472799</v>
      </c>
      <c r="BB474" s="16">
        <v>0.242021041772919</v>
      </c>
      <c r="BC474" s="16"/>
      <c r="BD474" s="16">
        <v>0.160858357978028</v>
      </c>
      <c r="BE474" s="16">
        <v>0.19204000989439299</v>
      </c>
    </row>
    <row r="475" spans="2:57" x14ac:dyDescent="0.35">
      <c r="B475" t="s">
        <v>646</v>
      </c>
      <c r="C475" s="16">
        <v>0.71267029847028196</v>
      </c>
      <c r="D475" s="16">
        <v>0.68071636023073001</v>
      </c>
      <c r="E475" s="16">
        <v>0.74371043967742301</v>
      </c>
      <c r="F475" s="16"/>
      <c r="G475" s="16">
        <v>0.52012223627054899</v>
      </c>
      <c r="H475" s="16">
        <v>0.58440186190032695</v>
      </c>
      <c r="I475" s="16">
        <v>0.73115434298838999</v>
      </c>
      <c r="J475" s="16">
        <v>0.69396982998101597</v>
      </c>
      <c r="K475" s="16">
        <v>0.85215964822043</v>
      </c>
      <c r="L475" s="16">
        <v>0.82213704711824498</v>
      </c>
      <c r="M475" s="16"/>
      <c r="N475" s="16">
        <v>0.77332893953373005</v>
      </c>
      <c r="O475" s="16">
        <v>0.74627245053529301</v>
      </c>
      <c r="P475" s="16">
        <v>0.72957055088897305</v>
      </c>
      <c r="Q475" s="16">
        <v>0.61297188149210102</v>
      </c>
      <c r="R475" s="16"/>
      <c r="S475" s="16">
        <v>0.73453066516680798</v>
      </c>
      <c r="T475" s="16">
        <v>0.68340058325228803</v>
      </c>
      <c r="U475" s="16"/>
      <c r="V475" s="16">
        <v>0.71980468629890904</v>
      </c>
      <c r="W475" s="16">
        <v>0.68719148927045304</v>
      </c>
      <c r="X475" s="16">
        <v>0.75449149456113496</v>
      </c>
      <c r="Y475" s="16">
        <v>0.60347433842068499</v>
      </c>
      <c r="Z475" s="16"/>
      <c r="AA475" s="16">
        <v>0.68280265393251705</v>
      </c>
      <c r="AB475" s="16">
        <v>0.72496895063009004</v>
      </c>
      <c r="AC475" s="16">
        <v>0.79987892712353104</v>
      </c>
      <c r="AD475" s="16">
        <v>0.71320269642213896</v>
      </c>
      <c r="AE475" s="16">
        <v>0.73029663999828598</v>
      </c>
      <c r="AF475" s="16">
        <v>0.68556743998792902</v>
      </c>
      <c r="AG475" s="16"/>
      <c r="AH475" s="16">
        <v>0.72937264995656004</v>
      </c>
      <c r="AI475" s="16">
        <v>0.757753092967692</v>
      </c>
      <c r="AJ475" s="16"/>
      <c r="AK475" s="16">
        <v>0.74749022052856595</v>
      </c>
      <c r="AL475" s="16">
        <v>0.75149029355655494</v>
      </c>
      <c r="AM475" s="16"/>
      <c r="AN475" s="16">
        <v>0.73260089363782799</v>
      </c>
      <c r="AO475" s="16">
        <v>0.75383072761242298</v>
      </c>
      <c r="AP475" s="16"/>
      <c r="AQ475" s="16">
        <v>0.74638064144879201</v>
      </c>
      <c r="AR475" s="16">
        <v>0.73257546677827601</v>
      </c>
      <c r="AS475" s="16">
        <v>0.70499837445785196</v>
      </c>
      <c r="AT475" s="16"/>
      <c r="AU475" s="16">
        <v>0.75802240168250601</v>
      </c>
      <c r="AV475" s="16">
        <v>0.66411333502158998</v>
      </c>
      <c r="AW475" s="16"/>
      <c r="AX475" s="16">
        <v>0.71994113340985599</v>
      </c>
      <c r="AY475" s="16">
        <v>0.781912613415924</v>
      </c>
      <c r="AZ475" s="16"/>
      <c r="BA475" s="16">
        <v>0.67636753315971798</v>
      </c>
      <c r="BB475" s="16">
        <v>0.69969060853216103</v>
      </c>
      <c r="BC475" s="16"/>
      <c r="BD475" s="16">
        <v>0.76823759255920399</v>
      </c>
      <c r="BE475" s="16">
        <v>0.724928779593081</v>
      </c>
    </row>
    <row r="476" spans="2:57" x14ac:dyDescent="0.35">
      <c r="B476" t="s">
        <v>89</v>
      </c>
      <c r="C476" s="16">
        <v>0.133184078374458</v>
      </c>
      <c r="D476" s="16">
        <v>0.110726945920231</v>
      </c>
      <c r="E476" s="16">
        <v>0.15348749745913001</v>
      </c>
      <c r="F476" s="16"/>
      <c r="G476" s="16">
        <v>0.254122061100507</v>
      </c>
      <c r="H476" s="16">
        <v>0.15384969070622501</v>
      </c>
      <c r="I476" s="16">
        <v>9.6801266737012198E-2</v>
      </c>
      <c r="J476" s="16">
        <v>0.146585159327069</v>
      </c>
      <c r="K476" s="16">
        <v>7.7796481853250998E-2</v>
      </c>
      <c r="L476" s="16">
        <v>0.10752173290247399</v>
      </c>
      <c r="M476" s="16"/>
      <c r="N476" s="16">
        <v>0.119915037696329</v>
      </c>
      <c r="O476" s="16">
        <v>0.12624260154783401</v>
      </c>
      <c r="P476" s="16">
        <v>0.13562492087300801</v>
      </c>
      <c r="Q476" s="16">
        <v>0.144777720998017</v>
      </c>
      <c r="R476" s="16"/>
      <c r="S476" s="16">
        <v>0.11885544882249401</v>
      </c>
      <c r="T476" s="16">
        <v>0.15062091852248299</v>
      </c>
      <c r="U476" s="16"/>
      <c r="V476" s="16">
        <v>0.16167790312844499</v>
      </c>
      <c r="W476" s="16">
        <v>0.15813800241119599</v>
      </c>
      <c r="X476" s="16">
        <v>7.7653396889880905E-2</v>
      </c>
      <c r="Y476" s="16">
        <v>0.134135735583714</v>
      </c>
      <c r="Z476" s="16"/>
      <c r="AA476" s="16">
        <v>0.194388191235848</v>
      </c>
      <c r="AB476" s="16">
        <v>0.12960493770952899</v>
      </c>
      <c r="AC476" s="16">
        <v>5.1331882495546099E-2</v>
      </c>
      <c r="AD476" s="16">
        <v>9.3255143238222302E-2</v>
      </c>
      <c r="AE476" s="16">
        <v>7.1445451625898895E-2</v>
      </c>
      <c r="AF476" s="16">
        <v>9.7729613414703306E-2</v>
      </c>
      <c r="AG476" s="16"/>
      <c r="AH476" s="16">
        <v>9.9687286016211504E-2</v>
      </c>
      <c r="AI476" s="16">
        <v>8.4031550039196198E-2</v>
      </c>
      <c r="AJ476" s="16"/>
      <c r="AK476" s="16">
        <v>8.9024225411882804E-2</v>
      </c>
      <c r="AL476" s="16">
        <v>9.4578280491310202E-2</v>
      </c>
      <c r="AM476" s="16"/>
      <c r="AN476" s="16">
        <v>9.1126213677764495E-2</v>
      </c>
      <c r="AO476" s="16">
        <v>7.2052853553223606E-2</v>
      </c>
      <c r="AP476" s="16"/>
      <c r="AQ476" s="16">
        <v>9.1435993764332202E-2</v>
      </c>
      <c r="AR476" s="16">
        <v>0.14253893248177599</v>
      </c>
      <c r="AS476" s="16">
        <v>6.9551624803068895E-2</v>
      </c>
      <c r="AT476" s="16"/>
      <c r="AU476" s="16">
        <v>9.62643722043003E-2</v>
      </c>
      <c r="AV476" s="16">
        <v>0.169120161344326</v>
      </c>
      <c r="AW476" s="16"/>
      <c r="AX476" s="16">
        <v>0.105817967192037</v>
      </c>
      <c r="AY476" s="16">
        <v>0.14884911052215399</v>
      </c>
      <c r="AZ476" s="16"/>
      <c r="BA476" s="16">
        <v>8.7856705275553407E-2</v>
      </c>
      <c r="BB476" s="16">
        <v>5.828834969492E-2</v>
      </c>
      <c r="BC476" s="16"/>
      <c r="BD476" s="16">
        <v>7.0904049462767793E-2</v>
      </c>
      <c r="BE476" s="16">
        <v>8.3031210512526599E-2</v>
      </c>
    </row>
    <row r="477" spans="2:57" x14ac:dyDescent="0.35">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c r="AC477" s="16"/>
      <c r="AD477" s="16"/>
      <c r="AE477" s="16"/>
      <c r="AF477" s="16"/>
      <c r="AG477" s="16"/>
      <c r="AH477" s="16"/>
      <c r="AI477" s="16"/>
      <c r="AJ477" s="16"/>
      <c r="AK477" s="16"/>
      <c r="AL477" s="16"/>
      <c r="AM477" s="16"/>
      <c r="AN477" s="16"/>
      <c r="AO477" s="16"/>
      <c r="AP477" s="16"/>
      <c r="AQ477" s="16"/>
      <c r="AR477" s="16"/>
      <c r="AS477" s="16"/>
      <c r="AT477" s="16"/>
      <c r="AU477" s="16"/>
      <c r="AV477" s="16"/>
      <c r="AW477" s="16"/>
      <c r="AX477" s="16"/>
      <c r="AY477" s="16"/>
      <c r="AZ477" s="16"/>
      <c r="BA477" s="16"/>
      <c r="BB477" s="16"/>
      <c r="BC477" s="16"/>
      <c r="BD477" s="16"/>
      <c r="BE477" s="16"/>
    </row>
    <row r="478" spans="2:57" x14ac:dyDescent="0.35">
      <c r="B478" s="7" t="s">
        <v>647</v>
      </c>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c r="AC478" s="16"/>
      <c r="AD478" s="16"/>
      <c r="AE478" s="16"/>
      <c r="AF478" s="16"/>
      <c r="AG478" s="16"/>
      <c r="AH478" s="16"/>
      <c r="AI478" s="16"/>
      <c r="AJ478" s="16"/>
      <c r="AK478" s="16"/>
      <c r="AL478" s="16"/>
      <c r="AM478" s="16"/>
      <c r="AN478" s="16"/>
      <c r="AO478" s="16"/>
      <c r="AP478" s="16"/>
      <c r="AQ478" s="16"/>
      <c r="AR478" s="16"/>
      <c r="AS478" s="16"/>
      <c r="AT478" s="16"/>
      <c r="AU478" s="16"/>
      <c r="AV478" s="16"/>
      <c r="AW478" s="16"/>
      <c r="AX478" s="16"/>
      <c r="AY478" s="16"/>
      <c r="AZ478" s="16"/>
      <c r="BA478" s="16"/>
      <c r="BB478" s="16"/>
      <c r="BC478" s="16"/>
      <c r="BD478" s="16"/>
      <c r="BE478" s="16"/>
    </row>
    <row r="479" spans="2:57" x14ac:dyDescent="0.35">
      <c r="B479" s="15" t="s">
        <v>14</v>
      </c>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c r="AC479" s="16"/>
      <c r="AD479" s="16"/>
      <c r="AE479" s="16"/>
      <c r="AF479" s="16"/>
      <c r="AG479" s="16"/>
      <c r="AH479" s="16"/>
      <c r="AI479" s="16"/>
      <c r="AJ479" s="16"/>
      <c r="AK479" s="16"/>
      <c r="AL479" s="16"/>
      <c r="AM479" s="16"/>
      <c r="AN479" s="16"/>
      <c r="AO479" s="16"/>
      <c r="AP479" s="16"/>
      <c r="AQ479" s="16"/>
      <c r="AR479" s="16"/>
      <c r="AS479" s="16"/>
      <c r="AT479" s="16"/>
      <c r="AU479" s="16"/>
      <c r="AV479" s="16"/>
      <c r="AW479" s="16"/>
      <c r="AX479" s="16"/>
      <c r="AY479" s="16"/>
      <c r="AZ479" s="16"/>
      <c r="BA479" s="16"/>
      <c r="BB479" s="16"/>
      <c r="BC479" s="16"/>
      <c r="BD479" s="16"/>
      <c r="BE479" s="16"/>
    </row>
    <row r="480" spans="2:57" x14ac:dyDescent="0.35">
      <c r="B480" t="s">
        <v>645</v>
      </c>
      <c r="C480" s="16">
        <v>0.12712535708308401</v>
      </c>
      <c r="D480" s="16">
        <v>0.178042528376821</v>
      </c>
      <c r="E480" s="16">
        <v>8.0105284381721903E-2</v>
      </c>
      <c r="F480" s="16"/>
      <c r="G480" s="16">
        <v>0.14018734526210799</v>
      </c>
      <c r="H480" s="16">
        <v>0.184433426867673</v>
      </c>
      <c r="I480" s="16">
        <v>0.15166035113488699</v>
      </c>
      <c r="J480" s="16">
        <v>0.139501929443307</v>
      </c>
      <c r="K480" s="16">
        <v>0.107685027078628</v>
      </c>
      <c r="L480" s="16">
        <v>5.8155653583559098E-2</v>
      </c>
      <c r="M480" s="16"/>
      <c r="N480" s="16">
        <v>0.125689435341482</v>
      </c>
      <c r="O480" s="16">
        <v>0.111555847382971</v>
      </c>
      <c r="P480" s="16">
        <v>0.109421319644796</v>
      </c>
      <c r="Q480" s="16">
        <v>0.17015039525678199</v>
      </c>
      <c r="R480" s="16"/>
      <c r="S480" s="16">
        <v>0.12099862020905799</v>
      </c>
      <c r="T480" s="16">
        <v>0.13764503971338099</v>
      </c>
      <c r="U480" s="16"/>
      <c r="V480" s="16">
        <v>0.109402568073231</v>
      </c>
      <c r="W480" s="16">
        <v>0.121228953358394</v>
      </c>
      <c r="X480" s="16">
        <v>0.142479129680465</v>
      </c>
      <c r="Y480" s="16">
        <v>0.17544902809622401</v>
      </c>
      <c r="Z480" s="16"/>
      <c r="AA480" s="16">
        <v>0.114158793415551</v>
      </c>
      <c r="AB480" s="16">
        <v>8.6753636769686907E-2</v>
      </c>
      <c r="AC480" s="16">
        <v>8.2069557820362002E-2</v>
      </c>
      <c r="AD480" s="16">
        <v>0.16359991064039001</v>
      </c>
      <c r="AE480" s="16">
        <v>0.205636621065384</v>
      </c>
      <c r="AF480" s="16">
        <v>0.18767732443353999</v>
      </c>
      <c r="AG480" s="16"/>
      <c r="AH480" s="16">
        <v>0.12007726063192201</v>
      </c>
      <c r="AI480" s="16">
        <v>0.16339820226672899</v>
      </c>
      <c r="AJ480" s="16"/>
      <c r="AK480" s="16">
        <v>0.12570354955679999</v>
      </c>
      <c r="AL480" s="16">
        <v>0.14373505693308899</v>
      </c>
      <c r="AM480" s="16"/>
      <c r="AN480" s="16">
        <v>0.13193994243281201</v>
      </c>
      <c r="AO480" s="16">
        <v>0.160686887027193</v>
      </c>
      <c r="AP480" s="16"/>
      <c r="AQ480" s="16">
        <v>9.3970175424456098E-2</v>
      </c>
      <c r="AR480" s="16">
        <v>0.102222110101611</v>
      </c>
      <c r="AS480" s="16">
        <v>0.19655626248163099</v>
      </c>
      <c r="AT480" s="16"/>
      <c r="AU480" s="16">
        <v>0.13893098498957801</v>
      </c>
      <c r="AV480" s="16">
        <v>0.115449737616621</v>
      </c>
      <c r="AW480" s="16"/>
      <c r="AX480" s="16">
        <v>0.147726086988027</v>
      </c>
      <c r="AY480" s="16">
        <v>4.6141188571557697E-2</v>
      </c>
      <c r="AZ480" s="16"/>
      <c r="BA480" s="16">
        <v>0.18451999771493099</v>
      </c>
      <c r="BB480" s="16">
        <v>0.19235666565870799</v>
      </c>
      <c r="BC480" s="16"/>
      <c r="BD480" s="16">
        <v>0.16807240850673799</v>
      </c>
      <c r="BE480" s="16">
        <v>0.120335927966201</v>
      </c>
    </row>
    <row r="481" spans="2:57" x14ac:dyDescent="0.35">
      <c r="B481" t="s">
        <v>646</v>
      </c>
      <c r="C481" s="16">
        <v>0.76369145129094795</v>
      </c>
      <c r="D481" s="16">
        <v>0.745316186575113</v>
      </c>
      <c r="E481" s="16">
        <v>0.78108378543767598</v>
      </c>
      <c r="F481" s="16"/>
      <c r="G481" s="16">
        <v>0.67737091973602104</v>
      </c>
      <c r="H481" s="16">
        <v>0.70325411959980999</v>
      </c>
      <c r="I481" s="16">
        <v>0.76330286804741898</v>
      </c>
      <c r="J481" s="16">
        <v>0.74566974977295897</v>
      </c>
      <c r="K481" s="16">
        <v>0.80168243362007496</v>
      </c>
      <c r="L481" s="16">
        <v>0.84860993624672498</v>
      </c>
      <c r="M481" s="16"/>
      <c r="N481" s="16">
        <v>0.78178539931897795</v>
      </c>
      <c r="O481" s="16">
        <v>0.78391344333531798</v>
      </c>
      <c r="P481" s="16">
        <v>0.77591401210825905</v>
      </c>
      <c r="Q481" s="16">
        <v>0.71353277299815199</v>
      </c>
      <c r="R481" s="16"/>
      <c r="S481" s="16">
        <v>0.77362375477344902</v>
      </c>
      <c r="T481" s="16">
        <v>0.75186300804929695</v>
      </c>
      <c r="U481" s="16"/>
      <c r="V481" s="16">
        <v>0.73350494787162202</v>
      </c>
      <c r="W481" s="16">
        <v>0.75668854285453302</v>
      </c>
      <c r="X481" s="16">
        <v>0.80532062331226695</v>
      </c>
      <c r="Y481" s="16">
        <v>0.713030300069176</v>
      </c>
      <c r="Z481" s="16"/>
      <c r="AA481" s="16">
        <v>0.71085816283909697</v>
      </c>
      <c r="AB481" s="16">
        <v>0.80391583729809901</v>
      </c>
      <c r="AC481" s="16">
        <v>0.87814540717475298</v>
      </c>
      <c r="AD481" s="16">
        <v>0.77925717153634499</v>
      </c>
      <c r="AE481" s="16">
        <v>0.75499370385714604</v>
      </c>
      <c r="AF481" s="16">
        <v>0.75068474243616801</v>
      </c>
      <c r="AG481" s="16"/>
      <c r="AH481" s="16">
        <v>0.79518737843036202</v>
      </c>
      <c r="AI481" s="16">
        <v>0.77875483691747904</v>
      </c>
      <c r="AJ481" s="16"/>
      <c r="AK481" s="16">
        <v>0.80305327650244696</v>
      </c>
      <c r="AL481" s="16">
        <v>0.78319000294952501</v>
      </c>
      <c r="AM481" s="16"/>
      <c r="AN481" s="16">
        <v>0.78626380481203995</v>
      </c>
      <c r="AO481" s="16">
        <v>0.79642286607386104</v>
      </c>
      <c r="AP481" s="16"/>
      <c r="AQ481" s="16">
        <v>0.82741107543861103</v>
      </c>
      <c r="AR481" s="16">
        <v>0.79273918532277499</v>
      </c>
      <c r="AS481" s="16">
        <v>0.74578881378685402</v>
      </c>
      <c r="AT481" s="16"/>
      <c r="AU481" s="16">
        <v>0.777698209764214</v>
      </c>
      <c r="AV481" s="16">
        <v>0.75292603810848702</v>
      </c>
      <c r="AW481" s="16"/>
      <c r="AX481" s="16">
        <v>0.780641670489578</v>
      </c>
      <c r="AY481" s="16">
        <v>0.80024637595734505</v>
      </c>
      <c r="AZ481" s="16"/>
      <c r="BA481" s="16">
        <v>0.75144691344338099</v>
      </c>
      <c r="BB481" s="16">
        <v>0.79033997384279697</v>
      </c>
      <c r="BC481" s="16"/>
      <c r="BD481" s="16">
        <v>0.78698951605857903</v>
      </c>
      <c r="BE481" s="16">
        <v>0.81538135650420795</v>
      </c>
    </row>
    <row r="482" spans="2:57" x14ac:dyDescent="0.35">
      <c r="B482" t="s">
        <v>89</v>
      </c>
      <c r="C482" s="16">
        <v>0.109183191625969</v>
      </c>
      <c r="D482" s="16">
        <v>7.6641285048065805E-2</v>
      </c>
      <c r="E482" s="16">
        <v>0.138810930180602</v>
      </c>
      <c r="F482" s="16"/>
      <c r="G482" s="16">
        <v>0.182441735001871</v>
      </c>
      <c r="H482" s="16">
        <v>0.112312453532517</v>
      </c>
      <c r="I482" s="16">
        <v>8.5036780817693905E-2</v>
      </c>
      <c r="J482" s="16">
        <v>0.11482832078373401</v>
      </c>
      <c r="K482" s="16">
        <v>9.0632539301296805E-2</v>
      </c>
      <c r="L482" s="16">
        <v>9.32344101697163E-2</v>
      </c>
      <c r="M482" s="16"/>
      <c r="N482" s="16">
        <v>9.2525165339540499E-2</v>
      </c>
      <c r="O482" s="16">
        <v>0.104530709281711</v>
      </c>
      <c r="P482" s="16">
        <v>0.114664668246945</v>
      </c>
      <c r="Q482" s="16">
        <v>0.116316831745066</v>
      </c>
      <c r="R482" s="16"/>
      <c r="S482" s="16">
        <v>0.105377625017493</v>
      </c>
      <c r="T482" s="16">
        <v>0.110491952237323</v>
      </c>
      <c r="U482" s="16"/>
      <c r="V482" s="16">
        <v>0.157092484055147</v>
      </c>
      <c r="W482" s="16">
        <v>0.122082503787073</v>
      </c>
      <c r="X482" s="16">
        <v>5.22002470072679E-2</v>
      </c>
      <c r="Y482" s="16">
        <v>0.1115206718346</v>
      </c>
      <c r="Z482" s="16"/>
      <c r="AA482" s="16">
        <v>0.17498304374535201</v>
      </c>
      <c r="AB482" s="16">
        <v>0.109330525932214</v>
      </c>
      <c r="AC482" s="16">
        <v>3.9785035004885498E-2</v>
      </c>
      <c r="AD482" s="16">
        <v>5.7142917823265103E-2</v>
      </c>
      <c r="AE482" s="16">
        <v>3.9369675077469503E-2</v>
      </c>
      <c r="AF482" s="16">
        <v>6.1637933130291998E-2</v>
      </c>
      <c r="AG482" s="16"/>
      <c r="AH482" s="16">
        <v>8.4735360937715901E-2</v>
      </c>
      <c r="AI482" s="16">
        <v>5.7846960815792499E-2</v>
      </c>
      <c r="AJ482" s="16"/>
      <c r="AK482" s="16">
        <v>7.1243173940753204E-2</v>
      </c>
      <c r="AL482" s="16">
        <v>7.3074940117386106E-2</v>
      </c>
      <c r="AM482" s="16"/>
      <c r="AN482" s="16">
        <v>8.1796252755147902E-2</v>
      </c>
      <c r="AO482" s="16">
        <v>4.28902468989453E-2</v>
      </c>
      <c r="AP482" s="16"/>
      <c r="AQ482" s="16">
        <v>7.8618749136932398E-2</v>
      </c>
      <c r="AR482" s="16">
        <v>0.105038704575613</v>
      </c>
      <c r="AS482" s="16">
        <v>5.7654923731514603E-2</v>
      </c>
      <c r="AT482" s="16"/>
      <c r="AU482" s="16">
        <v>8.3370805246208102E-2</v>
      </c>
      <c r="AV482" s="16">
        <v>0.13162422427489201</v>
      </c>
      <c r="AW482" s="16"/>
      <c r="AX482" s="16">
        <v>7.1632242522394501E-2</v>
      </c>
      <c r="AY482" s="16">
        <v>0.15361243547109699</v>
      </c>
      <c r="AZ482" s="16"/>
      <c r="BA482" s="16">
        <v>6.4033088841688401E-2</v>
      </c>
      <c r="BB482" s="16">
        <v>1.7303360498494302E-2</v>
      </c>
      <c r="BC482" s="16"/>
      <c r="BD482" s="16">
        <v>4.4938075434682603E-2</v>
      </c>
      <c r="BE482" s="16">
        <v>6.4282715529591195E-2</v>
      </c>
    </row>
    <row r="483" spans="2:57" x14ac:dyDescent="0.35">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c r="AC483" s="16"/>
      <c r="AD483" s="16"/>
      <c r="AE483" s="16"/>
      <c r="AF483" s="16"/>
      <c r="AG483" s="16"/>
      <c r="AH483" s="16"/>
      <c r="AI483" s="16"/>
      <c r="AJ483" s="16"/>
      <c r="AK483" s="16"/>
      <c r="AL483" s="16"/>
      <c r="AM483" s="16"/>
      <c r="AN483" s="16"/>
      <c r="AO483" s="16"/>
      <c r="AP483" s="16"/>
      <c r="AQ483" s="16"/>
      <c r="AR483" s="16"/>
      <c r="AS483" s="16"/>
      <c r="AT483" s="16"/>
      <c r="AU483" s="16"/>
      <c r="AV483" s="16"/>
      <c r="AW483" s="16"/>
      <c r="AX483" s="16"/>
      <c r="AY483" s="16"/>
      <c r="AZ483" s="16"/>
      <c r="BA483" s="16"/>
      <c r="BB483" s="16"/>
      <c r="BC483" s="16"/>
      <c r="BD483" s="16"/>
      <c r="BE483" s="16"/>
    </row>
    <row r="484" spans="2:57" x14ac:dyDescent="0.35">
      <c r="B484" s="7" t="s">
        <v>648</v>
      </c>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c r="AC484" s="16"/>
      <c r="AD484" s="16"/>
      <c r="AE484" s="16"/>
      <c r="AF484" s="16"/>
      <c r="AG484" s="16"/>
      <c r="AH484" s="16"/>
      <c r="AI484" s="16"/>
      <c r="AJ484" s="16"/>
      <c r="AK484" s="16"/>
      <c r="AL484" s="16"/>
      <c r="AM484" s="16"/>
      <c r="AN484" s="16"/>
      <c r="AO484" s="16"/>
      <c r="AP484" s="16"/>
      <c r="AQ484" s="16"/>
      <c r="AR484" s="16"/>
      <c r="AS484" s="16"/>
      <c r="AT484" s="16"/>
      <c r="AU484" s="16"/>
      <c r="AV484" s="16"/>
      <c r="AW484" s="16"/>
      <c r="AX484" s="16"/>
      <c r="AY484" s="16"/>
      <c r="AZ484" s="16"/>
      <c r="BA484" s="16"/>
      <c r="BB484" s="16"/>
      <c r="BC484" s="16"/>
      <c r="BD484" s="16"/>
      <c r="BE484" s="16"/>
    </row>
    <row r="485" spans="2:57" x14ac:dyDescent="0.35">
      <c r="B485" s="15" t="s">
        <v>14</v>
      </c>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c r="AM485" s="16"/>
      <c r="AN485" s="16"/>
      <c r="AO485" s="16"/>
      <c r="AP485" s="16"/>
      <c r="AQ485" s="16"/>
      <c r="AR485" s="16"/>
      <c r="AS485" s="16"/>
      <c r="AT485" s="16"/>
      <c r="AU485" s="16"/>
      <c r="AV485" s="16"/>
      <c r="AW485" s="16"/>
      <c r="AX485" s="16"/>
      <c r="AY485" s="16"/>
      <c r="AZ485" s="16"/>
      <c r="BA485" s="16"/>
      <c r="BB485" s="16"/>
      <c r="BC485" s="16"/>
      <c r="BD485" s="16"/>
      <c r="BE485" s="16"/>
    </row>
    <row r="486" spans="2:57" x14ac:dyDescent="0.35">
      <c r="B486" t="s">
        <v>645</v>
      </c>
      <c r="C486" s="16">
        <v>0.14603965636045199</v>
      </c>
      <c r="D486" s="16">
        <v>0.20499552256913101</v>
      </c>
      <c r="E486" s="16">
        <v>9.1584952574764997E-2</v>
      </c>
      <c r="F486" s="16"/>
      <c r="G486" s="16">
        <v>0.198178679298529</v>
      </c>
      <c r="H486" s="16">
        <v>0.22241191622897</v>
      </c>
      <c r="I486" s="16">
        <v>0.20913744114548</v>
      </c>
      <c r="J486" s="16">
        <v>0.13251193799452901</v>
      </c>
      <c r="K486" s="16">
        <v>8.9773596536206104E-2</v>
      </c>
      <c r="L486" s="16">
        <v>5.7126572233731597E-2</v>
      </c>
      <c r="M486" s="16"/>
      <c r="N486" s="16">
        <v>0.13115303692612101</v>
      </c>
      <c r="O486" s="16">
        <v>0.112358759728695</v>
      </c>
      <c r="P486" s="16">
        <v>0.131609481102646</v>
      </c>
      <c r="Q486" s="16">
        <v>0.20917994200800799</v>
      </c>
      <c r="R486" s="16"/>
      <c r="S486" s="16">
        <v>0.14428752276441401</v>
      </c>
      <c r="T486" s="16">
        <v>0.15014306954849899</v>
      </c>
      <c r="U486" s="16"/>
      <c r="V486" s="16">
        <v>0.123223149928223</v>
      </c>
      <c r="W486" s="16">
        <v>0.141841369175534</v>
      </c>
      <c r="X486" s="16">
        <v>0.16039075848158901</v>
      </c>
      <c r="Y486" s="16">
        <v>0.21620855217912499</v>
      </c>
      <c r="Z486" s="16"/>
      <c r="AA486" s="16">
        <v>0.123720699359712</v>
      </c>
      <c r="AB486" s="16">
        <v>9.6717732012969806E-2</v>
      </c>
      <c r="AC486" s="16">
        <v>0.120724448269784</v>
      </c>
      <c r="AD486" s="16">
        <v>0.195276243226088</v>
      </c>
      <c r="AE486" s="16">
        <v>0.22971996785596899</v>
      </c>
      <c r="AF486" s="16">
        <v>0.21068641400423799</v>
      </c>
      <c r="AG486" s="16"/>
      <c r="AH486" s="16">
        <v>0.15677687402955401</v>
      </c>
      <c r="AI486" s="16">
        <v>0.17676796183028001</v>
      </c>
      <c r="AJ486" s="16"/>
      <c r="AK486" s="16">
        <v>0.15414886323781499</v>
      </c>
      <c r="AL486" s="16">
        <v>0.14698370428531499</v>
      </c>
      <c r="AM486" s="16"/>
      <c r="AN486" s="16">
        <v>0.175690475250109</v>
      </c>
      <c r="AO486" s="16">
        <v>0.166311439240695</v>
      </c>
      <c r="AP486" s="16"/>
      <c r="AQ486" s="16">
        <v>0.13363209011473401</v>
      </c>
      <c r="AR486" s="16">
        <v>0.102787497647709</v>
      </c>
      <c r="AS486" s="16">
        <v>0.25027985600892499</v>
      </c>
      <c r="AT486" s="16"/>
      <c r="AU486" s="16">
        <v>0.15336902620948401</v>
      </c>
      <c r="AV486" s="16">
        <v>0.134915747225097</v>
      </c>
      <c r="AW486" s="16"/>
      <c r="AX486" s="16">
        <v>0.167354741820434</v>
      </c>
      <c r="AY486" s="16">
        <v>4.2683030011280598E-2</v>
      </c>
      <c r="AZ486" s="16"/>
      <c r="BA486" s="16">
        <v>0.24550227259746399</v>
      </c>
      <c r="BB486" s="16">
        <v>0.20331689511183701</v>
      </c>
      <c r="BC486" s="16"/>
      <c r="BD486" s="16">
        <v>0.20232897553945201</v>
      </c>
      <c r="BE486" s="16">
        <v>0.14040862955953601</v>
      </c>
    </row>
    <row r="487" spans="2:57" x14ac:dyDescent="0.35">
      <c r="B487" t="s">
        <v>646</v>
      </c>
      <c r="C487" s="16">
        <v>0.73804100628811398</v>
      </c>
      <c r="D487" s="16">
        <v>0.70160844433195602</v>
      </c>
      <c r="E487" s="16">
        <v>0.77229688352950498</v>
      </c>
      <c r="F487" s="16"/>
      <c r="G487" s="16">
        <v>0.61706461290827297</v>
      </c>
      <c r="H487" s="16">
        <v>0.65210284216841297</v>
      </c>
      <c r="I487" s="16">
        <v>0.69842663838060803</v>
      </c>
      <c r="J487" s="16">
        <v>0.73245267565546301</v>
      </c>
      <c r="K487" s="16">
        <v>0.81577883038753896</v>
      </c>
      <c r="L487" s="16">
        <v>0.85417304682898898</v>
      </c>
      <c r="M487" s="16"/>
      <c r="N487" s="16">
        <v>0.77027165735035397</v>
      </c>
      <c r="O487" s="16">
        <v>0.79837209188674996</v>
      </c>
      <c r="P487" s="16">
        <v>0.73152201933428995</v>
      </c>
      <c r="Q487" s="16">
        <v>0.67296118385234804</v>
      </c>
      <c r="R487" s="16"/>
      <c r="S487" s="16">
        <v>0.74810758172143699</v>
      </c>
      <c r="T487" s="16">
        <v>0.72575376087649102</v>
      </c>
      <c r="U487" s="16"/>
      <c r="V487" s="16">
        <v>0.72036988562085902</v>
      </c>
      <c r="W487" s="16">
        <v>0.73458038795163005</v>
      </c>
      <c r="X487" s="16">
        <v>0.76851220237305795</v>
      </c>
      <c r="Y487" s="16">
        <v>0.66080875788340898</v>
      </c>
      <c r="Z487" s="16"/>
      <c r="AA487" s="16">
        <v>0.69422354656129703</v>
      </c>
      <c r="AB487" s="16">
        <v>0.78120484250284705</v>
      </c>
      <c r="AC487" s="16">
        <v>0.84203793324040699</v>
      </c>
      <c r="AD487" s="16">
        <v>0.74319376771975698</v>
      </c>
      <c r="AE487" s="16">
        <v>0.73263245259477705</v>
      </c>
      <c r="AF487" s="16">
        <v>0.68953282008765504</v>
      </c>
      <c r="AG487" s="16"/>
      <c r="AH487" s="16">
        <v>0.76494342625364597</v>
      </c>
      <c r="AI487" s="16">
        <v>0.73629300121980001</v>
      </c>
      <c r="AJ487" s="16"/>
      <c r="AK487" s="16">
        <v>0.76596929437124694</v>
      </c>
      <c r="AL487" s="16">
        <v>0.769618833498107</v>
      </c>
      <c r="AM487" s="16"/>
      <c r="AN487" s="16">
        <v>0.747652200949249</v>
      </c>
      <c r="AO487" s="16">
        <v>0.76206064798913298</v>
      </c>
      <c r="AP487" s="16"/>
      <c r="AQ487" s="16">
        <v>0.80484219420894898</v>
      </c>
      <c r="AR487" s="16">
        <v>0.76930055046750301</v>
      </c>
      <c r="AS487" s="16">
        <v>0.69434079886586197</v>
      </c>
      <c r="AT487" s="16"/>
      <c r="AU487" s="16">
        <v>0.75460051330108702</v>
      </c>
      <c r="AV487" s="16">
        <v>0.72887050144729104</v>
      </c>
      <c r="AW487" s="16"/>
      <c r="AX487" s="16">
        <v>0.75084453894341896</v>
      </c>
      <c r="AY487" s="16">
        <v>0.79918580739695</v>
      </c>
      <c r="AZ487" s="16"/>
      <c r="BA487" s="16">
        <v>0.69268784388055504</v>
      </c>
      <c r="BB487" s="16">
        <v>0.76011830437595695</v>
      </c>
      <c r="BC487" s="16"/>
      <c r="BD487" s="16">
        <v>0.752623793864859</v>
      </c>
      <c r="BE487" s="16">
        <v>0.79853444711550803</v>
      </c>
    </row>
    <row r="488" spans="2:57" x14ac:dyDescent="0.35">
      <c r="B488" t="s">
        <v>89</v>
      </c>
      <c r="C488" s="16">
        <v>0.115919337351434</v>
      </c>
      <c r="D488" s="16">
        <v>9.3396033098913006E-2</v>
      </c>
      <c r="E488" s="16">
        <v>0.13611816389573</v>
      </c>
      <c r="F488" s="16"/>
      <c r="G488" s="16">
        <v>0.184756707793198</v>
      </c>
      <c r="H488" s="16">
        <v>0.12548524160261601</v>
      </c>
      <c r="I488" s="16">
        <v>9.2435920473911595E-2</v>
      </c>
      <c r="J488" s="16">
        <v>0.135035386350008</v>
      </c>
      <c r="K488" s="16">
        <v>9.4447573076255301E-2</v>
      </c>
      <c r="L488" s="16">
        <v>8.8700380937279194E-2</v>
      </c>
      <c r="M488" s="16"/>
      <c r="N488" s="16">
        <v>9.85753057235247E-2</v>
      </c>
      <c r="O488" s="16">
        <v>8.9269148384554395E-2</v>
      </c>
      <c r="P488" s="16">
        <v>0.13686849956306399</v>
      </c>
      <c r="Q488" s="16">
        <v>0.11785887413964501</v>
      </c>
      <c r="R488" s="16"/>
      <c r="S488" s="16">
        <v>0.10760489551414899</v>
      </c>
      <c r="T488" s="16">
        <v>0.12410316957501</v>
      </c>
      <c r="U488" s="16"/>
      <c r="V488" s="16">
        <v>0.15640696445091901</v>
      </c>
      <c r="W488" s="16">
        <v>0.123578242872836</v>
      </c>
      <c r="X488" s="16">
        <v>7.1097039145352606E-2</v>
      </c>
      <c r="Y488" s="16">
        <v>0.122982689937466</v>
      </c>
      <c r="Z488" s="16"/>
      <c r="AA488" s="16">
        <v>0.18205575407899199</v>
      </c>
      <c r="AB488" s="16">
        <v>0.122077425484183</v>
      </c>
      <c r="AC488" s="16">
        <v>3.7237618489808701E-2</v>
      </c>
      <c r="AD488" s="16">
        <v>6.1529989054155299E-2</v>
      </c>
      <c r="AE488" s="16">
        <v>3.7647579549253699E-2</v>
      </c>
      <c r="AF488" s="16">
        <v>9.97807659081065E-2</v>
      </c>
      <c r="AG488" s="16"/>
      <c r="AH488" s="16">
        <v>7.8279699716800002E-2</v>
      </c>
      <c r="AI488" s="16">
        <v>8.6939036949920001E-2</v>
      </c>
      <c r="AJ488" s="16"/>
      <c r="AK488" s="16">
        <v>7.9881842390938304E-2</v>
      </c>
      <c r="AL488" s="16">
        <v>8.3397462216578094E-2</v>
      </c>
      <c r="AM488" s="16"/>
      <c r="AN488" s="16">
        <v>7.6657323800641802E-2</v>
      </c>
      <c r="AO488" s="16">
        <v>7.1627912770172303E-2</v>
      </c>
      <c r="AP488" s="16"/>
      <c r="AQ488" s="16">
        <v>6.1525715676316803E-2</v>
      </c>
      <c r="AR488" s="16">
        <v>0.12791195188478799</v>
      </c>
      <c r="AS488" s="16">
        <v>5.5379345125213197E-2</v>
      </c>
      <c r="AT488" s="16"/>
      <c r="AU488" s="16">
        <v>9.2030460489429505E-2</v>
      </c>
      <c r="AV488" s="16">
        <v>0.13621375132761199</v>
      </c>
      <c r="AW488" s="16"/>
      <c r="AX488" s="16">
        <v>8.1800719236147706E-2</v>
      </c>
      <c r="AY488" s="16">
        <v>0.15813116259177001</v>
      </c>
      <c r="AZ488" s="16"/>
      <c r="BA488" s="16">
        <v>6.1809883521981003E-2</v>
      </c>
      <c r="BB488" s="16">
        <v>3.65648005122063E-2</v>
      </c>
      <c r="BC488" s="16"/>
      <c r="BD488" s="16">
        <v>4.5047230595688402E-2</v>
      </c>
      <c r="BE488" s="16">
        <v>6.1056923324955797E-2</v>
      </c>
    </row>
    <row r="489" spans="2:57" x14ac:dyDescent="0.35">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c r="AC489" s="16"/>
      <c r="AD489" s="16"/>
      <c r="AE489" s="16"/>
      <c r="AF489" s="16"/>
      <c r="AG489" s="16"/>
      <c r="AH489" s="16"/>
      <c r="AI489" s="16"/>
      <c r="AJ489" s="16"/>
      <c r="AK489" s="16"/>
      <c r="AL489" s="16"/>
      <c r="AM489" s="16"/>
      <c r="AN489" s="16"/>
      <c r="AO489" s="16"/>
      <c r="AP489" s="16"/>
      <c r="AQ489" s="16"/>
      <c r="AR489" s="16"/>
      <c r="AS489" s="16"/>
      <c r="AT489" s="16"/>
      <c r="AU489" s="16"/>
      <c r="AV489" s="16"/>
      <c r="AW489" s="16"/>
      <c r="AX489" s="16"/>
      <c r="AY489" s="16"/>
      <c r="AZ489" s="16"/>
      <c r="BA489" s="16"/>
      <c r="BB489" s="16"/>
      <c r="BC489" s="16"/>
      <c r="BD489" s="16"/>
      <c r="BE489" s="16"/>
    </row>
    <row r="490" spans="2:57" x14ac:dyDescent="0.35">
      <c r="B490" s="7" t="s">
        <v>649</v>
      </c>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c r="AC490" s="16"/>
      <c r="AD490" s="16"/>
      <c r="AE490" s="16"/>
      <c r="AF490" s="16"/>
      <c r="AG490" s="16"/>
      <c r="AH490" s="16"/>
      <c r="AI490" s="16"/>
      <c r="AJ490" s="16"/>
      <c r="AK490" s="16"/>
      <c r="AL490" s="16"/>
      <c r="AM490" s="16"/>
      <c r="AN490" s="16"/>
      <c r="AO490" s="16"/>
      <c r="AP490" s="16"/>
      <c r="AQ490" s="16"/>
      <c r="AR490" s="16"/>
      <c r="AS490" s="16"/>
      <c r="AT490" s="16"/>
      <c r="AU490" s="16"/>
      <c r="AV490" s="16"/>
      <c r="AW490" s="16"/>
      <c r="AX490" s="16"/>
      <c r="AY490" s="16"/>
      <c r="AZ490" s="16"/>
      <c r="BA490" s="16"/>
      <c r="BB490" s="16"/>
      <c r="BC490" s="16"/>
      <c r="BD490" s="16"/>
      <c r="BE490" s="16"/>
    </row>
    <row r="491" spans="2:57" x14ac:dyDescent="0.35">
      <c r="B491" s="15" t="s">
        <v>14</v>
      </c>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c r="AM491" s="16"/>
      <c r="AN491" s="16"/>
      <c r="AO491" s="16"/>
      <c r="AP491" s="16"/>
      <c r="AQ491" s="16"/>
      <c r="AR491" s="16"/>
      <c r="AS491" s="16"/>
      <c r="AT491" s="16"/>
      <c r="AU491" s="16"/>
      <c r="AV491" s="16"/>
      <c r="AW491" s="16"/>
      <c r="AX491" s="16"/>
      <c r="AY491" s="16"/>
      <c r="AZ491" s="16"/>
      <c r="BA491" s="16"/>
      <c r="BB491" s="16"/>
      <c r="BC491" s="16"/>
      <c r="BD491" s="16"/>
      <c r="BE491" s="16"/>
    </row>
    <row r="492" spans="2:57" x14ac:dyDescent="0.35">
      <c r="B492" t="s">
        <v>645</v>
      </c>
      <c r="C492" s="16">
        <v>0.19346443328584301</v>
      </c>
      <c r="D492" s="16">
        <v>0.25703974024019399</v>
      </c>
      <c r="E492" s="16">
        <v>0.13223070978856699</v>
      </c>
      <c r="F492" s="16"/>
      <c r="G492" s="16">
        <v>0.20886877197186701</v>
      </c>
      <c r="H492" s="16">
        <v>0.27201602675071201</v>
      </c>
      <c r="I492" s="16">
        <v>0.34079906360179202</v>
      </c>
      <c r="J492" s="16">
        <v>0.21615336525356499</v>
      </c>
      <c r="K492" s="16">
        <v>9.6780563552147203E-2</v>
      </c>
      <c r="L492" s="16">
        <v>6.3205610948160407E-2</v>
      </c>
      <c r="M492" s="16"/>
      <c r="N492" s="16">
        <v>0.149679667270189</v>
      </c>
      <c r="O492" s="16">
        <v>0.205416677536092</v>
      </c>
      <c r="P492" s="16">
        <v>0.171739338382424</v>
      </c>
      <c r="Q492" s="16">
        <v>0.249190945118997</v>
      </c>
      <c r="R492" s="16"/>
      <c r="S492" s="16">
        <v>0.195326797507093</v>
      </c>
      <c r="T492" s="16">
        <v>0.19258385945350201</v>
      </c>
      <c r="U492" s="16"/>
      <c r="V492" s="16">
        <v>0.136381379879009</v>
      </c>
      <c r="W492" s="16">
        <v>0.19920410049043</v>
      </c>
      <c r="X492" s="16">
        <v>0.21499016117997999</v>
      </c>
      <c r="Y492" s="16">
        <v>0.32752551891128101</v>
      </c>
      <c r="Z492" s="16"/>
      <c r="AA492" s="16">
        <v>0.17223608571705301</v>
      </c>
      <c r="AB492" s="16">
        <v>0.175286152833801</v>
      </c>
      <c r="AC492" s="16">
        <v>0.16705169841900999</v>
      </c>
      <c r="AD492" s="16">
        <v>0.21184640445660199</v>
      </c>
      <c r="AE492" s="16">
        <v>0.27672475884894998</v>
      </c>
      <c r="AF492" s="16">
        <v>0.281175939099234</v>
      </c>
      <c r="AG492" s="16"/>
      <c r="AH492" s="16">
        <v>0.192255059729732</v>
      </c>
      <c r="AI492" s="16">
        <v>0.22389926857994999</v>
      </c>
      <c r="AJ492" s="16"/>
      <c r="AK492" s="16">
        <v>0.20622626061046101</v>
      </c>
      <c r="AL492" s="16">
        <v>0.175988387345349</v>
      </c>
      <c r="AM492" s="16"/>
      <c r="AN492" s="16">
        <v>0.204047467330775</v>
      </c>
      <c r="AO492" s="16">
        <v>0.22779712794298301</v>
      </c>
      <c r="AP492" s="16"/>
      <c r="AQ492" s="16">
        <v>0.23480957403921501</v>
      </c>
      <c r="AR492" s="16">
        <v>0.172472439491132</v>
      </c>
      <c r="AS492" s="16">
        <v>0.24043570521760199</v>
      </c>
      <c r="AT492" s="16"/>
      <c r="AU492" s="16">
        <v>0.19671085732020399</v>
      </c>
      <c r="AV492" s="16">
        <v>0.19302423318928599</v>
      </c>
      <c r="AW492" s="16"/>
      <c r="AX492" s="16">
        <v>0.21639715730405901</v>
      </c>
      <c r="AY492" s="16">
        <v>8.0104324177539904E-2</v>
      </c>
      <c r="AZ492" s="16"/>
      <c r="BA492" s="16">
        <v>0.26206483942495601</v>
      </c>
      <c r="BB492" s="16">
        <v>0.33085531404455298</v>
      </c>
      <c r="BC492" s="16"/>
      <c r="BD492" s="16">
        <v>0.24208355825453601</v>
      </c>
      <c r="BE492" s="16">
        <v>0.209636006289488</v>
      </c>
    </row>
    <row r="493" spans="2:57" x14ac:dyDescent="0.35">
      <c r="B493" t="s">
        <v>646</v>
      </c>
      <c r="C493" s="16">
        <v>0.65398238153577704</v>
      </c>
      <c r="D493" s="16">
        <v>0.584621773758776</v>
      </c>
      <c r="E493" s="16">
        <v>0.72148910111293096</v>
      </c>
      <c r="F493" s="16"/>
      <c r="G493" s="16">
        <v>0.56064865620803295</v>
      </c>
      <c r="H493" s="16">
        <v>0.56529045177341697</v>
      </c>
      <c r="I493" s="16">
        <v>0.55047017502692197</v>
      </c>
      <c r="J493" s="16">
        <v>0.63651455350955199</v>
      </c>
      <c r="K493" s="16">
        <v>0.73750855580678398</v>
      </c>
      <c r="L493" s="16">
        <v>0.81036546916188501</v>
      </c>
      <c r="M493" s="16"/>
      <c r="N493" s="16">
        <v>0.72848211845694499</v>
      </c>
      <c r="O493" s="16">
        <v>0.64755856865608696</v>
      </c>
      <c r="P493" s="16">
        <v>0.656017957092354</v>
      </c>
      <c r="Q493" s="16">
        <v>0.60315168352169501</v>
      </c>
      <c r="R493" s="16"/>
      <c r="S493" s="16">
        <v>0.66677619448047598</v>
      </c>
      <c r="T493" s="16">
        <v>0.64011615356045903</v>
      </c>
      <c r="U493" s="16"/>
      <c r="V493" s="16">
        <v>0.65268928433007101</v>
      </c>
      <c r="W493" s="16">
        <v>0.62514376481365097</v>
      </c>
      <c r="X493" s="16">
        <v>0.70723737767968098</v>
      </c>
      <c r="Y493" s="16">
        <v>0.54409701210315997</v>
      </c>
      <c r="Z493" s="16"/>
      <c r="AA493" s="16">
        <v>0.59371533362254003</v>
      </c>
      <c r="AB493" s="16">
        <v>0.67261810630876895</v>
      </c>
      <c r="AC493" s="16">
        <v>0.70921570163801695</v>
      </c>
      <c r="AD493" s="16">
        <v>0.72958193249648495</v>
      </c>
      <c r="AE493" s="16">
        <v>0.64799581190019095</v>
      </c>
      <c r="AF493" s="16">
        <v>0.62606816657303999</v>
      </c>
      <c r="AG493" s="16"/>
      <c r="AH493" s="16">
        <v>0.69017551844049596</v>
      </c>
      <c r="AI493" s="16">
        <v>0.68685593652017896</v>
      </c>
      <c r="AJ493" s="16"/>
      <c r="AK493" s="16">
        <v>0.68183853634216596</v>
      </c>
      <c r="AL493" s="16">
        <v>0.71373030270314397</v>
      </c>
      <c r="AM493" s="16"/>
      <c r="AN493" s="16">
        <v>0.67170390710344297</v>
      </c>
      <c r="AO493" s="16">
        <v>0.69043351781520501</v>
      </c>
      <c r="AP493" s="16"/>
      <c r="AQ493" s="16">
        <v>0.65908993084594503</v>
      </c>
      <c r="AR493" s="16">
        <v>0.66998081970720602</v>
      </c>
      <c r="AS493" s="16">
        <v>0.66205979539953497</v>
      </c>
      <c r="AT493" s="16"/>
      <c r="AU493" s="16">
        <v>0.69538999356197195</v>
      </c>
      <c r="AV493" s="16">
        <v>0.60904309251025002</v>
      </c>
      <c r="AW493" s="16"/>
      <c r="AX493" s="16">
        <v>0.65449075792761602</v>
      </c>
      <c r="AY493" s="16">
        <v>0.74985392440070897</v>
      </c>
      <c r="AZ493" s="16"/>
      <c r="BA493" s="16">
        <v>0.63030023047786699</v>
      </c>
      <c r="BB493" s="16">
        <v>0.606724397546484</v>
      </c>
      <c r="BC493" s="16"/>
      <c r="BD493" s="16">
        <v>0.68033653713145203</v>
      </c>
      <c r="BE493" s="16">
        <v>0.68371133508058302</v>
      </c>
    </row>
    <row r="494" spans="2:57" x14ac:dyDescent="0.35">
      <c r="B494" t="s">
        <v>89</v>
      </c>
      <c r="C494" s="16">
        <v>0.15255318517838001</v>
      </c>
      <c r="D494" s="16">
        <v>0.15833848600103101</v>
      </c>
      <c r="E494" s="16">
        <v>0.14628018909850199</v>
      </c>
      <c r="F494" s="16"/>
      <c r="G494" s="16">
        <v>0.23048257182010001</v>
      </c>
      <c r="H494" s="16">
        <v>0.16269352147586999</v>
      </c>
      <c r="I494" s="16">
        <v>0.108730761371286</v>
      </c>
      <c r="J494" s="16">
        <v>0.14733208123688299</v>
      </c>
      <c r="K494" s="16">
        <v>0.16571088064106901</v>
      </c>
      <c r="L494" s="16">
        <v>0.126428919889955</v>
      </c>
      <c r="M494" s="16"/>
      <c r="N494" s="16">
        <v>0.12183821427286499</v>
      </c>
      <c r="O494" s="16">
        <v>0.14702475380782101</v>
      </c>
      <c r="P494" s="16">
        <v>0.172242704525221</v>
      </c>
      <c r="Q494" s="16">
        <v>0.14765737135930801</v>
      </c>
      <c r="R494" s="16"/>
      <c r="S494" s="16">
        <v>0.13789700801243099</v>
      </c>
      <c r="T494" s="16">
        <v>0.16729998698603901</v>
      </c>
      <c r="U494" s="16"/>
      <c r="V494" s="16">
        <v>0.21092933579091999</v>
      </c>
      <c r="W494" s="16">
        <v>0.175652134695919</v>
      </c>
      <c r="X494" s="16">
        <v>7.7772461140339005E-2</v>
      </c>
      <c r="Y494" s="16">
        <v>0.12837746898555899</v>
      </c>
      <c r="Z494" s="16"/>
      <c r="AA494" s="16">
        <v>0.23404858066040701</v>
      </c>
      <c r="AB494" s="16">
        <v>0.15209574085743099</v>
      </c>
      <c r="AC494" s="16">
        <v>0.123732599942973</v>
      </c>
      <c r="AD494" s="16">
        <v>5.8571663046913199E-2</v>
      </c>
      <c r="AE494" s="16">
        <v>7.5279429250858995E-2</v>
      </c>
      <c r="AF494" s="16">
        <v>9.2755894327725602E-2</v>
      </c>
      <c r="AG494" s="16"/>
      <c r="AH494" s="16">
        <v>0.11756942182977199</v>
      </c>
      <c r="AI494" s="16">
        <v>8.9244794899871305E-2</v>
      </c>
      <c r="AJ494" s="16"/>
      <c r="AK494" s="16">
        <v>0.111935203047374</v>
      </c>
      <c r="AL494" s="16">
        <v>0.11028130995150801</v>
      </c>
      <c r="AM494" s="16"/>
      <c r="AN494" s="16">
        <v>0.12424862556578201</v>
      </c>
      <c r="AO494" s="16">
        <v>8.1769354241812101E-2</v>
      </c>
      <c r="AP494" s="16"/>
      <c r="AQ494" s="16">
        <v>0.10610049511484</v>
      </c>
      <c r="AR494" s="16">
        <v>0.15754674080166101</v>
      </c>
      <c r="AS494" s="16">
        <v>9.7504499382863194E-2</v>
      </c>
      <c r="AT494" s="16"/>
      <c r="AU494" s="16">
        <v>0.107899149117824</v>
      </c>
      <c r="AV494" s="16">
        <v>0.19793267430046299</v>
      </c>
      <c r="AW494" s="16"/>
      <c r="AX494" s="16">
        <v>0.129112084768325</v>
      </c>
      <c r="AY494" s="16">
        <v>0.17004175142175201</v>
      </c>
      <c r="AZ494" s="16"/>
      <c r="BA494" s="16">
        <v>0.10763493009717701</v>
      </c>
      <c r="BB494" s="16">
        <v>6.2420288408963097E-2</v>
      </c>
      <c r="BC494" s="16"/>
      <c r="BD494" s="16">
        <v>7.7579904614012402E-2</v>
      </c>
      <c r="BE494" s="16">
        <v>0.106652658629929</v>
      </c>
    </row>
    <row r="495" spans="2:57" x14ac:dyDescent="0.35">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c r="AC495" s="16"/>
      <c r="AD495" s="16"/>
      <c r="AE495" s="16"/>
      <c r="AF495" s="16"/>
      <c r="AG495" s="16"/>
      <c r="AH495" s="16"/>
      <c r="AI495" s="16"/>
      <c r="AJ495" s="16"/>
      <c r="AK495" s="16"/>
      <c r="AL495" s="16"/>
      <c r="AM495" s="16"/>
      <c r="AN495" s="16"/>
      <c r="AO495" s="16"/>
      <c r="AP495" s="16"/>
      <c r="AQ495" s="16"/>
      <c r="AR495" s="16"/>
      <c r="AS495" s="16"/>
      <c r="AT495" s="16"/>
      <c r="AU495" s="16"/>
      <c r="AV495" s="16"/>
      <c r="AW495" s="16"/>
      <c r="AX495" s="16"/>
      <c r="AY495" s="16"/>
      <c r="AZ495" s="16"/>
      <c r="BA495" s="16"/>
      <c r="BB495" s="16"/>
      <c r="BC495" s="16"/>
      <c r="BD495" s="16"/>
      <c r="BE495" s="16"/>
    </row>
    <row r="496" spans="2:57" x14ac:dyDescent="0.35">
      <c r="B496" s="7" t="s">
        <v>650</v>
      </c>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c r="AC496" s="16"/>
      <c r="AD496" s="16"/>
      <c r="AE496" s="16"/>
      <c r="AF496" s="16"/>
      <c r="AG496" s="16"/>
      <c r="AH496" s="16"/>
      <c r="AI496" s="16"/>
      <c r="AJ496" s="16"/>
      <c r="AK496" s="16"/>
      <c r="AL496" s="16"/>
      <c r="AM496" s="16"/>
      <c r="AN496" s="16"/>
      <c r="AO496" s="16"/>
      <c r="AP496" s="16"/>
      <c r="AQ496" s="16"/>
      <c r="AR496" s="16"/>
      <c r="AS496" s="16"/>
      <c r="AT496" s="16"/>
      <c r="AU496" s="16"/>
      <c r="AV496" s="16"/>
      <c r="AW496" s="16"/>
      <c r="AX496" s="16"/>
      <c r="AY496" s="16"/>
      <c r="AZ496" s="16"/>
      <c r="BA496" s="16"/>
      <c r="BB496" s="16"/>
      <c r="BC496" s="16"/>
      <c r="BD496" s="16"/>
      <c r="BE496" s="16"/>
    </row>
    <row r="497" spans="2:57" x14ac:dyDescent="0.35">
      <c r="B497" s="15" t="s">
        <v>14</v>
      </c>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c r="AC497" s="16"/>
      <c r="AD497" s="16"/>
      <c r="AE497" s="16"/>
      <c r="AF497" s="16"/>
      <c r="AG497" s="16"/>
      <c r="AH497" s="16"/>
      <c r="AI497" s="16"/>
      <c r="AJ497" s="16"/>
      <c r="AK497" s="16"/>
      <c r="AL497" s="16"/>
      <c r="AM497" s="16"/>
      <c r="AN497" s="16"/>
      <c r="AO497" s="16"/>
      <c r="AP497" s="16"/>
      <c r="AQ497" s="16"/>
      <c r="AR497" s="16"/>
      <c r="AS497" s="16"/>
      <c r="AT497" s="16"/>
      <c r="AU497" s="16"/>
      <c r="AV497" s="16"/>
      <c r="AW497" s="16"/>
      <c r="AX497" s="16"/>
      <c r="AY497" s="16"/>
      <c r="AZ497" s="16"/>
      <c r="BA497" s="16"/>
      <c r="BB497" s="16"/>
      <c r="BC497" s="16"/>
      <c r="BD497" s="16"/>
      <c r="BE497" s="16"/>
    </row>
    <row r="498" spans="2:57" x14ac:dyDescent="0.35">
      <c r="B498" t="s">
        <v>645</v>
      </c>
      <c r="C498" s="16">
        <v>0.13147142430577599</v>
      </c>
      <c r="D498" s="16">
        <v>0.19143755634498799</v>
      </c>
      <c r="E498" s="16">
        <v>7.5918165538014906E-2</v>
      </c>
      <c r="F498" s="16"/>
      <c r="G498" s="16">
        <v>0.16740892910244301</v>
      </c>
      <c r="H498" s="16">
        <v>0.17561489468720401</v>
      </c>
      <c r="I498" s="16">
        <v>0.199556720900646</v>
      </c>
      <c r="J498" s="16">
        <v>0.16676119095835101</v>
      </c>
      <c r="K498" s="16">
        <v>7.7318124135739699E-2</v>
      </c>
      <c r="L498" s="16">
        <v>3.6704773933903201E-2</v>
      </c>
      <c r="M498" s="16"/>
      <c r="N498" s="16">
        <v>8.7728689945984206E-2</v>
      </c>
      <c r="O498" s="16">
        <v>0.12621727338297101</v>
      </c>
      <c r="P498" s="16">
        <v>0.135149895153299</v>
      </c>
      <c r="Q498" s="16">
        <v>0.16135069808467001</v>
      </c>
      <c r="R498" s="16"/>
      <c r="S498" s="16">
        <v>0.13179962532096001</v>
      </c>
      <c r="T498" s="16">
        <v>0.13228836361558599</v>
      </c>
      <c r="U498" s="16"/>
      <c r="V498" s="16">
        <v>9.8234547269713798E-2</v>
      </c>
      <c r="W498" s="16">
        <v>0.16259488399500799</v>
      </c>
      <c r="X498" s="16">
        <v>0.112035531425641</v>
      </c>
      <c r="Y498" s="16">
        <v>0.18940412577735</v>
      </c>
      <c r="Z498" s="16"/>
      <c r="AA498" s="16">
        <v>0.12799217638857199</v>
      </c>
      <c r="AB498" s="16">
        <v>0.112654575184141</v>
      </c>
      <c r="AC498" s="16">
        <v>0.11437284512384201</v>
      </c>
      <c r="AD498" s="16">
        <v>0.15148296498114899</v>
      </c>
      <c r="AE498" s="16">
        <v>0.129149891074267</v>
      </c>
      <c r="AF498" s="16">
        <v>0.20807567399450499</v>
      </c>
      <c r="AG498" s="16"/>
      <c r="AH498" s="16">
        <v>0.12618083040516601</v>
      </c>
      <c r="AI498" s="16">
        <v>0.16445756596656499</v>
      </c>
      <c r="AJ498" s="16"/>
      <c r="AK498" s="16">
        <v>0.13540154293666901</v>
      </c>
      <c r="AL498" s="16">
        <v>0.15079413286823501</v>
      </c>
      <c r="AM498" s="16"/>
      <c r="AN498" s="16">
        <v>0.14143004862820099</v>
      </c>
      <c r="AO498" s="16">
        <v>0.15082127226459299</v>
      </c>
      <c r="AP498" s="16"/>
      <c r="AQ498" s="16">
        <v>0.13994320379043601</v>
      </c>
      <c r="AR498" s="16">
        <v>0.105515660122053</v>
      </c>
      <c r="AS498" s="16">
        <v>0.19627677203730901</v>
      </c>
      <c r="AT498" s="16"/>
      <c r="AU498" s="16">
        <v>0.137617209730235</v>
      </c>
      <c r="AV498" s="16">
        <v>0.12653454022823099</v>
      </c>
      <c r="AW498" s="16"/>
      <c r="AX498" s="16">
        <v>0.14744569645505101</v>
      </c>
      <c r="AY498" s="16">
        <v>6.5874702671481294E-2</v>
      </c>
      <c r="AZ498" s="16"/>
      <c r="BA498" s="16">
        <v>0.17888808973019199</v>
      </c>
      <c r="BB498" s="16">
        <v>0.21975082158961301</v>
      </c>
      <c r="BC498" s="16"/>
      <c r="BD498" s="16">
        <v>0.17911471192796399</v>
      </c>
      <c r="BE498" s="16">
        <v>0.12593419104585801</v>
      </c>
    </row>
    <row r="499" spans="2:57" x14ac:dyDescent="0.35">
      <c r="B499" t="s">
        <v>646</v>
      </c>
      <c r="C499" s="16">
        <v>0.74762396250071905</v>
      </c>
      <c r="D499" s="16">
        <v>0.70004122540546199</v>
      </c>
      <c r="E499" s="16">
        <v>0.79253923047546904</v>
      </c>
      <c r="F499" s="16"/>
      <c r="G499" s="16">
        <v>0.66027896201207803</v>
      </c>
      <c r="H499" s="16">
        <v>0.67466101533717504</v>
      </c>
      <c r="I499" s="16">
        <v>0.69972638628148698</v>
      </c>
      <c r="J499" s="16">
        <v>0.70165353187332102</v>
      </c>
      <c r="K499" s="16">
        <v>0.83012355242262004</v>
      </c>
      <c r="L499" s="16">
        <v>0.86653568996358699</v>
      </c>
      <c r="M499" s="16"/>
      <c r="N499" s="16">
        <v>0.81753088711803301</v>
      </c>
      <c r="O499" s="16">
        <v>0.74758707792538404</v>
      </c>
      <c r="P499" s="16">
        <v>0.72396949339536698</v>
      </c>
      <c r="Q499" s="16">
        <v>0.73577252245651703</v>
      </c>
      <c r="R499" s="16"/>
      <c r="S499" s="16">
        <v>0.75943698739182397</v>
      </c>
      <c r="T499" s="16">
        <v>0.73279546867354195</v>
      </c>
      <c r="U499" s="16"/>
      <c r="V499" s="16">
        <v>0.73994095385134695</v>
      </c>
      <c r="W499" s="16">
        <v>0.706571976635332</v>
      </c>
      <c r="X499" s="16">
        <v>0.810849115709255</v>
      </c>
      <c r="Y499" s="16">
        <v>0.71190312620267804</v>
      </c>
      <c r="Z499" s="16"/>
      <c r="AA499" s="16">
        <v>0.69015676748939103</v>
      </c>
      <c r="AB499" s="16">
        <v>0.78410102305714002</v>
      </c>
      <c r="AC499" s="16">
        <v>0.78363810413174595</v>
      </c>
      <c r="AD499" s="16">
        <v>0.77775159849318398</v>
      </c>
      <c r="AE499" s="16">
        <v>0.83857078054657797</v>
      </c>
      <c r="AF499" s="16">
        <v>0.67224517142701701</v>
      </c>
      <c r="AG499" s="16"/>
      <c r="AH499" s="16">
        <v>0.78618711151959397</v>
      </c>
      <c r="AI499" s="16">
        <v>0.76291946646770603</v>
      </c>
      <c r="AJ499" s="16"/>
      <c r="AK499" s="16">
        <v>0.78805944247817505</v>
      </c>
      <c r="AL499" s="16">
        <v>0.76375015241417499</v>
      </c>
      <c r="AM499" s="16"/>
      <c r="AN499" s="16">
        <v>0.77625820594518502</v>
      </c>
      <c r="AO499" s="16">
        <v>0.78404628919339103</v>
      </c>
      <c r="AP499" s="16"/>
      <c r="AQ499" s="16">
        <v>0.81395813200175504</v>
      </c>
      <c r="AR499" s="16">
        <v>0.76486972040976098</v>
      </c>
      <c r="AS499" s="16">
        <v>0.72898621337484504</v>
      </c>
      <c r="AT499" s="16"/>
      <c r="AU499" s="16">
        <v>0.77375963144670601</v>
      </c>
      <c r="AV499" s="16">
        <v>0.72229954638626903</v>
      </c>
      <c r="AW499" s="16"/>
      <c r="AX499" s="16">
        <v>0.75579099959595697</v>
      </c>
      <c r="AY499" s="16">
        <v>0.80615072961581902</v>
      </c>
      <c r="AZ499" s="16"/>
      <c r="BA499" s="16">
        <v>0.73646001778289105</v>
      </c>
      <c r="BB499" s="16">
        <v>0.73206736591919996</v>
      </c>
      <c r="BC499" s="16"/>
      <c r="BD499" s="16">
        <v>0.75596936866259401</v>
      </c>
      <c r="BE499" s="16">
        <v>0.79010479637086495</v>
      </c>
    </row>
    <row r="500" spans="2:57" x14ac:dyDescent="0.35">
      <c r="B500" t="s">
        <v>89</v>
      </c>
      <c r="C500" s="16">
        <v>0.120904613193505</v>
      </c>
      <c r="D500" s="16">
        <v>0.108521218249549</v>
      </c>
      <c r="E500" s="16">
        <v>0.13154260398651599</v>
      </c>
      <c r="F500" s="16"/>
      <c r="G500" s="16">
        <v>0.17231210888547899</v>
      </c>
      <c r="H500" s="16">
        <v>0.149724089975622</v>
      </c>
      <c r="I500" s="16">
        <v>0.100716892817867</v>
      </c>
      <c r="J500" s="16">
        <v>0.13158527716832799</v>
      </c>
      <c r="K500" s="16">
        <v>9.2558323441639903E-2</v>
      </c>
      <c r="L500" s="16">
        <v>9.6759536102510202E-2</v>
      </c>
      <c r="M500" s="16"/>
      <c r="N500" s="16">
        <v>9.4740422935982602E-2</v>
      </c>
      <c r="O500" s="16">
        <v>0.12619564869164501</v>
      </c>
      <c r="P500" s="16">
        <v>0.14088061145133399</v>
      </c>
      <c r="Q500" s="16">
        <v>0.102876779458812</v>
      </c>
      <c r="R500" s="16"/>
      <c r="S500" s="16">
        <v>0.108763387287216</v>
      </c>
      <c r="T500" s="16">
        <v>0.134916167710873</v>
      </c>
      <c r="U500" s="16"/>
      <c r="V500" s="16">
        <v>0.16182449887893899</v>
      </c>
      <c r="W500" s="16">
        <v>0.13083313936966001</v>
      </c>
      <c r="X500" s="16">
        <v>7.7115352865104195E-2</v>
      </c>
      <c r="Y500" s="16">
        <v>9.8692748019971605E-2</v>
      </c>
      <c r="Z500" s="16"/>
      <c r="AA500" s="16">
        <v>0.181851056122038</v>
      </c>
      <c r="AB500" s="16">
        <v>0.103244401758718</v>
      </c>
      <c r="AC500" s="16">
        <v>0.101989050744412</v>
      </c>
      <c r="AD500" s="16">
        <v>7.07654365256674E-2</v>
      </c>
      <c r="AE500" s="16">
        <v>3.22793283791541E-2</v>
      </c>
      <c r="AF500" s="16">
        <v>0.119679154578478</v>
      </c>
      <c r="AG500" s="16"/>
      <c r="AH500" s="16">
        <v>8.7632058075239702E-2</v>
      </c>
      <c r="AI500" s="16">
        <v>7.2622967565728697E-2</v>
      </c>
      <c r="AJ500" s="16"/>
      <c r="AK500" s="16">
        <v>7.6539014585156204E-2</v>
      </c>
      <c r="AL500" s="16">
        <v>8.5455714717589504E-2</v>
      </c>
      <c r="AM500" s="16"/>
      <c r="AN500" s="16">
        <v>8.2311745426613403E-2</v>
      </c>
      <c r="AO500" s="16">
        <v>6.5132438542015905E-2</v>
      </c>
      <c r="AP500" s="16"/>
      <c r="AQ500" s="16">
        <v>4.60986642078084E-2</v>
      </c>
      <c r="AR500" s="16">
        <v>0.129614619468186</v>
      </c>
      <c r="AS500" s="16">
        <v>7.4737014587846595E-2</v>
      </c>
      <c r="AT500" s="16"/>
      <c r="AU500" s="16">
        <v>8.8623158823059003E-2</v>
      </c>
      <c r="AV500" s="16">
        <v>0.15116591338550001</v>
      </c>
      <c r="AW500" s="16"/>
      <c r="AX500" s="16">
        <v>9.67633039489917E-2</v>
      </c>
      <c r="AY500" s="16">
        <v>0.12797456771269999</v>
      </c>
      <c r="AZ500" s="16"/>
      <c r="BA500" s="16">
        <v>8.46518924869165E-2</v>
      </c>
      <c r="BB500" s="16">
        <v>4.8181812491187199E-2</v>
      </c>
      <c r="BC500" s="16"/>
      <c r="BD500" s="16">
        <v>6.4915919409442302E-2</v>
      </c>
      <c r="BE500" s="16">
        <v>8.3961012583278094E-2</v>
      </c>
    </row>
    <row r="501" spans="2:57" x14ac:dyDescent="0.35">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c r="AC501" s="16"/>
      <c r="AD501" s="16"/>
      <c r="AE501" s="16"/>
      <c r="AF501" s="16"/>
      <c r="AG501" s="16"/>
      <c r="AH501" s="16"/>
      <c r="AI501" s="16"/>
      <c r="AJ501" s="16"/>
      <c r="AK501" s="16"/>
      <c r="AL501" s="16"/>
      <c r="AM501" s="16"/>
      <c r="AN501" s="16"/>
      <c r="AO501" s="16"/>
      <c r="AP501" s="16"/>
      <c r="AQ501" s="16"/>
      <c r="AR501" s="16"/>
      <c r="AS501" s="16"/>
      <c r="AT501" s="16"/>
      <c r="AU501" s="16"/>
      <c r="AV501" s="16"/>
      <c r="AW501" s="16"/>
      <c r="AX501" s="16"/>
      <c r="AY501" s="16"/>
      <c r="AZ501" s="16"/>
      <c r="BA501" s="16"/>
      <c r="BB501" s="16"/>
      <c r="BC501" s="16"/>
      <c r="BD501" s="16"/>
      <c r="BE501" s="16"/>
    </row>
    <row r="502" spans="2:57" x14ac:dyDescent="0.35">
      <c r="B502" s="7" t="s">
        <v>651</v>
      </c>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c r="AC502" s="16"/>
      <c r="AD502" s="16"/>
      <c r="AE502" s="16"/>
      <c r="AF502" s="16"/>
      <c r="AG502" s="16"/>
      <c r="AH502" s="16"/>
      <c r="AI502" s="16"/>
      <c r="AJ502" s="16"/>
      <c r="AK502" s="16"/>
      <c r="AL502" s="16"/>
      <c r="AM502" s="16"/>
      <c r="AN502" s="16"/>
      <c r="AO502" s="16"/>
      <c r="AP502" s="16"/>
      <c r="AQ502" s="16"/>
      <c r="AR502" s="16"/>
      <c r="AS502" s="16"/>
      <c r="AT502" s="16"/>
      <c r="AU502" s="16"/>
      <c r="AV502" s="16"/>
      <c r="AW502" s="16"/>
      <c r="AX502" s="16"/>
      <c r="AY502" s="16"/>
      <c r="AZ502" s="16"/>
      <c r="BA502" s="16"/>
      <c r="BB502" s="16"/>
      <c r="BC502" s="16"/>
      <c r="BD502" s="16"/>
      <c r="BE502" s="16"/>
    </row>
    <row r="503" spans="2:57" x14ac:dyDescent="0.35">
      <c r="B503" s="15" t="s">
        <v>14</v>
      </c>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c r="AC503" s="16"/>
      <c r="AD503" s="16"/>
      <c r="AE503" s="16"/>
      <c r="AF503" s="16"/>
      <c r="AG503" s="16"/>
      <c r="AH503" s="16"/>
      <c r="AI503" s="16"/>
      <c r="AJ503" s="16"/>
      <c r="AK503" s="16"/>
      <c r="AL503" s="16"/>
      <c r="AM503" s="16"/>
      <c r="AN503" s="16"/>
      <c r="AO503" s="16"/>
      <c r="AP503" s="16"/>
      <c r="AQ503" s="16"/>
      <c r="AR503" s="16"/>
      <c r="AS503" s="16"/>
      <c r="AT503" s="16"/>
      <c r="AU503" s="16"/>
      <c r="AV503" s="16"/>
      <c r="AW503" s="16"/>
      <c r="AX503" s="16"/>
      <c r="AY503" s="16"/>
      <c r="AZ503" s="16"/>
      <c r="BA503" s="16"/>
      <c r="BB503" s="16"/>
      <c r="BC503" s="16"/>
      <c r="BD503" s="16"/>
      <c r="BE503" s="16"/>
    </row>
    <row r="504" spans="2:57" x14ac:dyDescent="0.35">
      <c r="B504" t="s">
        <v>645</v>
      </c>
      <c r="C504" s="16">
        <v>0.26567529269625001</v>
      </c>
      <c r="D504" s="16">
        <v>0.33318642511674101</v>
      </c>
      <c r="E504" s="16">
        <v>0.19909069297592499</v>
      </c>
      <c r="F504" s="16"/>
      <c r="G504" s="16">
        <v>0.358092960325814</v>
      </c>
      <c r="H504" s="16">
        <v>0.30502512808344401</v>
      </c>
      <c r="I504" s="16">
        <v>0.345167351652438</v>
      </c>
      <c r="J504" s="16">
        <v>0.25594352908779699</v>
      </c>
      <c r="K504" s="16">
        <v>0.173392468667111</v>
      </c>
      <c r="L504" s="16">
        <v>0.19755964591330299</v>
      </c>
      <c r="M504" s="16"/>
      <c r="N504" s="16">
        <v>0.28476822677399399</v>
      </c>
      <c r="O504" s="16">
        <v>0.25377620582261301</v>
      </c>
      <c r="P504" s="16">
        <v>0.221906203259844</v>
      </c>
      <c r="Q504" s="16">
        <v>0.33272359979592903</v>
      </c>
      <c r="R504" s="16"/>
      <c r="S504" s="16">
        <v>0.27647503058261402</v>
      </c>
      <c r="T504" s="16">
        <v>0.25202131025675001</v>
      </c>
      <c r="U504" s="16"/>
      <c r="V504" s="16">
        <v>0.202126341448294</v>
      </c>
      <c r="W504" s="16">
        <v>0.26945286537056401</v>
      </c>
      <c r="X504" s="16">
        <v>0.30469174933785798</v>
      </c>
      <c r="Y504" s="16">
        <v>0.33380085351839101</v>
      </c>
      <c r="Z504" s="16"/>
      <c r="AA504" s="16">
        <v>0.21174529789261901</v>
      </c>
      <c r="AB504" s="16">
        <v>0.24391727537112801</v>
      </c>
      <c r="AC504" s="16">
        <v>0.22301496253129799</v>
      </c>
      <c r="AD504" s="16">
        <v>0.33341874079450701</v>
      </c>
      <c r="AE504" s="16">
        <v>0.38287373829550603</v>
      </c>
      <c r="AF504" s="16">
        <v>0.398777289126793</v>
      </c>
      <c r="AG504" s="16"/>
      <c r="AH504" s="16">
        <v>0.29673480004792402</v>
      </c>
      <c r="AI504" s="16">
        <v>0.28298201018549501</v>
      </c>
      <c r="AJ504" s="16"/>
      <c r="AK504" s="16">
        <v>0.26532423036335001</v>
      </c>
      <c r="AL504" s="16">
        <v>0.26118149331513701</v>
      </c>
      <c r="AM504" s="16"/>
      <c r="AN504" s="16">
        <v>0.29876391469347102</v>
      </c>
      <c r="AO504" s="16">
        <v>0.32457571207873798</v>
      </c>
      <c r="AP504" s="16"/>
      <c r="AQ504" s="16">
        <v>0.32364277820188198</v>
      </c>
      <c r="AR504" s="16">
        <v>0.226218470355356</v>
      </c>
      <c r="AS504" s="16">
        <v>0.33326800137740298</v>
      </c>
      <c r="AT504" s="16"/>
      <c r="AU504" s="16">
        <v>0.27152964373914901</v>
      </c>
      <c r="AV504" s="16">
        <v>0.25837884427736901</v>
      </c>
      <c r="AW504" s="16"/>
      <c r="AX504" s="16">
        <v>0.300228680857617</v>
      </c>
      <c r="AY504" s="16">
        <v>0.146071585871594</v>
      </c>
      <c r="AZ504" s="16"/>
      <c r="BA504" s="16">
        <v>0.38387631846376302</v>
      </c>
      <c r="BB504" s="16">
        <v>0.36978378125243999</v>
      </c>
      <c r="BC504" s="16"/>
      <c r="BD504" s="16">
        <v>0.33182663022837999</v>
      </c>
      <c r="BE504" s="16">
        <v>0.305107704235275</v>
      </c>
    </row>
    <row r="505" spans="2:57" x14ac:dyDescent="0.35">
      <c r="B505" t="s">
        <v>646</v>
      </c>
      <c r="C505" s="16">
        <v>0.56131203793714401</v>
      </c>
      <c r="D505" s="16">
        <v>0.53796193939111303</v>
      </c>
      <c r="E505" s="16">
        <v>0.58663943767878102</v>
      </c>
      <c r="F505" s="16"/>
      <c r="G505" s="16">
        <v>0.41550540772772598</v>
      </c>
      <c r="H505" s="16">
        <v>0.48181250895514399</v>
      </c>
      <c r="I505" s="16">
        <v>0.493885279128503</v>
      </c>
      <c r="J505" s="16">
        <v>0.56425417608292505</v>
      </c>
      <c r="K505" s="16">
        <v>0.68781593228108695</v>
      </c>
      <c r="L505" s="16">
        <v>0.66300170611596099</v>
      </c>
      <c r="M505" s="16"/>
      <c r="N505" s="16">
        <v>0.56197280004669004</v>
      </c>
      <c r="O505" s="16">
        <v>0.60571331930662897</v>
      </c>
      <c r="P505" s="16">
        <v>0.57739669051706199</v>
      </c>
      <c r="Q505" s="16">
        <v>0.49632605308525002</v>
      </c>
      <c r="R505" s="16"/>
      <c r="S505" s="16">
        <v>0.57059835122136104</v>
      </c>
      <c r="T505" s="16">
        <v>0.55181655641082406</v>
      </c>
      <c r="U505" s="16"/>
      <c r="V505" s="16">
        <v>0.59350343888254797</v>
      </c>
      <c r="W505" s="16">
        <v>0.52254053418686996</v>
      </c>
      <c r="X505" s="16">
        <v>0.58623729651414802</v>
      </c>
      <c r="Y505" s="16">
        <v>0.53782167749605003</v>
      </c>
      <c r="Z505" s="16"/>
      <c r="AA505" s="16">
        <v>0.54630433104269305</v>
      </c>
      <c r="AB505" s="16">
        <v>0.59923434095840999</v>
      </c>
      <c r="AC505" s="16">
        <v>0.59815523771440404</v>
      </c>
      <c r="AD505" s="16">
        <v>0.55236894070618303</v>
      </c>
      <c r="AE505" s="16">
        <v>0.53214674035988396</v>
      </c>
      <c r="AF505" s="16">
        <v>0.56013214016000301</v>
      </c>
      <c r="AG505" s="16"/>
      <c r="AH505" s="16">
        <v>0.57433232656094102</v>
      </c>
      <c r="AI505" s="16">
        <v>0.60438744795129995</v>
      </c>
      <c r="AJ505" s="16"/>
      <c r="AK505" s="16">
        <v>0.60286963171612296</v>
      </c>
      <c r="AL505" s="16">
        <v>0.59413288763566796</v>
      </c>
      <c r="AM505" s="16"/>
      <c r="AN505" s="16">
        <v>0.57401134894116002</v>
      </c>
      <c r="AO505" s="16">
        <v>0.56799708430911999</v>
      </c>
      <c r="AP505" s="16"/>
      <c r="AQ505" s="16">
        <v>0.57166284423672098</v>
      </c>
      <c r="AR505" s="16">
        <v>0.58674264232974105</v>
      </c>
      <c r="AS505" s="16">
        <v>0.55839722686721405</v>
      </c>
      <c r="AT505" s="16"/>
      <c r="AU505" s="16">
        <v>0.574057086360236</v>
      </c>
      <c r="AV505" s="16">
        <v>0.55354293704108004</v>
      </c>
      <c r="AW505" s="16"/>
      <c r="AX505" s="16">
        <v>0.54914941164767095</v>
      </c>
      <c r="AY505" s="16">
        <v>0.69534325486516901</v>
      </c>
      <c r="AZ505" s="16"/>
      <c r="BA505" s="16">
        <v>0.50034355257178598</v>
      </c>
      <c r="BB505" s="16">
        <v>0.53245762999170598</v>
      </c>
      <c r="BC505" s="16"/>
      <c r="BD505" s="16">
        <v>0.55413135955627402</v>
      </c>
      <c r="BE505" s="16">
        <v>0.605678721783103</v>
      </c>
    </row>
    <row r="506" spans="2:57" x14ac:dyDescent="0.35">
      <c r="B506" t="s">
        <v>89</v>
      </c>
      <c r="C506" s="16">
        <v>0.173012669366606</v>
      </c>
      <c r="D506" s="16">
        <v>0.12885163549214601</v>
      </c>
      <c r="E506" s="16">
        <v>0.21426986934529399</v>
      </c>
      <c r="F506" s="16"/>
      <c r="G506" s="16">
        <v>0.22640163194646001</v>
      </c>
      <c r="H506" s="16">
        <v>0.213162362961412</v>
      </c>
      <c r="I506" s="16">
        <v>0.160947369219059</v>
      </c>
      <c r="J506" s="16">
        <v>0.17980229482927801</v>
      </c>
      <c r="K506" s="16">
        <v>0.13879159905180299</v>
      </c>
      <c r="L506" s="16">
        <v>0.13943864797073499</v>
      </c>
      <c r="M506" s="16"/>
      <c r="N506" s="16">
        <v>0.153258973179317</v>
      </c>
      <c r="O506" s="16">
        <v>0.14051047487075799</v>
      </c>
      <c r="P506" s="16">
        <v>0.200697106223093</v>
      </c>
      <c r="Q506" s="16">
        <v>0.17095034711882001</v>
      </c>
      <c r="R506" s="16"/>
      <c r="S506" s="16">
        <v>0.15292661819602499</v>
      </c>
      <c r="T506" s="16">
        <v>0.19616213333242599</v>
      </c>
      <c r="U506" s="16"/>
      <c r="V506" s="16">
        <v>0.204370219669158</v>
      </c>
      <c r="W506" s="16">
        <v>0.208006600442566</v>
      </c>
      <c r="X506" s="16">
        <v>0.109070954147993</v>
      </c>
      <c r="Y506" s="16">
        <v>0.12837746898555899</v>
      </c>
      <c r="Z506" s="16"/>
      <c r="AA506" s="16">
        <v>0.241950371064688</v>
      </c>
      <c r="AB506" s="16">
        <v>0.156848383670462</v>
      </c>
      <c r="AC506" s="16">
        <v>0.178829799754298</v>
      </c>
      <c r="AD506" s="16">
        <v>0.11421231849931</v>
      </c>
      <c r="AE506" s="16">
        <v>8.4979521344609898E-2</v>
      </c>
      <c r="AF506" s="16">
        <v>4.1090570713204697E-2</v>
      </c>
      <c r="AG506" s="16"/>
      <c r="AH506" s="16">
        <v>0.12893287339113599</v>
      </c>
      <c r="AI506" s="16">
        <v>0.11263054186320499</v>
      </c>
      <c r="AJ506" s="16"/>
      <c r="AK506" s="16">
        <v>0.13180613792052701</v>
      </c>
      <c r="AL506" s="16">
        <v>0.144685619049195</v>
      </c>
      <c r="AM506" s="16"/>
      <c r="AN506" s="16">
        <v>0.12722473636536899</v>
      </c>
      <c r="AO506" s="16">
        <v>0.107427203612143</v>
      </c>
      <c r="AP506" s="16"/>
      <c r="AQ506" s="16">
        <v>0.104694377561398</v>
      </c>
      <c r="AR506" s="16">
        <v>0.18703888731490201</v>
      </c>
      <c r="AS506" s="16">
        <v>0.108334771755383</v>
      </c>
      <c r="AT506" s="16"/>
      <c r="AU506" s="16">
        <v>0.15441326990061499</v>
      </c>
      <c r="AV506" s="16">
        <v>0.188078218681551</v>
      </c>
      <c r="AW506" s="16"/>
      <c r="AX506" s="16">
        <v>0.15062190749471199</v>
      </c>
      <c r="AY506" s="16">
        <v>0.15858515926323699</v>
      </c>
      <c r="AZ506" s="16"/>
      <c r="BA506" s="16">
        <v>0.115780128964451</v>
      </c>
      <c r="BB506" s="16">
        <v>9.7758588755854206E-2</v>
      </c>
      <c r="BC506" s="16"/>
      <c r="BD506" s="16">
        <v>0.114042010215346</v>
      </c>
      <c r="BE506" s="16">
        <v>8.9213573981621594E-2</v>
      </c>
    </row>
    <row r="507" spans="2:57" x14ac:dyDescent="0.35">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c r="AA507" s="16"/>
      <c r="AB507" s="16"/>
      <c r="AC507" s="16"/>
      <c r="AD507" s="16"/>
      <c r="AE507" s="16"/>
      <c r="AF507" s="16"/>
      <c r="AG507" s="16"/>
      <c r="AH507" s="16"/>
      <c r="AI507" s="16"/>
      <c r="AJ507" s="16"/>
      <c r="AK507" s="16"/>
      <c r="AL507" s="16"/>
      <c r="AM507" s="16"/>
      <c r="AN507" s="16"/>
      <c r="AO507" s="16"/>
      <c r="AP507" s="16"/>
      <c r="AQ507" s="16"/>
      <c r="AR507" s="16"/>
      <c r="AS507" s="16"/>
      <c r="AT507" s="16"/>
      <c r="AU507" s="16"/>
      <c r="AV507" s="16"/>
      <c r="AW507" s="16"/>
      <c r="AX507" s="16"/>
      <c r="AY507" s="16"/>
      <c r="AZ507" s="16"/>
      <c r="BA507" s="16"/>
      <c r="BB507" s="16"/>
      <c r="BC507" s="16"/>
      <c r="BD507" s="16"/>
      <c r="BE507" s="16"/>
    </row>
    <row r="508" spans="2:57" x14ac:dyDescent="0.35">
      <c r="B508" s="7" t="s">
        <v>652</v>
      </c>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c r="AC508" s="16"/>
      <c r="AD508" s="16"/>
      <c r="AE508" s="16"/>
      <c r="AF508" s="16"/>
      <c r="AG508" s="16"/>
      <c r="AH508" s="16"/>
      <c r="AI508" s="16"/>
      <c r="AJ508" s="16"/>
      <c r="AK508" s="16"/>
      <c r="AL508" s="16"/>
      <c r="AM508" s="16"/>
      <c r="AN508" s="16"/>
      <c r="AO508" s="16"/>
      <c r="AP508" s="16"/>
      <c r="AQ508" s="16"/>
      <c r="AR508" s="16"/>
      <c r="AS508" s="16"/>
      <c r="AT508" s="16"/>
      <c r="AU508" s="16"/>
      <c r="AV508" s="16"/>
      <c r="AW508" s="16"/>
      <c r="AX508" s="16"/>
      <c r="AY508" s="16"/>
      <c r="AZ508" s="16"/>
      <c r="BA508" s="16"/>
      <c r="BB508" s="16"/>
      <c r="BC508" s="16"/>
      <c r="BD508" s="16"/>
      <c r="BE508" s="16"/>
    </row>
    <row r="509" spans="2:57" x14ac:dyDescent="0.35">
      <c r="B509" s="15" t="s">
        <v>14</v>
      </c>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c r="AA509" s="16"/>
      <c r="AB509" s="16"/>
      <c r="AC509" s="16"/>
      <c r="AD509" s="16"/>
      <c r="AE509" s="16"/>
      <c r="AF509" s="16"/>
      <c r="AG509" s="16"/>
      <c r="AH509" s="16"/>
      <c r="AI509" s="16"/>
      <c r="AJ509" s="16"/>
      <c r="AK509" s="16"/>
      <c r="AL509" s="16"/>
      <c r="AM509" s="16"/>
      <c r="AN509" s="16"/>
      <c r="AO509" s="16"/>
      <c r="AP509" s="16"/>
      <c r="AQ509" s="16"/>
      <c r="AR509" s="16"/>
      <c r="AS509" s="16"/>
      <c r="AT509" s="16"/>
      <c r="AU509" s="16"/>
      <c r="AV509" s="16"/>
      <c r="AW509" s="16"/>
      <c r="AX509" s="16"/>
      <c r="AY509" s="16"/>
      <c r="AZ509" s="16"/>
      <c r="BA509" s="16"/>
      <c r="BB509" s="16"/>
      <c r="BC509" s="16"/>
      <c r="BD509" s="16"/>
      <c r="BE509" s="16"/>
    </row>
    <row r="510" spans="2:57" x14ac:dyDescent="0.35">
      <c r="B510" t="s">
        <v>645</v>
      </c>
      <c r="C510" s="16">
        <v>0.213513033099102</v>
      </c>
      <c r="D510" s="16">
        <v>0.279338826963347</v>
      </c>
      <c r="E510" s="16">
        <v>0.14929439403946801</v>
      </c>
      <c r="F510" s="16"/>
      <c r="G510" s="16">
        <v>0.23538657757988701</v>
      </c>
      <c r="H510" s="16">
        <v>0.26242036631694898</v>
      </c>
      <c r="I510" s="16">
        <v>0.26871531697404899</v>
      </c>
      <c r="J510" s="16">
        <v>0.25444174358239602</v>
      </c>
      <c r="K510" s="16">
        <v>0.16422031631452</v>
      </c>
      <c r="L510" s="16">
        <v>0.124743394941389</v>
      </c>
      <c r="M510" s="16"/>
      <c r="N510" s="16">
        <v>0.200380944765472</v>
      </c>
      <c r="O510" s="16">
        <v>0.19475207476206</v>
      </c>
      <c r="P510" s="16">
        <v>0.18204595197586801</v>
      </c>
      <c r="Q510" s="16">
        <v>0.28977106384123602</v>
      </c>
      <c r="R510" s="16"/>
      <c r="S510" s="16">
        <v>0.23358279693123901</v>
      </c>
      <c r="T510" s="16">
        <v>0.185341761305376</v>
      </c>
      <c r="U510" s="16"/>
      <c r="V510" s="16">
        <v>0.16462716230500701</v>
      </c>
      <c r="W510" s="16">
        <v>0.202642098526572</v>
      </c>
      <c r="X510" s="16">
        <v>0.252649127612188</v>
      </c>
      <c r="Y510" s="16">
        <v>0.322286626185465</v>
      </c>
      <c r="Z510" s="16"/>
      <c r="AA510" s="16">
        <v>0.16666927508562401</v>
      </c>
      <c r="AB510" s="16">
        <v>0.21110275257397201</v>
      </c>
      <c r="AC510" s="16">
        <v>0.12623385783574601</v>
      </c>
      <c r="AD510" s="16">
        <v>0.25436977498513202</v>
      </c>
      <c r="AE510" s="16">
        <v>0.336796707806652</v>
      </c>
      <c r="AF510" s="16">
        <v>0.45491568218085199</v>
      </c>
      <c r="AG510" s="16"/>
      <c r="AH510" s="16">
        <v>0.24849555758460401</v>
      </c>
      <c r="AI510" s="16">
        <v>0.21232076090610799</v>
      </c>
      <c r="AJ510" s="16"/>
      <c r="AK510" s="16">
        <v>0.23705062089069501</v>
      </c>
      <c r="AL510" s="16">
        <v>0.209274818815192</v>
      </c>
      <c r="AM510" s="16"/>
      <c r="AN510" s="16">
        <v>0.25255326886777602</v>
      </c>
      <c r="AO510" s="16">
        <v>0.23210390256851199</v>
      </c>
      <c r="AP510" s="16"/>
      <c r="AQ510" s="16">
        <v>0.23883180914539001</v>
      </c>
      <c r="AR510" s="16">
        <v>0.186682030685456</v>
      </c>
      <c r="AS510" s="16">
        <v>0.27134712881575801</v>
      </c>
      <c r="AT510" s="16"/>
      <c r="AU510" s="16">
        <v>0.22290756489420799</v>
      </c>
      <c r="AV510" s="16">
        <v>0.206185696635142</v>
      </c>
      <c r="AW510" s="16"/>
      <c r="AX510" s="16">
        <v>0.235954649521881</v>
      </c>
      <c r="AY510" s="16">
        <v>0.14850908994905099</v>
      </c>
      <c r="AZ510" s="16"/>
      <c r="BA510" s="16">
        <v>0.30845604529694098</v>
      </c>
      <c r="BB510" s="16">
        <v>0.25393118131869502</v>
      </c>
      <c r="BC510" s="16"/>
      <c r="BD510" s="16">
        <v>0.25748365439943199</v>
      </c>
      <c r="BE510" s="16">
        <v>0.24632348392515399</v>
      </c>
    </row>
    <row r="511" spans="2:57" x14ac:dyDescent="0.35">
      <c r="B511" t="s">
        <v>646</v>
      </c>
      <c r="C511" s="16">
        <v>0.62207892660876796</v>
      </c>
      <c r="D511" s="16">
        <v>0.60148769331770002</v>
      </c>
      <c r="E511" s="16">
        <v>0.64410641330319995</v>
      </c>
      <c r="F511" s="16"/>
      <c r="G511" s="16">
        <v>0.52891661813993196</v>
      </c>
      <c r="H511" s="16">
        <v>0.52228002421568298</v>
      </c>
      <c r="I511" s="16">
        <v>0.58948335097093096</v>
      </c>
      <c r="J511" s="16">
        <v>0.57442576116872102</v>
      </c>
      <c r="K511" s="16">
        <v>0.70640365044624198</v>
      </c>
      <c r="L511" s="16">
        <v>0.75499104748554502</v>
      </c>
      <c r="M511" s="16"/>
      <c r="N511" s="16">
        <v>0.68347229833685696</v>
      </c>
      <c r="O511" s="16">
        <v>0.64963431873819399</v>
      </c>
      <c r="P511" s="16">
        <v>0.61206007345615698</v>
      </c>
      <c r="Q511" s="16">
        <v>0.57036365927378196</v>
      </c>
      <c r="R511" s="16"/>
      <c r="S511" s="16">
        <v>0.60291423683937695</v>
      </c>
      <c r="T511" s="16">
        <v>0.65614745536364105</v>
      </c>
      <c r="U511" s="16"/>
      <c r="V511" s="16">
        <v>0.63072586581414003</v>
      </c>
      <c r="W511" s="16">
        <v>0.60927618569907604</v>
      </c>
      <c r="X511" s="16">
        <v>0.64310744382373197</v>
      </c>
      <c r="Y511" s="16">
        <v>0.53766608204543398</v>
      </c>
      <c r="Z511" s="16"/>
      <c r="AA511" s="16">
        <v>0.61575729633739495</v>
      </c>
      <c r="AB511" s="16">
        <v>0.62445373455965303</v>
      </c>
      <c r="AC511" s="16">
        <v>0.71971930017192998</v>
      </c>
      <c r="AD511" s="16">
        <v>0.62084688388285003</v>
      </c>
      <c r="AE511" s="16">
        <v>0.59733230812552096</v>
      </c>
      <c r="AF511" s="16">
        <v>0.457723924764733</v>
      </c>
      <c r="AG511" s="16"/>
      <c r="AH511" s="16">
        <v>0.61708999917102603</v>
      </c>
      <c r="AI511" s="16">
        <v>0.67807327653114302</v>
      </c>
      <c r="AJ511" s="16"/>
      <c r="AK511" s="16">
        <v>0.64433358833490795</v>
      </c>
      <c r="AL511" s="16">
        <v>0.67018715493342895</v>
      </c>
      <c r="AM511" s="16"/>
      <c r="AN511" s="16">
        <v>0.628880930510886</v>
      </c>
      <c r="AO511" s="16">
        <v>0.67570587000818405</v>
      </c>
      <c r="AP511" s="16"/>
      <c r="AQ511" s="16">
        <v>0.63165806499638999</v>
      </c>
      <c r="AR511" s="16">
        <v>0.644856911149715</v>
      </c>
      <c r="AS511" s="16">
        <v>0.62627469994085605</v>
      </c>
      <c r="AT511" s="16"/>
      <c r="AU511" s="16">
        <v>0.63013792127747104</v>
      </c>
      <c r="AV511" s="16">
        <v>0.61584003370867302</v>
      </c>
      <c r="AW511" s="16"/>
      <c r="AX511" s="16">
        <v>0.62391938648857304</v>
      </c>
      <c r="AY511" s="16">
        <v>0.68557642625019599</v>
      </c>
      <c r="AZ511" s="16"/>
      <c r="BA511" s="16">
        <v>0.59238623688808401</v>
      </c>
      <c r="BB511" s="16">
        <v>0.67949073042344599</v>
      </c>
      <c r="BC511" s="16"/>
      <c r="BD511" s="16">
        <v>0.62756139667917799</v>
      </c>
      <c r="BE511" s="16">
        <v>0.65439082364175505</v>
      </c>
    </row>
    <row r="512" spans="2:57" x14ac:dyDescent="0.35">
      <c r="B512" t="s">
        <v>89</v>
      </c>
      <c r="C512" s="16">
        <v>0.16440804029212999</v>
      </c>
      <c r="D512" s="16">
        <v>0.11917347971895299</v>
      </c>
      <c r="E512" s="16">
        <v>0.20659919265733201</v>
      </c>
      <c r="F512" s="16"/>
      <c r="G512" s="16">
        <v>0.235696804280181</v>
      </c>
      <c r="H512" s="16">
        <v>0.21529960946736801</v>
      </c>
      <c r="I512" s="16">
        <v>0.14180133205501999</v>
      </c>
      <c r="J512" s="16">
        <v>0.17113249524888199</v>
      </c>
      <c r="K512" s="16">
        <v>0.12937603323923799</v>
      </c>
      <c r="L512" s="16">
        <v>0.12026555757306499</v>
      </c>
      <c r="M512" s="16"/>
      <c r="N512" s="16">
        <v>0.11614675689767</v>
      </c>
      <c r="O512" s="16">
        <v>0.15561360649974601</v>
      </c>
      <c r="P512" s="16">
        <v>0.20589397456797401</v>
      </c>
      <c r="Q512" s="16">
        <v>0.13986527688498099</v>
      </c>
      <c r="R512" s="16"/>
      <c r="S512" s="16">
        <v>0.16350296622938501</v>
      </c>
      <c r="T512" s="16">
        <v>0.15851078333098301</v>
      </c>
      <c r="U512" s="16"/>
      <c r="V512" s="16">
        <v>0.20464697188085301</v>
      </c>
      <c r="W512" s="16">
        <v>0.18808171577435201</v>
      </c>
      <c r="X512" s="16">
        <v>0.10424342856408</v>
      </c>
      <c r="Y512" s="16">
        <v>0.140047291769101</v>
      </c>
      <c r="Z512" s="16"/>
      <c r="AA512" s="16">
        <v>0.217573428576982</v>
      </c>
      <c r="AB512" s="16">
        <v>0.16444351286637501</v>
      </c>
      <c r="AC512" s="16">
        <v>0.15404684199232399</v>
      </c>
      <c r="AD512" s="16">
        <v>0.124783341132019</v>
      </c>
      <c r="AE512" s="16">
        <v>6.5870984067827501E-2</v>
      </c>
      <c r="AF512" s="16">
        <v>8.7360393054414398E-2</v>
      </c>
      <c r="AG512" s="16"/>
      <c r="AH512" s="16">
        <v>0.13441444324436999</v>
      </c>
      <c r="AI512" s="16">
        <v>0.109605962562749</v>
      </c>
      <c r="AJ512" s="16"/>
      <c r="AK512" s="16">
        <v>0.118615790774398</v>
      </c>
      <c r="AL512" s="16">
        <v>0.12053802625137899</v>
      </c>
      <c r="AM512" s="16"/>
      <c r="AN512" s="16">
        <v>0.11856580062133799</v>
      </c>
      <c r="AO512" s="16">
        <v>9.2190227423303905E-2</v>
      </c>
      <c r="AP512" s="16"/>
      <c r="AQ512" s="16">
        <v>0.12951012585822</v>
      </c>
      <c r="AR512" s="16">
        <v>0.16846105816482901</v>
      </c>
      <c r="AS512" s="16">
        <v>0.102378171243386</v>
      </c>
      <c r="AT512" s="16"/>
      <c r="AU512" s="16">
        <v>0.146954513828321</v>
      </c>
      <c r="AV512" s="16">
        <v>0.17797426965618501</v>
      </c>
      <c r="AW512" s="16"/>
      <c r="AX512" s="16">
        <v>0.14012596398954599</v>
      </c>
      <c r="AY512" s="16">
        <v>0.16591448380075199</v>
      </c>
      <c r="AZ512" s="16"/>
      <c r="BA512" s="16">
        <v>9.9157717814975094E-2</v>
      </c>
      <c r="BB512" s="16">
        <v>6.6578088257859103E-2</v>
      </c>
      <c r="BC512" s="16"/>
      <c r="BD512" s="16">
        <v>0.11495494892138999</v>
      </c>
      <c r="BE512" s="16">
        <v>9.9285692433090905E-2</v>
      </c>
    </row>
    <row r="513" spans="2:57" x14ac:dyDescent="0.35">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c r="AC513" s="16"/>
      <c r="AD513" s="16"/>
      <c r="AE513" s="16"/>
      <c r="AF513" s="16"/>
      <c r="AG513" s="16"/>
      <c r="AH513" s="16"/>
      <c r="AI513" s="16"/>
      <c r="AJ513" s="16"/>
      <c r="AK513" s="16"/>
      <c r="AL513" s="16"/>
      <c r="AM513" s="16"/>
      <c r="AN513" s="16"/>
      <c r="AO513" s="16"/>
      <c r="AP513" s="16"/>
      <c r="AQ513" s="16"/>
      <c r="AR513" s="16"/>
      <c r="AS513" s="16"/>
      <c r="AT513" s="16"/>
      <c r="AU513" s="16"/>
      <c r="AV513" s="16"/>
      <c r="AW513" s="16"/>
      <c r="AX513" s="16"/>
      <c r="AY513" s="16"/>
      <c r="AZ513" s="16"/>
      <c r="BA513" s="16"/>
      <c r="BB513" s="16"/>
      <c r="BC513" s="16"/>
      <c r="BD513" s="16"/>
      <c r="BE513" s="16"/>
    </row>
    <row r="514" spans="2:57" x14ac:dyDescent="0.35">
      <c r="B514" s="7" t="s">
        <v>653</v>
      </c>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c r="AC514" s="16"/>
      <c r="AD514" s="16"/>
      <c r="AE514" s="16"/>
      <c r="AF514" s="16"/>
      <c r="AG514" s="16"/>
      <c r="AH514" s="16"/>
      <c r="AI514" s="16"/>
      <c r="AJ514" s="16"/>
      <c r="AK514" s="16"/>
      <c r="AL514" s="16"/>
      <c r="AM514" s="16"/>
      <c r="AN514" s="16"/>
      <c r="AO514" s="16"/>
      <c r="AP514" s="16"/>
      <c r="AQ514" s="16"/>
      <c r="AR514" s="16"/>
      <c r="AS514" s="16"/>
      <c r="AT514" s="16"/>
      <c r="AU514" s="16"/>
      <c r="AV514" s="16"/>
      <c r="AW514" s="16"/>
      <c r="AX514" s="16"/>
      <c r="AY514" s="16"/>
      <c r="AZ514" s="16"/>
      <c r="BA514" s="16"/>
      <c r="BB514" s="16"/>
      <c r="BC514" s="16"/>
      <c r="BD514" s="16"/>
      <c r="BE514" s="16"/>
    </row>
    <row r="515" spans="2:57" x14ac:dyDescent="0.35">
      <c r="B515" s="15" t="s">
        <v>14</v>
      </c>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c r="AB515" s="16"/>
      <c r="AC515" s="16"/>
      <c r="AD515" s="16"/>
      <c r="AE515" s="16"/>
      <c r="AF515" s="16"/>
      <c r="AG515" s="16"/>
      <c r="AH515" s="16"/>
      <c r="AI515" s="16"/>
      <c r="AJ515" s="16"/>
      <c r="AK515" s="16"/>
      <c r="AL515" s="16"/>
      <c r="AM515" s="16"/>
      <c r="AN515" s="16"/>
      <c r="AO515" s="16"/>
      <c r="AP515" s="16"/>
      <c r="AQ515" s="16"/>
      <c r="AR515" s="16"/>
      <c r="AS515" s="16"/>
      <c r="AT515" s="16"/>
      <c r="AU515" s="16"/>
      <c r="AV515" s="16"/>
      <c r="AW515" s="16"/>
      <c r="AX515" s="16"/>
      <c r="AY515" s="16"/>
      <c r="AZ515" s="16"/>
      <c r="BA515" s="16"/>
      <c r="BB515" s="16"/>
      <c r="BC515" s="16"/>
      <c r="BD515" s="16"/>
      <c r="BE515" s="16"/>
    </row>
    <row r="516" spans="2:57" x14ac:dyDescent="0.35">
      <c r="B516" t="s">
        <v>645</v>
      </c>
      <c r="C516" s="16">
        <v>0.244279253562773</v>
      </c>
      <c r="D516" s="16">
        <v>0.29895547784331</v>
      </c>
      <c r="E516" s="16">
        <v>0.18965039573501799</v>
      </c>
      <c r="F516" s="16"/>
      <c r="G516" s="16">
        <v>0.37360099003326602</v>
      </c>
      <c r="H516" s="16">
        <v>0.27491375959964098</v>
      </c>
      <c r="I516" s="16">
        <v>0.25798376419710101</v>
      </c>
      <c r="J516" s="16">
        <v>0.237199851044615</v>
      </c>
      <c r="K516" s="16">
        <v>0.205826853699422</v>
      </c>
      <c r="L516" s="16">
        <v>0.16867207598384601</v>
      </c>
      <c r="M516" s="16"/>
      <c r="N516" s="16">
        <v>0.25368457191199401</v>
      </c>
      <c r="O516" s="16">
        <v>0.22804880893510299</v>
      </c>
      <c r="P516" s="16">
        <v>0.186739394983894</v>
      </c>
      <c r="Q516" s="16">
        <v>0.34413280096801202</v>
      </c>
      <c r="R516" s="16"/>
      <c r="S516" s="16">
        <v>0.25576871503811299</v>
      </c>
      <c r="T516" s="16">
        <v>0.22937027984781999</v>
      </c>
      <c r="U516" s="16"/>
      <c r="V516" s="16">
        <v>0.17709425433846601</v>
      </c>
      <c r="W516" s="16">
        <v>0.24153000410991601</v>
      </c>
      <c r="X516" s="16">
        <v>0.28590665388491698</v>
      </c>
      <c r="Y516" s="16">
        <v>0.37204938838649299</v>
      </c>
      <c r="Z516" s="16"/>
      <c r="AA516" s="16">
        <v>0.16990373375548301</v>
      </c>
      <c r="AB516" s="16">
        <v>0.23723416144117701</v>
      </c>
      <c r="AC516" s="16">
        <v>0.239995510554943</v>
      </c>
      <c r="AD516" s="16">
        <v>0.307892924354841</v>
      </c>
      <c r="AE516" s="16">
        <v>0.35385229181163702</v>
      </c>
      <c r="AF516" s="16">
        <v>0.47914202179205401</v>
      </c>
      <c r="AG516" s="16"/>
      <c r="AH516" s="16">
        <v>0.289021195549926</v>
      </c>
      <c r="AI516" s="16">
        <v>0.22903908503092099</v>
      </c>
      <c r="AJ516" s="16"/>
      <c r="AK516" s="16">
        <v>0.26859435230638201</v>
      </c>
      <c r="AL516" s="16">
        <v>0.22683545041703401</v>
      </c>
      <c r="AM516" s="16"/>
      <c r="AN516" s="16">
        <v>0.28970916941323399</v>
      </c>
      <c r="AO516" s="16">
        <v>0.26769001690546401</v>
      </c>
      <c r="AP516" s="16"/>
      <c r="AQ516" s="16">
        <v>0.32218705801585501</v>
      </c>
      <c r="AR516" s="16">
        <v>0.19562090763527501</v>
      </c>
      <c r="AS516" s="16">
        <v>0.29743589772387402</v>
      </c>
      <c r="AT516" s="16"/>
      <c r="AU516" s="16">
        <v>0.25965404912613699</v>
      </c>
      <c r="AV516" s="16">
        <v>0.230449696179331</v>
      </c>
      <c r="AW516" s="16"/>
      <c r="AX516" s="16">
        <v>0.27103118686565197</v>
      </c>
      <c r="AY516" s="16">
        <v>0.13540471957032801</v>
      </c>
      <c r="AZ516" s="16"/>
      <c r="BA516" s="16">
        <v>0.33505611333729601</v>
      </c>
      <c r="BB516" s="16">
        <v>0.37841387593076298</v>
      </c>
      <c r="BC516" s="16"/>
      <c r="BD516" s="16">
        <v>0.28562184643241401</v>
      </c>
      <c r="BE516" s="16">
        <v>0.27913198823854701</v>
      </c>
    </row>
    <row r="517" spans="2:57" x14ac:dyDescent="0.35">
      <c r="B517" t="s">
        <v>646</v>
      </c>
      <c r="C517" s="16">
        <v>0.58531415486678096</v>
      </c>
      <c r="D517" s="16">
        <v>0.554758587950965</v>
      </c>
      <c r="E517" s="16">
        <v>0.61994219090045399</v>
      </c>
      <c r="F517" s="16"/>
      <c r="G517" s="16">
        <v>0.39216541058430099</v>
      </c>
      <c r="H517" s="16">
        <v>0.46879225011264802</v>
      </c>
      <c r="I517" s="16">
        <v>0.60808821839667104</v>
      </c>
      <c r="J517" s="16">
        <v>0.57153666537763703</v>
      </c>
      <c r="K517" s="16">
        <v>0.70001186176760399</v>
      </c>
      <c r="L517" s="16">
        <v>0.69772171269261196</v>
      </c>
      <c r="M517" s="16"/>
      <c r="N517" s="16">
        <v>0.59507249808955898</v>
      </c>
      <c r="O517" s="16">
        <v>0.61115660181353404</v>
      </c>
      <c r="P517" s="16">
        <v>0.60626257199995404</v>
      </c>
      <c r="Q517" s="16">
        <v>0.522190784953381</v>
      </c>
      <c r="R517" s="16"/>
      <c r="S517" s="16">
        <v>0.58696998948385604</v>
      </c>
      <c r="T517" s="16">
        <v>0.58757933306987897</v>
      </c>
      <c r="U517" s="16"/>
      <c r="V517" s="16">
        <v>0.60912711643255202</v>
      </c>
      <c r="W517" s="16">
        <v>0.568321835183344</v>
      </c>
      <c r="X517" s="16">
        <v>0.60237035943927497</v>
      </c>
      <c r="Y517" s="16">
        <v>0.47630725356322601</v>
      </c>
      <c r="Z517" s="16"/>
      <c r="AA517" s="16">
        <v>0.59817397714778697</v>
      </c>
      <c r="AB517" s="16">
        <v>0.602605012656247</v>
      </c>
      <c r="AC517" s="16">
        <v>0.62156505393961303</v>
      </c>
      <c r="AD517" s="16">
        <v>0.565900670126394</v>
      </c>
      <c r="AE517" s="16">
        <v>0.55807098843132097</v>
      </c>
      <c r="AF517" s="16">
        <v>0.42017328197228598</v>
      </c>
      <c r="AG517" s="16"/>
      <c r="AH517" s="16">
        <v>0.57139199308351296</v>
      </c>
      <c r="AI517" s="16">
        <v>0.65117564379959902</v>
      </c>
      <c r="AJ517" s="16"/>
      <c r="AK517" s="16">
        <v>0.59641057101823203</v>
      </c>
      <c r="AL517" s="16">
        <v>0.65398514423545395</v>
      </c>
      <c r="AM517" s="16"/>
      <c r="AN517" s="16">
        <v>0.58321519186424298</v>
      </c>
      <c r="AO517" s="16">
        <v>0.62287366381766696</v>
      </c>
      <c r="AP517" s="16"/>
      <c r="AQ517" s="16">
        <v>0.54580923209649201</v>
      </c>
      <c r="AR517" s="16">
        <v>0.61718319404170496</v>
      </c>
      <c r="AS517" s="16">
        <v>0.61416239296026998</v>
      </c>
      <c r="AT517" s="16"/>
      <c r="AU517" s="16">
        <v>0.60853172877321304</v>
      </c>
      <c r="AV517" s="16">
        <v>0.56058796984178805</v>
      </c>
      <c r="AW517" s="16"/>
      <c r="AX517" s="16">
        <v>0.575861885168378</v>
      </c>
      <c r="AY517" s="16">
        <v>0.71285351570699096</v>
      </c>
      <c r="AZ517" s="16"/>
      <c r="BA517" s="16">
        <v>0.537469648109138</v>
      </c>
      <c r="BB517" s="16">
        <v>0.54670330939227496</v>
      </c>
      <c r="BC517" s="16"/>
      <c r="BD517" s="16">
        <v>0.60603797662570702</v>
      </c>
      <c r="BE517" s="16">
        <v>0.60388600562216299</v>
      </c>
    </row>
    <row r="518" spans="2:57" x14ac:dyDescent="0.35">
      <c r="B518" t="s">
        <v>89</v>
      </c>
      <c r="C518" s="16">
        <v>0.17040659157044699</v>
      </c>
      <c r="D518" s="16">
        <v>0.146285934205725</v>
      </c>
      <c r="E518" s="16">
        <v>0.19040741336452799</v>
      </c>
      <c r="F518" s="16"/>
      <c r="G518" s="16">
        <v>0.23423359938243299</v>
      </c>
      <c r="H518" s="16">
        <v>0.25629399028771099</v>
      </c>
      <c r="I518" s="16">
        <v>0.13392801740622801</v>
      </c>
      <c r="J518" s="16">
        <v>0.191263483577748</v>
      </c>
      <c r="K518" s="16">
        <v>9.4161284532973899E-2</v>
      </c>
      <c r="L518" s="16">
        <v>0.133606211323542</v>
      </c>
      <c r="M518" s="16"/>
      <c r="N518" s="16">
        <v>0.15124292999844699</v>
      </c>
      <c r="O518" s="16">
        <v>0.160794589251364</v>
      </c>
      <c r="P518" s="16">
        <v>0.206998033016151</v>
      </c>
      <c r="Q518" s="16">
        <v>0.133676414078607</v>
      </c>
      <c r="R518" s="16"/>
      <c r="S518" s="16">
        <v>0.157261295478031</v>
      </c>
      <c r="T518" s="16">
        <v>0.18305038708230101</v>
      </c>
      <c r="U518" s="16"/>
      <c r="V518" s="16">
        <v>0.213778629228981</v>
      </c>
      <c r="W518" s="16">
        <v>0.19014816070674001</v>
      </c>
      <c r="X518" s="16">
        <v>0.111722986675807</v>
      </c>
      <c r="Y518" s="16">
        <v>0.15164335805028101</v>
      </c>
      <c r="Z518" s="16"/>
      <c r="AA518" s="16">
        <v>0.23192228909672999</v>
      </c>
      <c r="AB518" s="16">
        <v>0.16016082590257599</v>
      </c>
      <c r="AC518" s="16">
        <v>0.13843943550544399</v>
      </c>
      <c r="AD518" s="16">
        <v>0.126206405518765</v>
      </c>
      <c r="AE518" s="16">
        <v>8.8076719757041302E-2</v>
      </c>
      <c r="AF518" s="16">
        <v>0.10068469623566</v>
      </c>
      <c r="AG518" s="16"/>
      <c r="AH518" s="16">
        <v>0.13958681136656101</v>
      </c>
      <c r="AI518" s="16">
        <v>0.11978527116948</v>
      </c>
      <c r="AJ518" s="16"/>
      <c r="AK518" s="16">
        <v>0.13499507667538599</v>
      </c>
      <c r="AL518" s="16">
        <v>0.11917940534751301</v>
      </c>
      <c r="AM518" s="16"/>
      <c r="AN518" s="16">
        <v>0.12707563872252201</v>
      </c>
      <c r="AO518" s="16">
        <v>0.109436319276869</v>
      </c>
      <c r="AP518" s="16"/>
      <c r="AQ518" s="16">
        <v>0.132003709887653</v>
      </c>
      <c r="AR518" s="16">
        <v>0.18719589832302</v>
      </c>
      <c r="AS518" s="16">
        <v>8.84017093158561E-2</v>
      </c>
      <c r="AT518" s="16"/>
      <c r="AU518" s="16">
        <v>0.13181422210065</v>
      </c>
      <c r="AV518" s="16">
        <v>0.208962333978882</v>
      </c>
      <c r="AW518" s="16"/>
      <c r="AX518" s="16">
        <v>0.15310692796597</v>
      </c>
      <c r="AY518" s="16">
        <v>0.151741764722681</v>
      </c>
      <c r="AZ518" s="16"/>
      <c r="BA518" s="16">
        <v>0.12747423855356599</v>
      </c>
      <c r="BB518" s="16">
        <v>7.4882814676961298E-2</v>
      </c>
      <c r="BC518" s="16"/>
      <c r="BD518" s="16">
        <v>0.10834017694188</v>
      </c>
      <c r="BE518" s="16">
        <v>0.11698200613929</v>
      </c>
    </row>
    <row r="519" spans="2:57" x14ac:dyDescent="0.35">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c r="AA519" s="16"/>
      <c r="AB519" s="16"/>
      <c r="AC519" s="16"/>
      <c r="AD519" s="16"/>
      <c r="AE519" s="16"/>
      <c r="AF519" s="16"/>
      <c r="AG519" s="16"/>
      <c r="AH519" s="16"/>
      <c r="AI519" s="16"/>
      <c r="AJ519" s="16"/>
      <c r="AK519" s="16"/>
      <c r="AL519" s="16"/>
      <c r="AM519" s="16"/>
      <c r="AN519" s="16"/>
      <c r="AO519" s="16"/>
      <c r="AP519" s="16"/>
      <c r="AQ519" s="16"/>
      <c r="AR519" s="16"/>
      <c r="AS519" s="16"/>
      <c r="AT519" s="16"/>
      <c r="AU519" s="16"/>
      <c r="AV519" s="16"/>
      <c r="AW519" s="16"/>
      <c r="AX519" s="16"/>
      <c r="AY519" s="16"/>
      <c r="AZ519" s="16"/>
      <c r="BA519" s="16"/>
      <c r="BB519" s="16"/>
      <c r="BC519" s="16"/>
      <c r="BD519" s="16"/>
      <c r="BE519" s="16"/>
    </row>
    <row r="520" spans="2:57" x14ac:dyDescent="0.35">
      <c r="B520" s="7" t="s">
        <v>654</v>
      </c>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c r="AB520" s="16"/>
      <c r="AC520" s="16"/>
      <c r="AD520" s="16"/>
      <c r="AE520" s="16"/>
      <c r="AF520" s="16"/>
      <c r="AG520" s="16"/>
      <c r="AH520" s="16"/>
      <c r="AI520" s="16"/>
      <c r="AJ520" s="16"/>
      <c r="AK520" s="16"/>
      <c r="AL520" s="16"/>
      <c r="AM520" s="16"/>
      <c r="AN520" s="16"/>
      <c r="AO520" s="16"/>
      <c r="AP520" s="16"/>
      <c r="AQ520" s="16"/>
      <c r="AR520" s="16"/>
      <c r="AS520" s="16"/>
      <c r="AT520" s="16"/>
      <c r="AU520" s="16"/>
      <c r="AV520" s="16"/>
      <c r="AW520" s="16"/>
      <c r="AX520" s="16"/>
      <c r="AY520" s="16"/>
      <c r="AZ520" s="16"/>
      <c r="BA520" s="16"/>
      <c r="BB520" s="16"/>
      <c r="BC520" s="16"/>
      <c r="BD520" s="16"/>
      <c r="BE520" s="16"/>
    </row>
    <row r="521" spans="2:57" x14ac:dyDescent="0.35">
      <c r="B521" s="15" t="s">
        <v>14</v>
      </c>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c r="AC521" s="16"/>
      <c r="AD521" s="16"/>
      <c r="AE521" s="16"/>
      <c r="AF521" s="16"/>
      <c r="AG521" s="16"/>
      <c r="AH521" s="16"/>
      <c r="AI521" s="16"/>
      <c r="AJ521" s="16"/>
      <c r="AK521" s="16"/>
      <c r="AL521" s="16"/>
      <c r="AM521" s="16"/>
      <c r="AN521" s="16"/>
      <c r="AO521" s="16"/>
      <c r="AP521" s="16"/>
      <c r="AQ521" s="16"/>
      <c r="AR521" s="16"/>
      <c r="AS521" s="16"/>
      <c r="AT521" s="16"/>
      <c r="AU521" s="16"/>
      <c r="AV521" s="16"/>
      <c r="AW521" s="16"/>
      <c r="AX521" s="16"/>
      <c r="AY521" s="16"/>
      <c r="AZ521" s="16"/>
      <c r="BA521" s="16"/>
      <c r="BB521" s="16"/>
      <c r="BC521" s="16"/>
      <c r="BD521" s="16"/>
      <c r="BE521" s="16"/>
    </row>
    <row r="522" spans="2:57" x14ac:dyDescent="0.35">
      <c r="B522" t="s">
        <v>645</v>
      </c>
      <c r="C522" s="16">
        <v>0.20514683806150699</v>
      </c>
      <c r="D522" s="16">
        <v>0.26703165333150403</v>
      </c>
      <c r="E522" s="16">
        <v>0.146168451736262</v>
      </c>
      <c r="F522" s="16"/>
      <c r="G522" s="16">
        <v>0.21986027847925799</v>
      </c>
      <c r="H522" s="16">
        <v>0.215387656323419</v>
      </c>
      <c r="I522" s="16">
        <v>0.27338481164232498</v>
      </c>
      <c r="J522" s="16">
        <v>0.21622255171277499</v>
      </c>
      <c r="K522" s="16">
        <v>0.17819562753747001</v>
      </c>
      <c r="L522" s="16">
        <v>0.148011424134013</v>
      </c>
      <c r="M522" s="16"/>
      <c r="N522" s="16">
        <v>0.19669920858002199</v>
      </c>
      <c r="O522" s="16">
        <v>0.21654020967191501</v>
      </c>
      <c r="P522" s="16">
        <v>0.18606559259519601</v>
      </c>
      <c r="Q522" s="16">
        <v>0.23189977884743199</v>
      </c>
      <c r="R522" s="16"/>
      <c r="S522" s="16">
        <v>0.216574951366001</v>
      </c>
      <c r="T522" s="16">
        <v>0.18886191103324401</v>
      </c>
      <c r="U522" s="16"/>
      <c r="V522" s="16">
        <v>0.16974769706670201</v>
      </c>
      <c r="W522" s="16">
        <v>0.17625483252638899</v>
      </c>
      <c r="X522" s="16">
        <v>0.23948233115317899</v>
      </c>
      <c r="Y522" s="16">
        <v>0.42450447447095602</v>
      </c>
      <c r="Z522" s="16"/>
      <c r="AA522" s="16">
        <v>0.17399628706294401</v>
      </c>
      <c r="AB522" s="16">
        <v>0.19660187698127901</v>
      </c>
      <c r="AC522" s="16">
        <v>0.10399570984626</v>
      </c>
      <c r="AD522" s="16">
        <v>0.25730784072322099</v>
      </c>
      <c r="AE522" s="16">
        <v>0.29836810367191702</v>
      </c>
      <c r="AF522" s="16">
        <v>0.33756669123731198</v>
      </c>
      <c r="AG522" s="16"/>
      <c r="AH522" s="16">
        <v>0.21364547525773001</v>
      </c>
      <c r="AI522" s="16">
        <v>0.24840939854708999</v>
      </c>
      <c r="AJ522" s="16"/>
      <c r="AK522" s="16">
        <v>0.197729217629662</v>
      </c>
      <c r="AL522" s="16">
        <v>0.24430014396904901</v>
      </c>
      <c r="AM522" s="16"/>
      <c r="AN522" s="16">
        <v>0.21140962973853</v>
      </c>
      <c r="AO522" s="16">
        <v>0.25503060065304001</v>
      </c>
      <c r="AP522" s="16"/>
      <c r="AQ522" s="16">
        <v>0.21748648305929799</v>
      </c>
      <c r="AR522" s="16">
        <v>0.17113108237732899</v>
      </c>
      <c r="AS522" s="16">
        <v>0.28126125106113298</v>
      </c>
      <c r="AT522" s="16"/>
      <c r="AU522" s="16">
        <v>0.23946351238077601</v>
      </c>
      <c r="AV522" s="16">
        <v>0.16833490150309499</v>
      </c>
      <c r="AW522" s="16"/>
      <c r="AX522" s="16">
        <v>0.23099937626394601</v>
      </c>
      <c r="AY522" s="16">
        <v>8.7225617001565697E-2</v>
      </c>
      <c r="AZ522" s="16"/>
      <c r="BA522" s="16">
        <v>0.28677619415966099</v>
      </c>
      <c r="BB522" s="16">
        <v>0.334356280783702</v>
      </c>
      <c r="BC522" s="16"/>
      <c r="BD522" s="16">
        <v>0.23942067959847399</v>
      </c>
      <c r="BE522" s="16">
        <v>0.240430443519697</v>
      </c>
    </row>
    <row r="523" spans="2:57" x14ac:dyDescent="0.35">
      <c r="B523" t="s">
        <v>646</v>
      </c>
      <c r="C523" s="16">
        <v>0.658546275456938</v>
      </c>
      <c r="D523" s="16">
        <v>0.61772164959630604</v>
      </c>
      <c r="E523" s="16">
        <v>0.69851480300951896</v>
      </c>
      <c r="F523" s="16"/>
      <c r="G523" s="16">
        <v>0.60119378342870899</v>
      </c>
      <c r="H523" s="16">
        <v>0.61708106555651199</v>
      </c>
      <c r="I523" s="16">
        <v>0.63211738993796895</v>
      </c>
      <c r="J523" s="16">
        <v>0.61726249557184298</v>
      </c>
      <c r="K523" s="16">
        <v>0.71280219172211601</v>
      </c>
      <c r="L523" s="16">
        <v>0.73561894299697705</v>
      </c>
      <c r="M523" s="16"/>
      <c r="N523" s="16">
        <v>0.67633367286150103</v>
      </c>
      <c r="O523" s="16">
        <v>0.65851889943987196</v>
      </c>
      <c r="P523" s="16">
        <v>0.66001763755101395</v>
      </c>
      <c r="Q523" s="16">
        <v>0.64351509389002604</v>
      </c>
      <c r="R523" s="16"/>
      <c r="S523" s="16">
        <v>0.64662172576214205</v>
      </c>
      <c r="T523" s="16">
        <v>0.67974713968847</v>
      </c>
      <c r="U523" s="16"/>
      <c r="V523" s="16">
        <v>0.64402529122851404</v>
      </c>
      <c r="W523" s="16">
        <v>0.67745159595021298</v>
      </c>
      <c r="X523" s="16">
        <v>0.67548109317831295</v>
      </c>
      <c r="Y523" s="16">
        <v>0.46270837731596098</v>
      </c>
      <c r="Z523" s="16"/>
      <c r="AA523" s="16">
        <v>0.62706991125195299</v>
      </c>
      <c r="AB523" s="16">
        <v>0.68816904206691998</v>
      </c>
      <c r="AC523" s="16">
        <v>0.83075207169799403</v>
      </c>
      <c r="AD523" s="16">
        <v>0.64067522653263898</v>
      </c>
      <c r="AE523" s="16">
        <v>0.63347983973755195</v>
      </c>
      <c r="AF523" s="16">
        <v>0.53220555666583702</v>
      </c>
      <c r="AG523" s="16"/>
      <c r="AH523" s="16">
        <v>0.69503379175134505</v>
      </c>
      <c r="AI523" s="16">
        <v>0.64628644281301095</v>
      </c>
      <c r="AJ523" s="16"/>
      <c r="AK523" s="16">
        <v>0.71677405666606997</v>
      </c>
      <c r="AL523" s="16">
        <v>0.64742342112944395</v>
      </c>
      <c r="AM523" s="16"/>
      <c r="AN523" s="16">
        <v>0.69176443412088096</v>
      </c>
      <c r="AO523" s="16">
        <v>0.65727275203207802</v>
      </c>
      <c r="AP523" s="16"/>
      <c r="AQ523" s="16">
        <v>0.71116875288588999</v>
      </c>
      <c r="AR523" s="16">
        <v>0.68702708360100695</v>
      </c>
      <c r="AS523" s="16">
        <v>0.62714218110040498</v>
      </c>
      <c r="AT523" s="16"/>
      <c r="AU523" s="16">
        <v>0.65317466894526099</v>
      </c>
      <c r="AV523" s="16">
        <v>0.66875529868422301</v>
      </c>
      <c r="AW523" s="16"/>
      <c r="AX523" s="16">
        <v>0.66130856359233103</v>
      </c>
      <c r="AY523" s="16">
        <v>0.73850293763248798</v>
      </c>
      <c r="AZ523" s="16"/>
      <c r="BA523" s="16">
        <v>0.61073815768013195</v>
      </c>
      <c r="BB523" s="16">
        <v>0.60568197073048502</v>
      </c>
      <c r="BC523" s="16"/>
      <c r="BD523" s="16">
        <v>0.68790853465318902</v>
      </c>
      <c r="BE523" s="16">
        <v>0.67183729191061103</v>
      </c>
    </row>
    <row r="524" spans="2:57" x14ac:dyDescent="0.35">
      <c r="B524" t="s">
        <v>89</v>
      </c>
      <c r="C524" s="16">
        <v>0.13630688648155501</v>
      </c>
      <c r="D524" s="16">
        <v>0.11524669707219</v>
      </c>
      <c r="E524" s="16">
        <v>0.15531674525421901</v>
      </c>
      <c r="F524" s="16"/>
      <c r="G524" s="16">
        <v>0.17894593809203299</v>
      </c>
      <c r="H524" s="16">
        <v>0.16753127812006899</v>
      </c>
      <c r="I524" s="16">
        <v>9.4497798419705903E-2</v>
      </c>
      <c r="J524" s="16">
        <v>0.166514952715382</v>
      </c>
      <c r="K524" s="16">
        <v>0.109002180740413</v>
      </c>
      <c r="L524" s="16">
        <v>0.11636963286901</v>
      </c>
      <c r="M524" s="16"/>
      <c r="N524" s="16">
        <v>0.126967118558477</v>
      </c>
      <c r="O524" s="16">
        <v>0.124940890888214</v>
      </c>
      <c r="P524" s="16">
        <v>0.15391676985378999</v>
      </c>
      <c r="Q524" s="16">
        <v>0.12458512726254301</v>
      </c>
      <c r="R524" s="16"/>
      <c r="S524" s="16">
        <v>0.13680332287185601</v>
      </c>
      <c r="T524" s="16">
        <v>0.13139094927828601</v>
      </c>
      <c r="U524" s="16"/>
      <c r="V524" s="16">
        <v>0.18622701170478301</v>
      </c>
      <c r="W524" s="16">
        <v>0.146293571523398</v>
      </c>
      <c r="X524" s="16">
        <v>8.5036575668507794E-2</v>
      </c>
      <c r="Y524" s="16">
        <v>0.112787148213083</v>
      </c>
      <c r="Z524" s="16"/>
      <c r="AA524" s="16">
        <v>0.198933801685103</v>
      </c>
      <c r="AB524" s="16">
        <v>0.115229080951801</v>
      </c>
      <c r="AC524" s="16">
        <v>6.52522184557454E-2</v>
      </c>
      <c r="AD524" s="16">
        <v>0.10201693274414</v>
      </c>
      <c r="AE524" s="16">
        <v>6.8152056590531501E-2</v>
      </c>
      <c r="AF524" s="16">
        <v>0.13022775209685</v>
      </c>
      <c r="AG524" s="16"/>
      <c r="AH524" s="16">
        <v>9.1320732990924997E-2</v>
      </c>
      <c r="AI524" s="16">
        <v>0.105304158639899</v>
      </c>
      <c r="AJ524" s="16"/>
      <c r="AK524" s="16">
        <v>8.5496725704268306E-2</v>
      </c>
      <c r="AL524" s="16">
        <v>0.108276434901507</v>
      </c>
      <c r="AM524" s="16"/>
      <c r="AN524" s="16">
        <v>9.6825936140588306E-2</v>
      </c>
      <c r="AO524" s="16">
        <v>8.7696647314881304E-2</v>
      </c>
      <c r="AP524" s="16"/>
      <c r="AQ524" s="16">
        <v>7.1344764054812604E-2</v>
      </c>
      <c r="AR524" s="16">
        <v>0.141841834021664</v>
      </c>
      <c r="AS524" s="16">
        <v>9.1596567838462206E-2</v>
      </c>
      <c r="AT524" s="16"/>
      <c r="AU524" s="16">
        <v>0.10736181867396299</v>
      </c>
      <c r="AV524" s="16">
        <v>0.162909799812682</v>
      </c>
      <c r="AW524" s="16"/>
      <c r="AX524" s="16">
        <v>0.107692060143723</v>
      </c>
      <c r="AY524" s="16">
        <v>0.17427144536594699</v>
      </c>
      <c r="AZ524" s="16"/>
      <c r="BA524" s="16">
        <v>0.102485648160207</v>
      </c>
      <c r="BB524" s="16">
        <v>5.9961748485813197E-2</v>
      </c>
      <c r="BC524" s="16"/>
      <c r="BD524" s="16">
        <v>7.2670785748337297E-2</v>
      </c>
      <c r="BE524" s="16">
        <v>8.7732264569691895E-2</v>
      </c>
    </row>
    <row r="525" spans="2:57" x14ac:dyDescent="0.35">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c r="AB525" s="16"/>
      <c r="AC525" s="16"/>
      <c r="AD525" s="16"/>
      <c r="AE525" s="16"/>
      <c r="AF525" s="16"/>
      <c r="AG525" s="16"/>
      <c r="AH525" s="16"/>
      <c r="AI525" s="16"/>
      <c r="AJ525" s="16"/>
      <c r="AK525" s="16"/>
      <c r="AL525" s="16"/>
      <c r="AM525" s="16"/>
      <c r="AN525" s="16"/>
      <c r="AO525" s="16"/>
      <c r="AP525" s="16"/>
      <c r="AQ525" s="16"/>
      <c r="AR525" s="16"/>
      <c r="AS525" s="16"/>
      <c r="AT525" s="16"/>
      <c r="AU525" s="16"/>
      <c r="AV525" s="16"/>
      <c r="AW525" s="16"/>
      <c r="AX525" s="16"/>
      <c r="AY525" s="16"/>
      <c r="AZ525" s="16"/>
      <c r="BA525" s="16"/>
      <c r="BB525" s="16"/>
      <c r="BC525" s="16"/>
      <c r="BD525" s="16"/>
      <c r="BE525" s="16"/>
    </row>
    <row r="526" spans="2:57" x14ac:dyDescent="0.35">
      <c r="B526" s="7" t="s">
        <v>655</v>
      </c>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c r="AC526" s="16"/>
      <c r="AD526" s="16"/>
      <c r="AE526" s="16"/>
      <c r="AF526" s="16"/>
      <c r="AG526" s="16"/>
      <c r="AH526" s="16"/>
      <c r="AI526" s="16"/>
      <c r="AJ526" s="16"/>
      <c r="AK526" s="16"/>
      <c r="AL526" s="16"/>
      <c r="AM526" s="16"/>
      <c r="AN526" s="16"/>
      <c r="AO526" s="16"/>
      <c r="AP526" s="16"/>
      <c r="AQ526" s="16"/>
      <c r="AR526" s="16"/>
      <c r="AS526" s="16"/>
      <c r="AT526" s="16"/>
      <c r="AU526" s="16"/>
      <c r="AV526" s="16"/>
      <c r="AW526" s="16"/>
      <c r="AX526" s="16"/>
      <c r="AY526" s="16"/>
      <c r="AZ526" s="16"/>
      <c r="BA526" s="16"/>
      <c r="BB526" s="16"/>
      <c r="BC526" s="16"/>
      <c r="BD526" s="16"/>
      <c r="BE526" s="16"/>
    </row>
    <row r="527" spans="2:57" x14ac:dyDescent="0.35">
      <c r="B527" s="15" t="s">
        <v>14</v>
      </c>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c r="AB527" s="16"/>
      <c r="AC527" s="16"/>
      <c r="AD527" s="16"/>
      <c r="AE527" s="16"/>
      <c r="AF527" s="16"/>
      <c r="AG527" s="16"/>
      <c r="AH527" s="16"/>
      <c r="AI527" s="16"/>
      <c r="AJ527" s="16"/>
      <c r="AK527" s="16"/>
      <c r="AL527" s="16"/>
      <c r="AM527" s="16"/>
      <c r="AN527" s="16"/>
      <c r="AO527" s="16"/>
      <c r="AP527" s="16"/>
      <c r="AQ527" s="16"/>
      <c r="AR527" s="16"/>
      <c r="AS527" s="16"/>
      <c r="AT527" s="16"/>
      <c r="AU527" s="16"/>
      <c r="AV527" s="16"/>
      <c r="AW527" s="16"/>
      <c r="AX527" s="16"/>
      <c r="AY527" s="16"/>
      <c r="AZ527" s="16"/>
      <c r="BA527" s="16"/>
      <c r="BB527" s="16"/>
      <c r="BC527" s="16"/>
      <c r="BD527" s="16"/>
      <c r="BE527" s="16"/>
    </row>
    <row r="528" spans="2:57" x14ac:dyDescent="0.35">
      <c r="B528" t="s">
        <v>656</v>
      </c>
      <c r="C528" s="16">
        <v>0.30477636741137998</v>
      </c>
      <c r="D528" s="16">
        <v>0.30571543890944097</v>
      </c>
      <c r="E528" s="16">
        <v>0.30460008322587401</v>
      </c>
      <c r="F528" s="16"/>
      <c r="G528" s="16">
        <v>0.26321366881903102</v>
      </c>
      <c r="H528" s="16">
        <v>0.32625766235468801</v>
      </c>
      <c r="I528" s="16">
        <v>0.27399478908415298</v>
      </c>
      <c r="J528" s="16">
        <v>0.25455462993022898</v>
      </c>
      <c r="K528" s="16">
        <v>0.34435618327819401</v>
      </c>
      <c r="L528" s="16">
        <v>0.34127583924949301</v>
      </c>
      <c r="M528" s="16"/>
      <c r="N528" s="16">
        <v>0.31323050638734901</v>
      </c>
      <c r="O528" s="16">
        <v>0.27879189274876298</v>
      </c>
      <c r="P528" s="16">
        <v>0.29461579442865798</v>
      </c>
      <c r="Q528" s="16">
        <v>0.33770008563964699</v>
      </c>
      <c r="R528" s="16"/>
      <c r="S528" s="16">
        <v>0.31293023367505501</v>
      </c>
      <c r="T528" s="16">
        <v>0.295507659034009</v>
      </c>
      <c r="U528" s="16"/>
      <c r="V528" s="16">
        <v>0.32137406408052499</v>
      </c>
      <c r="W528" s="16">
        <v>0.30072747319172199</v>
      </c>
      <c r="X528" s="16">
        <v>0.29461833976985902</v>
      </c>
      <c r="Y528" s="16">
        <v>0.313262588895109</v>
      </c>
      <c r="Z528" s="16"/>
      <c r="AA528" s="16">
        <v>0.28339211916353302</v>
      </c>
      <c r="AB528" s="16">
        <v>0.31122116191867499</v>
      </c>
      <c r="AC528" s="16">
        <v>0.390792479446678</v>
      </c>
      <c r="AD528" s="16">
        <v>0.27086526158345398</v>
      </c>
      <c r="AE528" s="16">
        <v>0.307463512970367</v>
      </c>
      <c r="AF528" s="16">
        <v>0.49084940519284198</v>
      </c>
      <c r="AG528" s="16"/>
      <c r="AH528" s="16">
        <v>0.302901882148914</v>
      </c>
      <c r="AI528" s="16">
        <v>0.33925816005952503</v>
      </c>
      <c r="AJ528" s="16"/>
      <c r="AK528" s="16">
        <v>0.315895275867626</v>
      </c>
      <c r="AL528" s="16">
        <v>0.31814962292858101</v>
      </c>
      <c r="AM528" s="16"/>
      <c r="AN528" s="16">
        <v>0.27152579799177701</v>
      </c>
      <c r="AO528" s="16">
        <v>0.36350338403743199</v>
      </c>
      <c r="AP528" s="16"/>
      <c r="AQ528" s="16">
        <v>0.27452643363331503</v>
      </c>
      <c r="AR528" s="16">
        <v>0.30182777474309203</v>
      </c>
      <c r="AS528" s="16">
        <v>0.36531745325999898</v>
      </c>
      <c r="AT528" s="16"/>
      <c r="AU528" s="16">
        <v>0.30608475833028598</v>
      </c>
      <c r="AV528" s="16">
        <v>0.30093827747715202</v>
      </c>
      <c r="AW528" s="16"/>
      <c r="AX528" s="16">
        <v>0.303601281346492</v>
      </c>
      <c r="AY528" s="16">
        <v>0.38203823968812001</v>
      </c>
      <c r="AZ528" s="16"/>
      <c r="BA528" s="16">
        <v>0.30146289006663701</v>
      </c>
      <c r="BB528" s="16">
        <v>0.33087469078568998</v>
      </c>
      <c r="BC528" s="16"/>
      <c r="BD528" s="16">
        <v>0.29880143203825899</v>
      </c>
      <c r="BE528" s="16">
        <v>0.36006352988163398</v>
      </c>
    </row>
    <row r="529" spans="2:57" x14ac:dyDescent="0.35">
      <c r="B529" t="s">
        <v>657</v>
      </c>
      <c r="C529" s="16">
        <v>0.254885108437514</v>
      </c>
      <c r="D529" s="16">
        <v>0.287437428574638</v>
      </c>
      <c r="E529" s="16">
        <v>0.22418581246816599</v>
      </c>
      <c r="F529" s="16"/>
      <c r="G529" s="16">
        <v>0.24876230562535401</v>
      </c>
      <c r="H529" s="16">
        <v>0.225954362845007</v>
      </c>
      <c r="I529" s="16">
        <v>0.25073844968387499</v>
      </c>
      <c r="J529" s="16">
        <v>0.29629448454489299</v>
      </c>
      <c r="K529" s="16">
        <v>0.27154122290293897</v>
      </c>
      <c r="L529" s="16">
        <v>0.241621475382053</v>
      </c>
      <c r="M529" s="16"/>
      <c r="N529" s="16">
        <v>0.23140928770650299</v>
      </c>
      <c r="O529" s="16">
        <v>0.30820439816185402</v>
      </c>
      <c r="P529" s="16">
        <v>0.27736828486110598</v>
      </c>
      <c r="Q529" s="16">
        <v>0.18907457591781099</v>
      </c>
      <c r="R529" s="16"/>
      <c r="S529" s="16">
        <v>0.23374640592471499</v>
      </c>
      <c r="T529" s="16">
        <v>0.286071362941966</v>
      </c>
      <c r="U529" s="16"/>
      <c r="V529" s="16">
        <v>0.207223762515022</v>
      </c>
      <c r="W529" s="16">
        <v>0.25773873179034901</v>
      </c>
      <c r="X529" s="16">
        <v>0.28414358677937701</v>
      </c>
      <c r="Y529" s="16">
        <v>0.30582684283470002</v>
      </c>
      <c r="Z529" s="16"/>
      <c r="AA529" s="16">
        <v>0.21294008740475101</v>
      </c>
      <c r="AB529" s="16">
        <v>0.27121725969264698</v>
      </c>
      <c r="AC529" s="16">
        <v>0.236512894806748</v>
      </c>
      <c r="AD529" s="16">
        <v>0.33578313436691298</v>
      </c>
      <c r="AE529" s="16">
        <v>0.234687732844438</v>
      </c>
      <c r="AF529" s="16">
        <v>0.24817570980175299</v>
      </c>
      <c r="AG529" s="16"/>
      <c r="AH529" s="16">
        <v>0.27942722570478401</v>
      </c>
      <c r="AI529" s="16">
        <v>0.24481430312218799</v>
      </c>
      <c r="AJ529" s="16"/>
      <c r="AK529" s="16">
        <v>0.27245037213913897</v>
      </c>
      <c r="AL529" s="16">
        <v>0.26227654524734501</v>
      </c>
      <c r="AM529" s="16"/>
      <c r="AN529" s="16">
        <v>0.292900616932324</v>
      </c>
      <c r="AO529" s="16">
        <v>0.26787652218284103</v>
      </c>
      <c r="AP529" s="16"/>
      <c r="AQ529" s="16">
        <v>0.30867740368394703</v>
      </c>
      <c r="AR529" s="16">
        <v>0.25206609735797902</v>
      </c>
      <c r="AS529" s="16">
        <v>0.25041633251092599</v>
      </c>
      <c r="AT529" s="16"/>
      <c r="AU529" s="16">
        <v>0.28258897006414702</v>
      </c>
      <c r="AV529" s="16">
        <v>0.22672713829712399</v>
      </c>
      <c r="AW529" s="16"/>
      <c r="AX529" s="16">
        <v>0.27544193579873999</v>
      </c>
      <c r="AY529" s="16">
        <v>0.18487975988427199</v>
      </c>
      <c r="AZ529" s="16"/>
      <c r="BA529" s="16">
        <v>0.29550456824335902</v>
      </c>
      <c r="BB529" s="16">
        <v>0.25287078437374</v>
      </c>
      <c r="BC529" s="16"/>
      <c r="BD529" s="16">
        <v>0.29213182714274699</v>
      </c>
      <c r="BE529" s="16">
        <v>0.28400401869387099</v>
      </c>
    </row>
    <row r="530" spans="2:57" x14ac:dyDescent="0.35">
      <c r="B530" t="s">
        <v>658</v>
      </c>
      <c r="C530" s="16">
        <v>0.19262860572951601</v>
      </c>
      <c r="D530" s="16">
        <v>0.21081404055045699</v>
      </c>
      <c r="E530" s="16">
        <v>0.17567506965340299</v>
      </c>
      <c r="F530" s="16"/>
      <c r="G530" s="16">
        <v>0.256961991547482</v>
      </c>
      <c r="H530" s="16">
        <v>0.20260866331133401</v>
      </c>
      <c r="I530" s="16">
        <v>0.24001977793520901</v>
      </c>
      <c r="J530" s="16">
        <v>0.23854934094104599</v>
      </c>
      <c r="K530" s="16">
        <v>9.8367692496889203E-2</v>
      </c>
      <c r="L530" s="16">
        <v>0.14991165894952399</v>
      </c>
      <c r="M530" s="16"/>
      <c r="N530" s="16">
        <v>0.18821648037704</v>
      </c>
      <c r="O530" s="16">
        <v>0.184889386204871</v>
      </c>
      <c r="P530" s="16">
        <v>0.18167067427910799</v>
      </c>
      <c r="Q530" s="16">
        <v>0.22012002437165501</v>
      </c>
      <c r="R530" s="16"/>
      <c r="S530" s="16">
        <v>0.18533271312551</v>
      </c>
      <c r="T530" s="16">
        <v>0.20556748362825999</v>
      </c>
      <c r="U530" s="16"/>
      <c r="V530" s="16">
        <v>0.134043106531712</v>
      </c>
      <c r="W530" s="16">
        <v>0.222759775982556</v>
      </c>
      <c r="X530" s="16">
        <v>0.20342355289671901</v>
      </c>
      <c r="Y530" s="16">
        <v>0.198286139641173</v>
      </c>
      <c r="Z530" s="16"/>
      <c r="AA530" s="16">
        <v>0.19401596479264399</v>
      </c>
      <c r="AB530" s="16">
        <v>0.17205388789668699</v>
      </c>
      <c r="AC530" s="16">
        <v>0.17019346660061799</v>
      </c>
      <c r="AD530" s="16">
        <v>0.203820899722506</v>
      </c>
      <c r="AE530" s="16">
        <v>0.23862971713422801</v>
      </c>
      <c r="AF530" s="16">
        <v>0.15415848454796599</v>
      </c>
      <c r="AG530" s="16"/>
      <c r="AH530" s="16">
        <v>0.20011907873142101</v>
      </c>
      <c r="AI530" s="16">
        <v>0.21119283883168799</v>
      </c>
      <c r="AJ530" s="16"/>
      <c r="AK530" s="16">
        <v>0.17838236332985299</v>
      </c>
      <c r="AL530" s="16">
        <v>0.21284772871585</v>
      </c>
      <c r="AM530" s="16"/>
      <c r="AN530" s="16">
        <v>0.19621180410370201</v>
      </c>
      <c r="AO530" s="16">
        <v>0.195785719924811</v>
      </c>
      <c r="AP530" s="16"/>
      <c r="AQ530" s="16">
        <v>0.19798682625920899</v>
      </c>
      <c r="AR530" s="16">
        <v>0.19865479117252599</v>
      </c>
      <c r="AS530" s="16">
        <v>0.204595871146452</v>
      </c>
      <c r="AT530" s="16"/>
      <c r="AU530" s="16">
        <v>0.18243278410595401</v>
      </c>
      <c r="AV530" s="16">
        <v>0.20799802119546801</v>
      </c>
      <c r="AW530" s="16"/>
      <c r="AX530" s="16">
        <v>0.19968787336143201</v>
      </c>
      <c r="AY530" s="16">
        <v>0.15459144612274001</v>
      </c>
      <c r="AZ530" s="16"/>
      <c r="BA530" s="16">
        <v>0.22775244768301101</v>
      </c>
      <c r="BB530" s="16">
        <v>0.22559526362941301</v>
      </c>
      <c r="BC530" s="16"/>
      <c r="BD530" s="16">
        <v>0.21958412773188199</v>
      </c>
      <c r="BE530" s="16">
        <v>0.17609623961315499</v>
      </c>
    </row>
    <row r="531" spans="2:57" x14ac:dyDescent="0.35">
      <c r="B531" t="s">
        <v>659</v>
      </c>
      <c r="C531" s="16">
        <v>5.4420540980696902E-2</v>
      </c>
      <c r="D531" s="16">
        <v>6.0862365673504601E-2</v>
      </c>
      <c r="E531" s="16">
        <v>4.8843259707738299E-2</v>
      </c>
      <c r="F531" s="16"/>
      <c r="G531" s="16">
        <v>1.2908731341107E-2</v>
      </c>
      <c r="H531" s="16">
        <v>6.8704914314927798E-2</v>
      </c>
      <c r="I531" s="16">
        <v>8.4012220778303198E-2</v>
      </c>
      <c r="J531" s="16">
        <v>2.32733360630345E-2</v>
      </c>
      <c r="K531" s="16">
        <v>6.1447911850397101E-2</v>
      </c>
      <c r="L531" s="16">
        <v>6.1453121932499299E-2</v>
      </c>
      <c r="M531" s="16"/>
      <c r="N531" s="16">
        <v>7.4315705654747696E-2</v>
      </c>
      <c r="O531" s="16">
        <v>5.9538226609252801E-2</v>
      </c>
      <c r="P531" s="16">
        <v>3.7857713855734797E-2</v>
      </c>
      <c r="Q531" s="16">
        <v>6.2371856827731699E-2</v>
      </c>
      <c r="R531" s="16"/>
      <c r="S531" s="16">
        <v>6.1551926494303903E-2</v>
      </c>
      <c r="T531" s="16">
        <v>4.41963423996126E-2</v>
      </c>
      <c r="U531" s="16"/>
      <c r="V531" s="16">
        <v>4.5946342682695498E-2</v>
      </c>
      <c r="W531" s="16">
        <v>4.9117399371732401E-2</v>
      </c>
      <c r="X531" s="16">
        <v>7.1587736874453495E-2</v>
      </c>
      <c r="Y531" s="16">
        <v>3.1311688093669798E-2</v>
      </c>
      <c r="Z531" s="16"/>
      <c r="AA531" s="16">
        <v>5.3616222245349003E-2</v>
      </c>
      <c r="AB531" s="16">
        <v>4.6821031336769903E-2</v>
      </c>
      <c r="AC531" s="16">
        <v>3.2212634598210603E-2</v>
      </c>
      <c r="AD531" s="16">
        <v>6.6093995434639605E-2</v>
      </c>
      <c r="AE531" s="16">
        <v>8.8128621235780399E-2</v>
      </c>
      <c r="AF531" s="16">
        <v>0</v>
      </c>
      <c r="AG531" s="16"/>
      <c r="AH531" s="16">
        <v>5.9136535249442498E-2</v>
      </c>
      <c r="AI531" s="16">
        <v>5.3147018013599098E-2</v>
      </c>
      <c r="AJ531" s="16"/>
      <c r="AK531" s="16">
        <v>7.5558057905951603E-2</v>
      </c>
      <c r="AL531" s="16">
        <v>4.9778344406569502E-2</v>
      </c>
      <c r="AM531" s="16"/>
      <c r="AN531" s="16">
        <v>7.6007513336071794E-2</v>
      </c>
      <c r="AO531" s="16">
        <v>4.5813714304647299E-2</v>
      </c>
      <c r="AP531" s="16"/>
      <c r="AQ531" s="16">
        <v>4.5193605571245202E-2</v>
      </c>
      <c r="AR531" s="16">
        <v>5.1965756046605298E-2</v>
      </c>
      <c r="AS531" s="16">
        <v>7.0820499759435399E-2</v>
      </c>
      <c r="AT531" s="16"/>
      <c r="AU531" s="16">
        <v>6.1235151297759E-2</v>
      </c>
      <c r="AV531" s="16">
        <v>4.7349571630812701E-2</v>
      </c>
      <c r="AW531" s="16"/>
      <c r="AX531" s="16">
        <v>5.8756277555257003E-2</v>
      </c>
      <c r="AY531" s="16">
        <v>3.7120633596225701E-2</v>
      </c>
      <c r="AZ531" s="16"/>
      <c r="BA531" s="16">
        <v>3.7497238707519802E-2</v>
      </c>
      <c r="BB531" s="16">
        <v>0.101112678803378</v>
      </c>
      <c r="BC531" s="16"/>
      <c r="BD531" s="16">
        <v>7.8349214842456105E-2</v>
      </c>
      <c r="BE531" s="16">
        <v>4.5579402977729597E-2</v>
      </c>
    </row>
    <row r="532" spans="2:57" x14ac:dyDescent="0.35">
      <c r="B532" t="s">
        <v>660</v>
      </c>
      <c r="C532" s="16">
        <v>2.8078905655809099E-2</v>
      </c>
      <c r="D532" s="16">
        <v>2.9748211724501102E-2</v>
      </c>
      <c r="E532" s="16">
        <v>2.6769071161233001E-2</v>
      </c>
      <c r="F532" s="16"/>
      <c r="G532" s="16">
        <v>4.9567772809307201E-2</v>
      </c>
      <c r="H532" s="16">
        <v>2.7820831554376001E-2</v>
      </c>
      <c r="I532" s="16">
        <v>3.8591732740039103E-2</v>
      </c>
      <c r="J532" s="16">
        <v>2.0883291509819001E-2</v>
      </c>
      <c r="K532" s="16">
        <v>2.5306872437999599E-2</v>
      </c>
      <c r="L532" s="16">
        <v>1.5348112895624599E-2</v>
      </c>
      <c r="M532" s="16"/>
      <c r="N532" s="16">
        <v>1.28838722303378E-2</v>
      </c>
      <c r="O532" s="16">
        <v>1.5953841013621298E-2</v>
      </c>
      <c r="P532" s="16">
        <v>3.3172863491011201E-2</v>
      </c>
      <c r="Q532" s="16">
        <v>4.1300486426847603E-2</v>
      </c>
      <c r="R532" s="16"/>
      <c r="S532" s="16">
        <v>2.2865503963216301E-2</v>
      </c>
      <c r="T532" s="16">
        <v>3.51528652868855E-2</v>
      </c>
      <c r="U532" s="16"/>
      <c r="V532" s="16">
        <v>4.2298882175746802E-2</v>
      </c>
      <c r="W532" s="16">
        <v>1.40555162856942E-2</v>
      </c>
      <c r="X532" s="16">
        <v>3.47752236719591E-2</v>
      </c>
      <c r="Y532" s="16">
        <v>2.0574221587022299E-2</v>
      </c>
      <c r="Z532" s="16"/>
      <c r="AA532" s="16">
        <v>3.4477141147868401E-2</v>
      </c>
      <c r="AB532" s="16">
        <v>1.8003590737966899E-2</v>
      </c>
      <c r="AC532" s="16">
        <v>2.2139761006546601E-2</v>
      </c>
      <c r="AD532" s="16">
        <v>2.6542289031277401E-2</v>
      </c>
      <c r="AE532" s="16">
        <v>1.76377051014718E-2</v>
      </c>
      <c r="AF532" s="16">
        <v>6.6066731357297306E-2</v>
      </c>
      <c r="AG532" s="16"/>
      <c r="AH532" s="16">
        <v>3.09927663038678E-2</v>
      </c>
      <c r="AI532" s="16">
        <v>2.4357258417394799E-2</v>
      </c>
      <c r="AJ532" s="16"/>
      <c r="AK532" s="16">
        <v>3.4895529852953099E-2</v>
      </c>
      <c r="AL532" s="16">
        <v>2.07161786948745E-2</v>
      </c>
      <c r="AM532" s="16"/>
      <c r="AN532" s="16">
        <v>3.0456306898289601E-2</v>
      </c>
      <c r="AO532" s="16">
        <v>2.75222232946991E-2</v>
      </c>
      <c r="AP532" s="16"/>
      <c r="AQ532" s="16">
        <v>2.0594917490421999E-2</v>
      </c>
      <c r="AR532" s="16">
        <v>3.3432545909970302E-2</v>
      </c>
      <c r="AS532" s="16">
        <v>2.91037228583878E-2</v>
      </c>
      <c r="AT532" s="16"/>
      <c r="AU532" s="16">
        <v>3.3296712744002102E-2</v>
      </c>
      <c r="AV532" s="16">
        <v>2.2427278899001899E-2</v>
      </c>
      <c r="AW532" s="16"/>
      <c r="AX532" s="16">
        <v>3.1781511683891303E-2</v>
      </c>
      <c r="AY532" s="16">
        <v>1.5142011729830099E-2</v>
      </c>
      <c r="AZ532" s="16"/>
      <c r="BA532" s="16">
        <v>3.7965889111074902E-2</v>
      </c>
      <c r="BB532" s="16">
        <v>5.7503980866596298E-2</v>
      </c>
      <c r="BC532" s="16"/>
      <c r="BD532" s="16">
        <v>2.9545992548674901E-2</v>
      </c>
      <c r="BE532" s="16">
        <v>2.3323632699795802E-2</v>
      </c>
    </row>
    <row r="533" spans="2:57" x14ac:dyDescent="0.35">
      <c r="B533" t="s">
        <v>103</v>
      </c>
      <c r="C533" s="16">
        <v>0.165210471785084</v>
      </c>
      <c r="D533" s="16">
        <v>0.10542251456745901</v>
      </c>
      <c r="E533" s="16">
        <v>0.219926703783586</v>
      </c>
      <c r="F533" s="16"/>
      <c r="G533" s="16">
        <v>0.16858552985771999</v>
      </c>
      <c r="H533" s="16">
        <v>0.148653565619668</v>
      </c>
      <c r="I533" s="16">
        <v>0.11264302977842</v>
      </c>
      <c r="J533" s="16">
        <v>0.16644491701097799</v>
      </c>
      <c r="K533" s="16">
        <v>0.19898011703358201</v>
      </c>
      <c r="L533" s="16">
        <v>0.19038979159080599</v>
      </c>
      <c r="M533" s="16"/>
      <c r="N533" s="16">
        <v>0.179944147644023</v>
      </c>
      <c r="O533" s="16">
        <v>0.152622255261638</v>
      </c>
      <c r="P533" s="16">
        <v>0.17531466908438201</v>
      </c>
      <c r="Q533" s="16">
        <v>0.14943297081630699</v>
      </c>
      <c r="R533" s="16"/>
      <c r="S533" s="16">
        <v>0.18357321681720101</v>
      </c>
      <c r="T533" s="16">
        <v>0.13350428670926601</v>
      </c>
      <c r="U533" s="16"/>
      <c r="V533" s="16">
        <v>0.24911384201429901</v>
      </c>
      <c r="W533" s="16">
        <v>0.155601103377946</v>
      </c>
      <c r="X533" s="16">
        <v>0.111451560007632</v>
      </c>
      <c r="Y533" s="16">
        <v>0.130738518948325</v>
      </c>
      <c r="Z533" s="16"/>
      <c r="AA533" s="16">
        <v>0.22155846524585501</v>
      </c>
      <c r="AB533" s="16">
        <v>0.18068306841725501</v>
      </c>
      <c r="AC533" s="16">
        <v>0.14814876354119899</v>
      </c>
      <c r="AD533" s="16">
        <v>9.6894419861210099E-2</v>
      </c>
      <c r="AE533" s="16">
        <v>0.113452710713715</v>
      </c>
      <c r="AF533" s="16">
        <v>4.0749669100140599E-2</v>
      </c>
      <c r="AG533" s="16"/>
      <c r="AH533" s="16">
        <v>0.127422511861571</v>
      </c>
      <c r="AI533" s="16">
        <v>0.12723042155560599</v>
      </c>
      <c r="AJ533" s="16"/>
      <c r="AK533" s="16">
        <v>0.122818400904478</v>
      </c>
      <c r="AL533" s="16">
        <v>0.13623158000678001</v>
      </c>
      <c r="AM533" s="16"/>
      <c r="AN533" s="16">
        <v>0.132897960737836</v>
      </c>
      <c r="AO533" s="16">
        <v>9.9498436255568895E-2</v>
      </c>
      <c r="AP533" s="16"/>
      <c r="AQ533" s="16">
        <v>0.15302081336186099</v>
      </c>
      <c r="AR533" s="16">
        <v>0.16205303476982799</v>
      </c>
      <c r="AS533" s="16">
        <v>7.9746120464800202E-2</v>
      </c>
      <c r="AT533" s="16"/>
      <c r="AU533" s="16">
        <v>0.13436162345785199</v>
      </c>
      <c r="AV533" s="16">
        <v>0.19455971250044199</v>
      </c>
      <c r="AW533" s="16"/>
      <c r="AX533" s="16">
        <v>0.13073112025418701</v>
      </c>
      <c r="AY533" s="16">
        <v>0.22622790897881301</v>
      </c>
      <c r="AZ533" s="16"/>
      <c r="BA533" s="16">
        <v>9.9816966188398595E-2</v>
      </c>
      <c r="BB533" s="16">
        <v>3.2042601541183602E-2</v>
      </c>
      <c r="BC533" s="16"/>
      <c r="BD533" s="16">
        <v>8.1587405695981094E-2</v>
      </c>
      <c r="BE533" s="16">
        <v>0.110933176133815</v>
      </c>
    </row>
    <row r="534" spans="2:57" x14ac:dyDescent="0.35">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c r="AC534" s="16"/>
      <c r="AD534" s="16"/>
      <c r="AE534" s="16"/>
      <c r="AF534" s="16"/>
      <c r="AG534" s="16"/>
      <c r="AH534" s="16"/>
      <c r="AI534" s="16"/>
      <c r="AJ534" s="16"/>
      <c r="AK534" s="16"/>
      <c r="AL534" s="16"/>
      <c r="AM534" s="16"/>
      <c r="AN534" s="16"/>
      <c r="AO534" s="16"/>
      <c r="AP534" s="16"/>
      <c r="AQ534" s="16"/>
      <c r="AR534" s="16"/>
      <c r="AS534" s="16"/>
      <c r="AT534" s="16"/>
      <c r="AU534" s="16"/>
      <c r="AV534" s="16"/>
      <c r="AW534" s="16"/>
      <c r="AX534" s="16"/>
      <c r="AY534" s="16"/>
      <c r="AZ534" s="16"/>
      <c r="BA534" s="16"/>
      <c r="BB534" s="16"/>
      <c r="BC534" s="16"/>
      <c r="BD534" s="16"/>
      <c r="BE534" s="16"/>
    </row>
    <row r="535" spans="2:57" x14ac:dyDescent="0.35">
      <c r="B535" s="7" t="s">
        <v>661</v>
      </c>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c r="AC535" s="16"/>
      <c r="AD535" s="16"/>
      <c r="AE535" s="16"/>
      <c r="AF535" s="16"/>
      <c r="AG535" s="16"/>
      <c r="AH535" s="16"/>
      <c r="AI535" s="16"/>
      <c r="AJ535" s="16"/>
      <c r="AK535" s="16"/>
      <c r="AL535" s="16"/>
      <c r="AM535" s="16"/>
      <c r="AN535" s="16"/>
      <c r="AO535" s="16"/>
      <c r="AP535" s="16"/>
      <c r="AQ535" s="16"/>
      <c r="AR535" s="16"/>
      <c r="AS535" s="16"/>
      <c r="AT535" s="16"/>
      <c r="AU535" s="16"/>
      <c r="AV535" s="16"/>
      <c r="AW535" s="16"/>
      <c r="AX535" s="16"/>
      <c r="AY535" s="16"/>
      <c r="AZ535" s="16"/>
      <c r="BA535" s="16"/>
      <c r="BB535" s="16"/>
      <c r="BC535" s="16"/>
      <c r="BD535" s="16"/>
      <c r="BE535" s="16"/>
    </row>
    <row r="536" spans="2:57" x14ac:dyDescent="0.35">
      <c r="B536" s="15" t="s">
        <v>14</v>
      </c>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c r="AC536" s="16"/>
      <c r="AD536" s="16"/>
      <c r="AE536" s="16"/>
      <c r="AF536" s="16"/>
      <c r="AG536" s="16"/>
      <c r="AH536" s="16"/>
      <c r="AI536" s="16"/>
      <c r="AJ536" s="16"/>
      <c r="AK536" s="16"/>
      <c r="AL536" s="16"/>
      <c r="AM536" s="16"/>
      <c r="AN536" s="16"/>
      <c r="AO536" s="16"/>
      <c r="AP536" s="16"/>
      <c r="AQ536" s="16"/>
      <c r="AR536" s="16"/>
      <c r="AS536" s="16"/>
      <c r="AT536" s="16"/>
      <c r="AU536" s="16"/>
      <c r="AV536" s="16"/>
      <c r="AW536" s="16"/>
      <c r="AX536" s="16"/>
      <c r="AY536" s="16"/>
      <c r="AZ536" s="16"/>
      <c r="BA536" s="16"/>
      <c r="BB536" s="16"/>
      <c r="BC536" s="16"/>
      <c r="BD536" s="16"/>
      <c r="BE536" s="16"/>
    </row>
    <row r="537" spans="2:57" x14ac:dyDescent="0.35">
      <c r="B537" t="s">
        <v>656</v>
      </c>
      <c r="C537" s="16">
        <v>0.380546000848559</v>
      </c>
      <c r="D537" s="16">
        <v>0.395355271050081</v>
      </c>
      <c r="E537" s="16">
        <v>0.36861288417181898</v>
      </c>
      <c r="F537" s="16"/>
      <c r="G537" s="16">
        <v>0.192746614410924</v>
      </c>
      <c r="H537" s="16">
        <v>0.36668576205067799</v>
      </c>
      <c r="I537" s="16">
        <v>0.36286024584804399</v>
      </c>
      <c r="J537" s="16">
        <v>0.35872571176304102</v>
      </c>
      <c r="K537" s="16">
        <v>0.43660645261099301</v>
      </c>
      <c r="L537" s="16">
        <v>0.48686166793704</v>
      </c>
      <c r="M537" s="16"/>
      <c r="N537" s="16">
        <v>0.44923571817012697</v>
      </c>
      <c r="O537" s="16">
        <v>0.33044423917257898</v>
      </c>
      <c r="P537" s="16">
        <v>0.37867683283221898</v>
      </c>
      <c r="Q537" s="16">
        <v>0.37818071788723601</v>
      </c>
      <c r="R537" s="16"/>
      <c r="S537" s="16">
        <v>0.37986313675964201</v>
      </c>
      <c r="T537" s="16">
        <v>0.38210103133377799</v>
      </c>
      <c r="U537" s="16"/>
      <c r="V537" s="16">
        <v>0.31124468998198801</v>
      </c>
      <c r="W537" s="16">
        <v>0.406268247371807</v>
      </c>
      <c r="X537" s="16">
        <v>0.39280003058574697</v>
      </c>
      <c r="Y537" s="16">
        <v>0.47664194400752102</v>
      </c>
      <c r="Z537" s="16"/>
      <c r="AA537" s="16">
        <v>0.31129797660348302</v>
      </c>
      <c r="AB537" s="16">
        <v>0.38551619790346903</v>
      </c>
      <c r="AC537" s="16">
        <v>0.49679322886844601</v>
      </c>
      <c r="AD537" s="16">
        <v>0.37461420632164799</v>
      </c>
      <c r="AE537" s="16">
        <v>0.49644889446920998</v>
      </c>
      <c r="AF537" s="16">
        <v>0.55908034895223102</v>
      </c>
      <c r="AG537" s="16"/>
      <c r="AH537" s="16">
        <v>0.371489894525595</v>
      </c>
      <c r="AI537" s="16">
        <v>0.425411677792707</v>
      </c>
      <c r="AJ537" s="16"/>
      <c r="AK537" s="16">
        <v>0.35063612452307502</v>
      </c>
      <c r="AL537" s="16">
        <v>0.42123665122569098</v>
      </c>
      <c r="AM537" s="16"/>
      <c r="AN537" s="16">
        <v>0.34128859231609299</v>
      </c>
      <c r="AO537" s="16">
        <v>0.43899871530506801</v>
      </c>
      <c r="AP537" s="16"/>
      <c r="AQ537" s="16">
        <v>0.42004790614672399</v>
      </c>
      <c r="AR537" s="16">
        <v>0.37134557001999302</v>
      </c>
      <c r="AS537" s="16">
        <v>0.40174404699475702</v>
      </c>
      <c r="AT537" s="16"/>
      <c r="AU537" s="16">
        <v>0.406085451919453</v>
      </c>
      <c r="AV537" s="16">
        <v>0.34950743276072099</v>
      </c>
      <c r="AW537" s="16"/>
      <c r="AX537" s="16">
        <v>0.38813335470913501</v>
      </c>
      <c r="AY537" s="16">
        <v>0.42078284040149999</v>
      </c>
      <c r="AZ537" s="16"/>
      <c r="BA537" s="16">
        <v>0.37801736350844001</v>
      </c>
      <c r="BB537" s="16">
        <v>0.43562849106159801</v>
      </c>
      <c r="BC537" s="16"/>
      <c r="BD537" s="16">
        <v>0.36063395573605</v>
      </c>
      <c r="BE537" s="16">
        <v>0.44053990665947901</v>
      </c>
    </row>
    <row r="538" spans="2:57" x14ac:dyDescent="0.35">
      <c r="B538" t="s">
        <v>657</v>
      </c>
      <c r="C538" s="16">
        <v>0.26397656069575298</v>
      </c>
      <c r="D538" s="16">
        <v>0.29276546967725797</v>
      </c>
      <c r="E538" s="16">
        <v>0.236931782368243</v>
      </c>
      <c r="F538" s="16"/>
      <c r="G538" s="16">
        <v>0.27973852582408198</v>
      </c>
      <c r="H538" s="16">
        <v>0.23166024686438699</v>
      </c>
      <c r="I538" s="16">
        <v>0.26923825509764099</v>
      </c>
      <c r="J538" s="16">
        <v>0.33743994397607602</v>
      </c>
      <c r="K538" s="16">
        <v>0.25714431657454501</v>
      </c>
      <c r="L538" s="16">
        <v>0.227918115367331</v>
      </c>
      <c r="M538" s="16"/>
      <c r="N538" s="16">
        <v>0.25902403621630299</v>
      </c>
      <c r="O538" s="16">
        <v>0.29035666089491702</v>
      </c>
      <c r="P538" s="16">
        <v>0.27568496112994001</v>
      </c>
      <c r="Q538" s="16">
        <v>0.225723487510777</v>
      </c>
      <c r="R538" s="16"/>
      <c r="S538" s="16">
        <v>0.267488961322496</v>
      </c>
      <c r="T538" s="16">
        <v>0.26130856648245498</v>
      </c>
      <c r="U538" s="16"/>
      <c r="V538" s="16">
        <v>0.25337337956612699</v>
      </c>
      <c r="W538" s="16">
        <v>0.247775357964647</v>
      </c>
      <c r="X538" s="16">
        <v>0.29042307814224999</v>
      </c>
      <c r="Y538" s="16">
        <v>0.28362272677142403</v>
      </c>
      <c r="Z538" s="16"/>
      <c r="AA538" s="16">
        <v>0.22183632224132999</v>
      </c>
      <c r="AB538" s="16">
        <v>0.28243340388768101</v>
      </c>
      <c r="AC538" s="16">
        <v>0.22367499575918401</v>
      </c>
      <c r="AD538" s="16">
        <v>0.33023408730388198</v>
      </c>
      <c r="AE538" s="16">
        <v>0.27336011793666598</v>
      </c>
      <c r="AF538" s="16">
        <v>0.332073595982806</v>
      </c>
      <c r="AG538" s="16"/>
      <c r="AH538" s="16">
        <v>0.28308398561640502</v>
      </c>
      <c r="AI538" s="16">
        <v>0.27027009560011001</v>
      </c>
      <c r="AJ538" s="16"/>
      <c r="AK538" s="16">
        <v>0.30738011067204402</v>
      </c>
      <c r="AL538" s="16">
        <v>0.25562325107987999</v>
      </c>
      <c r="AM538" s="16"/>
      <c r="AN538" s="16">
        <v>0.306075489291252</v>
      </c>
      <c r="AO538" s="16">
        <v>0.24641394937163999</v>
      </c>
      <c r="AP538" s="16"/>
      <c r="AQ538" s="16">
        <v>0.26349199296757198</v>
      </c>
      <c r="AR538" s="16">
        <v>0.25137043306495899</v>
      </c>
      <c r="AS538" s="16">
        <v>0.29905724531563499</v>
      </c>
      <c r="AT538" s="16"/>
      <c r="AU538" s="16">
        <v>0.25314004662046802</v>
      </c>
      <c r="AV538" s="16">
        <v>0.28134726451687903</v>
      </c>
      <c r="AW538" s="16"/>
      <c r="AX538" s="16">
        <v>0.28349100052222498</v>
      </c>
      <c r="AY538" s="16">
        <v>0.20683984167834399</v>
      </c>
      <c r="AZ538" s="16"/>
      <c r="BA538" s="16">
        <v>0.29429175216605002</v>
      </c>
      <c r="BB538" s="16">
        <v>0.28964404627441598</v>
      </c>
      <c r="BC538" s="16"/>
      <c r="BD538" s="16">
        <v>0.29095862645763299</v>
      </c>
      <c r="BE538" s="16">
        <v>0.29221101531969201</v>
      </c>
    </row>
    <row r="539" spans="2:57" x14ac:dyDescent="0.35">
      <c r="B539" t="s">
        <v>658</v>
      </c>
      <c r="C539" s="16">
        <v>0.13111862940998401</v>
      </c>
      <c r="D539" s="16">
        <v>0.13385277885581701</v>
      </c>
      <c r="E539" s="16">
        <v>0.127558432343644</v>
      </c>
      <c r="F539" s="16"/>
      <c r="G539" s="16">
        <v>0.220835763072562</v>
      </c>
      <c r="H539" s="16">
        <v>0.173276984555505</v>
      </c>
      <c r="I539" s="16">
        <v>0.13448620114760701</v>
      </c>
      <c r="J539" s="16">
        <v>9.9364391253044304E-2</v>
      </c>
      <c r="K539" s="16">
        <v>0.13077026509124801</v>
      </c>
      <c r="L539" s="16">
        <v>6.5297442589404703E-2</v>
      </c>
      <c r="M539" s="16"/>
      <c r="N539" s="16">
        <v>0.128012355548107</v>
      </c>
      <c r="O539" s="16">
        <v>0.129532814170881</v>
      </c>
      <c r="P539" s="16">
        <v>0.120481508759577</v>
      </c>
      <c r="Q539" s="16">
        <v>0.151802777864777</v>
      </c>
      <c r="R539" s="16"/>
      <c r="S539" s="16">
        <v>0.119672492254439</v>
      </c>
      <c r="T539" s="16">
        <v>0.147457657812991</v>
      </c>
      <c r="U539" s="16"/>
      <c r="V539" s="16">
        <v>0.149471715268848</v>
      </c>
      <c r="W539" s="16">
        <v>0.135971783717386</v>
      </c>
      <c r="X539" s="16">
        <v>0.115604867519337</v>
      </c>
      <c r="Y539" s="16">
        <v>8.9259384865016597E-2</v>
      </c>
      <c r="Z539" s="16"/>
      <c r="AA539" s="16">
        <v>0.15123013034167801</v>
      </c>
      <c r="AB539" s="16">
        <v>0.14569465095807199</v>
      </c>
      <c r="AC539" s="16">
        <v>0.120668956311276</v>
      </c>
      <c r="AD539" s="16">
        <v>0.11272023292781901</v>
      </c>
      <c r="AE539" s="16">
        <v>9.7610071632419207E-2</v>
      </c>
      <c r="AF539" s="16">
        <v>5.0388689791796497E-2</v>
      </c>
      <c r="AG539" s="16"/>
      <c r="AH539" s="16">
        <v>0.14118712479425699</v>
      </c>
      <c r="AI539" s="16">
        <v>0.115915990689975</v>
      </c>
      <c r="AJ539" s="16"/>
      <c r="AK539" s="16">
        <v>0.130980025651078</v>
      </c>
      <c r="AL539" s="16">
        <v>0.13718473427056599</v>
      </c>
      <c r="AM539" s="16"/>
      <c r="AN539" s="16">
        <v>0.143831673059893</v>
      </c>
      <c r="AO539" s="16">
        <v>0.13342548646653399</v>
      </c>
      <c r="AP539" s="16"/>
      <c r="AQ539" s="16">
        <v>0.102262204923982</v>
      </c>
      <c r="AR539" s="16">
        <v>0.13885623215259299</v>
      </c>
      <c r="AS539" s="16">
        <v>0.14992788675937099</v>
      </c>
      <c r="AT539" s="16"/>
      <c r="AU539" s="16">
        <v>0.118113060484693</v>
      </c>
      <c r="AV539" s="16">
        <v>0.14675906629319499</v>
      </c>
      <c r="AW539" s="16"/>
      <c r="AX539" s="16">
        <v>0.13852704295751</v>
      </c>
      <c r="AY539" s="16">
        <v>7.3217352099188407E-2</v>
      </c>
      <c r="AZ539" s="16"/>
      <c r="BA539" s="16">
        <v>0.16231523411135601</v>
      </c>
      <c r="BB539" s="16">
        <v>0.134281716039235</v>
      </c>
      <c r="BC539" s="16"/>
      <c r="BD539" s="16">
        <v>0.14965910559776199</v>
      </c>
      <c r="BE539" s="16">
        <v>0.11816351742862299</v>
      </c>
    </row>
    <row r="540" spans="2:57" x14ac:dyDescent="0.35">
      <c r="B540" t="s">
        <v>659</v>
      </c>
      <c r="C540" s="16">
        <v>6.6225974281809805E-2</v>
      </c>
      <c r="D540" s="16">
        <v>6.3300577271263703E-2</v>
      </c>
      <c r="E540" s="16">
        <v>6.9639993932845298E-2</v>
      </c>
      <c r="F540" s="16"/>
      <c r="G540" s="16">
        <v>8.0743805715362493E-2</v>
      </c>
      <c r="H540" s="16">
        <v>5.8447903667166103E-2</v>
      </c>
      <c r="I540" s="16">
        <v>8.4292602489136795E-2</v>
      </c>
      <c r="J540" s="16">
        <v>5.5924505156620903E-2</v>
      </c>
      <c r="K540" s="16">
        <v>3.7904179695696698E-2</v>
      </c>
      <c r="L540" s="16">
        <v>8.0526899532347804E-2</v>
      </c>
      <c r="M540" s="16"/>
      <c r="N540" s="16">
        <v>5.3773863437816399E-2</v>
      </c>
      <c r="O540" s="16">
        <v>8.3383833749505407E-2</v>
      </c>
      <c r="P540" s="16">
        <v>5.4291330725504502E-2</v>
      </c>
      <c r="Q540" s="16">
        <v>7.9335184887373206E-2</v>
      </c>
      <c r="R540" s="16"/>
      <c r="S540" s="16">
        <v>6.4499073619287806E-2</v>
      </c>
      <c r="T540" s="16">
        <v>6.8416586185410799E-2</v>
      </c>
      <c r="U540" s="16"/>
      <c r="V540" s="16">
        <v>4.9539857860712203E-2</v>
      </c>
      <c r="W540" s="16">
        <v>7.1975775042797493E-2</v>
      </c>
      <c r="X540" s="16">
        <v>7.3444193998103896E-2</v>
      </c>
      <c r="Y540" s="16">
        <v>6.3792489468855601E-2</v>
      </c>
      <c r="Z540" s="16"/>
      <c r="AA540" s="16">
        <v>7.5949990593939198E-2</v>
      </c>
      <c r="AB540" s="16">
        <v>6.3848771663673504E-2</v>
      </c>
      <c r="AC540" s="16">
        <v>7.2241582958839298E-2</v>
      </c>
      <c r="AD540" s="16">
        <v>5.3560992800357199E-2</v>
      </c>
      <c r="AE540" s="16">
        <v>6.4686849470588198E-2</v>
      </c>
      <c r="AF540" s="16">
        <v>2.9975051072885998E-2</v>
      </c>
      <c r="AG540" s="16"/>
      <c r="AH540" s="16">
        <v>5.6830558546729401E-2</v>
      </c>
      <c r="AI540" s="16">
        <v>6.5905525570021703E-2</v>
      </c>
      <c r="AJ540" s="16"/>
      <c r="AK540" s="16">
        <v>7.2432521301302399E-2</v>
      </c>
      <c r="AL540" s="16">
        <v>6.72920930806305E-2</v>
      </c>
      <c r="AM540" s="16"/>
      <c r="AN540" s="16">
        <v>6.9393919745241797E-2</v>
      </c>
      <c r="AO540" s="16">
        <v>6.3791717626674599E-2</v>
      </c>
      <c r="AP540" s="16"/>
      <c r="AQ540" s="16">
        <v>8.9028177432171507E-2</v>
      </c>
      <c r="AR540" s="16">
        <v>6.5509971208347104E-2</v>
      </c>
      <c r="AS540" s="16">
        <v>6.0879595498998698E-2</v>
      </c>
      <c r="AT540" s="16"/>
      <c r="AU540" s="16">
        <v>7.6997564657348694E-2</v>
      </c>
      <c r="AV540" s="16">
        <v>5.4703186964561501E-2</v>
      </c>
      <c r="AW540" s="16"/>
      <c r="AX540" s="16">
        <v>6.0658747498769698E-2</v>
      </c>
      <c r="AY540" s="16">
        <v>9.1838108454383297E-2</v>
      </c>
      <c r="AZ540" s="16"/>
      <c r="BA540" s="16">
        <v>6.3917382055305394E-2</v>
      </c>
      <c r="BB540" s="16">
        <v>6.7013130016590705E-2</v>
      </c>
      <c r="BC540" s="16"/>
      <c r="BD540" s="16">
        <v>8.4775675892519095E-2</v>
      </c>
      <c r="BE540" s="16">
        <v>5.3993545466602698E-2</v>
      </c>
    </row>
    <row r="541" spans="2:57" x14ac:dyDescent="0.35">
      <c r="B541" t="s">
        <v>660</v>
      </c>
      <c r="C541" s="16">
        <v>3.4405255853460201E-2</v>
      </c>
      <c r="D541" s="16">
        <v>3.5914193973891402E-2</v>
      </c>
      <c r="E541" s="16">
        <v>3.3308699259788799E-2</v>
      </c>
      <c r="F541" s="16"/>
      <c r="G541" s="16">
        <v>5.1939279573675799E-2</v>
      </c>
      <c r="H541" s="16">
        <v>4.8369106846904701E-2</v>
      </c>
      <c r="I541" s="16">
        <v>4.7276722841468402E-2</v>
      </c>
      <c r="J541" s="16">
        <v>2.4423105931780001E-2</v>
      </c>
      <c r="K541" s="16">
        <v>2.3733856128169001E-2</v>
      </c>
      <c r="L541" s="16">
        <v>1.8465350360657301E-2</v>
      </c>
      <c r="M541" s="16"/>
      <c r="N541" s="16">
        <v>1.9220906700872599E-2</v>
      </c>
      <c r="O541" s="16">
        <v>2.40812941165101E-2</v>
      </c>
      <c r="P541" s="16">
        <v>4.4177006152434702E-2</v>
      </c>
      <c r="Q541" s="16">
        <v>3.85363547267394E-2</v>
      </c>
      <c r="R541" s="16"/>
      <c r="S541" s="16">
        <v>2.8674720446011999E-2</v>
      </c>
      <c r="T541" s="16">
        <v>4.3401099063381202E-2</v>
      </c>
      <c r="U541" s="16"/>
      <c r="V541" s="16">
        <v>3.9828096013328901E-2</v>
      </c>
      <c r="W541" s="16">
        <v>2.5478385922528098E-2</v>
      </c>
      <c r="X541" s="16">
        <v>4.6031066366159799E-2</v>
      </c>
      <c r="Y541" s="16">
        <v>0</v>
      </c>
      <c r="Z541" s="16"/>
      <c r="AA541" s="16">
        <v>3.2290059021435703E-2</v>
      </c>
      <c r="AB541" s="16">
        <v>3.1267912508015902E-2</v>
      </c>
      <c r="AC541" s="16">
        <v>1.4238291887133899E-2</v>
      </c>
      <c r="AD541" s="16">
        <v>5.3144587706825397E-2</v>
      </c>
      <c r="AE541" s="16">
        <v>3.9166437349736197E-2</v>
      </c>
      <c r="AF541" s="16">
        <v>0</v>
      </c>
      <c r="AG541" s="16"/>
      <c r="AH541" s="16">
        <v>4.77956601718314E-2</v>
      </c>
      <c r="AI541" s="16">
        <v>2.5241536555168E-2</v>
      </c>
      <c r="AJ541" s="16"/>
      <c r="AK541" s="16">
        <v>5.4461308124631E-2</v>
      </c>
      <c r="AL541" s="16">
        <v>8.3146149907473901E-3</v>
      </c>
      <c r="AM541" s="16"/>
      <c r="AN541" s="16">
        <v>4.4856143282559102E-2</v>
      </c>
      <c r="AO541" s="16">
        <v>3.0468839762189899E-2</v>
      </c>
      <c r="AP541" s="16"/>
      <c r="AQ541" s="16">
        <v>5.2696870180639697E-2</v>
      </c>
      <c r="AR541" s="16">
        <v>3.6540819865274202E-2</v>
      </c>
      <c r="AS541" s="16">
        <v>1.8283918302159901E-2</v>
      </c>
      <c r="AT541" s="16"/>
      <c r="AU541" s="16">
        <v>3.6587827840153998E-2</v>
      </c>
      <c r="AV541" s="16">
        <v>3.2437286755689701E-2</v>
      </c>
      <c r="AW541" s="16"/>
      <c r="AX541" s="16">
        <v>3.0941139641849E-2</v>
      </c>
      <c r="AY541" s="16">
        <v>4.1231575846034901E-2</v>
      </c>
      <c r="AZ541" s="16"/>
      <c r="BA541" s="16">
        <v>2.8271678838826302E-2</v>
      </c>
      <c r="BB541" s="16">
        <v>4.0465384277894902E-2</v>
      </c>
      <c r="BC541" s="16"/>
      <c r="BD541" s="16">
        <v>5.0859469657029602E-2</v>
      </c>
      <c r="BE541" s="16">
        <v>2.92315327485464E-2</v>
      </c>
    </row>
    <row r="542" spans="2:57" x14ac:dyDescent="0.35">
      <c r="B542" t="s">
        <v>103</v>
      </c>
      <c r="C542" s="16">
        <v>0.123727578910434</v>
      </c>
      <c r="D542" s="16">
        <v>7.8811709171689101E-2</v>
      </c>
      <c r="E542" s="16">
        <v>0.16394820792365999</v>
      </c>
      <c r="F542" s="16"/>
      <c r="G542" s="16">
        <v>0.17399601140339299</v>
      </c>
      <c r="H542" s="16">
        <v>0.121559996015359</v>
      </c>
      <c r="I542" s="16">
        <v>0.10184597257610301</v>
      </c>
      <c r="J542" s="16">
        <v>0.12412234191943899</v>
      </c>
      <c r="K542" s="16">
        <v>0.11384092989934901</v>
      </c>
      <c r="L542" s="16">
        <v>0.120930524213219</v>
      </c>
      <c r="M542" s="16"/>
      <c r="N542" s="16">
        <v>9.0733119926774103E-2</v>
      </c>
      <c r="O542" s="16">
        <v>0.142201157895607</v>
      </c>
      <c r="P542" s="16">
        <v>0.126688360400324</v>
      </c>
      <c r="Q542" s="16">
        <v>0.12642147712309701</v>
      </c>
      <c r="R542" s="16"/>
      <c r="S542" s="16">
        <v>0.13980161559812401</v>
      </c>
      <c r="T542" s="16">
        <v>9.7315059121984293E-2</v>
      </c>
      <c r="U542" s="16"/>
      <c r="V542" s="16">
        <v>0.19654226130899599</v>
      </c>
      <c r="W542" s="16">
        <v>0.112530449980834</v>
      </c>
      <c r="X542" s="16">
        <v>8.1696763388401594E-2</v>
      </c>
      <c r="Y542" s="16">
        <v>8.6683454887182099E-2</v>
      </c>
      <c r="Z542" s="16"/>
      <c r="AA542" s="16">
        <v>0.20739552119813401</v>
      </c>
      <c r="AB542" s="16">
        <v>9.1239063079088994E-2</v>
      </c>
      <c r="AC542" s="16">
        <v>7.2382944215120607E-2</v>
      </c>
      <c r="AD542" s="16">
        <v>7.5725892939468298E-2</v>
      </c>
      <c r="AE542" s="16">
        <v>2.8727629141380301E-2</v>
      </c>
      <c r="AF542" s="16">
        <v>2.8482314200280402E-2</v>
      </c>
      <c r="AG542" s="16"/>
      <c r="AH542" s="16">
        <v>9.9612776345183104E-2</v>
      </c>
      <c r="AI542" s="16">
        <v>9.7255173792017993E-2</v>
      </c>
      <c r="AJ542" s="16"/>
      <c r="AK542" s="16">
        <v>8.41099097278699E-2</v>
      </c>
      <c r="AL542" s="16">
        <v>0.110348655352484</v>
      </c>
      <c r="AM542" s="16"/>
      <c r="AN542" s="16">
        <v>9.4554182304962195E-2</v>
      </c>
      <c r="AO542" s="16">
        <v>8.6901291467893202E-2</v>
      </c>
      <c r="AP542" s="16"/>
      <c r="AQ542" s="16">
        <v>7.2472848348910393E-2</v>
      </c>
      <c r="AR542" s="16">
        <v>0.136376973688833</v>
      </c>
      <c r="AS542" s="16">
        <v>7.01073071290782E-2</v>
      </c>
      <c r="AT542" s="16"/>
      <c r="AU542" s="16">
        <v>0.10907604847788401</v>
      </c>
      <c r="AV542" s="16">
        <v>0.135245762708954</v>
      </c>
      <c r="AW542" s="16"/>
      <c r="AX542" s="16">
        <v>9.8248714670511494E-2</v>
      </c>
      <c r="AY542" s="16">
        <v>0.16609028152055</v>
      </c>
      <c r="AZ542" s="16"/>
      <c r="BA542" s="16">
        <v>7.3186589320022796E-2</v>
      </c>
      <c r="BB542" s="16">
        <v>3.2967232330265002E-2</v>
      </c>
      <c r="BC542" s="16"/>
      <c r="BD542" s="16">
        <v>6.3113166659005696E-2</v>
      </c>
      <c r="BE542" s="16">
        <v>6.5860482377057203E-2</v>
      </c>
    </row>
    <row r="543" spans="2:57" x14ac:dyDescent="0.35">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c r="AA543" s="16"/>
      <c r="AB543" s="16"/>
      <c r="AC543" s="16"/>
      <c r="AD543" s="16"/>
      <c r="AE543" s="16"/>
      <c r="AF543" s="16"/>
      <c r="AG543" s="16"/>
      <c r="AH543" s="16"/>
      <c r="AI543" s="16"/>
      <c r="AJ543" s="16"/>
      <c r="AK543" s="16"/>
      <c r="AL543" s="16"/>
      <c r="AM543" s="16"/>
      <c r="AN543" s="16"/>
      <c r="AO543" s="16"/>
      <c r="AP543" s="16"/>
      <c r="AQ543" s="16"/>
      <c r="AR543" s="16"/>
      <c r="AS543" s="16"/>
      <c r="AT543" s="16"/>
      <c r="AU543" s="16"/>
      <c r="AV543" s="16"/>
      <c r="AW543" s="16"/>
      <c r="AX543" s="16"/>
      <c r="AY543" s="16"/>
      <c r="AZ543" s="16"/>
      <c r="BA543" s="16"/>
      <c r="BB543" s="16"/>
      <c r="BC543" s="16"/>
      <c r="BD543" s="16"/>
      <c r="BE543" s="16"/>
    </row>
    <row r="544" spans="2:57" x14ac:dyDescent="0.35">
      <c r="B544" s="7" t="s">
        <v>662</v>
      </c>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c r="AA544" s="16"/>
      <c r="AB544" s="16"/>
      <c r="AC544" s="16"/>
      <c r="AD544" s="16"/>
      <c r="AE544" s="16"/>
      <c r="AF544" s="16"/>
      <c r="AG544" s="16"/>
      <c r="AH544" s="16"/>
      <c r="AI544" s="16"/>
      <c r="AJ544" s="16"/>
      <c r="AK544" s="16"/>
      <c r="AL544" s="16"/>
      <c r="AM544" s="16"/>
      <c r="AN544" s="16"/>
      <c r="AO544" s="16"/>
      <c r="AP544" s="16"/>
      <c r="AQ544" s="16"/>
      <c r="AR544" s="16"/>
      <c r="AS544" s="16"/>
      <c r="AT544" s="16"/>
      <c r="AU544" s="16"/>
      <c r="AV544" s="16"/>
      <c r="AW544" s="16"/>
      <c r="AX544" s="16"/>
      <c r="AY544" s="16"/>
      <c r="AZ544" s="16"/>
      <c r="BA544" s="16"/>
      <c r="BB544" s="16"/>
      <c r="BC544" s="16"/>
      <c r="BD544" s="16"/>
      <c r="BE544" s="16"/>
    </row>
    <row r="545" spans="2:57" x14ac:dyDescent="0.35">
      <c r="B545" s="15" t="s">
        <v>14</v>
      </c>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c r="AA545" s="16"/>
      <c r="AB545" s="16"/>
      <c r="AC545" s="16"/>
      <c r="AD545" s="16"/>
      <c r="AE545" s="16"/>
      <c r="AF545" s="16"/>
      <c r="AG545" s="16"/>
      <c r="AH545" s="16"/>
      <c r="AI545" s="16"/>
      <c r="AJ545" s="16"/>
      <c r="AK545" s="16"/>
      <c r="AL545" s="16"/>
      <c r="AM545" s="16"/>
      <c r="AN545" s="16"/>
      <c r="AO545" s="16"/>
      <c r="AP545" s="16"/>
      <c r="AQ545" s="16"/>
      <c r="AR545" s="16"/>
      <c r="AS545" s="16"/>
      <c r="AT545" s="16"/>
      <c r="AU545" s="16"/>
      <c r="AV545" s="16"/>
      <c r="AW545" s="16"/>
      <c r="AX545" s="16"/>
      <c r="AY545" s="16"/>
      <c r="AZ545" s="16"/>
      <c r="BA545" s="16"/>
      <c r="BB545" s="16"/>
      <c r="BC545" s="16"/>
      <c r="BD545" s="16"/>
      <c r="BE545" s="16"/>
    </row>
    <row r="546" spans="2:57" x14ac:dyDescent="0.35">
      <c r="B546" t="s">
        <v>656</v>
      </c>
      <c r="C546" s="16">
        <v>0.23971018231951899</v>
      </c>
      <c r="D546" s="16">
        <v>0.237768019116184</v>
      </c>
      <c r="E546" s="16">
        <v>0.24387354984266699</v>
      </c>
      <c r="F546" s="16"/>
      <c r="G546" s="16">
        <v>0.18326641884700801</v>
      </c>
      <c r="H546" s="16">
        <v>0.25255090116180401</v>
      </c>
      <c r="I546" s="16">
        <v>0.250325929996977</v>
      </c>
      <c r="J546" s="16">
        <v>0.20595934592187001</v>
      </c>
      <c r="K546" s="16">
        <v>0.29156185109794303</v>
      </c>
      <c r="L546" s="16">
        <v>0.23791039185413099</v>
      </c>
      <c r="M546" s="16"/>
      <c r="N546" s="16">
        <v>0.25245431607397101</v>
      </c>
      <c r="O546" s="16">
        <v>0.23121059485561701</v>
      </c>
      <c r="P546" s="16">
        <v>0.235688326921666</v>
      </c>
      <c r="Q546" s="16">
        <v>0.244481298651336</v>
      </c>
      <c r="R546" s="16"/>
      <c r="S546" s="16">
        <v>0.22910605725161601</v>
      </c>
      <c r="T546" s="16">
        <v>0.25483908153699097</v>
      </c>
      <c r="U546" s="16"/>
      <c r="V546" s="16">
        <v>0.23899905289065901</v>
      </c>
      <c r="W546" s="16">
        <v>0.239045673383807</v>
      </c>
      <c r="X546" s="16">
        <v>0.24275736170776399</v>
      </c>
      <c r="Y546" s="16">
        <v>0.22859950200819201</v>
      </c>
      <c r="Z546" s="16"/>
      <c r="AA546" s="16">
        <v>0.21360791174681801</v>
      </c>
      <c r="AB546" s="16">
        <v>0.205609563914564</v>
      </c>
      <c r="AC546" s="16">
        <v>0.32015389804715799</v>
      </c>
      <c r="AD546" s="16">
        <v>0.26038226001925102</v>
      </c>
      <c r="AE546" s="16">
        <v>0.22561608262460101</v>
      </c>
      <c r="AF546" s="16">
        <v>0.41082446542036899</v>
      </c>
      <c r="AG546" s="16"/>
      <c r="AH546" s="16">
        <v>0.25932007588568201</v>
      </c>
      <c r="AI546" s="16">
        <v>0.23796533429211</v>
      </c>
      <c r="AJ546" s="16"/>
      <c r="AK546" s="16">
        <v>0.264264352096373</v>
      </c>
      <c r="AL546" s="16">
        <v>0.22392621948606301</v>
      </c>
      <c r="AM546" s="16"/>
      <c r="AN546" s="16">
        <v>0.24720404861327799</v>
      </c>
      <c r="AO546" s="16">
        <v>0.237415706882006</v>
      </c>
      <c r="AP546" s="16"/>
      <c r="AQ546" s="16">
        <v>0.27125538912575797</v>
      </c>
      <c r="AR546" s="16">
        <v>0.23150327372626001</v>
      </c>
      <c r="AS546" s="16">
        <v>0.26455210058147799</v>
      </c>
      <c r="AT546" s="16"/>
      <c r="AU546" s="16">
        <v>0.24217357164678399</v>
      </c>
      <c r="AV546" s="16">
        <v>0.23842350036697099</v>
      </c>
      <c r="AW546" s="16"/>
      <c r="AX546" s="16">
        <v>0.24142686679306599</v>
      </c>
      <c r="AY546" s="16">
        <v>0.27065478800148901</v>
      </c>
      <c r="AZ546" s="16"/>
      <c r="BA546" s="16">
        <v>0.21985356257984801</v>
      </c>
      <c r="BB546" s="16">
        <v>0.29883521830746301</v>
      </c>
      <c r="BC546" s="16"/>
      <c r="BD546" s="16">
        <v>0.212904197586466</v>
      </c>
      <c r="BE546" s="16">
        <v>0.294753768240965</v>
      </c>
    </row>
    <row r="547" spans="2:57" x14ac:dyDescent="0.35">
      <c r="B547" t="s">
        <v>657</v>
      </c>
      <c r="C547" s="16">
        <v>0.27714393879784199</v>
      </c>
      <c r="D547" s="16">
        <v>0.31797931769103499</v>
      </c>
      <c r="E547" s="16">
        <v>0.23889191791440501</v>
      </c>
      <c r="F547" s="16"/>
      <c r="G547" s="16">
        <v>0.26743531099198098</v>
      </c>
      <c r="H547" s="16">
        <v>0.216397561294597</v>
      </c>
      <c r="I547" s="16">
        <v>0.28344320454192801</v>
      </c>
      <c r="J547" s="16">
        <v>0.27508813190700399</v>
      </c>
      <c r="K547" s="16">
        <v>0.30418296340085299</v>
      </c>
      <c r="L547" s="16">
        <v>0.30939292472615598</v>
      </c>
      <c r="M547" s="16"/>
      <c r="N547" s="16">
        <v>0.27157327683515198</v>
      </c>
      <c r="O547" s="16">
        <v>0.319468149965212</v>
      </c>
      <c r="P547" s="16">
        <v>0.28601351970674799</v>
      </c>
      <c r="Q547" s="16">
        <v>0.230003048543439</v>
      </c>
      <c r="R547" s="16"/>
      <c r="S547" s="16">
        <v>0.27642244168013602</v>
      </c>
      <c r="T547" s="16">
        <v>0.279922116640208</v>
      </c>
      <c r="U547" s="16"/>
      <c r="V547" s="16">
        <v>0.26553642710089997</v>
      </c>
      <c r="W547" s="16">
        <v>0.27337033694006202</v>
      </c>
      <c r="X547" s="16">
        <v>0.29547469252904301</v>
      </c>
      <c r="Y547" s="16">
        <v>0.25100729973827601</v>
      </c>
      <c r="Z547" s="16"/>
      <c r="AA547" s="16">
        <v>0.24297754391809201</v>
      </c>
      <c r="AB547" s="16">
        <v>0.30352478047207798</v>
      </c>
      <c r="AC547" s="16">
        <v>0.31628972453891402</v>
      </c>
      <c r="AD547" s="16">
        <v>0.29255404072458902</v>
      </c>
      <c r="AE547" s="16">
        <v>0.30177559488891298</v>
      </c>
      <c r="AF547" s="16">
        <v>0.25205927550109702</v>
      </c>
      <c r="AG547" s="16"/>
      <c r="AH547" s="16">
        <v>0.29768906354065899</v>
      </c>
      <c r="AI547" s="16">
        <v>0.31377383585671398</v>
      </c>
      <c r="AJ547" s="16"/>
      <c r="AK547" s="16">
        <v>0.28787740772439901</v>
      </c>
      <c r="AL547" s="16">
        <v>0.30228006150780401</v>
      </c>
      <c r="AM547" s="16"/>
      <c r="AN547" s="16">
        <v>0.29476425895523101</v>
      </c>
      <c r="AO547" s="16">
        <v>0.29975363687807299</v>
      </c>
      <c r="AP547" s="16"/>
      <c r="AQ547" s="16">
        <v>0.31376252808916499</v>
      </c>
      <c r="AR547" s="16">
        <v>0.26105736085583398</v>
      </c>
      <c r="AS547" s="16">
        <v>0.306575728834173</v>
      </c>
      <c r="AT547" s="16"/>
      <c r="AU547" s="16">
        <v>0.27357561394423702</v>
      </c>
      <c r="AV547" s="16">
        <v>0.286188670929509</v>
      </c>
      <c r="AW547" s="16"/>
      <c r="AX547" s="16">
        <v>0.29456543978011202</v>
      </c>
      <c r="AY547" s="16">
        <v>0.21520644432028699</v>
      </c>
      <c r="AZ547" s="16"/>
      <c r="BA547" s="16">
        <v>0.31074394167282399</v>
      </c>
      <c r="BB547" s="16">
        <v>0.33486838875069003</v>
      </c>
      <c r="BC547" s="16"/>
      <c r="BD547" s="16">
        <v>0.321373499354764</v>
      </c>
      <c r="BE547" s="16">
        <v>0.294545106483321</v>
      </c>
    </row>
    <row r="548" spans="2:57" x14ac:dyDescent="0.35">
      <c r="B548" t="s">
        <v>658</v>
      </c>
      <c r="C548" s="16">
        <v>0.24080032911339599</v>
      </c>
      <c r="D548" s="16">
        <v>0.225494091381999</v>
      </c>
      <c r="E548" s="16">
        <v>0.25636449623146301</v>
      </c>
      <c r="F548" s="16"/>
      <c r="G548" s="16">
        <v>0.282799305354552</v>
      </c>
      <c r="H548" s="16">
        <v>0.28189766156123103</v>
      </c>
      <c r="I548" s="16">
        <v>0.21759640327558899</v>
      </c>
      <c r="J548" s="16">
        <v>0.293986875574128</v>
      </c>
      <c r="K548" s="16">
        <v>0.183289495707773</v>
      </c>
      <c r="L548" s="16">
        <v>0.204939709431084</v>
      </c>
      <c r="M548" s="16"/>
      <c r="N548" s="16">
        <v>0.232452922601845</v>
      </c>
      <c r="O548" s="16">
        <v>0.20762084514429699</v>
      </c>
      <c r="P548" s="16">
        <v>0.22776379472241601</v>
      </c>
      <c r="Q548" s="16">
        <v>0.29659940489171399</v>
      </c>
      <c r="R548" s="16"/>
      <c r="S548" s="16">
        <v>0.23726088260771599</v>
      </c>
      <c r="T548" s="16">
        <v>0.24854835302841799</v>
      </c>
      <c r="U548" s="16"/>
      <c r="V548" s="16">
        <v>0.215168641381173</v>
      </c>
      <c r="W548" s="16">
        <v>0.24706680113359</v>
      </c>
      <c r="X548" s="16">
        <v>0.24235240944022901</v>
      </c>
      <c r="Y548" s="16">
        <v>0.324980348270693</v>
      </c>
      <c r="Z548" s="16"/>
      <c r="AA548" s="16">
        <v>0.220295651436339</v>
      </c>
      <c r="AB548" s="16">
        <v>0.27122100595206899</v>
      </c>
      <c r="AC548" s="16">
        <v>0.190149189577069</v>
      </c>
      <c r="AD548" s="16">
        <v>0.27597995381009899</v>
      </c>
      <c r="AE548" s="16">
        <v>0.247561697084482</v>
      </c>
      <c r="AF548" s="16">
        <v>0.221050485185005</v>
      </c>
      <c r="AG548" s="16"/>
      <c r="AH548" s="16">
        <v>0.23461521941822899</v>
      </c>
      <c r="AI548" s="16">
        <v>0.25552249979495001</v>
      </c>
      <c r="AJ548" s="16"/>
      <c r="AK548" s="16">
        <v>0.235722471905911</v>
      </c>
      <c r="AL548" s="16">
        <v>0.24383028156400999</v>
      </c>
      <c r="AM548" s="16"/>
      <c r="AN548" s="16">
        <v>0.239954880177458</v>
      </c>
      <c r="AO548" s="16">
        <v>0.278705277751295</v>
      </c>
      <c r="AP548" s="16"/>
      <c r="AQ548" s="16">
        <v>0.208461238213141</v>
      </c>
      <c r="AR548" s="16">
        <v>0.27012075259475998</v>
      </c>
      <c r="AS548" s="16">
        <v>0.22804995689190399</v>
      </c>
      <c r="AT548" s="16"/>
      <c r="AU548" s="16">
        <v>0.238365857483926</v>
      </c>
      <c r="AV548" s="16">
        <v>0.24282671051000601</v>
      </c>
      <c r="AW548" s="16"/>
      <c r="AX548" s="16">
        <v>0.240520388911973</v>
      </c>
      <c r="AY548" s="16">
        <v>0.24688242531962201</v>
      </c>
      <c r="AZ548" s="16"/>
      <c r="BA548" s="16">
        <v>0.263516512331466</v>
      </c>
      <c r="BB548" s="16">
        <v>0.27198134527297302</v>
      </c>
      <c r="BC548" s="16"/>
      <c r="BD548" s="16">
        <v>0.26053779881258599</v>
      </c>
      <c r="BE548" s="16">
        <v>0.24597789946137999</v>
      </c>
    </row>
    <row r="549" spans="2:57" x14ac:dyDescent="0.35">
      <c r="B549" t="s">
        <v>659</v>
      </c>
      <c r="C549" s="16">
        <v>6.3183785312290006E-2</v>
      </c>
      <c r="D549" s="16">
        <v>7.13618767518375E-2</v>
      </c>
      <c r="E549" s="16">
        <v>5.21385934902504E-2</v>
      </c>
      <c r="F549" s="16"/>
      <c r="G549" s="16">
        <v>6.7035161485126601E-2</v>
      </c>
      <c r="H549" s="16">
        <v>7.2431409119692106E-2</v>
      </c>
      <c r="I549" s="16">
        <v>6.9654527415887998E-2</v>
      </c>
      <c r="J549" s="16">
        <v>4.48766581796591E-2</v>
      </c>
      <c r="K549" s="16">
        <v>4.4100164542851601E-2</v>
      </c>
      <c r="L549" s="16">
        <v>7.7028818761669698E-2</v>
      </c>
      <c r="M549" s="16"/>
      <c r="N549" s="16">
        <v>8.2156569668901794E-2</v>
      </c>
      <c r="O549" s="16">
        <v>7.6042967606126499E-2</v>
      </c>
      <c r="P549" s="16">
        <v>6.1687780226553697E-2</v>
      </c>
      <c r="Q549" s="16">
        <v>4.08478524022233E-2</v>
      </c>
      <c r="R549" s="16"/>
      <c r="S549" s="16">
        <v>6.3120935142479698E-2</v>
      </c>
      <c r="T549" s="16">
        <v>6.3909445529826595E-2</v>
      </c>
      <c r="U549" s="16"/>
      <c r="V549" s="16">
        <v>3.2066615685772099E-2</v>
      </c>
      <c r="W549" s="16">
        <v>7.8571485528493107E-2</v>
      </c>
      <c r="X549" s="16">
        <v>6.4676338774873096E-2</v>
      </c>
      <c r="Y549" s="16">
        <v>0.100747213303834</v>
      </c>
      <c r="Z549" s="16"/>
      <c r="AA549" s="16">
        <v>5.9771639121733403E-2</v>
      </c>
      <c r="AB549" s="16">
        <v>5.7434033483883103E-2</v>
      </c>
      <c r="AC549" s="16">
        <v>3.9413692179726498E-2</v>
      </c>
      <c r="AD549" s="16">
        <v>5.1758597211405001E-2</v>
      </c>
      <c r="AE549" s="16">
        <v>0.130126735638743</v>
      </c>
      <c r="AF549" s="16">
        <v>9.8652324536070798E-2</v>
      </c>
      <c r="AG549" s="16"/>
      <c r="AH549" s="16">
        <v>7.2048675840623203E-2</v>
      </c>
      <c r="AI549" s="16">
        <v>5.7074773450508702E-2</v>
      </c>
      <c r="AJ549" s="16"/>
      <c r="AK549" s="16">
        <v>7.3927905065319002E-2</v>
      </c>
      <c r="AL549" s="16">
        <v>7.1230703744818602E-2</v>
      </c>
      <c r="AM549" s="16"/>
      <c r="AN549" s="16">
        <v>8.3041665383387503E-2</v>
      </c>
      <c r="AO549" s="16">
        <v>6.1257566124746997E-2</v>
      </c>
      <c r="AP549" s="16"/>
      <c r="AQ549" s="16">
        <v>0.103504891348546</v>
      </c>
      <c r="AR549" s="16">
        <v>4.3111512943619902E-2</v>
      </c>
      <c r="AS549" s="16">
        <v>7.7572477019032707E-2</v>
      </c>
      <c r="AT549" s="16"/>
      <c r="AU549" s="16">
        <v>7.3147084326759204E-2</v>
      </c>
      <c r="AV549" s="16">
        <v>5.2559346074325802E-2</v>
      </c>
      <c r="AW549" s="16"/>
      <c r="AX549" s="16">
        <v>7.3244112244865295E-2</v>
      </c>
      <c r="AY549" s="16">
        <v>2.3976442635709298E-2</v>
      </c>
      <c r="AZ549" s="16"/>
      <c r="BA549" s="16">
        <v>9.9292738567338001E-2</v>
      </c>
      <c r="BB549" s="16">
        <v>3.3268690724326699E-2</v>
      </c>
      <c r="BC549" s="16"/>
      <c r="BD549" s="16">
        <v>7.1465808677184606E-2</v>
      </c>
      <c r="BE549" s="16">
        <v>7.5840886470770794E-2</v>
      </c>
    </row>
    <row r="550" spans="2:57" x14ac:dyDescent="0.35">
      <c r="B550" t="s">
        <v>660</v>
      </c>
      <c r="C550" s="16">
        <v>3.0663541978553699E-2</v>
      </c>
      <c r="D550" s="16">
        <v>4.1142070224885197E-2</v>
      </c>
      <c r="E550" s="16">
        <v>2.10306422737974E-2</v>
      </c>
      <c r="F550" s="16"/>
      <c r="G550" s="16">
        <v>2.8545810259542299E-2</v>
      </c>
      <c r="H550" s="16">
        <v>4.2450686750042002E-2</v>
      </c>
      <c r="I550" s="16">
        <v>5.7187919655162303E-2</v>
      </c>
      <c r="J550" s="16">
        <v>2.97387760409904E-2</v>
      </c>
      <c r="K550" s="16">
        <v>9.0020209748532098E-3</v>
      </c>
      <c r="L550" s="16">
        <v>1.91743932003995E-2</v>
      </c>
      <c r="M550" s="16"/>
      <c r="N550" s="16">
        <v>1.1964958960814599E-2</v>
      </c>
      <c r="O550" s="16">
        <v>1.51370322667579E-2</v>
      </c>
      <c r="P550" s="16">
        <v>3.1101530108768601E-2</v>
      </c>
      <c r="Q550" s="16">
        <v>5.6826816479035099E-2</v>
      </c>
      <c r="R550" s="16"/>
      <c r="S550" s="16">
        <v>3.7766570173689298E-2</v>
      </c>
      <c r="T550" s="16">
        <v>2.0244992906838399E-2</v>
      </c>
      <c r="U550" s="16"/>
      <c r="V550" s="16">
        <v>2.4566237598604001E-2</v>
      </c>
      <c r="W550" s="16">
        <v>1.2357369290257301E-2</v>
      </c>
      <c r="X550" s="16">
        <v>6.1285255750081903E-2</v>
      </c>
      <c r="Y550" s="16">
        <v>1.3543004210782699E-2</v>
      </c>
      <c r="Z550" s="16"/>
      <c r="AA550" s="16">
        <v>3.1293904719563198E-2</v>
      </c>
      <c r="AB550" s="16">
        <v>3.4652668775767503E-2</v>
      </c>
      <c r="AC550" s="16">
        <v>1.4391938096256799E-2</v>
      </c>
      <c r="AD550" s="16">
        <v>2.69833182986918E-2</v>
      </c>
      <c r="AE550" s="16">
        <v>5.6849719663613303E-2</v>
      </c>
      <c r="AF550" s="16">
        <v>0</v>
      </c>
      <c r="AG550" s="16"/>
      <c r="AH550" s="16">
        <v>2.9633924323403601E-2</v>
      </c>
      <c r="AI550" s="16">
        <v>2.83572175705177E-2</v>
      </c>
      <c r="AJ550" s="16"/>
      <c r="AK550" s="16">
        <v>2.9993880641304101E-2</v>
      </c>
      <c r="AL550" s="16">
        <v>2.7237009270399501E-2</v>
      </c>
      <c r="AM550" s="16"/>
      <c r="AN550" s="16">
        <v>2.6851704431777201E-2</v>
      </c>
      <c r="AO550" s="16">
        <v>2.1709836787096301E-2</v>
      </c>
      <c r="AP550" s="16"/>
      <c r="AQ550" s="16">
        <v>2.16467101142142E-2</v>
      </c>
      <c r="AR550" s="16">
        <v>3.3287787046227799E-2</v>
      </c>
      <c r="AS550" s="16">
        <v>3.3756312735024101E-2</v>
      </c>
      <c r="AT550" s="16"/>
      <c r="AU550" s="16">
        <v>4.2208426588045099E-2</v>
      </c>
      <c r="AV550" s="16">
        <v>1.76088493043693E-2</v>
      </c>
      <c r="AW550" s="16"/>
      <c r="AX550" s="16">
        <v>3.0754976472724901E-2</v>
      </c>
      <c r="AY550" s="16">
        <v>1.8028340187675799E-2</v>
      </c>
      <c r="AZ550" s="16"/>
      <c r="BA550" s="16">
        <v>3.4344365416171301E-2</v>
      </c>
      <c r="BB550" s="16">
        <v>3.4265701022560803E-2</v>
      </c>
      <c r="BC550" s="16"/>
      <c r="BD550" s="16">
        <v>4.2587017646325102E-2</v>
      </c>
      <c r="BE550" s="16">
        <v>2.2001979662926101E-2</v>
      </c>
    </row>
    <row r="551" spans="2:57" x14ac:dyDescent="0.35">
      <c r="B551" t="s">
        <v>103</v>
      </c>
      <c r="C551" s="16">
        <v>0.1484982224784</v>
      </c>
      <c r="D551" s="16">
        <v>0.10625462483405899</v>
      </c>
      <c r="E551" s="16">
        <v>0.187700800247417</v>
      </c>
      <c r="F551" s="16"/>
      <c r="G551" s="16">
        <v>0.17091799306179001</v>
      </c>
      <c r="H551" s="16">
        <v>0.13427178011263299</v>
      </c>
      <c r="I551" s="16">
        <v>0.121792015114457</v>
      </c>
      <c r="J551" s="16">
        <v>0.15035021237634899</v>
      </c>
      <c r="K551" s="16">
        <v>0.16786350427572699</v>
      </c>
      <c r="L551" s="16">
        <v>0.15155376202656001</v>
      </c>
      <c r="M551" s="16"/>
      <c r="N551" s="16">
        <v>0.14939795585931601</v>
      </c>
      <c r="O551" s="16">
        <v>0.15052041016199</v>
      </c>
      <c r="P551" s="16">
        <v>0.157745048313848</v>
      </c>
      <c r="Q551" s="16">
        <v>0.131241579032253</v>
      </c>
      <c r="R551" s="16"/>
      <c r="S551" s="16">
        <v>0.15632311314436401</v>
      </c>
      <c r="T551" s="16">
        <v>0.132536010357718</v>
      </c>
      <c r="U551" s="16"/>
      <c r="V551" s="16">
        <v>0.22366302534289201</v>
      </c>
      <c r="W551" s="16">
        <v>0.14958833372379099</v>
      </c>
      <c r="X551" s="16">
        <v>9.3453941798008797E-2</v>
      </c>
      <c r="Y551" s="16">
        <v>8.1122632468223294E-2</v>
      </c>
      <c r="Z551" s="16"/>
      <c r="AA551" s="16">
        <v>0.23205334905745401</v>
      </c>
      <c r="AB551" s="16">
        <v>0.12755794740163801</v>
      </c>
      <c r="AC551" s="16">
        <v>0.119601557560875</v>
      </c>
      <c r="AD551" s="16">
        <v>9.2341829935964001E-2</v>
      </c>
      <c r="AE551" s="16">
        <v>3.8070170099648103E-2</v>
      </c>
      <c r="AF551" s="16">
        <v>1.7413449357458699E-2</v>
      </c>
      <c r="AG551" s="16"/>
      <c r="AH551" s="16">
        <v>0.106693040991403</v>
      </c>
      <c r="AI551" s="16">
        <v>0.107306339035199</v>
      </c>
      <c r="AJ551" s="16"/>
      <c r="AK551" s="16">
        <v>0.108213982566694</v>
      </c>
      <c r="AL551" s="16">
        <v>0.13149572442690499</v>
      </c>
      <c r="AM551" s="16"/>
      <c r="AN551" s="16">
        <v>0.108183442438868</v>
      </c>
      <c r="AO551" s="16">
        <v>0.10115797557678401</v>
      </c>
      <c r="AP551" s="16"/>
      <c r="AQ551" s="16">
        <v>8.1369243109176995E-2</v>
      </c>
      <c r="AR551" s="16">
        <v>0.16091931283329799</v>
      </c>
      <c r="AS551" s="16">
        <v>8.94934239383883E-2</v>
      </c>
      <c r="AT551" s="16"/>
      <c r="AU551" s="16">
        <v>0.13052944601024799</v>
      </c>
      <c r="AV551" s="16">
        <v>0.16239292281481901</v>
      </c>
      <c r="AW551" s="16"/>
      <c r="AX551" s="16">
        <v>0.119488215797258</v>
      </c>
      <c r="AY551" s="16">
        <v>0.225251559535217</v>
      </c>
      <c r="AZ551" s="16"/>
      <c r="BA551" s="16">
        <v>7.22488794323531E-2</v>
      </c>
      <c r="BB551" s="16">
        <v>2.67806559219862E-2</v>
      </c>
      <c r="BC551" s="16"/>
      <c r="BD551" s="16">
        <v>9.1131677922673696E-2</v>
      </c>
      <c r="BE551" s="16">
        <v>6.6880359680637103E-2</v>
      </c>
    </row>
    <row r="552" spans="2:57" x14ac:dyDescent="0.35">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c r="AC552" s="16"/>
      <c r="AD552" s="16"/>
      <c r="AE552" s="16"/>
      <c r="AF552" s="16"/>
      <c r="AG552" s="16"/>
      <c r="AH552" s="16"/>
      <c r="AI552" s="16"/>
      <c r="AJ552" s="16"/>
      <c r="AK552" s="16"/>
      <c r="AL552" s="16"/>
      <c r="AM552" s="16"/>
      <c r="AN552" s="16"/>
      <c r="AO552" s="16"/>
      <c r="AP552" s="16"/>
      <c r="AQ552" s="16"/>
      <c r="AR552" s="16"/>
      <c r="AS552" s="16"/>
      <c r="AT552" s="16"/>
      <c r="AU552" s="16"/>
      <c r="AV552" s="16"/>
      <c r="AW552" s="16"/>
      <c r="AX552" s="16"/>
      <c r="AY552" s="16"/>
      <c r="AZ552" s="16"/>
      <c r="BA552" s="16"/>
      <c r="BB552" s="16"/>
      <c r="BC552" s="16"/>
      <c r="BD552" s="16"/>
      <c r="BE552" s="16"/>
    </row>
    <row r="553" spans="2:57" x14ac:dyDescent="0.35">
      <c r="B553" s="7" t="s">
        <v>663</v>
      </c>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c r="AB553" s="16"/>
      <c r="AC553" s="16"/>
      <c r="AD553" s="16"/>
      <c r="AE553" s="16"/>
      <c r="AF553" s="16"/>
      <c r="AG553" s="16"/>
      <c r="AH553" s="16"/>
      <c r="AI553" s="16"/>
      <c r="AJ553" s="16"/>
      <c r="AK553" s="16"/>
      <c r="AL553" s="16"/>
      <c r="AM553" s="16"/>
      <c r="AN553" s="16"/>
      <c r="AO553" s="16"/>
      <c r="AP553" s="16"/>
      <c r="AQ553" s="16"/>
      <c r="AR553" s="16"/>
      <c r="AS553" s="16"/>
      <c r="AT553" s="16"/>
      <c r="AU553" s="16"/>
      <c r="AV553" s="16"/>
      <c r="AW553" s="16"/>
      <c r="AX553" s="16"/>
      <c r="AY553" s="16"/>
      <c r="AZ553" s="16"/>
      <c r="BA553" s="16"/>
      <c r="BB553" s="16"/>
      <c r="BC553" s="16"/>
      <c r="BD553" s="16"/>
      <c r="BE553" s="16"/>
    </row>
    <row r="554" spans="2:57" x14ac:dyDescent="0.35">
      <c r="B554" s="15" t="s">
        <v>14</v>
      </c>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c r="AA554" s="16"/>
      <c r="AB554" s="16"/>
      <c r="AC554" s="16"/>
      <c r="AD554" s="16"/>
      <c r="AE554" s="16"/>
      <c r="AF554" s="16"/>
      <c r="AG554" s="16"/>
      <c r="AH554" s="16"/>
      <c r="AI554" s="16"/>
      <c r="AJ554" s="16"/>
      <c r="AK554" s="16"/>
      <c r="AL554" s="16"/>
      <c r="AM554" s="16"/>
      <c r="AN554" s="16"/>
      <c r="AO554" s="16"/>
      <c r="AP554" s="16"/>
      <c r="AQ554" s="16"/>
      <c r="AR554" s="16"/>
      <c r="AS554" s="16"/>
      <c r="AT554" s="16"/>
      <c r="AU554" s="16"/>
      <c r="AV554" s="16"/>
      <c r="AW554" s="16"/>
      <c r="AX554" s="16"/>
      <c r="AY554" s="16"/>
      <c r="AZ554" s="16"/>
      <c r="BA554" s="16"/>
      <c r="BB554" s="16"/>
      <c r="BC554" s="16"/>
      <c r="BD554" s="16"/>
      <c r="BE554" s="16"/>
    </row>
    <row r="555" spans="2:57" x14ac:dyDescent="0.35">
      <c r="B555" t="s">
        <v>656</v>
      </c>
      <c r="C555" s="16">
        <v>0.38190166705940198</v>
      </c>
      <c r="D555" s="16">
        <v>0.39572613980597499</v>
      </c>
      <c r="E555" s="16">
        <v>0.37122726054795602</v>
      </c>
      <c r="F555" s="16"/>
      <c r="G555" s="16">
        <v>0.25694498958397599</v>
      </c>
      <c r="H555" s="16">
        <v>0.36511393870645598</v>
      </c>
      <c r="I555" s="16">
        <v>0.381773517271283</v>
      </c>
      <c r="J555" s="16">
        <v>0.32601924685820899</v>
      </c>
      <c r="K555" s="16">
        <v>0.47328766620790302</v>
      </c>
      <c r="L555" s="16">
        <v>0.43861941132460902</v>
      </c>
      <c r="M555" s="16"/>
      <c r="N555" s="16">
        <v>0.36620968751833399</v>
      </c>
      <c r="O555" s="16">
        <v>0.38726815711856699</v>
      </c>
      <c r="P555" s="16">
        <v>0.38880249816918999</v>
      </c>
      <c r="Q555" s="16">
        <v>0.37733862348862002</v>
      </c>
      <c r="R555" s="16"/>
      <c r="S555" s="16">
        <v>0.399497362842686</v>
      </c>
      <c r="T555" s="16">
        <v>0.355871944909601</v>
      </c>
      <c r="U555" s="16"/>
      <c r="V555" s="16">
        <v>0.34239568194679698</v>
      </c>
      <c r="W555" s="16">
        <v>0.38713881685762203</v>
      </c>
      <c r="X555" s="16">
        <v>0.392908258487562</v>
      </c>
      <c r="Y555" s="16">
        <v>0.49054883582152697</v>
      </c>
      <c r="Z555" s="16"/>
      <c r="AA555" s="16">
        <v>0.31550415668076198</v>
      </c>
      <c r="AB555" s="16">
        <v>0.38424460873451499</v>
      </c>
      <c r="AC555" s="16">
        <v>0.41873976881573</v>
      </c>
      <c r="AD555" s="16">
        <v>0.42500637806550801</v>
      </c>
      <c r="AE555" s="16">
        <v>0.43912069329410602</v>
      </c>
      <c r="AF555" s="16">
        <v>0.62540917699689202</v>
      </c>
      <c r="AG555" s="16"/>
      <c r="AH555" s="16">
        <v>0.407783209367021</v>
      </c>
      <c r="AI555" s="16">
        <v>0.40692159770864</v>
      </c>
      <c r="AJ555" s="16"/>
      <c r="AK555" s="16">
        <v>0.39326991671971301</v>
      </c>
      <c r="AL555" s="16">
        <v>0.41284477908736</v>
      </c>
      <c r="AM555" s="16"/>
      <c r="AN555" s="16">
        <v>0.37487586739371698</v>
      </c>
      <c r="AO555" s="16">
        <v>0.390084547632011</v>
      </c>
      <c r="AP555" s="16"/>
      <c r="AQ555" s="16">
        <v>0.49505279552206499</v>
      </c>
      <c r="AR555" s="16">
        <v>0.34317985251258099</v>
      </c>
      <c r="AS555" s="16">
        <v>0.41364564571484602</v>
      </c>
      <c r="AT555" s="16"/>
      <c r="AU555" s="16">
        <v>0.38495470810801702</v>
      </c>
      <c r="AV555" s="16">
        <v>0.38240615901792602</v>
      </c>
      <c r="AW555" s="16"/>
      <c r="AX555" s="16">
        <v>0.38109703400116601</v>
      </c>
      <c r="AY555" s="16">
        <v>0.45502470244596999</v>
      </c>
      <c r="AZ555" s="16"/>
      <c r="BA555" s="16">
        <v>0.35199596477338502</v>
      </c>
      <c r="BB555" s="16">
        <v>0.49165281758735202</v>
      </c>
      <c r="BC555" s="16"/>
      <c r="BD555" s="16">
        <v>0.36273189857828803</v>
      </c>
      <c r="BE555" s="16">
        <v>0.46249011429516901</v>
      </c>
    </row>
    <row r="556" spans="2:57" x14ac:dyDescent="0.35">
      <c r="B556" t="s">
        <v>657</v>
      </c>
      <c r="C556" s="16">
        <v>0.301909535093557</v>
      </c>
      <c r="D556" s="16">
        <v>0.30491312816004401</v>
      </c>
      <c r="E556" s="16">
        <v>0.29808131274694899</v>
      </c>
      <c r="F556" s="16"/>
      <c r="G556" s="16">
        <v>0.33802081957886299</v>
      </c>
      <c r="H556" s="16">
        <v>0.253248258640276</v>
      </c>
      <c r="I556" s="16">
        <v>0.28329816304775302</v>
      </c>
      <c r="J556" s="16">
        <v>0.389220744046611</v>
      </c>
      <c r="K556" s="16">
        <v>0.25850347613171798</v>
      </c>
      <c r="L556" s="16">
        <v>0.30475494529455899</v>
      </c>
      <c r="M556" s="16"/>
      <c r="N556" s="16">
        <v>0.30715466722078699</v>
      </c>
      <c r="O556" s="16">
        <v>0.34390525875475603</v>
      </c>
      <c r="P556" s="16">
        <v>0.28842233753841101</v>
      </c>
      <c r="Q556" s="16">
        <v>0.28324918077494898</v>
      </c>
      <c r="R556" s="16"/>
      <c r="S556" s="16">
        <v>0.303754298130398</v>
      </c>
      <c r="T556" s="16">
        <v>0.30213814557941199</v>
      </c>
      <c r="U556" s="16"/>
      <c r="V556" s="16">
        <v>0.30445844306165398</v>
      </c>
      <c r="W556" s="16">
        <v>0.29058026135611098</v>
      </c>
      <c r="X556" s="16">
        <v>0.32620348921422898</v>
      </c>
      <c r="Y556" s="16">
        <v>0.217716600373628</v>
      </c>
      <c r="Z556" s="16"/>
      <c r="AA556" s="16">
        <v>0.285971273026637</v>
      </c>
      <c r="AB556" s="16">
        <v>0.30171601369158302</v>
      </c>
      <c r="AC556" s="16">
        <v>0.38111736206754299</v>
      </c>
      <c r="AD556" s="16">
        <v>0.31181343360939601</v>
      </c>
      <c r="AE556" s="16">
        <v>0.28475652884999397</v>
      </c>
      <c r="AF556" s="16">
        <v>0.23380549905777501</v>
      </c>
      <c r="AG556" s="16"/>
      <c r="AH556" s="16">
        <v>0.28971142024636998</v>
      </c>
      <c r="AI556" s="16">
        <v>0.32202899363834597</v>
      </c>
      <c r="AJ556" s="16"/>
      <c r="AK556" s="16">
        <v>0.30494369200447802</v>
      </c>
      <c r="AL556" s="16">
        <v>0.29623756787032401</v>
      </c>
      <c r="AM556" s="16"/>
      <c r="AN556" s="16">
        <v>0.302578032632489</v>
      </c>
      <c r="AO556" s="16">
        <v>0.336006247106025</v>
      </c>
      <c r="AP556" s="16"/>
      <c r="AQ556" s="16">
        <v>0.30416152216570502</v>
      </c>
      <c r="AR556" s="16">
        <v>0.317463243222595</v>
      </c>
      <c r="AS556" s="16">
        <v>0.31181917725623898</v>
      </c>
      <c r="AT556" s="16"/>
      <c r="AU556" s="16">
        <v>0.32048553012457398</v>
      </c>
      <c r="AV556" s="16">
        <v>0.285318821002992</v>
      </c>
      <c r="AW556" s="16"/>
      <c r="AX556" s="16">
        <v>0.32184411977823701</v>
      </c>
      <c r="AY556" s="16">
        <v>0.25056650341320302</v>
      </c>
      <c r="AZ556" s="16"/>
      <c r="BA556" s="16">
        <v>0.35516757447977099</v>
      </c>
      <c r="BB556" s="16">
        <v>0.32263547077532201</v>
      </c>
      <c r="BC556" s="16"/>
      <c r="BD556" s="16">
        <v>0.33101971629523502</v>
      </c>
      <c r="BE556" s="16">
        <v>0.33104558763659098</v>
      </c>
    </row>
    <row r="557" spans="2:57" x14ac:dyDescent="0.35">
      <c r="B557" t="s">
        <v>658</v>
      </c>
      <c r="C557" s="16">
        <v>0.122996059814225</v>
      </c>
      <c r="D557" s="16">
        <v>0.13564921056741</v>
      </c>
      <c r="E557" s="16">
        <v>0.112197096726025</v>
      </c>
      <c r="F557" s="16"/>
      <c r="G557" s="16">
        <v>0.17729870275221901</v>
      </c>
      <c r="H557" s="16">
        <v>0.15760885270573799</v>
      </c>
      <c r="I557" s="16">
        <v>0.14595172816663399</v>
      </c>
      <c r="J557" s="16">
        <v>0.11904134496311999</v>
      </c>
      <c r="K557" s="16">
        <v>9.0574177407032594E-2</v>
      </c>
      <c r="L557" s="16">
        <v>7.31408190137013E-2</v>
      </c>
      <c r="M557" s="16"/>
      <c r="N557" s="16">
        <v>0.14910561547589399</v>
      </c>
      <c r="O557" s="16">
        <v>0.120038046190555</v>
      </c>
      <c r="P557" s="16">
        <v>0.11640896957886999</v>
      </c>
      <c r="Q557" s="16">
        <v>0.11752402532287801</v>
      </c>
      <c r="R557" s="16"/>
      <c r="S557" s="16">
        <v>9.5742710965044997E-2</v>
      </c>
      <c r="T557" s="16">
        <v>0.16429507827558701</v>
      </c>
      <c r="U557" s="16"/>
      <c r="V557" s="16">
        <v>0.104373686003218</v>
      </c>
      <c r="W557" s="16">
        <v>0.153255624324136</v>
      </c>
      <c r="X557" s="16">
        <v>0.103241995936369</v>
      </c>
      <c r="Y557" s="16">
        <v>0.10558072788001301</v>
      </c>
      <c r="Z557" s="16"/>
      <c r="AA557" s="16">
        <v>0.134640479965251</v>
      </c>
      <c r="AB557" s="16">
        <v>0.13335468825778299</v>
      </c>
      <c r="AC557" s="16">
        <v>7.3180974898938003E-2</v>
      </c>
      <c r="AD557" s="16">
        <v>0.12678028653425499</v>
      </c>
      <c r="AE557" s="16">
        <v>0.113803941992049</v>
      </c>
      <c r="AF557" s="16">
        <v>7.4718592588035704E-2</v>
      </c>
      <c r="AG557" s="16"/>
      <c r="AH557" s="16">
        <v>0.11809468811679499</v>
      </c>
      <c r="AI557" s="16">
        <v>0.121701506260917</v>
      </c>
      <c r="AJ557" s="16"/>
      <c r="AK557" s="16">
        <v>0.13736704580835701</v>
      </c>
      <c r="AL557" s="16">
        <v>0.113553784501417</v>
      </c>
      <c r="AM557" s="16"/>
      <c r="AN557" s="16">
        <v>0.13405023233916499</v>
      </c>
      <c r="AO557" s="16">
        <v>0.126032570615635</v>
      </c>
      <c r="AP557" s="16"/>
      <c r="AQ557" s="16">
        <v>4.5826256271259899E-2</v>
      </c>
      <c r="AR557" s="16">
        <v>0.153616874494899</v>
      </c>
      <c r="AS557" s="16">
        <v>0.132839569447396</v>
      </c>
      <c r="AT557" s="16"/>
      <c r="AU557" s="16">
        <v>0.1092525210827</v>
      </c>
      <c r="AV557" s="16">
        <v>0.14132476974081301</v>
      </c>
      <c r="AW557" s="16"/>
      <c r="AX557" s="16">
        <v>0.12972075862097199</v>
      </c>
      <c r="AY557" s="16">
        <v>5.8797234732035603E-2</v>
      </c>
      <c r="AZ557" s="16"/>
      <c r="BA557" s="16">
        <v>0.13992765871139901</v>
      </c>
      <c r="BB557" s="16">
        <v>8.3068143491267898E-2</v>
      </c>
      <c r="BC557" s="16"/>
      <c r="BD557" s="16">
        <v>0.15119484164845101</v>
      </c>
      <c r="BE557" s="16">
        <v>8.1669235631066803E-2</v>
      </c>
    </row>
    <row r="558" spans="2:57" x14ac:dyDescent="0.35">
      <c r="B558" t="s">
        <v>659</v>
      </c>
      <c r="C558" s="16">
        <v>5.01067319462358E-2</v>
      </c>
      <c r="D558" s="16">
        <v>5.6981835284852199E-2</v>
      </c>
      <c r="E558" s="16">
        <v>4.4077049488066497E-2</v>
      </c>
      <c r="F558" s="16"/>
      <c r="G558" s="16">
        <v>6.8620511678908397E-2</v>
      </c>
      <c r="H558" s="16">
        <v>4.8475361361456901E-2</v>
      </c>
      <c r="I558" s="16">
        <v>6.1747180461287597E-2</v>
      </c>
      <c r="J558" s="16">
        <v>2.63730574988103E-2</v>
      </c>
      <c r="K558" s="16">
        <v>4.3677098008846803E-2</v>
      </c>
      <c r="L558" s="16">
        <v>5.4770695577388499E-2</v>
      </c>
      <c r="M558" s="16"/>
      <c r="N558" s="16">
        <v>5.9538615549532103E-2</v>
      </c>
      <c r="O558" s="16">
        <v>2.2933757032872201E-2</v>
      </c>
      <c r="P558" s="16">
        <v>4.9597436100960401E-2</v>
      </c>
      <c r="Q558" s="16">
        <v>6.7865293771441904E-2</v>
      </c>
      <c r="R558" s="16"/>
      <c r="S558" s="16">
        <v>6.0719002407773399E-2</v>
      </c>
      <c r="T558" s="16">
        <v>3.4583777740239303E-2</v>
      </c>
      <c r="U558" s="16"/>
      <c r="V558" s="16">
        <v>2.54233615603074E-2</v>
      </c>
      <c r="W558" s="16">
        <v>5.2416631862285498E-2</v>
      </c>
      <c r="X558" s="16">
        <v>6.2656502096539904E-2</v>
      </c>
      <c r="Y558" s="16">
        <v>8.7225314288856007E-2</v>
      </c>
      <c r="Z558" s="16"/>
      <c r="AA558" s="16">
        <v>4.3388986948554503E-2</v>
      </c>
      <c r="AB558" s="16">
        <v>5.9050257882833801E-2</v>
      </c>
      <c r="AC558" s="16">
        <v>3.7213157319227898E-2</v>
      </c>
      <c r="AD558" s="16">
        <v>4.8236840498493298E-2</v>
      </c>
      <c r="AE558" s="16">
        <v>7.4337788618323894E-2</v>
      </c>
      <c r="AF558" s="16">
        <v>6.6066731357297306E-2</v>
      </c>
      <c r="AG558" s="16"/>
      <c r="AH558" s="16">
        <v>5.04730794502131E-2</v>
      </c>
      <c r="AI558" s="16">
        <v>6.1922472591083397E-2</v>
      </c>
      <c r="AJ558" s="16"/>
      <c r="AK558" s="16">
        <v>4.7792058206394997E-2</v>
      </c>
      <c r="AL558" s="16">
        <v>7.1909782754705595E-2</v>
      </c>
      <c r="AM558" s="16"/>
      <c r="AN558" s="16">
        <v>5.5166412357766599E-2</v>
      </c>
      <c r="AO558" s="16">
        <v>6.7367075831398004E-2</v>
      </c>
      <c r="AP558" s="16"/>
      <c r="AQ558" s="16">
        <v>5.9139596856592098E-2</v>
      </c>
      <c r="AR558" s="16">
        <v>3.9739980081068702E-2</v>
      </c>
      <c r="AS558" s="16">
        <v>6.4317868297271097E-2</v>
      </c>
      <c r="AT558" s="16"/>
      <c r="AU558" s="16">
        <v>5.0326616744358302E-2</v>
      </c>
      <c r="AV558" s="16">
        <v>4.5675339353110002E-2</v>
      </c>
      <c r="AW558" s="16"/>
      <c r="AX558" s="16">
        <v>5.0573426757416898E-2</v>
      </c>
      <c r="AY558" s="16">
        <v>5.1854978719227701E-2</v>
      </c>
      <c r="AZ558" s="16"/>
      <c r="BA558" s="16">
        <v>5.9995733795659902E-2</v>
      </c>
      <c r="BB558" s="16">
        <v>4.6733262812990797E-2</v>
      </c>
      <c r="BC558" s="16"/>
      <c r="BD558" s="16">
        <v>6.7707533021732796E-2</v>
      </c>
      <c r="BE558" s="16">
        <v>5.52497258153214E-2</v>
      </c>
    </row>
    <row r="559" spans="2:57" x14ac:dyDescent="0.35">
      <c r="B559" t="s">
        <v>660</v>
      </c>
      <c r="C559" s="16">
        <v>2.4165971375386199E-2</v>
      </c>
      <c r="D559" s="16">
        <v>2.51585683459132E-2</v>
      </c>
      <c r="E559" s="16">
        <v>2.3459506698817901E-2</v>
      </c>
      <c r="F559" s="16"/>
      <c r="G559" s="16">
        <v>2.5523746803102199E-2</v>
      </c>
      <c r="H559" s="16">
        <v>5.2906686210984301E-2</v>
      </c>
      <c r="I559" s="16">
        <v>1.2510687504270999E-2</v>
      </c>
      <c r="J559" s="16">
        <v>1.54035930665923E-2</v>
      </c>
      <c r="K559" s="16">
        <v>1.5621974668906601E-2</v>
      </c>
      <c r="L559" s="16">
        <v>2.1508414808625299E-2</v>
      </c>
      <c r="M559" s="16"/>
      <c r="N559" s="16">
        <v>1.88440220847753E-2</v>
      </c>
      <c r="O559" s="16">
        <v>1.53290779146418E-2</v>
      </c>
      <c r="P559" s="16">
        <v>3.1879998431422703E-2</v>
      </c>
      <c r="Q559" s="16">
        <v>2.32700302121161E-2</v>
      </c>
      <c r="R559" s="16"/>
      <c r="S559" s="16">
        <v>2.5960552926768399E-2</v>
      </c>
      <c r="T559" s="16">
        <v>2.1697632077376901E-2</v>
      </c>
      <c r="U559" s="16"/>
      <c r="V559" s="16">
        <v>2.37819303842631E-2</v>
      </c>
      <c r="W559" s="16">
        <v>1.0356741867170401E-2</v>
      </c>
      <c r="X559" s="16">
        <v>4.0725635046247599E-2</v>
      </c>
      <c r="Y559" s="16">
        <v>3.1794706288785599E-2</v>
      </c>
      <c r="Z559" s="16"/>
      <c r="AA559" s="16">
        <v>2.16244102213713E-2</v>
      </c>
      <c r="AB559" s="16">
        <v>2.8401173514551601E-2</v>
      </c>
      <c r="AC559" s="16">
        <v>0</v>
      </c>
      <c r="AD559" s="16">
        <v>3.1441080392448702E-2</v>
      </c>
      <c r="AE559" s="16">
        <v>4.4052672325613502E-2</v>
      </c>
      <c r="AF559" s="16">
        <v>0</v>
      </c>
      <c r="AG559" s="16"/>
      <c r="AH559" s="16">
        <v>3.2274786655382297E-2</v>
      </c>
      <c r="AI559" s="16">
        <v>1.0578730580055E-2</v>
      </c>
      <c r="AJ559" s="16"/>
      <c r="AK559" s="16">
        <v>3.4988639459424903E-2</v>
      </c>
      <c r="AL559" s="16">
        <v>2.2266099281408901E-2</v>
      </c>
      <c r="AM559" s="16"/>
      <c r="AN559" s="16">
        <v>3.8384598841098301E-2</v>
      </c>
      <c r="AO559" s="16">
        <v>1.5849905845528998E-2</v>
      </c>
      <c r="AP559" s="16"/>
      <c r="AQ559" s="16">
        <v>1.6027875001923798E-2</v>
      </c>
      <c r="AR559" s="16">
        <v>1.81156769166693E-2</v>
      </c>
      <c r="AS559" s="16">
        <v>3.1461218121090803E-2</v>
      </c>
      <c r="AT559" s="16"/>
      <c r="AU559" s="16">
        <v>3.1012657261317401E-2</v>
      </c>
      <c r="AV559" s="16">
        <v>1.6528434176647299E-2</v>
      </c>
      <c r="AW559" s="16"/>
      <c r="AX559" s="16">
        <v>2.5113104513954501E-2</v>
      </c>
      <c r="AY559" s="16">
        <v>2.6112108782258101E-2</v>
      </c>
      <c r="AZ559" s="16"/>
      <c r="BA559" s="16">
        <v>2.7583135466966099E-2</v>
      </c>
      <c r="BB559" s="16">
        <v>3.04225920732464E-2</v>
      </c>
      <c r="BC559" s="16"/>
      <c r="BD559" s="16">
        <v>3.0528734788057298E-2</v>
      </c>
      <c r="BE559" s="16">
        <v>2.1568311103502501E-2</v>
      </c>
    </row>
    <row r="560" spans="2:57" x14ac:dyDescent="0.35">
      <c r="B560" t="s">
        <v>103</v>
      </c>
      <c r="C560" s="16">
        <v>0.118920034711195</v>
      </c>
      <c r="D560" s="16">
        <v>8.1571117835805798E-2</v>
      </c>
      <c r="E560" s="16">
        <v>0.150957773792186</v>
      </c>
      <c r="F560" s="16"/>
      <c r="G560" s="16">
        <v>0.13359122960293099</v>
      </c>
      <c r="H560" s="16">
        <v>0.122646902375089</v>
      </c>
      <c r="I560" s="16">
        <v>0.114718723548771</v>
      </c>
      <c r="J560" s="16">
        <v>0.123942013566658</v>
      </c>
      <c r="K560" s="16">
        <v>0.118335607575593</v>
      </c>
      <c r="L560" s="16">
        <v>0.107205713981117</v>
      </c>
      <c r="M560" s="16"/>
      <c r="N560" s="16">
        <v>9.9147392150677402E-2</v>
      </c>
      <c r="O560" s="16">
        <v>0.110525702988608</v>
      </c>
      <c r="P560" s="16">
        <v>0.124888760181146</v>
      </c>
      <c r="Q560" s="16">
        <v>0.13075284642999499</v>
      </c>
      <c r="R560" s="16"/>
      <c r="S560" s="16">
        <v>0.114326072727329</v>
      </c>
      <c r="T560" s="16">
        <v>0.121413421417784</v>
      </c>
      <c r="U560" s="16"/>
      <c r="V560" s="16">
        <v>0.19956689704375999</v>
      </c>
      <c r="W560" s="16">
        <v>0.106251923732675</v>
      </c>
      <c r="X560" s="16">
        <v>7.4264119219051405E-2</v>
      </c>
      <c r="Y560" s="16">
        <v>6.7133815347190498E-2</v>
      </c>
      <c r="Z560" s="16"/>
      <c r="AA560" s="16">
        <v>0.19887069315742401</v>
      </c>
      <c r="AB560" s="16">
        <v>9.3233257918734699E-2</v>
      </c>
      <c r="AC560" s="16">
        <v>8.9748736898561804E-2</v>
      </c>
      <c r="AD560" s="16">
        <v>5.67219808998988E-2</v>
      </c>
      <c r="AE560" s="16">
        <v>4.39283749199137E-2</v>
      </c>
      <c r="AF560" s="16">
        <v>0</v>
      </c>
      <c r="AG560" s="16"/>
      <c r="AH560" s="16">
        <v>0.101662816164218</v>
      </c>
      <c r="AI560" s="16">
        <v>7.6846699220958103E-2</v>
      </c>
      <c r="AJ560" s="16"/>
      <c r="AK560" s="16">
        <v>8.1638647801632797E-2</v>
      </c>
      <c r="AL560" s="16">
        <v>8.3187986504784095E-2</v>
      </c>
      <c r="AM560" s="16"/>
      <c r="AN560" s="16">
        <v>9.4944856435764002E-2</v>
      </c>
      <c r="AO560" s="16">
        <v>6.4659652969402806E-2</v>
      </c>
      <c r="AP560" s="16"/>
      <c r="AQ560" s="16">
        <v>7.9791954182454605E-2</v>
      </c>
      <c r="AR560" s="16">
        <v>0.127884372772188</v>
      </c>
      <c r="AS560" s="16">
        <v>4.5916521163157697E-2</v>
      </c>
      <c r="AT560" s="16"/>
      <c r="AU560" s="16">
        <v>0.103967966679034</v>
      </c>
      <c r="AV560" s="16">
        <v>0.128746476708512</v>
      </c>
      <c r="AW560" s="16"/>
      <c r="AX560" s="16">
        <v>9.1651556328253295E-2</v>
      </c>
      <c r="AY560" s="16">
        <v>0.15764447190730599</v>
      </c>
      <c r="AZ560" s="16"/>
      <c r="BA560" s="16">
        <v>6.5329932772819593E-2</v>
      </c>
      <c r="BB560" s="16">
        <v>2.5487713259820601E-2</v>
      </c>
      <c r="BC560" s="16"/>
      <c r="BD560" s="16">
        <v>5.6817275668235502E-2</v>
      </c>
      <c r="BE560" s="16">
        <v>4.7977025518348898E-2</v>
      </c>
    </row>
    <row r="561" spans="2:57" x14ac:dyDescent="0.35">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c r="AA561" s="16"/>
      <c r="AB561" s="16"/>
      <c r="AC561" s="16"/>
      <c r="AD561" s="16"/>
      <c r="AE561" s="16"/>
      <c r="AF561" s="16"/>
      <c r="AG561" s="16"/>
      <c r="AH561" s="16"/>
      <c r="AI561" s="16"/>
      <c r="AJ561" s="16"/>
      <c r="AK561" s="16"/>
      <c r="AL561" s="16"/>
      <c r="AM561" s="16"/>
      <c r="AN561" s="16"/>
      <c r="AO561" s="16"/>
      <c r="AP561" s="16"/>
      <c r="AQ561" s="16"/>
      <c r="AR561" s="16"/>
      <c r="AS561" s="16"/>
      <c r="AT561" s="16"/>
      <c r="AU561" s="16"/>
      <c r="AV561" s="16"/>
      <c r="AW561" s="16"/>
      <c r="AX561" s="16"/>
      <c r="AY561" s="16"/>
      <c r="AZ561" s="16"/>
      <c r="BA561" s="16"/>
      <c r="BB561" s="16"/>
      <c r="BC561" s="16"/>
      <c r="BD561" s="16"/>
      <c r="BE561" s="16"/>
    </row>
    <row r="562" spans="2:57" x14ac:dyDescent="0.35">
      <c r="B562" s="7" t="s">
        <v>664</v>
      </c>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c r="AA562" s="16"/>
      <c r="AB562" s="16"/>
      <c r="AC562" s="16"/>
      <c r="AD562" s="16"/>
      <c r="AE562" s="16"/>
      <c r="AF562" s="16"/>
      <c r="AG562" s="16"/>
      <c r="AH562" s="16"/>
      <c r="AI562" s="16"/>
      <c r="AJ562" s="16"/>
      <c r="AK562" s="16"/>
      <c r="AL562" s="16"/>
      <c r="AM562" s="16"/>
      <c r="AN562" s="16"/>
      <c r="AO562" s="16"/>
      <c r="AP562" s="16"/>
      <c r="AQ562" s="16"/>
      <c r="AR562" s="16"/>
      <c r="AS562" s="16"/>
      <c r="AT562" s="16"/>
      <c r="AU562" s="16"/>
      <c r="AV562" s="16"/>
      <c r="AW562" s="16"/>
      <c r="AX562" s="16"/>
      <c r="AY562" s="16"/>
      <c r="AZ562" s="16"/>
      <c r="BA562" s="16"/>
      <c r="BB562" s="16"/>
      <c r="BC562" s="16"/>
      <c r="BD562" s="16"/>
      <c r="BE562" s="16"/>
    </row>
    <row r="563" spans="2:57" x14ac:dyDescent="0.35">
      <c r="B563" s="15" t="s">
        <v>14</v>
      </c>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c r="AA563" s="16"/>
      <c r="AB563" s="16"/>
      <c r="AC563" s="16"/>
      <c r="AD563" s="16"/>
      <c r="AE563" s="16"/>
      <c r="AF563" s="16"/>
      <c r="AG563" s="16"/>
      <c r="AH563" s="16"/>
      <c r="AI563" s="16"/>
      <c r="AJ563" s="16"/>
      <c r="AK563" s="16"/>
      <c r="AL563" s="16"/>
      <c r="AM563" s="16"/>
      <c r="AN563" s="16"/>
      <c r="AO563" s="16"/>
      <c r="AP563" s="16"/>
      <c r="AQ563" s="16"/>
      <c r="AR563" s="16"/>
      <c r="AS563" s="16"/>
      <c r="AT563" s="16"/>
      <c r="AU563" s="16"/>
      <c r="AV563" s="16"/>
      <c r="AW563" s="16"/>
      <c r="AX563" s="16"/>
      <c r="AY563" s="16"/>
      <c r="AZ563" s="16"/>
      <c r="BA563" s="16"/>
      <c r="BB563" s="16"/>
      <c r="BC563" s="16"/>
      <c r="BD563" s="16"/>
      <c r="BE563" s="16"/>
    </row>
    <row r="564" spans="2:57" x14ac:dyDescent="0.35">
      <c r="B564" t="s">
        <v>656</v>
      </c>
      <c r="C564" s="16">
        <v>0.209666017882573</v>
      </c>
      <c r="D564" s="16">
        <v>0.19903875595857401</v>
      </c>
      <c r="E564" s="16">
        <v>0.21794235681999999</v>
      </c>
      <c r="F564" s="16"/>
      <c r="G564" s="16">
        <v>0.206558544101447</v>
      </c>
      <c r="H564" s="16">
        <v>0.26273722922972198</v>
      </c>
      <c r="I564" s="16">
        <v>0.20794381727376801</v>
      </c>
      <c r="J564" s="16">
        <v>0.19778602198278999</v>
      </c>
      <c r="K564" s="16">
        <v>0.226741523657395</v>
      </c>
      <c r="L564" s="16">
        <v>0.16350223267749001</v>
      </c>
      <c r="M564" s="16"/>
      <c r="N564" s="16">
        <v>0.197418773446391</v>
      </c>
      <c r="O564" s="16">
        <v>0.20460927043709101</v>
      </c>
      <c r="P564" s="16">
        <v>0.19714850362549599</v>
      </c>
      <c r="Q564" s="16">
        <v>0.24291637753097201</v>
      </c>
      <c r="R564" s="16"/>
      <c r="S564" s="16">
        <v>0.19368293514843701</v>
      </c>
      <c r="T564" s="16">
        <v>0.23261652355906701</v>
      </c>
      <c r="U564" s="16"/>
      <c r="V564" s="16">
        <v>0.23828274020158799</v>
      </c>
      <c r="W564" s="16">
        <v>0.19404916828955401</v>
      </c>
      <c r="X564" s="16">
        <v>0.19637960030976401</v>
      </c>
      <c r="Y564" s="16">
        <v>0.26990406229908298</v>
      </c>
      <c r="Z564" s="16"/>
      <c r="AA564" s="16">
        <v>0.20300670144815999</v>
      </c>
      <c r="AB564" s="16">
        <v>0.21832052337718</v>
      </c>
      <c r="AC564" s="16">
        <v>0.21373871102587899</v>
      </c>
      <c r="AD564" s="16">
        <v>0.18936780393986299</v>
      </c>
      <c r="AE564" s="16">
        <v>0.239990860881129</v>
      </c>
      <c r="AF564" s="16">
        <v>0.28231132523182201</v>
      </c>
      <c r="AG564" s="16"/>
      <c r="AH564" s="16">
        <v>0.217543489819849</v>
      </c>
      <c r="AI564" s="16">
        <v>0.18609013421030099</v>
      </c>
      <c r="AJ564" s="16"/>
      <c r="AK564" s="16">
        <v>0.217913915171045</v>
      </c>
      <c r="AL564" s="16">
        <v>0.21346593598205099</v>
      </c>
      <c r="AM564" s="16"/>
      <c r="AN564" s="16">
        <v>0.200374389718109</v>
      </c>
      <c r="AO564" s="16">
        <v>0.23699304705615701</v>
      </c>
      <c r="AP564" s="16"/>
      <c r="AQ564" s="16">
        <v>0.22571818701513299</v>
      </c>
      <c r="AR564" s="16">
        <v>0.19177751004274601</v>
      </c>
      <c r="AS564" s="16">
        <v>0.24516142724113399</v>
      </c>
      <c r="AT564" s="16"/>
      <c r="AU564" s="16">
        <v>0.20494711261564399</v>
      </c>
      <c r="AV564" s="16">
        <v>0.21630920925966099</v>
      </c>
      <c r="AW564" s="16"/>
      <c r="AX564" s="16">
        <v>0.21721477130751901</v>
      </c>
      <c r="AY564" s="16">
        <v>0.19725026738094201</v>
      </c>
      <c r="AZ564" s="16"/>
      <c r="BA564" s="16">
        <v>0.18200428099662999</v>
      </c>
      <c r="BB564" s="16">
        <v>0.253440314829387</v>
      </c>
      <c r="BC564" s="16"/>
      <c r="BD564" s="16">
        <v>0.18932441098101899</v>
      </c>
      <c r="BE564" s="16">
        <v>0.25160699307402101</v>
      </c>
    </row>
    <row r="565" spans="2:57" x14ac:dyDescent="0.35">
      <c r="B565" t="s">
        <v>657</v>
      </c>
      <c r="C565" s="16">
        <v>0.226069801558411</v>
      </c>
      <c r="D565" s="16">
        <v>0.27254083234467402</v>
      </c>
      <c r="E565" s="16">
        <v>0.18062682057873999</v>
      </c>
      <c r="F565" s="16"/>
      <c r="G565" s="16">
        <v>0.26295503765460798</v>
      </c>
      <c r="H565" s="16">
        <v>0.25591940973282401</v>
      </c>
      <c r="I565" s="16">
        <v>0.22323141834031199</v>
      </c>
      <c r="J565" s="16">
        <v>0.201189126112962</v>
      </c>
      <c r="K565" s="16">
        <v>0.21142581717026401</v>
      </c>
      <c r="L565" s="16">
        <v>0.21209080337754399</v>
      </c>
      <c r="M565" s="16"/>
      <c r="N565" s="16">
        <v>0.28729161125622499</v>
      </c>
      <c r="O565" s="16">
        <v>0.189586751749622</v>
      </c>
      <c r="P565" s="16">
        <v>0.22336126385709701</v>
      </c>
      <c r="Q565" s="16">
        <v>0.21851805475412001</v>
      </c>
      <c r="R565" s="16"/>
      <c r="S565" s="16">
        <v>0.22091378103484</v>
      </c>
      <c r="T565" s="16">
        <v>0.235033668510993</v>
      </c>
      <c r="U565" s="16"/>
      <c r="V565" s="16">
        <v>0.180429533089322</v>
      </c>
      <c r="W565" s="16">
        <v>0.23658108445575701</v>
      </c>
      <c r="X565" s="16">
        <v>0.24508199603414099</v>
      </c>
      <c r="Y565" s="16">
        <v>0.26959093412434798</v>
      </c>
      <c r="Z565" s="16"/>
      <c r="AA565" s="16">
        <v>0.18622756733965801</v>
      </c>
      <c r="AB565" s="16">
        <v>0.189798941271873</v>
      </c>
      <c r="AC565" s="16">
        <v>0.31146789564579602</v>
      </c>
      <c r="AD565" s="16">
        <v>0.27078894105642598</v>
      </c>
      <c r="AE565" s="16">
        <v>0.24792474210867299</v>
      </c>
      <c r="AF565" s="16">
        <v>0.29591489391438403</v>
      </c>
      <c r="AG565" s="16"/>
      <c r="AH565" s="16">
        <v>0.23092187218444199</v>
      </c>
      <c r="AI565" s="16">
        <v>0.236160248881047</v>
      </c>
      <c r="AJ565" s="16"/>
      <c r="AK565" s="16">
        <v>0.24782379008830899</v>
      </c>
      <c r="AL565" s="16">
        <v>0.23338592510379599</v>
      </c>
      <c r="AM565" s="16"/>
      <c r="AN565" s="16">
        <v>0.235060384059324</v>
      </c>
      <c r="AO565" s="16">
        <v>0.247485762996423</v>
      </c>
      <c r="AP565" s="16"/>
      <c r="AQ565" s="16">
        <v>0.23368026155183</v>
      </c>
      <c r="AR565" s="16">
        <v>0.20682902549495799</v>
      </c>
      <c r="AS565" s="16">
        <v>0.27416405607512001</v>
      </c>
      <c r="AT565" s="16"/>
      <c r="AU565" s="16">
        <v>0.207841772138425</v>
      </c>
      <c r="AV565" s="16">
        <v>0.25147924618909101</v>
      </c>
      <c r="AW565" s="16"/>
      <c r="AX565" s="16">
        <v>0.24210667007608999</v>
      </c>
      <c r="AY565" s="16">
        <v>0.17578051269439501</v>
      </c>
      <c r="AZ565" s="16"/>
      <c r="BA565" s="16">
        <v>0.24974867423152899</v>
      </c>
      <c r="BB565" s="16">
        <v>0.24381220568190601</v>
      </c>
      <c r="BC565" s="16"/>
      <c r="BD565" s="16">
        <v>0.27676273718732097</v>
      </c>
      <c r="BE565" s="16">
        <v>0.230143469556784</v>
      </c>
    </row>
    <row r="566" spans="2:57" x14ac:dyDescent="0.35">
      <c r="B566" t="s">
        <v>658</v>
      </c>
      <c r="C566" s="16">
        <v>0.28855785237963699</v>
      </c>
      <c r="D566" s="16">
        <v>0.30792663259304298</v>
      </c>
      <c r="E566" s="16">
        <v>0.27299912812481703</v>
      </c>
      <c r="F566" s="16"/>
      <c r="G566" s="16">
        <v>0.24840476278128201</v>
      </c>
      <c r="H566" s="16">
        <v>0.25064718737619601</v>
      </c>
      <c r="I566" s="16">
        <v>0.35692839045897301</v>
      </c>
      <c r="J566" s="16">
        <v>0.30026783051608003</v>
      </c>
      <c r="K566" s="16">
        <v>0.28353327985886201</v>
      </c>
      <c r="L566" s="16">
        <v>0.28593695145526199</v>
      </c>
      <c r="M566" s="16"/>
      <c r="N566" s="16">
        <v>0.26891736293157897</v>
      </c>
      <c r="O566" s="16">
        <v>0.33402107425906402</v>
      </c>
      <c r="P566" s="16">
        <v>0.29290083641419501</v>
      </c>
      <c r="Q566" s="16">
        <v>0.25599268133741498</v>
      </c>
      <c r="R566" s="16"/>
      <c r="S566" s="16">
        <v>0.28368480254498701</v>
      </c>
      <c r="T566" s="16">
        <v>0.298796210598682</v>
      </c>
      <c r="U566" s="16"/>
      <c r="V566" s="16">
        <v>0.22291311657221999</v>
      </c>
      <c r="W566" s="16">
        <v>0.32336168365376899</v>
      </c>
      <c r="X566" s="16">
        <v>0.30647721254161497</v>
      </c>
      <c r="Y566" s="16">
        <v>0.24574773128027599</v>
      </c>
      <c r="Z566" s="16"/>
      <c r="AA566" s="16">
        <v>0.27747096113075398</v>
      </c>
      <c r="AB566" s="16">
        <v>0.31433805456531699</v>
      </c>
      <c r="AC566" s="16">
        <v>0.22894753825560499</v>
      </c>
      <c r="AD566" s="16">
        <v>0.31529639074488602</v>
      </c>
      <c r="AE566" s="16">
        <v>0.29674902780426798</v>
      </c>
      <c r="AF566" s="16">
        <v>0.25946656371228299</v>
      </c>
      <c r="AG566" s="16"/>
      <c r="AH566" s="16">
        <v>0.27814810323610101</v>
      </c>
      <c r="AI566" s="16">
        <v>0.35017795817487801</v>
      </c>
      <c r="AJ566" s="16"/>
      <c r="AK566" s="16">
        <v>0.275679113229572</v>
      </c>
      <c r="AL566" s="16">
        <v>0.314894642884267</v>
      </c>
      <c r="AM566" s="16"/>
      <c r="AN566" s="16">
        <v>0.30288187364653402</v>
      </c>
      <c r="AO566" s="16">
        <v>0.30864872642457097</v>
      </c>
      <c r="AP566" s="16"/>
      <c r="AQ566" s="16">
        <v>0.290635718286684</v>
      </c>
      <c r="AR566" s="16">
        <v>0.32763659375835202</v>
      </c>
      <c r="AS566" s="16">
        <v>0.265039437072766</v>
      </c>
      <c r="AT566" s="16"/>
      <c r="AU566" s="16">
        <v>0.30177250064330602</v>
      </c>
      <c r="AV566" s="16">
        <v>0.27299681071891002</v>
      </c>
      <c r="AW566" s="16"/>
      <c r="AX566" s="16">
        <v>0.29788753760685099</v>
      </c>
      <c r="AY566" s="16">
        <v>0.272141581282624</v>
      </c>
      <c r="AZ566" s="16"/>
      <c r="BA566" s="16">
        <v>0.32474698027133297</v>
      </c>
      <c r="BB566" s="16">
        <v>0.35726265533729701</v>
      </c>
      <c r="BC566" s="16"/>
      <c r="BD566" s="16">
        <v>0.30590650208526898</v>
      </c>
      <c r="BE566" s="16">
        <v>0.32791055070356301</v>
      </c>
    </row>
    <row r="567" spans="2:57" x14ac:dyDescent="0.35">
      <c r="B567" t="s">
        <v>659</v>
      </c>
      <c r="C567" s="16">
        <v>5.7989625334885303E-2</v>
      </c>
      <c r="D567" s="16">
        <v>5.6117842340294398E-2</v>
      </c>
      <c r="E567" s="16">
        <v>6.03253687299449E-2</v>
      </c>
      <c r="F567" s="16"/>
      <c r="G567" s="16">
        <v>3.0196079491923399E-2</v>
      </c>
      <c r="H567" s="16">
        <v>4.5869050999177E-2</v>
      </c>
      <c r="I567" s="16">
        <v>5.4850286447693603E-2</v>
      </c>
      <c r="J567" s="16">
        <v>5.4348070369306799E-2</v>
      </c>
      <c r="K567" s="16">
        <v>5.0977843884263303E-2</v>
      </c>
      <c r="L567" s="16">
        <v>9.5016869398816706E-2</v>
      </c>
      <c r="M567" s="16"/>
      <c r="N567" s="16">
        <v>6.2512930405533906E-2</v>
      </c>
      <c r="O567" s="16">
        <v>4.8504203205390603E-2</v>
      </c>
      <c r="P567" s="16">
        <v>5.5761767335582801E-2</v>
      </c>
      <c r="Q567" s="16">
        <v>6.66034945374578E-2</v>
      </c>
      <c r="R567" s="16"/>
      <c r="S567" s="16">
        <v>6.7620239537661594E-2</v>
      </c>
      <c r="T567" s="16">
        <v>4.4027541476772E-2</v>
      </c>
      <c r="U567" s="16"/>
      <c r="V567" s="16">
        <v>3.5259731850626003E-2</v>
      </c>
      <c r="W567" s="16">
        <v>5.06265935717779E-2</v>
      </c>
      <c r="X567" s="16">
        <v>7.87365167496938E-2</v>
      </c>
      <c r="Y567" s="16">
        <v>0.110969275773374</v>
      </c>
      <c r="Z567" s="16"/>
      <c r="AA567" s="16">
        <v>4.6631212894209503E-2</v>
      </c>
      <c r="AB567" s="16">
        <v>5.9349467074119602E-2</v>
      </c>
      <c r="AC567" s="16">
        <v>4.24976425662612E-2</v>
      </c>
      <c r="AD567" s="16">
        <v>5.7742085053254198E-2</v>
      </c>
      <c r="AE567" s="16">
        <v>0.102320070192437</v>
      </c>
      <c r="AF567" s="16">
        <v>0.115105164270095</v>
      </c>
      <c r="AG567" s="16"/>
      <c r="AH567" s="16">
        <v>6.8097294610480599E-2</v>
      </c>
      <c r="AI567" s="16">
        <v>5.5309969442456801E-2</v>
      </c>
      <c r="AJ567" s="16"/>
      <c r="AK567" s="16">
        <v>5.3442891058439398E-2</v>
      </c>
      <c r="AL567" s="16">
        <v>8.33573903658308E-2</v>
      </c>
      <c r="AM567" s="16"/>
      <c r="AN567" s="16">
        <v>7.1004749352368904E-2</v>
      </c>
      <c r="AO567" s="16">
        <v>6.3124471250639594E-2</v>
      </c>
      <c r="AP567" s="16"/>
      <c r="AQ567" s="16">
        <v>7.4008393714274007E-2</v>
      </c>
      <c r="AR567" s="16">
        <v>3.8642418532991302E-2</v>
      </c>
      <c r="AS567" s="16">
        <v>7.6618938155127506E-2</v>
      </c>
      <c r="AT567" s="16"/>
      <c r="AU567" s="16">
        <v>8.06389775861895E-2</v>
      </c>
      <c r="AV567" s="16">
        <v>3.2340365062215201E-2</v>
      </c>
      <c r="AW567" s="16"/>
      <c r="AX567" s="16">
        <v>5.86091165286323E-2</v>
      </c>
      <c r="AY567" s="16">
        <v>5.7079318333316399E-2</v>
      </c>
      <c r="AZ567" s="16"/>
      <c r="BA567" s="16">
        <v>9.5353615185469295E-2</v>
      </c>
      <c r="BB567" s="16">
        <v>2.9404998172022499E-2</v>
      </c>
      <c r="BC567" s="16"/>
      <c r="BD567" s="16">
        <v>8.3319454737906098E-2</v>
      </c>
      <c r="BE567" s="16">
        <v>4.7016247149591302E-2</v>
      </c>
    </row>
    <row r="568" spans="2:57" x14ac:dyDescent="0.35">
      <c r="B568" t="s">
        <v>660</v>
      </c>
      <c r="C568" s="16">
        <v>3.2850253128060003E-2</v>
      </c>
      <c r="D568" s="16">
        <v>3.24166679116163E-2</v>
      </c>
      <c r="E568" s="16">
        <v>3.3579471728843999E-2</v>
      </c>
      <c r="F568" s="16"/>
      <c r="G568" s="16">
        <v>4.2018224104162803E-2</v>
      </c>
      <c r="H568" s="16">
        <v>4.6789219567851301E-2</v>
      </c>
      <c r="I568" s="16">
        <v>3.4329739386635798E-2</v>
      </c>
      <c r="J568" s="16">
        <v>4.2836174061863901E-2</v>
      </c>
      <c r="K568" s="16">
        <v>1.8835130872710999E-2</v>
      </c>
      <c r="L568" s="16">
        <v>1.81381627005501E-2</v>
      </c>
      <c r="M568" s="16"/>
      <c r="N568" s="16">
        <v>2.3307314253111999E-2</v>
      </c>
      <c r="O568" s="16">
        <v>1.9614258303477902E-2</v>
      </c>
      <c r="P568" s="16">
        <v>4.6909771123922098E-2</v>
      </c>
      <c r="Q568" s="16">
        <v>2.8605350500015302E-2</v>
      </c>
      <c r="R568" s="16"/>
      <c r="S568" s="16">
        <v>3.2924993007015999E-2</v>
      </c>
      <c r="T568" s="16">
        <v>3.3065349955549703E-2</v>
      </c>
      <c r="U568" s="16"/>
      <c r="V568" s="16">
        <v>4.2259455253837903E-2</v>
      </c>
      <c r="W568" s="16">
        <v>1.9630400713245798E-2</v>
      </c>
      <c r="X568" s="16">
        <v>4.4311317476758101E-2</v>
      </c>
      <c r="Y568" s="16">
        <v>1.3543004210782699E-2</v>
      </c>
      <c r="Z568" s="16"/>
      <c r="AA568" s="16">
        <v>2.6196893940976199E-2</v>
      </c>
      <c r="AB568" s="16">
        <v>2.66268665533415E-2</v>
      </c>
      <c r="AC568" s="16">
        <v>3.6378052893680499E-2</v>
      </c>
      <c r="AD568" s="16">
        <v>5.7773480343449903E-2</v>
      </c>
      <c r="AE568" s="16">
        <v>2.2430637187538599E-2</v>
      </c>
      <c r="AF568" s="16">
        <v>0</v>
      </c>
      <c r="AG568" s="16"/>
      <c r="AH568" s="16">
        <v>4.3306585091416001E-2</v>
      </c>
      <c r="AI568" s="16">
        <v>2.5459729843564701E-2</v>
      </c>
      <c r="AJ568" s="16"/>
      <c r="AK568" s="16">
        <v>4.7786487837860901E-2</v>
      </c>
      <c r="AL568" s="16">
        <v>1.5653499806821101E-2</v>
      </c>
      <c r="AM568" s="16"/>
      <c r="AN568" s="16">
        <v>3.7147755200572501E-2</v>
      </c>
      <c r="AO568" s="16">
        <v>1.9348895698559701E-2</v>
      </c>
      <c r="AP568" s="16"/>
      <c r="AQ568" s="16">
        <v>3.0767309942947799E-2</v>
      </c>
      <c r="AR568" s="16">
        <v>3.9552285170094403E-2</v>
      </c>
      <c r="AS568" s="16">
        <v>1.7846279499916799E-2</v>
      </c>
      <c r="AT568" s="16"/>
      <c r="AU568" s="16">
        <v>3.4582922714824299E-2</v>
      </c>
      <c r="AV568" s="16">
        <v>3.1384730254953301E-2</v>
      </c>
      <c r="AW568" s="16"/>
      <c r="AX568" s="16">
        <v>3.1915919681311099E-2</v>
      </c>
      <c r="AY568" s="16">
        <v>4.2664968839603003E-2</v>
      </c>
      <c r="AZ568" s="16"/>
      <c r="BA568" s="16">
        <v>2.9049097015379201E-2</v>
      </c>
      <c r="BB568" s="16">
        <v>7.5477306275758202E-2</v>
      </c>
      <c r="BC568" s="16"/>
      <c r="BD568" s="16">
        <v>4.9170165131499098E-2</v>
      </c>
      <c r="BE568" s="16">
        <v>2.1175374046261099E-2</v>
      </c>
    </row>
    <row r="569" spans="2:57" x14ac:dyDescent="0.35">
      <c r="B569" t="s">
        <v>103</v>
      </c>
      <c r="C569" s="16">
        <v>0.18486644971643401</v>
      </c>
      <c r="D569" s="16">
        <v>0.13195926885179701</v>
      </c>
      <c r="E569" s="16">
        <v>0.234526854017654</v>
      </c>
      <c r="F569" s="16"/>
      <c r="G569" s="16">
        <v>0.20986735186657701</v>
      </c>
      <c r="H569" s="16">
        <v>0.138037903094231</v>
      </c>
      <c r="I569" s="16">
        <v>0.122716348092618</v>
      </c>
      <c r="J569" s="16">
        <v>0.20357277695699799</v>
      </c>
      <c r="K569" s="16">
        <v>0.208486404556505</v>
      </c>
      <c r="L569" s="16">
        <v>0.22531498039033701</v>
      </c>
      <c r="M569" s="16"/>
      <c r="N569" s="16">
        <v>0.16055200770715899</v>
      </c>
      <c r="O569" s="16">
        <v>0.203664442045353</v>
      </c>
      <c r="P569" s="16">
        <v>0.183917857643706</v>
      </c>
      <c r="Q569" s="16">
        <v>0.18736404134001999</v>
      </c>
      <c r="R569" s="16"/>
      <c r="S569" s="16">
        <v>0.201173248727058</v>
      </c>
      <c r="T569" s="16">
        <v>0.15646070589893599</v>
      </c>
      <c r="U569" s="16"/>
      <c r="V569" s="16">
        <v>0.28085542303240701</v>
      </c>
      <c r="W569" s="16">
        <v>0.17575106931589701</v>
      </c>
      <c r="X569" s="16">
        <v>0.12901335688802901</v>
      </c>
      <c r="Y569" s="16">
        <v>9.0244992312135799E-2</v>
      </c>
      <c r="Z569" s="16"/>
      <c r="AA569" s="16">
        <v>0.26046666324624201</v>
      </c>
      <c r="AB569" s="16">
        <v>0.191566147158169</v>
      </c>
      <c r="AC569" s="16">
        <v>0.166970159612779</v>
      </c>
      <c r="AD569" s="16">
        <v>0.109031298862121</v>
      </c>
      <c r="AE569" s="16">
        <v>9.0584661825954593E-2</v>
      </c>
      <c r="AF569" s="16">
        <v>4.7202052871415497E-2</v>
      </c>
      <c r="AG569" s="16"/>
      <c r="AH569" s="16">
        <v>0.16198265505771101</v>
      </c>
      <c r="AI569" s="16">
        <v>0.14680195944775301</v>
      </c>
      <c r="AJ569" s="16"/>
      <c r="AK569" s="16">
        <v>0.157353802614773</v>
      </c>
      <c r="AL569" s="16">
        <v>0.139242605857234</v>
      </c>
      <c r="AM569" s="16"/>
      <c r="AN569" s="16">
        <v>0.153530848023091</v>
      </c>
      <c r="AO569" s="16">
        <v>0.12439909657365</v>
      </c>
      <c r="AP569" s="16"/>
      <c r="AQ569" s="16">
        <v>0.14519012948912999</v>
      </c>
      <c r="AR569" s="16">
        <v>0.19556216700085799</v>
      </c>
      <c r="AS569" s="16">
        <v>0.121169861955935</v>
      </c>
      <c r="AT569" s="16"/>
      <c r="AU569" s="16">
        <v>0.17021671430161101</v>
      </c>
      <c r="AV569" s="16">
        <v>0.19548963851517001</v>
      </c>
      <c r="AW569" s="16"/>
      <c r="AX569" s="16">
        <v>0.15226598479959599</v>
      </c>
      <c r="AY569" s="16">
        <v>0.25508335146911998</v>
      </c>
      <c r="AZ569" s="16"/>
      <c r="BA569" s="16">
        <v>0.119097352299659</v>
      </c>
      <c r="BB569" s="16">
        <v>4.0602519703629797E-2</v>
      </c>
      <c r="BC569" s="16"/>
      <c r="BD569" s="16">
        <v>9.5516729876985798E-2</v>
      </c>
      <c r="BE569" s="16">
        <v>0.12214736546978</v>
      </c>
    </row>
    <row r="570" spans="2:57" x14ac:dyDescent="0.35">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c r="AA570" s="16"/>
      <c r="AB570" s="16"/>
      <c r="AC570" s="16"/>
      <c r="AD570" s="16"/>
      <c r="AE570" s="16"/>
      <c r="AF570" s="16"/>
      <c r="AG570" s="16"/>
      <c r="AH570" s="16"/>
      <c r="AI570" s="16"/>
      <c r="AJ570" s="16"/>
      <c r="AK570" s="16"/>
      <c r="AL570" s="16"/>
      <c r="AM570" s="16"/>
      <c r="AN570" s="16"/>
      <c r="AO570" s="16"/>
      <c r="AP570" s="16"/>
      <c r="AQ570" s="16"/>
      <c r="AR570" s="16"/>
      <c r="AS570" s="16"/>
      <c r="AT570" s="16"/>
      <c r="AU570" s="16"/>
      <c r="AV570" s="16"/>
      <c r="AW570" s="16"/>
      <c r="AX570" s="16"/>
      <c r="AY570" s="16"/>
      <c r="AZ570" s="16"/>
      <c r="BA570" s="16"/>
      <c r="BB570" s="16"/>
      <c r="BC570" s="16"/>
      <c r="BD570" s="16"/>
      <c r="BE570" s="16"/>
    </row>
    <row r="571" spans="2:57" x14ac:dyDescent="0.35">
      <c r="B571" s="7" t="s">
        <v>665</v>
      </c>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c r="AA571" s="16"/>
      <c r="AB571" s="16"/>
      <c r="AC571" s="16"/>
      <c r="AD571" s="16"/>
      <c r="AE571" s="16"/>
      <c r="AF571" s="16"/>
      <c r="AG571" s="16"/>
      <c r="AH571" s="16"/>
      <c r="AI571" s="16"/>
      <c r="AJ571" s="16"/>
      <c r="AK571" s="16"/>
      <c r="AL571" s="16"/>
      <c r="AM571" s="16"/>
      <c r="AN571" s="16"/>
      <c r="AO571" s="16"/>
      <c r="AP571" s="16"/>
      <c r="AQ571" s="16"/>
      <c r="AR571" s="16"/>
      <c r="AS571" s="16"/>
      <c r="AT571" s="16"/>
      <c r="AU571" s="16"/>
      <c r="AV571" s="16"/>
      <c r="AW571" s="16"/>
      <c r="AX571" s="16"/>
      <c r="AY571" s="16"/>
      <c r="AZ571" s="16"/>
      <c r="BA571" s="16"/>
      <c r="BB571" s="16"/>
      <c r="BC571" s="16"/>
      <c r="BD571" s="16"/>
      <c r="BE571" s="16"/>
    </row>
    <row r="572" spans="2:57" x14ac:dyDescent="0.35">
      <c r="B572" s="15" t="s">
        <v>14</v>
      </c>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c r="AA572" s="16"/>
      <c r="AB572" s="16"/>
      <c r="AC572" s="16"/>
      <c r="AD572" s="16"/>
      <c r="AE572" s="16"/>
      <c r="AF572" s="16"/>
      <c r="AG572" s="16"/>
      <c r="AH572" s="16"/>
      <c r="AI572" s="16"/>
      <c r="AJ572" s="16"/>
      <c r="AK572" s="16"/>
      <c r="AL572" s="16"/>
      <c r="AM572" s="16"/>
      <c r="AN572" s="16"/>
      <c r="AO572" s="16"/>
      <c r="AP572" s="16"/>
      <c r="AQ572" s="16"/>
      <c r="AR572" s="16"/>
      <c r="AS572" s="16"/>
      <c r="AT572" s="16"/>
      <c r="AU572" s="16"/>
      <c r="AV572" s="16"/>
      <c r="AW572" s="16"/>
      <c r="AX572" s="16"/>
      <c r="AY572" s="16"/>
      <c r="AZ572" s="16"/>
      <c r="BA572" s="16"/>
      <c r="BB572" s="16"/>
      <c r="BC572" s="16"/>
      <c r="BD572" s="16"/>
      <c r="BE572" s="16"/>
    </row>
    <row r="573" spans="2:57" x14ac:dyDescent="0.35">
      <c r="B573" t="s">
        <v>656</v>
      </c>
      <c r="C573" s="16">
        <v>0.21742836722836301</v>
      </c>
      <c r="D573" s="16">
        <v>0.20822292457411301</v>
      </c>
      <c r="E573" s="16">
        <v>0.228258906557081</v>
      </c>
      <c r="F573" s="16"/>
      <c r="G573" s="16">
        <v>0.15930348965277899</v>
      </c>
      <c r="H573" s="16">
        <v>0.241752731938292</v>
      </c>
      <c r="I573" s="16">
        <v>0.248288279224119</v>
      </c>
      <c r="J573" s="16">
        <v>0.18367213027273899</v>
      </c>
      <c r="K573" s="16">
        <v>0.30697356413429899</v>
      </c>
      <c r="L573" s="16">
        <v>0.161493214088271</v>
      </c>
      <c r="M573" s="16"/>
      <c r="N573" s="16">
        <v>0.22382124199196299</v>
      </c>
      <c r="O573" s="16">
        <v>0.198133367400608</v>
      </c>
      <c r="P573" s="16">
        <v>0.204773247744822</v>
      </c>
      <c r="Q573" s="16">
        <v>0.25000263581078602</v>
      </c>
      <c r="R573" s="16"/>
      <c r="S573" s="16">
        <v>0.21387286782229201</v>
      </c>
      <c r="T573" s="16">
        <v>0.221692304088044</v>
      </c>
      <c r="U573" s="16"/>
      <c r="V573" s="16">
        <v>0.24345189922254301</v>
      </c>
      <c r="W573" s="16">
        <v>0.20669457744799499</v>
      </c>
      <c r="X573" s="16">
        <v>0.20842643045390599</v>
      </c>
      <c r="Y573" s="16">
        <v>0.220967788885058</v>
      </c>
      <c r="Z573" s="16"/>
      <c r="AA573" s="16">
        <v>0.203994849280563</v>
      </c>
      <c r="AB573" s="16">
        <v>0.228846400938157</v>
      </c>
      <c r="AC573" s="16">
        <v>0.282697745593185</v>
      </c>
      <c r="AD573" s="16">
        <v>0.19803689803261401</v>
      </c>
      <c r="AE573" s="16">
        <v>0.19149214148292601</v>
      </c>
      <c r="AF573" s="16">
        <v>0.32324779993212299</v>
      </c>
      <c r="AG573" s="16"/>
      <c r="AH573" s="16">
        <v>0.211547710215126</v>
      </c>
      <c r="AI573" s="16">
        <v>0.22851570560260001</v>
      </c>
      <c r="AJ573" s="16"/>
      <c r="AK573" s="16">
        <v>0.23813263635767701</v>
      </c>
      <c r="AL573" s="16">
        <v>0.20279973419954</v>
      </c>
      <c r="AM573" s="16"/>
      <c r="AN573" s="16">
        <v>0.20314607712572999</v>
      </c>
      <c r="AO573" s="16">
        <v>0.23422118743735901</v>
      </c>
      <c r="AP573" s="16"/>
      <c r="AQ573" s="16">
        <v>0.183824186425668</v>
      </c>
      <c r="AR573" s="16">
        <v>0.22654148243309599</v>
      </c>
      <c r="AS573" s="16">
        <v>0.249426562534765</v>
      </c>
      <c r="AT573" s="16"/>
      <c r="AU573" s="16">
        <v>0.22232598748496901</v>
      </c>
      <c r="AV573" s="16">
        <v>0.21288665063057299</v>
      </c>
      <c r="AW573" s="16"/>
      <c r="AX573" s="16">
        <v>0.219556074845423</v>
      </c>
      <c r="AY573" s="16">
        <v>0.23907730528686799</v>
      </c>
      <c r="AZ573" s="16"/>
      <c r="BA573" s="16">
        <v>0.221040527654709</v>
      </c>
      <c r="BB573" s="16">
        <v>0.177843819939692</v>
      </c>
      <c r="BC573" s="16"/>
      <c r="BD573" s="16">
        <v>0.19286963161044701</v>
      </c>
      <c r="BE573" s="16">
        <v>0.27638475292860298</v>
      </c>
    </row>
    <row r="574" spans="2:57" x14ac:dyDescent="0.35">
      <c r="B574" t="s">
        <v>657</v>
      </c>
      <c r="C574" s="16">
        <v>0.23111444541198201</v>
      </c>
      <c r="D574" s="16">
        <v>0.252547623852303</v>
      </c>
      <c r="E574" s="16">
        <v>0.21072192435602299</v>
      </c>
      <c r="F574" s="16"/>
      <c r="G574" s="16">
        <v>0.23512551401042101</v>
      </c>
      <c r="H574" s="16">
        <v>0.17919242594929199</v>
      </c>
      <c r="I574" s="16">
        <v>0.227658290649525</v>
      </c>
      <c r="J574" s="16">
        <v>0.25251194475878702</v>
      </c>
      <c r="K574" s="16">
        <v>0.23862054822051201</v>
      </c>
      <c r="L574" s="16">
        <v>0.25321144287042402</v>
      </c>
      <c r="M574" s="16"/>
      <c r="N574" s="16">
        <v>0.204920579812958</v>
      </c>
      <c r="O574" s="16">
        <v>0.22158424334042001</v>
      </c>
      <c r="P574" s="16">
        <v>0.25457348774001598</v>
      </c>
      <c r="Q574" s="16">
        <v>0.22042370641294501</v>
      </c>
      <c r="R574" s="16"/>
      <c r="S574" s="16">
        <v>0.21977658190509999</v>
      </c>
      <c r="T574" s="16">
        <v>0.25054038672576601</v>
      </c>
      <c r="U574" s="16"/>
      <c r="V574" s="16">
        <v>0.19060044784065699</v>
      </c>
      <c r="W574" s="16">
        <v>0.25008339745408598</v>
      </c>
      <c r="X574" s="16">
        <v>0.23739855632939399</v>
      </c>
      <c r="Y574" s="16">
        <v>0.25932993090024298</v>
      </c>
      <c r="Z574" s="16"/>
      <c r="AA574" s="16">
        <v>0.20353862793195901</v>
      </c>
      <c r="AB574" s="16">
        <v>0.22712953323864499</v>
      </c>
      <c r="AC574" s="16">
        <v>0.31344967475289598</v>
      </c>
      <c r="AD574" s="16">
        <v>0.246626685050197</v>
      </c>
      <c r="AE574" s="16">
        <v>0.242597539274159</v>
      </c>
      <c r="AF574" s="16">
        <v>0.19973652943126599</v>
      </c>
      <c r="AG574" s="16"/>
      <c r="AH574" s="16">
        <v>0.25377910470028497</v>
      </c>
      <c r="AI574" s="16">
        <v>0.25413701563693297</v>
      </c>
      <c r="AJ574" s="16"/>
      <c r="AK574" s="16">
        <v>0.26004876353863099</v>
      </c>
      <c r="AL574" s="16">
        <v>0.24126544489157301</v>
      </c>
      <c r="AM574" s="16"/>
      <c r="AN574" s="16">
        <v>0.25158015523388499</v>
      </c>
      <c r="AO574" s="16">
        <v>0.24259877356733001</v>
      </c>
      <c r="AP574" s="16"/>
      <c r="AQ574" s="16">
        <v>0.25938415647095903</v>
      </c>
      <c r="AR574" s="16">
        <v>0.22230447231960601</v>
      </c>
      <c r="AS574" s="16">
        <v>0.24937344791227201</v>
      </c>
      <c r="AT574" s="16"/>
      <c r="AU574" s="16">
        <v>0.24401630432885901</v>
      </c>
      <c r="AV574" s="16">
        <v>0.21491758756174201</v>
      </c>
      <c r="AW574" s="16"/>
      <c r="AX574" s="16">
        <v>0.245637777235378</v>
      </c>
      <c r="AY574" s="16">
        <v>0.193062618177193</v>
      </c>
      <c r="AZ574" s="16"/>
      <c r="BA574" s="16">
        <v>0.216818925842653</v>
      </c>
      <c r="BB574" s="16">
        <v>0.27919457752390398</v>
      </c>
      <c r="BC574" s="16"/>
      <c r="BD574" s="16">
        <v>0.26419090018538599</v>
      </c>
      <c r="BE574" s="16">
        <v>0.226420567055861</v>
      </c>
    </row>
    <row r="575" spans="2:57" x14ac:dyDescent="0.35">
      <c r="B575" t="s">
        <v>658</v>
      </c>
      <c r="C575" s="16">
        <v>0.31016113252283201</v>
      </c>
      <c r="D575" s="16">
        <v>0.320033369665639</v>
      </c>
      <c r="E575" s="16">
        <v>0.30253689751646501</v>
      </c>
      <c r="F575" s="16"/>
      <c r="G575" s="16">
        <v>0.34708669448439899</v>
      </c>
      <c r="H575" s="16">
        <v>0.31961651367763</v>
      </c>
      <c r="I575" s="16">
        <v>0.31909010099748097</v>
      </c>
      <c r="J575" s="16">
        <v>0.33175128493628198</v>
      </c>
      <c r="K575" s="16">
        <v>0.23028111969812101</v>
      </c>
      <c r="L575" s="16">
        <v>0.32058867156850901</v>
      </c>
      <c r="M575" s="16"/>
      <c r="N575" s="16">
        <v>0.31950599756401799</v>
      </c>
      <c r="O575" s="16">
        <v>0.36303660681625599</v>
      </c>
      <c r="P575" s="16">
        <v>0.29856890702806599</v>
      </c>
      <c r="Q575" s="16">
        <v>0.27605435698990599</v>
      </c>
      <c r="R575" s="16"/>
      <c r="S575" s="16">
        <v>0.31423933429843698</v>
      </c>
      <c r="T575" s="16">
        <v>0.30709991212865401</v>
      </c>
      <c r="U575" s="16"/>
      <c r="V575" s="16">
        <v>0.25297382574597899</v>
      </c>
      <c r="W575" s="16">
        <v>0.31932465351276501</v>
      </c>
      <c r="X575" s="16">
        <v>0.34257857882155801</v>
      </c>
      <c r="Y575" s="16">
        <v>0.34014202655388398</v>
      </c>
      <c r="Z575" s="16"/>
      <c r="AA575" s="16">
        <v>0.30101904643620597</v>
      </c>
      <c r="AB575" s="16">
        <v>0.29008084220533598</v>
      </c>
      <c r="AC575" s="16">
        <v>0.23059228626271999</v>
      </c>
      <c r="AD575" s="16">
        <v>0.35957936484526398</v>
      </c>
      <c r="AE575" s="16">
        <v>0.35711807636587201</v>
      </c>
      <c r="AF575" s="16">
        <v>0.31682843317515802</v>
      </c>
      <c r="AG575" s="16"/>
      <c r="AH575" s="16">
        <v>0.32783858653004599</v>
      </c>
      <c r="AI575" s="16">
        <v>0.30697116734155699</v>
      </c>
      <c r="AJ575" s="16"/>
      <c r="AK575" s="16">
        <v>0.30790898848036302</v>
      </c>
      <c r="AL575" s="16">
        <v>0.35579623000738397</v>
      </c>
      <c r="AM575" s="16"/>
      <c r="AN575" s="16">
        <v>0.32232549945239303</v>
      </c>
      <c r="AO575" s="16">
        <v>0.32969548279503802</v>
      </c>
      <c r="AP575" s="16"/>
      <c r="AQ575" s="16">
        <v>0.30849732975675798</v>
      </c>
      <c r="AR575" s="16">
        <v>0.308727446387075</v>
      </c>
      <c r="AS575" s="16">
        <v>0.33461512027405199</v>
      </c>
      <c r="AT575" s="16"/>
      <c r="AU575" s="16">
        <v>0.31693799325486899</v>
      </c>
      <c r="AV575" s="16">
        <v>0.307604597450294</v>
      </c>
      <c r="AW575" s="16"/>
      <c r="AX575" s="16">
        <v>0.32116858345370303</v>
      </c>
      <c r="AY575" s="16">
        <v>0.27830608405418999</v>
      </c>
      <c r="AZ575" s="16"/>
      <c r="BA575" s="16">
        <v>0.36898663086458999</v>
      </c>
      <c r="BB575" s="16">
        <v>0.35630202623649299</v>
      </c>
      <c r="BC575" s="16"/>
      <c r="BD575" s="16">
        <v>0.35830063729899198</v>
      </c>
      <c r="BE575" s="16">
        <v>0.29870867585258398</v>
      </c>
    </row>
    <row r="576" spans="2:57" x14ac:dyDescent="0.35">
      <c r="B576" t="s">
        <v>659</v>
      </c>
      <c r="C576" s="16">
        <v>5.4048864219101898E-2</v>
      </c>
      <c r="D576" s="16">
        <v>6.6311623248219501E-2</v>
      </c>
      <c r="E576" s="16">
        <v>4.1365106456164903E-2</v>
      </c>
      <c r="F576" s="16"/>
      <c r="G576" s="16">
        <v>4.2753668116226502E-2</v>
      </c>
      <c r="H576" s="16">
        <v>7.2359887832325803E-2</v>
      </c>
      <c r="I576" s="16">
        <v>7.3302717381792004E-2</v>
      </c>
      <c r="J576" s="16">
        <v>3.5974116842899598E-2</v>
      </c>
      <c r="K576" s="16">
        <v>3.9868106775435799E-2</v>
      </c>
      <c r="L576" s="16">
        <v>5.5057488500555002E-2</v>
      </c>
      <c r="M576" s="16"/>
      <c r="N576" s="16">
        <v>7.5045004553986397E-2</v>
      </c>
      <c r="O576" s="16">
        <v>3.4895499676605601E-2</v>
      </c>
      <c r="P576" s="16">
        <v>6.0278337237432603E-2</v>
      </c>
      <c r="Q576" s="16">
        <v>4.5745831938321699E-2</v>
      </c>
      <c r="R576" s="16"/>
      <c r="S576" s="16">
        <v>5.6261865890451797E-2</v>
      </c>
      <c r="T576" s="16">
        <v>5.0169163555620698E-2</v>
      </c>
      <c r="U576" s="16"/>
      <c r="V576" s="16">
        <v>5.0643802847098102E-2</v>
      </c>
      <c r="W576" s="16">
        <v>4.3260033870920901E-2</v>
      </c>
      <c r="X576" s="16">
        <v>7.1976536263058902E-2</v>
      </c>
      <c r="Y576" s="16">
        <v>4.3685398551967597E-2</v>
      </c>
      <c r="Z576" s="16"/>
      <c r="AA576" s="16">
        <v>5.0860646709833701E-2</v>
      </c>
      <c r="AB576" s="16">
        <v>6.9171168882004003E-2</v>
      </c>
      <c r="AC576" s="16">
        <v>2.1281553894943898E-2</v>
      </c>
      <c r="AD576" s="16">
        <v>4.0724217305240999E-2</v>
      </c>
      <c r="AE576" s="16">
        <v>0.100774592399813</v>
      </c>
      <c r="AF576" s="16">
        <v>6.6066731357297306E-2</v>
      </c>
      <c r="AG576" s="16"/>
      <c r="AH576" s="16">
        <v>4.9715001373925899E-2</v>
      </c>
      <c r="AI576" s="16">
        <v>6.5919053157554905E-2</v>
      </c>
      <c r="AJ576" s="16"/>
      <c r="AK576" s="16">
        <v>5.5391036489872099E-2</v>
      </c>
      <c r="AL576" s="16">
        <v>5.5724955918064499E-2</v>
      </c>
      <c r="AM576" s="16"/>
      <c r="AN576" s="16">
        <v>5.56719298667833E-2</v>
      </c>
      <c r="AO576" s="16">
        <v>6.9582428466445204E-2</v>
      </c>
      <c r="AP576" s="16"/>
      <c r="AQ576" s="16">
        <v>9.4693966713974703E-2</v>
      </c>
      <c r="AR576" s="16">
        <v>4.5404964832495898E-2</v>
      </c>
      <c r="AS576" s="16">
        <v>4.7322044755187802E-2</v>
      </c>
      <c r="AT576" s="16"/>
      <c r="AU576" s="16">
        <v>5.6645441425024201E-2</v>
      </c>
      <c r="AV576" s="16">
        <v>5.19368711558938E-2</v>
      </c>
      <c r="AW576" s="16"/>
      <c r="AX576" s="16">
        <v>5.87625402709007E-2</v>
      </c>
      <c r="AY576" s="16">
        <v>4.3242907715199397E-2</v>
      </c>
      <c r="AZ576" s="16"/>
      <c r="BA576" s="16">
        <v>6.4602536670114799E-2</v>
      </c>
      <c r="BB576" s="16">
        <v>8.9012505279221499E-2</v>
      </c>
      <c r="BC576" s="16"/>
      <c r="BD576" s="16">
        <v>6.3521593589018904E-2</v>
      </c>
      <c r="BE576" s="16">
        <v>6.4447349145976496E-2</v>
      </c>
    </row>
    <row r="577" spans="2:57" x14ac:dyDescent="0.35">
      <c r="B577" t="s">
        <v>660</v>
      </c>
      <c r="C577" s="16">
        <v>2.19981663715327E-2</v>
      </c>
      <c r="D577" s="16">
        <v>2.9714393697668699E-2</v>
      </c>
      <c r="E577" s="16">
        <v>1.4899007209031E-2</v>
      </c>
      <c r="F577" s="16"/>
      <c r="G577" s="16">
        <v>2.5801668384820401E-2</v>
      </c>
      <c r="H577" s="16">
        <v>4.80903075301422E-2</v>
      </c>
      <c r="I577" s="16">
        <v>2.0797042246347801E-2</v>
      </c>
      <c r="J577" s="16">
        <v>2.54120232030173E-2</v>
      </c>
      <c r="K577" s="16">
        <v>6.4617682108144897E-3</v>
      </c>
      <c r="L577" s="16">
        <v>8.3736479438598597E-3</v>
      </c>
      <c r="M577" s="16"/>
      <c r="N577" s="16">
        <v>1.05258076400632E-2</v>
      </c>
      <c r="O577" s="16">
        <v>1.1718733896252701E-2</v>
      </c>
      <c r="P577" s="16">
        <v>2.9071412063567999E-2</v>
      </c>
      <c r="Q577" s="16">
        <v>2.77765133584515E-2</v>
      </c>
      <c r="R577" s="16"/>
      <c r="S577" s="16">
        <v>2.5878650634798099E-2</v>
      </c>
      <c r="T577" s="16">
        <v>1.6358739691276301E-2</v>
      </c>
      <c r="U577" s="16"/>
      <c r="V577" s="16">
        <v>1.5660632275017398E-2</v>
      </c>
      <c r="W577" s="16">
        <v>2.2717855587117201E-2</v>
      </c>
      <c r="X577" s="16">
        <v>2.57500564359429E-2</v>
      </c>
      <c r="Y577" s="16">
        <v>2.6782538131145901E-2</v>
      </c>
      <c r="Z577" s="16"/>
      <c r="AA577" s="16">
        <v>1.2538292890751901E-2</v>
      </c>
      <c r="AB577" s="16">
        <v>1.51074075741291E-2</v>
      </c>
      <c r="AC577" s="16">
        <v>2.2139761006546601E-2</v>
      </c>
      <c r="AD577" s="16">
        <v>4.34880952446361E-2</v>
      </c>
      <c r="AE577" s="16">
        <v>3.3125069681541303E-2</v>
      </c>
      <c r="AF577" s="16">
        <v>0</v>
      </c>
      <c r="AG577" s="16"/>
      <c r="AH577" s="16">
        <v>1.9644825547758499E-2</v>
      </c>
      <c r="AI577" s="16">
        <v>3.0102507469688199E-2</v>
      </c>
      <c r="AJ577" s="16"/>
      <c r="AK577" s="16">
        <v>1.9751102087895302E-2</v>
      </c>
      <c r="AL577" s="16">
        <v>3.0917574208474401E-2</v>
      </c>
      <c r="AM577" s="16"/>
      <c r="AN577" s="16">
        <v>2.09683910682689E-2</v>
      </c>
      <c r="AO577" s="16">
        <v>2.3726169145374301E-2</v>
      </c>
      <c r="AP577" s="16"/>
      <c r="AQ577" s="16">
        <v>1.78298237028096E-2</v>
      </c>
      <c r="AR577" s="16">
        <v>1.84811456247129E-2</v>
      </c>
      <c r="AS577" s="16">
        <v>2.9939654969870201E-2</v>
      </c>
      <c r="AT577" s="16"/>
      <c r="AU577" s="16">
        <v>2.4804521868568099E-2</v>
      </c>
      <c r="AV577" s="16">
        <v>1.90790197789668E-2</v>
      </c>
      <c r="AW577" s="16"/>
      <c r="AX577" s="16">
        <v>2.0514259733620099E-2</v>
      </c>
      <c r="AY577" s="16">
        <v>3.1664640872152101E-2</v>
      </c>
      <c r="AZ577" s="16"/>
      <c r="BA577" s="16">
        <v>2.4364931629785699E-2</v>
      </c>
      <c r="BB577" s="16">
        <v>3.6361505682934503E-2</v>
      </c>
      <c r="BC577" s="16"/>
      <c r="BD577" s="16">
        <v>2.0410143429511599E-2</v>
      </c>
      <c r="BE577" s="16">
        <v>3.3734373068142198E-2</v>
      </c>
    </row>
    <row r="578" spans="2:57" x14ac:dyDescent="0.35">
      <c r="B578" t="s">
        <v>103</v>
      </c>
      <c r="C578" s="16">
        <v>0.16524902424618901</v>
      </c>
      <c r="D578" s="16">
        <v>0.123170064962057</v>
      </c>
      <c r="E578" s="16">
        <v>0.20221815790523501</v>
      </c>
      <c r="F578" s="16"/>
      <c r="G578" s="16">
        <v>0.18992896535135401</v>
      </c>
      <c r="H578" s="16">
        <v>0.138988133072318</v>
      </c>
      <c r="I578" s="16">
        <v>0.110863569500735</v>
      </c>
      <c r="J578" s="16">
        <v>0.17067849998627399</v>
      </c>
      <c r="K578" s="16">
        <v>0.17779489296081899</v>
      </c>
      <c r="L578" s="16">
        <v>0.201275535028382</v>
      </c>
      <c r="M578" s="16"/>
      <c r="N578" s="16">
        <v>0.16618136843701101</v>
      </c>
      <c r="O578" s="16">
        <v>0.17063154886985901</v>
      </c>
      <c r="P578" s="16">
        <v>0.15273460818609499</v>
      </c>
      <c r="Q578" s="16">
        <v>0.17999695548958899</v>
      </c>
      <c r="R578" s="16"/>
      <c r="S578" s="16">
        <v>0.16997069944891999</v>
      </c>
      <c r="T578" s="16">
        <v>0.15413949381063899</v>
      </c>
      <c r="U578" s="16"/>
      <c r="V578" s="16">
        <v>0.246669392068705</v>
      </c>
      <c r="W578" s="16">
        <v>0.15791948212711701</v>
      </c>
      <c r="X578" s="16">
        <v>0.11386984169614101</v>
      </c>
      <c r="Y578" s="16">
        <v>0.109092316977702</v>
      </c>
      <c r="Z578" s="16"/>
      <c r="AA578" s="16">
        <v>0.22804853675068701</v>
      </c>
      <c r="AB578" s="16">
        <v>0.16966464716172899</v>
      </c>
      <c r="AC578" s="16">
        <v>0.12983897848970799</v>
      </c>
      <c r="AD578" s="16">
        <v>0.11154473952204801</v>
      </c>
      <c r="AE578" s="16">
        <v>7.4892580795688404E-2</v>
      </c>
      <c r="AF578" s="16">
        <v>9.4120506104155593E-2</v>
      </c>
      <c r="AG578" s="16"/>
      <c r="AH578" s="16">
        <v>0.13747477163285801</v>
      </c>
      <c r="AI578" s="16">
        <v>0.11435455079166799</v>
      </c>
      <c r="AJ578" s="16"/>
      <c r="AK578" s="16">
        <v>0.118767473045561</v>
      </c>
      <c r="AL578" s="16">
        <v>0.113496060774965</v>
      </c>
      <c r="AM578" s="16"/>
      <c r="AN578" s="16">
        <v>0.146307947252939</v>
      </c>
      <c r="AO578" s="16">
        <v>0.100175958588453</v>
      </c>
      <c r="AP578" s="16"/>
      <c r="AQ578" s="16">
        <v>0.13577053692983099</v>
      </c>
      <c r="AR578" s="16">
        <v>0.17854048840301501</v>
      </c>
      <c r="AS578" s="16">
        <v>8.9323169553853804E-2</v>
      </c>
      <c r="AT578" s="16"/>
      <c r="AU578" s="16">
        <v>0.13526975163771099</v>
      </c>
      <c r="AV578" s="16">
        <v>0.19357527342253</v>
      </c>
      <c r="AW578" s="16"/>
      <c r="AX578" s="16">
        <v>0.134360764460975</v>
      </c>
      <c r="AY578" s="16">
        <v>0.21464644389439799</v>
      </c>
      <c r="AZ578" s="16"/>
      <c r="BA578" s="16">
        <v>0.104186447338147</v>
      </c>
      <c r="BB578" s="16">
        <v>6.1285565337754998E-2</v>
      </c>
      <c r="BC578" s="16"/>
      <c r="BD578" s="16">
        <v>0.10070709388664401</v>
      </c>
      <c r="BE578" s="16">
        <v>0.10030428194883299</v>
      </c>
    </row>
    <row r="579" spans="2:57" x14ac:dyDescent="0.35">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c r="AA579" s="16"/>
      <c r="AB579" s="16"/>
      <c r="AC579" s="16"/>
      <c r="AD579" s="16"/>
      <c r="AE579" s="16"/>
      <c r="AF579" s="16"/>
      <c r="AG579" s="16"/>
      <c r="AH579" s="16"/>
      <c r="AI579" s="16"/>
      <c r="AJ579" s="16"/>
      <c r="AK579" s="16"/>
      <c r="AL579" s="16"/>
      <c r="AM579" s="16"/>
      <c r="AN579" s="16"/>
      <c r="AO579" s="16"/>
      <c r="AP579" s="16"/>
      <c r="AQ579" s="16"/>
      <c r="AR579" s="16"/>
      <c r="AS579" s="16"/>
      <c r="AT579" s="16"/>
      <c r="AU579" s="16"/>
      <c r="AV579" s="16"/>
      <c r="AW579" s="16"/>
      <c r="AX579" s="16"/>
      <c r="AY579" s="16"/>
      <c r="AZ579" s="16"/>
      <c r="BA579" s="16"/>
      <c r="BB579" s="16"/>
      <c r="BC579" s="16"/>
      <c r="BD579" s="16"/>
      <c r="BE579" s="16"/>
    </row>
    <row r="580" spans="2:57" x14ac:dyDescent="0.35">
      <c r="B580" s="7" t="s">
        <v>666</v>
      </c>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c r="AC580" s="16"/>
      <c r="AD580" s="16"/>
      <c r="AE580" s="16"/>
      <c r="AF580" s="16"/>
      <c r="AG580" s="16"/>
      <c r="AH580" s="16"/>
      <c r="AI580" s="16"/>
      <c r="AJ580" s="16"/>
      <c r="AK580" s="16"/>
      <c r="AL580" s="16"/>
      <c r="AM580" s="16"/>
      <c r="AN580" s="16"/>
      <c r="AO580" s="16"/>
      <c r="AP580" s="16"/>
      <c r="AQ580" s="16"/>
      <c r="AR580" s="16"/>
      <c r="AS580" s="16"/>
      <c r="AT580" s="16"/>
      <c r="AU580" s="16"/>
      <c r="AV580" s="16"/>
      <c r="AW580" s="16"/>
      <c r="AX580" s="16"/>
      <c r="AY580" s="16"/>
      <c r="AZ580" s="16"/>
      <c r="BA580" s="16"/>
      <c r="BB580" s="16"/>
      <c r="BC580" s="16"/>
      <c r="BD580" s="16"/>
      <c r="BE580" s="16"/>
    </row>
    <row r="581" spans="2:57" x14ac:dyDescent="0.35">
      <c r="B581" s="15" t="s">
        <v>14</v>
      </c>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c r="AC581" s="16"/>
      <c r="AD581" s="16"/>
      <c r="AE581" s="16"/>
      <c r="AF581" s="16"/>
      <c r="AG581" s="16"/>
      <c r="AH581" s="16"/>
      <c r="AI581" s="16"/>
      <c r="AJ581" s="16"/>
      <c r="AK581" s="16"/>
      <c r="AL581" s="16"/>
      <c r="AM581" s="16"/>
      <c r="AN581" s="16"/>
      <c r="AO581" s="16"/>
      <c r="AP581" s="16"/>
      <c r="AQ581" s="16"/>
      <c r="AR581" s="16"/>
      <c r="AS581" s="16"/>
      <c r="AT581" s="16"/>
      <c r="AU581" s="16"/>
      <c r="AV581" s="16"/>
      <c r="AW581" s="16"/>
      <c r="AX581" s="16"/>
      <c r="AY581" s="16"/>
      <c r="AZ581" s="16"/>
      <c r="BA581" s="16"/>
      <c r="BB581" s="16"/>
      <c r="BC581" s="16"/>
      <c r="BD581" s="16"/>
      <c r="BE581" s="16"/>
    </row>
    <row r="582" spans="2:57" x14ac:dyDescent="0.35">
      <c r="B582" t="s">
        <v>656</v>
      </c>
      <c r="C582" s="16">
        <v>0.25725446584290201</v>
      </c>
      <c r="D582" s="16">
        <v>0.282379787080902</v>
      </c>
      <c r="E582" s="16">
        <v>0.23593718226830701</v>
      </c>
      <c r="F582" s="16"/>
      <c r="G582" s="16">
        <v>0.21172361565063699</v>
      </c>
      <c r="H582" s="16">
        <v>0.221696304114128</v>
      </c>
      <c r="I582" s="16">
        <v>0.276117970537542</v>
      </c>
      <c r="J582" s="16">
        <v>0.20290850865625701</v>
      </c>
      <c r="K582" s="16">
        <v>0.29779031189627903</v>
      </c>
      <c r="L582" s="16">
        <v>0.30811070833062798</v>
      </c>
      <c r="M582" s="16"/>
      <c r="N582" s="16">
        <v>0.25406775391896902</v>
      </c>
      <c r="O582" s="16">
        <v>0.28449245545882601</v>
      </c>
      <c r="P582" s="16">
        <v>0.249185897416173</v>
      </c>
      <c r="Q582" s="16">
        <v>0.24876184163724799</v>
      </c>
      <c r="R582" s="16"/>
      <c r="S582" s="16">
        <v>0.26663318456791801</v>
      </c>
      <c r="T582" s="16">
        <v>0.245661975268887</v>
      </c>
      <c r="U582" s="16"/>
      <c r="V582" s="16">
        <v>0.22002826552639401</v>
      </c>
      <c r="W582" s="16">
        <v>0.242134275849617</v>
      </c>
      <c r="X582" s="16">
        <v>0.30537275248963502</v>
      </c>
      <c r="Y582" s="16">
        <v>0.27307738730855302</v>
      </c>
      <c r="Z582" s="16"/>
      <c r="AA582" s="16">
        <v>0.189232282380117</v>
      </c>
      <c r="AB582" s="16">
        <v>0.25531748897613799</v>
      </c>
      <c r="AC582" s="16">
        <v>0.31174471834845902</v>
      </c>
      <c r="AD582" s="16">
        <v>0.33297461900570002</v>
      </c>
      <c r="AE582" s="16">
        <v>0.257496063678058</v>
      </c>
      <c r="AF582" s="16">
        <v>0.43102729109154198</v>
      </c>
      <c r="AG582" s="16"/>
      <c r="AH582" s="16">
        <v>0.26158230700478002</v>
      </c>
      <c r="AI582" s="16">
        <v>0.29745856463936199</v>
      </c>
      <c r="AJ582" s="16"/>
      <c r="AK582" s="16">
        <v>0.25005921644231299</v>
      </c>
      <c r="AL582" s="16">
        <v>0.307239686842458</v>
      </c>
      <c r="AM582" s="16"/>
      <c r="AN582" s="16">
        <v>0.24899154630072501</v>
      </c>
      <c r="AO582" s="16">
        <v>0.30857803081611501</v>
      </c>
      <c r="AP582" s="16"/>
      <c r="AQ582" s="16">
        <v>0.29445951357443101</v>
      </c>
      <c r="AR582" s="16">
        <v>0.23336722346960501</v>
      </c>
      <c r="AS582" s="16">
        <v>0.30529725632972099</v>
      </c>
      <c r="AT582" s="16"/>
      <c r="AU582" s="16">
        <v>0.24633434761423001</v>
      </c>
      <c r="AV582" s="16">
        <v>0.26698117100868901</v>
      </c>
      <c r="AW582" s="16"/>
      <c r="AX582" s="16">
        <v>0.25873467214287499</v>
      </c>
      <c r="AY582" s="16">
        <v>0.294813571976555</v>
      </c>
      <c r="AZ582" s="16"/>
      <c r="BA582" s="16">
        <v>0.276150589231213</v>
      </c>
      <c r="BB582" s="16">
        <v>0.294085171163319</v>
      </c>
      <c r="BC582" s="16"/>
      <c r="BD582" s="16">
        <v>0.25192268405171597</v>
      </c>
      <c r="BE582" s="16">
        <v>0.31457898795176298</v>
      </c>
    </row>
    <row r="583" spans="2:57" x14ac:dyDescent="0.35">
      <c r="B583" t="s">
        <v>657</v>
      </c>
      <c r="C583" s="16">
        <v>0.25689422557390201</v>
      </c>
      <c r="D583" s="16">
        <v>0.27802396567446103</v>
      </c>
      <c r="E583" s="16">
        <v>0.23703907361601301</v>
      </c>
      <c r="F583" s="16"/>
      <c r="G583" s="16">
        <v>0.21587180345738899</v>
      </c>
      <c r="H583" s="16">
        <v>0.269905364490165</v>
      </c>
      <c r="I583" s="16">
        <v>0.244779832869607</v>
      </c>
      <c r="J583" s="16">
        <v>0.23859135785555699</v>
      </c>
      <c r="K583" s="16">
        <v>0.27378920732242601</v>
      </c>
      <c r="L583" s="16">
        <v>0.27953453670178802</v>
      </c>
      <c r="M583" s="16"/>
      <c r="N583" s="16">
        <v>0.267176792689644</v>
      </c>
      <c r="O583" s="16">
        <v>0.24381803572626101</v>
      </c>
      <c r="P583" s="16">
        <v>0.259760411969639</v>
      </c>
      <c r="Q583" s="16">
        <v>0.25634412747629498</v>
      </c>
      <c r="R583" s="16"/>
      <c r="S583" s="16">
        <v>0.27078820329194597</v>
      </c>
      <c r="T583" s="16">
        <v>0.234127751348496</v>
      </c>
      <c r="U583" s="16"/>
      <c r="V583" s="16">
        <v>0.22144060547427499</v>
      </c>
      <c r="W583" s="16">
        <v>0.22872621748428701</v>
      </c>
      <c r="X583" s="16">
        <v>0.29888968590063197</v>
      </c>
      <c r="Y583" s="16">
        <v>0.41751764708055</v>
      </c>
      <c r="Z583" s="16"/>
      <c r="AA583" s="16">
        <v>0.21618581474016099</v>
      </c>
      <c r="AB583" s="16">
        <v>0.21377640811108301</v>
      </c>
      <c r="AC583" s="16">
        <v>0.31674964339263101</v>
      </c>
      <c r="AD583" s="16">
        <v>0.27905686290854798</v>
      </c>
      <c r="AE583" s="16">
        <v>0.37917593176497699</v>
      </c>
      <c r="AF583" s="16">
        <v>0.32090847602677702</v>
      </c>
      <c r="AG583" s="16"/>
      <c r="AH583" s="16">
        <v>0.289265811782557</v>
      </c>
      <c r="AI583" s="16">
        <v>0.27187035839106299</v>
      </c>
      <c r="AJ583" s="16"/>
      <c r="AK583" s="16">
        <v>0.26751244470200902</v>
      </c>
      <c r="AL583" s="16">
        <v>0.244244837000093</v>
      </c>
      <c r="AM583" s="16"/>
      <c r="AN583" s="16">
        <v>0.28887567099417499</v>
      </c>
      <c r="AO583" s="16">
        <v>0.25045853733020701</v>
      </c>
      <c r="AP583" s="16"/>
      <c r="AQ583" s="16">
        <v>0.30259756686836298</v>
      </c>
      <c r="AR583" s="16">
        <v>0.245510938531072</v>
      </c>
      <c r="AS583" s="16">
        <v>0.28459633912973098</v>
      </c>
      <c r="AT583" s="16"/>
      <c r="AU583" s="16">
        <v>0.284981070676399</v>
      </c>
      <c r="AV583" s="16">
        <v>0.228320523529668</v>
      </c>
      <c r="AW583" s="16"/>
      <c r="AX583" s="16">
        <v>0.27010656584725601</v>
      </c>
      <c r="AY583" s="16">
        <v>0.22334773488610599</v>
      </c>
      <c r="AZ583" s="16"/>
      <c r="BA583" s="16">
        <v>0.284336719808299</v>
      </c>
      <c r="BB583" s="16">
        <v>0.20995114332145701</v>
      </c>
      <c r="BC583" s="16"/>
      <c r="BD583" s="16">
        <v>0.26427609662628598</v>
      </c>
      <c r="BE583" s="16">
        <v>0.31573068880128502</v>
      </c>
    </row>
    <row r="584" spans="2:57" x14ac:dyDescent="0.35">
      <c r="B584" t="s">
        <v>658</v>
      </c>
      <c r="C584" s="16">
        <v>0.231157697817991</v>
      </c>
      <c r="D584" s="16">
        <v>0.240149397946191</v>
      </c>
      <c r="E584" s="16">
        <v>0.22487664934931201</v>
      </c>
      <c r="F584" s="16"/>
      <c r="G584" s="16">
        <v>0.23530183086916401</v>
      </c>
      <c r="H584" s="16">
        <v>0.26675425613095799</v>
      </c>
      <c r="I584" s="16">
        <v>0.24271337983611499</v>
      </c>
      <c r="J584" s="16">
        <v>0.32267592426915398</v>
      </c>
      <c r="K584" s="16">
        <v>0.16751220072432799</v>
      </c>
      <c r="L584" s="16">
        <v>0.17077170441655701</v>
      </c>
      <c r="M584" s="16"/>
      <c r="N584" s="16">
        <v>0.233172292224059</v>
      </c>
      <c r="O584" s="16">
        <v>0.246990301696563</v>
      </c>
      <c r="P584" s="16">
        <v>0.211209884111247</v>
      </c>
      <c r="Q584" s="16">
        <v>0.24797064698541699</v>
      </c>
      <c r="R584" s="16"/>
      <c r="S584" s="16">
        <v>0.215771304549981</v>
      </c>
      <c r="T584" s="16">
        <v>0.25669683276287603</v>
      </c>
      <c r="U584" s="16"/>
      <c r="V584" s="16">
        <v>0.214158773159251</v>
      </c>
      <c r="W584" s="16">
        <v>0.27184875200467501</v>
      </c>
      <c r="X584" s="16">
        <v>0.20362435162526901</v>
      </c>
      <c r="Y584" s="16">
        <v>0.16762912358325999</v>
      </c>
      <c r="Z584" s="16"/>
      <c r="AA584" s="16">
        <v>0.26786336301775598</v>
      </c>
      <c r="AB584" s="16">
        <v>0.259863910671775</v>
      </c>
      <c r="AC584" s="16">
        <v>0.11691372223823999</v>
      </c>
      <c r="AD584" s="16">
        <v>0.19912102304189999</v>
      </c>
      <c r="AE584" s="16">
        <v>0.233852768670754</v>
      </c>
      <c r="AF584" s="16">
        <v>0.177339512708654</v>
      </c>
      <c r="AG584" s="16"/>
      <c r="AH584" s="16">
        <v>0.22966382661794499</v>
      </c>
      <c r="AI584" s="16">
        <v>0.248445102911905</v>
      </c>
      <c r="AJ584" s="16"/>
      <c r="AK584" s="16">
        <v>0.235252917644279</v>
      </c>
      <c r="AL584" s="16">
        <v>0.25382498298061401</v>
      </c>
      <c r="AM584" s="16"/>
      <c r="AN584" s="16">
        <v>0.23262624237518301</v>
      </c>
      <c r="AO584" s="16">
        <v>0.26888804944384298</v>
      </c>
      <c r="AP584" s="16"/>
      <c r="AQ584" s="16">
        <v>0.192731584149749</v>
      </c>
      <c r="AR584" s="16">
        <v>0.25125058404612</v>
      </c>
      <c r="AS584" s="16">
        <v>0.23573563462064001</v>
      </c>
      <c r="AT584" s="16"/>
      <c r="AU584" s="16">
        <v>0.239611347890124</v>
      </c>
      <c r="AV584" s="16">
        <v>0.22524637281850801</v>
      </c>
      <c r="AW584" s="16"/>
      <c r="AX584" s="16">
        <v>0.24601357169288399</v>
      </c>
      <c r="AY584" s="16">
        <v>0.16535707786641601</v>
      </c>
      <c r="AZ584" s="16"/>
      <c r="BA584" s="16">
        <v>0.241399314861973</v>
      </c>
      <c r="BB584" s="16">
        <v>0.31197635405866397</v>
      </c>
      <c r="BC584" s="16"/>
      <c r="BD584" s="16">
        <v>0.30113925173242101</v>
      </c>
      <c r="BE584" s="16">
        <v>0.17169368551797901</v>
      </c>
    </row>
    <row r="585" spans="2:57" x14ac:dyDescent="0.35">
      <c r="B585" t="s">
        <v>659</v>
      </c>
      <c r="C585" s="16">
        <v>4.6309015146604397E-2</v>
      </c>
      <c r="D585" s="16">
        <v>5.5240853000738901E-2</v>
      </c>
      <c r="E585" s="16">
        <v>3.6706822885450699E-2</v>
      </c>
      <c r="F585" s="16"/>
      <c r="G585" s="16">
        <v>8.43820637796628E-2</v>
      </c>
      <c r="H585" s="16">
        <v>5.2231077965744499E-2</v>
      </c>
      <c r="I585" s="16">
        <v>5.4213214256564099E-2</v>
      </c>
      <c r="J585" s="16">
        <v>1.79696558014538E-2</v>
      </c>
      <c r="K585" s="16">
        <v>3.3568794786059099E-2</v>
      </c>
      <c r="L585" s="16">
        <v>4.4635347687153999E-2</v>
      </c>
      <c r="M585" s="16"/>
      <c r="N585" s="16">
        <v>4.9664698068023198E-2</v>
      </c>
      <c r="O585" s="16">
        <v>4.63165485425708E-2</v>
      </c>
      <c r="P585" s="16">
        <v>3.4641134460667702E-2</v>
      </c>
      <c r="Q585" s="16">
        <v>6.26502040094183E-2</v>
      </c>
      <c r="R585" s="16"/>
      <c r="S585" s="16">
        <v>5.6573000020784497E-2</v>
      </c>
      <c r="T585" s="16">
        <v>3.1274014953379399E-2</v>
      </c>
      <c r="U585" s="16"/>
      <c r="V585" s="16">
        <v>3.77182912283167E-2</v>
      </c>
      <c r="W585" s="16">
        <v>5.3049712276032397E-2</v>
      </c>
      <c r="X585" s="16">
        <v>4.7008287394386797E-2</v>
      </c>
      <c r="Y585" s="16">
        <v>3.3129337960184503E-2</v>
      </c>
      <c r="Z585" s="16"/>
      <c r="AA585" s="16">
        <v>4.5098160462950003E-2</v>
      </c>
      <c r="AB585" s="16">
        <v>5.6433909651965798E-2</v>
      </c>
      <c r="AC585" s="16">
        <v>4.4325392618063897E-2</v>
      </c>
      <c r="AD585" s="16">
        <v>4.52432465548782E-2</v>
      </c>
      <c r="AE585" s="16">
        <v>4.1640133267896902E-2</v>
      </c>
      <c r="AF585" s="16">
        <v>2.9975051072885998E-2</v>
      </c>
      <c r="AG585" s="16"/>
      <c r="AH585" s="16">
        <v>4.17562170618049E-2</v>
      </c>
      <c r="AI585" s="16">
        <v>4.90362347052253E-2</v>
      </c>
      <c r="AJ585" s="16"/>
      <c r="AK585" s="16">
        <v>4.7652951562344302E-2</v>
      </c>
      <c r="AL585" s="16">
        <v>5.5604330016446303E-2</v>
      </c>
      <c r="AM585" s="16"/>
      <c r="AN585" s="16">
        <v>4.7493132823547099E-2</v>
      </c>
      <c r="AO585" s="16">
        <v>4.9136266135087397E-2</v>
      </c>
      <c r="AP585" s="16"/>
      <c r="AQ585" s="16">
        <v>6.3148575021841402E-2</v>
      </c>
      <c r="AR585" s="16">
        <v>4.2503554824009498E-2</v>
      </c>
      <c r="AS585" s="16">
        <v>4.7625289726469802E-2</v>
      </c>
      <c r="AT585" s="16"/>
      <c r="AU585" s="16">
        <v>4.9426172903028899E-2</v>
      </c>
      <c r="AV585" s="16">
        <v>4.3448912186328598E-2</v>
      </c>
      <c r="AW585" s="16"/>
      <c r="AX585" s="16">
        <v>4.34073888792324E-2</v>
      </c>
      <c r="AY585" s="16">
        <v>6.7527877836797603E-2</v>
      </c>
      <c r="AZ585" s="16"/>
      <c r="BA585" s="16">
        <v>5.1478569023659701E-2</v>
      </c>
      <c r="BB585" s="16">
        <v>6.8765917527523701E-2</v>
      </c>
      <c r="BC585" s="16"/>
      <c r="BD585" s="16">
        <v>4.9490442036807698E-2</v>
      </c>
      <c r="BE585" s="16">
        <v>4.9449458510078398E-2</v>
      </c>
    </row>
    <row r="586" spans="2:57" x14ac:dyDescent="0.35">
      <c r="B586" t="s">
        <v>660</v>
      </c>
      <c r="C586" s="16">
        <v>2.07395564723168E-2</v>
      </c>
      <c r="D586" s="16">
        <v>2.9226140498898399E-2</v>
      </c>
      <c r="E586" s="16">
        <v>1.2898167942944801E-2</v>
      </c>
      <c r="F586" s="16"/>
      <c r="G586" s="16">
        <v>2.1627031925237E-2</v>
      </c>
      <c r="H586" s="16">
        <v>4.3852624372308802E-2</v>
      </c>
      <c r="I586" s="16">
        <v>1.8430809740387199E-2</v>
      </c>
      <c r="J586" s="16">
        <v>6.9668718506179297E-3</v>
      </c>
      <c r="K586" s="16">
        <v>2.39582445852034E-2</v>
      </c>
      <c r="L586" s="16">
        <v>1.0373804194132899E-2</v>
      </c>
      <c r="M586" s="16"/>
      <c r="N586" s="16">
        <v>1.5117349068139101E-2</v>
      </c>
      <c r="O586" s="16">
        <v>1.4207563542399101E-2</v>
      </c>
      <c r="P586" s="16">
        <v>2.9332144839360801E-2</v>
      </c>
      <c r="Q586" s="16">
        <v>1.6638833418528801E-2</v>
      </c>
      <c r="R586" s="16"/>
      <c r="S586" s="16">
        <v>1.7704635422143501E-2</v>
      </c>
      <c r="T586" s="16">
        <v>2.5528942120653299E-2</v>
      </c>
      <c r="U586" s="16"/>
      <c r="V586" s="16">
        <v>2.56020077878505E-2</v>
      </c>
      <c r="W586" s="16">
        <v>1.42508032221132E-2</v>
      </c>
      <c r="X586" s="16">
        <v>2.5828100063564601E-2</v>
      </c>
      <c r="Y586" s="16">
        <v>1.3543004210782699E-2</v>
      </c>
      <c r="Z586" s="16"/>
      <c r="AA586" s="16">
        <v>2.1990779739001098E-2</v>
      </c>
      <c r="AB586" s="16">
        <v>2.50766144218828E-2</v>
      </c>
      <c r="AC586" s="16">
        <v>2.33662951882306E-2</v>
      </c>
      <c r="AD586" s="16">
        <v>1.7946673499344899E-2</v>
      </c>
      <c r="AE586" s="16">
        <v>1.7515498497337599E-2</v>
      </c>
      <c r="AF586" s="16">
        <v>0</v>
      </c>
      <c r="AG586" s="16"/>
      <c r="AH586" s="16">
        <v>2.7624588312508001E-2</v>
      </c>
      <c r="AI586" s="16">
        <v>1.26083146624738E-2</v>
      </c>
      <c r="AJ586" s="16"/>
      <c r="AK586" s="16">
        <v>3.12676123544171E-2</v>
      </c>
      <c r="AL586" s="16">
        <v>1.1173690860924001E-2</v>
      </c>
      <c r="AM586" s="16"/>
      <c r="AN586" s="16">
        <v>3.2117997017496298E-2</v>
      </c>
      <c r="AO586" s="16">
        <v>1.36990178211823E-2</v>
      </c>
      <c r="AP586" s="16"/>
      <c r="AQ586" s="16">
        <v>4.5701563083939802E-3</v>
      </c>
      <c r="AR586" s="16">
        <v>2.2264754864448399E-2</v>
      </c>
      <c r="AS586" s="16">
        <v>3.1399637090267801E-2</v>
      </c>
      <c r="AT586" s="16"/>
      <c r="AU586" s="16">
        <v>1.8362453130087299E-2</v>
      </c>
      <c r="AV586" s="16">
        <v>2.39003838970668E-2</v>
      </c>
      <c r="AW586" s="16"/>
      <c r="AX586" s="16">
        <v>2.4374936927822301E-2</v>
      </c>
      <c r="AY586" s="16">
        <v>5.9241778332353298E-3</v>
      </c>
      <c r="AZ586" s="16"/>
      <c r="BA586" s="16">
        <v>1.79982280187449E-2</v>
      </c>
      <c r="BB586" s="16">
        <v>5.1604002977502297E-2</v>
      </c>
      <c r="BC586" s="16"/>
      <c r="BD586" s="16">
        <v>2.51843348167426E-2</v>
      </c>
      <c r="BE586" s="16">
        <v>2.24141030617637E-2</v>
      </c>
    </row>
    <row r="587" spans="2:57" x14ac:dyDescent="0.35">
      <c r="B587" t="s">
        <v>103</v>
      </c>
      <c r="C587" s="16">
        <v>0.187645039146284</v>
      </c>
      <c r="D587" s="16">
        <v>0.114979855798808</v>
      </c>
      <c r="E587" s="16">
        <v>0.25254210393797399</v>
      </c>
      <c r="F587" s="16"/>
      <c r="G587" s="16">
        <v>0.23109365431791001</v>
      </c>
      <c r="H587" s="16">
        <v>0.14556037292669499</v>
      </c>
      <c r="I587" s="16">
        <v>0.16374479275978501</v>
      </c>
      <c r="J587" s="16">
        <v>0.21088768156696</v>
      </c>
      <c r="K587" s="16">
        <v>0.20338124068570401</v>
      </c>
      <c r="L587" s="16">
        <v>0.18657389866974</v>
      </c>
      <c r="M587" s="16"/>
      <c r="N587" s="16">
        <v>0.180801114031166</v>
      </c>
      <c r="O587" s="16">
        <v>0.16417509503337999</v>
      </c>
      <c r="P587" s="16">
        <v>0.215870527202912</v>
      </c>
      <c r="Q587" s="16">
        <v>0.167634346473093</v>
      </c>
      <c r="R587" s="16"/>
      <c r="S587" s="16">
        <v>0.172529672147227</v>
      </c>
      <c r="T587" s="16">
        <v>0.20671048354570801</v>
      </c>
      <c r="U587" s="16"/>
      <c r="V587" s="16">
        <v>0.28105205682391299</v>
      </c>
      <c r="W587" s="16">
        <v>0.18999023916327601</v>
      </c>
      <c r="X587" s="16">
        <v>0.11927682252651201</v>
      </c>
      <c r="Y587" s="16">
        <v>9.5103499856669105E-2</v>
      </c>
      <c r="Z587" s="16"/>
      <c r="AA587" s="16">
        <v>0.25962959966001398</v>
      </c>
      <c r="AB587" s="16">
        <v>0.189531668167155</v>
      </c>
      <c r="AC587" s="16">
        <v>0.18690022821437499</v>
      </c>
      <c r="AD587" s="16">
        <v>0.12565757498962901</v>
      </c>
      <c r="AE587" s="16">
        <v>7.0319604120975904E-2</v>
      </c>
      <c r="AF587" s="16">
        <v>4.0749669100140599E-2</v>
      </c>
      <c r="AG587" s="16"/>
      <c r="AH587" s="16">
        <v>0.150107249220405</v>
      </c>
      <c r="AI587" s="16">
        <v>0.120581424689971</v>
      </c>
      <c r="AJ587" s="16"/>
      <c r="AK587" s="16">
        <v>0.16825485729463799</v>
      </c>
      <c r="AL587" s="16">
        <v>0.12791247229946501</v>
      </c>
      <c r="AM587" s="16"/>
      <c r="AN587" s="16">
        <v>0.149895410488874</v>
      </c>
      <c r="AO587" s="16">
        <v>0.109240098453564</v>
      </c>
      <c r="AP587" s="16"/>
      <c r="AQ587" s="16">
        <v>0.142492604077222</v>
      </c>
      <c r="AR587" s="16">
        <v>0.20510294426474501</v>
      </c>
      <c r="AS587" s="16">
        <v>9.5345843103170194E-2</v>
      </c>
      <c r="AT587" s="16"/>
      <c r="AU587" s="16">
        <v>0.16128460778613099</v>
      </c>
      <c r="AV587" s="16">
        <v>0.21210263655973899</v>
      </c>
      <c r="AW587" s="16"/>
      <c r="AX587" s="16">
        <v>0.15736286450993101</v>
      </c>
      <c r="AY587" s="16">
        <v>0.24302955960089101</v>
      </c>
      <c r="AZ587" s="16"/>
      <c r="BA587" s="16">
        <v>0.12863657905611001</v>
      </c>
      <c r="BB587" s="16">
        <v>6.3617410951532893E-2</v>
      </c>
      <c r="BC587" s="16"/>
      <c r="BD587" s="16">
        <v>0.107987190736027</v>
      </c>
      <c r="BE587" s="16">
        <v>0.12613307615712999</v>
      </c>
    </row>
    <row r="588" spans="2:57" x14ac:dyDescent="0.35">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c r="AA588" s="16"/>
      <c r="AB588" s="16"/>
      <c r="AC588" s="16"/>
      <c r="AD588" s="16"/>
      <c r="AE588" s="16"/>
      <c r="AF588" s="16"/>
      <c r="AG588" s="16"/>
      <c r="AH588" s="16"/>
      <c r="AI588" s="16"/>
      <c r="AJ588" s="16"/>
      <c r="AK588" s="16"/>
      <c r="AL588" s="16"/>
      <c r="AM588" s="16"/>
      <c r="AN588" s="16"/>
      <c r="AO588" s="16"/>
      <c r="AP588" s="16"/>
      <c r="AQ588" s="16"/>
      <c r="AR588" s="16"/>
      <c r="AS588" s="16"/>
      <c r="AT588" s="16"/>
      <c r="AU588" s="16"/>
      <c r="AV588" s="16"/>
      <c r="AW588" s="16"/>
      <c r="AX588" s="16"/>
      <c r="AY588" s="16"/>
      <c r="AZ588" s="16"/>
      <c r="BA588" s="16"/>
      <c r="BB588" s="16"/>
      <c r="BC588" s="16"/>
      <c r="BD588" s="16"/>
      <c r="BE588" s="16"/>
    </row>
    <row r="589" spans="2:57" x14ac:dyDescent="0.35">
      <c r="B589" s="7" t="s">
        <v>667</v>
      </c>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c r="AA589" s="16"/>
      <c r="AB589" s="16"/>
      <c r="AC589" s="16"/>
      <c r="AD589" s="16"/>
      <c r="AE589" s="16"/>
      <c r="AF589" s="16"/>
      <c r="AG589" s="16"/>
      <c r="AH589" s="16"/>
      <c r="AI589" s="16"/>
      <c r="AJ589" s="16"/>
      <c r="AK589" s="16"/>
      <c r="AL589" s="16"/>
      <c r="AM589" s="16"/>
      <c r="AN589" s="16"/>
      <c r="AO589" s="16"/>
      <c r="AP589" s="16"/>
      <c r="AQ589" s="16"/>
      <c r="AR589" s="16"/>
      <c r="AS589" s="16"/>
      <c r="AT589" s="16"/>
      <c r="AU589" s="16"/>
      <c r="AV589" s="16"/>
      <c r="AW589" s="16"/>
      <c r="AX589" s="16"/>
      <c r="AY589" s="16"/>
      <c r="AZ589" s="16"/>
      <c r="BA589" s="16"/>
      <c r="BB589" s="16"/>
      <c r="BC589" s="16"/>
      <c r="BD589" s="16"/>
      <c r="BE589" s="16"/>
    </row>
    <row r="590" spans="2:57" x14ac:dyDescent="0.35">
      <c r="B590" s="15" t="s">
        <v>14</v>
      </c>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c r="AA590" s="16"/>
      <c r="AB590" s="16"/>
      <c r="AC590" s="16"/>
      <c r="AD590" s="16"/>
      <c r="AE590" s="16"/>
      <c r="AF590" s="16"/>
      <c r="AG590" s="16"/>
      <c r="AH590" s="16"/>
      <c r="AI590" s="16"/>
      <c r="AJ590" s="16"/>
      <c r="AK590" s="16"/>
      <c r="AL590" s="16"/>
      <c r="AM590" s="16"/>
      <c r="AN590" s="16"/>
      <c r="AO590" s="16"/>
      <c r="AP590" s="16"/>
      <c r="AQ590" s="16"/>
      <c r="AR590" s="16"/>
      <c r="AS590" s="16"/>
      <c r="AT590" s="16"/>
      <c r="AU590" s="16"/>
      <c r="AV590" s="16"/>
      <c r="AW590" s="16"/>
      <c r="AX590" s="16"/>
      <c r="AY590" s="16"/>
      <c r="AZ590" s="16"/>
      <c r="BA590" s="16"/>
      <c r="BB590" s="16"/>
      <c r="BC590" s="16"/>
      <c r="BD590" s="16"/>
      <c r="BE590" s="16"/>
    </row>
    <row r="591" spans="2:57" x14ac:dyDescent="0.35">
      <c r="B591" t="s">
        <v>656</v>
      </c>
      <c r="C591" s="16">
        <v>0.30507450118627</v>
      </c>
      <c r="D591" s="16">
        <v>0.33748665454506299</v>
      </c>
      <c r="E591" s="16">
        <v>0.27572856694293502</v>
      </c>
      <c r="F591" s="16"/>
      <c r="G591" s="16">
        <v>0.20286361033391201</v>
      </c>
      <c r="H591" s="16">
        <v>0.29409866190579698</v>
      </c>
      <c r="I591" s="16">
        <v>0.292235845188628</v>
      </c>
      <c r="J591" s="16">
        <v>0.269044902556697</v>
      </c>
      <c r="K591" s="16">
        <v>0.37286532660177701</v>
      </c>
      <c r="L591" s="16">
        <v>0.357177881429735</v>
      </c>
      <c r="M591" s="16"/>
      <c r="N591" s="16">
        <v>0.32303496918390001</v>
      </c>
      <c r="O591" s="16">
        <v>0.28589326240659102</v>
      </c>
      <c r="P591" s="16">
        <v>0.29089461897014701</v>
      </c>
      <c r="Q591" s="16">
        <v>0.33174523765990799</v>
      </c>
      <c r="R591" s="16"/>
      <c r="S591" s="16">
        <v>0.31882202401738202</v>
      </c>
      <c r="T591" s="16">
        <v>0.28408806119701802</v>
      </c>
      <c r="U591" s="16"/>
      <c r="V591" s="16">
        <v>0.31730867435661803</v>
      </c>
      <c r="W591" s="16">
        <v>0.29962070127183399</v>
      </c>
      <c r="X591" s="16">
        <v>0.284480116231493</v>
      </c>
      <c r="Y591" s="16">
        <v>0.42302087786535902</v>
      </c>
      <c r="Z591" s="16"/>
      <c r="AA591" s="16">
        <v>0.263238465697887</v>
      </c>
      <c r="AB591" s="16">
        <v>0.30321614669733299</v>
      </c>
      <c r="AC591" s="16">
        <v>0.324107305445056</v>
      </c>
      <c r="AD591" s="16">
        <v>0.29972931126396601</v>
      </c>
      <c r="AE591" s="16">
        <v>0.41354075166592702</v>
      </c>
      <c r="AF591" s="16">
        <v>0.504186227878473</v>
      </c>
      <c r="AG591" s="16"/>
      <c r="AH591" s="16">
        <v>0.31629420579282802</v>
      </c>
      <c r="AI591" s="16">
        <v>0.343007042613373</v>
      </c>
      <c r="AJ591" s="16"/>
      <c r="AK591" s="16">
        <v>0.28775519284796802</v>
      </c>
      <c r="AL591" s="16">
        <v>0.34639046726176398</v>
      </c>
      <c r="AM591" s="16"/>
      <c r="AN591" s="16">
        <v>0.271930439486469</v>
      </c>
      <c r="AO591" s="16">
        <v>0.37770546300450097</v>
      </c>
      <c r="AP591" s="16"/>
      <c r="AQ591" s="16">
        <v>0.32336098323921503</v>
      </c>
      <c r="AR591" s="16">
        <v>0.27732737144401498</v>
      </c>
      <c r="AS591" s="16">
        <v>0.38309522738962198</v>
      </c>
      <c r="AT591" s="16"/>
      <c r="AU591" s="16">
        <v>0.321953600224759</v>
      </c>
      <c r="AV591" s="16">
        <v>0.28291176945492702</v>
      </c>
      <c r="AW591" s="16"/>
      <c r="AX591" s="16">
        <v>0.303365304483323</v>
      </c>
      <c r="AY591" s="16">
        <v>0.37625532208329698</v>
      </c>
      <c r="AZ591" s="16"/>
      <c r="BA591" s="16">
        <v>0.30002346539469998</v>
      </c>
      <c r="BB591" s="16">
        <v>0.38104286756269601</v>
      </c>
      <c r="BC591" s="16"/>
      <c r="BD591" s="16">
        <v>0.281375046862677</v>
      </c>
      <c r="BE591" s="16">
        <v>0.38410835027340201</v>
      </c>
    </row>
    <row r="592" spans="2:57" x14ac:dyDescent="0.35">
      <c r="B592" t="s">
        <v>657</v>
      </c>
      <c r="C592" s="16">
        <v>0.28656803956830701</v>
      </c>
      <c r="D592" s="16">
        <v>0.301771374621079</v>
      </c>
      <c r="E592" s="16">
        <v>0.27134232054333801</v>
      </c>
      <c r="F592" s="16"/>
      <c r="G592" s="16">
        <v>0.25328854454356697</v>
      </c>
      <c r="H592" s="16">
        <v>0.28756082056116999</v>
      </c>
      <c r="I592" s="16">
        <v>0.264499116896252</v>
      </c>
      <c r="J592" s="16">
        <v>0.35245958316119103</v>
      </c>
      <c r="K592" s="16">
        <v>0.24410587638717701</v>
      </c>
      <c r="L592" s="16">
        <v>0.30575930237474702</v>
      </c>
      <c r="M592" s="16"/>
      <c r="N592" s="16">
        <v>0.27605257207766598</v>
      </c>
      <c r="O592" s="16">
        <v>0.297511063724123</v>
      </c>
      <c r="P592" s="16">
        <v>0.31404120566861399</v>
      </c>
      <c r="Q592" s="16">
        <v>0.24040849415746299</v>
      </c>
      <c r="R592" s="16"/>
      <c r="S592" s="16">
        <v>0.293898484684186</v>
      </c>
      <c r="T592" s="16">
        <v>0.27728289597287098</v>
      </c>
      <c r="U592" s="16"/>
      <c r="V592" s="16">
        <v>0.248979670297379</v>
      </c>
      <c r="W592" s="16">
        <v>0.25671054434620599</v>
      </c>
      <c r="X592" s="16">
        <v>0.35165188695536398</v>
      </c>
      <c r="Y592" s="16">
        <v>0.31512719874485301</v>
      </c>
      <c r="Z592" s="16"/>
      <c r="AA592" s="16">
        <v>0.24790158963296999</v>
      </c>
      <c r="AB592" s="16">
        <v>0.27871983005758399</v>
      </c>
      <c r="AC592" s="16">
        <v>0.29720471786991098</v>
      </c>
      <c r="AD592" s="16">
        <v>0.340869889586356</v>
      </c>
      <c r="AE592" s="16">
        <v>0.29831453443841999</v>
      </c>
      <c r="AF592" s="16">
        <v>0.37752225915246201</v>
      </c>
      <c r="AG592" s="16"/>
      <c r="AH592" s="16">
        <v>0.29478093305944503</v>
      </c>
      <c r="AI592" s="16">
        <v>0.303374111381923</v>
      </c>
      <c r="AJ592" s="16"/>
      <c r="AK592" s="16">
        <v>0.30588099913987099</v>
      </c>
      <c r="AL592" s="16">
        <v>0.30411673278509999</v>
      </c>
      <c r="AM592" s="16"/>
      <c r="AN592" s="16">
        <v>0.322629468389031</v>
      </c>
      <c r="AO592" s="16">
        <v>0.278646151405466</v>
      </c>
      <c r="AP592" s="16"/>
      <c r="AQ592" s="16">
        <v>0.313936516811675</v>
      </c>
      <c r="AR592" s="16">
        <v>0.272051740397804</v>
      </c>
      <c r="AS592" s="16">
        <v>0.31920918842111101</v>
      </c>
      <c r="AT592" s="16"/>
      <c r="AU592" s="16">
        <v>0.28447479806568698</v>
      </c>
      <c r="AV592" s="16">
        <v>0.29404102252196201</v>
      </c>
      <c r="AW592" s="16"/>
      <c r="AX592" s="16">
        <v>0.31818572240024601</v>
      </c>
      <c r="AY592" s="16">
        <v>0.17105665423837299</v>
      </c>
      <c r="AZ592" s="16"/>
      <c r="BA592" s="16">
        <v>0.33029132560771302</v>
      </c>
      <c r="BB592" s="16">
        <v>0.233582128030277</v>
      </c>
      <c r="BC592" s="16"/>
      <c r="BD592" s="16">
        <v>0.33486035566950001</v>
      </c>
      <c r="BE592" s="16">
        <v>0.288391578921531</v>
      </c>
    </row>
    <row r="593" spans="2:57" x14ac:dyDescent="0.35">
      <c r="B593" t="s">
        <v>658</v>
      </c>
      <c r="C593" s="16">
        <v>0.181509856817265</v>
      </c>
      <c r="D593" s="16">
        <v>0.17851014727561301</v>
      </c>
      <c r="E593" s="16">
        <v>0.18611143534087299</v>
      </c>
      <c r="F593" s="16"/>
      <c r="G593" s="16">
        <v>0.26174146567219903</v>
      </c>
      <c r="H593" s="16">
        <v>0.18730649014189299</v>
      </c>
      <c r="I593" s="16">
        <v>0.24533696187710599</v>
      </c>
      <c r="J593" s="16">
        <v>0.18173087455947701</v>
      </c>
      <c r="K593" s="16">
        <v>0.141477457442755</v>
      </c>
      <c r="L593" s="16">
        <v>0.1121676606037</v>
      </c>
      <c r="M593" s="16"/>
      <c r="N593" s="16">
        <v>0.22281630486264101</v>
      </c>
      <c r="O593" s="16">
        <v>0.180033035598263</v>
      </c>
      <c r="P593" s="16">
        <v>0.16190035461458599</v>
      </c>
      <c r="Q593" s="16">
        <v>0.184822205347563</v>
      </c>
      <c r="R593" s="16"/>
      <c r="S593" s="16">
        <v>0.165763587839064</v>
      </c>
      <c r="T593" s="16">
        <v>0.20709672302461599</v>
      </c>
      <c r="U593" s="16"/>
      <c r="V593" s="16">
        <v>0.14515126864615399</v>
      </c>
      <c r="W593" s="16">
        <v>0.20250903178325899</v>
      </c>
      <c r="X593" s="16">
        <v>0.18886507905215699</v>
      </c>
      <c r="Y593" s="16">
        <v>0.16060088224479199</v>
      </c>
      <c r="Z593" s="16"/>
      <c r="AA593" s="16">
        <v>0.17614859992694401</v>
      </c>
      <c r="AB593" s="16">
        <v>0.17384862052336</v>
      </c>
      <c r="AC593" s="16">
        <v>0.17102489526973499</v>
      </c>
      <c r="AD593" s="16">
        <v>0.21741459099301699</v>
      </c>
      <c r="AE593" s="16">
        <v>0.17822575038941499</v>
      </c>
      <c r="AF593" s="16">
        <v>8.8316461896178505E-2</v>
      </c>
      <c r="AG593" s="16"/>
      <c r="AH593" s="16">
        <v>0.18850104399589401</v>
      </c>
      <c r="AI593" s="16">
        <v>0.16956900671936201</v>
      </c>
      <c r="AJ593" s="16"/>
      <c r="AK593" s="16">
        <v>0.20380811451342001</v>
      </c>
      <c r="AL593" s="16">
        <v>0.179534975197643</v>
      </c>
      <c r="AM593" s="16"/>
      <c r="AN593" s="16">
        <v>0.192765685772083</v>
      </c>
      <c r="AO593" s="16">
        <v>0.19498494605541999</v>
      </c>
      <c r="AP593" s="16"/>
      <c r="AQ593" s="16">
        <v>0.14866060562262901</v>
      </c>
      <c r="AR593" s="16">
        <v>0.211259489461703</v>
      </c>
      <c r="AS593" s="16">
        <v>0.16054469416806499</v>
      </c>
      <c r="AT593" s="16"/>
      <c r="AU593" s="16">
        <v>0.18204343750104299</v>
      </c>
      <c r="AV593" s="16">
        <v>0.18405426892511401</v>
      </c>
      <c r="AW593" s="16"/>
      <c r="AX593" s="16">
        <v>0.183316486567148</v>
      </c>
      <c r="AY593" s="16">
        <v>0.15835920310056101</v>
      </c>
      <c r="AZ593" s="16"/>
      <c r="BA593" s="16">
        <v>0.21229465635227701</v>
      </c>
      <c r="BB593" s="16">
        <v>0.28865382638232001</v>
      </c>
      <c r="BC593" s="16"/>
      <c r="BD593" s="16">
        <v>0.21865497709934301</v>
      </c>
      <c r="BE593" s="16">
        <v>0.154754039786583</v>
      </c>
    </row>
    <row r="594" spans="2:57" x14ac:dyDescent="0.35">
      <c r="B594" t="s">
        <v>659</v>
      </c>
      <c r="C594" s="16">
        <v>4.9642737373688101E-2</v>
      </c>
      <c r="D594" s="16">
        <v>6.5782134252277594E-2</v>
      </c>
      <c r="E594" s="16">
        <v>3.4829196488389398E-2</v>
      </c>
      <c r="F594" s="16"/>
      <c r="G594" s="16">
        <v>8.9567152784821899E-2</v>
      </c>
      <c r="H594" s="16">
        <v>5.1674983374147103E-2</v>
      </c>
      <c r="I594" s="16">
        <v>4.7352667193730297E-2</v>
      </c>
      <c r="J594" s="16">
        <v>3.1318721482968999E-2</v>
      </c>
      <c r="K594" s="16">
        <v>2.37006128838258E-2</v>
      </c>
      <c r="L594" s="16">
        <v>6.09220671701401E-2</v>
      </c>
      <c r="M594" s="16"/>
      <c r="N594" s="16">
        <v>5.03333429658872E-2</v>
      </c>
      <c r="O594" s="16">
        <v>3.3943485027304598E-2</v>
      </c>
      <c r="P594" s="16">
        <v>4.2343183464908001E-2</v>
      </c>
      <c r="Q594" s="16">
        <v>7.4550791825348198E-2</v>
      </c>
      <c r="R594" s="16"/>
      <c r="S594" s="16">
        <v>4.20106815756967E-2</v>
      </c>
      <c r="T594" s="16">
        <v>6.1661748997419399E-2</v>
      </c>
      <c r="U594" s="16"/>
      <c r="V594" s="16">
        <v>3.3096657791926103E-2</v>
      </c>
      <c r="W594" s="16">
        <v>6.0023588319327699E-2</v>
      </c>
      <c r="X594" s="16">
        <v>5.4791917764182498E-2</v>
      </c>
      <c r="Y594" s="16">
        <v>2.0574221587022299E-2</v>
      </c>
      <c r="Z594" s="16"/>
      <c r="AA594" s="16">
        <v>6.0671082031150701E-2</v>
      </c>
      <c r="AB594" s="16">
        <v>6.2532500312167102E-2</v>
      </c>
      <c r="AC594" s="16">
        <v>3.9480123518881E-2</v>
      </c>
      <c r="AD594" s="16">
        <v>3.5921177866931997E-2</v>
      </c>
      <c r="AE594" s="16">
        <v>2.6552031864411799E-2</v>
      </c>
      <c r="AF594" s="16">
        <v>2.9975051072885998E-2</v>
      </c>
      <c r="AG594" s="16"/>
      <c r="AH594" s="16">
        <v>4.7897470992685202E-2</v>
      </c>
      <c r="AI594" s="16">
        <v>6.6676752690713506E-2</v>
      </c>
      <c r="AJ594" s="16"/>
      <c r="AK594" s="16">
        <v>6.6849012686087006E-2</v>
      </c>
      <c r="AL594" s="16">
        <v>5.26161695440596E-2</v>
      </c>
      <c r="AM594" s="16"/>
      <c r="AN594" s="16">
        <v>6.6115716909381797E-2</v>
      </c>
      <c r="AO594" s="16">
        <v>5.2202851631382198E-2</v>
      </c>
      <c r="AP594" s="16"/>
      <c r="AQ594" s="16">
        <v>7.5091187490147607E-2</v>
      </c>
      <c r="AR594" s="16">
        <v>3.7773120710664403E-2</v>
      </c>
      <c r="AS594" s="16">
        <v>4.6220857527765002E-2</v>
      </c>
      <c r="AT594" s="16"/>
      <c r="AU594" s="16">
        <v>4.3995942792203001E-2</v>
      </c>
      <c r="AV594" s="16">
        <v>5.7157836544073901E-2</v>
      </c>
      <c r="AW594" s="16"/>
      <c r="AX594" s="16">
        <v>5.1520887315326502E-2</v>
      </c>
      <c r="AY594" s="16">
        <v>4.8226959827410397E-2</v>
      </c>
      <c r="AZ594" s="16"/>
      <c r="BA594" s="16">
        <v>5.4433017120745698E-2</v>
      </c>
      <c r="BB594" s="16">
        <v>7.2189175063281805E-2</v>
      </c>
      <c r="BC594" s="16"/>
      <c r="BD594" s="16">
        <v>6.8072891866673493E-2</v>
      </c>
      <c r="BE594" s="16">
        <v>4.9088483947241697E-2</v>
      </c>
    </row>
    <row r="595" spans="2:57" x14ac:dyDescent="0.35">
      <c r="B595" t="s">
        <v>660</v>
      </c>
      <c r="C595" s="16">
        <v>2.41061921380844E-2</v>
      </c>
      <c r="D595" s="16">
        <v>2.5356965514468598E-2</v>
      </c>
      <c r="E595" s="16">
        <v>2.3154485795234599E-2</v>
      </c>
      <c r="F595" s="16"/>
      <c r="G595" s="16">
        <v>2.0488582498985702E-2</v>
      </c>
      <c r="H595" s="16">
        <v>2.58665927063975E-2</v>
      </c>
      <c r="I595" s="16">
        <v>6.0104503374845498E-2</v>
      </c>
      <c r="J595" s="16">
        <v>1.6025182891874101E-2</v>
      </c>
      <c r="K595" s="16">
        <v>2.3516032215393199E-2</v>
      </c>
      <c r="L595" s="16">
        <v>3.3993392423681398E-3</v>
      </c>
      <c r="M595" s="16"/>
      <c r="N595" s="16">
        <v>2.5075542380687502E-2</v>
      </c>
      <c r="O595" s="16">
        <v>3.5442551639462999E-2</v>
      </c>
      <c r="P595" s="16">
        <v>1.8677390356442201E-2</v>
      </c>
      <c r="Q595" s="16">
        <v>2.2259753999564199E-2</v>
      </c>
      <c r="R595" s="16"/>
      <c r="S595" s="16">
        <v>1.9296983215458599E-2</v>
      </c>
      <c r="T595" s="16">
        <v>3.1608134580238999E-2</v>
      </c>
      <c r="U595" s="16"/>
      <c r="V595" s="16">
        <v>3.77916928319805E-2</v>
      </c>
      <c r="W595" s="16">
        <v>1.86023487714497E-2</v>
      </c>
      <c r="X595" s="16">
        <v>2.0998149814643201E-2</v>
      </c>
      <c r="Y595" s="16">
        <v>1.3543004210782699E-2</v>
      </c>
      <c r="Z595" s="16"/>
      <c r="AA595" s="16">
        <v>2.8687047741103699E-2</v>
      </c>
      <c r="AB595" s="16">
        <v>3.9911341831644E-2</v>
      </c>
      <c r="AC595" s="16">
        <v>0</v>
      </c>
      <c r="AD595" s="16">
        <v>2.34733760165905E-2</v>
      </c>
      <c r="AE595" s="16">
        <v>8.8188525507358895E-3</v>
      </c>
      <c r="AF595" s="16">
        <v>0</v>
      </c>
      <c r="AG595" s="16"/>
      <c r="AH595" s="16">
        <v>2.3124796657432799E-2</v>
      </c>
      <c r="AI595" s="16">
        <v>1.63079524675512E-2</v>
      </c>
      <c r="AJ595" s="16"/>
      <c r="AK595" s="16">
        <v>2.7963855878053799E-2</v>
      </c>
      <c r="AL595" s="16">
        <v>1.40130505532521E-2</v>
      </c>
      <c r="AM595" s="16"/>
      <c r="AN595" s="16">
        <v>2.39210845746755E-2</v>
      </c>
      <c r="AO595" s="16">
        <v>1.6426454177755598E-2</v>
      </c>
      <c r="AP595" s="16"/>
      <c r="AQ595" s="16">
        <v>2.0785873579875502E-2</v>
      </c>
      <c r="AR595" s="16">
        <v>3.3182665919405399E-2</v>
      </c>
      <c r="AS595" s="16">
        <v>1.6016713246780799E-2</v>
      </c>
      <c r="AT595" s="16"/>
      <c r="AU595" s="16">
        <v>2.6554697884560299E-2</v>
      </c>
      <c r="AV595" s="16">
        <v>2.1645152024988099E-2</v>
      </c>
      <c r="AW595" s="16"/>
      <c r="AX595" s="16">
        <v>2.2726503422701699E-2</v>
      </c>
      <c r="AY595" s="16">
        <v>9.2178338965947307E-3</v>
      </c>
      <c r="AZ595" s="16"/>
      <c r="BA595" s="16">
        <v>2.16972995708134E-2</v>
      </c>
      <c r="BB595" s="16">
        <v>2.4532002961425999E-2</v>
      </c>
      <c r="BC595" s="16"/>
      <c r="BD595" s="16">
        <v>2.34352874868262E-2</v>
      </c>
      <c r="BE595" s="16">
        <v>2.5216801878620999E-2</v>
      </c>
    </row>
    <row r="596" spans="2:57" x14ac:dyDescent="0.35">
      <c r="B596" t="s">
        <v>103</v>
      </c>
      <c r="C596" s="16">
        <v>0.15309867291638499</v>
      </c>
      <c r="D596" s="16">
        <v>9.1092723791498298E-2</v>
      </c>
      <c r="E596" s="16">
        <v>0.20883399488922999</v>
      </c>
      <c r="F596" s="16"/>
      <c r="G596" s="16">
        <v>0.172050644166514</v>
      </c>
      <c r="H596" s="16">
        <v>0.153492451310596</v>
      </c>
      <c r="I596" s="16">
        <v>9.0470905469437493E-2</v>
      </c>
      <c r="J596" s="16">
        <v>0.14942073534779099</v>
      </c>
      <c r="K596" s="16">
        <v>0.194334694469073</v>
      </c>
      <c r="L596" s="16">
        <v>0.16057374917931</v>
      </c>
      <c r="M596" s="16"/>
      <c r="N596" s="16">
        <v>0.102687268529218</v>
      </c>
      <c r="O596" s="16">
        <v>0.16717660160425499</v>
      </c>
      <c r="P596" s="16">
        <v>0.172143246925303</v>
      </c>
      <c r="Q596" s="16">
        <v>0.146213517010154</v>
      </c>
      <c r="R596" s="16"/>
      <c r="S596" s="16">
        <v>0.16020823866821199</v>
      </c>
      <c r="T596" s="16">
        <v>0.13826243622783599</v>
      </c>
      <c r="U596" s="16"/>
      <c r="V596" s="16">
        <v>0.21767203607594199</v>
      </c>
      <c r="W596" s="16">
        <v>0.162533785507923</v>
      </c>
      <c r="X596" s="16">
        <v>9.9212850182160098E-2</v>
      </c>
      <c r="Y596" s="16">
        <v>6.7133815347190498E-2</v>
      </c>
      <c r="Z596" s="16"/>
      <c r="AA596" s="16">
        <v>0.22335321496994401</v>
      </c>
      <c r="AB596" s="16">
        <v>0.14177156057791099</v>
      </c>
      <c r="AC596" s="16">
        <v>0.16818295789641699</v>
      </c>
      <c r="AD596" s="16">
        <v>8.2591654273138596E-2</v>
      </c>
      <c r="AE596" s="16">
        <v>7.4548079091089903E-2</v>
      </c>
      <c r="AF596" s="16">
        <v>0</v>
      </c>
      <c r="AG596" s="16"/>
      <c r="AH596" s="16">
        <v>0.12940154950171501</v>
      </c>
      <c r="AI596" s="16">
        <v>0.101065134127077</v>
      </c>
      <c r="AJ596" s="16"/>
      <c r="AK596" s="16">
        <v>0.10774282493460099</v>
      </c>
      <c r="AL596" s="16">
        <v>0.103328604658182</v>
      </c>
      <c r="AM596" s="16"/>
      <c r="AN596" s="16">
        <v>0.12263760486835899</v>
      </c>
      <c r="AO596" s="16">
        <v>8.0034133725475506E-2</v>
      </c>
      <c r="AP596" s="16"/>
      <c r="AQ596" s="16">
        <v>0.118164833256459</v>
      </c>
      <c r="AR596" s="16">
        <v>0.168405612066408</v>
      </c>
      <c r="AS596" s="16">
        <v>7.4913319246655494E-2</v>
      </c>
      <c r="AT596" s="16"/>
      <c r="AU596" s="16">
        <v>0.140977523531748</v>
      </c>
      <c r="AV596" s="16">
        <v>0.160189950528935</v>
      </c>
      <c r="AW596" s="16"/>
      <c r="AX596" s="16">
        <v>0.12088509581125501</v>
      </c>
      <c r="AY596" s="16">
        <v>0.236884026853764</v>
      </c>
      <c r="AZ596" s="16"/>
      <c r="BA596" s="16">
        <v>8.1260235953750704E-2</v>
      </c>
      <c r="BB596" s="16">
        <v>0</v>
      </c>
      <c r="BC596" s="16"/>
      <c r="BD596" s="16">
        <v>7.3601441014980201E-2</v>
      </c>
      <c r="BE596" s="16">
        <v>9.8440745192621595E-2</v>
      </c>
    </row>
    <row r="597" spans="2:57" x14ac:dyDescent="0.35">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c r="AA597" s="16"/>
      <c r="AB597" s="16"/>
      <c r="AC597" s="16"/>
      <c r="AD597" s="16"/>
      <c r="AE597" s="16"/>
      <c r="AF597" s="16"/>
      <c r="AG597" s="16"/>
      <c r="AH597" s="16"/>
      <c r="AI597" s="16"/>
      <c r="AJ597" s="16"/>
      <c r="AK597" s="16"/>
      <c r="AL597" s="16"/>
      <c r="AM597" s="16"/>
      <c r="AN597" s="16"/>
      <c r="AO597" s="16"/>
      <c r="AP597" s="16"/>
      <c r="AQ597" s="16"/>
      <c r="AR597" s="16"/>
      <c r="AS597" s="16"/>
      <c r="AT597" s="16"/>
      <c r="AU597" s="16"/>
      <c r="AV597" s="16"/>
      <c r="AW597" s="16"/>
      <c r="AX597" s="16"/>
      <c r="AY597" s="16"/>
      <c r="AZ597" s="16"/>
      <c r="BA597" s="16"/>
      <c r="BB597" s="16"/>
      <c r="BC597" s="16"/>
      <c r="BD597" s="16"/>
      <c r="BE597" s="16"/>
    </row>
    <row r="598" spans="2:57" x14ac:dyDescent="0.35">
      <c r="B598" s="7" t="s">
        <v>668</v>
      </c>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c r="AA598" s="16"/>
      <c r="AB598" s="16"/>
      <c r="AC598" s="16"/>
      <c r="AD598" s="16"/>
      <c r="AE598" s="16"/>
      <c r="AF598" s="16"/>
      <c r="AG598" s="16"/>
      <c r="AH598" s="16"/>
      <c r="AI598" s="16"/>
      <c r="AJ598" s="16"/>
      <c r="AK598" s="16"/>
      <c r="AL598" s="16"/>
      <c r="AM598" s="16"/>
      <c r="AN598" s="16"/>
      <c r="AO598" s="16"/>
      <c r="AP598" s="16"/>
      <c r="AQ598" s="16"/>
      <c r="AR598" s="16"/>
      <c r="AS598" s="16"/>
      <c r="AT598" s="16"/>
      <c r="AU598" s="16"/>
      <c r="AV598" s="16"/>
      <c r="AW598" s="16"/>
      <c r="AX598" s="16"/>
      <c r="AY598" s="16"/>
      <c r="AZ598" s="16"/>
      <c r="BA598" s="16"/>
      <c r="BB598" s="16"/>
      <c r="BC598" s="16"/>
      <c r="BD598" s="16"/>
      <c r="BE598" s="16"/>
    </row>
    <row r="599" spans="2:57" x14ac:dyDescent="0.35">
      <c r="B599" s="15" t="s">
        <v>14</v>
      </c>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c r="AA599" s="16"/>
      <c r="AB599" s="16"/>
      <c r="AC599" s="16"/>
      <c r="AD599" s="16"/>
      <c r="AE599" s="16"/>
      <c r="AF599" s="16"/>
      <c r="AG599" s="16"/>
      <c r="AH599" s="16"/>
      <c r="AI599" s="16"/>
      <c r="AJ599" s="16"/>
      <c r="AK599" s="16"/>
      <c r="AL599" s="16"/>
      <c r="AM599" s="16"/>
      <c r="AN599" s="16"/>
      <c r="AO599" s="16"/>
      <c r="AP599" s="16"/>
      <c r="AQ599" s="16"/>
      <c r="AR599" s="16"/>
      <c r="AS599" s="16"/>
      <c r="AT599" s="16"/>
      <c r="AU599" s="16"/>
      <c r="AV599" s="16"/>
      <c r="AW599" s="16"/>
      <c r="AX599" s="16"/>
      <c r="AY599" s="16"/>
      <c r="AZ599" s="16"/>
      <c r="BA599" s="16"/>
      <c r="BB599" s="16"/>
      <c r="BC599" s="16"/>
      <c r="BD599" s="16"/>
      <c r="BE599" s="16"/>
    </row>
    <row r="600" spans="2:57" x14ac:dyDescent="0.35">
      <c r="B600" t="s">
        <v>656</v>
      </c>
      <c r="C600" s="16">
        <v>0.49998497297113698</v>
      </c>
      <c r="D600" s="16">
        <v>0.50334462646200995</v>
      </c>
      <c r="E600" s="16">
        <v>0.49781980906010698</v>
      </c>
      <c r="F600" s="16"/>
      <c r="G600" s="16">
        <v>0.40783540096198101</v>
      </c>
      <c r="H600" s="16">
        <v>0.50839729198163996</v>
      </c>
      <c r="I600" s="16">
        <v>0.471043212699919</v>
      </c>
      <c r="J600" s="16">
        <v>0.44657873070560999</v>
      </c>
      <c r="K600" s="16">
        <v>0.54866654349697697</v>
      </c>
      <c r="L600" s="16">
        <v>0.57058434975907302</v>
      </c>
      <c r="M600" s="16"/>
      <c r="N600" s="16">
        <v>0.51873859914490394</v>
      </c>
      <c r="O600" s="16">
        <v>0.49381109072946899</v>
      </c>
      <c r="P600" s="16">
        <v>0.52307595701125897</v>
      </c>
      <c r="Q600" s="16">
        <v>0.45489103452122098</v>
      </c>
      <c r="R600" s="16"/>
      <c r="S600" s="16">
        <v>0.51256868381339504</v>
      </c>
      <c r="T600" s="16">
        <v>0.482701533781769</v>
      </c>
      <c r="U600" s="16"/>
      <c r="V600" s="16">
        <v>0.46345080534619898</v>
      </c>
      <c r="W600" s="16">
        <v>0.50279691040892904</v>
      </c>
      <c r="X600" s="16">
        <v>0.52336676415224304</v>
      </c>
      <c r="Y600" s="16">
        <v>0.52705407454437203</v>
      </c>
      <c r="Z600" s="16"/>
      <c r="AA600" s="16">
        <v>0.41709687035456799</v>
      </c>
      <c r="AB600" s="16">
        <v>0.53909536856158402</v>
      </c>
      <c r="AC600" s="16">
        <v>0.63372799967509197</v>
      </c>
      <c r="AD600" s="16">
        <v>0.50164920950776704</v>
      </c>
      <c r="AE600" s="16">
        <v>0.56560976258548101</v>
      </c>
      <c r="AF600" s="16">
        <v>0.69114033982493805</v>
      </c>
      <c r="AG600" s="16"/>
      <c r="AH600" s="16">
        <v>0.53589291140458795</v>
      </c>
      <c r="AI600" s="16">
        <v>0.48107272815117902</v>
      </c>
      <c r="AJ600" s="16"/>
      <c r="AK600" s="16">
        <v>0.50869692837974001</v>
      </c>
      <c r="AL600" s="16">
        <v>0.49232331158456699</v>
      </c>
      <c r="AM600" s="16"/>
      <c r="AN600" s="16">
        <v>0.50912717271755403</v>
      </c>
      <c r="AO600" s="16">
        <v>0.51194221433642995</v>
      </c>
      <c r="AP600" s="16"/>
      <c r="AQ600" s="16">
        <v>0.56950271844665301</v>
      </c>
      <c r="AR600" s="16">
        <v>0.48807583983464298</v>
      </c>
      <c r="AS600" s="16">
        <v>0.52672164480725303</v>
      </c>
      <c r="AT600" s="16"/>
      <c r="AU600" s="16">
        <v>0.49923670848051899</v>
      </c>
      <c r="AV600" s="16">
        <v>0.50197995897151204</v>
      </c>
      <c r="AW600" s="16"/>
      <c r="AX600" s="16">
        <v>0.51206032224752596</v>
      </c>
      <c r="AY600" s="16">
        <v>0.52038050826475502</v>
      </c>
      <c r="AZ600" s="16"/>
      <c r="BA600" s="16">
        <v>0.50052254318578304</v>
      </c>
      <c r="BB600" s="16">
        <v>0.59006259446925502</v>
      </c>
      <c r="BC600" s="16"/>
      <c r="BD600" s="16">
        <v>0.50293813856859504</v>
      </c>
      <c r="BE600" s="16">
        <v>0.59201497859622698</v>
      </c>
    </row>
    <row r="601" spans="2:57" x14ac:dyDescent="0.35">
      <c r="B601" t="s">
        <v>657</v>
      </c>
      <c r="C601" s="16">
        <v>0.242077920994623</v>
      </c>
      <c r="D601" s="16">
        <v>0.29202322791100799</v>
      </c>
      <c r="E601" s="16">
        <v>0.19349764542283501</v>
      </c>
      <c r="F601" s="16"/>
      <c r="G601" s="16">
        <v>0.223895027573732</v>
      </c>
      <c r="H601" s="16">
        <v>0.19360276549027899</v>
      </c>
      <c r="I601" s="16">
        <v>0.223967829774434</v>
      </c>
      <c r="J601" s="16">
        <v>0.31347448179183102</v>
      </c>
      <c r="K601" s="16">
        <v>0.23074414263031001</v>
      </c>
      <c r="L601" s="16">
        <v>0.26251810332972603</v>
      </c>
      <c r="M601" s="16"/>
      <c r="N601" s="16">
        <v>0.24164385223920901</v>
      </c>
      <c r="O601" s="16">
        <v>0.25791307417354098</v>
      </c>
      <c r="P601" s="16">
        <v>0.227275639758616</v>
      </c>
      <c r="Q601" s="16">
        <v>0.25237055470620201</v>
      </c>
      <c r="R601" s="16"/>
      <c r="S601" s="16">
        <v>0.255424746317643</v>
      </c>
      <c r="T601" s="16">
        <v>0.224342589629762</v>
      </c>
      <c r="U601" s="16"/>
      <c r="V601" s="16">
        <v>0.23497252523720299</v>
      </c>
      <c r="W601" s="16">
        <v>0.23323133122422601</v>
      </c>
      <c r="X601" s="16">
        <v>0.25601686270133001</v>
      </c>
      <c r="Y601" s="16">
        <v>0.26391842736728799</v>
      </c>
      <c r="Z601" s="16"/>
      <c r="AA601" s="16">
        <v>0.23777444821805599</v>
      </c>
      <c r="AB601" s="16">
        <v>0.22489327569384801</v>
      </c>
      <c r="AC601" s="16">
        <v>0.22281038733994901</v>
      </c>
      <c r="AD601" s="16">
        <v>0.26835437987916999</v>
      </c>
      <c r="AE601" s="16">
        <v>0.26886356941356998</v>
      </c>
      <c r="AF601" s="16">
        <v>0.19763401022500901</v>
      </c>
      <c r="AG601" s="16"/>
      <c r="AH601" s="16">
        <v>0.23554567978527299</v>
      </c>
      <c r="AI601" s="16">
        <v>0.29397431792786899</v>
      </c>
      <c r="AJ601" s="16"/>
      <c r="AK601" s="16">
        <v>0.25431256068809799</v>
      </c>
      <c r="AL601" s="16">
        <v>0.275857574226472</v>
      </c>
      <c r="AM601" s="16"/>
      <c r="AN601" s="16">
        <v>0.25026698990991503</v>
      </c>
      <c r="AO601" s="16">
        <v>0.25456153576781299</v>
      </c>
      <c r="AP601" s="16"/>
      <c r="AQ601" s="16">
        <v>0.25420982106200901</v>
      </c>
      <c r="AR601" s="16">
        <v>0.23464319744506201</v>
      </c>
      <c r="AS601" s="16">
        <v>0.25621417145404002</v>
      </c>
      <c r="AT601" s="16"/>
      <c r="AU601" s="16">
        <v>0.25169666698190502</v>
      </c>
      <c r="AV601" s="16">
        <v>0.234985914500038</v>
      </c>
      <c r="AW601" s="16"/>
      <c r="AX601" s="16">
        <v>0.257399143921893</v>
      </c>
      <c r="AY601" s="16">
        <v>0.20798188788986499</v>
      </c>
      <c r="AZ601" s="16"/>
      <c r="BA601" s="16">
        <v>0.25797617083476798</v>
      </c>
      <c r="BB601" s="16">
        <v>0.23514706043707501</v>
      </c>
      <c r="BC601" s="16"/>
      <c r="BD601" s="16">
        <v>0.28369795308636803</v>
      </c>
      <c r="BE601" s="16">
        <v>0.22630049609363301</v>
      </c>
    </row>
    <row r="602" spans="2:57" x14ac:dyDescent="0.35">
      <c r="B602" t="s">
        <v>658</v>
      </c>
      <c r="C602" s="16">
        <v>0.105094055816725</v>
      </c>
      <c r="D602" s="16">
        <v>8.7566581086242504E-2</v>
      </c>
      <c r="E602" s="16">
        <v>0.12272246379580599</v>
      </c>
      <c r="F602" s="16"/>
      <c r="G602" s="16">
        <v>0.20377062354932601</v>
      </c>
      <c r="H602" s="16">
        <v>0.103363017789749</v>
      </c>
      <c r="I602" s="16">
        <v>0.136270449684533</v>
      </c>
      <c r="J602" s="16">
        <v>0.11525162300648201</v>
      </c>
      <c r="K602" s="16">
        <v>9.6077894768278396E-2</v>
      </c>
      <c r="L602" s="16">
        <v>2.47539434855076E-2</v>
      </c>
      <c r="M602" s="16"/>
      <c r="N602" s="16">
        <v>0.101244481165047</v>
      </c>
      <c r="O602" s="16">
        <v>9.9687743132682097E-2</v>
      </c>
      <c r="P602" s="16">
        <v>9.0955305470674305E-2</v>
      </c>
      <c r="Q602" s="16">
        <v>0.135261239588233</v>
      </c>
      <c r="R602" s="16"/>
      <c r="S602" s="16">
        <v>6.9552001139606398E-2</v>
      </c>
      <c r="T602" s="16">
        <v>0.15980716524861699</v>
      </c>
      <c r="U602" s="16"/>
      <c r="V602" s="16">
        <v>8.1502063735729005E-2</v>
      </c>
      <c r="W602" s="16">
        <v>0.13743447832230901</v>
      </c>
      <c r="X602" s="16">
        <v>8.4005476004092305E-2</v>
      </c>
      <c r="Y602" s="16">
        <v>0.10777645694334501</v>
      </c>
      <c r="Z602" s="16"/>
      <c r="AA602" s="16">
        <v>0.12561206387096699</v>
      </c>
      <c r="AB602" s="16">
        <v>8.1506899175233904E-2</v>
      </c>
      <c r="AC602" s="16">
        <v>8.2228631782211806E-2</v>
      </c>
      <c r="AD602" s="16">
        <v>0.112068483385518</v>
      </c>
      <c r="AE602" s="16">
        <v>8.7581182677275701E-2</v>
      </c>
      <c r="AF602" s="16">
        <v>5.8756787900898902E-2</v>
      </c>
      <c r="AG602" s="16"/>
      <c r="AH602" s="16">
        <v>0.11482211004500099</v>
      </c>
      <c r="AI602" s="16">
        <v>0.103158014809013</v>
      </c>
      <c r="AJ602" s="16"/>
      <c r="AK602" s="16">
        <v>0.1243768897696</v>
      </c>
      <c r="AL602" s="16">
        <v>9.5259539919962805E-2</v>
      </c>
      <c r="AM602" s="16"/>
      <c r="AN602" s="16">
        <v>0.118295535891713</v>
      </c>
      <c r="AO602" s="16">
        <v>0.111773851465506</v>
      </c>
      <c r="AP602" s="16"/>
      <c r="AQ602" s="16">
        <v>7.1804766222330396E-2</v>
      </c>
      <c r="AR602" s="16">
        <v>0.120001323789069</v>
      </c>
      <c r="AS602" s="16">
        <v>0.109470933849735</v>
      </c>
      <c r="AT602" s="16"/>
      <c r="AU602" s="16">
        <v>0.10110433015437301</v>
      </c>
      <c r="AV602" s="16">
        <v>0.11162766497424299</v>
      </c>
      <c r="AW602" s="16"/>
      <c r="AX602" s="16">
        <v>0.105567469114798</v>
      </c>
      <c r="AY602" s="16">
        <v>8.0054389163641701E-2</v>
      </c>
      <c r="AZ602" s="16"/>
      <c r="BA602" s="16">
        <v>0.139807862776158</v>
      </c>
      <c r="BB602" s="16">
        <v>0.113964821935751</v>
      </c>
      <c r="BC602" s="16"/>
      <c r="BD602" s="16">
        <v>0.11717156794500901</v>
      </c>
      <c r="BE602" s="16">
        <v>9.0591073215763804E-2</v>
      </c>
    </row>
    <row r="603" spans="2:57" x14ac:dyDescent="0.35">
      <c r="B603" t="s">
        <v>659</v>
      </c>
      <c r="C603" s="16">
        <v>1.7619811411514301E-2</v>
      </c>
      <c r="D603" s="16">
        <v>2.0817094181897401E-2</v>
      </c>
      <c r="E603" s="16">
        <v>1.4760628992751001E-2</v>
      </c>
      <c r="F603" s="16"/>
      <c r="G603" s="16">
        <v>2.0677276302790901E-2</v>
      </c>
      <c r="H603" s="16">
        <v>1.8186787458085801E-2</v>
      </c>
      <c r="I603" s="16">
        <v>3.2706744425806997E-2</v>
      </c>
      <c r="J603" s="16">
        <v>1.0457142551681E-2</v>
      </c>
      <c r="K603" s="16">
        <v>1.00147349231969E-2</v>
      </c>
      <c r="L603" s="16">
        <v>1.5098488296380001E-2</v>
      </c>
      <c r="M603" s="16"/>
      <c r="N603" s="16">
        <v>3.50929256697586E-2</v>
      </c>
      <c r="O603" s="16">
        <v>2.3173485399562901E-2</v>
      </c>
      <c r="P603" s="16">
        <v>6.9335330692068004E-3</v>
      </c>
      <c r="Q603" s="16">
        <v>1.74800266666559E-2</v>
      </c>
      <c r="R603" s="16"/>
      <c r="S603" s="16">
        <v>2.0946566295503601E-2</v>
      </c>
      <c r="T603" s="16">
        <v>1.16948142446741E-2</v>
      </c>
      <c r="U603" s="16"/>
      <c r="V603" s="16">
        <v>8.5355765553222895E-3</v>
      </c>
      <c r="W603" s="16">
        <v>1.58445040961025E-2</v>
      </c>
      <c r="X603" s="16">
        <v>2.8109671386468301E-2</v>
      </c>
      <c r="Y603" s="16">
        <v>1.3543004210782699E-2</v>
      </c>
      <c r="Z603" s="16"/>
      <c r="AA603" s="16">
        <v>1.12744062492464E-2</v>
      </c>
      <c r="AB603" s="16">
        <v>2.1839733703296199E-2</v>
      </c>
      <c r="AC603" s="16">
        <v>1.9325664301478199E-2</v>
      </c>
      <c r="AD603" s="16">
        <v>1.67162673603076E-2</v>
      </c>
      <c r="AE603" s="16">
        <v>3.5248677811013499E-2</v>
      </c>
      <c r="AF603" s="16">
        <v>2.24938109762685E-2</v>
      </c>
      <c r="AG603" s="16"/>
      <c r="AH603" s="16">
        <v>2.1172945803316301E-2</v>
      </c>
      <c r="AI603" s="16">
        <v>1.6144077968162401E-2</v>
      </c>
      <c r="AJ603" s="16"/>
      <c r="AK603" s="16">
        <v>2.5684777154859801E-2</v>
      </c>
      <c r="AL603" s="16">
        <v>1.14673222336188E-2</v>
      </c>
      <c r="AM603" s="16"/>
      <c r="AN603" s="16">
        <v>2.7196953629598401E-2</v>
      </c>
      <c r="AO603" s="16">
        <v>1.7248908621292199E-2</v>
      </c>
      <c r="AP603" s="16"/>
      <c r="AQ603" s="16">
        <v>1.9907184861429901E-2</v>
      </c>
      <c r="AR603" s="16">
        <v>1.7230902852157899E-2</v>
      </c>
      <c r="AS603" s="16">
        <v>1.9065236215681E-2</v>
      </c>
      <c r="AT603" s="16"/>
      <c r="AU603" s="16">
        <v>2.21516596568808E-2</v>
      </c>
      <c r="AV603" s="16">
        <v>1.2592885423943399E-2</v>
      </c>
      <c r="AW603" s="16"/>
      <c r="AX603" s="16">
        <v>1.8186551804473702E-2</v>
      </c>
      <c r="AY603" s="16">
        <v>1.97620262690551E-2</v>
      </c>
      <c r="AZ603" s="16"/>
      <c r="BA603" s="16">
        <v>1.7591811375452002E-2</v>
      </c>
      <c r="BB603" s="16">
        <v>0</v>
      </c>
      <c r="BC603" s="16"/>
      <c r="BD603" s="16">
        <v>1.9684406791022801E-2</v>
      </c>
      <c r="BE603" s="16">
        <v>2.4117634601646301E-2</v>
      </c>
    </row>
    <row r="604" spans="2:57" x14ac:dyDescent="0.35">
      <c r="B604" t="s">
        <v>660</v>
      </c>
      <c r="C604" s="16">
        <v>3.1098830453334999E-2</v>
      </c>
      <c r="D604" s="16">
        <v>2.3485739215238201E-2</v>
      </c>
      <c r="E604" s="16">
        <v>3.86147782743149E-2</v>
      </c>
      <c r="F604" s="16"/>
      <c r="G604" s="16">
        <v>2.5482220646625201E-2</v>
      </c>
      <c r="H604" s="16">
        <v>5.72308690450892E-2</v>
      </c>
      <c r="I604" s="16">
        <v>3.9487548644977E-2</v>
      </c>
      <c r="J604" s="16">
        <v>2.2851906512936501E-2</v>
      </c>
      <c r="K604" s="16">
        <v>1.8822721667068901E-2</v>
      </c>
      <c r="L604" s="16">
        <v>2.1704390407688502E-2</v>
      </c>
      <c r="M604" s="16"/>
      <c r="N604" s="16">
        <v>2.4400926446634E-2</v>
      </c>
      <c r="O604" s="16">
        <v>2.6027873016941601E-2</v>
      </c>
      <c r="P604" s="16">
        <v>3.4449076335965299E-2</v>
      </c>
      <c r="Q604" s="16">
        <v>3.4913690643265702E-2</v>
      </c>
      <c r="R604" s="16"/>
      <c r="S604" s="16">
        <v>3.29987038725887E-2</v>
      </c>
      <c r="T604" s="16">
        <v>2.8540724726482E-2</v>
      </c>
      <c r="U604" s="16"/>
      <c r="V604" s="16">
        <v>3.2381999009741098E-2</v>
      </c>
      <c r="W604" s="16">
        <v>1.4755888384425601E-2</v>
      </c>
      <c r="X604" s="16">
        <v>5.2067393799045299E-2</v>
      </c>
      <c r="Y604" s="16">
        <v>2.0574221587022299E-2</v>
      </c>
      <c r="Z604" s="16"/>
      <c r="AA604" s="16">
        <v>2.8908094913145301E-2</v>
      </c>
      <c r="AB604" s="16">
        <v>3.8918781013025601E-2</v>
      </c>
      <c r="AC604" s="16">
        <v>0</v>
      </c>
      <c r="AD604" s="16">
        <v>4.4966812855973197E-2</v>
      </c>
      <c r="AE604" s="16">
        <v>2.64565576522077E-2</v>
      </c>
      <c r="AF604" s="16">
        <v>2.9975051072885998E-2</v>
      </c>
      <c r="AG604" s="16"/>
      <c r="AH604" s="16">
        <v>3.37677169741991E-2</v>
      </c>
      <c r="AI604" s="16">
        <v>2.90627149599599E-2</v>
      </c>
      <c r="AJ604" s="16"/>
      <c r="AK604" s="16">
        <v>3.95288523581033E-2</v>
      </c>
      <c r="AL604" s="16">
        <v>3.5801824429710201E-2</v>
      </c>
      <c r="AM604" s="16"/>
      <c r="AN604" s="16">
        <v>3.3749399798575698E-2</v>
      </c>
      <c r="AO604" s="16">
        <v>3.4365028473963201E-2</v>
      </c>
      <c r="AP604" s="16"/>
      <c r="AQ604" s="16">
        <v>3.4784300033499603E-2</v>
      </c>
      <c r="AR604" s="16">
        <v>1.21408669438441E-2</v>
      </c>
      <c r="AS604" s="16">
        <v>4.36103900728807E-2</v>
      </c>
      <c r="AT604" s="16"/>
      <c r="AU604" s="16">
        <v>4.17314961581517E-2</v>
      </c>
      <c r="AV604" s="16">
        <v>1.9125611009042601E-2</v>
      </c>
      <c r="AW604" s="16"/>
      <c r="AX604" s="16">
        <v>3.2717780478094698E-2</v>
      </c>
      <c r="AY604" s="16">
        <v>2.26582497528365E-2</v>
      </c>
      <c r="AZ604" s="16"/>
      <c r="BA604" s="16">
        <v>3.2935899148452699E-2</v>
      </c>
      <c r="BB604" s="16">
        <v>5.1348227734426898E-2</v>
      </c>
      <c r="BC604" s="16"/>
      <c r="BD604" s="16">
        <v>3.5610326045348403E-2</v>
      </c>
      <c r="BE604" s="16">
        <v>2.95058303322208E-2</v>
      </c>
    </row>
    <row r="605" spans="2:57" x14ac:dyDescent="0.35">
      <c r="B605" t="s">
        <v>103</v>
      </c>
      <c r="C605" s="16">
        <v>0.104124408352666</v>
      </c>
      <c r="D605" s="16">
        <v>7.27627311436045E-2</v>
      </c>
      <c r="E605" s="16">
        <v>0.13258467445418701</v>
      </c>
      <c r="F605" s="16"/>
      <c r="G605" s="16">
        <v>0.118339450965545</v>
      </c>
      <c r="H605" s="16">
        <v>0.11921926823515699</v>
      </c>
      <c r="I605" s="16">
        <v>9.6524214770330199E-2</v>
      </c>
      <c r="J605" s="16">
        <v>9.13861154314594E-2</v>
      </c>
      <c r="K605" s="16">
        <v>9.5673962514168501E-2</v>
      </c>
      <c r="L605" s="16">
        <v>0.10534072472162501</v>
      </c>
      <c r="M605" s="16"/>
      <c r="N605" s="16">
        <v>7.8879215334447195E-2</v>
      </c>
      <c r="O605" s="16">
        <v>9.9386733547803294E-2</v>
      </c>
      <c r="P605" s="16">
        <v>0.117310488354279</v>
      </c>
      <c r="Q605" s="16">
        <v>0.105083453874423</v>
      </c>
      <c r="R605" s="16"/>
      <c r="S605" s="16">
        <v>0.108509298561264</v>
      </c>
      <c r="T605" s="16">
        <v>9.2913172368695701E-2</v>
      </c>
      <c r="U605" s="16"/>
      <c r="V605" s="16">
        <v>0.179157030115806</v>
      </c>
      <c r="W605" s="16">
        <v>9.5936887564008297E-2</v>
      </c>
      <c r="X605" s="16">
        <v>5.6433831956821098E-2</v>
      </c>
      <c r="Y605" s="16">
        <v>6.7133815347190498E-2</v>
      </c>
      <c r="Z605" s="16"/>
      <c r="AA605" s="16">
        <v>0.179334116394018</v>
      </c>
      <c r="AB605" s="16">
        <v>9.3745941853011897E-2</v>
      </c>
      <c r="AC605" s="16">
        <v>4.1907316901268699E-2</v>
      </c>
      <c r="AD605" s="16">
        <v>5.6244847011264899E-2</v>
      </c>
      <c r="AE605" s="16">
        <v>1.6240249860452301E-2</v>
      </c>
      <c r="AF605" s="16">
        <v>0</v>
      </c>
      <c r="AG605" s="16"/>
      <c r="AH605" s="16">
        <v>5.8798635987623103E-2</v>
      </c>
      <c r="AI605" s="16">
        <v>7.6588146183817304E-2</v>
      </c>
      <c r="AJ605" s="16"/>
      <c r="AK605" s="16">
        <v>4.7399991649599897E-2</v>
      </c>
      <c r="AL605" s="16">
        <v>8.9290427605669395E-2</v>
      </c>
      <c r="AM605" s="16"/>
      <c r="AN605" s="16">
        <v>6.13639480526443E-2</v>
      </c>
      <c r="AO605" s="16">
        <v>7.0108461334996097E-2</v>
      </c>
      <c r="AP605" s="16"/>
      <c r="AQ605" s="16">
        <v>4.9791209374078098E-2</v>
      </c>
      <c r="AR605" s="16">
        <v>0.12790786913522401</v>
      </c>
      <c r="AS605" s="16">
        <v>4.4917623600410302E-2</v>
      </c>
      <c r="AT605" s="16"/>
      <c r="AU605" s="16">
        <v>8.40791385681708E-2</v>
      </c>
      <c r="AV605" s="16">
        <v>0.11968796512122</v>
      </c>
      <c r="AW605" s="16"/>
      <c r="AX605" s="16">
        <v>7.4068732433214601E-2</v>
      </c>
      <c r="AY605" s="16">
        <v>0.14916293865984601</v>
      </c>
      <c r="AZ605" s="16"/>
      <c r="BA605" s="16">
        <v>5.1165712679386403E-2</v>
      </c>
      <c r="BB605" s="16">
        <v>9.4772954234918702E-3</v>
      </c>
      <c r="BC605" s="16"/>
      <c r="BD605" s="16">
        <v>4.0897607563656298E-2</v>
      </c>
      <c r="BE605" s="16">
        <v>3.7469987160509297E-2</v>
      </c>
    </row>
    <row r="606" spans="2:57" x14ac:dyDescent="0.35">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c r="AA606" s="16"/>
      <c r="AB606" s="16"/>
      <c r="AC606" s="16"/>
      <c r="AD606" s="16"/>
      <c r="AE606" s="16"/>
      <c r="AF606" s="16"/>
      <c r="AG606" s="16"/>
      <c r="AH606" s="16"/>
      <c r="AI606" s="16"/>
      <c r="AJ606" s="16"/>
      <c r="AK606" s="16"/>
      <c r="AL606" s="16"/>
      <c r="AM606" s="16"/>
      <c r="AN606" s="16"/>
      <c r="AO606" s="16"/>
      <c r="AP606" s="16"/>
      <c r="AQ606" s="16"/>
      <c r="AR606" s="16"/>
      <c r="AS606" s="16"/>
      <c r="AT606" s="16"/>
      <c r="AU606" s="16"/>
      <c r="AV606" s="16"/>
      <c r="AW606" s="16"/>
      <c r="AX606" s="16"/>
      <c r="AY606" s="16"/>
      <c r="AZ606" s="16"/>
      <c r="BA606" s="16"/>
      <c r="BB606" s="16"/>
      <c r="BC606" s="16"/>
      <c r="BD606" s="16"/>
      <c r="BE606" s="16"/>
    </row>
    <row r="607" spans="2:57" x14ac:dyDescent="0.35">
      <c r="B607" s="7" t="s">
        <v>669</v>
      </c>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c r="AA607" s="16"/>
      <c r="AB607" s="16"/>
      <c r="AC607" s="16"/>
      <c r="AD607" s="16"/>
      <c r="AE607" s="16"/>
      <c r="AF607" s="16"/>
      <c r="AG607" s="16"/>
      <c r="AH607" s="16"/>
      <c r="AI607" s="16"/>
      <c r="AJ607" s="16"/>
      <c r="AK607" s="16"/>
      <c r="AL607" s="16"/>
      <c r="AM607" s="16"/>
      <c r="AN607" s="16"/>
      <c r="AO607" s="16"/>
      <c r="AP607" s="16"/>
      <c r="AQ607" s="16"/>
      <c r="AR607" s="16"/>
      <c r="AS607" s="16"/>
      <c r="AT607" s="16"/>
      <c r="AU607" s="16"/>
      <c r="AV607" s="16"/>
      <c r="AW607" s="16"/>
      <c r="AX607" s="16"/>
      <c r="AY607" s="16"/>
      <c r="AZ607" s="16"/>
      <c r="BA607" s="16"/>
      <c r="BB607" s="16"/>
      <c r="BC607" s="16"/>
      <c r="BD607" s="16"/>
      <c r="BE607" s="16"/>
    </row>
    <row r="608" spans="2:57" x14ac:dyDescent="0.35">
      <c r="B608" s="15" t="s">
        <v>14</v>
      </c>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c r="AB608" s="16"/>
      <c r="AC608" s="16"/>
      <c r="AD608" s="16"/>
      <c r="AE608" s="16"/>
      <c r="AF608" s="16"/>
      <c r="AG608" s="16"/>
      <c r="AH608" s="16"/>
      <c r="AI608" s="16"/>
      <c r="AJ608" s="16"/>
      <c r="AK608" s="16"/>
      <c r="AL608" s="16"/>
      <c r="AM608" s="16"/>
      <c r="AN608" s="16"/>
      <c r="AO608" s="16"/>
      <c r="AP608" s="16"/>
      <c r="AQ608" s="16"/>
      <c r="AR608" s="16"/>
      <c r="AS608" s="16"/>
      <c r="AT608" s="16"/>
      <c r="AU608" s="16"/>
      <c r="AV608" s="16"/>
      <c r="AW608" s="16"/>
      <c r="AX608" s="16"/>
      <c r="AY608" s="16"/>
      <c r="AZ608" s="16"/>
      <c r="BA608" s="16"/>
      <c r="BB608" s="16"/>
      <c r="BC608" s="16"/>
      <c r="BD608" s="16"/>
      <c r="BE608" s="16"/>
    </row>
    <row r="609" spans="2:57" x14ac:dyDescent="0.35">
      <c r="B609" t="s">
        <v>656</v>
      </c>
      <c r="C609" s="16">
        <v>0.211524652367648</v>
      </c>
      <c r="D609" s="16">
        <v>0.19310912934576599</v>
      </c>
      <c r="E609" s="16">
        <v>0.23102596963571001</v>
      </c>
      <c r="F609" s="16"/>
      <c r="G609" s="16">
        <v>0.16220787291070199</v>
      </c>
      <c r="H609" s="16">
        <v>0.19199582567249901</v>
      </c>
      <c r="I609" s="16">
        <v>0.26592839795052198</v>
      </c>
      <c r="J609" s="16">
        <v>0.195454232587046</v>
      </c>
      <c r="K609" s="16">
        <v>0.24469679762410801</v>
      </c>
      <c r="L609" s="16">
        <v>0.20037697630644899</v>
      </c>
      <c r="M609" s="16"/>
      <c r="N609" s="16">
        <v>0.224412858055097</v>
      </c>
      <c r="O609" s="16">
        <v>0.20550709356710201</v>
      </c>
      <c r="P609" s="16">
        <v>0.21276615769982399</v>
      </c>
      <c r="Q609" s="16">
        <v>0.20557636414609801</v>
      </c>
      <c r="R609" s="16"/>
      <c r="S609" s="16">
        <v>0.203673435248481</v>
      </c>
      <c r="T609" s="16">
        <v>0.222215636385617</v>
      </c>
      <c r="U609" s="16"/>
      <c r="V609" s="16">
        <v>0.25252207344598798</v>
      </c>
      <c r="W609" s="16">
        <v>0.20658839791910799</v>
      </c>
      <c r="X609" s="16">
        <v>0.189321719780388</v>
      </c>
      <c r="Y609" s="16">
        <v>0.16875224720408399</v>
      </c>
      <c r="Z609" s="16"/>
      <c r="AA609" s="16">
        <v>0.21719749102934399</v>
      </c>
      <c r="AB609" s="16">
        <v>0.22842674119244699</v>
      </c>
      <c r="AC609" s="16">
        <v>0.240687864259858</v>
      </c>
      <c r="AD609" s="16">
        <v>0.18103235071452201</v>
      </c>
      <c r="AE609" s="16">
        <v>0.170259417361833</v>
      </c>
      <c r="AF609" s="16">
        <v>0.280399477925319</v>
      </c>
      <c r="AG609" s="16"/>
      <c r="AH609" s="16">
        <v>0.19371708857039099</v>
      </c>
      <c r="AI609" s="16">
        <v>0.23599821443515101</v>
      </c>
      <c r="AJ609" s="16"/>
      <c r="AK609" s="16">
        <v>0.198933416089138</v>
      </c>
      <c r="AL609" s="16">
        <v>0.23072172140887501</v>
      </c>
      <c r="AM609" s="16"/>
      <c r="AN609" s="16">
        <v>0.17707829055395699</v>
      </c>
      <c r="AO609" s="16">
        <v>0.27096127251402402</v>
      </c>
      <c r="AP609" s="16"/>
      <c r="AQ609" s="16">
        <v>0.17251010575738199</v>
      </c>
      <c r="AR609" s="16">
        <v>0.22672338252355201</v>
      </c>
      <c r="AS609" s="16">
        <v>0.23473361958332301</v>
      </c>
      <c r="AT609" s="16"/>
      <c r="AU609" s="16">
        <v>0.21019611545330499</v>
      </c>
      <c r="AV609" s="16">
        <v>0.214209185203491</v>
      </c>
      <c r="AW609" s="16"/>
      <c r="AX609" s="16">
        <v>0.21208954355527199</v>
      </c>
      <c r="AY609" s="16">
        <v>0.24047464338631899</v>
      </c>
      <c r="AZ609" s="16"/>
      <c r="BA609" s="16">
        <v>0.196409086768109</v>
      </c>
      <c r="BB609" s="16">
        <v>0.23085800569217299</v>
      </c>
      <c r="BC609" s="16"/>
      <c r="BD609" s="16">
        <v>0.20579306961756999</v>
      </c>
      <c r="BE609" s="16">
        <v>0.23345265684637101</v>
      </c>
    </row>
    <row r="610" spans="2:57" x14ac:dyDescent="0.35">
      <c r="B610" t="s">
        <v>657</v>
      </c>
      <c r="C610" s="16">
        <v>0.193758435579581</v>
      </c>
      <c r="D610" s="16">
        <v>0.23110814519602199</v>
      </c>
      <c r="E610" s="16">
        <v>0.15792052909710899</v>
      </c>
      <c r="F610" s="16"/>
      <c r="G610" s="16">
        <v>0.20591632316416</v>
      </c>
      <c r="H610" s="16">
        <v>0.18420891104272899</v>
      </c>
      <c r="I610" s="16">
        <v>0.14699560517406299</v>
      </c>
      <c r="J610" s="16">
        <v>0.212118372258919</v>
      </c>
      <c r="K610" s="16">
        <v>0.219217998490538</v>
      </c>
      <c r="L610" s="16">
        <v>0.197052331206127</v>
      </c>
      <c r="M610" s="16"/>
      <c r="N610" s="16">
        <v>0.20507508686620499</v>
      </c>
      <c r="O610" s="16">
        <v>0.20183188616683601</v>
      </c>
      <c r="P610" s="16">
        <v>0.190886038688065</v>
      </c>
      <c r="Q610" s="16">
        <v>0.183264999550146</v>
      </c>
      <c r="R610" s="16"/>
      <c r="S610" s="16">
        <v>0.20912378907687099</v>
      </c>
      <c r="T610" s="16">
        <v>0.172493010970308</v>
      </c>
      <c r="U610" s="16"/>
      <c r="V610" s="16">
        <v>0.15647775158653399</v>
      </c>
      <c r="W610" s="16">
        <v>0.17672985202895899</v>
      </c>
      <c r="X610" s="16">
        <v>0.23233938056241901</v>
      </c>
      <c r="Y610" s="16">
        <v>0.29213665811585798</v>
      </c>
      <c r="Z610" s="16"/>
      <c r="AA610" s="16">
        <v>0.17388609972393901</v>
      </c>
      <c r="AB610" s="16">
        <v>0.17256192846794899</v>
      </c>
      <c r="AC610" s="16">
        <v>0.16720862671612299</v>
      </c>
      <c r="AD610" s="16">
        <v>0.229177399847179</v>
      </c>
      <c r="AE610" s="16">
        <v>0.234656731015949</v>
      </c>
      <c r="AF610" s="16">
        <v>0.28853277924771398</v>
      </c>
      <c r="AG610" s="16"/>
      <c r="AH610" s="16">
        <v>0.207650610506869</v>
      </c>
      <c r="AI610" s="16">
        <v>0.21554683933131</v>
      </c>
      <c r="AJ610" s="16"/>
      <c r="AK610" s="16">
        <v>0.217308732481794</v>
      </c>
      <c r="AL610" s="16">
        <v>0.19743024692371</v>
      </c>
      <c r="AM610" s="16"/>
      <c r="AN610" s="16">
        <v>0.219754308775296</v>
      </c>
      <c r="AO610" s="16">
        <v>0.196762758990598</v>
      </c>
      <c r="AP610" s="16"/>
      <c r="AQ610" s="16">
        <v>0.228673368499937</v>
      </c>
      <c r="AR610" s="16">
        <v>0.173793944391156</v>
      </c>
      <c r="AS610" s="16">
        <v>0.21790809605789499</v>
      </c>
      <c r="AT610" s="16"/>
      <c r="AU610" s="16">
        <v>0.20581629671286</v>
      </c>
      <c r="AV610" s="16">
        <v>0.177902200831246</v>
      </c>
      <c r="AW610" s="16"/>
      <c r="AX610" s="16">
        <v>0.199458545644187</v>
      </c>
      <c r="AY610" s="16">
        <v>0.195578292499823</v>
      </c>
      <c r="AZ610" s="16"/>
      <c r="BA610" s="16">
        <v>0.20599368234743601</v>
      </c>
      <c r="BB610" s="16">
        <v>0.17662248361205199</v>
      </c>
      <c r="BC610" s="16"/>
      <c r="BD610" s="16">
        <v>0.19133722726840899</v>
      </c>
      <c r="BE610" s="16">
        <v>0.247092305240522</v>
      </c>
    </row>
    <row r="611" spans="2:57" x14ac:dyDescent="0.35">
      <c r="B611" t="s">
        <v>658</v>
      </c>
      <c r="C611" s="16">
        <v>0.32093471952198599</v>
      </c>
      <c r="D611" s="16">
        <v>0.33633680772956298</v>
      </c>
      <c r="E611" s="16">
        <v>0.30434811181435001</v>
      </c>
      <c r="F611" s="16"/>
      <c r="G611" s="16">
        <v>0.33045481934842502</v>
      </c>
      <c r="H611" s="16">
        <v>0.34946646323314701</v>
      </c>
      <c r="I611" s="16">
        <v>0.29950065996037101</v>
      </c>
      <c r="J611" s="16">
        <v>0.36497022486004399</v>
      </c>
      <c r="K611" s="16">
        <v>0.25303639748304202</v>
      </c>
      <c r="L611" s="16">
        <v>0.32821219524918099</v>
      </c>
      <c r="M611" s="16"/>
      <c r="N611" s="16">
        <v>0.30057550318508103</v>
      </c>
      <c r="O611" s="16">
        <v>0.34751499869986302</v>
      </c>
      <c r="P611" s="16">
        <v>0.32572406291690997</v>
      </c>
      <c r="Q611" s="16">
        <v>0.30461424618234001</v>
      </c>
      <c r="R611" s="16"/>
      <c r="S611" s="16">
        <v>0.30422335549636897</v>
      </c>
      <c r="T611" s="16">
        <v>0.34937063586143402</v>
      </c>
      <c r="U611" s="16"/>
      <c r="V611" s="16">
        <v>0.26773087952839197</v>
      </c>
      <c r="W611" s="16">
        <v>0.35494101190643201</v>
      </c>
      <c r="X611" s="16">
        <v>0.31678537267278201</v>
      </c>
      <c r="Y611" s="16">
        <v>0.364731585280963</v>
      </c>
      <c r="Z611" s="16"/>
      <c r="AA611" s="16">
        <v>0.27401834410006598</v>
      </c>
      <c r="AB611" s="16">
        <v>0.33951271408268202</v>
      </c>
      <c r="AC611" s="16">
        <v>0.37256678380520403</v>
      </c>
      <c r="AD611" s="16">
        <v>0.35882132224746499</v>
      </c>
      <c r="AE611" s="16">
        <v>0.32074787417469702</v>
      </c>
      <c r="AF611" s="16">
        <v>0.38013883248700397</v>
      </c>
      <c r="AG611" s="16"/>
      <c r="AH611" s="16">
        <v>0.37205384628522198</v>
      </c>
      <c r="AI611" s="16">
        <v>0.30785761624357399</v>
      </c>
      <c r="AJ611" s="16"/>
      <c r="AK611" s="16">
        <v>0.36084302095618498</v>
      </c>
      <c r="AL611" s="16">
        <v>0.31394108512934898</v>
      </c>
      <c r="AM611" s="16"/>
      <c r="AN611" s="16">
        <v>0.37270737941563897</v>
      </c>
      <c r="AO611" s="16">
        <v>0.29790094441416198</v>
      </c>
      <c r="AP611" s="16"/>
      <c r="AQ611" s="16">
        <v>0.34618141981621597</v>
      </c>
      <c r="AR611" s="16">
        <v>0.325456741745145</v>
      </c>
      <c r="AS611" s="16">
        <v>0.325571450231744</v>
      </c>
      <c r="AT611" s="16"/>
      <c r="AU611" s="16">
        <v>0.327501014118801</v>
      </c>
      <c r="AV611" s="16">
        <v>0.31881437066057799</v>
      </c>
      <c r="AW611" s="16"/>
      <c r="AX611" s="16">
        <v>0.33920801405446799</v>
      </c>
      <c r="AY611" s="16">
        <v>0.255861019317914</v>
      </c>
      <c r="AZ611" s="16"/>
      <c r="BA611" s="16">
        <v>0.368875353068079</v>
      </c>
      <c r="BB611" s="16">
        <v>0.35810361391152801</v>
      </c>
      <c r="BC611" s="16"/>
      <c r="BD611" s="16">
        <v>0.36294014195346902</v>
      </c>
      <c r="BE611" s="16">
        <v>0.31809457068235703</v>
      </c>
    </row>
    <row r="612" spans="2:57" x14ac:dyDescent="0.35">
      <c r="B612" t="s">
        <v>659</v>
      </c>
      <c r="C612" s="16">
        <v>5.9326136108302202E-2</v>
      </c>
      <c r="D612" s="16">
        <v>6.1696524045127397E-2</v>
      </c>
      <c r="E612" s="16">
        <v>5.7654712507320197E-2</v>
      </c>
      <c r="F612" s="16"/>
      <c r="G612" s="16">
        <v>4.0363763889798697E-2</v>
      </c>
      <c r="H612" s="16">
        <v>7.3775804515810395E-2</v>
      </c>
      <c r="I612" s="16">
        <v>0.11238594463829001</v>
      </c>
      <c r="J612" s="16">
        <v>3.2622228729002903E-2</v>
      </c>
      <c r="K612" s="16">
        <v>5.6923176149930602E-2</v>
      </c>
      <c r="L612" s="16">
        <v>3.9073665636530801E-2</v>
      </c>
      <c r="M612" s="16"/>
      <c r="N612" s="16">
        <v>6.2503658092008696E-2</v>
      </c>
      <c r="O612" s="16">
        <v>5.5526887458910698E-2</v>
      </c>
      <c r="P612" s="16">
        <v>5.12189337426305E-2</v>
      </c>
      <c r="Q612" s="16">
        <v>7.3391011857067701E-2</v>
      </c>
      <c r="R612" s="16"/>
      <c r="S612" s="16">
        <v>6.2414480961906202E-2</v>
      </c>
      <c r="T612" s="16">
        <v>5.4177462328863397E-2</v>
      </c>
      <c r="U612" s="16"/>
      <c r="V612" s="16">
        <v>4.08800011177511E-2</v>
      </c>
      <c r="W612" s="16">
        <v>5.3612253111774602E-2</v>
      </c>
      <c r="X612" s="16">
        <v>8.5610214901621504E-2</v>
      </c>
      <c r="Y612" s="16">
        <v>3.4956493784519302E-2</v>
      </c>
      <c r="Z612" s="16"/>
      <c r="AA612" s="16">
        <v>5.4882911496358003E-2</v>
      </c>
      <c r="AB612" s="16">
        <v>4.3736467183507897E-2</v>
      </c>
      <c r="AC612" s="16">
        <v>5.2252624829611898E-2</v>
      </c>
      <c r="AD612" s="16">
        <v>6.6897205087875999E-2</v>
      </c>
      <c r="AE612" s="16">
        <v>0.10219129141250401</v>
      </c>
      <c r="AF612" s="16">
        <v>5.0928910339962802E-2</v>
      </c>
      <c r="AG612" s="16"/>
      <c r="AH612" s="16">
        <v>6.3239025926138503E-2</v>
      </c>
      <c r="AI612" s="16">
        <v>4.9815801121688999E-2</v>
      </c>
      <c r="AJ612" s="16"/>
      <c r="AK612" s="16">
        <v>6.7097200715875799E-2</v>
      </c>
      <c r="AL612" s="16">
        <v>4.9835903848199199E-2</v>
      </c>
      <c r="AM612" s="16"/>
      <c r="AN612" s="16">
        <v>7.3235112988580098E-2</v>
      </c>
      <c r="AO612" s="16">
        <v>5.5720837955791101E-2</v>
      </c>
      <c r="AP612" s="16"/>
      <c r="AQ612" s="16">
        <v>6.6682154314248399E-2</v>
      </c>
      <c r="AR612" s="16">
        <v>5.6989326623533301E-2</v>
      </c>
      <c r="AS612" s="16">
        <v>6.9502502461254098E-2</v>
      </c>
      <c r="AT612" s="16"/>
      <c r="AU612" s="16">
        <v>7.8046474095509105E-2</v>
      </c>
      <c r="AV612" s="16">
        <v>3.8325475633596201E-2</v>
      </c>
      <c r="AW612" s="16"/>
      <c r="AX612" s="16">
        <v>6.1823204532935903E-2</v>
      </c>
      <c r="AY612" s="16">
        <v>3.2693482994625898E-2</v>
      </c>
      <c r="AZ612" s="16"/>
      <c r="BA612" s="16">
        <v>8.1080929502251806E-2</v>
      </c>
      <c r="BB612" s="16">
        <v>0.100914972990409</v>
      </c>
      <c r="BC612" s="16"/>
      <c r="BD612" s="16">
        <v>7.9305256656678896E-2</v>
      </c>
      <c r="BE612" s="16">
        <v>5.12332870014078E-2</v>
      </c>
    </row>
    <row r="613" spans="2:57" x14ac:dyDescent="0.35">
      <c r="B613" t="s">
        <v>660</v>
      </c>
      <c r="C613" s="16">
        <v>3.3011904170451897E-2</v>
      </c>
      <c r="D613" s="16">
        <v>4.4512629707511901E-2</v>
      </c>
      <c r="E613" s="16">
        <v>2.2433069549922802E-2</v>
      </c>
      <c r="F613" s="16"/>
      <c r="G613" s="16">
        <v>4.0484266466920001E-2</v>
      </c>
      <c r="H613" s="16">
        <v>6.2298301329354003E-2</v>
      </c>
      <c r="I613" s="16">
        <v>3.8550074367335103E-2</v>
      </c>
      <c r="J613" s="16">
        <v>2.3004154863278201E-2</v>
      </c>
      <c r="K613" s="16">
        <v>2.2153604691175999E-2</v>
      </c>
      <c r="L613" s="16">
        <v>1.58037134873024E-2</v>
      </c>
      <c r="M613" s="16"/>
      <c r="N613" s="16">
        <v>4.9546968374423697E-2</v>
      </c>
      <c r="O613" s="16">
        <v>1.21816647238748E-2</v>
      </c>
      <c r="P613" s="16">
        <v>2.7038298649598402E-2</v>
      </c>
      <c r="Q613" s="16">
        <v>4.8954408146112703E-2</v>
      </c>
      <c r="R613" s="16"/>
      <c r="S613" s="16">
        <v>3.03827399320113E-2</v>
      </c>
      <c r="T613" s="16">
        <v>3.7311163956165697E-2</v>
      </c>
      <c r="U613" s="16"/>
      <c r="V613" s="16">
        <v>2.5483641376277299E-2</v>
      </c>
      <c r="W613" s="16">
        <v>3.1371217523299098E-2</v>
      </c>
      <c r="X613" s="16">
        <v>4.0899026392651402E-2</v>
      </c>
      <c r="Y613" s="16">
        <v>3.6654181175728003E-2</v>
      </c>
      <c r="Z613" s="16"/>
      <c r="AA613" s="16">
        <v>3.1899330088333303E-2</v>
      </c>
      <c r="AB613" s="16">
        <v>2.6155324161048502E-2</v>
      </c>
      <c r="AC613" s="16">
        <v>2.6636651331138499E-2</v>
      </c>
      <c r="AD613" s="16">
        <v>4.1111354785223597E-2</v>
      </c>
      <c r="AE613" s="16">
        <v>5.0500033556987199E-2</v>
      </c>
      <c r="AF613" s="16">
        <v>0</v>
      </c>
      <c r="AG613" s="16"/>
      <c r="AH613" s="16">
        <v>3.1307094653992298E-2</v>
      </c>
      <c r="AI613" s="16">
        <v>3.6030298723524798E-2</v>
      </c>
      <c r="AJ613" s="16"/>
      <c r="AK613" s="16">
        <v>3.0989675387776E-2</v>
      </c>
      <c r="AL613" s="16">
        <v>3.8474105045293701E-2</v>
      </c>
      <c r="AM613" s="16"/>
      <c r="AN613" s="16">
        <v>2.53552649211637E-2</v>
      </c>
      <c r="AO613" s="16">
        <v>3.5880901893203303E-2</v>
      </c>
      <c r="AP613" s="16"/>
      <c r="AQ613" s="16">
        <v>4.7865472734483099E-2</v>
      </c>
      <c r="AR613" s="16">
        <v>2.5080226165479499E-2</v>
      </c>
      <c r="AS613" s="16">
        <v>3.2910799812969203E-2</v>
      </c>
      <c r="AT613" s="16"/>
      <c r="AU613" s="16">
        <v>3.2684333429753298E-2</v>
      </c>
      <c r="AV613" s="16">
        <v>3.3974523656839402E-2</v>
      </c>
      <c r="AW613" s="16"/>
      <c r="AX613" s="16">
        <v>3.4501377093448297E-2</v>
      </c>
      <c r="AY613" s="16">
        <v>3.4527735562243901E-2</v>
      </c>
      <c r="AZ613" s="16"/>
      <c r="BA613" s="16">
        <v>3.9902916211106303E-2</v>
      </c>
      <c r="BB613" s="16">
        <v>8.1400123231770302E-2</v>
      </c>
      <c r="BC613" s="16"/>
      <c r="BD613" s="16">
        <v>4.6931455036701097E-2</v>
      </c>
      <c r="BE613" s="16">
        <v>2.8057886702879599E-2</v>
      </c>
    </row>
    <row r="614" spans="2:57" x14ac:dyDescent="0.35">
      <c r="B614" t="s">
        <v>103</v>
      </c>
      <c r="C614" s="16">
        <v>0.18144415225203001</v>
      </c>
      <c r="D614" s="16">
        <v>0.13323676397601</v>
      </c>
      <c r="E614" s="16">
        <v>0.22661760739558801</v>
      </c>
      <c r="F614" s="16"/>
      <c r="G614" s="16">
        <v>0.22057295421999401</v>
      </c>
      <c r="H614" s="16">
        <v>0.138254694206462</v>
      </c>
      <c r="I614" s="16">
        <v>0.13663931790941899</v>
      </c>
      <c r="J614" s="16">
        <v>0.17183078670171001</v>
      </c>
      <c r="K614" s="16">
        <v>0.203972025561206</v>
      </c>
      <c r="L614" s="16">
        <v>0.21948111811441001</v>
      </c>
      <c r="M614" s="16"/>
      <c r="N614" s="16">
        <v>0.15788592542718399</v>
      </c>
      <c r="O614" s="16">
        <v>0.17743746938341301</v>
      </c>
      <c r="P614" s="16">
        <v>0.192366508302971</v>
      </c>
      <c r="Q614" s="16">
        <v>0.18419897011823499</v>
      </c>
      <c r="R614" s="16"/>
      <c r="S614" s="16">
        <v>0.190182199284361</v>
      </c>
      <c r="T614" s="16">
        <v>0.16443209049761201</v>
      </c>
      <c r="U614" s="16"/>
      <c r="V614" s="16">
        <v>0.25690565294505702</v>
      </c>
      <c r="W614" s="16">
        <v>0.176757267510427</v>
      </c>
      <c r="X614" s="16">
        <v>0.13504428569013799</v>
      </c>
      <c r="Y614" s="16">
        <v>0.102768834438847</v>
      </c>
      <c r="Z614" s="16"/>
      <c r="AA614" s="16">
        <v>0.24811582356195899</v>
      </c>
      <c r="AB614" s="16">
        <v>0.18960682491236699</v>
      </c>
      <c r="AC614" s="16">
        <v>0.140647449058065</v>
      </c>
      <c r="AD614" s="16">
        <v>0.12296036731773501</v>
      </c>
      <c r="AE614" s="16">
        <v>0.12164465247803</v>
      </c>
      <c r="AF614" s="16">
        <v>0</v>
      </c>
      <c r="AG614" s="16"/>
      <c r="AH614" s="16">
        <v>0.13203233405738801</v>
      </c>
      <c r="AI614" s="16">
        <v>0.15475123014475101</v>
      </c>
      <c r="AJ614" s="16"/>
      <c r="AK614" s="16">
        <v>0.124827954369231</v>
      </c>
      <c r="AL614" s="16">
        <v>0.16959693764457301</v>
      </c>
      <c r="AM614" s="16"/>
      <c r="AN614" s="16">
        <v>0.131869643345364</v>
      </c>
      <c r="AO614" s="16">
        <v>0.14277328423222099</v>
      </c>
      <c r="AP614" s="16"/>
      <c r="AQ614" s="16">
        <v>0.13808747887773401</v>
      </c>
      <c r="AR614" s="16">
        <v>0.19195637855113401</v>
      </c>
      <c r="AS614" s="16">
        <v>0.119373531852814</v>
      </c>
      <c r="AT614" s="16"/>
      <c r="AU614" s="16">
        <v>0.14575576618977201</v>
      </c>
      <c r="AV614" s="16">
        <v>0.216774244014249</v>
      </c>
      <c r="AW614" s="16"/>
      <c r="AX614" s="16">
        <v>0.15291931511968901</v>
      </c>
      <c r="AY614" s="16">
        <v>0.24086482623907399</v>
      </c>
      <c r="AZ614" s="16"/>
      <c r="BA614" s="16">
        <v>0.10773803210301799</v>
      </c>
      <c r="BB614" s="16">
        <v>5.2100800562068401E-2</v>
      </c>
      <c r="BC614" s="16"/>
      <c r="BD614" s="16">
        <v>0.11369284946717199</v>
      </c>
      <c r="BE614" s="16">
        <v>0.12206929352646299</v>
      </c>
    </row>
    <row r="615" spans="2:57" x14ac:dyDescent="0.35">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c r="AC615" s="16"/>
      <c r="AD615" s="16"/>
      <c r="AE615" s="16"/>
      <c r="AF615" s="16"/>
      <c r="AG615" s="16"/>
      <c r="AH615" s="16"/>
      <c r="AI615" s="16"/>
      <c r="AJ615" s="16"/>
      <c r="AK615" s="16"/>
      <c r="AL615" s="16"/>
      <c r="AM615" s="16"/>
      <c r="AN615" s="16"/>
      <c r="AO615" s="16"/>
      <c r="AP615" s="16"/>
      <c r="AQ615" s="16"/>
      <c r="AR615" s="16"/>
      <c r="AS615" s="16"/>
      <c r="AT615" s="16"/>
      <c r="AU615" s="16"/>
      <c r="AV615" s="16"/>
      <c r="AW615" s="16"/>
      <c r="AX615" s="16"/>
      <c r="AY615" s="16"/>
      <c r="AZ615" s="16"/>
      <c r="BA615" s="16"/>
      <c r="BB615" s="16"/>
      <c r="BC615" s="16"/>
      <c r="BD615" s="16"/>
      <c r="BE615" s="16"/>
    </row>
    <row r="616" spans="2:57" x14ac:dyDescent="0.35">
      <c r="B616" s="7" t="s">
        <v>670</v>
      </c>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c r="AC616" s="16"/>
      <c r="AD616" s="16"/>
      <c r="AE616" s="16"/>
      <c r="AF616" s="16"/>
      <c r="AG616" s="16"/>
      <c r="AH616" s="16"/>
      <c r="AI616" s="16"/>
      <c r="AJ616" s="16"/>
      <c r="AK616" s="16"/>
      <c r="AL616" s="16"/>
      <c r="AM616" s="16"/>
      <c r="AN616" s="16"/>
      <c r="AO616" s="16"/>
      <c r="AP616" s="16"/>
      <c r="AQ616" s="16"/>
      <c r="AR616" s="16"/>
      <c r="AS616" s="16"/>
      <c r="AT616" s="16"/>
      <c r="AU616" s="16"/>
      <c r="AV616" s="16"/>
      <c r="AW616" s="16"/>
      <c r="AX616" s="16"/>
      <c r="AY616" s="16"/>
      <c r="AZ616" s="16"/>
      <c r="BA616" s="16"/>
      <c r="BB616" s="16"/>
      <c r="BC616" s="16"/>
      <c r="BD616" s="16"/>
      <c r="BE616" s="16"/>
    </row>
    <row r="617" spans="2:57" x14ac:dyDescent="0.35">
      <c r="B617" s="15" t="s">
        <v>14</v>
      </c>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c r="AA617" s="16"/>
      <c r="AB617" s="16"/>
      <c r="AC617" s="16"/>
      <c r="AD617" s="16"/>
      <c r="AE617" s="16"/>
      <c r="AF617" s="16"/>
      <c r="AG617" s="16"/>
      <c r="AH617" s="16"/>
      <c r="AI617" s="16"/>
      <c r="AJ617" s="16"/>
      <c r="AK617" s="16"/>
      <c r="AL617" s="16"/>
      <c r="AM617" s="16"/>
      <c r="AN617" s="16"/>
      <c r="AO617" s="16"/>
      <c r="AP617" s="16"/>
      <c r="AQ617" s="16"/>
      <c r="AR617" s="16"/>
      <c r="AS617" s="16"/>
      <c r="AT617" s="16"/>
      <c r="AU617" s="16"/>
      <c r="AV617" s="16"/>
      <c r="AW617" s="16"/>
      <c r="AX617" s="16"/>
      <c r="AY617" s="16"/>
      <c r="AZ617" s="16"/>
      <c r="BA617" s="16"/>
      <c r="BB617" s="16"/>
      <c r="BC617" s="16"/>
      <c r="BD617" s="16"/>
      <c r="BE617" s="16"/>
    </row>
    <row r="618" spans="2:57" x14ac:dyDescent="0.35">
      <c r="B618" t="s">
        <v>671</v>
      </c>
      <c r="C618" s="16">
        <v>0.41360719987718397</v>
      </c>
      <c r="D618" s="16">
        <v>0.41343430610890503</v>
      </c>
      <c r="E618" s="16">
        <v>0.411944158796899</v>
      </c>
      <c r="F618" s="16"/>
      <c r="G618" s="16">
        <v>0.357932132951155</v>
      </c>
      <c r="H618" s="16">
        <v>0.34522290284997798</v>
      </c>
      <c r="I618" s="16">
        <v>0.44047740543320102</v>
      </c>
      <c r="J618" s="16">
        <v>0.37033096461473403</v>
      </c>
      <c r="K618" s="16">
        <v>0.44185328608670499</v>
      </c>
      <c r="L618" s="16">
        <v>0.49316923553896802</v>
      </c>
      <c r="M618" s="16"/>
      <c r="N618" s="16">
        <v>0.41087818945169902</v>
      </c>
      <c r="O618" s="16">
        <v>0.41169430905497001</v>
      </c>
      <c r="P618" s="16">
        <v>0.41190621598036298</v>
      </c>
      <c r="Q618" s="16">
        <v>0.41995298870463099</v>
      </c>
      <c r="R618" s="16"/>
      <c r="S618" s="16">
        <v>0.43434132894071298</v>
      </c>
      <c r="T618" s="16">
        <v>0.38535244231030102</v>
      </c>
      <c r="U618" s="16"/>
      <c r="V618" s="16">
        <v>0.38846331113314903</v>
      </c>
      <c r="W618" s="16">
        <v>0.36731771200653801</v>
      </c>
      <c r="X618" s="16">
        <v>0.486624641654537</v>
      </c>
      <c r="Y618" s="16">
        <v>0.457308774795048</v>
      </c>
      <c r="Z618" s="16"/>
      <c r="AA618" s="16">
        <v>0.33888299863879301</v>
      </c>
      <c r="AB618" s="16">
        <v>0.42047188298000998</v>
      </c>
      <c r="AC618" s="16">
        <v>0.47171680512723002</v>
      </c>
      <c r="AD618" s="16">
        <v>0.48036561568566899</v>
      </c>
      <c r="AE618" s="16">
        <v>0.51495276583981098</v>
      </c>
      <c r="AF618" s="16">
        <v>0.37476031677711802</v>
      </c>
      <c r="AG618" s="16"/>
      <c r="AH618" s="16">
        <v>0.43851504677736802</v>
      </c>
      <c r="AI618" s="16">
        <v>0.44637868411207599</v>
      </c>
      <c r="AJ618" s="16"/>
      <c r="AK618" s="16">
        <v>0.43667401815828999</v>
      </c>
      <c r="AL618" s="16">
        <v>0.45413336281635502</v>
      </c>
      <c r="AM618" s="16"/>
      <c r="AN618" s="16">
        <v>0.42706830979755001</v>
      </c>
      <c r="AO618" s="16">
        <v>0.459520999757975</v>
      </c>
      <c r="AP618" s="16"/>
      <c r="AQ618" s="16">
        <v>0.49391669272655903</v>
      </c>
      <c r="AR618" s="16">
        <v>0.41116474272356002</v>
      </c>
      <c r="AS618" s="16">
        <v>0.42695633708213399</v>
      </c>
      <c r="AT618" s="16"/>
      <c r="AU618" s="16">
        <v>0.44369691882178502</v>
      </c>
      <c r="AV618" s="16">
        <v>0.37778991651350202</v>
      </c>
      <c r="AW618" s="16"/>
      <c r="AX618" s="16">
        <v>0.43665708433938399</v>
      </c>
      <c r="AY618" s="16">
        <v>0.40164296222099499</v>
      </c>
      <c r="AZ618" s="16"/>
      <c r="BA618" s="16">
        <v>0.47986502928678598</v>
      </c>
      <c r="BB618" s="16">
        <v>0.50275909482362002</v>
      </c>
      <c r="BC618" s="16"/>
      <c r="BD618" s="16">
        <v>0.44691624023425103</v>
      </c>
      <c r="BE618" s="16">
        <v>0.48741206689691302</v>
      </c>
    </row>
    <row r="619" spans="2:57" x14ac:dyDescent="0.35">
      <c r="B619" t="s">
        <v>672</v>
      </c>
      <c r="C619" s="16">
        <v>0.140197984696909</v>
      </c>
      <c r="D619" s="16">
        <v>0.17021518050925699</v>
      </c>
      <c r="E619" s="16">
        <v>0.113110574264473</v>
      </c>
      <c r="F619" s="16"/>
      <c r="G619" s="16">
        <v>0.23015612541194999</v>
      </c>
      <c r="H619" s="16">
        <v>0.204699039027884</v>
      </c>
      <c r="I619" s="16">
        <v>0.15982541562164701</v>
      </c>
      <c r="J619" s="16">
        <v>0.14296989982630001</v>
      </c>
      <c r="K619" s="16">
        <v>8.6938408601257303E-2</v>
      </c>
      <c r="L619" s="16">
        <v>5.8412726116556402E-2</v>
      </c>
      <c r="M619" s="16"/>
      <c r="N619" s="16">
        <v>0.164192544174771</v>
      </c>
      <c r="O619" s="16">
        <v>0.13726657548603899</v>
      </c>
      <c r="P619" s="16">
        <v>0.12496206857499099</v>
      </c>
      <c r="Q619" s="16">
        <v>0.150104441806895</v>
      </c>
      <c r="R619" s="16"/>
      <c r="S619" s="16">
        <v>0.12413340727451599</v>
      </c>
      <c r="T619" s="16">
        <v>0.16585303899413401</v>
      </c>
      <c r="U619" s="16"/>
      <c r="V619" s="16">
        <v>0.141920246285172</v>
      </c>
      <c r="W619" s="16">
        <v>0.157131627874009</v>
      </c>
      <c r="X619" s="16">
        <v>0.108102979746156</v>
      </c>
      <c r="Y619" s="16">
        <v>0.20480026036173599</v>
      </c>
      <c r="Z619" s="16"/>
      <c r="AA619" s="16">
        <v>0.16068138896484099</v>
      </c>
      <c r="AB619" s="16">
        <v>0.111267259012752</v>
      </c>
      <c r="AC619" s="16">
        <v>0.11728866376444801</v>
      </c>
      <c r="AD619" s="16">
        <v>0.14194080447805901</v>
      </c>
      <c r="AE619" s="16">
        <v>0.11920193005282199</v>
      </c>
      <c r="AF619" s="16">
        <v>0.17214769319734599</v>
      </c>
      <c r="AG619" s="16"/>
      <c r="AH619" s="16">
        <v>0.12810953519402199</v>
      </c>
      <c r="AI619" s="16">
        <v>0.173278515081945</v>
      </c>
      <c r="AJ619" s="16"/>
      <c r="AK619" s="16">
        <v>0.14715440504400301</v>
      </c>
      <c r="AL619" s="16">
        <v>0.13166300863494901</v>
      </c>
      <c r="AM619" s="16"/>
      <c r="AN619" s="16">
        <v>0.148925109926757</v>
      </c>
      <c r="AO619" s="16">
        <v>0.146083533826115</v>
      </c>
      <c r="AP619" s="16"/>
      <c r="AQ619" s="16">
        <v>0.15572940231281801</v>
      </c>
      <c r="AR619" s="16">
        <v>0.13314767428524599</v>
      </c>
      <c r="AS619" s="16">
        <v>0.17573460209488401</v>
      </c>
      <c r="AT619" s="16"/>
      <c r="AU619" s="16">
        <v>0.13123383064007499</v>
      </c>
      <c r="AV619" s="16">
        <v>0.153201064425741</v>
      </c>
      <c r="AW619" s="16"/>
      <c r="AX619" s="16">
        <v>0.15204492676721701</v>
      </c>
      <c r="AY619" s="16">
        <v>9.9150591350167197E-2</v>
      </c>
      <c r="AZ619" s="16"/>
      <c r="BA619" s="16">
        <v>0.17386983601738101</v>
      </c>
      <c r="BB619" s="16">
        <v>0.147501552066924</v>
      </c>
      <c r="BC619" s="16"/>
      <c r="BD619" s="16">
        <v>0.17141451391006601</v>
      </c>
      <c r="BE619" s="16">
        <v>0.15264110415559001</v>
      </c>
    </row>
    <row r="620" spans="2:57" x14ac:dyDescent="0.35">
      <c r="B620" t="s">
        <v>673</v>
      </c>
      <c r="C620" s="16">
        <v>0.191271208437018</v>
      </c>
      <c r="D620" s="16">
        <v>0.21672454186015999</v>
      </c>
      <c r="E620" s="16">
        <v>0.167417051974068</v>
      </c>
      <c r="F620" s="16"/>
      <c r="G620" s="16">
        <v>0.194094811883151</v>
      </c>
      <c r="H620" s="16">
        <v>0.229606884679671</v>
      </c>
      <c r="I620" s="16">
        <v>0.193846307499279</v>
      </c>
      <c r="J620" s="16">
        <v>0.19447912398994499</v>
      </c>
      <c r="K620" s="16">
        <v>0.18351107601686401</v>
      </c>
      <c r="L620" s="16">
        <v>0.15897267647292601</v>
      </c>
      <c r="M620" s="16"/>
      <c r="N620" s="16">
        <v>0.188392373294022</v>
      </c>
      <c r="O620" s="16">
        <v>0.205875520242459</v>
      </c>
      <c r="P620" s="16">
        <v>0.203889375433918</v>
      </c>
      <c r="Q620" s="16">
        <v>0.160335015502549</v>
      </c>
      <c r="R620" s="16"/>
      <c r="S620" s="16">
        <v>0.17952810551128601</v>
      </c>
      <c r="T620" s="16">
        <v>0.21091125389038001</v>
      </c>
      <c r="U620" s="16"/>
      <c r="V620" s="16">
        <v>0.162542303545119</v>
      </c>
      <c r="W620" s="16">
        <v>0.19579285183461501</v>
      </c>
      <c r="X620" s="16">
        <v>0.209327810096234</v>
      </c>
      <c r="Y620" s="16">
        <v>0.19483483810482199</v>
      </c>
      <c r="Z620" s="16"/>
      <c r="AA620" s="16">
        <v>0.15117135111601501</v>
      </c>
      <c r="AB620" s="16">
        <v>0.190733545370944</v>
      </c>
      <c r="AC620" s="16">
        <v>0.19318406665073301</v>
      </c>
      <c r="AD620" s="16">
        <v>0.20733736937917199</v>
      </c>
      <c r="AE620" s="16">
        <v>0.266875057992503</v>
      </c>
      <c r="AF620" s="16">
        <v>0.363303888012598</v>
      </c>
      <c r="AG620" s="16"/>
      <c r="AH620" s="16">
        <v>0.217472335166322</v>
      </c>
      <c r="AI620" s="16">
        <v>0.17754317839646799</v>
      </c>
      <c r="AJ620" s="16"/>
      <c r="AK620" s="16">
        <v>0.21807808270807</v>
      </c>
      <c r="AL620" s="16">
        <v>0.18760160142101201</v>
      </c>
      <c r="AM620" s="16"/>
      <c r="AN620" s="16">
        <v>0.232924525359055</v>
      </c>
      <c r="AO620" s="16">
        <v>0.18996616026104701</v>
      </c>
      <c r="AP620" s="16"/>
      <c r="AQ620" s="16">
        <v>0.190868085318666</v>
      </c>
      <c r="AR620" s="16">
        <v>0.16400437601329801</v>
      </c>
      <c r="AS620" s="16">
        <v>0.21770091520682</v>
      </c>
      <c r="AT620" s="16"/>
      <c r="AU620" s="16">
        <v>0.18041047405995</v>
      </c>
      <c r="AV620" s="16">
        <v>0.20739963439777001</v>
      </c>
      <c r="AW620" s="16"/>
      <c r="AX620" s="16">
        <v>0.20695998289533299</v>
      </c>
      <c r="AY620" s="16">
        <v>0.124837304098689</v>
      </c>
      <c r="AZ620" s="16"/>
      <c r="BA620" s="16">
        <v>0.22749465094305099</v>
      </c>
      <c r="BB620" s="16">
        <v>0.17876341003572599</v>
      </c>
      <c r="BC620" s="16"/>
      <c r="BD620" s="16">
        <v>0.237054866173142</v>
      </c>
      <c r="BE620" s="16">
        <v>0.19636114406208899</v>
      </c>
    </row>
    <row r="621" spans="2:57" x14ac:dyDescent="0.35">
      <c r="B621" t="s">
        <v>89</v>
      </c>
      <c r="C621" s="16">
        <v>0.25492360698888999</v>
      </c>
      <c r="D621" s="16">
        <v>0.19962597152167799</v>
      </c>
      <c r="E621" s="16">
        <v>0.30752821496456001</v>
      </c>
      <c r="F621" s="16"/>
      <c r="G621" s="16">
        <v>0.217816929753744</v>
      </c>
      <c r="H621" s="16">
        <v>0.220471173442468</v>
      </c>
      <c r="I621" s="16">
        <v>0.205850871445872</v>
      </c>
      <c r="J621" s="16">
        <v>0.292220011569022</v>
      </c>
      <c r="K621" s="16">
        <v>0.287697229295173</v>
      </c>
      <c r="L621" s="16">
        <v>0.28944536187155001</v>
      </c>
      <c r="M621" s="16"/>
      <c r="N621" s="16">
        <v>0.23653689307950801</v>
      </c>
      <c r="O621" s="16">
        <v>0.245163595216532</v>
      </c>
      <c r="P621" s="16">
        <v>0.25924234001072799</v>
      </c>
      <c r="Q621" s="16">
        <v>0.26960755398592501</v>
      </c>
      <c r="R621" s="16"/>
      <c r="S621" s="16">
        <v>0.26199715827348402</v>
      </c>
      <c r="T621" s="16">
        <v>0.23788326480518601</v>
      </c>
      <c r="U621" s="16"/>
      <c r="V621" s="16">
        <v>0.30707413903656</v>
      </c>
      <c r="W621" s="16">
        <v>0.27975780828483798</v>
      </c>
      <c r="X621" s="16">
        <v>0.19594456850307301</v>
      </c>
      <c r="Y621" s="16">
        <v>0.14305612673839399</v>
      </c>
      <c r="Z621" s="16"/>
      <c r="AA621" s="16">
        <v>0.34926426128035098</v>
      </c>
      <c r="AB621" s="16">
        <v>0.27752731263629399</v>
      </c>
      <c r="AC621" s="16">
        <v>0.217810464457589</v>
      </c>
      <c r="AD621" s="16">
        <v>0.1703562104571</v>
      </c>
      <c r="AE621" s="16">
        <v>9.8970246114864699E-2</v>
      </c>
      <c r="AF621" s="16">
        <v>8.9788102012938298E-2</v>
      </c>
      <c r="AG621" s="16"/>
      <c r="AH621" s="16">
        <v>0.21590308286228799</v>
      </c>
      <c r="AI621" s="16">
        <v>0.20279962240951099</v>
      </c>
      <c r="AJ621" s="16"/>
      <c r="AK621" s="16">
        <v>0.198093494089637</v>
      </c>
      <c r="AL621" s="16">
        <v>0.22660202712768501</v>
      </c>
      <c r="AM621" s="16"/>
      <c r="AN621" s="16">
        <v>0.19108205491663899</v>
      </c>
      <c r="AO621" s="16">
        <v>0.20442930615486299</v>
      </c>
      <c r="AP621" s="16"/>
      <c r="AQ621" s="16">
        <v>0.15948581964195699</v>
      </c>
      <c r="AR621" s="16">
        <v>0.29168320697789601</v>
      </c>
      <c r="AS621" s="16">
        <v>0.17960814561616101</v>
      </c>
      <c r="AT621" s="16"/>
      <c r="AU621" s="16">
        <v>0.24465877647819101</v>
      </c>
      <c r="AV621" s="16">
        <v>0.261609384662987</v>
      </c>
      <c r="AW621" s="16"/>
      <c r="AX621" s="16">
        <v>0.20433800599806701</v>
      </c>
      <c r="AY621" s="16">
        <v>0.37436914233014901</v>
      </c>
      <c r="AZ621" s="16"/>
      <c r="BA621" s="16">
        <v>0.118770483752782</v>
      </c>
      <c r="BB621" s="16">
        <v>0.17097594307373001</v>
      </c>
      <c r="BC621" s="16"/>
      <c r="BD621" s="16">
        <v>0.14461437968254101</v>
      </c>
      <c r="BE621" s="16">
        <v>0.16358568488540801</v>
      </c>
    </row>
    <row r="622" spans="2:57" x14ac:dyDescent="0.35">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c r="AC622" s="16"/>
      <c r="AD622" s="16"/>
      <c r="AE622" s="16"/>
      <c r="AF622" s="16"/>
      <c r="AG622" s="16"/>
      <c r="AH622" s="16"/>
      <c r="AI622" s="16"/>
      <c r="AJ622" s="16"/>
      <c r="AK622" s="16"/>
      <c r="AL622" s="16"/>
      <c r="AM622" s="16"/>
      <c r="AN622" s="16"/>
      <c r="AO622" s="16"/>
      <c r="AP622" s="16"/>
      <c r="AQ622" s="16"/>
      <c r="AR622" s="16"/>
      <c r="AS622" s="16"/>
      <c r="AT622" s="16"/>
      <c r="AU622" s="16"/>
      <c r="AV622" s="16"/>
      <c r="AW622" s="16"/>
      <c r="AX622" s="16"/>
      <c r="AY622" s="16"/>
      <c r="AZ622" s="16"/>
      <c r="BA622" s="16"/>
      <c r="BB622" s="16"/>
      <c r="BC622" s="16"/>
      <c r="BD622" s="16"/>
      <c r="BE622" s="16"/>
    </row>
    <row r="623" spans="2:57" x14ac:dyDescent="0.35">
      <c r="B623" s="7" t="s">
        <v>674</v>
      </c>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c r="AA623" s="16"/>
      <c r="AB623" s="16"/>
      <c r="AC623" s="16"/>
      <c r="AD623" s="16"/>
      <c r="AE623" s="16"/>
      <c r="AF623" s="16"/>
      <c r="AG623" s="16"/>
      <c r="AH623" s="16"/>
      <c r="AI623" s="16"/>
      <c r="AJ623" s="16"/>
      <c r="AK623" s="16"/>
      <c r="AL623" s="16"/>
      <c r="AM623" s="16"/>
      <c r="AN623" s="16"/>
      <c r="AO623" s="16"/>
      <c r="AP623" s="16"/>
      <c r="AQ623" s="16"/>
      <c r="AR623" s="16"/>
      <c r="AS623" s="16"/>
      <c r="AT623" s="16"/>
      <c r="AU623" s="16"/>
      <c r="AV623" s="16"/>
      <c r="AW623" s="16"/>
      <c r="AX623" s="16"/>
      <c r="AY623" s="16"/>
      <c r="AZ623" s="16"/>
      <c r="BA623" s="16"/>
      <c r="BB623" s="16"/>
      <c r="BC623" s="16"/>
      <c r="BD623" s="16"/>
      <c r="BE623" s="16"/>
    </row>
    <row r="624" spans="2:57" x14ac:dyDescent="0.35">
      <c r="B624" s="15" t="s">
        <v>14</v>
      </c>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c r="AA624" s="16"/>
      <c r="AB624" s="16"/>
      <c r="AC624" s="16"/>
      <c r="AD624" s="16"/>
      <c r="AE624" s="16"/>
      <c r="AF624" s="16"/>
      <c r="AG624" s="16"/>
      <c r="AH624" s="16"/>
      <c r="AI624" s="16"/>
      <c r="AJ624" s="16"/>
      <c r="AK624" s="16"/>
      <c r="AL624" s="16"/>
      <c r="AM624" s="16"/>
      <c r="AN624" s="16"/>
      <c r="AO624" s="16"/>
      <c r="AP624" s="16"/>
      <c r="AQ624" s="16"/>
      <c r="AR624" s="16"/>
      <c r="AS624" s="16"/>
      <c r="AT624" s="16"/>
      <c r="AU624" s="16"/>
      <c r="AV624" s="16"/>
      <c r="AW624" s="16"/>
      <c r="AX624" s="16"/>
      <c r="AY624" s="16"/>
      <c r="AZ624" s="16"/>
      <c r="BA624" s="16"/>
      <c r="BB624" s="16"/>
      <c r="BC624" s="16"/>
      <c r="BD624" s="16"/>
      <c r="BE624" s="16"/>
    </row>
    <row r="625" spans="2:57" x14ac:dyDescent="0.35">
      <c r="B625" t="s">
        <v>675</v>
      </c>
      <c r="C625" s="16">
        <v>0.13340584377036499</v>
      </c>
      <c r="D625" s="16">
        <v>0.167183283207789</v>
      </c>
      <c r="E625" s="16">
        <v>0.10036838498327</v>
      </c>
      <c r="F625" s="16"/>
      <c r="G625" s="16">
        <v>0.15628522576582499</v>
      </c>
      <c r="H625" s="16">
        <v>0.23571022680174</v>
      </c>
      <c r="I625" s="16">
        <v>0.13636789250671799</v>
      </c>
      <c r="J625" s="16">
        <v>0.106804026274231</v>
      </c>
      <c r="K625" s="16">
        <v>9.8448493880394006E-2</v>
      </c>
      <c r="L625" s="16">
        <v>7.9187278319059196E-2</v>
      </c>
      <c r="M625" s="16"/>
      <c r="N625" s="16">
        <v>0.131567469777219</v>
      </c>
      <c r="O625" s="16">
        <v>0.11537574249023801</v>
      </c>
      <c r="P625" s="16">
        <v>0.158078716076575</v>
      </c>
      <c r="Q625" s="16">
        <v>0.110791542395124</v>
      </c>
      <c r="R625" s="16"/>
      <c r="S625" s="16">
        <v>0.126791839078118</v>
      </c>
      <c r="T625" s="16">
        <v>0.14472393662532701</v>
      </c>
      <c r="U625" s="16"/>
      <c r="V625" s="16">
        <v>0.14774655462955699</v>
      </c>
      <c r="W625" s="16">
        <v>0.11840861400045399</v>
      </c>
      <c r="X625" s="16">
        <v>0.13359626271317801</v>
      </c>
      <c r="Y625" s="16">
        <v>0.17845937418566701</v>
      </c>
      <c r="Z625" s="16"/>
      <c r="AA625" s="16">
        <v>0.115651564919139</v>
      </c>
      <c r="AB625" s="16">
        <v>0.119663101470672</v>
      </c>
      <c r="AC625" s="16">
        <v>0.14751098320287001</v>
      </c>
      <c r="AD625" s="16">
        <v>0.14850696894242199</v>
      </c>
      <c r="AE625" s="16">
        <v>0.185185970260208</v>
      </c>
      <c r="AF625" s="16">
        <v>0.136945383073277</v>
      </c>
      <c r="AG625" s="16"/>
      <c r="AH625" s="16">
        <v>0.13963479727831599</v>
      </c>
      <c r="AI625" s="16">
        <v>0.161231939051655</v>
      </c>
      <c r="AJ625" s="16"/>
      <c r="AK625" s="16">
        <v>0.151252742046699</v>
      </c>
      <c r="AL625" s="16">
        <v>0.14510563442689101</v>
      </c>
      <c r="AM625" s="16"/>
      <c r="AN625" s="16">
        <v>0.136900084863007</v>
      </c>
      <c r="AO625" s="16">
        <v>0.17483179619698999</v>
      </c>
      <c r="AP625" s="16"/>
      <c r="AQ625" s="16">
        <v>0.128904610068072</v>
      </c>
      <c r="AR625" s="16">
        <v>0.100125858971709</v>
      </c>
      <c r="AS625" s="16">
        <v>0.20472295203523799</v>
      </c>
      <c r="AT625" s="16"/>
      <c r="AU625" s="16">
        <v>0.15384808277404999</v>
      </c>
      <c r="AV625" s="16">
        <v>0.11167297161575999</v>
      </c>
      <c r="AW625" s="16"/>
      <c r="AX625" s="16">
        <v>0.14618242030176101</v>
      </c>
      <c r="AY625" s="16">
        <v>0.10006362166020299</v>
      </c>
      <c r="AZ625" s="16"/>
      <c r="BA625" s="16">
        <v>0.18470952995603401</v>
      </c>
      <c r="BB625" s="16">
        <v>0.18477007785208499</v>
      </c>
      <c r="BC625" s="16"/>
      <c r="BD625" s="16">
        <v>0.15374270448412999</v>
      </c>
      <c r="BE625" s="16">
        <v>0.15604320754596701</v>
      </c>
    </row>
    <row r="626" spans="2:57" x14ac:dyDescent="0.35">
      <c r="B626" t="s">
        <v>676</v>
      </c>
      <c r="C626" s="16">
        <v>0.20320850403882701</v>
      </c>
      <c r="D626" s="16">
        <v>0.26754365060624502</v>
      </c>
      <c r="E626" s="16">
        <v>0.14421007729261501</v>
      </c>
      <c r="F626" s="16"/>
      <c r="G626" s="16">
        <v>0.24856778093432499</v>
      </c>
      <c r="H626" s="16">
        <v>0.16274274267700001</v>
      </c>
      <c r="I626" s="16">
        <v>0.22970152488832801</v>
      </c>
      <c r="J626" s="16">
        <v>0.18236404123351499</v>
      </c>
      <c r="K626" s="16">
        <v>0.2335933229871</v>
      </c>
      <c r="L626" s="16">
        <v>0.18240000690057701</v>
      </c>
      <c r="M626" s="16"/>
      <c r="N626" s="16">
        <v>0.15450213343180599</v>
      </c>
      <c r="O626" s="16">
        <v>0.23415653624902</v>
      </c>
      <c r="P626" s="16">
        <v>0.18768057271306601</v>
      </c>
      <c r="Q626" s="16">
        <v>0.23594501142865401</v>
      </c>
      <c r="R626" s="16"/>
      <c r="S626" s="16">
        <v>0.20851025198768</v>
      </c>
      <c r="T626" s="16">
        <v>0.19615425428345501</v>
      </c>
      <c r="U626" s="16"/>
      <c r="V626" s="16">
        <v>0.16019494727479699</v>
      </c>
      <c r="W626" s="16">
        <v>0.19219800464206099</v>
      </c>
      <c r="X626" s="16">
        <v>0.254026326198448</v>
      </c>
      <c r="Y626" s="16">
        <v>0.19852915485848499</v>
      </c>
      <c r="Z626" s="16"/>
      <c r="AA626" s="16">
        <v>0.17743348225097699</v>
      </c>
      <c r="AB626" s="16">
        <v>0.17083824555013999</v>
      </c>
      <c r="AC626" s="16">
        <v>0.20489546326904701</v>
      </c>
      <c r="AD626" s="16">
        <v>0.24122761403363199</v>
      </c>
      <c r="AE626" s="16">
        <v>0.24732172858092299</v>
      </c>
      <c r="AF626" s="16">
        <v>0.32040783639599102</v>
      </c>
      <c r="AG626" s="16"/>
      <c r="AH626" s="16">
        <v>0.258740167342983</v>
      </c>
      <c r="AI626" s="16">
        <v>0.18705190793799101</v>
      </c>
      <c r="AJ626" s="16"/>
      <c r="AK626" s="16">
        <v>0.25102089149797002</v>
      </c>
      <c r="AL626" s="16">
        <v>0.188709304606207</v>
      </c>
      <c r="AM626" s="16"/>
      <c r="AN626" s="16">
        <v>0.26947848765194699</v>
      </c>
      <c r="AO626" s="16">
        <v>0.197707627369519</v>
      </c>
      <c r="AP626" s="16"/>
      <c r="AQ626" s="16">
        <v>0.237784757816868</v>
      </c>
      <c r="AR626" s="16">
        <v>0.18183574362666</v>
      </c>
      <c r="AS626" s="16">
        <v>0.24259113706705601</v>
      </c>
      <c r="AT626" s="16"/>
      <c r="AU626" s="16">
        <v>0.20848191124000101</v>
      </c>
      <c r="AV626" s="16">
        <v>0.19550410932822099</v>
      </c>
      <c r="AW626" s="16"/>
      <c r="AX626" s="16">
        <v>0.21989918289486199</v>
      </c>
      <c r="AY626" s="16">
        <v>0.143862499878226</v>
      </c>
      <c r="AZ626" s="16"/>
      <c r="BA626" s="16">
        <v>0.26428150458970601</v>
      </c>
      <c r="BB626" s="16">
        <v>0.24560741710789899</v>
      </c>
      <c r="BC626" s="16"/>
      <c r="BD626" s="16">
        <v>0.29516391605433501</v>
      </c>
      <c r="BE626" s="16">
        <v>0.17371500675350601</v>
      </c>
    </row>
    <row r="627" spans="2:57" x14ac:dyDescent="0.35">
      <c r="B627" t="s">
        <v>677</v>
      </c>
      <c r="C627" s="16">
        <v>0.27690710795796197</v>
      </c>
      <c r="D627" s="16">
        <v>0.25271538272163102</v>
      </c>
      <c r="E627" s="16">
        <v>0.30251585321508101</v>
      </c>
      <c r="F627" s="16"/>
      <c r="G627" s="16">
        <v>0.27740914533833</v>
      </c>
      <c r="H627" s="16">
        <v>0.297401883822139</v>
      </c>
      <c r="I627" s="16">
        <v>0.28359351523952298</v>
      </c>
      <c r="J627" s="16">
        <v>0.35901469409236803</v>
      </c>
      <c r="K627" s="16">
        <v>0.21436247307142001</v>
      </c>
      <c r="L627" s="16">
        <v>0.241396492182231</v>
      </c>
      <c r="M627" s="16"/>
      <c r="N627" s="16">
        <v>0.29687630582574198</v>
      </c>
      <c r="O627" s="16">
        <v>0.25756643691434</v>
      </c>
      <c r="P627" s="16">
        <v>0.28334518960146798</v>
      </c>
      <c r="Q627" s="16">
        <v>0.269164889621618</v>
      </c>
      <c r="R627" s="16"/>
      <c r="S627" s="16">
        <v>0.248844086931821</v>
      </c>
      <c r="T627" s="16">
        <v>0.315390087840202</v>
      </c>
      <c r="U627" s="16"/>
      <c r="V627" s="16">
        <v>0.242472372171085</v>
      </c>
      <c r="W627" s="16">
        <v>0.32109341717315298</v>
      </c>
      <c r="X627" s="16">
        <v>0.25369051441963703</v>
      </c>
      <c r="Y627" s="16">
        <v>0.25481192692342702</v>
      </c>
      <c r="Z627" s="16"/>
      <c r="AA627" s="16">
        <v>0.32624806158421299</v>
      </c>
      <c r="AB627" s="16">
        <v>0.276531188467247</v>
      </c>
      <c r="AC627" s="16">
        <v>0.23059922334368699</v>
      </c>
      <c r="AD627" s="16">
        <v>0.258593526200602</v>
      </c>
      <c r="AE627" s="16">
        <v>0.19940662036687501</v>
      </c>
      <c r="AF627" s="16">
        <v>0.155987484672055</v>
      </c>
      <c r="AG627" s="16"/>
      <c r="AH627" s="16">
        <v>0.22867586007042201</v>
      </c>
      <c r="AI627" s="16">
        <v>0.27377729417055302</v>
      </c>
      <c r="AJ627" s="16"/>
      <c r="AK627" s="16">
        <v>0.26968398914311398</v>
      </c>
      <c r="AL627" s="16">
        <v>0.253870961246633</v>
      </c>
      <c r="AM627" s="16"/>
      <c r="AN627" s="16">
        <v>0.25151335870222302</v>
      </c>
      <c r="AO627" s="16">
        <v>0.27704838100781598</v>
      </c>
      <c r="AP627" s="16"/>
      <c r="AQ627" s="16">
        <v>0.21388941376623699</v>
      </c>
      <c r="AR627" s="16">
        <v>0.339551049883624</v>
      </c>
      <c r="AS627" s="16">
        <v>0.21826925230321401</v>
      </c>
      <c r="AT627" s="16"/>
      <c r="AU627" s="16">
        <v>0.25808194413555402</v>
      </c>
      <c r="AV627" s="16">
        <v>0.30133148284975803</v>
      </c>
      <c r="AW627" s="16"/>
      <c r="AX627" s="16">
        <v>0.27742027024737798</v>
      </c>
      <c r="AY627" s="16">
        <v>0.245240521013912</v>
      </c>
      <c r="AZ627" s="16"/>
      <c r="BA627" s="16">
        <v>0.26677913349925497</v>
      </c>
      <c r="BB627" s="16">
        <v>0.23266290728574299</v>
      </c>
      <c r="BC627" s="16"/>
      <c r="BD627" s="16">
        <v>0.26434193675574102</v>
      </c>
      <c r="BE627" s="16">
        <v>0.240821538840996</v>
      </c>
    </row>
    <row r="628" spans="2:57" x14ac:dyDescent="0.35">
      <c r="B628" t="s">
        <v>678</v>
      </c>
      <c r="C628" s="16">
        <v>0.125103551510652</v>
      </c>
      <c r="D628" s="16">
        <v>0.101198272031802</v>
      </c>
      <c r="E628" s="16">
        <v>0.14896982176089199</v>
      </c>
      <c r="F628" s="16"/>
      <c r="G628" s="16">
        <v>0.127093968619062</v>
      </c>
      <c r="H628" s="16">
        <v>9.0321218946498694E-2</v>
      </c>
      <c r="I628" s="16">
        <v>8.8045330601008095E-2</v>
      </c>
      <c r="J628" s="16">
        <v>9.6782311325791306E-2</v>
      </c>
      <c r="K628" s="16">
        <v>0.164931528873065</v>
      </c>
      <c r="L628" s="16">
        <v>0.17202134902837701</v>
      </c>
      <c r="M628" s="16"/>
      <c r="N628" s="16">
        <v>0.15179989881828401</v>
      </c>
      <c r="O628" s="16">
        <v>0.124810122588558</v>
      </c>
      <c r="P628" s="16">
        <v>0.118908486361343</v>
      </c>
      <c r="Q628" s="16">
        <v>0.116262013559236</v>
      </c>
      <c r="R628" s="16"/>
      <c r="S628" s="16">
        <v>0.13552541868225501</v>
      </c>
      <c r="T628" s="16">
        <v>0.110616776076293</v>
      </c>
      <c r="U628" s="16"/>
      <c r="V628" s="16">
        <v>9.4448621607744296E-2</v>
      </c>
      <c r="W628" s="16">
        <v>0.12010394610462501</v>
      </c>
      <c r="X628" s="16">
        <v>0.14703352302477601</v>
      </c>
      <c r="Y628" s="16">
        <v>0.19557910454175401</v>
      </c>
      <c r="Z628" s="16"/>
      <c r="AA628" s="16">
        <v>9.3183780475205105E-2</v>
      </c>
      <c r="AB628" s="16">
        <v>0.11956150792967001</v>
      </c>
      <c r="AC628" s="16">
        <v>0.13738004420102701</v>
      </c>
      <c r="AD628" s="16">
        <v>0.149977785375141</v>
      </c>
      <c r="AE628" s="16">
        <v>0.17182749667652</v>
      </c>
      <c r="AF628" s="16">
        <v>0.213244449503629</v>
      </c>
      <c r="AG628" s="16"/>
      <c r="AH628" s="16">
        <v>0.128477728345987</v>
      </c>
      <c r="AI628" s="16">
        <v>0.127141726171142</v>
      </c>
      <c r="AJ628" s="16"/>
      <c r="AK628" s="16">
        <v>0.113199780604698</v>
      </c>
      <c r="AL628" s="16">
        <v>0.134437515599862</v>
      </c>
      <c r="AM628" s="16"/>
      <c r="AN628" s="16">
        <v>0.12520117834397501</v>
      </c>
      <c r="AO628" s="16">
        <v>0.10880573344877199</v>
      </c>
      <c r="AP628" s="16"/>
      <c r="AQ628" s="16">
        <v>0.16288331547653701</v>
      </c>
      <c r="AR628" s="16">
        <v>0.12670131166766499</v>
      </c>
      <c r="AS628" s="16">
        <v>0.11046923346732899</v>
      </c>
      <c r="AT628" s="16"/>
      <c r="AU628" s="16">
        <v>0.134945807996842</v>
      </c>
      <c r="AV628" s="16">
        <v>0.11570387639935099</v>
      </c>
      <c r="AW628" s="16"/>
      <c r="AX628" s="16">
        <v>0.12614507949911299</v>
      </c>
      <c r="AY628" s="16">
        <v>0.122000960119588</v>
      </c>
      <c r="AZ628" s="16"/>
      <c r="BA628" s="16">
        <v>0.12512582492886401</v>
      </c>
      <c r="BB628" s="16">
        <v>0.15963018288797901</v>
      </c>
      <c r="BC628" s="16"/>
      <c r="BD628" s="16">
        <v>0.120833130153455</v>
      </c>
      <c r="BE628" s="16">
        <v>0.14655196941766799</v>
      </c>
    </row>
    <row r="629" spans="2:57" x14ac:dyDescent="0.35">
      <c r="B629" t="s">
        <v>679</v>
      </c>
      <c r="C629" s="16">
        <v>0.16249935122609699</v>
      </c>
      <c r="D629" s="16">
        <v>0.13717939040070801</v>
      </c>
      <c r="E629" s="16">
        <v>0.18296794513099299</v>
      </c>
      <c r="F629" s="16"/>
      <c r="G629" s="16">
        <v>9.43805898887628E-2</v>
      </c>
      <c r="H629" s="16">
        <v>0.124419869562349</v>
      </c>
      <c r="I629" s="16">
        <v>0.18354495139982099</v>
      </c>
      <c r="J629" s="16">
        <v>0.17739535704536999</v>
      </c>
      <c r="K629" s="16">
        <v>0.16307696430497501</v>
      </c>
      <c r="L629" s="16">
        <v>0.206033557054731</v>
      </c>
      <c r="M629" s="16"/>
      <c r="N629" s="16">
        <v>0.199750912171067</v>
      </c>
      <c r="O629" s="16">
        <v>0.165010628647177</v>
      </c>
      <c r="P629" s="16">
        <v>0.13477781050960599</v>
      </c>
      <c r="Q629" s="16">
        <v>0.17826125083671601</v>
      </c>
      <c r="R629" s="16"/>
      <c r="S629" s="16">
        <v>0.171402296535659</v>
      </c>
      <c r="T629" s="16">
        <v>0.150679276151789</v>
      </c>
      <c r="U629" s="16"/>
      <c r="V629" s="16">
        <v>0.15917984184929199</v>
      </c>
      <c r="W629" s="16">
        <v>0.18525911994654401</v>
      </c>
      <c r="X629" s="16">
        <v>0.147021835265919</v>
      </c>
      <c r="Y629" s="16">
        <v>9.1497807022443894E-2</v>
      </c>
      <c r="Z629" s="16"/>
      <c r="AA629" s="16">
        <v>0.14880715650875301</v>
      </c>
      <c r="AB629" s="16">
        <v>0.19296768499395101</v>
      </c>
      <c r="AC629" s="16">
        <v>0.19990128506496899</v>
      </c>
      <c r="AD629" s="16">
        <v>0.14760779876621499</v>
      </c>
      <c r="AE629" s="16">
        <v>0.15880721685083701</v>
      </c>
      <c r="AF629" s="16">
        <v>0.152858727642531</v>
      </c>
      <c r="AG629" s="16"/>
      <c r="AH629" s="16">
        <v>0.177908678138646</v>
      </c>
      <c r="AI629" s="16">
        <v>0.18740007995458799</v>
      </c>
      <c r="AJ629" s="16"/>
      <c r="AK629" s="16">
        <v>0.15226602037054299</v>
      </c>
      <c r="AL629" s="16">
        <v>0.201026652755768</v>
      </c>
      <c r="AM629" s="16"/>
      <c r="AN629" s="16">
        <v>0.15245340568820401</v>
      </c>
      <c r="AO629" s="16">
        <v>0.17582486256260901</v>
      </c>
      <c r="AP629" s="16"/>
      <c r="AQ629" s="16">
        <v>0.18859780676170099</v>
      </c>
      <c r="AR629" s="16">
        <v>0.15810256904218201</v>
      </c>
      <c r="AS629" s="16">
        <v>0.17959336164394299</v>
      </c>
      <c r="AT629" s="16"/>
      <c r="AU629" s="16">
        <v>0.16433491405438599</v>
      </c>
      <c r="AV629" s="16">
        <v>0.163178791072848</v>
      </c>
      <c r="AW629" s="16"/>
      <c r="AX629" s="16">
        <v>0.160360923533542</v>
      </c>
      <c r="AY629" s="16">
        <v>0.21659750074883799</v>
      </c>
      <c r="AZ629" s="16"/>
      <c r="BA629" s="16">
        <v>0.13538325729151701</v>
      </c>
      <c r="BB629" s="16">
        <v>0.177329414866293</v>
      </c>
      <c r="BC629" s="16"/>
      <c r="BD629" s="16">
        <v>0.12831367998384399</v>
      </c>
      <c r="BE629" s="16">
        <v>0.22940702820089701</v>
      </c>
    </row>
    <row r="630" spans="2:57" x14ac:dyDescent="0.35">
      <c r="B630" t="s">
        <v>220</v>
      </c>
      <c r="C630" s="16">
        <v>9.8875641496096706E-2</v>
      </c>
      <c r="D630" s="16">
        <v>7.4180021031823307E-2</v>
      </c>
      <c r="E630" s="16">
        <v>0.12096791761714799</v>
      </c>
      <c r="F630" s="16"/>
      <c r="G630" s="16">
        <v>9.6263289453695194E-2</v>
      </c>
      <c r="H630" s="16">
        <v>8.94040581902735E-2</v>
      </c>
      <c r="I630" s="16">
        <v>7.8746785364601196E-2</v>
      </c>
      <c r="J630" s="16">
        <v>7.7639570028725402E-2</v>
      </c>
      <c r="K630" s="16">
        <v>0.125587216883046</v>
      </c>
      <c r="L630" s="16">
        <v>0.11896131651502501</v>
      </c>
      <c r="M630" s="16"/>
      <c r="N630" s="16">
        <v>6.5503279975882706E-2</v>
      </c>
      <c r="O630" s="16">
        <v>0.10308053311066701</v>
      </c>
      <c r="P630" s="16">
        <v>0.117209224737942</v>
      </c>
      <c r="Q630" s="16">
        <v>8.9575292158651204E-2</v>
      </c>
      <c r="R630" s="16"/>
      <c r="S630" s="16">
        <v>0.108926106784467</v>
      </c>
      <c r="T630" s="16">
        <v>8.2435669022935004E-2</v>
      </c>
      <c r="U630" s="16"/>
      <c r="V630" s="16">
        <v>0.195957662467524</v>
      </c>
      <c r="W630" s="16">
        <v>6.2936898133163097E-2</v>
      </c>
      <c r="X630" s="16">
        <v>6.46315383780421E-2</v>
      </c>
      <c r="Y630" s="16">
        <v>8.1122632468223294E-2</v>
      </c>
      <c r="Z630" s="16"/>
      <c r="AA630" s="16">
        <v>0.138675954261712</v>
      </c>
      <c r="AB630" s="16">
        <v>0.120438271588319</v>
      </c>
      <c r="AC630" s="16">
        <v>7.9713000918400001E-2</v>
      </c>
      <c r="AD630" s="16">
        <v>5.4086306681987897E-2</v>
      </c>
      <c r="AE630" s="16">
        <v>3.7450967264637099E-2</v>
      </c>
      <c r="AF630" s="16">
        <v>2.05561187125173E-2</v>
      </c>
      <c r="AG630" s="16"/>
      <c r="AH630" s="16">
        <v>6.6562768823645702E-2</v>
      </c>
      <c r="AI630" s="16">
        <v>6.33970527140712E-2</v>
      </c>
      <c r="AJ630" s="16"/>
      <c r="AK630" s="16">
        <v>6.2576576336975498E-2</v>
      </c>
      <c r="AL630" s="16">
        <v>7.6849931364639495E-2</v>
      </c>
      <c r="AM630" s="16"/>
      <c r="AN630" s="16">
        <v>6.4453484750645093E-2</v>
      </c>
      <c r="AO630" s="16">
        <v>6.5781599414293998E-2</v>
      </c>
      <c r="AP630" s="16"/>
      <c r="AQ630" s="16">
        <v>6.7940096110585199E-2</v>
      </c>
      <c r="AR630" s="16">
        <v>9.3683466808159893E-2</v>
      </c>
      <c r="AS630" s="16">
        <v>4.4354063483219602E-2</v>
      </c>
      <c r="AT630" s="16"/>
      <c r="AU630" s="16">
        <v>8.0307339799166905E-2</v>
      </c>
      <c r="AV630" s="16">
        <v>0.112608768734061</v>
      </c>
      <c r="AW630" s="16"/>
      <c r="AX630" s="16">
        <v>6.9992123523343497E-2</v>
      </c>
      <c r="AY630" s="16">
        <v>0.17223489657923199</v>
      </c>
      <c r="AZ630" s="16"/>
      <c r="BA630" s="16">
        <v>2.37207497346251E-2</v>
      </c>
      <c r="BB630" s="16">
        <v>0</v>
      </c>
      <c r="BC630" s="16"/>
      <c r="BD630" s="16">
        <v>3.7604632568495097E-2</v>
      </c>
      <c r="BE630" s="16">
        <v>5.34612492409672E-2</v>
      </c>
    </row>
    <row r="631" spans="2:57" x14ac:dyDescent="0.35">
      <c r="B631" t="s">
        <v>680</v>
      </c>
      <c r="C631" s="16">
        <v>0.33661434780919203</v>
      </c>
      <c r="D631" s="16">
        <v>0.43472693381403499</v>
      </c>
      <c r="E631" s="16">
        <v>0.24457846227588501</v>
      </c>
      <c r="F631" s="16"/>
      <c r="G631" s="16">
        <v>0.40485300670015001</v>
      </c>
      <c r="H631" s="16">
        <v>0.39845296947873998</v>
      </c>
      <c r="I631" s="16">
        <v>0.366069417395046</v>
      </c>
      <c r="J631" s="16">
        <v>0.28916806750774599</v>
      </c>
      <c r="K631" s="16">
        <v>0.33204181686749401</v>
      </c>
      <c r="L631" s="16">
        <v>0.26158728521963598</v>
      </c>
      <c r="M631" s="16"/>
      <c r="N631" s="16">
        <v>0.28606960320902403</v>
      </c>
      <c r="O631" s="16">
        <v>0.34953227873925802</v>
      </c>
      <c r="P631" s="16">
        <v>0.34575928878964102</v>
      </c>
      <c r="Q631" s="16">
        <v>0.34673655382377799</v>
      </c>
      <c r="R631" s="16"/>
      <c r="S631" s="16">
        <v>0.335302091065799</v>
      </c>
      <c r="T631" s="16">
        <v>0.34087819090878102</v>
      </c>
      <c r="U631" s="16"/>
      <c r="V631" s="16">
        <v>0.30794150190435399</v>
      </c>
      <c r="W631" s="16">
        <v>0.31060661864251499</v>
      </c>
      <c r="X631" s="16">
        <v>0.38762258891162599</v>
      </c>
      <c r="Y631" s="16">
        <v>0.37698852904415198</v>
      </c>
      <c r="Z631" s="16"/>
      <c r="AA631" s="16">
        <v>0.29308504717011602</v>
      </c>
      <c r="AB631" s="16">
        <v>0.29050134702081198</v>
      </c>
      <c r="AC631" s="16">
        <v>0.35240644647191699</v>
      </c>
      <c r="AD631" s="16">
        <v>0.38973458297605401</v>
      </c>
      <c r="AE631" s="16">
        <v>0.43250769884113099</v>
      </c>
      <c r="AF631" s="16">
        <v>0.45735321946926699</v>
      </c>
      <c r="AG631" s="16"/>
      <c r="AH631" s="16">
        <v>0.39837496462129901</v>
      </c>
      <c r="AI631" s="16">
        <v>0.34828384698964598</v>
      </c>
      <c r="AJ631" s="16"/>
      <c r="AK631" s="16">
        <v>0.402273633544669</v>
      </c>
      <c r="AL631" s="16">
        <v>0.333814939033098</v>
      </c>
      <c r="AM631" s="16"/>
      <c r="AN631" s="16">
        <v>0.40637857251495302</v>
      </c>
      <c r="AO631" s="16">
        <v>0.37253942356650899</v>
      </c>
      <c r="AP631" s="16"/>
      <c r="AQ631" s="16">
        <v>0.36668936788494</v>
      </c>
      <c r="AR631" s="16">
        <v>0.281961602598369</v>
      </c>
      <c r="AS631" s="16">
        <v>0.44731408910229398</v>
      </c>
      <c r="AT631" s="16"/>
      <c r="AU631" s="16">
        <v>0.36232999401405103</v>
      </c>
      <c r="AV631" s="16">
        <v>0.307177080943981</v>
      </c>
      <c r="AW631" s="16"/>
      <c r="AX631" s="16">
        <v>0.36608160319662197</v>
      </c>
      <c r="AY631" s="16">
        <v>0.24392612153842899</v>
      </c>
      <c r="AZ631" s="16"/>
      <c r="BA631" s="16">
        <v>0.44899103454574002</v>
      </c>
      <c r="BB631" s="16">
        <v>0.43037749495998401</v>
      </c>
      <c r="BC631" s="16"/>
      <c r="BD631" s="16">
        <v>0.44890662053846497</v>
      </c>
      <c r="BE631" s="16">
        <v>0.329758214299472</v>
      </c>
    </row>
    <row r="632" spans="2:57" x14ac:dyDescent="0.35">
      <c r="B632" t="s">
        <v>681</v>
      </c>
      <c r="C632" s="16">
        <v>0.28760290273674899</v>
      </c>
      <c r="D632" s="16">
        <v>0.23837766243250999</v>
      </c>
      <c r="E632" s="16">
        <v>0.33193776689188498</v>
      </c>
      <c r="F632" s="16"/>
      <c r="G632" s="16">
        <v>0.22147455850782499</v>
      </c>
      <c r="H632" s="16">
        <v>0.21474108850884799</v>
      </c>
      <c r="I632" s="16">
        <v>0.27159028200082902</v>
      </c>
      <c r="J632" s="16">
        <v>0.27417766837116098</v>
      </c>
      <c r="K632" s="16">
        <v>0.32800849317803998</v>
      </c>
      <c r="L632" s="16">
        <v>0.37805490608310899</v>
      </c>
      <c r="M632" s="16"/>
      <c r="N632" s="16">
        <v>0.35155081098935098</v>
      </c>
      <c r="O632" s="16">
        <v>0.28982075123573497</v>
      </c>
      <c r="P632" s="16">
        <v>0.25368629687094901</v>
      </c>
      <c r="Q632" s="16">
        <v>0.294523264395952</v>
      </c>
      <c r="R632" s="16"/>
      <c r="S632" s="16">
        <v>0.30692771521791401</v>
      </c>
      <c r="T632" s="16">
        <v>0.261296052228082</v>
      </c>
      <c r="U632" s="16"/>
      <c r="V632" s="16">
        <v>0.25362846345703699</v>
      </c>
      <c r="W632" s="16">
        <v>0.30536306605116897</v>
      </c>
      <c r="X632" s="16">
        <v>0.29405535829069401</v>
      </c>
      <c r="Y632" s="16">
        <v>0.28707691156419801</v>
      </c>
      <c r="Z632" s="16"/>
      <c r="AA632" s="16">
        <v>0.24199093698395799</v>
      </c>
      <c r="AB632" s="16">
        <v>0.31252919292362202</v>
      </c>
      <c r="AC632" s="16">
        <v>0.33728132926599602</v>
      </c>
      <c r="AD632" s="16">
        <v>0.297585584141356</v>
      </c>
      <c r="AE632" s="16">
        <v>0.33063471352735602</v>
      </c>
      <c r="AF632" s="16">
        <v>0.36610317714615997</v>
      </c>
      <c r="AG632" s="16"/>
      <c r="AH632" s="16">
        <v>0.306386406484634</v>
      </c>
      <c r="AI632" s="16">
        <v>0.31454180612572902</v>
      </c>
      <c r="AJ632" s="16"/>
      <c r="AK632" s="16">
        <v>0.26546580097524097</v>
      </c>
      <c r="AL632" s="16">
        <v>0.33546416835562998</v>
      </c>
      <c r="AM632" s="16"/>
      <c r="AN632" s="16">
        <v>0.27765458403217802</v>
      </c>
      <c r="AO632" s="16">
        <v>0.28463059601138102</v>
      </c>
      <c r="AP632" s="16"/>
      <c r="AQ632" s="16">
        <v>0.35148112223823802</v>
      </c>
      <c r="AR632" s="16">
        <v>0.28480388070984702</v>
      </c>
      <c r="AS632" s="16">
        <v>0.29006259511127203</v>
      </c>
      <c r="AT632" s="16"/>
      <c r="AU632" s="16">
        <v>0.29928072205122802</v>
      </c>
      <c r="AV632" s="16">
        <v>0.27888266747219997</v>
      </c>
      <c r="AW632" s="16"/>
      <c r="AX632" s="16">
        <v>0.286506003032656</v>
      </c>
      <c r="AY632" s="16">
        <v>0.33859846086842699</v>
      </c>
      <c r="AZ632" s="16"/>
      <c r="BA632" s="16">
        <v>0.26050908222038099</v>
      </c>
      <c r="BB632" s="16">
        <v>0.33695959775427298</v>
      </c>
      <c r="BC632" s="16"/>
      <c r="BD632" s="16">
        <v>0.249146810137299</v>
      </c>
      <c r="BE632" s="16">
        <v>0.37595899761856499</v>
      </c>
    </row>
    <row r="633" spans="2:57" x14ac:dyDescent="0.35">
      <c r="B633" t="s">
        <v>96</v>
      </c>
      <c r="C633" s="16">
        <v>4.9011445072442997E-2</v>
      </c>
      <c r="D633" s="16">
        <v>0.196349271381524</v>
      </c>
      <c r="E633" s="16">
        <v>-8.7359304615999805E-2</v>
      </c>
      <c r="F633" s="16"/>
      <c r="G633" s="16">
        <v>0.18337844819232599</v>
      </c>
      <c r="H633" s="16">
        <v>0.18371188096989299</v>
      </c>
      <c r="I633" s="16">
        <v>9.4479135394216804E-2</v>
      </c>
      <c r="J633" s="16">
        <v>1.49903991365848E-2</v>
      </c>
      <c r="K633" s="16">
        <v>4.0333236894540296E-3</v>
      </c>
      <c r="L633" s="16">
        <v>-0.116467620863473</v>
      </c>
      <c r="M633" s="16"/>
      <c r="N633" s="16">
        <v>-6.5481207780326997E-2</v>
      </c>
      <c r="O633" s="16">
        <v>5.9711527503523397E-2</v>
      </c>
      <c r="P633" s="16">
        <v>9.2072991918692101E-2</v>
      </c>
      <c r="Q633" s="16">
        <v>5.2213289427825799E-2</v>
      </c>
      <c r="R633" s="16"/>
      <c r="S633" s="16">
        <v>2.8374375847884499E-2</v>
      </c>
      <c r="T633" s="16">
        <v>7.9582138680699396E-2</v>
      </c>
      <c r="U633" s="16"/>
      <c r="V633" s="16">
        <v>5.4313038447317698E-2</v>
      </c>
      <c r="W633" s="16">
        <v>5.2435525913458996E-3</v>
      </c>
      <c r="X633" s="16">
        <v>9.3567230620932001E-2</v>
      </c>
      <c r="Y633" s="16">
        <v>8.9911617479954506E-2</v>
      </c>
      <c r="Z633" s="16"/>
      <c r="AA633" s="16">
        <v>5.1094110186158302E-2</v>
      </c>
      <c r="AB633" s="16">
        <v>-2.20278459028098E-2</v>
      </c>
      <c r="AC633" s="16">
        <v>1.5125117205920399E-2</v>
      </c>
      <c r="AD633" s="16">
        <v>9.2148998834697293E-2</v>
      </c>
      <c r="AE633" s="16">
        <v>0.10187298531377501</v>
      </c>
      <c r="AF633" s="16">
        <v>9.1250042323107294E-2</v>
      </c>
      <c r="AG633" s="16"/>
      <c r="AH633" s="16">
        <v>9.1988558136665205E-2</v>
      </c>
      <c r="AI633" s="16">
        <v>3.3742040863916703E-2</v>
      </c>
      <c r="AJ633" s="16"/>
      <c r="AK633" s="16">
        <v>0.136807832569428</v>
      </c>
      <c r="AL633" s="16">
        <v>-1.64922932253153E-3</v>
      </c>
      <c r="AM633" s="16"/>
      <c r="AN633" s="16">
        <v>0.128723988482775</v>
      </c>
      <c r="AO633" s="16">
        <v>8.7908827555127994E-2</v>
      </c>
      <c r="AP633" s="16"/>
      <c r="AQ633" s="16">
        <v>1.5208245646702799E-2</v>
      </c>
      <c r="AR633" s="16">
        <v>-2.8422781114778601E-3</v>
      </c>
      <c r="AS633" s="16">
        <v>0.15725149399102101</v>
      </c>
      <c r="AT633" s="16"/>
      <c r="AU633" s="16">
        <v>6.3049271962822798E-2</v>
      </c>
      <c r="AV633" s="16">
        <v>2.8294413471781101E-2</v>
      </c>
      <c r="AW633" s="16"/>
      <c r="AX633" s="16">
        <v>7.9575600163966795E-2</v>
      </c>
      <c r="AY633" s="16">
        <v>-9.4672339329997607E-2</v>
      </c>
      <c r="AZ633" s="16"/>
      <c r="BA633" s="16">
        <v>0.188481952325359</v>
      </c>
      <c r="BB633" s="16">
        <v>9.3417897205711795E-2</v>
      </c>
      <c r="BC633" s="16"/>
      <c r="BD633" s="16">
        <v>0.199759810401167</v>
      </c>
      <c r="BE633" s="16">
        <v>-4.6200783319092303E-2</v>
      </c>
    </row>
    <row r="634" spans="2:57" x14ac:dyDescent="0.35">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c r="AA634" s="16"/>
      <c r="AB634" s="16"/>
      <c r="AC634" s="16"/>
      <c r="AD634" s="16"/>
      <c r="AE634" s="16"/>
      <c r="AF634" s="16"/>
      <c r="AG634" s="16"/>
      <c r="AH634" s="16"/>
      <c r="AI634" s="16"/>
      <c r="AJ634" s="16"/>
      <c r="AK634" s="16"/>
      <c r="AL634" s="16"/>
      <c r="AM634" s="16"/>
      <c r="AN634" s="16"/>
      <c r="AO634" s="16"/>
      <c r="AP634" s="16"/>
      <c r="AQ634" s="16"/>
      <c r="AR634" s="16"/>
      <c r="AS634" s="16"/>
      <c r="AT634" s="16"/>
      <c r="AU634" s="16"/>
      <c r="AV634" s="16"/>
      <c r="AW634" s="16"/>
      <c r="AX634" s="16"/>
      <c r="AY634" s="16"/>
      <c r="AZ634" s="16"/>
      <c r="BA634" s="16"/>
      <c r="BB634" s="16"/>
      <c r="BC634" s="16"/>
      <c r="BD634" s="16"/>
      <c r="BE634" s="16"/>
    </row>
    <row r="635" spans="2:57" x14ac:dyDescent="0.35">
      <c r="B635" s="7" t="s">
        <v>682</v>
      </c>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c r="AA635" s="16"/>
      <c r="AB635" s="16"/>
      <c r="AC635" s="16"/>
      <c r="AD635" s="16"/>
      <c r="AE635" s="16"/>
      <c r="AF635" s="16"/>
      <c r="AG635" s="16"/>
      <c r="AH635" s="16"/>
      <c r="AI635" s="16"/>
      <c r="AJ635" s="16"/>
      <c r="AK635" s="16"/>
      <c r="AL635" s="16"/>
      <c r="AM635" s="16"/>
      <c r="AN635" s="16"/>
      <c r="AO635" s="16"/>
      <c r="AP635" s="16"/>
      <c r="AQ635" s="16"/>
      <c r="AR635" s="16"/>
      <c r="AS635" s="16"/>
      <c r="AT635" s="16"/>
      <c r="AU635" s="16"/>
      <c r="AV635" s="16"/>
      <c r="AW635" s="16"/>
      <c r="AX635" s="16"/>
      <c r="AY635" s="16"/>
      <c r="AZ635" s="16"/>
      <c r="BA635" s="16"/>
      <c r="BB635" s="16"/>
      <c r="BC635" s="16"/>
      <c r="BD635" s="16"/>
      <c r="BE635" s="16"/>
    </row>
    <row r="636" spans="2:57" x14ac:dyDescent="0.35">
      <c r="B636" s="15" t="s">
        <v>14</v>
      </c>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c r="AC636" s="16"/>
      <c r="AD636" s="16"/>
      <c r="AE636" s="16"/>
      <c r="AF636" s="16"/>
      <c r="AG636" s="16"/>
      <c r="AH636" s="16"/>
      <c r="AI636" s="16"/>
      <c r="AJ636" s="16"/>
      <c r="AK636" s="16"/>
      <c r="AL636" s="16"/>
      <c r="AM636" s="16"/>
      <c r="AN636" s="16"/>
      <c r="AO636" s="16"/>
      <c r="AP636" s="16"/>
      <c r="AQ636" s="16"/>
      <c r="AR636" s="16"/>
      <c r="AS636" s="16"/>
      <c r="AT636" s="16"/>
      <c r="AU636" s="16"/>
      <c r="AV636" s="16"/>
      <c r="AW636" s="16"/>
      <c r="AX636" s="16"/>
      <c r="AY636" s="16"/>
      <c r="AZ636" s="16"/>
      <c r="BA636" s="16"/>
      <c r="BB636" s="16"/>
      <c r="BC636" s="16"/>
      <c r="BD636" s="16"/>
      <c r="BE636" s="16"/>
    </row>
    <row r="637" spans="2:57" x14ac:dyDescent="0.35">
      <c r="B637" t="s">
        <v>675</v>
      </c>
      <c r="C637" s="16">
        <v>0.39643604115412501</v>
      </c>
      <c r="D637" s="16">
        <v>0.41722323923150501</v>
      </c>
      <c r="E637" s="16">
        <v>0.37547783340864099</v>
      </c>
      <c r="F637" s="16"/>
      <c r="G637" s="16">
        <v>0.276693532312629</v>
      </c>
      <c r="H637" s="16">
        <v>0.44749972262625698</v>
      </c>
      <c r="I637" s="16">
        <v>0.38046247083962298</v>
      </c>
      <c r="J637" s="16">
        <v>0.38757759187676599</v>
      </c>
      <c r="K637" s="16">
        <v>0.40504882046847801</v>
      </c>
      <c r="L637" s="16">
        <v>0.43486977175535801</v>
      </c>
      <c r="M637" s="16"/>
      <c r="N637" s="16">
        <v>0.435584597760587</v>
      </c>
      <c r="O637" s="16">
        <v>0.398760942304063</v>
      </c>
      <c r="P637" s="16">
        <v>0.39858259096167098</v>
      </c>
      <c r="Q637" s="16">
        <v>0.36302972915688603</v>
      </c>
      <c r="R637" s="16"/>
      <c r="S637" s="16">
        <v>0.42054317832882998</v>
      </c>
      <c r="T637" s="16">
        <v>0.36399497491718003</v>
      </c>
      <c r="U637" s="16"/>
      <c r="V637" s="16">
        <v>0.362768371404525</v>
      </c>
      <c r="W637" s="16">
        <v>0.392360933741636</v>
      </c>
      <c r="X637" s="16">
        <v>0.42534247700706401</v>
      </c>
      <c r="Y637" s="16">
        <v>0.428361361116669</v>
      </c>
      <c r="Z637" s="16"/>
      <c r="AA637" s="16">
        <v>0.312347419395684</v>
      </c>
      <c r="AB637" s="16">
        <v>0.37177563145187797</v>
      </c>
      <c r="AC637" s="16">
        <v>0.53186772830490303</v>
      </c>
      <c r="AD637" s="16">
        <v>0.47380126033888398</v>
      </c>
      <c r="AE637" s="16">
        <v>0.46787710232252999</v>
      </c>
      <c r="AF637" s="16">
        <v>0.42766077625730903</v>
      </c>
      <c r="AG637" s="16"/>
      <c r="AH637" s="16">
        <v>0.44306534933498798</v>
      </c>
      <c r="AI637" s="16">
        <v>0.38782442661572403</v>
      </c>
      <c r="AJ637" s="16"/>
      <c r="AK637" s="16">
        <v>0.39679648863597999</v>
      </c>
      <c r="AL637" s="16">
        <v>0.423544926739162</v>
      </c>
      <c r="AM637" s="16"/>
      <c r="AN637" s="16">
        <v>0.41327512859133397</v>
      </c>
      <c r="AO637" s="16">
        <v>0.41355996053307897</v>
      </c>
      <c r="AP637" s="16"/>
      <c r="AQ637" s="16">
        <v>0.52221733684410299</v>
      </c>
      <c r="AR637" s="16">
        <v>0.35341123845182698</v>
      </c>
      <c r="AS637" s="16">
        <v>0.40831807285482702</v>
      </c>
      <c r="AT637" s="16"/>
      <c r="AU637" s="16">
        <v>0.40867740893420101</v>
      </c>
      <c r="AV637" s="16">
        <v>0.38637806689460102</v>
      </c>
      <c r="AW637" s="16"/>
      <c r="AX637" s="16">
        <v>0.41865569179309597</v>
      </c>
      <c r="AY637" s="16">
        <v>0.375330961770243</v>
      </c>
      <c r="AZ637" s="16"/>
      <c r="BA637" s="16">
        <v>0.44926697964954798</v>
      </c>
      <c r="BB637" s="16">
        <v>0.53878105964093204</v>
      </c>
      <c r="BC637" s="16"/>
      <c r="BD637" s="16">
        <v>0.41748614769061099</v>
      </c>
      <c r="BE637" s="16">
        <v>0.46402370409756299</v>
      </c>
    </row>
    <row r="638" spans="2:57" x14ac:dyDescent="0.35">
      <c r="B638" t="s">
        <v>676</v>
      </c>
      <c r="C638" s="16">
        <v>0.30824367047173001</v>
      </c>
      <c r="D638" s="16">
        <v>0.35257726645586202</v>
      </c>
      <c r="E638" s="16">
        <v>0.26689684008578601</v>
      </c>
      <c r="F638" s="16"/>
      <c r="G638" s="16">
        <v>0.33446021611663701</v>
      </c>
      <c r="H638" s="16">
        <v>0.29290468468181402</v>
      </c>
      <c r="I638" s="16">
        <v>0.33869027313593097</v>
      </c>
      <c r="J638" s="16">
        <v>0.27935452431629498</v>
      </c>
      <c r="K638" s="16">
        <v>0.31743427533055502</v>
      </c>
      <c r="L638" s="16">
        <v>0.29703177718578799</v>
      </c>
      <c r="M638" s="16"/>
      <c r="N638" s="16">
        <v>0.28933946060182902</v>
      </c>
      <c r="O638" s="16">
        <v>0.31228273315696198</v>
      </c>
      <c r="P638" s="16">
        <v>0.29427286582551199</v>
      </c>
      <c r="Q638" s="16">
        <v>0.34065496825708902</v>
      </c>
      <c r="R638" s="16"/>
      <c r="S638" s="16">
        <v>0.30862092742938302</v>
      </c>
      <c r="T638" s="16">
        <v>0.30967333927276303</v>
      </c>
      <c r="U638" s="16"/>
      <c r="V638" s="16">
        <v>0.227593277093465</v>
      </c>
      <c r="W638" s="16">
        <v>0.30870552096333798</v>
      </c>
      <c r="X638" s="16">
        <v>0.37333543799973001</v>
      </c>
      <c r="Y638" s="16">
        <v>0.32486143441333198</v>
      </c>
      <c r="Z638" s="16"/>
      <c r="AA638" s="16">
        <v>0.280468236681084</v>
      </c>
      <c r="AB638" s="16">
        <v>0.30297296987094902</v>
      </c>
      <c r="AC638" s="16">
        <v>0.295055961883603</v>
      </c>
      <c r="AD638" s="16">
        <v>0.30052036155574802</v>
      </c>
      <c r="AE638" s="16">
        <v>0.42455065175646201</v>
      </c>
      <c r="AF638" s="16">
        <v>0.44540178526901703</v>
      </c>
      <c r="AG638" s="16"/>
      <c r="AH638" s="16">
        <v>0.32414112224937502</v>
      </c>
      <c r="AI638" s="16">
        <v>0.33666900325666799</v>
      </c>
      <c r="AJ638" s="16"/>
      <c r="AK638" s="16">
        <v>0.34054477627452601</v>
      </c>
      <c r="AL638" s="16">
        <v>0.30365980220779198</v>
      </c>
      <c r="AM638" s="16"/>
      <c r="AN638" s="16">
        <v>0.33622341160692298</v>
      </c>
      <c r="AO638" s="16">
        <v>0.34806853902592499</v>
      </c>
      <c r="AP638" s="16"/>
      <c r="AQ638" s="16">
        <v>0.28270298338722599</v>
      </c>
      <c r="AR638" s="16">
        <v>0.31391291561746298</v>
      </c>
      <c r="AS638" s="16">
        <v>0.34701169629312301</v>
      </c>
      <c r="AT638" s="16"/>
      <c r="AU638" s="16">
        <v>0.33542292276101798</v>
      </c>
      <c r="AV638" s="16">
        <v>0.27658756449792798</v>
      </c>
      <c r="AW638" s="16"/>
      <c r="AX638" s="16">
        <v>0.34102233930328701</v>
      </c>
      <c r="AY638" s="16">
        <v>0.18743531611346001</v>
      </c>
      <c r="AZ638" s="16"/>
      <c r="BA638" s="16">
        <v>0.32713298376060002</v>
      </c>
      <c r="BB638" s="16">
        <v>0.31976880659205997</v>
      </c>
      <c r="BC638" s="16"/>
      <c r="BD638" s="16">
        <v>0.34791967572620802</v>
      </c>
      <c r="BE638" s="16">
        <v>0.32767245725105199</v>
      </c>
    </row>
    <row r="639" spans="2:57" x14ac:dyDescent="0.35">
      <c r="B639" t="s">
        <v>677</v>
      </c>
      <c r="C639" s="16">
        <v>0.152120013709383</v>
      </c>
      <c r="D639" s="16">
        <v>0.12137312059098999</v>
      </c>
      <c r="E639" s="16">
        <v>0.182731577103871</v>
      </c>
      <c r="F639" s="16"/>
      <c r="G639" s="16">
        <v>0.19424820789634101</v>
      </c>
      <c r="H639" s="16">
        <v>0.14804988655050499</v>
      </c>
      <c r="I639" s="16">
        <v>0.15446474546432701</v>
      </c>
      <c r="J639" s="16">
        <v>0.20003152963370899</v>
      </c>
      <c r="K639" s="16">
        <v>0.13313956984876599</v>
      </c>
      <c r="L639" s="16">
        <v>0.108120910081941</v>
      </c>
      <c r="M639" s="16"/>
      <c r="N639" s="16">
        <v>0.12423704351522399</v>
      </c>
      <c r="O639" s="16">
        <v>0.14841750366259199</v>
      </c>
      <c r="P639" s="16">
        <v>0.16482733117760601</v>
      </c>
      <c r="Q639" s="16">
        <v>0.154828460902877</v>
      </c>
      <c r="R639" s="16"/>
      <c r="S639" s="16">
        <v>0.122577310034211</v>
      </c>
      <c r="T639" s="16">
        <v>0.19496932929233299</v>
      </c>
      <c r="U639" s="16"/>
      <c r="V639" s="16">
        <v>0.17136398772546901</v>
      </c>
      <c r="W639" s="16">
        <v>0.17842455603002599</v>
      </c>
      <c r="X639" s="16">
        <v>0.115156914080304</v>
      </c>
      <c r="Y639" s="16">
        <v>6.7241469390955599E-2</v>
      </c>
      <c r="Z639" s="16"/>
      <c r="AA639" s="16">
        <v>0.20049525695255799</v>
      </c>
      <c r="AB639" s="16">
        <v>0.15794443941066899</v>
      </c>
      <c r="AC639" s="16">
        <v>4.99163671550336E-2</v>
      </c>
      <c r="AD639" s="16">
        <v>0.15332568194569299</v>
      </c>
      <c r="AE639" s="16">
        <v>8.2447389812867797E-2</v>
      </c>
      <c r="AF639" s="16">
        <v>2.7392899714418599E-2</v>
      </c>
      <c r="AG639" s="16"/>
      <c r="AH639" s="16">
        <v>0.13695146327812799</v>
      </c>
      <c r="AI639" s="16">
        <v>0.15120756081491499</v>
      </c>
      <c r="AJ639" s="16"/>
      <c r="AK639" s="16">
        <v>0.16584064000152901</v>
      </c>
      <c r="AL639" s="16">
        <v>0.13261342525339401</v>
      </c>
      <c r="AM639" s="16"/>
      <c r="AN639" s="16">
        <v>0.150518005307053</v>
      </c>
      <c r="AO639" s="16">
        <v>0.12861117439449901</v>
      </c>
      <c r="AP639" s="16"/>
      <c r="AQ639" s="16">
        <v>9.3672649066038602E-2</v>
      </c>
      <c r="AR639" s="16">
        <v>0.18465173851569899</v>
      </c>
      <c r="AS639" s="16">
        <v>0.14728696358334001</v>
      </c>
      <c r="AT639" s="16"/>
      <c r="AU639" s="16">
        <v>0.134917897795618</v>
      </c>
      <c r="AV639" s="16">
        <v>0.17502921090738999</v>
      </c>
      <c r="AW639" s="16"/>
      <c r="AX639" s="16">
        <v>0.13971047240202</v>
      </c>
      <c r="AY639" s="16">
        <v>0.18096350411287301</v>
      </c>
      <c r="AZ639" s="16"/>
      <c r="BA639" s="16">
        <v>0.141700786985064</v>
      </c>
      <c r="BB639" s="16">
        <v>9.7790713490930506E-2</v>
      </c>
      <c r="BC639" s="16"/>
      <c r="BD639" s="16">
        <v>0.15577568547481299</v>
      </c>
      <c r="BE639" s="16">
        <v>0.106759460276363</v>
      </c>
    </row>
    <row r="640" spans="2:57" x14ac:dyDescent="0.35">
      <c r="B640" t="s">
        <v>678</v>
      </c>
      <c r="C640" s="16">
        <v>2.1568659799093799E-2</v>
      </c>
      <c r="D640" s="16">
        <v>2.9337758444734501E-2</v>
      </c>
      <c r="E640" s="16">
        <v>1.44152347698109E-2</v>
      </c>
      <c r="F640" s="16"/>
      <c r="G640" s="16">
        <v>6.6029129528328803E-2</v>
      </c>
      <c r="H640" s="16">
        <v>0</v>
      </c>
      <c r="I640" s="16">
        <v>2.7283320434901701E-2</v>
      </c>
      <c r="J640" s="16">
        <v>2.2781277113238799E-2</v>
      </c>
      <c r="K640" s="16">
        <v>6.4617682108144897E-3</v>
      </c>
      <c r="L640" s="16">
        <v>2.06320772498137E-2</v>
      </c>
      <c r="M640" s="16"/>
      <c r="N640" s="16">
        <v>6.8709027451213406E-2</v>
      </c>
      <c r="O640" s="16">
        <v>1.5877013613510901E-2</v>
      </c>
      <c r="P640" s="16">
        <v>1.2838441523729101E-2</v>
      </c>
      <c r="Q640" s="16">
        <v>6.9145721004734498E-3</v>
      </c>
      <c r="R640" s="16"/>
      <c r="S640" s="16">
        <v>2.4149282698885801E-2</v>
      </c>
      <c r="T640" s="16">
        <v>1.7887569662744601E-2</v>
      </c>
      <c r="U640" s="16"/>
      <c r="V640" s="16">
        <v>1.80114955999016E-2</v>
      </c>
      <c r="W640" s="16">
        <v>2.3334777466293002E-2</v>
      </c>
      <c r="X640" s="16">
        <v>1.1429793153027E-2</v>
      </c>
      <c r="Y640" s="16">
        <v>9.68450839732935E-2</v>
      </c>
      <c r="Z640" s="16"/>
      <c r="AA640" s="16">
        <v>2.5014686779362399E-2</v>
      </c>
      <c r="AB640" s="16">
        <v>2.5421479095705399E-2</v>
      </c>
      <c r="AC640" s="16">
        <v>6.8498158800920396E-3</v>
      </c>
      <c r="AD640" s="16">
        <v>1.89263997445881E-2</v>
      </c>
      <c r="AE640" s="16">
        <v>1.47443881005789E-2</v>
      </c>
      <c r="AF640" s="16">
        <v>4.0749669100140599E-2</v>
      </c>
      <c r="AG640" s="16"/>
      <c r="AH640" s="16">
        <v>1.38162982462623E-2</v>
      </c>
      <c r="AI640" s="16">
        <v>3.0685230676703999E-2</v>
      </c>
      <c r="AJ640" s="16"/>
      <c r="AK640" s="16">
        <v>1.6023580387595601E-2</v>
      </c>
      <c r="AL640" s="16">
        <v>3.7905519135866997E-2</v>
      </c>
      <c r="AM640" s="16"/>
      <c r="AN640" s="16">
        <v>1.3617689119107001E-2</v>
      </c>
      <c r="AO640" s="16">
        <v>2.4856034375951901E-2</v>
      </c>
      <c r="AP640" s="16"/>
      <c r="AQ640" s="16">
        <v>1.0003128545454799E-2</v>
      </c>
      <c r="AR640" s="16">
        <v>2.4992740249997002E-2</v>
      </c>
      <c r="AS640" s="16">
        <v>2.4064229359264999E-2</v>
      </c>
      <c r="AT640" s="16"/>
      <c r="AU640" s="16">
        <v>1.9121501373973102E-2</v>
      </c>
      <c r="AV640" s="16">
        <v>2.4826447726773501E-2</v>
      </c>
      <c r="AW640" s="16"/>
      <c r="AX640" s="16">
        <v>2.1675406916020101E-2</v>
      </c>
      <c r="AY640" s="16">
        <v>2.1811705135783802E-2</v>
      </c>
      <c r="AZ640" s="16"/>
      <c r="BA640" s="16">
        <v>2.7932753822421701E-2</v>
      </c>
      <c r="BB640" s="16">
        <v>2.7741953007962099E-2</v>
      </c>
      <c r="BC640" s="16"/>
      <c r="BD640" s="16">
        <v>2.19026314589762E-2</v>
      </c>
      <c r="BE640" s="16">
        <v>2.0393220977251301E-2</v>
      </c>
    </row>
    <row r="641" spans="2:57" x14ac:dyDescent="0.35">
      <c r="B641" t="s">
        <v>679</v>
      </c>
      <c r="C641" s="16">
        <v>2.1334238847397002E-2</v>
      </c>
      <c r="D641" s="16">
        <v>1.6162125726579799E-2</v>
      </c>
      <c r="E641" s="16">
        <v>2.6442357534620899E-2</v>
      </c>
      <c r="F641" s="16"/>
      <c r="G641" s="16">
        <v>2.4969276893949299E-2</v>
      </c>
      <c r="H641" s="16">
        <v>3.0053864076951702E-2</v>
      </c>
      <c r="I641" s="16">
        <v>1.6669195733814601E-2</v>
      </c>
      <c r="J641" s="16">
        <v>3.4320646954069903E-2</v>
      </c>
      <c r="K641" s="16">
        <v>1.41092601374718E-2</v>
      </c>
      <c r="L641" s="16">
        <v>1.13651200410699E-2</v>
      </c>
      <c r="M641" s="16"/>
      <c r="N641" s="16">
        <v>1.86258404679919E-2</v>
      </c>
      <c r="O641" s="16">
        <v>2.37962989268676E-2</v>
      </c>
      <c r="P641" s="16">
        <v>2.11300434701099E-2</v>
      </c>
      <c r="Q641" s="16">
        <v>2.1450030244301099E-2</v>
      </c>
      <c r="R641" s="16"/>
      <c r="S641" s="16">
        <v>1.68679244317138E-2</v>
      </c>
      <c r="T641" s="16">
        <v>2.8290782021165198E-2</v>
      </c>
      <c r="U641" s="16"/>
      <c r="V641" s="16">
        <v>2.8485156209700099E-2</v>
      </c>
      <c r="W641" s="16">
        <v>2.2909637405820499E-2</v>
      </c>
      <c r="X641" s="16">
        <v>1.41574951752224E-2</v>
      </c>
      <c r="Y641" s="16">
        <v>1.55568357585596E-2</v>
      </c>
      <c r="Z641" s="16"/>
      <c r="AA641" s="16">
        <v>3.5808752603738399E-2</v>
      </c>
      <c r="AB641" s="16">
        <v>1.32288587055731E-2</v>
      </c>
      <c r="AC641" s="16">
        <v>2.6296495985163201E-2</v>
      </c>
      <c r="AD641" s="16">
        <v>3.0433673252527201E-3</v>
      </c>
      <c r="AE641" s="16">
        <v>0</v>
      </c>
      <c r="AF641" s="16">
        <v>5.8794869659114499E-2</v>
      </c>
      <c r="AG641" s="16"/>
      <c r="AH641" s="16">
        <v>1.5642188466319599E-2</v>
      </c>
      <c r="AI641" s="16">
        <v>3.0253741358373901E-2</v>
      </c>
      <c r="AJ641" s="16"/>
      <c r="AK641" s="16">
        <v>2.3849501024254999E-2</v>
      </c>
      <c r="AL641" s="16">
        <v>2.0170333499494101E-2</v>
      </c>
      <c r="AM641" s="16"/>
      <c r="AN641" s="16">
        <v>1.1222604827710699E-2</v>
      </c>
      <c r="AO641" s="16">
        <v>2.6127201303045001E-2</v>
      </c>
      <c r="AP641" s="16"/>
      <c r="AQ641" s="16">
        <v>2.9207516461734E-3</v>
      </c>
      <c r="AR641" s="16">
        <v>2.8551996539655601E-2</v>
      </c>
      <c r="AS641" s="16">
        <v>2.7853704537549099E-2</v>
      </c>
      <c r="AT641" s="16"/>
      <c r="AU641" s="16">
        <v>1.8130514761660901E-2</v>
      </c>
      <c r="AV641" s="16">
        <v>2.5478559250487899E-2</v>
      </c>
      <c r="AW641" s="16"/>
      <c r="AX641" s="16">
        <v>1.4606242567068601E-2</v>
      </c>
      <c r="AY641" s="16">
        <v>5.19955059153809E-2</v>
      </c>
      <c r="AZ641" s="16"/>
      <c r="BA641" s="16">
        <v>2.0250922921805501E-2</v>
      </c>
      <c r="BB641" s="16">
        <v>1.5917467268115101E-2</v>
      </c>
      <c r="BC641" s="16"/>
      <c r="BD641" s="16">
        <v>6.4601172195283899E-3</v>
      </c>
      <c r="BE641" s="16">
        <v>4.1105553960430898E-2</v>
      </c>
    </row>
    <row r="642" spans="2:57" x14ac:dyDescent="0.35">
      <c r="B642" t="s">
        <v>220</v>
      </c>
      <c r="C642" s="16">
        <v>0.100297376018272</v>
      </c>
      <c r="D642" s="16">
        <v>6.3326489550328505E-2</v>
      </c>
      <c r="E642" s="16">
        <v>0.13403615709726899</v>
      </c>
      <c r="F642" s="16"/>
      <c r="G642" s="16">
        <v>0.103599637252115</v>
      </c>
      <c r="H642" s="16">
        <v>8.1491842064472006E-2</v>
      </c>
      <c r="I642" s="16">
        <v>8.24299943914025E-2</v>
      </c>
      <c r="J642" s="16">
        <v>7.5934430105922199E-2</v>
      </c>
      <c r="K642" s="16">
        <v>0.123806306003915</v>
      </c>
      <c r="L642" s="16">
        <v>0.12798034368603001</v>
      </c>
      <c r="M642" s="16"/>
      <c r="N642" s="16">
        <v>6.3504030203154899E-2</v>
      </c>
      <c r="O642" s="16">
        <v>0.100865508336004</v>
      </c>
      <c r="P642" s="16">
        <v>0.108348727041371</v>
      </c>
      <c r="Q642" s="16">
        <v>0.113122239338373</v>
      </c>
      <c r="R642" s="16"/>
      <c r="S642" s="16">
        <v>0.10724137707697599</v>
      </c>
      <c r="T642" s="16">
        <v>8.5184004833814594E-2</v>
      </c>
      <c r="U642" s="16"/>
      <c r="V642" s="16">
        <v>0.19177771196693899</v>
      </c>
      <c r="W642" s="16">
        <v>7.4264574392886695E-2</v>
      </c>
      <c r="X642" s="16">
        <v>6.0577882584653103E-2</v>
      </c>
      <c r="Y642" s="16">
        <v>6.7133815347190498E-2</v>
      </c>
      <c r="Z642" s="16"/>
      <c r="AA642" s="16">
        <v>0.145865647587574</v>
      </c>
      <c r="AB642" s="16">
        <v>0.128656621465226</v>
      </c>
      <c r="AC642" s="16">
        <v>9.0013630791205501E-2</v>
      </c>
      <c r="AD642" s="16">
        <v>5.03829290898343E-2</v>
      </c>
      <c r="AE642" s="16">
        <v>1.0380468007561299E-2</v>
      </c>
      <c r="AF642" s="16">
        <v>0</v>
      </c>
      <c r="AG642" s="16"/>
      <c r="AH642" s="16">
        <v>6.63835784249273E-2</v>
      </c>
      <c r="AI642" s="16">
        <v>6.3360037277615203E-2</v>
      </c>
      <c r="AJ642" s="16"/>
      <c r="AK642" s="16">
        <v>5.6945013676113897E-2</v>
      </c>
      <c r="AL642" s="16">
        <v>8.2105993164291693E-2</v>
      </c>
      <c r="AM642" s="16"/>
      <c r="AN642" s="16">
        <v>7.5143160547872206E-2</v>
      </c>
      <c r="AO642" s="16">
        <v>5.8777090367500603E-2</v>
      </c>
      <c r="AP642" s="16"/>
      <c r="AQ642" s="16">
        <v>8.8483150511004E-2</v>
      </c>
      <c r="AR642" s="16">
        <v>9.4479370625358605E-2</v>
      </c>
      <c r="AS642" s="16">
        <v>4.5465333371896198E-2</v>
      </c>
      <c r="AT642" s="16"/>
      <c r="AU642" s="16">
        <v>8.37297543735291E-2</v>
      </c>
      <c r="AV642" s="16">
        <v>0.11170015072282</v>
      </c>
      <c r="AW642" s="16"/>
      <c r="AX642" s="16">
        <v>6.4329847018508496E-2</v>
      </c>
      <c r="AY642" s="16">
        <v>0.182463006952259</v>
      </c>
      <c r="AZ642" s="16"/>
      <c r="BA642" s="16">
        <v>3.3715572860560601E-2</v>
      </c>
      <c r="BB642" s="16">
        <v>0</v>
      </c>
      <c r="BC642" s="16"/>
      <c r="BD642" s="16">
        <v>5.0455742429863101E-2</v>
      </c>
      <c r="BE642" s="16">
        <v>4.0045603437339698E-2</v>
      </c>
    </row>
    <row r="643" spans="2:57" x14ac:dyDescent="0.35">
      <c r="B643" t="s">
        <v>680</v>
      </c>
      <c r="C643" s="16">
        <v>0.70467971162585497</v>
      </c>
      <c r="D643" s="16">
        <v>0.76980050568736702</v>
      </c>
      <c r="E643" s="16">
        <v>0.64237467349442801</v>
      </c>
      <c r="F643" s="16"/>
      <c r="G643" s="16">
        <v>0.61115374842926595</v>
      </c>
      <c r="H643" s="16">
        <v>0.740404407308071</v>
      </c>
      <c r="I643" s="16">
        <v>0.71915274397555395</v>
      </c>
      <c r="J643" s="16">
        <v>0.66693211619306003</v>
      </c>
      <c r="K643" s="16">
        <v>0.72248309579903203</v>
      </c>
      <c r="L643" s="16">
        <v>0.73190154894114501</v>
      </c>
      <c r="M643" s="16"/>
      <c r="N643" s="16">
        <v>0.72492405836241602</v>
      </c>
      <c r="O643" s="16">
        <v>0.71104367546102498</v>
      </c>
      <c r="P643" s="16">
        <v>0.69285545678718397</v>
      </c>
      <c r="Q643" s="16">
        <v>0.70368469741397499</v>
      </c>
      <c r="R643" s="16"/>
      <c r="S643" s="16">
        <v>0.729164105758213</v>
      </c>
      <c r="T643" s="16">
        <v>0.673668314189943</v>
      </c>
      <c r="U643" s="16"/>
      <c r="V643" s="16">
        <v>0.59036164849799</v>
      </c>
      <c r="W643" s="16">
        <v>0.70106645470497397</v>
      </c>
      <c r="X643" s="16">
        <v>0.79867791500679397</v>
      </c>
      <c r="Y643" s="16">
        <v>0.75322279553000104</v>
      </c>
      <c r="Z643" s="16"/>
      <c r="AA643" s="16">
        <v>0.59281565607676801</v>
      </c>
      <c r="AB643" s="16">
        <v>0.67474860132282699</v>
      </c>
      <c r="AC643" s="16">
        <v>0.82692369018850598</v>
      </c>
      <c r="AD643" s="16">
        <v>0.77432162189463205</v>
      </c>
      <c r="AE643" s="16">
        <v>0.892427754078992</v>
      </c>
      <c r="AF643" s="16">
        <v>0.873062561526326</v>
      </c>
      <c r="AG643" s="16"/>
      <c r="AH643" s="16">
        <v>0.76720647158436295</v>
      </c>
      <c r="AI643" s="16">
        <v>0.72449342987239196</v>
      </c>
      <c r="AJ643" s="16"/>
      <c r="AK643" s="16">
        <v>0.737341264910506</v>
      </c>
      <c r="AL643" s="16">
        <v>0.72720472894695298</v>
      </c>
      <c r="AM643" s="16"/>
      <c r="AN643" s="16">
        <v>0.74949854019825701</v>
      </c>
      <c r="AO643" s="16">
        <v>0.76162849955900302</v>
      </c>
      <c r="AP643" s="16"/>
      <c r="AQ643" s="16">
        <v>0.80492032023132898</v>
      </c>
      <c r="AR643" s="16">
        <v>0.66732415406929002</v>
      </c>
      <c r="AS643" s="16">
        <v>0.75532976914795003</v>
      </c>
      <c r="AT643" s="16"/>
      <c r="AU643" s="16">
        <v>0.74410033169521905</v>
      </c>
      <c r="AV643" s="16">
        <v>0.66296563139252795</v>
      </c>
      <c r="AW643" s="16"/>
      <c r="AX643" s="16">
        <v>0.75967803109638299</v>
      </c>
      <c r="AY643" s="16">
        <v>0.56276627788370304</v>
      </c>
      <c r="AZ643" s="16"/>
      <c r="BA643" s="16">
        <v>0.77639996341014805</v>
      </c>
      <c r="BB643" s="16">
        <v>0.85854986623299201</v>
      </c>
      <c r="BC643" s="16"/>
      <c r="BD643" s="16">
        <v>0.76540582341681895</v>
      </c>
      <c r="BE643" s="16">
        <v>0.79169616134861498</v>
      </c>
    </row>
    <row r="644" spans="2:57" x14ac:dyDescent="0.35">
      <c r="B644" t="s">
        <v>681</v>
      </c>
      <c r="C644" s="16">
        <v>4.29028986464908E-2</v>
      </c>
      <c r="D644" s="16">
        <v>4.54998841713143E-2</v>
      </c>
      <c r="E644" s="16">
        <v>4.0857592304431797E-2</v>
      </c>
      <c r="F644" s="16"/>
      <c r="G644" s="16">
        <v>9.0998406422278105E-2</v>
      </c>
      <c r="H644" s="16">
        <v>3.0053864076951702E-2</v>
      </c>
      <c r="I644" s="16">
        <v>4.3952516168716302E-2</v>
      </c>
      <c r="J644" s="16">
        <v>5.7101924067308699E-2</v>
      </c>
      <c r="K644" s="16">
        <v>2.05710283482862E-2</v>
      </c>
      <c r="L644" s="16">
        <v>3.1997197290883697E-2</v>
      </c>
      <c r="M644" s="16"/>
      <c r="N644" s="16">
        <v>8.7334867919205306E-2</v>
      </c>
      <c r="O644" s="16">
        <v>3.9673312540378501E-2</v>
      </c>
      <c r="P644" s="16">
        <v>3.3968484993839101E-2</v>
      </c>
      <c r="Q644" s="16">
        <v>2.83646023447745E-2</v>
      </c>
      <c r="R644" s="16"/>
      <c r="S644" s="16">
        <v>4.1017207130599601E-2</v>
      </c>
      <c r="T644" s="16">
        <v>4.6178351683909803E-2</v>
      </c>
      <c r="U644" s="16"/>
      <c r="V644" s="16">
        <v>4.6496651809601698E-2</v>
      </c>
      <c r="W644" s="16">
        <v>4.6244414872113497E-2</v>
      </c>
      <c r="X644" s="16">
        <v>2.55872883282494E-2</v>
      </c>
      <c r="Y644" s="16">
        <v>0.112401919731853</v>
      </c>
      <c r="Z644" s="16"/>
      <c r="AA644" s="16">
        <v>6.0823439383100898E-2</v>
      </c>
      <c r="AB644" s="16">
        <v>3.8650337801278398E-2</v>
      </c>
      <c r="AC644" s="16">
        <v>3.3146311865255199E-2</v>
      </c>
      <c r="AD644" s="16">
        <v>2.1969767069840801E-2</v>
      </c>
      <c r="AE644" s="16">
        <v>1.47443881005789E-2</v>
      </c>
      <c r="AF644" s="16">
        <v>9.9544538759255105E-2</v>
      </c>
      <c r="AG644" s="16"/>
      <c r="AH644" s="16">
        <v>2.9458486712581899E-2</v>
      </c>
      <c r="AI644" s="16">
        <v>6.0938972035077997E-2</v>
      </c>
      <c r="AJ644" s="16"/>
      <c r="AK644" s="16">
        <v>3.98730814118506E-2</v>
      </c>
      <c r="AL644" s="16">
        <v>5.8075852635361101E-2</v>
      </c>
      <c r="AM644" s="16"/>
      <c r="AN644" s="16">
        <v>2.48402939468177E-2</v>
      </c>
      <c r="AO644" s="16">
        <v>5.0983235678996902E-2</v>
      </c>
      <c r="AP644" s="16"/>
      <c r="AQ644" s="16">
        <v>1.29238801916282E-2</v>
      </c>
      <c r="AR644" s="16">
        <v>5.3544736789652603E-2</v>
      </c>
      <c r="AS644" s="16">
        <v>5.1917933896814102E-2</v>
      </c>
      <c r="AT644" s="16"/>
      <c r="AU644" s="16">
        <v>3.7252016135634003E-2</v>
      </c>
      <c r="AV644" s="16">
        <v>5.0305006977261299E-2</v>
      </c>
      <c r="AW644" s="16"/>
      <c r="AX644" s="16">
        <v>3.62816494830887E-2</v>
      </c>
      <c r="AY644" s="16">
        <v>7.3807211051164695E-2</v>
      </c>
      <c r="AZ644" s="16"/>
      <c r="BA644" s="16">
        <v>4.8183676744227202E-2</v>
      </c>
      <c r="BB644" s="16">
        <v>4.36594202760772E-2</v>
      </c>
      <c r="BC644" s="16"/>
      <c r="BD644" s="16">
        <v>2.83627486785046E-2</v>
      </c>
      <c r="BE644" s="16">
        <v>6.1498774937682098E-2</v>
      </c>
    </row>
    <row r="645" spans="2:57" x14ac:dyDescent="0.35">
      <c r="B645" t="s">
        <v>96</v>
      </c>
      <c r="C645" s="16">
        <v>0.66177681297936397</v>
      </c>
      <c r="D645" s="16">
        <v>0.72430062151605301</v>
      </c>
      <c r="E645" s="16">
        <v>0.60151708118999603</v>
      </c>
      <c r="F645" s="16"/>
      <c r="G645" s="16">
        <v>0.52015534200698799</v>
      </c>
      <c r="H645" s="16">
        <v>0.71035054323111901</v>
      </c>
      <c r="I645" s="16">
        <v>0.67520022780683797</v>
      </c>
      <c r="J645" s="16">
        <v>0.60983019212575096</v>
      </c>
      <c r="K645" s="16">
        <v>0.70191206745074597</v>
      </c>
      <c r="L645" s="16">
        <v>0.69990435165026199</v>
      </c>
      <c r="M645" s="16"/>
      <c r="N645" s="16">
        <v>0.63758919044321005</v>
      </c>
      <c r="O645" s="16">
        <v>0.671370362920646</v>
      </c>
      <c r="P645" s="16">
        <v>0.65888697179334499</v>
      </c>
      <c r="Q645" s="16">
        <v>0.67532009506920099</v>
      </c>
      <c r="R645" s="16"/>
      <c r="S645" s="16">
        <v>0.68814689862761402</v>
      </c>
      <c r="T645" s="16">
        <v>0.62748996250603295</v>
      </c>
      <c r="U645" s="16"/>
      <c r="V645" s="16">
        <v>0.54386499668838895</v>
      </c>
      <c r="W645" s="16">
        <v>0.65482203983286102</v>
      </c>
      <c r="X645" s="16">
        <v>0.773090626678544</v>
      </c>
      <c r="Y645" s="16">
        <v>0.64082087579814795</v>
      </c>
      <c r="Z645" s="16"/>
      <c r="AA645" s="16">
        <v>0.53199221669366703</v>
      </c>
      <c r="AB645" s="16">
        <v>0.63609826352154897</v>
      </c>
      <c r="AC645" s="16">
        <v>0.79377737832325002</v>
      </c>
      <c r="AD645" s="16">
        <v>0.75235185482479106</v>
      </c>
      <c r="AE645" s="16">
        <v>0.87768336597841301</v>
      </c>
      <c r="AF645" s="16">
        <v>0.77351802276707105</v>
      </c>
      <c r="AG645" s="16"/>
      <c r="AH645" s="16">
        <v>0.73774798487178095</v>
      </c>
      <c r="AI645" s="16">
        <v>0.66355445783731404</v>
      </c>
      <c r="AJ645" s="16"/>
      <c r="AK645" s="16">
        <v>0.69746818349865602</v>
      </c>
      <c r="AL645" s="16">
        <v>0.66912887631159201</v>
      </c>
      <c r="AM645" s="16"/>
      <c r="AN645" s="16">
        <v>0.72465824625144004</v>
      </c>
      <c r="AO645" s="16">
        <v>0.71064526388000604</v>
      </c>
      <c r="AP645" s="16"/>
      <c r="AQ645" s="16">
        <v>0.79199644003970104</v>
      </c>
      <c r="AR645" s="16">
        <v>0.61377941727963703</v>
      </c>
      <c r="AS645" s="16">
        <v>0.70341183525113604</v>
      </c>
      <c r="AT645" s="16"/>
      <c r="AU645" s="16">
        <v>0.70684831555958505</v>
      </c>
      <c r="AV645" s="16">
        <v>0.61266062441526703</v>
      </c>
      <c r="AW645" s="16"/>
      <c r="AX645" s="16">
        <v>0.723396381613294</v>
      </c>
      <c r="AY645" s="16">
        <v>0.48895906683253898</v>
      </c>
      <c r="AZ645" s="16"/>
      <c r="BA645" s="16">
        <v>0.72821628666592098</v>
      </c>
      <c r="BB645" s="16">
        <v>0.81489044595691495</v>
      </c>
      <c r="BC645" s="16"/>
      <c r="BD645" s="16">
        <v>0.73704307473831498</v>
      </c>
      <c r="BE645" s="16">
        <v>0.73019738641093301</v>
      </c>
    </row>
    <row r="646" spans="2:57" x14ac:dyDescent="0.35">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c r="AA646" s="16"/>
      <c r="AB646" s="16"/>
      <c r="AC646" s="16"/>
      <c r="AD646" s="16"/>
      <c r="AE646" s="16"/>
      <c r="AF646" s="16"/>
      <c r="AG646" s="16"/>
      <c r="AH646" s="16"/>
      <c r="AI646" s="16"/>
      <c r="AJ646" s="16"/>
      <c r="AK646" s="16"/>
      <c r="AL646" s="16"/>
      <c r="AM646" s="16"/>
      <c r="AN646" s="16"/>
      <c r="AO646" s="16"/>
      <c r="AP646" s="16"/>
      <c r="AQ646" s="16"/>
      <c r="AR646" s="16"/>
      <c r="AS646" s="16"/>
      <c r="AT646" s="16"/>
      <c r="AU646" s="16"/>
      <c r="AV646" s="16"/>
      <c r="AW646" s="16"/>
      <c r="AX646" s="16"/>
      <c r="AY646" s="16"/>
      <c r="AZ646" s="16"/>
      <c r="BA646" s="16"/>
      <c r="BB646" s="16"/>
      <c r="BC646" s="16"/>
      <c r="BD646" s="16"/>
      <c r="BE646" s="16"/>
    </row>
    <row r="647" spans="2:57" x14ac:dyDescent="0.35">
      <c r="B647" s="7" t="s">
        <v>683</v>
      </c>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c r="AA647" s="16"/>
      <c r="AB647" s="16"/>
      <c r="AC647" s="16"/>
      <c r="AD647" s="16"/>
      <c r="AE647" s="16"/>
      <c r="AF647" s="16"/>
      <c r="AG647" s="16"/>
      <c r="AH647" s="16"/>
      <c r="AI647" s="16"/>
      <c r="AJ647" s="16"/>
      <c r="AK647" s="16"/>
      <c r="AL647" s="16"/>
      <c r="AM647" s="16"/>
      <c r="AN647" s="16"/>
      <c r="AO647" s="16"/>
      <c r="AP647" s="16"/>
      <c r="AQ647" s="16"/>
      <c r="AR647" s="16"/>
      <c r="AS647" s="16"/>
      <c r="AT647" s="16"/>
      <c r="AU647" s="16"/>
      <c r="AV647" s="16"/>
      <c r="AW647" s="16"/>
      <c r="AX647" s="16"/>
      <c r="AY647" s="16"/>
      <c r="AZ647" s="16"/>
      <c r="BA647" s="16"/>
      <c r="BB647" s="16"/>
      <c r="BC647" s="16"/>
      <c r="BD647" s="16"/>
      <c r="BE647" s="16"/>
    </row>
    <row r="648" spans="2:57" x14ac:dyDescent="0.35">
      <c r="B648" s="15" t="s">
        <v>14</v>
      </c>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c r="AA648" s="16"/>
      <c r="AB648" s="16"/>
      <c r="AC648" s="16"/>
      <c r="AD648" s="16"/>
      <c r="AE648" s="16"/>
      <c r="AF648" s="16"/>
      <c r="AG648" s="16"/>
      <c r="AH648" s="16"/>
      <c r="AI648" s="16"/>
      <c r="AJ648" s="16"/>
      <c r="AK648" s="16"/>
      <c r="AL648" s="16"/>
      <c r="AM648" s="16"/>
      <c r="AN648" s="16"/>
      <c r="AO648" s="16"/>
      <c r="AP648" s="16"/>
      <c r="AQ648" s="16"/>
      <c r="AR648" s="16"/>
      <c r="AS648" s="16"/>
      <c r="AT648" s="16"/>
      <c r="AU648" s="16"/>
      <c r="AV648" s="16"/>
      <c r="AW648" s="16"/>
      <c r="AX648" s="16"/>
      <c r="AY648" s="16"/>
      <c r="AZ648" s="16"/>
      <c r="BA648" s="16"/>
      <c r="BB648" s="16"/>
      <c r="BC648" s="16"/>
      <c r="BD648" s="16"/>
      <c r="BE648" s="16"/>
    </row>
    <row r="649" spans="2:57" x14ac:dyDescent="0.35">
      <c r="B649" t="s">
        <v>675</v>
      </c>
      <c r="C649" s="16">
        <v>0.40167112220083101</v>
      </c>
      <c r="D649" s="16">
        <v>0.42289209865562699</v>
      </c>
      <c r="E649" s="16">
        <v>0.380892698085041</v>
      </c>
      <c r="F649" s="16"/>
      <c r="G649" s="16">
        <v>0.31894290331396702</v>
      </c>
      <c r="H649" s="16">
        <v>0.44380478948934998</v>
      </c>
      <c r="I649" s="16">
        <v>0.41839108327534602</v>
      </c>
      <c r="J649" s="16">
        <v>0.36751890604280102</v>
      </c>
      <c r="K649" s="16">
        <v>0.38498688290451399</v>
      </c>
      <c r="L649" s="16">
        <v>0.43998125155745499</v>
      </c>
      <c r="M649" s="16"/>
      <c r="N649" s="16">
        <v>0.42925760262993001</v>
      </c>
      <c r="O649" s="16">
        <v>0.40614496591572602</v>
      </c>
      <c r="P649" s="16">
        <v>0.41422959809738102</v>
      </c>
      <c r="Q649" s="16">
        <v>0.357917948362869</v>
      </c>
      <c r="R649" s="16"/>
      <c r="S649" s="16">
        <v>0.40062297366529798</v>
      </c>
      <c r="T649" s="16">
        <v>0.40726358009834701</v>
      </c>
      <c r="U649" s="16"/>
      <c r="V649" s="16">
        <v>0.36449812347076899</v>
      </c>
      <c r="W649" s="16">
        <v>0.37862148281962898</v>
      </c>
      <c r="X649" s="16">
        <v>0.45147739326768499</v>
      </c>
      <c r="Y649" s="16">
        <v>0.47417603766106597</v>
      </c>
      <c r="Z649" s="16"/>
      <c r="AA649" s="16">
        <v>0.33078888100986098</v>
      </c>
      <c r="AB649" s="16">
        <v>0.38309829602603601</v>
      </c>
      <c r="AC649" s="16">
        <v>0.42203411725075002</v>
      </c>
      <c r="AD649" s="16">
        <v>0.446780445861506</v>
      </c>
      <c r="AE649" s="16">
        <v>0.55558021982318295</v>
      </c>
      <c r="AF649" s="16">
        <v>0.57903348817078204</v>
      </c>
      <c r="AG649" s="16"/>
      <c r="AH649" s="16">
        <v>0.446465116351624</v>
      </c>
      <c r="AI649" s="16">
        <v>0.40074033493222999</v>
      </c>
      <c r="AJ649" s="16"/>
      <c r="AK649" s="16">
        <v>0.43109820135827198</v>
      </c>
      <c r="AL649" s="16">
        <v>0.41788824253200302</v>
      </c>
      <c r="AM649" s="16"/>
      <c r="AN649" s="16">
        <v>0.43857037377389602</v>
      </c>
      <c r="AO649" s="16">
        <v>0.405762827246063</v>
      </c>
      <c r="AP649" s="16"/>
      <c r="AQ649" s="16">
        <v>0.50967913670633602</v>
      </c>
      <c r="AR649" s="16">
        <v>0.37452724683236599</v>
      </c>
      <c r="AS649" s="16">
        <v>0.413971466343662</v>
      </c>
      <c r="AT649" s="16"/>
      <c r="AU649" s="16">
        <v>0.422785306458063</v>
      </c>
      <c r="AV649" s="16">
        <v>0.37621122071789398</v>
      </c>
      <c r="AW649" s="16"/>
      <c r="AX649" s="16">
        <v>0.42826752747361801</v>
      </c>
      <c r="AY649" s="16">
        <v>0.35006250131127198</v>
      </c>
      <c r="AZ649" s="16"/>
      <c r="BA649" s="16">
        <v>0.46931235377856101</v>
      </c>
      <c r="BB649" s="16">
        <v>0.56570785708929405</v>
      </c>
      <c r="BC649" s="16"/>
      <c r="BD649" s="16">
        <v>0.42185575198533198</v>
      </c>
      <c r="BE649" s="16">
        <v>0.48266971369938599</v>
      </c>
    </row>
    <row r="650" spans="2:57" x14ac:dyDescent="0.35">
      <c r="B650" t="s">
        <v>676</v>
      </c>
      <c r="C650" s="16">
        <v>0.317730708571277</v>
      </c>
      <c r="D650" s="16">
        <v>0.329399926796349</v>
      </c>
      <c r="E650" s="16">
        <v>0.30689027318108097</v>
      </c>
      <c r="F650" s="16"/>
      <c r="G650" s="16">
        <v>0.32637327105078601</v>
      </c>
      <c r="H650" s="16">
        <v>0.27062011821933601</v>
      </c>
      <c r="I650" s="16">
        <v>0.26974184110842098</v>
      </c>
      <c r="J650" s="16">
        <v>0.33298486160428398</v>
      </c>
      <c r="K650" s="16">
        <v>0.34783920670440399</v>
      </c>
      <c r="L650" s="16">
        <v>0.35440111262576801</v>
      </c>
      <c r="M650" s="16"/>
      <c r="N650" s="16">
        <v>0.304281677935408</v>
      </c>
      <c r="O650" s="16">
        <v>0.33628518998673301</v>
      </c>
      <c r="P650" s="16">
        <v>0.31443622425989898</v>
      </c>
      <c r="Q650" s="16">
        <v>0.31645598195744101</v>
      </c>
      <c r="R650" s="16"/>
      <c r="S650" s="16">
        <v>0.35596067924982899</v>
      </c>
      <c r="T650" s="16">
        <v>0.26318025476641199</v>
      </c>
      <c r="U650" s="16"/>
      <c r="V650" s="16">
        <v>0.261823442264835</v>
      </c>
      <c r="W650" s="16">
        <v>0.32998578540401402</v>
      </c>
      <c r="X650" s="16">
        <v>0.34839564365797099</v>
      </c>
      <c r="Y650" s="16">
        <v>0.325586792713008</v>
      </c>
      <c r="Z650" s="16"/>
      <c r="AA650" s="16">
        <v>0.26698457216800903</v>
      </c>
      <c r="AB650" s="16">
        <v>0.35283444826079002</v>
      </c>
      <c r="AC650" s="16">
        <v>0.38773055422173303</v>
      </c>
      <c r="AD650" s="16">
        <v>0.35906832703119002</v>
      </c>
      <c r="AE650" s="16">
        <v>0.31087226766325099</v>
      </c>
      <c r="AF650" s="16">
        <v>0.26598877815308603</v>
      </c>
      <c r="AG650" s="16"/>
      <c r="AH650" s="16">
        <v>0.31737362256700502</v>
      </c>
      <c r="AI650" s="16">
        <v>0.35912453108947701</v>
      </c>
      <c r="AJ650" s="16"/>
      <c r="AK650" s="16">
        <v>0.30658152579466502</v>
      </c>
      <c r="AL650" s="16">
        <v>0.35483079449754901</v>
      </c>
      <c r="AM650" s="16"/>
      <c r="AN650" s="16">
        <v>0.31532170592470099</v>
      </c>
      <c r="AO650" s="16">
        <v>0.375478556135798</v>
      </c>
      <c r="AP650" s="16"/>
      <c r="AQ650" s="16">
        <v>0.28395628273794998</v>
      </c>
      <c r="AR650" s="16">
        <v>0.30118441206820301</v>
      </c>
      <c r="AS650" s="16">
        <v>0.39195222058219997</v>
      </c>
      <c r="AT650" s="16"/>
      <c r="AU650" s="16">
        <v>0.33718655163947298</v>
      </c>
      <c r="AV650" s="16">
        <v>0.30038076896726401</v>
      </c>
      <c r="AW650" s="16"/>
      <c r="AX650" s="16">
        <v>0.33650105669411901</v>
      </c>
      <c r="AY650" s="16">
        <v>0.28997327590786498</v>
      </c>
      <c r="AZ650" s="16"/>
      <c r="BA650" s="16">
        <v>0.351533186748334</v>
      </c>
      <c r="BB650" s="16">
        <v>0.27260154335244302</v>
      </c>
      <c r="BC650" s="16"/>
      <c r="BD650" s="16">
        <v>0.35273791033810897</v>
      </c>
      <c r="BE650" s="16">
        <v>0.34604530641776698</v>
      </c>
    </row>
    <row r="651" spans="2:57" x14ac:dyDescent="0.35">
      <c r="B651" t="s">
        <v>677</v>
      </c>
      <c r="C651" s="16">
        <v>0.15459877361483301</v>
      </c>
      <c r="D651" s="16">
        <v>0.15269987529605999</v>
      </c>
      <c r="E651" s="16">
        <v>0.15789638527183</v>
      </c>
      <c r="F651" s="16"/>
      <c r="G651" s="16">
        <v>0.20892529190475501</v>
      </c>
      <c r="H651" s="16">
        <v>0.15161765716671599</v>
      </c>
      <c r="I651" s="16">
        <v>0.162174145936893</v>
      </c>
      <c r="J651" s="16">
        <v>0.20306748947662701</v>
      </c>
      <c r="K651" s="16">
        <v>0.12756403124987101</v>
      </c>
      <c r="L651" s="16">
        <v>0.104503692353831</v>
      </c>
      <c r="M651" s="16"/>
      <c r="N651" s="16">
        <v>0.15996787279285299</v>
      </c>
      <c r="O651" s="16">
        <v>0.13194783514987499</v>
      </c>
      <c r="P651" s="16">
        <v>0.16241690394781799</v>
      </c>
      <c r="Q651" s="16">
        <v>0.15794074556094301</v>
      </c>
      <c r="R651" s="16"/>
      <c r="S651" s="16">
        <v>0.116088554127237</v>
      </c>
      <c r="T651" s="16">
        <v>0.21101263597626599</v>
      </c>
      <c r="U651" s="16"/>
      <c r="V651" s="16">
        <v>0.150007562006748</v>
      </c>
      <c r="W651" s="16">
        <v>0.18469896119080401</v>
      </c>
      <c r="X651" s="16">
        <v>0.12780275472163899</v>
      </c>
      <c r="Y651" s="16">
        <v>0.10546594987484099</v>
      </c>
      <c r="Z651" s="16"/>
      <c r="AA651" s="16">
        <v>0.23041747344900301</v>
      </c>
      <c r="AB651" s="16">
        <v>0.10821808489121</v>
      </c>
      <c r="AC651" s="16">
        <v>8.2770284263336394E-2</v>
      </c>
      <c r="AD651" s="16">
        <v>0.125360437878379</v>
      </c>
      <c r="AE651" s="16">
        <v>0.100396103940186</v>
      </c>
      <c r="AF651" s="16">
        <v>5.5497521797926101E-2</v>
      </c>
      <c r="AG651" s="16"/>
      <c r="AH651" s="16">
        <v>0.164713939539298</v>
      </c>
      <c r="AI651" s="16">
        <v>0.12154911934877</v>
      </c>
      <c r="AJ651" s="16"/>
      <c r="AK651" s="16">
        <v>0.19282491153659201</v>
      </c>
      <c r="AL651" s="16">
        <v>9.8436683391222704E-2</v>
      </c>
      <c r="AM651" s="16"/>
      <c r="AN651" s="16">
        <v>0.17721189560973899</v>
      </c>
      <c r="AO651" s="16">
        <v>0.102272772292146</v>
      </c>
      <c r="AP651" s="16"/>
      <c r="AQ651" s="16">
        <v>0.123276727060324</v>
      </c>
      <c r="AR651" s="16">
        <v>0.20731682341493601</v>
      </c>
      <c r="AS651" s="16">
        <v>0.105879404318416</v>
      </c>
      <c r="AT651" s="16"/>
      <c r="AU651" s="16">
        <v>0.14029993565433899</v>
      </c>
      <c r="AV651" s="16">
        <v>0.174133554507582</v>
      </c>
      <c r="AW651" s="16"/>
      <c r="AX651" s="16">
        <v>0.14303106768337201</v>
      </c>
      <c r="AY651" s="16">
        <v>0.16495397038166101</v>
      </c>
      <c r="AZ651" s="16"/>
      <c r="BA651" s="16">
        <v>0.116560744268233</v>
      </c>
      <c r="BB651" s="16">
        <v>9.03598849081899E-2</v>
      </c>
      <c r="BC651" s="16"/>
      <c r="BD651" s="16">
        <v>0.152674043744293</v>
      </c>
      <c r="BE651" s="16">
        <v>9.7989809201353306E-2</v>
      </c>
    </row>
    <row r="652" spans="2:57" x14ac:dyDescent="0.35">
      <c r="B652" t="s">
        <v>678</v>
      </c>
      <c r="C652" s="16">
        <v>1.9508574732437899E-2</v>
      </c>
      <c r="D652" s="16">
        <v>1.6930596727946001E-2</v>
      </c>
      <c r="E652" s="16">
        <v>2.2140654797693001E-2</v>
      </c>
      <c r="F652" s="16"/>
      <c r="G652" s="16">
        <v>1.6694205448631001E-2</v>
      </c>
      <c r="H652" s="16">
        <v>1.88054466978433E-2</v>
      </c>
      <c r="I652" s="16">
        <v>2.8934526977091399E-2</v>
      </c>
      <c r="J652" s="16">
        <v>2.28296373682269E-2</v>
      </c>
      <c r="K652" s="16">
        <v>2.3771320125473099E-2</v>
      </c>
      <c r="L652" s="16">
        <v>8.55473229013088E-3</v>
      </c>
      <c r="M652" s="16"/>
      <c r="N652" s="16">
        <v>2.0028690779263999E-2</v>
      </c>
      <c r="O652" s="16">
        <v>2.6278364774744101E-2</v>
      </c>
      <c r="P652" s="16">
        <v>1.7138143044426901E-2</v>
      </c>
      <c r="Q652" s="16">
        <v>1.7047942677877299E-2</v>
      </c>
      <c r="R652" s="16"/>
      <c r="S652" s="16">
        <v>2.5980303643698799E-2</v>
      </c>
      <c r="T652" s="16">
        <v>8.8539247997094402E-3</v>
      </c>
      <c r="U652" s="16"/>
      <c r="V652" s="16">
        <v>3.4379063217336199E-2</v>
      </c>
      <c r="W652" s="16">
        <v>1.50596700977309E-2</v>
      </c>
      <c r="X652" s="16">
        <v>1.34081492283526E-2</v>
      </c>
      <c r="Y652" s="16">
        <v>1.3543004210782699E-2</v>
      </c>
      <c r="Z652" s="16"/>
      <c r="AA652" s="16">
        <v>1.7494288947165999E-2</v>
      </c>
      <c r="AB652" s="16">
        <v>2.99195155528371E-2</v>
      </c>
      <c r="AC652" s="16">
        <v>6.8498158800920396E-3</v>
      </c>
      <c r="AD652" s="16">
        <v>1.9632687694067501E-2</v>
      </c>
      <c r="AE652" s="16">
        <v>1.41988388208933E-2</v>
      </c>
      <c r="AF652" s="16">
        <v>3.9410279013149398E-2</v>
      </c>
      <c r="AG652" s="16"/>
      <c r="AH652" s="16">
        <v>7.0948385879413701E-3</v>
      </c>
      <c r="AI652" s="16">
        <v>3.3938245970191301E-2</v>
      </c>
      <c r="AJ652" s="16"/>
      <c r="AK652" s="16">
        <v>6.57778322565336E-3</v>
      </c>
      <c r="AL652" s="16">
        <v>2.95939109639182E-2</v>
      </c>
      <c r="AM652" s="16"/>
      <c r="AN652" s="16">
        <v>9.7141358775611197E-3</v>
      </c>
      <c r="AO652" s="16">
        <v>3.3968032885180098E-2</v>
      </c>
      <c r="AP652" s="16"/>
      <c r="AQ652" s="16">
        <v>2.48526207557387E-2</v>
      </c>
      <c r="AR652" s="16">
        <v>1.27468826380298E-2</v>
      </c>
      <c r="AS652" s="16">
        <v>2.3053210311411301E-2</v>
      </c>
      <c r="AT652" s="16"/>
      <c r="AU652" s="16">
        <v>1.96669828403374E-2</v>
      </c>
      <c r="AV652" s="16">
        <v>1.9663079732413401E-2</v>
      </c>
      <c r="AW652" s="16"/>
      <c r="AX652" s="16">
        <v>2.0754709738900898E-2</v>
      </c>
      <c r="AY652" s="16">
        <v>1.8267123540429E-2</v>
      </c>
      <c r="AZ652" s="16"/>
      <c r="BA652" s="16">
        <v>1.7567010307287599E-2</v>
      </c>
      <c r="BB652" s="16">
        <v>1.52424972945678E-2</v>
      </c>
      <c r="BC652" s="16"/>
      <c r="BD652" s="16">
        <v>2.2172063398339398E-2</v>
      </c>
      <c r="BE652" s="16">
        <v>2.1970332424603899E-2</v>
      </c>
    </row>
    <row r="653" spans="2:57" x14ac:dyDescent="0.35">
      <c r="B653" t="s">
        <v>679</v>
      </c>
      <c r="C653" s="16">
        <v>2.8658679735943101E-2</v>
      </c>
      <c r="D653" s="16">
        <v>3.35182171661998E-2</v>
      </c>
      <c r="E653" s="16">
        <v>2.43312219456196E-2</v>
      </c>
      <c r="F653" s="16"/>
      <c r="G653" s="16">
        <v>4.2934022387742299E-2</v>
      </c>
      <c r="H653" s="16">
        <v>2.5900368769666799E-2</v>
      </c>
      <c r="I653" s="16">
        <v>6.1560790680136201E-2</v>
      </c>
      <c r="J653" s="16">
        <v>1.56361231696053E-2</v>
      </c>
      <c r="K653" s="16">
        <v>2.7229225370219101E-2</v>
      </c>
      <c r="L653" s="16">
        <v>8.2127135344334506E-3</v>
      </c>
      <c r="M653" s="16"/>
      <c r="N653" s="16">
        <v>2.3318549583594899E-2</v>
      </c>
      <c r="O653" s="16">
        <v>1.43275032878002E-2</v>
      </c>
      <c r="P653" s="16">
        <v>1.17468002910642E-2</v>
      </c>
      <c r="Q653" s="16">
        <v>7.2118282635957598E-2</v>
      </c>
      <c r="R653" s="16"/>
      <c r="S653" s="16">
        <v>1.7531427297192401E-2</v>
      </c>
      <c r="T653" s="16">
        <v>4.5745506895818598E-2</v>
      </c>
      <c r="U653" s="16"/>
      <c r="V653" s="16">
        <v>5.0944229673781601E-2</v>
      </c>
      <c r="W653" s="16">
        <v>2.0855949313999401E-2</v>
      </c>
      <c r="X653" s="16">
        <v>2.1758373535402199E-2</v>
      </c>
      <c r="Y653" s="16">
        <v>1.40944001931117E-2</v>
      </c>
      <c r="Z653" s="16"/>
      <c r="AA653" s="16">
        <v>4.1855779874686597E-2</v>
      </c>
      <c r="AB653" s="16">
        <v>2.1067024858269799E-2</v>
      </c>
      <c r="AC653" s="16">
        <v>1.8948906066841801E-2</v>
      </c>
      <c r="AD653" s="16">
        <v>2.2895407784725499E-2</v>
      </c>
      <c r="AE653" s="16">
        <v>1.37119907346072E-2</v>
      </c>
      <c r="AF653" s="16">
        <v>2.05344520006874E-2</v>
      </c>
      <c r="AG653" s="16"/>
      <c r="AH653" s="16">
        <v>2.6827052518647799E-2</v>
      </c>
      <c r="AI653" s="16">
        <v>3.2402840466242699E-2</v>
      </c>
      <c r="AJ653" s="16"/>
      <c r="AK653" s="16">
        <v>2.8825829994771599E-2</v>
      </c>
      <c r="AL653" s="16">
        <v>3.1208944499831599E-2</v>
      </c>
      <c r="AM653" s="16"/>
      <c r="AN653" s="16">
        <v>2.1704304078596501E-2</v>
      </c>
      <c r="AO653" s="16">
        <v>2.61247680124479E-2</v>
      </c>
      <c r="AP653" s="16"/>
      <c r="AQ653" s="16">
        <v>3.4574969756804901E-2</v>
      </c>
      <c r="AR653" s="16">
        <v>3.0635382328726E-2</v>
      </c>
      <c r="AS653" s="16">
        <v>2.8967875229672198E-2</v>
      </c>
      <c r="AT653" s="16"/>
      <c r="AU653" s="16">
        <v>2.52001201135502E-2</v>
      </c>
      <c r="AV653" s="16">
        <v>3.3231013980556001E-2</v>
      </c>
      <c r="AW653" s="16"/>
      <c r="AX653" s="16">
        <v>2.3800486170086399E-2</v>
      </c>
      <c r="AY653" s="16">
        <v>2.02592690864432E-2</v>
      </c>
      <c r="AZ653" s="16"/>
      <c r="BA653" s="16">
        <v>2.3711490958952301E-2</v>
      </c>
      <c r="BB653" s="16">
        <v>3.0600504095684398E-2</v>
      </c>
      <c r="BC653" s="16"/>
      <c r="BD653" s="16">
        <v>2.5605768967238499E-2</v>
      </c>
      <c r="BE653" s="16">
        <v>2.8454385877964099E-2</v>
      </c>
    </row>
    <row r="654" spans="2:57" x14ac:dyDescent="0.35">
      <c r="B654" t="s">
        <v>220</v>
      </c>
      <c r="C654" s="16">
        <v>7.7832141144677805E-2</v>
      </c>
      <c r="D654" s="16">
        <v>4.4559285357817301E-2</v>
      </c>
      <c r="E654" s="16">
        <v>0.107848766718735</v>
      </c>
      <c r="F654" s="16"/>
      <c r="G654" s="16">
        <v>8.6130305894119602E-2</v>
      </c>
      <c r="H654" s="16">
        <v>8.9251619657087902E-2</v>
      </c>
      <c r="I654" s="16">
        <v>5.9197612022112399E-2</v>
      </c>
      <c r="J654" s="16">
        <v>5.7962982338456502E-2</v>
      </c>
      <c r="K654" s="16">
        <v>8.8609333645518901E-2</v>
      </c>
      <c r="L654" s="16">
        <v>8.4346497638381895E-2</v>
      </c>
      <c r="M654" s="16"/>
      <c r="N654" s="16">
        <v>6.3145606278950106E-2</v>
      </c>
      <c r="O654" s="16">
        <v>8.5016140885122299E-2</v>
      </c>
      <c r="P654" s="16">
        <v>8.0032330359411194E-2</v>
      </c>
      <c r="Q654" s="16">
        <v>7.8519098804911994E-2</v>
      </c>
      <c r="R654" s="16"/>
      <c r="S654" s="16">
        <v>8.3816062016745504E-2</v>
      </c>
      <c r="T654" s="16">
        <v>6.3944097463446897E-2</v>
      </c>
      <c r="U654" s="16"/>
      <c r="V654" s="16">
        <v>0.13834757936653</v>
      </c>
      <c r="W654" s="16">
        <v>7.0778151173821899E-2</v>
      </c>
      <c r="X654" s="16">
        <v>3.7157685588949697E-2</v>
      </c>
      <c r="Y654" s="16">
        <v>6.7133815347190498E-2</v>
      </c>
      <c r="Z654" s="16"/>
      <c r="AA654" s="16">
        <v>0.112459004551275</v>
      </c>
      <c r="AB654" s="16">
        <v>0.104862630410857</v>
      </c>
      <c r="AC654" s="16">
        <v>8.1666322317246798E-2</v>
      </c>
      <c r="AD654" s="16">
        <v>2.6262693750132599E-2</v>
      </c>
      <c r="AE654" s="16">
        <v>5.2405790178799696E-3</v>
      </c>
      <c r="AF654" s="16">
        <v>3.9535480864368297E-2</v>
      </c>
      <c r="AG654" s="16"/>
      <c r="AH654" s="16">
        <v>3.7525430435484702E-2</v>
      </c>
      <c r="AI654" s="16">
        <v>5.2244928193089298E-2</v>
      </c>
      <c r="AJ654" s="16"/>
      <c r="AK654" s="16">
        <v>3.4091748090046101E-2</v>
      </c>
      <c r="AL654" s="16">
        <v>6.8041424115475396E-2</v>
      </c>
      <c r="AM654" s="16"/>
      <c r="AN654" s="16">
        <v>3.7477584735505901E-2</v>
      </c>
      <c r="AO654" s="16">
        <v>5.6393043428365597E-2</v>
      </c>
      <c r="AP654" s="16"/>
      <c r="AQ654" s="16">
        <v>2.3660262982846299E-2</v>
      </c>
      <c r="AR654" s="16">
        <v>7.358925271774E-2</v>
      </c>
      <c r="AS654" s="16">
        <v>3.6175823214638303E-2</v>
      </c>
      <c r="AT654" s="16"/>
      <c r="AU654" s="16">
        <v>5.4861103294237497E-2</v>
      </c>
      <c r="AV654" s="16">
        <v>9.6380362094289795E-2</v>
      </c>
      <c r="AW654" s="16"/>
      <c r="AX654" s="16">
        <v>4.7645152239903801E-2</v>
      </c>
      <c r="AY654" s="16">
        <v>0.15648385977233001</v>
      </c>
      <c r="AZ654" s="16"/>
      <c r="BA654" s="16">
        <v>2.13152139386312E-2</v>
      </c>
      <c r="BB654" s="16">
        <v>2.5487713259820601E-2</v>
      </c>
      <c r="BC654" s="16"/>
      <c r="BD654" s="16">
        <v>2.4954461566688301E-2</v>
      </c>
      <c r="BE654" s="16">
        <v>2.2870452378925699E-2</v>
      </c>
    </row>
    <row r="655" spans="2:57" x14ac:dyDescent="0.35">
      <c r="B655" t="s">
        <v>680</v>
      </c>
      <c r="C655" s="16">
        <v>0.71940183077210795</v>
      </c>
      <c r="D655" s="16">
        <v>0.75229202545197604</v>
      </c>
      <c r="E655" s="16">
        <v>0.68778297126612198</v>
      </c>
      <c r="F655" s="16"/>
      <c r="G655" s="16">
        <v>0.64531617436475197</v>
      </c>
      <c r="H655" s="16">
        <v>0.71442490770868605</v>
      </c>
      <c r="I655" s="16">
        <v>0.68813292438376705</v>
      </c>
      <c r="J655" s="16">
        <v>0.700503767647085</v>
      </c>
      <c r="K655" s="16">
        <v>0.73282608960891804</v>
      </c>
      <c r="L655" s="16">
        <v>0.79438236418322306</v>
      </c>
      <c r="M655" s="16"/>
      <c r="N655" s="16">
        <v>0.73353928056533801</v>
      </c>
      <c r="O655" s="16">
        <v>0.74243015590245898</v>
      </c>
      <c r="P655" s="16">
        <v>0.72866582235727895</v>
      </c>
      <c r="Q655" s="16">
        <v>0.67437393032031001</v>
      </c>
      <c r="R655" s="16"/>
      <c r="S655" s="16">
        <v>0.75658365291512697</v>
      </c>
      <c r="T655" s="16">
        <v>0.670443834864759</v>
      </c>
      <c r="U655" s="16"/>
      <c r="V655" s="16">
        <v>0.62632156573560405</v>
      </c>
      <c r="W655" s="16">
        <v>0.70860726822364395</v>
      </c>
      <c r="X655" s="16">
        <v>0.79987303692565603</v>
      </c>
      <c r="Y655" s="16">
        <v>0.79976283037407403</v>
      </c>
      <c r="Z655" s="16"/>
      <c r="AA655" s="16">
        <v>0.59777345317787001</v>
      </c>
      <c r="AB655" s="16">
        <v>0.73593274428682598</v>
      </c>
      <c r="AC655" s="16">
        <v>0.80976467147248299</v>
      </c>
      <c r="AD655" s="16">
        <v>0.80584877289269596</v>
      </c>
      <c r="AE655" s="16">
        <v>0.866452487486434</v>
      </c>
      <c r="AF655" s="16">
        <v>0.84502226632386901</v>
      </c>
      <c r="AG655" s="16"/>
      <c r="AH655" s="16">
        <v>0.76383873891862897</v>
      </c>
      <c r="AI655" s="16">
        <v>0.759864866021707</v>
      </c>
      <c r="AJ655" s="16"/>
      <c r="AK655" s="16">
        <v>0.73767972715293695</v>
      </c>
      <c r="AL655" s="16">
        <v>0.77271903702955202</v>
      </c>
      <c r="AM655" s="16"/>
      <c r="AN655" s="16">
        <v>0.75389207969859695</v>
      </c>
      <c r="AO655" s="16">
        <v>0.781241383381861</v>
      </c>
      <c r="AP655" s="16"/>
      <c r="AQ655" s="16">
        <v>0.79363541944428595</v>
      </c>
      <c r="AR655" s="16">
        <v>0.67571165890056795</v>
      </c>
      <c r="AS655" s="16">
        <v>0.80592368692586203</v>
      </c>
      <c r="AT655" s="16"/>
      <c r="AU655" s="16">
        <v>0.75997185809753598</v>
      </c>
      <c r="AV655" s="16">
        <v>0.67659198968515799</v>
      </c>
      <c r="AW655" s="16"/>
      <c r="AX655" s="16">
        <v>0.76476858416773696</v>
      </c>
      <c r="AY655" s="16">
        <v>0.64003577721913696</v>
      </c>
      <c r="AZ655" s="16"/>
      <c r="BA655" s="16">
        <v>0.82084554052689596</v>
      </c>
      <c r="BB655" s="16">
        <v>0.83830940044173696</v>
      </c>
      <c r="BC655" s="16"/>
      <c r="BD655" s="16">
        <v>0.77459366232344096</v>
      </c>
      <c r="BE655" s="16">
        <v>0.82871502011715303</v>
      </c>
    </row>
    <row r="656" spans="2:57" x14ac:dyDescent="0.35">
      <c r="B656" t="s">
        <v>681</v>
      </c>
      <c r="C656" s="16">
        <v>4.8167254468381E-2</v>
      </c>
      <c r="D656" s="16">
        <v>5.0448813894145801E-2</v>
      </c>
      <c r="E656" s="16">
        <v>4.6471876743312601E-2</v>
      </c>
      <c r="F656" s="16"/>
      <c r="G656" s="16">
        <v>5.9628227836373303E-2</v>
      </c>
      <c r="H656" s="16">
        <v>4.47058154675102E-2</v>
      </c>
      <c r="I656" s="16">
        <v>9.0495317657227597E-2</v>
      </c>
      <c r="J656" s="16">
        <v>3.8465760537832197E-2</v>
      </c>
      <c r="K656" s="16">
        <v>5.1000545495692197E-2</v>
      </c>
      <c r="L656" s="16">
        <v>1.6767445824564301E-2</v>
      </c>
      <c r="M656" s="16"/>
      <c r="N656" s="16">
        <v>4.3347240362858898E-2</v>
      </c>
      <c r="O656" s="16">
        <v>4.0605868062544299E-2</v>
      </c>
      <c r="P656" s="16">
        <v>2.88849433354911E-2</v>
      </c>
      <c r="Q656" s="16">
        <v>8.9166225313834793E-2</v>
      </c>
      <c r="R656" s="16"/>
      <c r="S656" s="16">
        <v>4.35117309408911E-2</v>
      </c>
      <c r="T656" s="16">
        <v>5.4599431695528E-2</v>
      </c>
      <c r="U656" s="16"/>
      <c r="V656" s="16">
        <v>8.53232928911178E-2</v>
      </c>
      <c r="W656" s="16">
        <v>3.5915619411730298E-2</v>
      </c>
      <c r="X656" s="16">
        <v>3.5166522763754898E-2</v>
      </c>
      <c r="Y656" s="16">
        <v>2.7637404403894401E-2</v>
      </c>
      <c r="Z656" s="16"/>
      <c r="AA656" s="16">
        <v>5.9350068821852599E-2</v>
      </c>
      <c r="AB656" s="16">
        <v>5.0986540411106902E-2</v>
      </c>
      <c r="AC656" s="16">
        <v>2.57987219469339E-2</v>
      </c>
      <c r="AD656" s="16">
        <v>4.2528095478793E-2</v>
      </c>
      <c r="AE656" s="16">
        <v>2.7910829555500501E-2</v>
      </c>
      <c r="AF656" s="16">
        <v>5.9944731013836801E-2</v>
      </c>
      <c r="AG656" s="16"/>
      <c r="AH656" s="16">
        <v>3.3921891106589198E-2</v>
      </c>
      <c r="AI656" s="16">
        <v>6.6341086436433994E-2</v>
      </c>
      <c r="AJ656" s="16"/>
      <c r="AK656" s="16">
        <v>3.5403613220424901E-2</v>
      </c>
      <c r="AL656" s="16">
        <v>6.0802855463749798E-2</v>
      </c>
      <c r="AM656" s="16"/>
      <c r="AN656" s="16">
        <v>3.1418439956157597E-2</v>
      </c>
      <c r="AO656" s="16">
        <v>6.0092800897628099E-2</v>
      </c>
      <c r="AP656" s="16"/>
      <c r="AQ656" s="16">
        <v>5.94275905125436E-2</v>
      </c>
      <c r="AR656" s="16">
        <v>4.3382264966755797E-2</v>
      </c>
      <c r="AS656" s="16">
        <v>5.2021085541083499E-2</v>
      </c>
      <c r="AT656" s="16"/>
      <c r="AU656" s="16">
        <v>4.48671029538876E-2</v>
      </c>
      <c r="AV656" s="16">
        <v>5.2894093712969402E-2</v>
      </c>
      <c r="AW656" s="16"/>
      <c r="AX656" s="16">
        <v>4.4555195908987301E-2</v>
      </c>
      <c r="AY656" s="16">
        <v>3.8526392626872102E-2</v>
      </c>
      <c r="AZ656" s="16"/>
      <c r="BA656" s="16">
        <v>4.12785012662399E-2</v>
      </c>
      <c r="BB656" s="16">
        <v>4.5843001390252103E-2</v>
      </c>
      <c r="BC656" s="16"/>
      <c r="BD656" s="16">
        <v>4.7777832365577901E-2</v>
      </c>
      <c r="BE656" s="16">
        <v>5.0424718302567999E-2</v>
      </c>
    </row>
    <row r="657" spans="2:57" x14ac:dyDescent="0.35">
      <c r="B657" t="s">
        <v>96</v>
      </c>
      <c r="C657" s="16">
        <v>0.67123457630372696</v>
      </c>
      <c r="D657" s="16">
        <v>0.70184321155783103</v>
      </c>
      <c r="E657" s="16">
        <v>0.64131109452280899</v>
      </c>
      <c r="F657" s="16"/>
      <c r="G657" s="16">
        <v>0.58568794652837897</v>
      </c>
      <c r="H657" s="16">
        <v>0.66971909224117598</v>
      </c>
      <c r="I657" s="16">
        <v>0.59763760672653998</v>
      </c>
      <c r="J657" s="16">
        <v>0.66203800710925298</v>
      </c>
      <c r="K657" s="16">
        <v>0.68182554411322605</v>
      </c>
      <c r="L657" s="16">
        <v>0.77761491835865904</v>
      </c>
      <c r="M657" s="16"/>
      <c r="N657" s="16">
        <v>0.69019204020247904</v>
      </c>
      <c r="O657" s="16">
        <v>0.70182428783991402</v>
      </c>
      <c r="P657" s="16">
        <v>0.69978087902178798</v>
      </c>
      <c r="Q657" s="16">
        <v>0.58520770500647501</v>
      </c>
      <c r="R657" s="16"/>
      <c r="S657" s="16">
        <v>0.71307192197423597</v>
      </c>
      <c r="T657" s="16">
        <v>0.61584440316923095</v>
      </c>
      <c r="U657" s="16"/>
      <c r="V657" s="16">
        <v>0.54099827284448698</v>
      </c>
      <c r="W657" s="16">
        <v>0.67269164881191301</v>
      </c>
      <c r="X657" s="16">
        <v>0.76470651416190105</v>
      </c>
      <c r="Y657" s="16">
        <v>0.77212542597017997</v>
      </c>
      <c r="Z657" s="16"/>
      <c r="AA657" s="16">
        <v>0.538423384356017</v>
      </c>
      <c r="AB657" s="16">
        <v>0.68494620387571903</v>
      </c>
      <c r="AC657" s="16">
        <v>0.78396594952554899</v>
      </c>
      <c r="AD657" s="16">
        <v>0.76332067741390297</v>
      </c>
      <c r="AE657" s="16">
        <v>0.83854165793093305</v>
      </c>
      <c r="AF657" s="16">
        <v>0.78507753531003199</v>
      </c>
      <c r="AG657" s="16"/>
      <c r="AH657" s="16">
        <v>0.72991684781203903</v>
      </c>
      <c r="AI657" s="16">
        <v>0.693523779585273</v>
      </c>
      <c r="AJ657" s="16"/>
      <c r="AK657" s="16">
        <v>0.70227611393251199</v>
      </c>
      <c r="AL657" s="16">
        <v>0.71191618156580205</v>
      </c>
      <c r="AM657" s="16"/>
      <c r="AN657" s="16">
        <v>0.72247363974243906</v>
      </c>
      <c r="AO657" s="16">
        <v>0.72114858248423297</v>
      </c>
      <c r="AP657" s="16"/>
      <c r="AQ657" s="16">
        <v>0.73420782893174197</v>
      </c>
      <c r="AR657" s="16">
        <v>0.63232939393381205</v>
      </c>
      <c r="AS657" s="16">
        <v>0.75390260138477905</v>
      </c>
      <c r="AT657" s="16"/>
      <c r="AU657" s="16">
        <v>0.71510475514364902</v>
      </c>
      <c r="AV657" s="16">
        <v>0.62369789597218905</v>
      </c>
      <c r="AW657" s="16"/>
      <c r="AX657" s="16">
        <v>0.72021338825874903</v>
      </c>
      <c r="AY657" s="16">
        <v>0.601509384592264</v>
      </c>
      <c r="AZ657" s="16"/>
      <c r="BA657" s="16">
        <v>0.77956703926065596</v>
      </c>
      <c r="BB657" s="16">
        <v>0.79246639905148497</v>
      </c>
      <c r="BC657" s="16"/>
      <c r="BD657" s="16">
        <v>0.72681582995786298</v>
      </c>
      <c r="BE657" s="16">
        <v>0.77829030181458503</v>
      </c>
    </row>
    <row r="658" spans="2:57" x14ac:dyDescent="0.35">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c r="AB658" s="16"/>
      <c r="AC658" s="16"/>
      <c r="AD658" s="16"/>
      <c r="AE658" s="16"/>
      <c r="AF658" s="16"/>
      <c r="AG658" s="16"/>
      <c r="AH658" s="16"/>
      <c r="AI658" s="16"/>
      <c r="AJ658" s="16"/>
      <c r="AK658" s="16"/>
      <c r="AL658" s="16"/>
      <c r="AM658" s="16"/>
      <c r="AN658" s="16"/>
      <c r="AO658" s="16"/>
      <c r="AP658" s="16"/>
      <c r="AQ658" s="16"/>
      <c r="AR658" s="16"/>
      <c r="AS658" s="16"/>
      <c r="AT658" s="16"/>
      <c r="AU658" s="16"/>
      <c r="AV658" s="16"/>
      <c r="AW658" s="16"/>
      <c r="AX658" s="16"/>
      <c r="AY658" s="16"/>
      <c r="AZ658" s="16"/>
      <c r="BA658" s="16"/>
      <c r="BB658" s="16"/>
      <c r="BC658" s="16"/>
      <c r="BD658" s="16"/>
      <c r="BE658" s="16"/>
    </row>
    <row r="659" spans="2:57" x14ac:dyDescent="0.35">
      <c r="B659" s="7" t="s">
        <v>684</v>
      </c>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c r="AA659" s="16"/>
      <c r="AB659" s="16"/>
      <c r="AC659" s="16"/>
      <c r="AD659" s="16"/>
      <c r="AE659" s="16"/>
      <c r="AF659" s="16"/>
      <c r="AG659" s="16"/>
      <c r="AH659" s="16"/>
      <c r="AI659" s="16"/>
      <c r="AJ659" s="16"/>
      <c r="AK659" s="16"/>
      <c r="AL659" s="16"/>
      <c r="AM659" s="16"/>
      <c r="AN659" s="16"/>
      <c r="AO659" s="16"/>
      <c r="AP659" s="16"/>
      <c r="AQ659" s="16"/>
      <c r="AR659" s="16"/>
      <c r="AS659" s="16"/>
      <c r="AT659" s="16"/>
      <c r="AU659" s="16"/>
      <c r="AV659" s="16"/>
      <c r="AW659" s="16"/>
      <c r="AX659" s="16"/>
      <c r="AY659" s="16"/>
      <c r="AZ659" s="16"/>
      <c r="BA659" s="16"/>
      <c r="BB659" s="16"/>
      <c r="BC659" s="16"/>
      <c r="BD659" s="16"/>
      <c r="BE659" s="16"/>
    </row>
    <row r="660" spans="2:57" x14ac:dyDescent="0.35">
      <c r="B660" s="15" t="s">
        <v>14</v>
      </c>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c r="AA660" s="16"/>
      <c r="AB660" s="16"/>
      <c r="AC660" s="16"/>
      <c r="AD660" s="16"/>
      <c r="AE660" s="16"/>
      <c r="AF660" s="16"/>
      <c r="AG660" s="16"/>
      <c r="AH660" s="16"/>
      <c r="AI660" s="16"/>
      <c r="AJ660" s="16"/>
      <c r="AK660" s="16"/>
      <c r="AL660" s="16"/>
      <c r="AM660" s="16"/>
      <c r="AN660" s="16"/>
      <c r="AO660" s="16"/>
      <c r="AP660" s="16"/>
      <c r="AQ660" s="16"/>
      <c r="AR660" s="16"/>
      <c r="AS660" s="16"/>
      <c r="AT660" s="16"/>
      <c r="AU660" s="16"/>
      <c r="AV660" s="16"/>
      <c r="AW660" s="16"/>
      <c r="AX660" s="16"/>
      <c r="AY660" s="16"/>
      <c r="AZ660" s="16"/>
      <c r="BA660" s="16"/>
      <c r="BB660" s="16"/>
      <c r="BC660" s="16"/>
      <c r="BD660" s="16"/>
      <c r="BE660" s="16"/>
    </row>
    <row r="661" spans="2:57" x14ac:dyDescent="0.35">
      <c r="B661" t="s">
        <v>685</v>
      </c>
      <c r="C661" s="16">
        <v>0.11842971240245299</v>
      </c>
      <c r="D661" s="16">
        <v>0.166009795139649</v>
      </c>
      <c r="E661" s="16">
        <v>7.4487787805750605E-2</v>
      </c>
      <c r="F661" s="16"/>
      <c r="G661" s="16">
        <v>0.132192000406918</v>
      </c>
      <c r="H661" s="16">
        <v>0.21058785657967699</v>
      </c>
      <c r="I661" s="16">
        <v>0.11866205328601</v>
      </c>
      <c r="J661" s="16">
        <v>0.12701651458904401</v>
      </c>
      <c r="K661" s="16">
        <v>3.9461505227813602E-2</v>
      </c>
      <c r="L661" s="16">
        <v>8.8280263382037094E-2</v>
      </c>
      <c r="M661" s="16"/>
      <c r="N661" s="16">
        <v>7.2823069311764202E-2</v>
      </c>
      <c r="O661" s="16">
        <v>7.1149470078432794E-2</v>
      </c>
      <c r="P661" s="16">
        <v>0.13633672025108801</v>
      </c>
      <c r="Q661" s="16">
        <v>0.16339242696013501</v>
      </c>
      <c r="R661" s="16"/>
      <c r="S661" s="16">
        <v>0.103979318503346</v>
      </c>
      <c r="T661" s="16">
        <v>0.14143024321997499</v>
      </c>
      <c r="U661" s="16"/>
      <c r="V661" s="16">
        <v>0.10148586273244101</v>
      </c>
      <c r="W661" s="16">
        <v>7.4226301148602902E-2</v>
      </c>
      <c r="X661" s="16">
        <v>0.15954152293786</v>
      </c>
      <c r="Y661" s="16">
        <v>0.31624011461083701</v>
      </c>
      <c r="Z661" s="16"/>
      <c r="AA661" s="16">
        <v>8.4269515817779098E-2</v>
      </c>
      <c r="AB661" s="16">
        <v>7.9507398457118406E-2</v>
      </c>
      <c r="AC661" s="16">
        <v>8.71833477838964E-2</v>
      </c>
      <c r="AD661" s="16">
        <v>0.14279032336749001</v>
      </c>
      <c r="AE661" s="16">
        <v>0.30081835100727999</v>
      </c>
      <c r="AF661" s="16">
        <v>0.174184186873339</v>
      </c>
      <c r="AG661" s="16"/>
      <c r="AH661" s="16">
        <v>0.147495134355663</v>
      </c>
      <c r="AI661" s="16">
        <v>0.121749965737879</v>
      </c>
      <c r="AJ661" s="16"/>
      <c r="AK661" s="16">
        <v>0.13934172330108399</v>
      </c>
      <c r="AL661" s="16">
        <v>0.12828148080310101</v>
      </c>
      <c r="AM661" s="16"/>
      <c r="AN661" s="16">
        <v>0.15817593901371299</v>
      </c>
      <c r="AO661" s="16">
        <v>0.134337811494286</v>
      </c>
      <c r="AP661" s="16"/>
      <c r="AQ661" s="16">
        <v>0.10469707151973499</v>
      </c>
      <c r="AR661" s="16">
        <v>8.4086978592275999E-2</v>
      </c>
      <c r="AS661" s="16">
        <v>0.19842436647442099</v>
      </c>
      <c r="AT661" s="16"/>
      <c r="AU661" s="16">
        <v>0.14262296947306899</v>
      </c>
      <c r="AV661" s="16">
        <v>9.2019375851357901E-2</v>
      </c>
      <c r="AW661" s="16"/>
      <c r="AX661" s="16">
        <v>0.13068678127273001</v>
      </c>
      <c r="AY661" s="16">
        <v>8.3487478464935094E-2</v>
      </c>
      <c r="AZ661" s="16"/>
      <c r="BA661" s="16">
        <v>0.180574873093342</v>
      </c>
      <c r="BB661" s="16">
        <v>0.140451901984709</v>
      </c>
      <c r="BC661" s="16"/>
      <c r="BD661" s="16">
        <v>0.15984198087424101</v>
      </c>
      <c r="BE661" s="16">
        <v>0.12773399022492199</v>
      </c>
    </row>
    <row r="662" spans="2:57" x14ac:dyDescent="0.35">
      <c r="B662" t="s">
        <v>686</v>
      </c>
      <c r="C662" s="16">
        <v>0.247954882857091</v>
      </c>
      <c r="D662" s="16">
        <v>0.302394010473789</v>
      </c>
      <c r="E662" s="16">
        <v>0.19262089301258301</v>
      </c>
      <c r="F662" s="16"/>
      <c r="G662" s="16">
        <v>0.26186313581516901</v>
      </c>
      <c r="H662" s="16">
        <v>0.24609507079352799</v>
      </c>
      <c r="I662" s="16">
        <v>0.32615307036751801</v>
      </c>
      <c r="J662" s="16">
        <v>0.17994108955609101</v>
      </c>
      <c r="K662" s="16">
        <v>0.23468361128571599</v>
      </c>
      <c r="L662" s="16">
        <v>0.24278573688480501</v>
      </c>
      <c r="M662" s="16"/>
      <c r="N662" s="16">
        <v>0.26855081408815001</v>
      </c>
      <c r="O662" s="16">
        <v>0.298567682688544</v>
      </c>
      <c r="P662" s="16">
        <v>0.22149678322629501</v>
      </c>
      <c r="Q662" s="16">
        <v>0.231670314914903</v>
      </c>
      <c r="R662" s="16"/>
      <c r="S662" s="16">
        <v>0.25681690055165202</v>
      </c>
      <c r="T662" s="16">
        <v>0.23597178504857899</v>
      </c>
      <c r="U662" s="16"/>
      <c r="V662" s="16">
        <v>0.15081198525443601</v>
      </c>
      <c r="W662" s="16">
        <v>0.26031595076681202</v>
      </c>
      <c r="X662" s="16">
        <v>0.31266255870621001</v>
      </c>
      <c r="Y662" s="16">
        <v>0.26018236672775502</v>
      </c>
      <c r="Z662" s="16"/>
      <c r="AA662" s="16">
        <v>0.20945793668623999</v>
      </c>
      <c r="AB662" s="16">
        <v>0.20840501979605899</v>
      </c>
      <c r="AC662" s="16">
        <v>0.23125881580798899</v>
      </c>
      <c r="AD662" s="16">
        <v>0.31986469223408998</v>
      </c>
      <c r="AE662" s="16">
        <v>0.29443027185530002</v>
      </c>
      <c r="AF662" s="16">
        <v>0.385079601636452</v>
      </c>
      <c r="AG662" s="16"/>
      <c r="AH662" s="16">
        <v>0.27731000598425398</v>
      </c>
      <c r="AI662" s="16">
        <v>0.29248996295031099</v>
      </c>
      <c r="AJ662" s="16"/>
      <c r="AK662" s="16">
        <v>0.26056145691447502</v>
      </c>
      <c r="AL662" s="16">
        <v>0.29499059659896298</v>
      </c>
      <c r="AM662" s="16"/>
      <c r="AN662" s="16">
        <v>0.28076978129879698</v>
      </c>
      <c r="AO662" s="16">
        <v>0.28895557664919702</v>
      </c>
      <c r="AP662" s="16"/>
      <c r="AQ662" s="16">
        <v>0.30696195632309198</v>
      </c>
      <c r="AR662" s="16">
        <v>0.205695327515864</v>
      </c>
      <c r="AS662" s="16">
        <v>0.30043259218409202</v>
      </c>
      <c r="AT662" s="16"/>
      <c r="AU662" s="16">
        <v>0.27154050561834803</v>
      </c>
      <c r="AV662" s="16">
        <v>0.22452377666540099</v>
      </c>
      <c r="AW662" s="16"/>
      <c r="AX662" s="16">
        <v>0.27307938528238401</v>
      </c>
      <c r="AY662" s="16">
        <v>0.172715469048557</v>
      </c>
      <c r="AZ662" s="16"/>
      <c r="BA662" s="16">
        <v>0.30347596924901599</v>
      </c>
      <c r="BB662" s="16">
        <v>0.32559690066333502</v>
      </c>
      <c r="BC662" s="16"/>
      <c r="BD662" s="16">
        <v>0.32929700967168002</v>
      </c>
      <c r="BE662" s="16">
        <v>0.24532683825302301</v>
      </c>
    </row>
    <row r="663" spans="2:57" x14ac:dyDescent="0.35">
      <c r="B663" t="s">
        <v>687</v>
      </c>
      <c r="C663" s="16">
        <v>0.23948428020783699</v>
      </c>
      <c r="D663" s="16">
        <v>0.25183536526132999</v>
      </c>
      <c r="E663" s="16">
        <v>0.23010037802297101</v>
      </c>
      <c r="F663" s="16"/>
      <c r="G663" s="16">
        <v>0.246466599530687</v>
      </c>
      <c r="H663" s="16">
        <v>0.26481112273129698</v>
      </c>
      <c r="I663" s="16">
        <v>0.21212196340959799</v>
      </c>
      <c r="J663" s="16">
        <v>0.228592791010893</v>
      </c>
      <c r="K663" s="16">
        <v>0.28411265204882702</v>
      </c>
      <c r="L663" s="16">
        <v>0.208290067266346</v>
      </c>
      <c r="M663" s="16"/>
      <c r="N663" s="16">
        <v>0.23466587670652</v>
      </c>
      <c r="O663" s="16">
        <v>0.26336638243170502</v>
      </c>
      <c r="P663" s="16">
        <v>0.20651371085704801</v>
      </c>
      <c r="Q663" s="16">
        <v>0.275079206275473</v>
      </c>
      <c r="R663" s="16"/>
      <c r="S663" s="16">
        <v>0.229918823224561</v>
      </c>
      <c r="T663" s="16">
        <v>0.253042668354161</v>
      </c>
      <c r="U663" s="16"/>
      <c r="V663" s="16">
        <v>0.26000065543696699</v>
      </c>
      <c r="W663" s="16">
        <v>0.25745873472583503</v>
      </c>
      <c r="X663" s="16">
        <v>0.21873302297168301</v>
      </c>
      <c r="Y663" s="16">
        <v>0.107577392189906</v>
      </c>
      <c r="Z663" s="16"/>
      <c r="AA663" s="16">
        <v>0.26498268244596501</v>
      </c>
      <c r="AB663" s="16">
        <v>0.23329496895476501</v>
      </c>
      <c r="AC663" s="16">
        <v>0.24425852679080501</v>
      </c>
      <c r="AD663" s="16">
        <v>0.234039445420857</v>
      </c>
      <c r="AE663" s="16">
        <v>0.16265546433745501</v>
      </c>
      <c r="AF663" s="16">
        <v>0.200413459850213</v>
      </c>
      <c r="AG663" s="16"/>
      <c r="AH663" s="16">
        <v>0.24016311091687401</v>
      </c>
      <c r="AI663" s="16">
        <v>0.192234580616121</v>
      </c>
      <c r="AJ663" s="16"/>
      <c r="AK663" s="16">
        <v>0.25095447703602503</v>
      </c>
      <c r="AL663" s="16">
        <v>0.15898299450110601</v>
      </c>
      <c r="AM663" s="16"/>
      <c r="AN663" s="16">
        <v>0.24478707503795699</v>
      </c>
      <c r="AO663" s="16">
        <v>0.19591937286087999</v>
      </c>
      <c r="AP663" s="16"/>
      <c r="AQ663" s="16">
        <v>0.26073584035390501</v>
      </c>
      <c r="AR663" s="16">
        <v>0.29459401647243599</v>
      </c>
      <c r="AS663" s="16">
        <v>0.14422640173815501</v>
      </c>
      <c r="AT663" s="16"/>
      <c r="AU663" s="16">
        <v>0.19799125916499999</v>
      </c>
      <c r="AV663" s="16">
        <v>0.28489083783320801</v>
      </c>
      <c r="AW663" s="16"/>
      <c r="AX663" s="16">
        <v>0.23362694416898699</v>
      </c>
      <c r="AY663" s="16">
        <v>0.225270635450836</v>
      </c>
      <c r="AZ663" s="16"/>
      <c r="BA663" s="16">
        <v>0.22163022170975699</v>
      </c>
      <c r="BB663" s="16">
        <v>0.18667061901595999</v>
      </c>
      <c r="BC663" s="16"/>
      <c r="BD663" s="16">
        <v>0.21043081894842999</v>
      </c>
      <c r="BE663" s="16">
        <v>0.237717572378394</v>
      </c>
    </row>
    <row r="664" spans="2:57" x14ac:dyDescent="0.35">
      <c r="B664" t="s">
        <v>688</v>
      </c>
      <c r="C664" s="16">
        <v>0.143082265643099</v>
      </c>
      <c r="D664" s="16">
        <v>0.118652946305184</v>
      </c>
      <c r="E664" s="16">
        <v>0.16761936459513799</v>
      </c>
      <c r="F664" s="16"/>
      <c r="G664" s="16">
        <v>9.5755863654798101E-2</v>
      </c>
      <c r="H664" s="16">
        <v>8.3793156249507006E-2</v>
      </c>
      <c r="I664" s="16">
        <v>0.13966175917054999</v>
      </c>
      <c r="J664" s="16">
        <v>0.172338517242977</v>
      </c>
      <c r="K664" s="16">
        <v>0.203303396609367</v>
      </c>
      <c r="L664" s="16">
        <v>0.15354559597197501</v>
      </c>
      <c r="M664" s="16"/>
      <c r="N664" s="16">
        <v>0.14959564139248899</v>
      </c>
      <c r="O664" s="16">
        <v>0.132094652576182</v>
      </c>
      <c r="P664" s="16">
        <v>0.17430583674147701</v>
      </c>
      <c r="Q664" s="16">
        <v>9.7851807607389402E-2</v>
      </c>
      <c r="R664" s="16"/>
      <c r="S664" s="16">
        <v>0.15275517064679101</v>
      </c>
      <c r="T664" s="16">
        <v>0.12990580896009499</v>
      </c>
      <c r="U664" s="16"/>
      <c r="V664" s="16">
        <v>0.12277112297878399</v>
      </c>
      <c r="W664" s="16">
        <v>0.16351795134806099</v>
      </c>
      <c r="X664" s="16">
        <v>0.132878224452042</v>
      </c>
      <c r="Y664" s="16">
        <v>0.15469941756446301</v>
      </c>
      <c r="Z664" s="16"/>
      <c r="AA664" s="16">
        <v>0.122295928544826</v>
      </c>
      <c r="AB664" s="16">
        <v>0.17053821717808901</v>
      </c>
      <c r="AC664" s="16">
        <v>0.173230083884437</v>
      </c>
      <c r="AD664" s="16">
        <v>0.15806180212736601</v>
      </c>
      <c r="AE664" s="16">
        <v>0.14496080702032399</v>
      </c>
      <c r="AF664" s="16">
        <v>4.0608770044738E-2</v>
      </c>
      <c r="AG664" s="16"/>
      <c r="AH664" s="16">
        <v>0.14792936434708701</v>
      </c>
      <c r="AI664" s="16">
        <v>0.158535039501666</v>
      </c>
      <c r="AJ664" s="16"/>
      <c r="AK664" s="16">
        <v>0.134562382841342</v>
      </c>
      <c r="AL664" s="16">
        <v>0.17135705998194001</v>
      </c>
      <c r="AM664" s="16"/>
      <c r="AN664" s="16">
        <v>0.13052406322874299</v>
      </c>
      <c r="AO664" s="16">
        <v>0.14417213742794299</v>
      </c>
      <c r="AP664" s="16"/>
      <c r="AQ664" s="16">
        <v>0.13897360663508601</v>
      </c>
      <c r="AR664" s="16">
        <v>0.166715305258545</v>
      </c>
      <c r="AS664" s="16">
        <v>0.135485345566069</v>
      </c>
      <c r="AT664" s="16"/>
      <c r="AU664" s="16">
        <v>0.168671286408801</v>
      </c>
      <c r="AV664" s="16">
        <v>0.115459727591484</v>
      </c>
      <c r="AW664" s="16"/>
      <c r="AX664" s="16">
        <v>0.14838564770659099</v>
      </c>
      <c r="AY664" s="16">
        <v>0.14114632534350199</v>
      </c>
      <c r="AZ664" s="16"/>
      <c r="BA664" s="16">
        <v>0.118932268420264</v>
      </c>
      <c r="BB664" s="16">
        <v>0.20076936763695299</v>
      </c>
      <c r="BC664" s="16"/>
      <c r="BD664" s="16">
        <v>0.122720693777783</v>
      </c>
      <c r="BE664" s="16">
        <v>0.18033440762713701</v>
      </c>
    </row>
    <row r="665" spans="2:57" x14ac:dyDescent="0.35">
      <c r="B665" t="s">
        <v>689</v>
      </c>
      <c r="C665" s="16">
        <v>0.173506224159826</v>
      </c>
      <c r="D665" s="16">
        <v>9.6855125355520197E-2</v>
      </c>
      <c r="E665" s="16">
        <v>0.24782641657972701</v>
      </c>
      <c r="F665" s="16"/>
      <c r="G665" s="16">
        <v>0.1814090393768</v>
      </c>
      <c r="H665" s="16">
        <v>0.121598057331746</v>
      </c>
      <c r="I665" s="16">
        <v>0.14553665714537101</v>
      </c>
      <c r="J665" s="16">
        <v>0.22268417086164999</v>
      </c>
      <c r="K665" s="16">
        <v>0.16727111810438899</v>
      </c>
      <c r="L665" s="16">
        <v>0.202168260839691</v>
      </c>
      <c r="M665" s="16"/>
      <c r="N665" s="16">
        <v>0.20092446883399001</v>
      </c>
      <c r="O665" s="16">
        <v>0.166889065370837</v>
      </c>
      <c r="P665" s="16">
        <v>0.16104823696755599</v>
      </c>
      <c r="Q665" s="16">
        <v>0.17971829220705601</v>
      </c>
      <c r="R665" s="16"/>
      <c r="S665" s="16">
        <v>0.17526059863877499</v>
      </c>
      <c r="T665" s="16">
        <v>0.172589457972086</v>
      </c>
      <c r="U665" s="16"/>
      <c r="V665" s="16">
        <v>0.25941254109103301</v>
      </c>
      <c r="W665" s="16">
        <v>0.15918553892592099</v>
      </c>
      <c r="X665" s="16">
        <v>0.137896775267564</v>
      </c>
      <c r="Y665" s="16">
        <v>4.3086032085423998E-2</v>
      </c>
      <c r="Z665" s="16"/>
      <c r="AA665" s="16">
        <v>0.19533950731962799</v>
      </c>
      <c r="AB665" s="16">
        <v>0.24888441842519901</v>
      </c>
      <c r="AC665" s="16">
        <v>0.21692247790004701</v>
      </c>
      <c r="AD665" s="16">
        <v>0.12421871837165201</v>
      </c>
      <c r="AE665" s="16">
        <v>3.44382294597304E-2</v>
      </c>
      <c r="AF665" s="16">
        <v>6.8017795064648695E-2</v>
      </c>
      <c r="AG665" s="16"/>
      <c r="AH665" s="16">
        <v>0.13499353836987199</v>
      </c>
      <c r="AI665" s="16">
        <v>0.197216250251011</v>
      </c>
      <c r="AJ665" s="16"/>
      <c r="AK665" s="16">
        <v>0.167351441179314</v>
      </c>
      <c r="AL665" s="16">
        <v>0.19879503268349299</v>
      </c>
      <c r="AM665" s="16"/>
      <c r="AN665" s="16">
        <v>0.12937070791562499</v>
      </c>
      <c r="AO665" s="16">
        <v>0.19330504524483999</v>
      </c>
      <c r="AP665" s="16"/>
      <c r="AQ665" s="16">
        <v>0.11934914168397399</v>
      </c>
      <c r="AR665" s="16">
        <v>0.19085390808602301</v>
      </c>
      <c r="AS665" s="16">
        <v>0.172749023886101</v>
      </c>
      <c r="AT665" s="16"/>
      <c r="AU665" s="16">
        <v>0.16416792367208599</v>
      </c>
      <c r="AV665" s="16">
        <v>0.187531931858158</v>
      </c>
      <c r="AW665" s="16"/>
      <c r="AX665" s="16">
        <v>0.15735082200091</v>
      </c>
      <c r="AY665" s="16">
        <v>0.248960878639129</v>
      </c>
      <c r="AZ665" s="16"/>
      <c r="BA665" s="16">
        <v>0.12302704845237999</v>
      </c>
      <c r="BB665" s="16">
        <v>0.12200635547326601</v>
      </c>
      <c r="BC665" s="16"/>
      <c r="BD665" s="16">
        <v>0.131771998748864</v>
      </c>
      <c r="BE665" s="16">
        <v>0.16672969353186401</v>
      </c>
    </row>
    <row r="666" spans="2:57" x14ac:dyDescent="0.35">
      <c r="B666" t="s">
        <v>89</v>
      </c>
      <c r="C666" s="16">
        <v>7.7542634729693805E-2</v>
      </c>
      <c r="D666" s="16">
        <v>6.4252757464527202E-2</v>
      </c>
      <c r="E666" s="16">
        <v>8.73451599838308E-2</v>
      </c>
      <c r="F666" s="16"/>
      <c r="G666" s="16">
        <v>8.2313361215628794E-2</v>
      </c>
      <c r="H666" s="16">
        <v>7.3114736314244796E-2</v>
      </c>
      <c r="I666" s="16">
        <v>5.7864496620953901E-2</v>
      </c>
      <c r="J666" s="16">
        <v>6.9426916739343494E-2</v>
      </c>
      <c r="K666" s="16">
        <v>7.11677167238884E-2</v>
      </c>
      <c r="L666" s="16">
        <v>0.104930075655146</v>
      </c>
      <c r="M666" s="16"/>
      <c r="N666" s="16">
        <v>7.3440129667086795E-2</v>
      </c>
      <c r="O666" s="16">
        <v>6.7932746854298495E-2</v>
      </c>
      <c r="P666" s="16">
        <v>0.100298711956536</v>
      </c>
      <c r="Q666" s="16">
        <v>5.2287952035042398E-2</v>
      </c>
      <c r="R666" s="16"/>
      <c r="S666" s="16">
        <v>8.1269188434875406E-2</v>
      </c>
      <c r="T666" s="16">
        <v>6.7060036445104595E-2</v>
      </c>
      <c r="U666" s="16"/>
      <c r="V666" s="16">
        <v>0.10551783250634</v>
      </c>
      <c r="W666" s="16">
        <v>8.5295523084768093E-2</v>
      </c>
      <c r="X666" s="16">
        <v>3.8287895664640602E-2</v>
      </c>
      <c r="Y666" s="16">
        <v>0.118214676821614</v>
      </c>
      <c r="Z666" s="16"/>
      <c r="AA666" s="16">
        <v>0.12365442918556201</v>
      </c>
      <c r="AB666" s="16">
        <v>5.93699771887694E-2</v>
      </c>
      <c r="AC666" s="16">
        <v>4.7146747832825298E-2</v>
      </c>
      <c r="AD666" s="16">
        <v>2.10250184785453E-2</v>
      </c>
      <c r="AE666" s="16">
        <v>6.2696876319910597E-2</v>
      </c>
      <c r="AF666" s="16">
        <v>0.13169618653060999</v>
      </c>
      <c r="AG666" s="16"/>
      <c r="AH666" s="16">
        <v>5.2108846026249801E-2</v>
      </c>
      <c r="AI666" s="16">
        <v>3.7774200943011801E-2</v>
      </c>
      <c r="AJ666" s="16"/>
      <c r="AK666" s="16">
        <v>4.72285187277596E-2</v>
      </c>
      <c r="AL666" s="16">
        <v>4.7592835431397598E-2</v>
      </c>
      <c r="AM666" s="16"/>
      <c r="AN666" s="16">
        <v>5.6372433505165701E-2</v>
      </c>
      <c r="AO666" s="16">
        <v>4.3310056322854201E-2</v>
      </c>
      <c r="AP666" s="16"/>
      <c r="AQ666" s="16">
        <v>6.9282383484207205E-2</v>
      </c>
      <c r="AR666" s="16">
        <v>5.8054464074855899E-2</v>
      </c>
      <c r="AS666" s="16">
        <v>4.86822701511615E-2</v>
      </c>
      <c r="AT666" s="16"/>
      <c r="AU666" s="16">
        <v>5.5006055662695202E-2</v>
      </c>
      <c r="AV666" s="16">
        <v>9.55743502003914E-2</v>
      </c>
      <c r="AW666" s="16"/>
      <c r="AX666" s="16">
        <v>5.68704195683973E-2</v>
      </c>
      <c r="AY666" s="16">
        <v>0.12841921305304199</v>
      </c>
      <c r="AZ666" s="16"/>
      <c r="BA666" s="16">
        <v>5.2359619075242697E-2</v>
      </c>
      <c r="BB666" s="16">
        <v>2.4504855225776799E-2</v>
      </c>
      <c r="BC666" s="16"/>
      <c r="BD666" s="16">
        <v>4.5937497979002199E-2</v>
      </c>
      <c r="BE666" s="16">
        <v>4.21574979846586E-2</v>
      </c>
    </row>
    <row r="667" spans="2:57" x14ac:dyDescent="0.35">
      <c r="B667" t="s">
        <v>690</v>
      </c>
      <c r="C667" s="16">
        <v>0.36638459525954398</v>
      </c>
      <c r="D667" s="16">
        <v>0.46840380561343797</v>
      </c>
      <c r="E667" s="16">
        <v>0.267108680818333</v>
      </c>
      <c r="F667" s="16"/>
      <c r="G667" s="16">
        <v>0.39405513622208699</v>
      </c>
      <c r="H667" s="16">
        <v>0.45668292737320498</v>
      </c>
      <c r="I667" s="16">
        <v>0.44481512365352699</v>
      </c>
      <c r="J667" s="16">
        <v>0.30695760414513601</v>
      </c>
      <c r="K667" s="16">
        <v>0.27414511651353002</v>
      </c>
      <c r="L667" s="16">
        <v>0.33106600026684202</v>
      </c>
      <c r="M667" s="16"/>
      <c r="N667" s="16">
        <v>0.34137388339991398</v>
      </c>
      <c r="O667" s="16">
        <v>0.36971715276697698</v>
      </c>
      <c r="P667" s="16">
        <v>0.35783350347738302</v>
      </c>
      <c r="Q667" s="16">
        <v>0.39506274187503798</v>
      </c>
      <c r="R667" s="16"/>
      <c r="S667" s="16">
        <v>0.36079621905499798</v>
      </c>
      <c r="T667" s="16">
        <v>0.37740202826855401</v>
      </c>
      <c r="U667" s="16"/>
      <c r="V667" s="16">
        <v>0.25229784798687699</v>
      </c>
      <c r="W667" s="16">
        <v>0.33454225191541498</v>
      </c>
      <c r="X667" s="16">
        <v>0.47220408164407102</v>
      </c>
      <c r="Y667" s="16">
        <v>0.57642248133859197</v>
      </c>
      <c r="Z667" s="16"/>
      <c r="AA667" s="16">
        <v>0.29372745250401899</v>
      </c>
      <c r="AB667" s="16">
        <v>0.28791241825317698</v>
      </c>
      <c r="AC667" s="16">
        <v>0.31844216359188598</v>
      </c>
      <c r="AD667" s="16">
        <v>0.46265501560158001</v>
      </c>
      <c r="AE667" s="16">
        <v>0.59524862286257996</v>
      </c>
      <c r="AF667" s="16">
        <v>0.55926378850978997</v>
      </c>
      <c r="AG667" s="16"/>
      <c r="AH667" s="16">
        <v>0.42480514033991701</v>
      </c>
      <c r="AI667" s="16">
        <v>0.41423992868818998</v>
      </c>
      <c r="AJ667" s="16"/>
      <c r="AK667" s="16">
        <v>0.39990318021555898</v>
      </c>
      <c r="AL667" s="16">
        <v>0.42327207740206402</v>
      </c>
      <c r="AM667" s="16"/>
      <c r="AN667" s="16">
        <v>0.43894572031251</v>
      </c>
      <c r="AO667" s="16">
        <v>0.423293388143482</v>
      </c>
      <c r="AP667" s="16"/>
      <c r="AQ667" s="16">
        <v>0.41165902784282798</v>
      </c>
      <c r="AR667" s="16">
        <v>0.28978230610813999</v>
      </c>
      <c r="AS667" s="16">
        <v>0.49885695865851298</v>
      </c>
      <c r="AT667" s="16"/>
      <c r="AU667" s="16">
        <v>0.41416347509141699</v>
      </c>
      <c r="AV667" s="16">
        <v>0.31654315251675902</v>
      </c>
      <c r="AW667" s="16"/>
      <c r="AX667" s="16">
        <v>0.40376616655511499</v>
      </c>
      <c r="AY667" s="16">
        <v>0.25620294751349199</v>
      </c>
      <c r="AZ667" s="16"/>
      <c r="BA667" s="16">
        <v>0.48405084234235701</v>
      </c>
      <c r="BB667" s="16">
        <v>0.46604880264804399</v>
      </c>
      <c r="BC667" s="16"/>
      <c r="BD667" s="16">
        <v>0.48913899054592103</v>
      </c>
      <c r="BE667" s="16">
        <v>0.37306082847794603</v>
      </c>
    </row>
    <row r="668" spans="2:57" x14ac:dyDescent="0.35">
      <c r="B668" t="s">
        <v>691</v>
      </c>
      <c r="C668" s="16">
        <v>0.31658848980292498</v>
      </c>
      <c r="D668" s="16">
        <v>0.21550807166070499</v>
      </c>
      <c r="E668" s="16">
        <v>0.41544578117486503</v>
      </c>
      <c r="F668" s="16"/>
      <c r="G668" s="16">
        <v>0.27716490303159802</v>
      </c>
      <c r="H668" s="16">
        <v>0.20539121358125301</v>
      </c>
      <c r="I668" s="16">
        <v>0.28519841631592102</v>
      </c>
      <c r="J668" s="16">
        <v>0.39502268810462798</v>
      </c>
      <c r="K668" s="16">
        <v>0.37057451471375502</v>
      </c>
      <c r="L668" s="16">
        <v>0.35571385681166601</v>
      </c>
      <c r="M668" s="16"/>
      <c r="N668" s="16">
        <v>0.350520110226479</v>
      </c>
      <c r="O668" s="16">
        <v>0.298983717947019</v>
      </c>
      <c r="P668" s="16">
        <v>0.33535407370903297</v>
      </c>
      <c r="Q668" s="16">
        <v>0.27757009981444603</v>
      </c>
      <c r="R668" s="16"/>
      <c r="S668" s="16">
        <v>0.32801576928556597</v>
      </c>
      <c r="T668" s="16">
        <v>0.30249526693218098</v>
      </c>
      <c r="U668" s="16"/>
      <c r="V668" s="16">
        <v>0.38218366406981702</v>
      </c>
      <c r="W668" s="16">
        <v>0.32270349027398199</v>
      </c>
      <c r="X668" s="16">
        <v>0.270774999719606</v>
      </c>
      <c r="Y668" s="16">
        <v>0.19778544964988701</v>
      </c>
      <c r="Z668" s="16"/>
      <c r="AA668" s="16">
        <v>0.31763543586445397</v>
      </c>
      <c r="AB668" s="16">
        <v>0.41942263560328902</v>
      </c>
      <c r="AC668" s="16">
        <v>0.39015256178448399</v>
      </c>
      <c r="AD668" s="16">
        <v>0.28228052049901697</v>
      </c>
      <c r="AE668" s="16">
        <v>0.17939903648005401</v>
      </c>
      <c r="AF668" s="16">
        <v>0.10862656510938699</v>
      </c>
      <c r="AG668" s="16"/>
      <c r="AH668" s="16">
        <v>0.28292290271695902</v>
      </c>
      <c r="AI668" s="16">
        <v>0.355751289752677</v>
      </c>
      <c r="AJ668" s="16"/>
      <c r="AK668" s="16">
        <v>0.30191382402065697</v>
      </c>
      <c r="AL668" s="16">
        <v>0.37015209266543297</v>
      </c>
      <c r="AM668" s="16"/>
      <c r="AN668" s="16">
        <v>0.25989477114436799</v>
      </c>
      <c r="AO668" s="16">
        <v>0.33747718267278298</v>
      </c>
      <c r="AP668" s="16"/>
      <c r="AQ668" s="16">
        <v>0.25832274831905999</v>
      </c>
      <c r="AR668" s="16">
        <v>0.35756921334456798</v>
      </c>
      <c r="AS668" s="16">
        <v>0.30823436945216998</v>
      </c>
      <c r="AT668" s="16"/>
      <c r="AU668" s="16">
        <v>0.33283921008088801</v>
      </c>
      <c r="AV668" s="16">
        <v>0.30299165944964201</v>
      </c>
      <c r="AW668" s="16"/>
      <c r="AX668" s="16">
        <v>0.30573646970750101</v>
      </c>
      <c r="AY668" s="16">
        <v>0.39010720398263099</v>
      </c>
      <c r="AZ668" s="16"/>
      <c r="BA668" s="16">
        <v>0.24195931687264399</v>
      </c>
      <c r="BB668" s="16">
        <v>0.32277572311021901</v>
      </c>
      <c r="BC668" s="16"/>
      <c r="BD668" s="16">
        <v>0.25449269252664702</v>
      </c>
      <c r="BE668" s="16">
        <v>0.34706410115900199</v>
      </c>
    </row>
    <row r="669" spans="2:57" x14ac:dyDescent="0.35">
      <c r="B669" t="s">
        <v>96</v>
      </c>
      <c r="C669" s="16">
        <v>4.9796105456618597E-2</v>
      </c>
      <c r="D669" s="16">
        <v>0.25289573395273401</v>
      </c>
      <c r="E669" s="16">
        <v>-0.148337100356532</v>
      </c>
      <c r="F669" s="16"/>
      <c r="G669" s="16">
        <v>0.116890233190489</v>
      </c>
      <c r="H669" s="16">
        <v>0.25129171379195198</v>
      </c>
      <c r="I669" s="16">
        <v>0.15961670733760699</v>
      </c>
      <c r="J669" s="16">
        <v>-8.8065083959492002E-2</v>
      </c>
      <c r="K669" s="16">
        <v>-9.6429398200225405E-2</v>
      </c>
      <c r="L669" s="16">
        <v>-2.4647856544823502E-2</v>
      </c>
      <c r="M669" s="16"/>
      <c r="N669" s="16">
        <v>-9.1462268265650199E-3</v>
      </c>
      <c r="O669" s="16">
        <v>7.0733434819957502E-2</v>
      </c>
      <c r="P669" s="16">
        <v>2.2479429768350701E-2</v>
      </c>
      <c r="Q669" s="16">
        <v>0.117492642060592</v>
      </c>
      <c r="R669" s="16"/>
      <c r="S669" s="16">
        <v>3.2780449769432098E-2</v>
      </c>
      <c r="T669" s="16">
        <v>7.4906761336373001E-2</v>
      </c>
      <c r="U669" s="16"/>
      <c r="V669" s="16">
        <v>-0.12988581608294</v>
      </c>
      <c r="W669" s="16">
        <v>1.1838761641432801E-2</v>
      </c>
      <c r="X669" s="16">
        <v>0.20142908192446499</v>
      </c>
      <c r="Y669" s="16">
        <v>0.37863703168870499</v>
      </c>
      <c r="Z669" s="16"/>
      <c r="AA669" s="16">
        <v>-2.3907983360435502E-2</v>
      </c>
      <c r="AB669" s="16">
        <v>-0.13151021735011101</v>
      </c>
      <c r="AC669" s="16">
        <v>-7.1710398192598293E-2</v>
      </c>
      <c r="AD669" s="16">
        <v>0.18037449510256201</v>
      </c>
      <c r="AE669" s="16">
        <v>0.415849586382525</v>
      </c>
      <c r="AF669" s="16">
        <v>0.45063722340040402</v>
      </c>
      <c r="AG669" s="16"/>
      <c r="AH669" s="16">
        <v>0.14188223762295801</v>
      </c>
      <c r="AI669" s="16">
        <v>5.8488638935513003E-2</v>
      </c>
      <c r="AJ669" s="16"/>
      <c r="AK669" s="16">
        <v>9.7989356194902205E-2</v>
      </c>
      <c r="AL669" s="16">
        <v>5.3119984736631903E-2</v>
      </c>
      <c r="AM669" s="16"/>
      <c r="AN669" s="16">
        <v>0.17905094916814199</v>
      </c>
      <c r="AO669" s="16">
        <v>8.5816205470699E-2</v>
      </c>
      <c r="AP669" s="16"/>
      <c r="AQ669" s="16">
        <v>0.15333627952376799</v>
      </c>
      <c r="AR669" s="16">
        <v>-6.7786907236427801E-2</v>
      </c>
      <c r="AS669" s="16">
        <v>0.19062258920634301</v>
      </c>
      <c r="AT669" s="16"/>
      <c r="AU669" s="16">
        <v>8.1324265010529098E-2</v>
      </c>
      <c r="AV669" s="16">
        <v>1.3551493067116499E-2</v>
      </c>
      <c r="AW669" s="16"/>
      <c r="AX669" s="16">
        <v>9.8029696847613604E-2</v>
      </c>
      <c r="AY669" s="16">
        <v>-0.13390425646914</v>
      </c>
      <c r="AZ669" s="16"/>
      <c r="BA669" s="16">
        <v>0.24209152546971399</v>
      </c>
      <c r="BB669" s="16">
        <v>0.143273079537826</v>
      </c>
      <c r="BC669" s="16"/>
      <c r="BD669" s="16">
        <v>0.234646298019274</v>
      </c>
      <c r="BE669" s="16">
        <v>2.59967273189439E-2</v>
      </c>
    </row>
    <row r="670" spans="2:57" x14ac:dyDescent="0.35">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c r="AB670" s="16"/>
      <c r="AC670" s="16"/>
      <c r="AD670" s="16"/>
      <c r="AE670" s="16"/>
      <c r="AF670" s="16"/>
      <c r="AG670" s="16"/>
      <c r="AH670" s="16"/>
      <c r="AI670" s="16"/>
      <c r="AJ670" s="16"/>
      <c r="AK670" s="16"/>
      <c r="AL670" s="16"/>
      <c r="AM670" s="16"/>
      <c r="AN670" s="16"/>
      <c r="AO670" s="16"/>
      <c r="AP670" s="16"/>
      <c r="AQ670" s="16"/>
      <c r="AR670" s="16"/>
      <c r="AS670" s="16"/>
      <c r="AT670" s="16"/>
      <c r="AU670" s="16"/>
      <c r="AV670" s="16"/>
      <c r="AW670" s="16"/>
      <c r="AX670" s="16"/>
      <c r="AY670" s="16"/>
      <c r="AZ670" s="16"/>
      <c r="BA670" s="16"/>
      <c r="BB670" s="16"/>
      <c r="BC670" s="16"/>
      <c r="BD670" s="16"/>
      <c r="BE670" s="16"/>
    </row>
    <row r="671" spans="2:57" x14ac:dyDescent="0.35">
      <c r="B671" s="7" t="s">
        <v>692</v>
      </c>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c r="AB671" s="16"/>
      <c r="AC671" s="16"/>
      <c r="AD671" s="16"/>
      <c r="AE671" s="16"/>
      <c r="AF671" s="16"/>
      <c r="AG671" s="16"/>
      <c r="AH671" s="16"/>
      <c r="AI671" s="16"/>
      <c r="AJ671" s="16"/>
      <c r="AK671" s="16"/>
      <c r="AL671" s="16"/>
      <c r="AM671" s="16"/>
      <c r="AN671" s="16"/>
      <c r="AO671" s="16"/>
      <c r="AP671" s="16"/>
      <c r="AQ671" s="16"/>
      <c r="AR671" s="16"/>
      <c r="AS671" s="16"/>
      <c r="AT671" s="16"/>
      <c r="AU671" s="16"/>
      <c r="AV671" s="16"/>
      <c r="AW671" s="16"/>
      <c r="AX671" s="16"/>
      <c r="AY671" s="16"/>
      <c r="AZ671" s="16"/>
      <c r="BA671" s="16"/>
      <c r="BB671" s="16"/>
      <c r="BC671" s="16"/>
      <c r="BD671" s="16"/>
      <c r="BE671" s="16"/>
    </row>
    <row r="672" spans="2:57" x14ac:dyDescent="0.35">
      <c r="B672" s="17" t="s">
        <v>590</v>
      </c>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c r="AA672" s="16"/>
      <c r="AB672" s="16"/>
      <c r="AC672" s="16"/>
      <c r="AD672" s="16"/>
      <c r="AE672" s="16"/>
      <c r="AF672" s="16"/>
      <c r="AG672" s="16"/>
      <c r="AH672" s="16"/>
      <c r="AI672" s="16"/>
      <c r="AJ672" s="16"/>
      <c r="AK672" s="16"/>
      <c r="AL672" s="16"/>
      <c r="AM672" s="16"/>
      <c r="AN672" s="16"/>
      <c r="AO672" s="16"/>
      <c r="AP672" s="16"/>
      <c r="AQ672" s="16"/>
      <c r="AR672" s="16"/>
      <c r="AS672" s="16"/>
      <c r="AT672" s="16"/>
      <c r="AU672" s="16"/>
      <c r="AV672" s="16"/>
      <c r="AW672" s="16"/>
      <c r="AX672" s="16"/>
      <c r="AY672" s="16"/>
      <c r="AZ672" s="16"/>
      <c r="BA672" s="16"/>
      <c r="BB672" s="16"/>
      <c r="BC672" s="16"/>
      <c r="BD672" s="16"/>
      <c r="BE672" s="16"/>
    </row>
    <row r="673" spans="2:57" x14ac:dyDescent="0.35">
      <c r="B673" t="s">
        <v>693</v>
      </c>
      <c r="C673" s="16">
        <v>0.72948662583081203</v>
      </c>
      <c r="D673" s="16">
        <v>0.68906625544569799</v>
      </c>
      <c r="E673" s="16">
        <v>0.74935672958327604</v>
      </c>
      <c r="F673" s="16"/>
      <c r="G673" s="16">
        <v>0.70429438180141202</v>
      </c>
      <c r="H673" s="16">
        <v>0.60256653660233594</v>
      </c>
      <c r="I673" s="16">
        <v>0.81962948941102298</v>
      </c>
      <c r="J673" s="16">
        <v>0.71726387763750299</v>
      </c>
      <c r="K673" s="16">
        <v>0.69771711153170402</v>
      </c>
      <c r="L673" s="16">
        <v>0.78309318255779803</v>
      </c>
      <c r="M673" s="16"/>
      <c r="N673" s="16">
        <v>0.66392878253730803</v>
      </c>
      <c r="O673" s="16">
        <v>0.72635999360152703</v>
      </c>
      <c r="P673" s="16">
        <v>0.72804083976427703</v>
      </c>
      <c r="Q673" s="16">
        <v>0.79429635243598196</v>
      </c>
      <c r="R673" s="16"/>
      <c r="S673" s="16">
        <v>0.74637672147965095</v>
      </c>
      <c r="T673" s="16">
        <v>0.70183323526074703</v>
      </c>
      <c r="U673" s="16"/>
      <c r="V673" s="16">
        <v>0.68468602472844198</v>
      </c>
      <c r="W673" s="16">
        <v>0.79300570023607897</v>
      </c>
      <c r="X673" s="16">
        <v>0.70592304689340801</v>
      </c>
      <c r="Y673" s="16">
        <v>0.55848650770153896</v>
      </c>
      <c r="Z673" s="16"/>
      <c r="AA673" s="16">
        <v>0.68807200486513898</v>
      </c>
      <c r="AB673" s="16">
        <v>0.78152911283529902</v>
      </c>
      <c r="AC673" s="16">
        <v>0.84196519616342402</v>
      </c>
      <c r="AD673" s="16">
        <v>0.64887901599504305</v>
      </c>
      <c r="AE673" s="16">
        <v>0.78189955247592402</v>
      </c>
      <c r="AF673" s="16">
        <v>1</v>
      </c>
      <c r="AG673" s="16"/>
      <c r="AH673" s="16">
        <v>0.80689457126207897</v>
      </c>
      <c r="AI673" s="16">
        <v>0.67820592505648702</v>
      </c>
      <c r="AJ673" s="16"/>
      <c r="AK673" s="16">
        <v>0.80218526241433297</v>
      </c>
      <c r="AL673" s="16">
        <v>0.69449132376321498</v>
      </c>
      <c r="AM673" s="16"/>
      <c r="AN673" s="16">
        <v>0.78581903194575897</v>
      </c>
      <c r="AO673" s="16">
        <v>0.69508108673971103</v>
      </c>
      <c r="AP673" s="16"/>
      <c r="AQ673" s="16">
        <v>0.74555686169983304</v>
      </c>
      <c r="AR673" s="16">
        <v>0.74663402476900098</v>
      </c>
      <c r="AS673" s="16">
        <v>0.68353165448921904</v>
      </c>
      <c r="AT673" s="16"/>
      <c r="AU673" s="16">
        <v>0.73625674465608804</v>
      </c>
      <c r="AV673" s="16">
        <v>0.72073173544357405</v>
      </c>
      <c r="AW673" s="16"/>
      <c r="AX673" s="16">
        <v>0.72440229875661599</v>
      </c>
      <c r="AY673" s="16">
        <v>0.78670740340988699</v>
      </c>
      <c r="AZ673" s="16"/>
      <c r="BA673" s="16">
        <v>0.74918581315864996</v>
      </c>
      <c r="BB673" s="16">
        <v>0.71071581632477399</v>
      </c>
      <c r="BC673" s="16"/>
      <c r="BD673" s="16">
        <v>0.73010553069474304</v>
      </c>
      <c r="BE673" s="16">
        <v>0.75307693690160205</v>
      </c>
    </row>
    <row r="674" spans="2:57" x14ac:dyDescent="0.35">
      <c r="B674" t="s">
        <v>694</v>
      </c>
      <c r="C674" s="16">
        <v>0.61148589664671604</v>
      </c>
      <c r="D674" s="16">
        <v>0.48175509422576301</v>
      </c>
      <c r="E674" s="16">
        <v>0.67525979281428095</v>
      </c>
      <c r="F674" s="16"/>
      <c r="G674" s="16">
        <v>0.73093458614641305</v>
      </c>
      <c r="H674" s="16">
        <v>0.584963195554565</v>
      </c>
      <c r="I674" s="16">
        <v>0.63648461601585604</v>
      </c>
      <c r="J674" s="16">
        <v>0.65640411384891395</v>
      </c>
      <c r="K674" s="16">
        <v>0.46514877647398301</v>
      </c>
      <c r="L674" s="16">
        <v>0.63759300257227003</v>
      </c>
      <c r="M674" s="16"/>
      <c r="N674" s="16">
        <v>0.57350315003312802</v>
      </c>
      <c r="O674" s="16">
        <v>0.71802429916452104</v>
      </c>
      <c r="P674" s="16">
        <v>0.600417239486425</v>
      </c>
      <c r="Q674" s="16">
        <v>0.56722588354034398</v>
      </c>
      <c r="R674" s="16"/>
      <c r="S674" s="16">
        <v>0.59838045761227998</v>
      </c>
      <c r="T674" s="16">
        <v>0.63294283991964295</v>
      </c>
      <c r="U674" s="16"/>
      <c r="V674" s="16">
        <v>0.60809170834843496</v>
      </c>
      <c r="W674" s="16">
        <v>0.63941067619139003</v>
      </c>
      <c r="X674" s="16">
        <v>0.56649887581386205</v>
      </c>
      <c r="Y674" s="16">
        <v>0.67975066838350195</v>
      </c>
      <c r="Z674" s="16"/>
      <c r="AA674" s="16">
        <v>0.58043375069805103</v>
      </c>
      <c r="AB674" s="16">
        <v>0.71241558238057601</v>
      </c>
      <c r="AC674" s="16">
        <v>0.64252175407323897</v>
      </c>
      <c r="AD674" s="16">
        <v>0.52473998672909905</v>
      </c>
      <c r="AE674" s="16">
        <v>0.58661777356820999</v>
      </c>
      <c r="AF674" s="16">
        <v>0.81519881417739903</v>
      </c>
      <c r="AG674" s="16"/>
      <c r="AH674" s="16">
        <v>0.57026257953159698</v>
      </c>
      <c r="AI674" s="16">
        <v>0.61940036362940298</v>
      </c>
      <c r="AJ674" s="16"/>
      <c r="AK674" s="16">
        <v>0.584952356519989</v>
      </c>
      <c r="AL674" s="16">
        <v>0.645281543208722</v>
      </c>
      <c r="AM674" s="16"/>
      <c r="AN674" s="16">
        <v>0.52822725800369597</v>
      </c>
      <c r="AO674" s="16">
        <v>0.61355698122174995</v>
      </c>
      <c r="AP674" s="16"/>
      <c r="AQ674" s="16">
        <v>0.58521208801258495</v>
      </c>
      <c r="AR674" s="16">
        <v>0.61894747029537101</v>
      </c>
      <c r="AS674" s="16">
        <v>0.61153209664416097</v>
      </c>
      <c r="AT674" s="16"/>
      <c r="AU674" s="16">
        <v>0.61807785256990799</v>
      </c>
      <c r="AV674" s="16">
        <v>0.60296140054339997</v>
      </c>
      <c r="AW674" s="16"/>
      <c r="AX674" s="16">
        <v>0.62002847173418296</v>
      </c>
      <c r="AY674" s="16">
        <v>0.63510550531267496</v>
      </c>
      <c r="AZ674" s="16"/>
      <c r="BA674" s="16">
        <v>0.65908893042565098</v>
      </c>
      <c r="BB674" s="16">
        <v>0.84020687335504596</v>
      </c>
      <c r="BC674" s="16"/>
      <c r="BD674" s="16">
        <v>0.57576592718962705</v>
      </c>
      <c r="BE674" s="16">
        <v>0.655675498871926</v>
      </c>
    </row>
    <row r="675" spans="2:57" x14ac:dyDescent="0.35">
      <c r="B675" t="s">
        <v>695</v>
      </c>
      <c r="C675" s="16">
        <v>0.50614221567695405</v>
      </c>
      <c r="D675" s="16">
        <v>0.49866806645765499</v>
      </c>
      <c r="E675" s="16">
        <v>0.50981640567159903</v>
      </c>
      <c r="F675" s="16"/>
      <c r="G675" s="16">
        <v>0.57143954741843805</v>
      </c>
      <c r="H675" s="16">
        <v>0.47655609195177301</v>
      </c>
      <c r="I675" s="16">
        <v>0.48890071966474902</v>
      </c>
      <c r="J675" s="16">
        <v>0.52773599482112998</v>
      </c>
      <c r="K675" s="16">
        <v>0.45301450855376502</v>
      </c>
      <c r="L675" s="16">
        <v>0.52737250156895998</v>
      </c>
      <c r="M675" s="16"/>
      <c r="N675" s="16">
        <v>0.458108261545143</v>
      </c>
      <c r="O675" s="16">
        <v>0.57558517801276798</v>
      </c>
      <c r="P675" s="16">
        <v>0.49864863529841902</v>
      </c>
      <c r="Q675" s="16">
        <v>0.49880720321608701</v>
      </c>
      <c r="R675" s="16"/>
      <c r="S675" s="16">
        <v>0.52409209423899294</v>
      </c>
      <c r="T675" s="16">
        <v>0.47675369042041099</v>
      </c>
      <c r="U675" s="16"/>
      <c r="V675" s="16">
        <v>0.47924106365929298</v>
      </c>
      <c r="W675" s="16">
        <v>0.51124815909278798</v>
      </c>
      <c r="X675" s="16">
        <v>0.56188207972605397</v>
      </c>
      <c r="Y675" s="16">
        <v>0.21058043432443699</v>
      </c>
      <c r="Z675" s="16"/>
      <c r="AA675" s="16">
        <v>0.56595811582771705</v>
      </c>
      <c r="AB675" s="16">
        <v>0.49828593812441102</v>
      </c>
      <c r="AC675" s="16">
        <v>0.489790197583786</v>
      </c>
      <c r="AD675" s="16">
        <v>0.43077936386496801</v>
      </c>
      <c r="AE675" s="16">
        <v>0.39535938968157103</v>
      </c>
      <c r="AF675" s="16">
        <v>0.54875894168605999</v>
      </c>
      <c r="AG675" s="16"/>
      <c r="AH675" s="16">
        <v>0.49803676871953401</v>
      </c>
      <c r="AI675" s="16">
        <v>0.54164359662176997</v>
      </c>
      <c r="AJ675" s="16"/>
      <c r="AK675" s="16">
        <v>0.50886700723114697</v>
      </c>
      <c r="AL675" s="16">
        <v>0.56823677132655903</v>
      </c>
      <c r="AM675" s="16"/>
      <c r="AN675" s="16">
        <v>0.46938666679606</v>
      </c>
      <c r="AO675" s="16">
        <v>0.55512147530860401</v>
      </c>
      <c r="AP675" s="16"/>
      <c r="AQ675" s="16">
        <v>0.49259633538389902</v>
      </c>
      <c r="AR675" s="16">
        <v>0.47466946762750101</v>
      </c>
      <c r="AS675" s="16">
        <v>0.53898626080785506</v>
      </c>
      <c r="AT675" s="16"/>
      <c r="AU675" s="16">
        <v>0.50428118416176804</v>
      </c>
      <c r="AV675" s="16">
        <v>0.50854883915626703</v>
      </c>
      <c r="AW675" s="16"/>
      <c r="AX675" s="16">
        <v>0.49980620945186599</v>
      </c>
      <c r="AY675" s="16">
        <v>0.54234312071916502</v>
      </c>
      <c r="AZ675" s="16"/>
      <c r="BA675" s="16">
        <v>0.50434185580512703</v>
      </c>
      <c r="BB675" s="16">
        <v>0.484378806516159</v>
      </c>
      <c r="BC675" s="16"/>
      <c r="BD675" s="16">
        <v>0.47826609298401401</v>
      </c>
      <c r="BE675" s="16">
        <v>0.54294632934675602</v>
      </c>
    </row>
    <row r="676" spans="2:57" x14ac:dyDescent="0.35">
      <c r="B676" t="s">
        <v>696</v>
      </c>
      <c r="C676" s="16">
        <v>0.49596797529011</v>
      </c>
      <c r="D676" s="16">
        <v>0.50287200615333005</v>
      </c>
      <c r="E676" s="16">
        <v>0.49257404771707403</v>
      </c>
      <c r="F676" s="16"/>
      <c r="G676" s="16">
        <v>0.55088792366115802</v>
      </c>
      <c r="H676" s="16">
        <v>0.53689831028892099</v>
      </c>
      <c r="I676" s="16">
        <v>0.471772802610881</v>
      </c>
      <c r="J676" s="16">
        <v>0.53921761943725799</v>
      </c>
      <c r="K676" s="16">
        <v>0.40836816552557698</v>
      </c>
      <c r="L676" s="16">
        <v>0.50196554630810097</v>
      </c>
      <c r="M676" s="16"/>
      <c r="N676" s="16">
        <v>0.53618261368012898</v>
      </c>
      <c r="O676" s="16">
        <v>0.53056516002671805</v>
      </c>
      <c r="P676" s="16">
        <v>0.49201739442873399</v>
      </c>
      <c r="Q676" s="16">
        <v>0.43493738866936699</v>
      </c>
      <c r="R676" s="16"/>
      <c r="S676" s="16">
        <v>0.56366937154355201</v>
      </c>
      <c r="T676" s="16">
        <v>0.38512353771796998</v>
      </c>
      <c r="U676" s="16"/>
      <c r="V676" s="16">
        <v>0.437670913064719</v>
      </c>
      <c r="W676" s="16">
        <v>0.53654425301138098</v>
      </c>
      <c r="X676" s="16">
        <v>0.51519519020918803</v>
      </c>
      <c r="Y676" s="16">
        <v>0.39694152227972002</v>
      </c>
      <c r="Z676" s="16"/>
      <c r="AA676" s="16">
        <v>0.49584485586822102</v>
      </c>
      <c r="AB676" s="16">
        <v>0.55545553763940703</v>
      </c>
      <c r="AC676" s="16">
        <v>0.41701427266940799</v>
      </c>
      <c r="AD676" s="16">
        <v>0.51602946579792597</v>
      </c>
      <c r="AE676" s="16">
        <v>0.32161471119924301</v>
      </c>
      <c r="AF676" s="16">
        <v>0.54875894168605999</v>
      </c>
      <c r="AG676" s="16"/>
      <c r="AH676" s="16">
        <v>0.46189667893229702</v>
      </c>
      <c r="AI676" s="16">
        <v>0.52122473420814397</v>
      </c>
      <c r="AJ676" s="16"/>
      <c r="AK676" s="16">
        <v>0.47941251240405303</v>
      </c>
      <c r="AL676" s="16">
        <v>0.54473278711808504</v>
      </c>
      <c r="AM676" s="16"/>
      <c r="AN676" s="16">
        <v>0.44560614024588802</v>
      </c>
      <c r="AO676" s="16">
        <v>0.55072436157947702</v>
      </c>
      <c r="AP676" s="16"/>
      <c r="AQ676" s="16">
        <v>0.58228977080129396</v>
      </c>
      <c r="AR676" s="16">
        <v>0.48579817359684901</v>
      </c>
      <c r="AS676" s="16">
        <v>0.47030838456616098</v>
      </c>
      <c r="AT676" s="16"/>
      <c r="AU676" s="16">
        <v>0.47187664187869499</v>
      </c>
      <c r="AV676" s="16">
        <v>0.52712207889489604</v>
      </c>
      <c r="AW676" s="16"/>
      <c r="AX676" s="16">
        <v>0.50651232750631003</v>
      </c>
      <c r="AY676" s="16">
        <v>0.49806816230954098</v>
      </c>
      <c r="AZ676" s="16"/>
      <c r="BA676" s="16">
        <v>0.55938495228246299</v>
      </c>
      <c r="BB676" s="16">
        <v>0.52488526772229005</v>
      </c>
      <c r="BC676" s="16"/>
      <c r="BD676" s="16">
        <v>0.44888558207498502</v>
      </c>
      <c r="BE676" s="16">
        <v>0.59432880562906798</v>
      </c>
    </row>
    <row r="677" spans="2:57" x14ac:dyDescent="0.35">
      <c r="B677" t="s">
        <v>697</v>
      </c>
      <c r="C677" s="16">
        <v>0.48587974428481701</v>
      </c>
      <c r="D677" s="16">
        <v>0.46652448127907897</v>
      </c>
      <c r="E677" s="16">
        <v>0.495394528053891</v>
      </c>
      <c r="F677" s="16"/>
      <c r="G677" s="16">
        <v>0.43405483683792501</v>
      </c>
      <c r="H677" s="16">
        <v>0.49145078856435298</v>
      </c>
      <c r="I677" s="16">
        <v>0.57122403562748802</v>
      </c>
      <c r="J677" s="16">
        <v>0.52086662375714998</v>
      </c>
      <c r="K677" s="16">
        <v>0.36889214720061098</v>
      </c>
      <c r="L677" s="16">
        <v>0.520277570178033</v>
      </c>
      <c r="M677" s="16"/>
      <c r="N677" s="16">
        <v>0.51141049392293203</v>
      </c>
      <c r="O677" s="16">
        <v>0.56312112478159504</v>
      </c>
      <c r="P677" s="16">
        <v>0.48699919631128702</v>
      </c>
      <c r="Q677" s="16">
        <v>0.38822755764876099</v>
      </c>
      <c r="R677" s="16"/>
      <c r="S677" s="16">
        <v>0.48261066291020099</v>
      </c>
      <c r="T677" s="16">
        <v>0.49123206353374999</v>
      </c>
      <c r="U677" s="16"/>
      <c r="V677" s="16">
        <v>0.46288050944535702</v>
      </c>
      <c r="W677" s="16">
        <v>0.50315661864561001</v>
      </c>
      <c r="X677" s="16">
        <v>0.52484348846733198</v>
      </c>
      <c r="Y677" s="16">
        <v>0.132869765827339</v>
      </c>
      <c r="Z677" s="16"/>
      <c r="AA677" s="16">
        <v>0.456519041212328</v>
      </c>
      <c r="AB677" s="16">
        <v>0.51270349250157898</v>
      </c>
      <c r="AC677" s="16">
        <v>0.48635390470692103</v>
      </c>
      <c r="AD677" s="16">
        <v>0.50185713988316005</v>
      </c>
      <c r="AE677" s="16">
        <v>0.51128734714778501</v>
      </c>
      <c r="AF677" s="16">
        <v>0.55299486644510398</v>
      </c>
      <c r="AG677" s="16"/>
      <c r="AH677" s="16">
        <v>0.48130609406617902</v>
      </c>
      <c r="AI677" s="16">
        <v>0.51105300231155704</v>
      </c>
      <c r="AJ677" s="16"/>
      <c r="AK677" s="16">
        <v>0.41555187425442103</v>
      </c>
      <c r="AL677" s="16">
        <v>0.49893532681864</v>
      </c>
      <c r="AM677" s="16"/>
      <c r="AN677" s="16">
        <v>0.41317309041139899</v>
      </c>
      <c r="AO677" s="16">
        <v>0.50964958423081197</v>
      </c>
      <c r="AP677" s="16"/>
      <c r="AQ677" s="16">
        <v>0.52499360283332397</v>
      </c>
      <c r="AR677" s="16">
        <v>0.47539595473367402</v>
      </c>
      <c r="AS677" s="16">
        <v>0.463465678877864</v>
      </c>
      <c r="AT677" s="16"/>
      <c r="AU677" s="16">
        <v>0.47200734447243697</v>
      </c>
      <c r="AV677" s="16">
        <v>0.50381906601605597</v>
      </c>
      <c r="AW677" s="16"/>
      <c r="AX677" s="16">
        <v>0.50694520484724104</v>
      </c>
      <c r="AY677" s="16">
        <v>0.43114626975321801</v>
      </c>
      <c r="AZ677" s="16"/>
      <c r="BA677" s="16">
        <v>0.51722325352912901</v>
      </c>
      <c r="BB677" s="16">
        <v>0.34852741084385802</v>
      </c>
      <c r="BC677" s="16"/>
      <c r="BD677" s="16">
        <v>0.464044256100623</v>
      </c>
      <c r="BE677" s="16">
        <v>0.51806533432302704</v>
      </c>
    </row>
    <row r="678" spans="2:57" x14ac:dyDescent="0.35">
      <c r="B678" t="s">
        <v>698</v>
      </c>
      <c r="C678" s="16">
        <v>0.46722259958099899</v>
      </c>
      <c r="D678" s="16">
        <v>0.54313007097041599</v>
      </c>
      <c r="E678" s="16">
        <v>0.42990752013654099</v>
      </c>
      <c r="F678" s="16"/>
      <c r="G678" s="16">
        <v>0.53034742799877299</v>
      </c>
      <c r="H678" s="16">
        <v>0.49158301996638198</v>
      </c>
      <c r="I678" s="16">
        <v>0.57598941806473603</v>
      </c>
      <c r="J678" s="16">
        <v>0.49722612509613801</v>
      </c>
      <c r="K678" s="16">
        <v>0.35379316831222501</v>
      </c>
      <c r="L678" s="16">
        <v>0.42735979362399301</v>
      </c>
      <c r="M678" s="16"/>
      <c r="N678" s="16">
        <v>0.55370216831652996</v>
      </c>
      <c r="O678" s="16">
        <v>0.50286561257364804</v>
      </c>
      <c r="P678" s="16">
        <v>0.47568930306839502</v>
      </c>
      <c r="Q678" s="16">
        <v>0.33942606501308997</v>
      </c>
      <c r="R678" s="16"/>
      <c r="S678" s="16">
        <v>0.45444352761960599</v>
      </c>
      <c r="T678" s="16">
        <v>0.48814519678936003</v>
      </c>
      <c r="U678" s="16"/>
      <c r="V678" s="16">
        <v>0.47650965459939099</v>
      </c>
      <c r="W678" s="16">
        <v>0.41680734344589299</v>
      </c>
      <c r="X678" s="16">
        <v>0.53267227171307197</v>
      </c>
      <c r="Y678" s="16">
        <v>0.45723863154004302</v>
      </c>
      <c r="Z678" s="16"/>
      <c r="AA678" s="16">
        <v>0.47949978788325098</v>
      </c>
      <c r="AB678" s="16">
        <v>0.41369530171864499</v>
      </c>
      <c r="AC678" s="16">
        <v>0.45663270616317497</v>
      </c>
      <c r="AD678" s="16">
        <v>0.52219076604007197</v>
      </c>
      <c r="AE678" s="16">
        <v>0.37118758322321999</v>
      </c>
      <c r="AF678" s="16">
        <v>0.81519881417739903</v>
      </c>
      <c r="AG678" s="16"/>
      <c r="AH678" s="16">
        <v>0.44233086143658601</v>
      </c>
      <c r="AI678" s="16">
        <v>0.52531636098418599</v>
      </c>
      <c r="AJ678" s="16"/>
      <c r="AK678" s="16">
        <v>0.485198523068469</v>
      </c>
      <c r="AL678" s="16">
        <v>0.53146194250894496</v>
      </c>
      <c r="AM678" s="16"/>
      <c r="AN678" s="16">
        <v>0.448383648276096</v>
      </c>
      <c r="AO678" s="16">
        <v>0.53311840401511001</v>
      </c>
      <c r="AP678" s="16"/>
      <c r="AQ678" s="16">
        <v>0.40222172481947899</v>
      </c>
      <c r="AR678" s="16">
        <v>0.43910221731648702</v>
      </c>
      <c r="AS678" s="16">
        <v>0.52853082016072905</v>
      </c>
      <c r="AT678" s="16"/>
      <c r="AU678" s="16">
        <v>0.45701522639576603</v>
      </c>
      <c r="AV678" s="16">
        <v>0.48042243191550799</v>
      </c>
      <c r="AW678" s="16"/>
      <c r="AX678" s="16">
        <v>0.48641112887418197</v>
      </c>
      <c r="AY678" s="16">
        <v>0.37782249335102902</v>
      </c>
      <c r="AZ678" s="16"/>
      <c r="BA678" s="16">
        <v>0.483211587298297</v>
      </c>
      <c r="BB678" s="16">
        <v>0.52987500972582402</v>
      </c>
      <c r="BC678" s="16"/>
      <c r="BD678" s="16">
        <v>0.47082123573076501</v>
      </c>
      <c r="BE678" s="16">
        <v>0.44550876227784397</v>
      </c>
    </row>
    <row r="679" spans="2:57" x14ac:dyDescent="0.35">
      <c r="B679" t="s">
        <v>699</v>
      </c>
      <c r="C679" s="16">
        <v>0.35882735340310901</v>
      </c>
      <c r="D679" s="16">
        <v>0.34907544463554802</v>
      </c>
      <c r="E679" s="16">
        <v>0.36362125897967301</v>
      </c>
      <c r="F679" s="16"/>
      <c r="G679" s="16">
        <v>0.37329126020372999</v>
      </c>
      <c r="H679" s="16">
        <v>0.16087200833210899</v>
      </c>
      <c r="I679" s="16">
        <v>0.31753217181351401</v>
      </c>
      <c r="J679" s="16">
        <v>0.41589728830514899</v>
      </c>
      <c r="K679" s="16">
        <v>0.38540959886026399</v>
      </c>
      <c r="L679" s="16">
        <v>0.40470332156448902</v>
      </c>
      <c r="M679" s="16"/>
      <c r="N679" s="16">
        <v>0.32553127297293399</v>
      </c>
      <c r="O679" s="16">
        <v>0.38462209120047902</v>
      </c>
      <c r="P679" s="16">
        <v>0.34571070613517502</v>
      </c>
      <c r="Q679" s="16">
        <v>0.39008064613221199</v>
      </c>
      <c r="R679" s="16"/>
      <c r="S679" s="16">
        <v>0.33719600599494198</v>
      </c>
      <c r="T679" s="16">
        <v>0.394243381285457</v>
      </c>
      <c r="U679" s="16"/>
      <c r="V679" s="16">
        <v>0.32547147030059898</v>
      </c>
      <c r="W679" s="16">
        <v>0.336960937670576</v>
      </c>
      <c r="X679" s="16">
        <v>0.42807567529788298</v>
      </c>
      <c r="Y679" s="16">
        <v>0.38923550207060398</v>
      </c>
      <c r="Z679" s="16"/>
      <c r="AA679" s="16">
        <v>0.36047085564005199</v>
      </c>
      <c r="AB679" s="16">
        <v>0.38409545527223798</v>
      </c>
      <c r="AC679" s="16">
        <v>0.38298183536033298</v>
      </c>
      <c r="AD679" s="16">
        <v>0.32123345242626</v>
      </c>
      <c r="AE679" s="16">
        <v>0.310310050618057</v>
      </c>
      <c r="AF679" s="16">
        <v>0.36395775586345902</v>
      </c>
      <c r="AG679" s="16"/>
      <c r="AH679" s="16">
        <v>0.34244185056245702</v>
      </c>
      <c r="AI679" s="16">
        <v>0.38533227287116401</v>
      </c>
      <c r="AJ679" s="16"/>
      <c r="AK679" s="16">
        <v>0.31938324596710499</v>
      </c>
      <c r="AL679" s="16">
        <v>0.37180981720182898</v>
      </c>
      <c r="AM679" s="16"/>
      <c r="AN679" s="16">
        <v>0.28926059173597901</v>
      </c>
      <c r="AO679" s="16">
        <v>0.40085390207011901</v>
      </c>
      <c r="AP679" s="16"/>
      <c r="AQ679" s="16">
        <v>0.300673373677249</v>
      </c>
      <c r="AR679" s="16">
        <v>0.38465761253243902</v>
      </c>
      <c r="AS679" s="16">
        <v>0.32817290733946503</v>
      </c>
      <c r="AT679" s="16"/>
      <c r="AU679" s="16">
        <v>0.37140243997130901</v>
      </c>
      <c r="AV679" s="16">
        <v>0.34256567360753398</v>
      </c>
      <c r="AW679" s="16"/>
      <c r="AX679" s="16">
        <v>0.36603466244461702</v>
      </c>
      <c r="AY679" s="16">
        <v>0.33892399345610202</v>
      </c>
      <c r="AZ679" s="16"/>
      <c r="BA679" s="16">
        <v>0.34064340673046101</v>
      </c>
      <c r="BB679" s="16">
        <v>0.49050426142933001</v>
      </c>
      <c r="BC679" s="16"/>
      <c r="BD679" s="16">
        <v>0.32192754967998799</v>
      </c>
      <c r="BE679" s="16">
        <v>0.39938393321552501</v>
      </c>
    </row>
    <row r="680" spans="2:57" x14ac:dyDescent="0.35">
      <c r="B680" t="s">
        <v>89</v>
      </c>
      <c r="C680" s="16">
        <v>2.5030865760372601E-2</v>
      </c>
      <c r="D680" s="16">
        <v>2.0585446526017001E-2</v>
      </c>
      <c r="E680" s="16">
        <v>2.7216173330992299E-2</v>
      </c>
      <c r="F680" s="16"/>
      <c r="G680" s="16">
        <v>0.101737997589635</v>
      </c>
      <c r="H680" s="16">
        <v>4.7989812932325203E-2</v>
      </c>
      <c r="I680" s="16">
        <v>2.5198676719157799E-2</v>
      </c>
      <c r="J680" s="16">
        <v>0</v>
      </c>
      <c r="K680" s="16">
        <v>0</v>
      </c>
      <c r="L680" s="16">
        <v>2.0743349688785499E-2</v>
      </c>
      <c r="M680" s="16"/>
      <c r="N680" s="16">
        <v>4.34664033598526E-2</v>
      </c>
      <c r="O680" s="16">
        <v>0</v>
      </c>
      <c r="P680" s="16">
        <v>1.47106229337765E-2</v>
      </c>
      <c r="Q680" s="16">
        <v>5.1934567084930702E-2</v>
      </c>
      <c r="R680" s="16"/>
      <c r="S680" s="16">
        <v>2.0548569797073701E-2</v>
      </c>
      <c r="T680" s="16">
        <v>3.2369526446539301E-2</v>
      </c>
      <c r="U680" s="16"/>
      <c r="V680" s="16">
        <v>3.4597964902737199E-2</v>
      </c>
      <c r="W680" s="16">
        <v>2.34522943507522E-2</v>
      </c>
      <c r="X680" s="16">
        <v>1.8647464653389199E-2</v>
      </c>
      <c r="Y680" s="16">
        <v>0</v>
      </c>
      <c r="Z680" s="16"/>
      <c r="AA680" s="16">
        <v>5.1527617717101598E-2</v>
      </c>
      <c r="AB680" s="16">
        <v>0</v>
      </c>
      <c r="AC680" s="16">
        <v>0</v>
      </c>
      <c r="AD680" s="16">
        <v>2.5893735526834601E-2</v>
      </c>
      <c r="AE680" s="16">
        <v>0</v>
      </c>
      <c r="AF680" s="16">
        <v>0</v>
      </c>
      <c r="AG680" s="16"/>
      <c r="AH680" s="16">
        <v>4.3644611551202799E-2</v>
      </c>
      <c r="AI680" s="16">
        <v>2.0614005447107599E-2</v>
      </c>
      <c r="AJ680" s="16"/>
      <c r="AK680" s="16">
        <v>5.9202506068980698E-2</v>
      </c>
      <c r="AL680" s="16">
        <v>8.6414395196401997E-3</v>
      </c>
      <c r="AM680" s="16"/>
      <c r="AN680" s="16">
        <v>5.5455604272376398E-2</v>
      </c>
      <c r="AO680" s="16">
        <v>1.8766282792795901E-2</v>
      </c>
      <c r="AP680" s="16"/>
      <c r="AQ680" s="16">
        <v>4.2965208569563103E-2</v>
      </c>
      <c r="AR680" s="16">
        <v>9.8472859170767903E-3</v>
      </c>
      <c r="AS680" s="16">
        <v>2.7506054748200101E-2</v>
      </c>
      <c r="AT680" s="16"/>
      <c r="AU680" s="16">
        <v>1.45294067214996E-2</v>
      </c>
      <c r="AV680" s="16">
        <v>3.8611000048143003E-2</v>
      </c>
      <c r="AW680" s="16"/>
      <c r="AX680" s="16">
        <v>1.79574242105171E-2</v>
      </c>
      <c r="AY680" s="16">
        <v>0</v>
      </c>
      <c r="AZ680" s="16"/>
      <c r="BA680" s="16">
        <v>2.84112100465858E-2</v>
      </c>
      <c r="BB680" s="16">
        <v>0</v>
      </c>
      <c r="BC680" s="16"/>
      <c r="BD680" s="16">
        <v>2.57404640725639E-2</v>
      </c>
      <c r="BE680" s="16">
        <v>9.6410478095916505E-3</v>
      </c>
    </row>
    <row r="681" spans="2:57" x14ac:dyDescent="0.35">
      <c r="B681" t="s">
        <v>497</v>
      </c>
      <c r="C681" s="16">
        <v>2.03801298514821E-2</v>
      </c>
      <c r="D681" s="16">
        <v>2.7309207592917099E-2</v>
      </c>
      <c r="E681" s="16">
        <v>1.6973889574131502E-2</v>
      </c>
      <c r="F681" s="16"/>
      <c r="G681" s="16">
        <v>3.5155866852691398E-2</v>
      </c>
      <c r="H681" s="16">
        <v>1.63487237400681E-2</v>
      </c>
      <c r="I681" s="16">
        <v>0</v>
      </c>
      <c r="J681" s="16">
        <v>1.6639360954342E-2</v>
      </c>
      <c r="K681" s="16">
        <v>1.7836849328543701E-2</v>
      </c>
      <c r="L681" s="16">
        <v>3.3574628420940701E-2</v>
      </c>
      <c r="M681" s="16"/>
      <c r="N681" s="16">
        <v>1.8423565074118901E-2</v>
      </c>
      <c r="O681" s="16">
        <v>5.5470896228989298E-2</v>
      </c>
      <c r="P681" s="16">
        <v>5.5768157175639698E-3</v>
      </c>
      <c r="Q681" s="16">
        <v>1.79461437097913E-2</v>
      </c>
      <c r="R681" s="16"/>
      <c r="S681" s="16">
        <v>1.5855094809237798E-2</v>
      </c>
      <c r="T681" s="16">
        <v>2.7788765300803198E-2</v>
      </c>
      <c r="U681" s="16"/>
      <c r="V681" s="16">
        <v>1.65526012353404E-2</v>
      </c>
      <c r="W681" s="16">
        <v>9.5175487777447599E-3</v>
      </c>
      <c r="X681" s="16">
        <v>4.3359053375449701E-2</v>
      </c>
      <c r="Y681" s="16">
        <v>0</v>
      </c>
      <c r="Z681" s="16"/>
      <c r="AA681" s="16">
        <v>0</v>
      </c>
      <c r="AB681" s="16">
        <v>1.3940590444183399E-2</v>
      </c>
      <c r="AC681" s="16">
        <v>0</v>
      </c>
      <c r="AD681" s="16">
        <v>8.9937399442984706E-2</v>
      </c>
      <c r="AE681" s="16">
        <v>0</v>
      </c>
      <c r="AF681" s="16">
        <v>0</v>
      </c>
      <c r="AG681" s="16"/>
      <c r="AH681" s="16">
        <v>2.7546240478704302E-2</v>
      </c>
      <c r="AI681" s="16">
        <v>2.6932425595447802E-2</v>
      </c>
      <c r="AJ681" s="16"/>
      <c r="AK681" s="16">
        <v>9.1867092179998295E-3</v>
      </c>
      <c r="AL681" s="16">
        <v>2.8898813832913098E-2</v>
      </c>
      <c r="AM681" s="16"/>
      <c r="AN681" s="16">
        <v>1.8706786307353E-2</v>
      </c>
      <c r="AO681" s="16">
        <v>3.4124590929505198E-2</v>
      </c>
      <c r="AP681" s="16"/>
      <c r="AQ681" s="16">
        <v>0</v>
      </c>
      <c r="AR681" s="16">
        <v>2.0652610796691302E-2</v>
      </c>
      <c r="AS681" s="16">
        <v>3.5328880770918003E-2</v>
      </c>
      <c r="AT681" s="16"/>
      <c r="AU681" s="16">
        <v>1.5219053080893E-2</v>
      </c>
      <c r="AV681" s="16">
        <v>2.70542610702631E-2</v>
      </c>
      <c r="AW681" s="16"/>
      <c r="AX681" s="16">
        <v>2.5834787676328599E-2</v>
      </c>
      <c r="AY681" s="16">
        <v>0</v>
      </c>
      <c r="AZ681" s="16"/>
      <c r="BA681" s="16">
        <v>1.5847088915119201E-2</v>
      </c>
      <c r="BB681" s="16">
        <v>0</v>
      </c>
      <c r="BC681" s="16"/>
      <c r="BD681" s="16">
        <v>1.9408939663360401E-2</v>
      </c>
      <c r="BE681" s="16">
        <v>1.7158180286678999E-2</v>
      </c>
    </row>
    <row r="682" spans="2:57" x14ac:dyDescent="0.35">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c r="AA682" s="16"/>
      <c r="AB682" s="16"/>
      <c r="AC682" s="16"/>
      <c r="AD682" s="16"/>
      <c r="AE682" s="16"/>
      <c r="AF682" s="16"/>
      <c r="AG682" s="16"/>
      <c r="AH682" s="16"/>
      <c r="AI682" s="16"/>
      <c r="AJ682" s="16"/>
      <c r="AK682" s="16"/>
      <c r="AL682" s="16"/>
      <c r="AM682" s="16"/>
      <c r="AN682" s="16"/>
      <c r="AO682" s="16"/>
      <c r="AP682" s="16"/>
      <c r="AQ682" s="16"/>
      <c r="AR682" s="16"/>
      <c r="AS682" s="16"/>
      <c r="AT682" s="16"/>
      <c r="AU682" s="16"/>
      <c r="AV682" s="16"/>
      <c r="AW682" s="16"/>
      <c r="AX682" s="16"/>
      <c r="AY682" s="16"/>
      <c r="AZ682" s="16"/>
      <c r="BA682" s="16"/>
      <c r="BB682" s="16"/>
      <c r="BC682" s="16"/>
      <c r="BD682" s="16"/>
      <c r="BE682" s="16"/>
    </row>
    <row r="683" spans="2:57" x14ac:dyDescent="0.35">
      <c r="B683" s="7" t="s">
        <v>700</v>
      </c>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c r="AA683" s="16"/>
      <c r="AB683" s="16"/>
      <c r="AC683" s="16"/>
      <c r="AD683" s="16"/>
      <c r="AE683" s="16"/>
      <c r="AF683" s="16"/>
      <c r="AG683" s="16"/>
      <c r="AH683" s="16"/>
      <c r="AI683" s="16"/>
      <c r="AJ683" s="16"/>
      <c r="AK683" s="16"/>
      <c r="AL683" s="16"/>
      <c r="AM683" s="16"/>
      <c r="AN683" s="16"/>
      <c r="AO683" s="16"/>
      <c r="AP683" s="16"/>
      <c r="AQ683" s="16"/>
      <c r="AR683" s="16"/>
      <c r="AS683" s="16"/>
      <c r="AT683" s="16"/>
      <c r="AU683" s="16"/>
      <c r="AV683" s="16"/>
      <c r="AW683" s="16"/>
      <c r="AX683" s="16"/>
      <c r="AY683" s="16"/>
      <c r="AZ683" s="16"/>
      <c r="BA683" s="16"/>
      <c r="BB683" s="16"/>
      <c r="BC683" s="16"/>
      <c r="BD683" s="16"/>
      <c r="BE683" s="16"/>
    </row>
    <row r="684" spans="2:57" x14ac:dyDescent="0.35">
      <c r="B684" s="15" t="s">
        <v>14</v>
      </c>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c r="AA684" s="16"/>
      <c r="AB684" s="16"/>
      <c r="AC684" s="16"/>
      <c r="AD684" s="16"/>
      <c r="AE684" s="16"/>
      <c r="AF684" s="16"/>
      <c r="AG684" s="16"/>
      <c r="AH684" s="16"/>
      <c r="AI684" s="16"/>
      <c r="AJ684" s="16"/>
      <c r="AK684" s="16"/>
      <c r="AL684" s="16"/>
      <c r="AM684" s="16"/>
      <c r="AN684" s="16"/>
      <c r="AO684" s="16"/>
      <c r="AP684" s="16"/>
      <c r="AQ684" s="16"/>
      <c r="AR684" s="16"/>
      <c r="AS684" s="16"/>
      <c r="AT684" s="16"/>
      <c r="AU684" s="16"/>
      <c r="AV684" s="16"/>
      <c r="AW684" s="16"/>
      <c r="AX684" s="16"/>
      <c r="AY684" s="16"/>
      <c r="AZ684" s="16"/>
      <c r="BA684" s="16"/>
      <c r="BB684" s="16"/>
      <c r="BC684" s="16"/>
      <c r="BD684" s="16"/>
      <c r="BE684" s="16"/>
    </row>
    <row r="685" spans="2:57" x14ac:dyDescent="0.35">
      <c r="B685" t="s">
        <v>701</v>
      </c>
      <c r="C685" s="16">
        <v>5.7560243890919099E-2</v>
      </c>
      <c r="D685" s="16">
        <v>8.3143642160259795E-2</v>
      </c>
      <c r="E685" s="16">
        <v>3.3873762693573499E-2</v>
      </c>
      <c r="F685" s="16"/>
      <c r="G685" s="16">
        <v>7.2281286484830704E-2</v>
      </c>
      <c r="H685" s="16">
        <v>9.2780100708934193E-2</v>
      </c>
      <c r="I685" s="16">
        <v>0.111136605314089</v>
      </c>
      <c r="J685" s="16">
        <v>2.90311811562479E-2</v>
      </c>
      <c r="K685" s="16">
        <v>4.5053496627245102E-2</v>
      </c>
      <c r="L685" s="16">
        <v>9.2363052481562197E-3</v>
      </c>
      <c r="M685" s="16"/>
      <c r="N685" s="16">
        <v>4.5821516533621903E-2</v>
      </c>
      <c r="O685" s="16">
        <v>5.9660013268836E-2</v>
      </c>
      <c r="P685" s="16">
        <v>5.8608321965035501E-2</v>
      </c>
      <c r="Q685" s="16">
        <v>6.24233819766499E-2</v>
      </c>
      <c r="R685" s="16"/>
      <c r="S685" s="16">
        <v>6.2448945863299098E-2</v>
      </c>
      <c r="T685" s="16">
        <v>4.9675632333330999E-2</v>
      </c>
      <c r="U685" s="16"/>
      <c r="V685" s="16">
        <v>5.7059940128388803E-2</v>
      </c>
      <c r="W685" s="16">
        <v>3.6131322067275602E-2</v>
      </c>
      <c r="X685" s="16">
        <v>8.2340126983056899E-2</v>
      </c>
      <c r="Y685" s="16">
        <v>7.5161902859360794E-2</v>
      </c>
      <c r="Z685" s="16"/>
      <c r="AA685" s="16">
        <v>3.0235964219819101E-2</v>
      </c>
      <c r="AB685" s="16">
        <v>6.1400905669737098E-2</v>
      </c>
      <c r="AC685" s="16">
        <v>4.6722027934612199E-2</v>
      </c>
      <c r="AD685" s="16">
        <v>9.6886390578573706E-2</v>
      </c>
      <c r="AE685" s="16">
        <v>8.0816592525760705E-2</v>
      </c>
      <c r="AF685" s="16">
        <v>7.5134961466220798E-2</v>
      </c>
      <c r="AG685" s="16"/>
      <c r="AH685" s="16">
        <v>7.1410001522354896E-2</v>
      </c>
      <c r="AI685" s="16">
        <v>5.6249250763179402E-2</v>
      </c>
      <c r="AJ685" s="16"/>
      <c r="AK685" s="16">
        <v>8.6330026219805706E-2</v>
      </c>
      <c r="AL685" s="16">
        <v>6.5020145769046606E-2</v>
      </c>
      <c r="AM685" s="16"/>
      <c r="AN685" s="16">
        <v>8.1530783861711795E-2</v>
      </c>
      <c r="AO685" s="16">
        <v>5.7347384136729601E-2</v>
      </c>
      <c r="AP685" s="16"/>
      <c r="AQ685" s="16">
        <v>2.2924539246702499E-2</v>
      </c>
      <c r="AR685" s="16">
        <v>4.8727156179544803E-2</v>
      </c>
      <c r="AS685" s="16">
        <v>9.5759461454022907E-2</v>
      </c>
      <c r="AT685" s="16"/>
      <c r="AU685" s="16">
        <v>7.9141506400842304E-2</v>
      </c>
      <c r="AV685" s="16">
        <v>3.31608349025218E-2</v>
      </c>
      <c r="AW685" s="16"/>
      <c r="AX685" s="16">
        <v>6.4842854319059604E-2</v>
      </c>
      <c r="AY685" s="16">
        <v>2.4020117923540099E-2</v>
      </c>
      <c r="AZ685" s="16"/>
      <c r="BA685" s="16">
        <v>9.6926929780448298E-2</v>
      </c>
      <c r="BB685" s="16">
        <v>7.3793280130085903E-2</v>
      </c>
      <c r="BC685" s="16"/>
      <c r="BD685" s="16">
        <v>8.0991596779564898E-2</v>
      </c>
      <c r="BE685" s="16">
        <v>6.0001239608106702E-2</v>
      </c>
    </row>
    <row r="686" spans="2:57" x14ac:dyDescent="0.35">
      <c r="B686" t="s">
        <v>702</v>
      </c>
      <c r="C686" s="16">
        <v>0.12305148022572999</v>
      </c>
      <c r="D686" s="16">
        <v>0.16043359835811599</v>
      </c>
      <c r="E686" s="16">
        <v>8.4911057326612804E-2</v>
      </c>
      <c r="F686" s="16"/>
      <c r="G686" s="16">
        <v>0.20098136173683101</v>
      </c>
      <c r="H686" s="16">
        <v>0.19997126998325901</v>
      </c>
      <c r="I686" s="16">
        <v>0.153852158284941</v>
      </c>
      <c r="J686" s="16">
        <v>7.9442234465280301E-2</v>
      </c>
      <c r="K686" s="16">
        <v>0.10404877658767001</v>
      </c>
      <c r="L686" s="16">
        <v>3.7124927418678899E-2</v>
      </c>
      <c r="M686" s="16"/>
      <c r="N686" s="16">
        <v>0.14275222450355701</v>
      </c>
      <c r="O686" s="16">
        <v>0.101571362786518</v>
      </c>
      <c r="P686" s="16">
        <v>0.11800987084917899</v>
      </c>
      <c r="Q686" s="16">
        <v>0.135804265924097</v>
      </c>
      <c r="R686" s="16"/>
      <c r="S686" s="16">
        <v>0.11214333822704101</v>
      </c>
      <c r="T686" s="16">
        <v>0.14074980314674901</v>
      </c>
      <c r="U686" s="16"/>
      <c r="V686" s="16">
        <v>0.110080210343274</v>
      </c>
      <c r="W686" s="16">
        <v>0.119375697131636</v>
      </c>
      <c r="X686" s="16">
        <v>0.12955138324379201</v>
      </c>
      <c r="Y686" s="16">
        <v>0.18552906198028701</v>
      </c>
      <c r="Z686" s="16"/>
      <c r="AA686" s="16">
        <v>0.114273882672769</v>
      </c>
      <c r="AB686" s="16">
        <v>7.6562042847242995E-2</v>
      </c>
      <c r="AC686" s="16">
        <v>0.11601297948160801</v>
      </c>
      <c r="AD686" s="16">
        <v>0.166636990911467</v>
      </c>
      <c r="AE686" s="16">
        <v>0.16316279346995699</v>
      </c>
      <c r="AF686" s="16">
        <v>0.108212166510551</v>
      </c>
      <c r="AG686" s="16"/>
      <c r="AH686" s="16">
        <v>0.13410757716802599</v>
      </c>
      <c r="AI686" s="16">
        <v>0.13651031444199899</v>
      </c>
      <c r="AJ686" s="16"/>
      <c r="AK686" s="16">
        <v>0.140140285973232</v>
      </c>
      <c r="AL686" s="16">
        <v>0.13225340953381501</v>
      </c>
      <c r="AM686" s="16"/>
      <c r="AN686" s="16">
        <v>0.14288572046550099</v>
      </c>
      <c r="AO686" s="16">
        <v>0.131815585814542</v>
      </c>
      <c r="AP686" s="16"/>
      <c r="AQ686" s="16">
        <v>0.141602579790998</v>
      </c>
      <c r="AR686" s="16">
        <v>8.9656817421120694E-2</v>
      </c>
      <c r="AS686" s="16">
        <v>0.18522182222851399</v>
      </c>
      <c r="AT686" s="16"/>
      <c r="AU686" s="16">
        <v>0.118463248579134</v>
      </c>
      <c r="AV686" s="16">
        <v>0.13060352240576301</v>
      </c>
      <c r="AW686" s="16"/>
      <c r="AX686" s="16">
        <v>0.13893242323832899</v>
      </c>
      <c r="AY686" s="16">
        <v>5.1209641372457503E-2</v>
      </c>
      <c r="AZ686" s="16"/>
      <c r="BA686" s="16">
        <v>0.16672019543677799</v>
      </c>
      <c r="BB686" s="16">
        <v>0.135301002195898</v>
      </c>
      <c r="BC686" s="16"/>
      <c r="BD686" s="16">
        <v>0.14244237318938699</v>
      </c>
      <c r="BE686" s="16">
        <v>0.139829281469356</v>
      </c>
    </row>
    <row r="687" spans="2:57" x14ac:dyDescent="0.35">
      <c r="B687" t="s">
        <v>703</v>
      </c>
      <c r="C687" s="16">
        <v>0.230282323275978</v>
      </c>
      <c r="D687" s="16">
        <v>0.271332373826558</v>
      </c>
      <c r="E687" s="16">
        <v>0.19233820015163</v>
      </c>
      <c r="F687" s="16"/>
      <c r="G687" s="16">
        <v>0.22518978851621099</v>
      </c>
      <c r="H687" s="16">
        <v>0.23479324779510699</v>
      </c>
      <c r="I687" s="16">
        <v>0.229452727860047</v>
      </c>
      <c r="J687" s="16">
        <v>0.253702840252918</v>
      </c>
      <c r="K687" s="16">
        <v>0.20247605361433699</v>
      </c>
      <c r="L687" s="16">
        <v>0.23429063349249099</v>
      </c>
      <c r="M687" s="16"/>
      <c r="N687" s="16">
        <v>0.234848885791233</v>
      </c>
      <c r="O687" s="16">
        <v>0.222246275779901</v>
      </c>
      <c r="P687" s="16">
        <v>0.20845110877513301</v>
      </c>
      <c r="Q687" s="16">
        <v>0.26909159766871199</v>
      </c>
      <c r="R687" s="16"/>
      <c r="S687" s="16">
        <v>0.208216984236371</v>
      </c>
      <c r="T687" s="16">
        <v>0.26589707274469399</v>
      </c>
      <c r="U687" s="16"/>
      <c r="V687" s="16">
        <v>0.19157354560423101</v>
      </c>
      <c r="W687" s="16">
        <v>0.23453641580012199</v>
      </c>
      <c r="X687" s="16">
        <v>0.24560890834424201</v>
      </c>
      <c r="Y687" s="16">
        <v>0.313030094818606</v>
      </c>
      <c r="Z687" s="16"/>
      <c r="AA687" s="16">
        <v>0.25128701943918502</v>
      </c>
      <c r="AB687" s="16">
        <v>0.18234052156667299</v>
      </c>
      <c r="AC687" s="16">
        <v>0.19551756938026299</v>
      </c>
      <c r="AD687" s="16">
        <v>0.24199626999148</v>
      </c>
      <c r="AE687" s="16">
        <v>0.25023159314108201</v>
      </c>
      <c r="AF687" s="16">
        <v>0.215135518481196</v>
      </c>
      <c r="AG687" s="16"/>
      <c r="AH687" s="16">
        <v>0.247498563261981</v>
      </c>
      <c r="AI687" s="16">
        <v>0.22597414600540999</v>
      </c>
      <c r="AJ687" s="16"/>
      <c r="AK687" s="16">
        <v>0.259988526009862</v>
      </c>
      <c r="AL687" s="16">
        <v>0.21753987636575101</v>
      </c>
      <c r="AM687" s="16"/>
      <c r="AN687" s="16">
        <v>0.23796705230901</v>
      </c>
      <c r="AO687" s="16">
        <v>0.24221242937189699</v>
      </c>
      <c r="AP687" s="16"/>
      <c r="AQ687" s="16">
        <v>0.253772153888632</v>
      </c>
      <c r="AR687" s="16">
        <v>0.26669045473493402</v>
      </c>
      <c r="AS687" s="16">
        <v>0.200890832943905</v>
      </c>
      <c r="AT687" s="16"/>
      <c r="AU687" s="16">
        <v>0.21890124237405101</v>
      </c>
      <c r="AV687" s="16">
        <v>0.24512857909525301</v>
      </c>
      <c r="AW687" s="16"/>
      <c r="AX687" s="16">
        <v>0.23423850180140399</v>
      </c>
      <c r="AY687" s="16">
        <v>0.216865963502026</v>
      </c>
      <c r="AZ687" s="16"/>
      <c r="BA687" s="16">
        <v>0.25223477157760199</v>
      </c>
      <c r="BB687" s="16">
        <v>0.26109790117672399</v>
      </c>
      <c r="BC687" s="16"/>
      <c r="BD687" s="16">
        <v>0.28073076340412301</v>
      </c>
      <c r="BE687" s="16">
        <v>0.22021980658965001</v>
      </c>
    </row>
    <row r="688" spans="2:57" x14ac:dyDescent="0.35">
      <c r="B688" t="s">
        <v>704</v>
      </c>
      <c r="C688" s="16">
        <v>0.43714574713085402</v>
      </c>
      <c r="D688" s="16">
        <v>0.37131322275305301</v>
      </c>
      <c r="E688" s="16">
        <v>0.50152865776343303</v>
      </c>
      <c r="F688" s="16"/>
      <c r="G688" s="16">
        <v>0.32322142694211198</v>
      </c>
      <c r="H688" s="16">
        <v>0.30730606980637998</v>
      </c>
      <c r="I688" s="16">
        <v>0.39990286783440299</v>
      </c>
      <c r="J688" s="16">
        <v>0.486817616685842</v>
      </c>
      <c r="K688" s="16">
        <v>0.46155467910674097</v>
      </c>
      <c r="L688" s="16">
        <v>0.58471686380343801</v>
      </c>
      <c r="M688" s="16"/>
      <c r="N688" s="16">
        <v>0.45468866454858903</v>
      </c>
      <c r="O688" s="16">
        <v>0.46015225667287202</v>
      </c>
      <c r="P688" s="16">
        <v>0.44436745453957499</v>
      </c>
      <c r="Q688" s="16">
        <v>0.39298751133446402</v>
      </c>
      <c r="R688" s="16"/>
      <c r="S688" s="16">
        <v>0.47020653690742198</v>
      </c>
      <c r="T688" s="16">
        <v>0.39159221677419098</v>
      </c>
      <c r="U688" s="16"/>
      <c r="V688" s="16">
        <v>0.41615351237056297</v>
      </c>
      <c r="W688" s="16">
        <v>0.438781536415563</v>
      </c>
      <c r="X688" s="16">
        <v>0.46913437873438901</v>
      </c>
      <c r="Y688" s="16">
        <v>0.32467099920930398</v>
      </c>
      <c r="Z688" s="16"/>
      <c r="AA688" s="16">
        <v>0.36976896319963098</v>
      </c>
      <c r="AB688" s="16">
        <v>0.546578905008414</v>
      </c>
      <c r="AC688" s="16">
        <v>0.502212269351624</v>
      </c>
      <c r="AD688" s="16">
        <v>0.397796217974901</v>
      </c>
      <c r="AE688" s="16">
        <v>0.48365077415445201</v>
      </c>
      <c r="AF688" s="16">
        <v>0.58096123482951401</v>
      </c>
      <c r="AG688" s="16"/>
      <c r="AH688" s="16">
        <v>0.44550939004581802</v>
      </c>
      <c r="AI688" s="16">
        <v>0.46664436689025901</v>
      </c>
      <c r="AJ688" s="16"/>
      <c r="AK688" s="16">
        <v>0.39987030473517798</v>
      </c>
      <c r="AL688" s="16">
        <v>0.47462296007767502</v>
      </c>
      <c r="AM688" s="16"/>
      <c r="AN688" s="16">
        <v>0.43544624406944898</v>
      </c>
      <c r="AO688" s="16">
        <v>0.45893868144711902</v>
      </c>
      <c r="AP688" s="16"/>
      <c r="AQ688" s="16">
        <v>0.48623800093887898</v>
      </c>
      <c r="AR688" s="16">
        <v>0.44099451592333899</v>
      </c>
      <c r="AS688" s="16">
        <v>0.434209243135177</v>
      </c>
      <c r="AT688" s="16"/>
      <c r="AU688" s="16">
        <v>0.46382441670189201</v>
      </c>
      <c r="AV688" s="16">
        <v>0.40833195945258899</v>
      </c>
      <c r="AW688" s="16"/>
      <c r="AX688" s="16">
        <v>0.43883659817945903</v>
      </c>
      <c r="AY688" s="16">
        <v>0.49482845511322099</v>
      </c>
      <c r="AZ688" s="16"/>
      <c r="BA688" s="16">
        <v>0.402921760544173</v>
      </c>
      <c r="BB688" s="16">
        <v>0.46597614521841701</v>
      </c>
      <c r="BC688" s="16"/>
      <c r="BD688" s="16">
        <v>0.403858719870547</v>
      </c>
      <c r="BE688" s="16">
        <v>0.50313975656231202</v>
      </c>
    </row>
    <row r="689" spans="2:57" x14ac:dyDescent="0.35">
      <c r="B689" t="s">
        <v>110</v>
      </c>
      <c r="C689" s="16">
        <v>0.15196020547651901</v>
      </c>
      <c r="D689" s="16">
        <v>0.11377716290201401</v>
      </c>
      <c r="E689" s="16">
        <v>0.18734832206474999</v>
      </c>
      <c r="F689" s="16"/>
      <c r="G689" s="16">
        <v>0.17832613632001501</v>
      </c>
      <c r="H689" s="16">
        <v>0.16514931170632</v>
      </c>
      <c r="I689" s="16">
        <v>0.10565564070651901</v>
      </c>
      <c r="J689" s="16">
        <v>0.15100612743971201</v>
      </c>
      <c r="K689" s="16">
        <v>0.186866994064007</v>
      </c>
      <c r="L689" s="16">
        <v>0.13463127003723499</v>
      </c>
      <c r="M689" s="16"/>
      <c r="N689" s="16">
        <v>0.121888708622999</v>
      </c>
      <c r="O689" s="16">
        <v>0.156370091491873</v>
      </c>
      <c r="P689" s="16">
        <v>0.17056324387107699</v>
      </c>
      <c r="Q689" s="16">
        <v>0.139693243096076</v>
      </c>
      <c r="R689" s="16"/>
      <c r="S689" s="16">
        <v>0.14698419476586799</v>
      </c>
      <c r="T689" s="16">
        <v>0.152085275001035</v>
      </c>
      <c r="U689" s="16"/>
      <c r="V689" s="16">
        <v>0.22513279155354299</v>
      </c>
      <c r="W689" s="16">
        <v>0.17117502858540401</v>
      </c>
      <c r="X689" s="16">
        <v>7.3365202694520501E-2</v>
      </c>
      <c r="Y689" s="16">
        <v>0.101607941132442</v>
      </c>
      <c r="Z689" s="16"/>
      <c r="AA689" s="16">
        <v>0.23443417046859499</v>
      </c>
      <c r="AB689" s="16">
        <v>0.133117624907933</v>
      </c>
      <c r="AC689" s="16">
        <v>0.139535153851893</v>
      </c>
      <c r="AD689" s="16">
        <v>9.6684130543577496E-2</v>
      </c>
      <c r="AE689" s="16">
        <v>2.21382467087471E-2</v>
      </c>
      <c r="AF689" s="16">
        <v>2.05561187125173E-2</v>
      </c>
      <c r="AG689" s="16"/>
      <c r="AH689" s="16">
        <v>0.101474468001821</v>
      </c>
      <c r="AI689" s="16">
        <v>0.114621921899152</v>
      </c>
      <c r="AJ689" s="16"/>
      <c r="AK689" s="16">
        <v>0.113670857061922</v>
      </c>
      <c r="AL689" s="16">
        <v>0.110563608253713</v>
      </c>
      <c r="AM689" s="16"/>
      <c r="AN689" s="16">
        <v>0.10217019929432899</v>
      </c>
      <c r="AO689" s="16">
        <v>0.10968591922971201</v>
      </c>
      <c r="AP689" s="16"/>
      <c r="AQ689" s="16">
        <v>9.5462726134788303E-2</v>
      </c>
      <c r="AR689" s="16">
        <v>0.153931055741061</v>
      </c>
      <c r="AS689" s="16">
        <v>8.3918640238381401E-2</v>
      </c>
      <c r="AT689" s="16"/>
      <c r="AU689" s="16">
        <v>0.119669585944081</v>
      </c>
      <c r="AV689" s="16">
        <v>0.18277510414387399</v>
      </c>
      <c r="AW689" s="16"/>
      <c r="AX689" s="16">
        <v>0.123149622461749</v>
      </c>
      <c r="AY689" s="16">
        <v>0.213075822088756</v>
      </c>
      <c r="AZ689" s="16"/>
      <c r="BA689" s="16">
        <v>8.1196342660999496E-2</v>
      </c>
      <c r="BB689" s="16">
        <v>6.3831671278874694E-2</v>
      </c>
      <c r="BC689" s="16"/>
      <c r="BD689" s="16">
        <v>9.1976546756377994E-2</v>
      </c>
      <c r="BE689" s="16">
        <v>7.6809915770575499E-2</v>
      </c>
    </row>
    <row r="690" spans="2:57" x14ac:dyDescent="0.35">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c r="AA690" s="16"/>
      <c r="AB690" s="16"/>
      <c r="AC690" s="16"/>
      <c r="AD690" s="16"/>
      <c r="AE690" s="16"/>
      <c r="AF690" s="16"/>
      <c r="AG690" s="16"/>
      <c r="AH690" s="16"/>
      <c r="AI690" s="16"/>
      <c r="AJ690" s="16"/>
      <c r="AK690" s="16"/>
      <c r="AL690" s="16"/>
      <c r="AM690" s="16"/>
      <c r="AN690" s="16"/>
      <c r="AO690" s="16"/>
      <c r="AP690" s="16"/>
      <c r="AQ690" s="16"/>
      <c r="AR690" s="16"/>
      <c r="AS690" s="16"/>
      <c r="AT690" s="16"/>
      <c r="AU690" s="16"/>
      <c r="AV690" s="16"/>
      <c r="AW690" s="16"/>
      <c r="AX690" s="16"/>
      <c r="AY690" s="16"/>
      <c r="AZ690" s="16"/>
      <c r="BA690" s="16"/>
      <c r="BB690" s="16"/>
      <c r="BC690" s="16"/>
      <c r="BD690" s="16"/>
      <c r="BE690" s="16"/>
    </row>
    <row r="691" spans="2:57" x14ac:dyDescent="0.35">
      <c r="B691" s="7" t="s">
        <v>705</v>
      </c>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c r="AA691" s="16"/>
      <c r="AB691" s="16"/>
      <c r="AC691" s="16"/>
      <c r="AD691" s="16"/>
      <c r="AE691" s="16"/>
      <c r="AF691" s="16"/>
      <c r="AG691" s="16"/>
      <c r="AH691" s="16"/>
      <c r="AI691" s="16"/>
      <c r="AJ691" s="16"/>
      <c r="AK691" s="16"/>
      <c r="AL691" s="16"/>
      <c r="AM691" s="16"/>
      <c r="AN691" s="16"/>
      <c r="AO691" s="16"/>
      <c r="AP691" s="16"/>
      <c r="AQ691" s="16"/>
      <c r="AR691" s="16"/>
      <c r="AS691" s="16"/>
      <c r="AT691" s="16"/>
      <c r="AU691" s="16"/>
      <c r="AV691" s="16"/>
      <c r="AW691" s="16"/>
      <c r="AX691" s="16"/>
      <c r="AY691" s="16"/>
      <c r="AZ691" s="16"/>
      <c r="BA691" s="16"/>
      <c r="BB691" s="16"/>
      <c r="BC691" s="16"/>
      <c r="BD691" s="16"/>
      <c r="BE691" s="16"/>
    </row>
    <row r="692" spans="2:57" x14ac:dyDescent="0.35">
      <c r="B692" s="15" t="s">
        <v>14</v>
      </c>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c r="AA692" s="16"/>
      <c r="AB692" s="16"/>
      <c r="AC692" s="16"/>
      <c r="AD692" s="16"/>
      <c r="AE692" s="16"/>
      <c r="AF692" s="16"/>
      <c r="AG692" s="16"/>
      <c r="AH692" s="16"/>
      <c r="AI692" s="16"/>
      <c r="AJ692" s="16"/>
      <c r="AK692" s="16"/>
      <c r="AL692" s="16"/>
      <c r="AM692" s="16"/>
      <c r="AN692" s="16"/>
      <c r="AO692" s="16"/>
      <c r="AP692" s="16"/>
      <c r="AQ692" s="16"/>
      <c r="AR692" s="16"/>
      <c r="AS692" s="16"/>
      <c r="AT692" s="16"/>
      <c r="AU692" s="16"/>
      <c r="AV692" s="16"/>
      <c r="AW692" s="16"/>
      <c r="AX692" s="16"/>
      <c r="AY692" s="16"/>
      <c r="AZ692" s="16"/>
      <c r="BA692" s="16"/>
      <c r="BB692" s="16"/>
      <c r="BC692" s="16"/>
      <c r="BD692" s="16"/>
      <c r="BE692" s="16"/>
    </row>
    <row r="693" spans="2:57" x14ac:dyDescent="0.35">
      <c r="B693" t="s">
        <v>701</v>
      </c>
      <c r="C693" s="16">
        <v>0.284619597361431</v>
      </c>
      <c r="D693" s="16">
        <v>0.33808752491466898</v>
      </c>
      <c r="E693" s="16">
        <v>0.23670845298516599</v>
      </c>
      <c r="F693" s="16"/>
      <c r="G693" s="16">
        <v>0.26327652863724199</v>
      </c>
      <c r="H693" s="16">
        <v>0.33016284828003301</v>
      </c>
      <c r="I693" s="16">
        <v>0.31720289382397099</v>
      </c>
      <c r="J693" s="16">
        <v>0.27026055843061503</v>
      </c>
      <c r="K693" s="16">
        <v>0.25358819534528698</v>
      </c>
      <c r="L693" s="16">
        <v>0.26860547746340802</v>
      </c>
      <c r="M693" s="16"/>
      <c r="N693" s="16">
        <v>0.26806548330000102</v>
      </c>
      <c r="O693" s="16">
        <v>0.269942955625873</v>
      </c>
      <c r="P693" s="16">
        <v>0.27036857174312601</v>
      </c>
      <c r="Q693" s="16">
        <v>0.33210736348626702</v>
      </c>
      <c r="R693" s="16"/>
      <c r="S693" s="16">
        <v>0.29056330100704297</v>
      </c>
      <c r="T693" s="16">
        <v>0.27848672641614802</v>
      </c>
      <c r="U693" s="16"/>
      <c r="V693" s="16">
        <v>0.286684829099561</v>
      </c>
      <c r="W693" s="16">
        <v>0.22914323518167001</v>
      </c>
      <c r="X693" s="16">
        <v>0.32634356530859099</v>
      </c>
      <c r="Y693" s="16">
        <v>0.46518910129173302</v>
      </c>
      <c r="Z693" s="16"/>
      <c r="AA693" s="16">
        <v>0.232886020209775</v>
      </c>
      <c r="AB693" s="16">
        <v>0.26826949221380297</v>
      </c>
      <c r="AC693" s="16">
        <v>0.37949560748188998</v>
      </c>
      <c r="AD693" s="16">
        <v>0.244646489407776</v>
      </c>
      <c r="AE693" s="16">
        <v>0.48576597179201902</v>
      </c>
      <c r="AF693" s="16">
        <v>0.41971114533718401</v>
      </c>
      <c r="AG693" s="16"/>
      <c r="AH693" s="16">
        <v>0.30321973185846801</v>
      </c>
      <c r="AI693" s="16">
        <v>0.29484283099733999</v>
      </c>
      <c r="AJ693" s="16"/>
      <c r="AK693" s="16">
        <v>0.299818097499226</v>
      </c>
      <c r="AL693" s="16">
        <v>0.29045119938451303</v>
      </c>
      <c r="AM693" s="16"/>
      <c r="AN693" s="16">
        <v>0.31426762350509901</v>
      </c>
      <c r="AO693" s="16">
        <v>0.30813475043058602</v>
      </c>
      <c r="AP693" s="16"/>
      <c r="AQ693" s="16">
        <v>0.30941857231686298</v>
      </c>
      <c r="AR693" s="16">
        <v>0.252031386713157</v>
      </c>
      <c r="AS693" s="16">
        <v>0.34569739350790302</v>
      </c>
      <c r="AT693" s="16"/>
      <c r="AU693" s="16">
        <v>0.30139681775233002</v>
      </c>
      <c r="AV693" s="16">
        <v>0.264795857015659</v>
      </c>
      <c r="AW693" s="16"/>
      <c r="AX693" s="16">
        <v>0.310996829421472</v>
      </c>
      <c r="AY693" s="16">
        <v>0.20995609374776</v>
      </c>
      <c r="AZ693" s="16"/>
      <c r="BA693" s="16">
        <v>0.37598387441688502</v>
      </c>
      <c r="BB693" s="16">
        <v>0.35483080693566299</v>
      </c>
      <c r="BC693" s="16"/>
      <c r="BD693" s="16">
        <v>0.34878602621447902</v>
      </c>
      <c r="BE693" s="16">
        <v>0.28627507735762397</v>
      </c>
    </row>
    <row r="694" spans="2:57" x14ac:dyDescent="0.35">
      <c r="B694" t="s">
        <v>702</v>
      </c>
      <c r="C694" s="16">
        <v>0.32860480846573797</v>
      </c>
      <c r="D694" s="16">
        <v>0.32253097627666499</v>
      </c>
      <c r="E694" s="16">
        <v>0.33012349487866499</v>
      </c>
      <c r="F694" s="16"/>
      <c r="G694" s="16">
        <v>0.31113252638994199</v>
      </c>
      <c r="H694" s="16">
        <v>0.29169714938570401</v>
      </c>
      <c r="I694" s="16">
        <v>0.335365458518671</v>
      </c>
      <c r="J694" s="16">
        <v>0.29249189694038502</v>
      </c>
      <c r="K694" s="16">
        <v>0.36967366068579299</v>
      </c>
      <c r="L694" s="16">
        <v>0.35954075824185</v>
      </c>
      <c r="M694" s="16"/>
      <c r="N694" s="16">
        <v>0.34969510779864899</v>
      </c>
      <c r="O694" s="16">
        <v>0.36252433471176998</v>
      </c>
      <c r="P694" s="16">
        <v>0.32908962672618902</v>
      </c>
      <c r="Q694" s="16">
        <v>0.28323061821171702</v>
      </c>
      <c r="R694" s="16"/>
      <c r="S694" s="16">
        <v>0.34108169120581699</v>
      </c>
      <c r="T694" s="16">
        <v>0.31196885623625498</v>
      </c>
      <c r="U694" s="16"/>
      <c r="V694" s="16">
        <v>0.248214920518183</v>
      </c>
      <c r="W694" s="16">
        <v>0.34765343621246902</v>
      </c>
      <c r="X694" s="16">
        <v>0.37958670161419</v>
      </c>
      <c r="Y694" s="16">
        <v>0.280084633096924</v>
      </c>
      <c r="Z694" s="16"/>
      <c r="AA694" s="16">
        <v>0.25646387022716</v>
      </c>
      <c r="AB694" s="16">
        <v>0.32193029309676802</v>
      </c>
      <c r="AC694" s="16">
        <v>0.38778172923681398</v>
      </c>
      <c r="AD694" s="16">
        <v>0.419127840968678</v>
      </c>
      <c r="AE694" s="16">
        <v>0.34239479588972599</v>
      </c>
      <c r="AF694" s="16">
        <v>0.42485061522359302</v>
      </c>
      <c r="AG694" s="16"/>
      <c r="AH694" s="16">
        <v>0.36467515797109401</v>
      </c>
      <c r="AI694" s="16">
        <v>0.30478269406518199</v>
      </c>
      <c r="AJ694" s="16"/>
      <c r="AK694" s="16">
        <v>0.34267632186770602</v>
      </c>
      <c r="AL694" s="16">
        <v>0.321204578699956</v>
      </c>
      <c r="AM694" s="16"/>
      <c r="AN694" s="16">
        <v>0.35164530025141799</v>
      </c>
      <c r="AO694" s="16">
        <v>0.314708117872467</v>
      </c>
      <c r="AP694" s="16"/>
      <c r="AQ694" s="16">
        <v>0.41122689692971998</v>
      </c>
      <c r="AR694" s="16">
        <v>0.34338250848145002</v>
      </c>
      <c r="AS694" s="16">
        <v>0.30074580664122502</v>
      </c>
      <c r="AT694" s="16"/>
      <c r="AU694" s="16">
        <v>0.34553404432997697</v>
      </c>
      <c r="AV694" s="16">
        <v>0.314419257703063</v>
      </c>
      <c r="AW694" s="16"/>
      <c r="AX694" s="16">
        <v>0.34021831487027798</v>
      </c>
      <c r="AY694" s="16">
        <v>0.33728188308766299</v>
      </c>
      <c r="AZ694" s="16"/>
      <c r="BA694" s="16">
        <v>0.36144332816635599</v>
      </c>
      <c r="BB694" s="16">
        <v>0.386306111024323</v>
      </c>
      <c r="BC694" s="16"/>
      <c r="BD694" s="16">
        <v>0.34736177340494101</v>
      </c>
      <c r="BE694" s="16">
        <v>0.389338851461911</v>
      </c>
    </row>
    <row r="695" spans="2:57" x14ac:dyDescent="0.35">
      <c r="B695" t="s">
        <v>703</v>
      </c>
      <c r="C695" s="16">
        <v>0.120647647825981</v>
      </c>
      <c r="D695" s="16">
        <v>0.122897179603631</v>
      </c>
      <c r="E695" s="16">
        <v>0.119684978522763</v>
      </c>
      <c r="F695" s="16"/>
      <c r="G695" s="16">
        <v>0.15866248056427601</v>
      </c>
      <c r="H695" s="16">
        <v>0.10737670702398699</v>
      </c>
      <c r="I695" s="16">
        <v>0.117903187890171</v>
      </c>
      <c r="J695" s="16">
        <v>0.119457858643307</v>
      </c>
      <c r="K695" s="16">
        <v>0.12443758166935701</v>
      </c>
      <c r="L695" s="16">
        <v>0.10989747263858</v>
      </c>
      <c r="M695" s="16"/>
      <c r="N695" s="16">
        <v>0.13498673192023</v>
      </c>
      <c r="O695" s="16">
        <v>0.12038922305121701</v>
      </c>
      <c r="P695" s="16">
        <v>0.122260941130601</v>
      </c>
      <c r="Q695" s="16">
        <v>0.108050173324091</v>
      </c>
      <c r="R695" s="16"/>
      <c r="S695" s="16">
        <v>0.107488462791987</v>
      </c>
      <c r="T695" s="16">
        <v>0.14172076017201299</v>
      </c>
      <c r="U695" s="16"/>
      <c r="V695" s="16">
        <v>9.6345609297894499E-2</v>
      </c>
      <c r="W695" s="16">
        <v>0.154904761559919</v>
      </c>
      <c r="X695" s="16">
        <v>0.10645019085780601</v>
      </c>
      <c r="Y695" s="16">
        <v>6.3385753480576901E-2</v>
      </c>
      <c r="Z695" s="16"/>
      <c r="AA695" s="16">
        <v>0.16035832093521499</v>
      </c>
      <c r="AB695" s="16">
        <v>0.108126932445682</v>
      </c>
      <c r="AC695" s="16">
        <v>7.3267552435758193E-2</v>
      </c>
      <c r="AD695" s="16">
        <v>0.11258510014524099</v>
      </c>
      <c r="AE695" s="16">
        <v>7.6303452024524002E-2</v>
      </c>
      <c r="AF695" s="16">
        <v>2.7723582175308899E-2</v>
      </c>
      <c r="AG695" s="16"/>
      <c r="AH695" s="16">
        <v>0.124316315724504</v>
      </c>
      <c r="AI695" s="16">
        <v>0.12563646777640999</v>
      </c>
      <c r="AJ695" s="16"/>
      <c r="AK695" s="16">
        <v>0.14665407334781599</v>
      </c>
      <c r="AL695" s="16">
        <v>0.10759931859973899</v>
      </c>
      <c r="AM695" s="16"/>
      <c r="AN695" s="16">
        <v>0.13131538194342399</v>
      </c>
      <c r="AO695" s="16">
        <v>0.124371796276236</v>
      </c>
      <c r="AP695" s="16"/>
      <c r="AQ695" s="16">
        <v>0.126243542305749</v>
      </c>
      <c r="AR695" s="16">
        <v>0.132053752597385</v>
      </c>
      <c r="AS695" s="16">
        <v>0.103257808598407</v>
      </c>
      <c r="AT695" s="16"/>
      <c r="AU695" s="16">
        <v>0.120791925787025</v>
      </c>
      <c r="AV695" s="16">
        <v>0.12000997592771701</v>
      </c>
      <c r="AW695" s="16"/>
      <c r="AX695" s="16">
        <v>0.115478261778198</v>
      </c>
      <c r="AY695" s="16">
        <v>0.120797148948782</v>
      </c>
      <c r="AZ695" s="16"/>
      <c r="BA695" s="16">
        <v>0.114294621403265</v>
      </c>
      <c r="BB695" s="16">
        <v>7.5613539743145303E-2</v>
      </c>
      <c r="BC695" s="16"/>
      <c r="BD695" s="16">
        <v>0.13366041978603899</v>
      </c>
      <c r="BE695" s="16">
        <v>0.119772380215831</v>
      </c>
    </row>
    <row r="696" spans="2:57" x14ac:dyDescent="0.35">
      <c r="B696" t="s">
        <v>704</v>
      </c>
      <c r="C696" s="16">
        <v>0.129463174193123</v>
      </c>
      <c r="D696" s="16">
        <v>0.109948501416364</v>
      </c>
      <c r="E696" s="16">
        <v>0.14921090629879699</v>
      </c>
      <c r="F696" s="16"/>
      <c r="G696" s="16">
        <v>0.10225214263601699</v>
      </c>
      <c r="H696" s="16">
        <v>0.11736541213179801</v>
      </c>
      <c r="I696" s="16">
        <v>0.106583002510303</v>
      </c>
      <c r="J696" s="16">
        <v>0.199228723878842</v>
      </c>
      <c r="K696" s="16">
        <v>0.107164782253226</v>
      </c>
      <c r="L696" s="16">
        <v>0.13799042128626399</v>
      </c>
      <c r="M696" s="16"/>
      <c r="N696" s="16">
        <v>0.15517047186189201</v>
      </c>
      <c r="O696" s="16">
        <v>0.110191158899103</v>
      </c>
      <c r="P696" s="16">
        <v>0.111536747374901</v>
      </c>
      <c r="Q696" s="16">
        <v>0.15670356633974</v>
      </c>
      <c r="R696" s="16"/>
      <c r="S696" s="16">
        <v>0.12570655100397601</v>
      </c>
      <c r="T696" s="16">
        <v>0.13642762692378799</v>
      </c>
      <c r="U696" s="16"/>
      <c r="V696" s="16">
        <v>0.15668438617364899</v>
      </c>
      <c r="W696" s="16">
        <v>0.124276289154159</v>
      </c>
      <c r="X696" s="16">
        <v>0.117667278719346</v>
      </c>
      <c r="Y696" s="16">
        <v>9.7284372775835307E-2</v>
      </c>
      <c r="Z696" s="16"/>
      <c r="AA696" s="16">
        <v>0.13760291056202201</v>
      </c>
      <c r="AB696" s="16">
        <v>0.193778066686496</v>
      </c>
      <c r="AC696" s="16">
        <v>0.12612638261561701</v>
      </c>
      <c r="AD696" s="16">
        <v>9.0887282465697203E-2</v>
      </c>
      <c r="AE696" s="16">
        <v>6.8749099359267402E-2</v>
      </c>
      <c r="AF696" s="16">
        <v>0.107180205263226</v>
      </c>
      <c r="AG696" s="16"/>
      <c r="AH696" s="16">
        <v>0.107142590133321</v>
      </c>
      <c r="AI696" s="16">
        <v>0.16568824495658499</v>
      </c>
      <c r="AJ696" s="16"/>
      <c r="AK696" s="16">
        <v>0.116191380163429</v>
      </c>
      <c r="AL696" s="16">
        <v>0.159645781232747</v>
      </c>
      <c r="AM696" s="16"/>
      <c r="AN696" s="16">
        <v>0.108692861292564</v>
      </c>
      <c r="AO696" s="16">
        <v>0.154790060776126</v>
      </c>
      <c r="AP696" s="16"/>
      <c r="AQ696" s="16">
        <v>6.8960339501819595E-2</v>
      </c>
      <c r="AR696" s="16">
        <v>0.13509118575137399</v>
      </c>
      <c r="AS696" s="16">
        <v>0.167989523975656</v>
      </c>
      <c r="AT696" s="16"/>
      <c r="AU696" s="16">
        <v>0.11859827422904499</v>
      </c>
      <c r="AV696" s="16">
        <v>0.14451618406411099</v>
      </c>
      <c r="AW696" s="16"/>
      <c r="AX696" s="16">
        <v>0.12336634440451</v>
      </c>
      <c r="AY696" s="16">
        <v>0.15958093452775399</v>
      </c>
      <c r="AZ696" s="16"/>
      <c r="BA696" s="16">
        <v>9.5397159169509499E-2</v>
      </c>
      <c r="BB696" s="16">
        <v>0.101790893025779</v>
      </c>
      <c r="BC696" s="16"/>
      <c r="BD696" s="16">
        <v>0.106396562235852</v>
      </c>
      <c r="BE696" s="16">
        <v>0.11941278109775</v>
      </c>
    </row>
    <row r="697" spans="2:57" x14ac:dyDescent="0.35">
      <c r="B697" t="s">
        <v>110</v>
      </c>
      <c r="C697" s="16">
        <v>0.13666477215372599</v>
      </c>
      <c r="D697" s="16">
        <v>0.10653581778867199</v>
      </c>
      <c r="E697" s="16">
        <v>0.16427216731461</v>
      </c>
      <c r="F697" s="16"/>
      <c r="G697" s="16">
        <v>0.164676321772523</v>
      </c>
      <c r="H697" s="16">
        <v>0.153397883178477</v>
      </c>
      <c r="I697" s="16">
        <v>0.122945457256883</v>
      </c>
      <c r="J697" s="16">
        <v>0.11856096210685101</v>
      </c>
      <c r="K697" s="16">
        <v>0.14513578004633601</v>
      </c>
      <c r="L697" s="16">
        <v>0.12396587036989801</v>
      </c>
      <c r="M697" s="16"/>
      <c r="N697" s="16">
        <v>9.20822051192281E-2</v>
      </c>
      <c r="O697" s="16">
        <v>0.136952327712037</v>
      </c>
      <c r="P697" s="16">
        <v>0.16674411302518199</v>
      </c>
      <c r="Q697" s="16">
        <v>0.119908278638185</v>
      </c>
      <c r="R697" s="16"/>
      <c r="S697" s="16">
        <v>0.13515999399117801</v>
      </c>
      <c r="T697" s="16">
        <v>0.131396030251796</v>
      </c>
      <c r="U697" s="16"/>
      <c r="V697" s="16">
        <v>0.21207025491071199</v>
      </c>
      <c r="W697" s="16">
        <v>0.14402227789178301</v>
      </c>
      <c r="X697" s="16">
        <v>6.9952263500066406E-2</v>
      </c>
      <c r="Y697" s="16">
        <v>9.4056139354930193E-2</v>
      </c>
      <c r="Z697" s="16"/>
      <c r="AA697" s="16">
        <v>0.21268887806582901</v>
      </c>
      <c r="AB697" s="16">
        <v>0.107895215557252</v>
      </c>
      <c r="AC697" s="16">
        <v>3.3328728229921202E-2</v>
      </c>
      <c r="AD697" s="16">
        <v>0.132753287012608</v>
      </c>
      <c r="AE697" s="16">
        <v>2.67866809344636E-2</v>
      </c>
      <c r="AF697" s="16">
        <v>2.05344520006874E-2</v>
      </c>
      <c r="AG697" s="16"/>
      <c r="AH697" s="16">
        <v>0.10064620431261299</v>
      </c>
      <c r="AI697" s="16">
        <v>0.10904976220448299</v>
      </c>
      <c r="AJ697" s="16"/>
      <c r="AK697" s="16">
        <v>9.4660127121822396E-2</v>
      </c>
      <c r="AL697" s="16">
        <v>0.121099122083046</v>
      </c>
      <c r="AM697" s="16"/>
      <c r="AN697" s="16">
        <v>9.4078833007494297E-2</v>
      </c>
      <c r="AO697" s="16">
        <v>9.7995274644585295E-2</v>
      </c>
      <c r="AP697" s="16"/>
      <c r="AQ697" s="16">
        <v>8.4150648945848797E-2</v>
      </c>
      <c r="AR697" s="16">
        <v>0.13744116645663401</v>
      </c>
      <c r="AS697" s="16">
        <v>8.2309467276810197E-2</v>
      </c>
      <c r="AT697" s="16"/>
      <c r="AU697" s="16">
        <v>0.11367893790162199</v>
      </c>
      <c r="AV697" s="16">
        <v>0.15625872528945001</v>
      </c>
      <c r="AW697" s="16"/>
      <c r="AX697" s="16">
        <v>0.109940249525542</v>
      </c>
      <c r="AY697" s="16">
        <v>0.172383939688041</v>
      </c>
      <c r="AZ697" s="16"/>
      <c r="BA697" s="16">
        <v>5.2881016843983802E-2</v>
      </c>
      <c r="BB697" s="16">
        <v>8.1458649271090006E-2</v>
      </c>
      <c r="BC697" s="16"/>
      <c r="BD697" s="16">
        <v>6.3795218358689801E-2</v>
      </c>
      <c r="BE697" s="16">
        <v>8.5200909866883501E-2</v>
      </c>
    </row>
    <row r="698" spans="2:57" x14ac:dyDescent="0.35">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c r="AA698" s="16"/>
      <c r="AB698" s="16"/>
      <c r="AC698" s="16"/>
      <c r="AD698" s="16"/>
      <c r="AE698" s="16"/>
      <c r="AF698" s="16"/>
      <c r="AG698" s="16"/>
      <c r="AH698" s="16"/>
      <c r="AI698" s="16"/>
      <c r="AJ698" s="16"/>
      <c r="AK698" s="16"/>
      <c r="AL698" s="16"/>
      <c r="AM698" s="16"/>
      <c r="AN698" s="16"/>
      <c r="AO698" s="16"/>
      <c r="AP698" s="16"/>
      <c r="AQ698" s="16"/>
      <c r="AR698" s="16"/>
      <c r="AS698" s="16"/>
      <c r="AT698" s="16"/>
      <c r="AU698" s="16"/>
      <c r="AV698" s="16"/>
      <c r="AW698" s="16"/>
      <c r="AX698" s="16"/>
      <c r="AY698" s="16"/>
      <c r="AZ698" s="16"/>
      <c r="BA698" s="16"/>
      <c r="BB698" s="16"/>
      <c r="BC698" s="16"/>
      <c r="BD698" s="16"/>
      <c r="BE698" s="16"/>
    </row>
    <row r="699" spans="2:57" x14ac:dyDescent="0.35">
      <c r="B699" s="7" t="s">
        <v>706</v>
      </c>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c r="AA699" s="16"/>
      <c r="AB699" s="16"/>
      <c r="AC699" s="16"/>
      <c r="AD699" s="16"/>
      <c r="AE699" s="16"/>
      <c r="AF699" s="16"/>
      <c r="AG699" s="16"/>
      <c r="AH699" s="16"/>
      <c r="AI699" s="16"/>
      <c r="AJ699" s="16"/>
      <c r="AK699" s="16"/>
      <c r="AL699" s="16"/>
      <c r="AM699" s="16"/>
      <c r="AN699" s="16"/>
      <c r="AO699" s="16"/>
      <c r="AP699" s="16"/>
      <c r="AQ699" s="16"/>
      <c r="AR699" s="16"/>
      <c r="AS699" s="16"/>
      <c r="AT699" s="16"/>
      <c r="AU699" s="16"/>
      <c r="AV699" s="16"/>
      <c r="AW699" s="16"/>
      <c r="AX699" s="16"/>
      <c r="AY699" s="16"/>
      <c r="AZ699" s="16"/>
      <c r="BA699" s="16"/>
      <c r="BB699" s="16"/>
      <c r="BC699" s="16"/>
      <c r="BD699" s="16"/>
      <c r="BE699" s="16"/>
    </row>
    <row r="700" spans="2:57" x14ac:dyDescent="0.35">
      <c r="B700" s="15" t="s">
        <v>14</v>
      </c>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c r="AA700" s="16"/>
      <c r="AB700" s="16"/>
      <c r="AC700" s="16"/>
      <c r="AD700" s="16"/>
      <c r="AE700" s="16"/>
      <c r="AF700" s="16"/>
      <c r="AG700" s="16"/>
      <c r="AH700" s="16"/>
      <c r="AI700" s="16"/>
      <c r="AJ700" s="16"/>
      <c r="AK700" s="16"/>
      <c r="AL700" s="16"/>
      <c r="AM700" s="16"/>
      <c r="AN700" s="16"/>
      <c r="AO700" s="16"/>
      <c r="AP700" s="16"/>
      <c r="AQ700" s="16"/>
      <c r="AR700" s="16"/>
      <c r="AS700" s="16"/>
      <c r="AT700" s="16"/>
      <c r="AU700" s="16"/>
      <c r="AV700" s="16"/>
      <c r="AW700" s="16"/>
      <c r="AX700" s="16"/>
      <c r="AY700" s="16"/>
      <c r="AZ700" s="16"/>
      <c r="BA700" s="16"/>
      <c r="BB700" s="16"/>
      <c r="BC700" s="16"/>
      <c r="BD700" s="16"/>
      <c r="BE700" s="16"/>
    </row>
    <row r="701" spans="2:57" x14ac:dyDescent="0.35">
      <c r="B701" t="s">
        <v>701</v>
      </c>
      <c r="C701" s="16">
        <v>0.377105608484535</v>
      </c>
      <c r="D701" s="16">
        <v>0.43509937877953597</v>
      </c>
      <c r="E701" s="16">
        <v>0.32197536423186901</v>
      </c>
      <c r="F701" s="16"/>
      <c r="G701" s="16">
        <v>0.33368685527456798</v>
      </c>
      <c r="H701" s="16">
        <v>0.41487527294062498</v>
      </c>
      <c r="I701" s="16">
        <v>0.36384841809986401</v>
      </c>
      <c r="J701" s="16">
        <v>0.30581836538209101</v>
      </c>
      <c r="K701" s="16">
        <v>0.35727667085949999</v>
      </c>
      <c r="L701" s="16">
        <v>0.450138409287338</v>
      </c>
      <c r="M701" s="16"/>
      <c r="N701" s="16">
        <v>0.408938745292107</v>
      </c>
      <c r="O701" s="16">
        <v>0.414077714682488</v>
      </c>
      <c r="P701" s="16">
        <v>0.35433793714456102</v>
      </c>
      <c r="Q701" s="16">
        <v>0.358757552851864</v>
      </c>
      <c r="R701" s="16"/>
      <c r="S701" s="16">
        <v>0.38323468967031898</v>
      </c>
      <c r="T701" s="16">
        <v>0.37161613016072398</v>
      </c>
      <c r="U701" s="16"/>
      <c r="V701" s="16">
        <v>0.34164267303106799</v>
      </c>
      <c r="W701" s="16">
        <v>0.34157994181054202</v>
      </c>
      <c r="X701" s="16">
        <v>0.43615441707438901</v>
      </c>
      <c r="Y701" s="16">
        <v>0.48394227269567403</v>
      </c>
      <c r="Z701" s="16"/>
      <c r="AA701" s="16">
        <v>0.30495523535839397</v>
      </c>
      <c r="AB701" s="16">
        <v>0.36670393587736799</v>
      </c>
      <c r="AC701" s="16">
        <v>0.35812059923481998</v>
      </c>
      <c r="AD701" s="16">
        <v>0.42565484632580403</v>
      </c>
      <c r="AE701" s="16">
        <v>0.60172981842033502</v>
      </c>
      <c r="AF701" s="16">
        <v>0.41705483610266603</v>
      </c>
      <c r="AG701" s="16"/>
      <c r="AH701" s="16">
        <v>0.40730124429773801</v>
      </c>
      <c r="AI701" s="16">
        <v>0.40518826064219898</v>
      </c>
      <c r="AJ701" s="16"/>
      <c r="AK701" s="16">
        <v>0.37240057328812498</v>
      </c>
      <c r="AL701" s="16">
        <v>0.405096630772597</v>
      </c>
      <c r="AM701" s="16"/>
      <c r="AN701" s="16">
        <v>0.42219871405088599</v>
      </c>
      <c r="AO701" s="16">
        <v>0.43151851080299197</v>
      </c>
      <c r="AP701" s="16"/>
      <c r="AQ701" s="16">
        <v>0.49090393151690598</v>
      </c>
      <c r="AR701" s="16">
        <v>0.317158334098187</v>
      </c>
      <c r="AS701" s="16">
        <v>0.41959927673601899</v>
      </c>
      <c r="AT701" s="16"/>
      <c r="AU701" s="16">
        <v>0.39297952990422602</v>
      </c>
      <c r="AV701" s="16">
        <v>0.359961761427948</v>
      </c>
      <c r="AW701" s="16"/>
      <c r="AX701" s="16">
        <v>0.39661102708040302</v>
      </c>
      <c r="AY701" s="16">
        <v>0.37987408328855099</v>
      </c>
      <c r="AZ701" s="16"/>
      <c r="BA701" s="16">
        <v>0.456151916460796</v>
      </c>
      <c r="BB701" s="16">
        <v>0.378546258061356</v>
      </c>
      <c r="BC701" s="16"/>
      <c r="BD701" s="16">
        <v>0.48083314496316598</v>
      </c>
      <c r="BE701" s="16">
        <v>0.37312966108597201</v>
      </c>
    </row>
    <row r="702" spans="2:57" x14ac:dyDescent="0.35">
      <c r="B702" t="s">
        <v>702</v>
      </c>
      <c r="C702" s="16">
        <v>0.32478433531873402</v>
      </c>
      <c r="D702" s="16">
        <v>0.32768994589526601</v>
      </c>
      <c r="E702" s="16">
        <v>0.32158295473408899</v>
      </c>
      <c r="F702" s="16"/>
      <c r="G702" s="16">
        <v>0.24973301746155799</v>
      </c>
      <c r="H702" s="16">
        <v>0.271735191476836</v>
      </c>
      <c r="I702" s="16">
        <v>0.39002245462301499</v>
      </c>
      <c r="J702" s="16">
        <v>0.34158647722973801</v>
      </c>
      <c r="K702" s="16">
        <v>0.38766985544642502</v>
      </c>
      <c r="L702" s="16">
        <v>0.30014106664883999</v>
      </c>
      <c r="M702" s="16"/>
      <c r="N702" s="16">
        <v>0.33833450992601699</v>
      </c>
      <c r="O702" s="16">
        <v>0.31097942409502</v>
      </c>
      <c r="P702" s="16">
        <v>0.31743082539419298</v>
      </c>
      <c r="Q702" s="16">
        <v>0.33895340368522298</v>
      </c>
      <c r="R702" s="16"/>
      <c r="S702" s="16">
        <v>0.32970922305336298</v>
      </c>
      <c r="T702" s="16">
        <v>0.31951278927503102</v>
      </c>
      <c r="U702" s="16"/>
      <c r="V702" s="16">
        <v>0.25386285687304899</v>
      </c>
      <c r="W702" s="16">
        <v>0.33655678956722701</v>
      </c>
      <c r="X702" s="16">
        <v>0.37254671997863698</v>
      </c>
      <c r="Y702" s="16">
        <v>0.30633938721558002</v>
      </c>
      <c r="Z702" s="16"/>
      <c r="AA702" s="16">
        <v>0.272808351134539</v>
      </c>
      <c r="AB702" s="16">
        <v>0.31058242509661799</v>
      </c>
      <c r="AC702" s="16">
        <v>0.38850877312770699</v>
      </c>
      <c r="AD702" s="16">
        <v>0.38645259874794602</v>
      </c>
      <c r="AE702" s="16">
        <v>0.32180113103361901</v>
      </c>
      <c r="AF702" s="16">
        <v>0.44417733996933201</v>
      </c>
      <c r="AG702" s="16"/>
      <c r="AH702" s="16">
        <v>0.34778432932063402</v>
      </c>
      <c r="AI702" s="16">
        <v>0.339803593844961</v>
      </c>
      <c r="AJ702" s="16"/>
      <c r="AK702" s="16">
        <v>0.36094309589532603</v>
      </c>
      <c r="AL702" s="16">
        <v>0.35022465094015798</v>
      </c>
      <c r="AM702" s="16"/>
      <c r="AN702" s="16">
        <v>0.33105887172602999</v>
      </c>
      <c r="AO702" s="16">
        <v>0.32535395461909999</v>
      </c>
      <c r="AP702" s="16"/>
      <c r="AQ702" s="16">
        <v>0.33498465325802601</v>
      </c>
      <c r="AR702" s="16">
        <v>0.34292872005465502</v>
      </c>
      <c r="AS702" s="16">
        <v>0.32038754849186202</v>
      </c>
      <c r="AT702" s="16"/>
      <c r="AU702" s="16">
        <v>0.35712948472857398</v>
      </c>
      <c r="AV702" s="16">
        <v>0.28980779601335599</v>
      </c>
      <c r="AW702" s="16"/>
      <c r="AX702" s="16">
        <v>0.34964636483725098</v>
      </c>
      <c r="AY702" s="16">
        <v>0.27591315649537101</v>
      </c>
      <c r="AZ702" s="16"/>
      <c r="BA702" s="16">
        <v>0.35527766919260101</v>
      </c>
      <c r="BB702" s="16">
        <v>0.46811959433682299</v>
      </c>
      <c r="BC702" s="16"/>
      <c r="BD702" s="16">
        <v>0.33942827118209701</v>
      </c>
      <c r="BE702" s="16">
        <v>0.360767440446502</v>
      </c>
    </row>
    <row r="703" spans="2:57" x14ac:dyDescent="0.35">
      <c r="B703" t="s">
        <v>703</v>
      </c>
      <c r="C703" s="16">
        <v>8.8631575224350098E-2</v>
      </c>
      <c r="D703" s="16">
        <v>8.1278690575676604E-2</v>
      </c>
      <c r="E703" s="16">
        <v>9.6458446678311105E-2</v>
      </c>
      <c r="F703" s="16"/>
      <c r="G703" s="16">
        <v>0.13319737438763299</v>
      </c>
      <c r="H703" s="16">
        <v>9.1031159498532896E-2</v>
      </c>
      <c r="I703" s="16">
        <v>7.1542672944552702E-2</v>
      </c>
      <c r="J703" s="16">
        <v>0.13499954617291701</v>
      </c>
      <c r="K703" s="16">
        <v>7.6713805885681399E-2</v>
      </c>
      <c r="L703" s="16">
        <v>4.84111351187703E-2</v>
      </c>
      <c r="M703" s="16"/>
      <c r="N703" s="16">
        <v>6.7746558041436394E-2</v>
      </c>
      <c r="O703" s="16">
        <v>6.3990955330309005E-2</v>
      </c>
      <c r="P703" s="16">
        <v>0.114235032209483</v>
      </c>
      <c r="Q703" s="16">
        <v>8.3870951818476605E-2</v>
      </c>
      <c r="R703" s="16"/>
      <c r="S703" s="16">
        <v>8.3191030018482603E-2</v>
      </c>
      <c r="T703" s="16">
        <v>9.7730912352192806E-2</v>
      </c>
      <c r="U703" s="16"/>
      <c r="V703" s="16">
        <v>8.8455765702277506E-2</v>
      </c>
      <c r="W703" s="16">
        <v>8.8836598466951106E-2</v>
      </c>
      <c r="X703" s="16">
        <v>8.9201786975990599E-2</v>
      </c>
      <c r="Y703" s="16">
        <v>8.3950610551103394E-2</v>
      </c>
      <c r="Z703" s="16"/>
      <c r="AA703" s="16">
        <v>9.6256057972387801E-2</v>
      </c>
      <c r="AB703" s="16">
        <v>8.1562704462403296E-2</v>
      </c>
      <c r="AC703" s="16">
        <v>0.12680733978556499</v>
      </c>
      <c r="AD703" s="16">
        <v>8.6612544459862606E-2</v>
      </c>
      <c r="AE703" s="16">
        <v>4.1698977763270299E-2</v>
      </c>
      <c r="AF703" s="16">
        <v>6.3102581021006604E-2</v>
      </c>
      <c r="AG703" s="16"/>
      <c r="AH703" s="16">
        <v>8.95908844817732E-2</v>
      </c>
      <c r="AI703" s="16">
        <v>9.4612711388565293E-2</v>
      </c>
      <c r="AJ703" s="16"/>
      <c r="AK703" s="16">
        <v>9.3538766751529306E-2</v>
      </c>
      <c r="AL703" s="16">
        <v>7.5827265584229406E-2</v>
      </c>
      <c r="AM703" s="16"/>
      <c r="AN703" s="16">
        <v>8.5997359150387906E-2</v>
      </c>
      <c r="AO703" s="16">
        <v>8.7248511709507898E-2</v>
      </c>
      <c r="AP703" s="16"/>
      <c r="AQ703" s="16">
        <v>7.3036620286613702E-2</v>
      </c>
      <c r="AR703" s="16">
        <v>0.10269853849577799</v>
      </c>
      <c r="AS703" s="16">
        <v>9.3964104990808706E-2</v>
      </c>
      <c r="AT703" s="16"/>
      <c r="AU703" s="16">
        <v>8.86491532328159E-2</v>
      </c>
      <c r="AV703" s="16">
        <v>9.0160040973190095E-2</v>
      </c>
      <c r="AW703" s="16"/>
      <c r="AX703" s="16">
        <v>8.9688328152502703E-2</v>
      </c>
      <c r="AY703" s="16">
        <v>5.9279345568045302E-2</v>
      </c>
      <c r="AZ703" s="16"/>
      <c r="BA703" s="16">
        <v>7.7240231725906897E-2</v>
      </c>
      <c r="BB703" s="16">
        <v>7.2110583725351299E-2</v>
      </c>
      <c r="BC703" s="16"/>
      <c r="BD703" s="16">
        <v>7.8382434867413198E-2</v>
      </c>
      <c r="BE703" s="16">
        <v>0.10580936439436101</v>
      </c>
    </row>
    <row r="704" spans="2:57" x14ac:dyDescent="0.35">
      <c r="B704" t="s">
        <v>704</v>
      </c>
      <c r="C704" s="16">
        <v>7.9887289074381002E-2</v>
      </c>
      <c r="D704" s="16">
        <v>5.6157373671746003E-2</v>
      </c>
      <c r="E704" s="16">
        <v>0.103149215082342</v>
      </c>
      <c r="F704" s="16"/>
      <c r="G704" s="16">
        <v>7.7824207281010194E-2</v>
      </c>
      <c r="H704" s="16">
        <v>6.36363151615153E-2</v>
      </c>
      <c r="I704" s="16">
        <v>8.7482370314807503E-2</v>
      </c>
      <c r="J704" s="16">
        <v>9.5630210106799493E-2</v>
      </c>
      <c r="K704" s="16">
        <v>5.87751554762561E-2</v>
      </c>
      <c r="L704" s="16">
        <v>9.3669310170736403E-2</v>
      </c>
      <c r="M704" s="16"/>
      <c r="N704" s="16">
        <v>8.4399617462438806E-2</v>
      </c>
      <c r="O704" s="16">
        <v>7.3891868730393995E-2</v>
      </c>
      <c r="P704" s="16">
        <v>6.9288923963450197E-2</v>
      </c>
      <c r="Q704" s="16">
        <v>9.8914384195017899E-2</v>
      </c>
      <c r="R704" s="16"/>
      <c r="S704" s="16">
        <v>8.23483017490928E-2</v>
      </c>
      <c r="T704" s="16">
        <v>7.3591035311358993E-2</v>
      </c>
      <c r="U704" s="16"/>
      <c r="V704" s="16">
        <v>0.108717769607981</v>
      </c>
      <c r="W704" s="16">
        <v>8.3714556118065706E-2</v>
      </c>
      <c r="X704" s="16">
        <v>5.5688419962885101E-2</v>
      </c>
      <c r="Y704" s="16">
        <v>4.5805990375824099E-2</v>
      </c>
      <c r="Z704" s="16"/>
      <c r="AA704" s="16">
        <v>9.0302801866235294E-2</v>
      </c>
      <c r="AB704" s="16">
        <v>0.14819585397264101</v>
      </c>
      <c r="AC704" s="16">
        <v>5.5774237712475298E-2</v>
      </c>
      <c r="AD704" s="16">
        <v>4.0024427613572902E-2</v>
      </c>
      <c r="AE704" s="16">
        <v>2.0892167715124001E-2</v>
      </c>
      <c r="AF704" s="16">
        <v>7.5665242906995195E-2</v>
      </c>
      <c r="AG704" s="16"/>
      <c r="AH704" s="16">
        <v>6.4388097849818401E-2</v>
      </c>
      <c r="AI704" s="16">
        <v>9.9531361422088002E-2</v>
      </c>
      <c r="AJ704" s="16"/>
      <c r="AK704" s="16">
        <v>8.1575570310958995E-2</v>
      </c>
      <c r="AL704" s="16">
        <v>9.5027471391122303E-2</v>
      </c>
      <c r="AM704" s="16"/>
      <c r="AN704" s="16">
        <v>6.6718604961393396E-2</v>
      </c>
      <c r="AO704" s="16">
        <v>9.1032052232350197E-2</v>
      </c>
      <c r="AP704" s="16"/>
      <c r="AQ704" s="16">
        <v>4.4693016016471597E-2</v>
      </c>
      <c r="AR704" s="16">
        <v>9.5740950985947898E-2</v>
      </c>
      <c r="AS704" s="16">
        <v>8.5098367802464395E-2</v>
      </c>
      <c r="AT704" s="16"/>
      <c r="AU704" s="16">
        <v>7.5818542019416596E-2</v>
      </c>
      <c r="AV704" s="16">
        <v>8.6073342517889104E-2</v>
      </c>
      <c r="AW704" s="16"/>
      <c r="AX704" s="16">
        <v>6.9159162433606494E-2</v>
      </c>
      <c r="AY704" s="16">
        <v>8.6852345415456694E-2</v>
      </c>
      <c r="AZ704" s="16"/>
      <c r="BA704" s="16">
        <v>6.0871675197193803E-2</v>
      </c>
      <c r="BB704" s="16">
        <v>7.49733829307693E-2</v>
      </c>
      <c r="BC704" s="16"/>
      <c r="BD704" s="16">
        <v>5.3133781922365703E-2</v>
      </c>
      <c r="BE704" s="16">
        <v>8.8484110332341395E-2</v>
      </c>
    </row>
    <row r="705" spans="2:57" x14ac:dyDescent="0.35">
      <c r="B705" t="s">
        <v>110</v>
      </c>
      <c r="C705" s="16">
        <v>0.129591191897999</v>
      </c>
      <c r="D705" s="16">
        <v>9.9774611077774605E-2</v>
      </c>
      <c r="E705" s="16">
        <v>0.156834019273389</v>
      </c>
      <c r="F705" s="16"/>
      <c r="G705" s="16">
        <v>0.20555854559523101</v>
      </c>
      <c r="H705" s="16">
        <v>0.15872206092249</v>
      </c>
      <c r="I705" s="16">
        <v>8.7104084017760305E-2</v>
      </c>
      <c r="J705" s="16">
        <v>0.121965401108454</v>
      </c>
      <c r="K705" s="16">
        <v>0.119564512332137</v>
      </c>
      <c r="L705" s="16">
        <v>0.107640078774315</v>
      </c>
      <c r="M705" s="16"/>
      <c r="N705" s="16">
        <v>0.10058056927800101</v>
      </c>
      <c r="O705" s="16">
        <v>0.13706003716178899</v>
      </c>
      <c r="P705" s="16">
        <v>0.14470728128831301</v>
      </c>
      <c r="Q705" s="16">
        <v>0.119503707449419</v>
      </c>
      <c r="R705" s="16"/>
      <c r="S705" s="16">
        <v>0.121516755508743</v>
      </c>
      <c r="T705" s="16">
        <v>0.13754913290069301</v>
      </c>
      <c r="U705" s="16"/>
      <c r="V705" s="16">
        <v>0.20732093478562399</v>
      </c>
      <c r="W705" s="16">
        <v>0.14931211403721401</v>
      </c>
      <c r="X705" s="16">
        <v>4.6408656008098403E-2</v>
      </c>
      <c r="Y705" s="16">
        <v>7.9961739161818507E-2</v>
      </c>
      <c r="Z705" s="16"/>
      <c r="AA705" s="16">
        <v>0.23567755366844501</v>
      </c>
      <c r="AB705" s="16">
        <v>9.2955080590969894E-2</v>
      </c>
      <c r="AC705" s="16">
        <v>7.0789050139431903E-2</v>
      </c>
      <c r="AD705" s="16">
        <v>6.1255582852814502E-2</v>
      </c>
      <c r="AE705" s="16">
        <v>1.3877905067651301E-2</v>
      </c>
      <c r="AF705" s="16">
        <v>0</v>
      </c>
      <c r="AG705" s="16"/>
      <c r="AH705" s="16">
        <v>9.0935444050036798E-2</v>
      </c>
      <c r="AI705" s="16">
        <v>6.08640727021868E-2</v>
      </c>
      <c r="AJ705" s="16"/>
      <c r="AK705" s="16">
        <v>9.1541993754060497E-2</v>
      </c>
      <c r="AL705" s="16">
        <v>7.3823981311893799E-2</v>
      </c>
      <c r="AM705" s="16"/>
      <c r="AN705" s="16">
        <v>9.4026450111302506E-2</v>
      </c>
      <c r="AO705" s="16">
        <v>6.4846970636049994E-2</v>
      </c>
      <c r="AP705" s="16"/>
      <c r="AQ705" s="16">
        <v>5.6381778921983303E-2</v>
      </c>
      <c r="AR705" s="16">
        <v>0.14147345636543299</v>
      </c>
      <c r="AS705" s="16">
        <v>8.0950701978846101E-2</v>
      </c>
      <c r="AT705" s="16"/>
      <c r="AU705" s="16">
        <v>8.5423290114966993E-2</v>
      </c>
      <c r="AV705" s="16">
        <v>0.173997059067617</v>
      </c>
      <c r="AW705" s="16"/>
      <c r="AX705" s="16">
        <v>9.4895117496237497E-2</v>
      </c>
      <c r="AY705" s="16">
        <v>0.19808106923257701</v>
      </c>
      <c r="AZ705" s="16"/>
      <c r="BA705" s="16">
        <v>5.0458507423502302E-2</v>
      </c>
      <c r="BB705" s="16">
        <v>6.2501809457000002E-3</v>
      </c>
      <c r="BC705" s="16"/>
      <c r="BD705" s="16">
        <v>4.8222367064958603E-2</v>
      </c>
      <c r="BE705" s="16">
        <v>7.1809423740823997E-2</v>
      </c>
    </row>
    <row r="706" spans="2:57" x14ac:dyDescent="0.35">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c r="AA706" s="16"/>
      <c r="AB706" s="16"/>
      <c r="AC706" s="16"/>
      <c r="AD706" s="16"/>
      <c r="AE706" s="16"/>
      <c r="AF706" s="16"/>
      <c r="AG706" s="16"/>
      <c r="AH706" s="16"/>
      <c r="AI706" s="16"/>
      <c r="AJ706" s="16"/>
      <c r="AK706" s="16"/>
      <c r="AL706" s="16"/>
      <c r="AM706" s="16"/>
      <c r="AN706" s="16"/>
      <c r="AO706" s="16"/>
      <c r="AP706" s="16"/>
      <c r="AQ706" s="16"/>
      <c r="AR706" s="16"/>
      <c r="AS706" s="16"/>
      <c r="AT706" s="16"/>
      <c r="AU706" s="16"/>
      <c r="AV706" s="16"/>
      <c r="AW706" s="16"/>
      <c r="AX706" s="16"/>
      <c r="AY706" s="16"/>
      <c r="AZ706" s="16"/>
      <c r="BA706" s="16"/>
      <c r="BB706" s="16"/>
      <c r="BC706" s="16"/>
      <c r="BD706" s="16"/>
      <c r="BE706" s="16"/>
    </row>
    <row r="707" spans="2:57" x14ac:dyDescent="0.35">
      <c r="B707" s="7" t="s">
        <v>707</v>
      </c>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c r="AA707" s="16"/>
      <c r="AB707" s="16"/>
      <c r="AC707" s="16"/>
      <c r="AD707" s="16"/>
      <c r="AE707" s="16"/>
      <c r="AF707" s="16"/>
      <c r="AG707" s="16"/>
      <c r="AH707" s="16"/>
      <c r="AI707" s="16"/>
      <c r="AJ707" s="16"/>
      <c r="AK707" s="16"/>
      <c r="AL707" s="16"/>
      <c r="AM707" s="16"/>
      <c r="AN707" s="16"/>
      <c r="AO707" s="16"/>
      <c r="AP707" s="16"/>
      <c r="AQ707" s="16"/>
      <c r="AR707" s="16"/>
      <c r="AS707" s="16"/>
      <c r="AT707" s="16"/>
      <c r="AU707" s="16"/>
      <c r="AV707" s="16"/>
      <c r="AW707" s="16"/>
      <c r="AX707" s="16"/>
      <c r="AY707" s="16"/>
      <c r="AZ707" s="16"/>
      <c r="BA707" s="16"/>
      <c r="BB707" s="16"/>
      <c r="BC707" s="16"/>
      <c r="BD707" s="16"/>
      <c r="BE707" s="16"/>
    </row>
    <row r="708" spans="2:57" x14ac:dyDescent="0.35">
      <c r="B708" s="15" t="s">
        <v>14</v>
      </c>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c r="AA708" s="16"/>
      <c r="AB708" s="16"/>
      <c r="AC708" s="16"/>
      <c r="AD708" s="16"/>
      <c r="AE708" s="16"/>
      <c r="AF708" s="16"/>
      <c r="AG708" s="16"/>
      <c r="AH708" s="16"/>
      <c r="AI708" s="16"/>
      <c r="AJ708" s="16"/>
      <c r="AK708" s="16"/>
      <c r="AL708" s="16"/>
      <c r="AM708" s="16"/>
      <c r="AN708" s="16"/>
      <c r="AO708" s="16"/>
      <c r="AP708" s="16"/>
      <c r="AQ708" s="16"/>
      <c r="AR708" s="16"/>
      <c r="AS708" s="16"/>
      <c r="AT708" s="16"/>
      <c r="AU708" s="16"/>
      <c r="AV708" s="16"/>
      <c r="AW708" s="16"/>
      <c r="AX708" s="16"/>
      <c r="AY708" s="16"/>
      <c r="AZ708" s="16"/>
      <c r="BA708" s="16"/>
      <c r="BB708" s="16"/>
      <c r="BC708" s="16"/>
      <c r="BD708" s="16"/>
      <c r="BE708" s="16"/>
    </row>
    <row r="709" spans="2:57" x14ac:dyDescent="0.35">
      <c r="B709" t="s">
        <v>701</v>
      </c>
      <c r="C709" s="16">
        <v>0.15737056240982</v>
      </c>
      <c r="D709" s="16">
        <v>0.20181317995667</v>
      </c>
      <c r="E709" s="16">
        <v>0.112952847673795</v>
      </c>
      <c r="F709" s="16"/>
      <c r="G709" s="16">
        <v>0.154251865600017</v>
      </c>
      <c r="H709" s="16">
        <v>0.23522351882739301</v>
      </c>
      <c r="I709" s="16">
        <v>0.19234098272299199</v>
      </c>
      <c r="J709" s="16">
        <v>0.11409149548993899</v>
      </c>
      <c r="K709" s="16">
        <v>0.13511617761050199</v>
      </c>
      <c r="L709" s="16">
        <v>0.11662598274867</v>
      </c>
      <c r="M709" s="16"/>
      <c r="N709" s="16">
        <v>0.13978475940538199</v>
      </c>
      <c r="O709" s="16">
        <v>0.15763086900920001</v>
      </c>
      <c r="P709" s="16">
        <v>0.147533678254304</v>
      </c>
      <c r="Q709" s="16">
        <v>0.18549251218382201</v>
      </c>
      <c r="R709" s="16"/>
      <c r="S709" s="16">
        <v>0.14807094410964899</v>
      </c>
      <c r="T709" s="16">
        <v>0.172982828210306</v>
      </c>
      <c r="U709" s="16"/>
      <c r="V709" s="16">
        <v>0.14841224094314001</v>
      </c>
      <c r="W709" s="16">
        <v>0.109381290898812</v>
      </c>
      <c r="X709" s="16">
        <v>0.21730724114125</v>
      </c>
      <c r="Y709" s="16">
        <v>0.211766836464715</v>
      </c>
      <c r="Z709" s="16"/>
      <c r="AA709" s="16">
        <v>0.112252557969309</v>
      </c>
      <c r="AB709" s="16">
        <v>0.127983947099468</v>
      </c>
      <c r="AC709" s="16">
        <v>0.18048102447235301</v>
      </c>
      <c r="AD709" s="16">
        <v>0.20078935554841101</v>
      </c>
      <c r="AE709" s="16">
        <v>0.278202212940103</v>
      </c>
      <c r="AF709" s="16">
        <v>0.17129626076628901</v>
      </c>
      <c r="AG709" s="16"/>
      <c r="AH709" s="16">
        <v>0.193976961918114</v>
      </c>
      <c r="AI709" s="16">
        <v>0.146490981211989</v>
      </c>
      <c r="AJ709" s="16"/>
      <c r="AK709" s="16">
        <v>0.20310180585301901</v>
      </c>
      <c r="AL709" s="16">
        <v>0.16255699977666599</v>
      </c>
      <c r="AM709" s="16"/>
      <c r="AN709" s="16">
        <v>0.18658059919763401</v>
      </c>
      <c r="AO709" s="16">
        <v>0.17080615207709501</v>
      </c>
      <c r="AP709" s="16"/>
      <c r="AQ709" s="16">
        <v>0.17853143447088199</v>
      </c>
      <c r="AR709" s="16">
        <v>0.13657374383252199</v>
      </c>
      <c r="AS709" s="16">
        <v>0.190985675635687</v>
      </c>
      <c r="AT709" s="16"/>
      <c r="AU709" s="16">
        <v>0.16233948556726999</v>
      </c>
      <c r="AV709" s="16">
        <v>0.14664683868668099</v>
      </c>
      <c r="AW709" s="16"/>
      <c r="AX709" s="16">
        <v>0.180323556809875</v>
      </c>
      <c r="AY709" s="16">
        <v>7.2006782044062898E-2</v>
      </c>
      <c r="AZ709" s="16"/>
      <c r="BA709" s="16">
        <v>0.21910014266632299</v>
      </c>
      <c r="BB709" s="16">
        <v>0.27738959119949602</v>
      </c>
      <c r="BC709" s="16"/>
      <c r="BD709" s="16">
        <v>0.21974822004672001</v>
      </c>
      <c r="BE709" s="16">
        <v>0.140559834131749</v>
      </c>
    </row>
    <row r="710" spans="2:57" x14ac:dyDescent="0.35">
      <c r="B710" t="s">
        <v>702</v>
      </c>
      <c r="C710" s="16">
        <v>0.34584103108830999</v>
      </c>
      <c r="D710" s="16">
        <v>0.371953467916458</v>
      </c>
      <c r="E710" s="16">
        <v>0.32212591913095501</v>
      </c>
      <c r="F710" s="16"/>
      <c r="G710" s="16">
        <v>0.32048751223275701</v>
      </c>
      <c r="H710" s="16">
        <v>0.31236687551737902</v>
      </c>
      <c r="I710" s="16">
        <v>0.35982651414210898</v>
      </c>
      <c r="J710" s="16">
        <v>0.36555671843791299</v>
      </c>
      <c r="K710" s="16">
        <v>0.338289837069085</v>
      </c>
      <c r="L710" s="16">
        <v>0.36898624810627101</v>
      </c>
      <c r="M710" s="16"/>
      <c r="N710" s="16">
        <v>0.38855290878218401</v>
      </c>
      <c r="O710" s="16">
        <v>0.346044645709082</v>
      </c>
      <c r="P710" s="16">
        <v>0.326881366144673</v>
      </c>
      <c r="Q710" s="16">
        <v>0.34564293068143698</v>
      </c>
      <c r="R710" s="16"/>
      <c r="S710" s="16">
        <v>0.36601062005152801</v>
      </c>
      <c r="T710" s="16">
        <v>0.317762146333051</v>
      </c>
      <c r="U710" s="16"/>
      <c r="V710" s="16">
        <v>0.29251607032172999</v>
      </c>
      <c r="W710" s="16">
        <v>0.33177964010226901</v>
      </c>
      <c r="X710" s="16">
        <v>0.39599952315360698</v>
      </c>
      <c r="Y710" s="16">
        <v>0.432092924150841</v>
      </c>
      <c r="Z710" s="16"/>
      <c r="AA710" s="16">
        <v>0.287937098361496</v>
      </c>
      <c r="AB710" s="16">
        <v>0.32289480529296199</v>
      </c>
      <c r="AC710" s="16">
        <v>0.34506528649829898</v>
      </c>
      <c r="AD710" s="16">
        <v>0.41928229092417801</v>
      </c>
      <c r="AE710" s="16">
        <v>0.441478341364545</v>
      </c>
      <c r="AF710" s="16">
        <v>0.42627474222243</v>
      </c>
      <c r="AG710" s="16"/>
      <c r="AH710" s="16">
        <v>0.37747706544005799</v>
      </c>
      <c r="AI710" s="16">
        <v>0.35892692531680598</v>
      </c>
      <c r="AJ710" s="16"/>
      <c r="AK710" s="16">
        <v>0.33194635544013201</v>
      </c>
      <c r="AL710" s="16">
        <v>0.35380548186973898</v>
      </c>
      <c r="AM710" s="16"/>
      <c r="AN710" s="16">
        <v>0.39061259370781898</v>
      </c>
      <c r="AO710" s="16">
        <v>0.36451879548613197</v>
      </c>
      <c r="AP710" s="16"/>
      <c r="AQ710" s="16">
        <v>0.39366153257348002</v>
      </c>
      <c r="AR710" s="16">
        <v>0.32563952315618799</v>
      </c>
      <c r="AS710" s="16">
        <v>0.36544818255390299</v>
      </c>
      <c r="AT710" s="16"/>
      <c r="AU710" s="16">
        <v>0.37133889871604497</v>
      </c>
      <c r="AV710" s="16">
        <v>0.32186974424099402</v>
      </c>
      <c r="AW710" s="16"/>
      <c r="AX710" s="16">
        <v>0.37073866575676001</v>
      </c>
      <c r="AY710" s="16">
        <v>0.27108570208896698</v>
      </c>
      <c r="AZ710" s="16"/>
      <c r="BA710" s="16">
        <v>0.40058669708459499</v>
      </c>
      <c r="BB710" s="16">
        <v>0.38098702730864897</v>
      </c>
      <c r="BC710" s="16"/>
      <c r="BD710" s="16">
        <v>0.39381454010247002</v>
      </c>
      <c r="BE710" s="16">
        <v>0.38868214533072698</v>
      </c>
    </row>
    <row r="711" spans="2:57" x14ac:dyDescent="0.35">
      <c r="B711" t="s">
        <v>703</v>
      </c>
      <c r="C711" s="16">
        <v>0.17392422766781401</v>
      </c>
      <c r="D711" s="16">
        <v>0.17388883137807701</v>
      </c>
      <c r="E711" s="16">
        <v>0.17564315025829699</v>
      </c>
      <c r="F711" s="16"/>
      <c r="G711" s="16">
        <v>0.18149571479982901</v>
      </c>
      <c r="H711" s="16">
        <v>0.14925685941363701</v>
      </c>
      <c r="I711" s="16">
        <v>0.202549627254973</v>
      </c>
      <c r="J711" s="16">
        <v>0.163443229119525</v>
      </c>
      <c r="K711" s="16">
        <v>0.173197988121705</v>
      </c>
      <c r="L711" s="16">
        <v>0.176690913754943</v>
      </c>
      <c r="M711" s="16"/>
      <c r="N711" s="16">
        <v>0.140731386443017</v>
      </c>
      <c r="O711" s="16">
        <v>0.16127181372584801</v>
      </c>
      <c r="P711" s="16">
        <v>0.195903346705706</v>
      </c>
      <c r="Q711" s="16">
        <v>0.173324309941571</v>
      </c>
      <c r="R711" s="16"/>
      <c r="S711" s="16">
        <v>0.169472816296622</v>
      </c>
      <c r="T711" s="16">
        <v>0.17900362153100499</v>
      </c>
      <c r="U711" s="16"/>
      <c r="V711" s="16">
        <v>0.13222748275236801</v>
      </c>
      <c r="W711" s="16">
        <v>0.22105307310952499</v>
      </c>
      <c r="X711" s="16">
        <v>0.14714388733553399</v>
      </c>
      <c r="Y711" s="16">
        <v>0.19316693268874499</v>
      </c>
      <c r="Z711" s="16"/>
      <c r="AA711" s="16">
        <v>0.180296719404449</v>
      </c>
      <c r="AB711" s="16">
        <v>0.203774998913307</v>
      </c>
      <c r="AC711" s="16">
        <v>0.18667941526148901</v>
      </c>
      <c r="AD711" s="16">
        <v>0.16150028232848401</v>
      </c>
      <c r="AE711" s="16">
        <v>0.10117394866191599</v>
      </c>
      <c r="AF711" s="16">
        <v>0.17783652501580199</v>
      </c>
      <c r="AG711" s="16"/>
      <c r="AH711" s="16">
        <v>0.185786997083593</v>
      </c>
      <c r="AI711" s="16">
        <v>0.190031656514032</v>
      </c>
      <c r="AJ711" s="16"/>
      <c r="AK711" s="16">
        <v>0.206979268374925</v>
      </c>
      <c r="AL711" s="16">
        <v>0.18657338747368199</v>
      </c>
      <c r="AM711" s="16"/>
      <c r="AN711" s="16">
        <v>0.20751933282933999</v>
      </c>
      <c r="AO711" s="16">
        <v>0.16870792443490901</v>
      </c>
      <c r="AP711" s="16"/>
      <c r="AQ711" s="16">
        <v>0.198883967389517</v>
      </c>
      <c r="AR711" s="16">
        <v>0.17444199620883299</v>
      </c>
      <c r="AS711" s="16">
        <v>0.179587435780349</v>
      </c>
      <c r="AT711" s="16"/>
      <c r="AU711" s="16">
        <v>0.16793559945410799</v>
      </c>
      <c r="AV711" s="16">
        <v>0.18401400403097401</v>
      </c>
      <c r="AW711" s="16"/>
      <c r="AX711" s="16">
        <v>0.17856680309390899</v>
      </c>
      <c r="AY711" s="16">
        <v>0.18110904215260201</v>
      </c>
      <c r="AZ711" s="16"/>
      <c r="BA711" s="16">
        <v>0.18293654027564701</v>
      </c>
      <c r="BB711" s="16">
        <v>0.16658465366584699</v>
      </c>
      <c r="BC711" s="16"/>
      <c r="BD711" s="16">
        <v>0.20055891850786101</v>
      </c>
      <c r="BE711" s="16">
        <v>0.18736487821141701</v>
      </c>
    </row>
    <row r="712" spans="2:57" x14ac:dyDescent="0.35">
      <c r="B712" t="s">
        <v>704</v>
      </c>
      <c r="C712" s="16">
        <v>0.15677658680225001</v>
      </c>
      <c r="D712" s="16">
        <v>0.134230430783329</v>
      </c>
      <c r="E712" s="16">
        <v>0.17966179714672501</v>
      </c>
      <c r="F712" s="16"/>
      <c r="G712" s="16">
        <v>0.15850380731001501</v>
      </c>
      <c r="H712" s="16">
        <v>0.11396654270747</v>
      </c>
      <c r="I712" s="16">
        <v>0.127010919044974</v>
      </c>
      <c r="J712" s="16">
        <v>0.19935042125851099</v>
      </c>
      <c r="K712" s="16">
        <v>0.168545078764963</v>
      </c>
      <c r="L712" s="16">
        <v>0.173512241819644</v>
      </c>
      <c r="M712" s="16"/>
      <c r="N712" s="16">
        <v>0.181762603266935</v>
      </c>
      <c r="O712" s="16">
        <v>0.17476938358074001</v>
      </c>
      <c r="P712" s="16">
        <v>0.151439157741907</v>
      </c>
      <c r="Q712" s="16">
        <v>0.131848715354</v>
      </c>
      <c r="R712" s="16"/>
      <c r="S712" s="16">
        <v>0.16382165431961901</v>
      </c>
      <c r="T712" s="16">
        <v>0.14770453901077901</v>
      </c>
      <c r="U712" s="16"/>
      <c r="V712" s="16">
        <v>0.179664886008609</v>
      </c>
      <c r="W712" s="16">
        <v>0.15768676518792901</v>
      </c>
      <c r="X712" s="16">
        <v>0.15241523638205701</v>
      </c>
      <c r="Y712" s="16">
        <v>4.5805990375824099E-2</v>
      </c>
      <c r="Z712" s="16"/>
      <c r="AA712" s="16">
        <v>0.17525211899607901</v>
      </c>
      <c r="AB712" s="16">
        <v>0.199317467403551</v>
      </c>
      <c r="AC712" s="16">
        <v>0.13990669413350099</v>
      </c>
      <c r="AD712" s="16">
        <v>0.11867086761255299</v>
      </c>
      <c r="AE712" s="16">
        <v>8.4648466252933596E-2</v>
      </c>
      <c r="AF712" s="16">
        <v>0.20405801999479201</v>
      </c>
      <c r="AG712" s="16"/>
      <c r="AH712" s="16">
        <v>0.116902313179421</v>
      </c>
      <c r="AI712" s="16">
        <v>0.20792319946783699</v>
      </c>
      <c r="AJ712" s="16"/>
      <c r="AK712" s="16">
        <v>0.14161506993023101</v>
      </c>
      <c r="AL712" s="16">
        <v>0.204301106579064</v>
      </c>
      <c r="AM712" s="16"/>
      <c r="AN712" s="16">
        <v>0.110123846576848</v>
      </c>
      <c r="AO712" s="16">
        <v>0.203049313840309</v>
      </c>
      <c r="AP712" s="16"/>
      <c r="AQ712" s="16">
        <v>0.111865735794316</v>
      </c>
      <c r="AR712" s="16">
        <v>0.16774719928738899</v>
      </c>
      <c r="AS712" s="16">
        <v>0.192148506457165</v>
      </c>
      <c r="AT712" s="16"/>
      <c r="AU712" s="16">
        <v>0.160596674459658</v>
      </c>
      <c r="AV712" s="16">
        <v>0.15501981599922501</v>
      </c>
      <c r="AW712" s="16"/>
      <c r="AX712" s="16">
        <v>0.141217870998747</v>
      </c>
      <c r="AY712" s="16">
        <v>0.25439780691966402</v>
      </c>
      <c r="AZ712" s="16"/>
      <c r="BA712" s="16">
        <v>0.11700249941373</v>
      </c>
      <c r="BB712" s="16">
        <v>0.104162697963843</v>
      </c>
      <c r="BC712" s="16"/>
      <c r="BD712" s="16">
        <v>0.110955397054848</v>
      </c>
      <c r="BE712" s="16">
        <v>0.194562082745425</v>
      </c>
    </row>
    <row r="713" spans="2:57" x14ac:dyDescent="0.35">
      <c r="B713" t="s">
        <v>110</v>
      </c>
      <c r="C713" s="16">
        <v>0.16608759203180601</v>
      </c>
      <c r="D713" s="16">
        <v>0.118114089965466</v>
      </c>
      <c r="E713" s="16">
        <v>0.20961628579022801</v>
      </c>
      <c r="F713" s="16"/>
      <c r="G713" s="16">
        <v>0.185261100057381</v>
      </c>
      <c r="H713" s="16">
        <v>0.18918620353412199</v>
      </c>
      <c r="I713" s="16">
        <v>0.11827195683495199</v>
      </c>
      <c r="J713" s="16">
        <v>0.15755813569411201</v>
      </c>
      <c r="K713" s="16">
        <v>0.18485091843374399</v>
      </c>
      <c r="L713" s="16">
        <v>0.16418461357047301</v>
      </c>
      <c r="M713" s="16"/>
      <c r="N713" s="16">
        <v>0.149168342102482</v>
      </c>
      <c r="O713" s="16">
        <v>0.16028328797513</v>
      </c>
      <c r="P713" s="16">
        <v>0.178242451153411</v>
      </c>
      <c r="Q713" s="16">
        <v>0.16369153183917001</v>
      </c>
      <c r="R713" s="16"/>
      <c r="S713" s="16">
        <v>0.15262396522258101</v>
      </c>
      <c r="T713" s="16">
        <v>0.18254686491486</v>
      </c>
      <c r="U713" s="16"/>
      <c r="V713" s="16">
        <v>0.24717931997415299</v>
      </c>
      <c r="W713" s="16">
        <v>0.180099230701466</v>
      </c>
      <c r="X713" s="16">
        <v>8.7134111987551305E-2</v>
      </c>
      <c r="Y713" s="16">
        <v>0.11716731631987599</v>
      </c>
      <c r="Z713" s="16"/>
      <c r="AA713" s="16">
        <v>0.244261505268667</v>
      </c>
      <c r="AB713" s="16">
        <v>0.14602878129071201</v>
      </c>
      <c r="AC713" s="16">
        <v>0.14786757963435701</v>
      </c>
      <c r="AD713" s="16">
        <v>9.9757203586372994E-2</v>
      </c>
      <c r="AE713" s="16">
        <v>9.44970307805022E-2</v>
      </c>
      <c r="AF713" s="16">
        <v>2.05344520006874E-2</v>
      </c>
      <c r="AG713" s="16"/>
      <c r="AH713" s="16">
        <v>0.12585666237881399</v>
      </c>
      <c r="AI713" s="16">
        <v>9.6627237489335993E-2</v>
      </c>
      <c r="AJ713" s="16"/>
      <c r="AK713" s="16">
        <v>0.116357500401693</v>
      </c>
      <c r="AL713" s="16">
        <v>9.27630243008494E-2</v>
      </c>
      <c r="AM713" s="16"/>
      <c r="AN713" s="16">
        <v>0.10516362768836</v>
      </c>
      <c r="AO713" s="16">
        <v>9.2917814161555506E-2</v>
      </c>
      <c r="AP713" s="16"/>
      <c r="AQ713" s="16">
        <v>0.117057329771805</v>
      </c>
      <c r="AR713" s="16">
        <v>0.195597537515069</v>
      </c>
      <c r="AS713" s="16">
        <v>7.1830199572896006E-2</v>
      </c>
      <c r="AT713" s="16"/>
      <c r="AU713" s="16">
        <v>0.13778934180291899</v>
      </c>
      <c r="AV713" s="16">
        <v>0.192449597042126</v>
      </c>
      <c r="AW713" s="16"/>
      <c r="AX713" s="16">
        <v>0.12915310334070901</v>
      </c>
      <c r="AY713" s="16">
        <v>0.22140066679470499</v>
      </c>
      <c r="AZ713" s="16"/>
      <c r="BA713" s="16">
        <v>8.03741205597054E-2</v>
      </c>
      <c r="BB713" s="16">
        <v>7.0876029862165499E-2</v>
      </c>
      <c r="BC713" s="16"/>
      <c r="BD713" s="16">
        <v>7.4922924288100504E-2</v>
      </c>
      <c r="BE713" s="16">
        <v>8.8831059580683006E-2</v>
      </c>
    </row>
    <row r="714" spans="2:57" x14ac:dyDescent="0.35">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c r="AA714" s="16"/>
      <c r="AB714" s="16"/>
      <c r="AC714" s="16"/>
      <c r="AD714" s="16"/>
      <c r="AE714" s="16"/>
      <c r="AF714" s="16"/>
      <c r="AG714" s="16"/>
      <c r="AH714" s="16"/>
      <c r="AI714" s="16"/>
      <c r="AJ714" s="16"/>
      <c r="AK714" s="16"/>
      <c r="AL714" s="16"/>
      <c r="AM714" s="16"/>
      <c r="AN714" s="16"/>
      <c r="AO714" s="16"/>
      <c r="AP714" s="16"/>
      <c r="AQ714" s="16"/>
      <c r="AR714" s="16"/>
      <c r="AS714" s="16"/>
      <c r="AT714" s="16"/>
      <c r="AU714" s="16"/>
      <c r="AV714" s="16"/>
      <c r="AW714" s="16"/>
      <c r="AX714" s="16"/>
      <c r="AY714" s="16"/>
      <c r="AZ714" s="16"/>
      <c r="BA714" s="16"/>
      <c r="BB714" s="16"/>
      <c r="BC714" s="16"/>
      <c r="BD714" s="16"/>
      <c r="BE714" s="16"/>
    </row>
    <row r="715" spans="2:57" x14ac:dyDescent="0.35">
      <c r="B715" s="7" t="s">
        <v>708</v>
      </c>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c r="AA715" s="16"/>
      <c r="AB715" s="16"/>
      <c r="AC715" s="16"/>
      <c r="AD715" s="16"/>
      <c r="AE715" s="16"/>
      <c r="AF715" s="16"/>
      <c r="AG715" s="16"/>
      <c r="AH715" s="16"/>
      <c r="AI715" s="16"/>
      <c r="AJ715" s="16"/>
      <c r="AK715" s="16"/>
      <c r="AL715" s="16"/>
      <c r="AM715" s="16"/>
      <c r="AN715" s="16"/>
      <c r="AO715" s="16"/>
      <c r="AP715" s="16"/>
      <c r="AQ715" s="16"/>
      <c r="AR715" s="16"/>
      <c r="AS715" s="16"/>
      <c r="AT715" s="16"/>
      <c r="AU715" s="16"/>
      <c r="AV715" s="16"/>
      <c r="AW715" s="16"/>
      <c r="AX715" s="16"/>
      <c r="AY715" s="16"/>
      <c r="AZ715" s="16"/>
      <c r="BA715" s="16"/>
      <c r="BB715" s="16"/>
      <c r="BC715" s="16"/>
      <c r="BD715" s="16"/>
      <c r="BE715" s="16"/>
    </row>
    <row r="716" spans="2:57" x14ac:dyDescent="0.35">
      <c r="B716" s="15" t="s">
        <v>14</v>
      </c>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c r="AA716" s="16"/>
      <c r="AB716" s="16"/>
      <c r="AC716" s="16"/>
      <c r="AD716" s="16"/>
      <c r="AE716" s="16"/>
      <c r="AF716" s="16"/>
      <c r="AG716" s="16"/>
      <c r="AH716" s="16"/>
      <c r="AI716" s="16"/>
      <c r="AJ716" s="16"/>
      <c r="AK716" s="16"/>
      <c r="AL716" s="16"/>
      <c r="AM716" s="16"/>
      <c r="AN716" s="16"/>
      <c r="AO716" s="16"/>
      <c r="AP716" s="16"/>
      <c r="AQ716" s="16"/>
      <c r="AR716" s="16"/>
      <c r="AS716" s="16"/>
      <c r="AT716" s="16"/>
      <c r="AU716" s="16"/>
      <c r="AV716" s="16"/>
      <c r="AW716" s="16"/>
      <c r="AX716" s="16"/>
      <c r="AY716" s="16"/>
      <c r="AZ716" s="16"/>
      <c r="BA716" s="16"/>
      <c r="BB716" s="16"/>
      <c r="BC716" s="16"/>
      <c r="BD716" s="16"/>
      <c r="BE716" s="16"/>
    </row>
    <row r="717" spans="2:57" x14ac:dyDescent="0.35">
      <c r="B717" t="s">
        <v>701</v>
      </c>
      <c r="C717" s="16">
        <v>0.237119479729517</v>
      </c>
      <c r="D717" s="16">
        <v>0.26906856705248999</v>
      </c>
      <c r="E717" s="16">
        <v>0.20755386774247001</v>
      </c>
      <c r="F717" s="16"/>
      <c r="G717" s="16">
        <v>0.231100163549811</v>
      </c>
      <c r="H717" s="16">
        <v>0.29147449801688702</v>
      </c>
      <c r="I717" s="16">
        <v>0.328473424513259</v>
      </c>
      <c r="J717" s="16">
        <v>0.20293086918388401</v>
      </c>
      <c r="K717" s="16">
        <v>0.18573733440633799</v>
      </c>
      <c r="L717" s="16">
        <v>0.19031546188394599</v>
      </c>
      <c r="M717" s="16"/>
      <c r="N717" s="16">
        <v>0.22651281342853699</v>
      </c>
      <c r="O717" s="16">
        <v>0.17362729833535401</v>
      </c>
      <c r="P717" s="16">
        <v>0.23535487482400599</v>
      </c>
      <c r="Q717" s="16">
        <v>0.30282978188134202</v>
      </c>
      <c r="R717" s="16"/>
      <c r="S717" s="16">
        <v>0.22974099244180299</v>
      </c>
      <c r="T717" s="16">
        <v>0.25062721797201198</v>
      </c>
      <c r="U717" s="16"/>
      <c r="V717" s="16">
        <v>0.22959880435124699</v>
      </c>
      <c r="W717" s="16">
        <v>0.18550582914296601</v>
      </c>
      <c r="X717" s="16">
        <v>0.29289229390155003</v>
      </c>
      <c r="Y717" s="16">
        <v>0.34321239586241897</v>
      </c>
      <c r="Z717" s="16"/>
      <c r="AA717" s="16">
        <v>0.180063039784541</v>
      </c>
      <c r="AB717" s="16">
        <v>0.26238191244925801</v>
      </c>
      <c r="AC717" s="16">
        <v>0.20634065032100399</v>
      </c>
      <c r="AD717" s="16">
        <v>0.29183411355422301</v>
      </c>
      <c r="AE717" s="16">
        <v>0.33043515861461498</v>
      </c>
      <c r="AF717" s="16">
        <v>0.25784243575177601</v>
      </c>
      <c r="AG717" s="16"/>
      <c r="AH717" s="16">
        <v>0.25832820212095198</v>
      </c>
      <c r="AI717" s="16">
        <v>0.25881190218896699</v>
      </c>
      <c r="AJ717" s="16"/>
      <c r="AK717" s="16">
        <v>0.28315449853635799</v>
      </c>
      <c r="AL717" s="16">
        <v>0.25515920883055998</v>
      </c>
      <c r="AM717" s="16"/>
      <c r="AN717" s="16">
        <v>0.26577943178094898</v>
      </c>
      <c r="AO717" s="16">
        <v>0.26412143578068598</v>
      </c>
      <c r="AP717" s="16"/>
      <c r="AQ717" s="16">
        <v>0.21502263472042901</v>
      </c>
      <c r="AR717" s="16">
        <v>0.21940115010338401</v>
      </c>
      <c r="AS717" s="16">
        <v>0.30827788424958202</v>
      </c>
      <c r="AT717" s="16"/>
      <c r="AU717" s="16">
        <v>0.25667047679954103</v>
      </c>
      <c r="AV717" s="16">
        <v>0.218248550819169</v>
      </c>
      <c r="AW717" s="16"/>
      <c r="AX717" s="16">
        <v>0.26414868305720901</v>
      </c>
      <c r="AY717" s="16">
        <v>0.15262575866220501</v>
      </c>
      <c r="AZ717" s="16"/>
      <c r="BA717" s="16">
        <v>0.32747288324715801</v>
      </c>
      <c r="BB717" s="16">
        <v>0.30115761612666703</v>
      </c>
      <c r="BC717" s="16"/>
      <c r="BD717" s="16">
        <v>0.33784637827998498</v>
      </c>
      <c r="BE717" s="16">
        <v>0.20367448448130701</v>
      </c>
    </row>
    <row r="718" spans="2:57" x14ac:dyDescent="0.35">
      <c r="B718" t="s">
        <v>702</v>
      </c>
      <c r="C718" s="16">
        <v>0.372322017149953</v>
      </c>
      <c r="D718" s="16">
        <v>0.39149928545006901</v>
      </c>
      <c r="E718" s="16">
        <v>0.35192161527421001</v>
      </c>
      <c r="F718" s="16"/>
      <c r="G718" s="16">
        <v>0.33788069357198902</v>
      </c>
      <c r="H718" s="16">
        <v>0.34735292911536098</v>
      </c>
      <c r="I718" s="16">
        <v>0.34739578372281898</v>
      </c>
      <c r="J718" s="16">
        <v>0.35735783541907101</v>
      </c>
      <c r="K718" s="16">
        <v>0.42179950270293498</v>
      </c>
      <c r="L718" s="16">
        <v>0.404921334293044</v>
      </c>
      <c r="M718" s="16"/>
      <c r="N718" s="16">
        <v>0.45039821874591801</v>
      </c>
      <c r="O718" s="16">
        <v>0.41324148804102001</v>
      </c>
      <c r="P718" s="16">
        <v>0.35655420292241302</v>
      </c>
      <c r="Q718" s="16">
        <v>0.30629643244870502</v>
      </c>
      <c r="R718" s="16"/>
      <c r="S718" s="16">
        <v>0.40460430890043397</v>
      </c>
      <c r="T718" s="16">
        <v>0.32621886127872501</v>
      </c>
      <c r="U718" s="16"/>
      <c r="V718" s="16">
        <v>0.28486937329489598</v>
      </c>
      <c r="W718" s="16">
        <v>0.38447487123448398</v>
      </c>
      <c r="X718" s="16">
        <v>0.431686683780731</v>
      </c>
      <c r="Y718" s="16">
        <v>0.36679944626983002</v>
      </c>
      <c r="Z718" s="16"/>
      <c r="AA718" s="16">
        <v>0.32077613969260699</v>
      </c>
      <c r="AB718" s="16">
        <v>0.36270382876045998</v>
      </c>
      <c r="AC718" s="16">
        <v>0.44671219317162802</v>
      </c>
      <c r="AD718" s="16">
        <v>0.42846647234090701</v>
      </c>
      <c r="AE718" s="16">
        <v>0.42149958066744497</v>
      </c>
      <c r="AF718" s="16">
        <v>0.31063099672875599</v>
      </c>
      <c r="AG718" s="16"/>
      <c r="AH718" s="16">
        <v>0.40589694338323601</v>
      </c>
      <c r="AI718" s="16">
        <v>0.34146197705541698</v>
      </c>
      <c r="AJ718" s="16"/>
      <c r="AK718" s="16">
        <v>0.38148149159125</v>
      </c>
      <c r="AL718" s="16">
        <v>0.370354149860742</v>
      </c>
      <c r="AM718" s="16"/>
      <c r="AN718" s="16">
        <v>0.42000401807131899</v>
      </c>
      <c r="AO718" s="16">
        <v>0.37919454915880701</v>
      </c>
      <c r="AP718" s="16"/>
      <c r="AQ718" s="16">
        <v>0.45761555046269597</v>
      </c>
      <c r="AR718" s="16">
        <v>0.37013402160674602</v>
      </c>
      <c r="AS718" s="16">
        <v>0.340672645087994</v>
      </c>
      <c r="AT718" s="16"/>
      <c r="AU718" s="16">
        <v>0.38943973093301398</v>
      </c>
      <c r="AV718" s="16">
        <v>0.35105378242545898</v>
      </c>
      <c r="AW718" s="16"/>
      <c r="AX718" s="16">
        <v>0.39017497078477498</v>
      </c>
      <c r="AY718" s="16">
        <v>0.356931742228357</v>
      </c>
      <c r="AZ718" s="16"/>
      <c r="BA718" s="16">
        <v>0.37459262904672802</v>
      </c>
      <c r="BB718" s="16">
        <v>0.388029939643317</v>
      </c>
      <c r="BC718" s="16"/>
      <c r="BD718" s="16">
        <v>0.394994404053857</v>
      </c>
      <c r="BE718" s="16">
        <v>0.414652826023795</v>
      </c>
    </row>
    <row r="719" spans="2:57" x14ac:dyDescent="0.35">
      <c r="B719" t="s">
        <v>703</v>
      </c>
      <c r="C719" s="16">
        <v>0.122949231522046</v>
      </c>
      <c r="D719" s="16">
        <v>0.137512696991517</v>
      </c>
      <c r="E719" s="16">
        <v>0.110339493694179</v>
      </c>
      <c r="F719" s="16"/>
      <c r="G719" s="16">
        <v>0.15463458895385901</v>
      </c>
      <c r="H719" s="16">
        <v>8.8651406250904494E-2</v>
      </c>
      <c r="I719" s="16">
        <v>0.11817334544124</v>
      </c>
      <c r="J719" s="16">
        <v>0.20188650196296601</v>
      </c>
      <c r="K719" s="16">
        <v>9.68214347525716E-2</v>
      </c>
      <c r="L719" s="16">
        <v>9.8210961595855406E-2</v>
      </c>
      <c r="M719" s="16"/>
      <c r="N719" s="16">
        <v>7.9326754396074506E-2</v>
      </c>
      <c r="O719" s="16">
        <v>0.123866107475527</v>
      </c>
      <c r="P719" s="16">
        <v>0.13734485401718499</v>
      </c>
      <c r="Q719" s="16">
        <v>0.13015221179734701</v>
      </c>
      <c r="R719" s="16"/>
      <c r="S719" s="16">
        <v>9.9736525758505695E-2</v>
      </c>
      <c r="T719" s="16">
        <v>0.15922485034117501</v>
      </c>
      <c r="U719" s="16"/>
      <c r="V719" s="16">
        <v>0.105277854751858</v>
      </c>
      <c r="W719" s="16">
        <v>0.141039818035366</v>
      </c>
      <c r="X719" s="16">
        <v>0.114379108131461</v>
      </c>
      <c r="Y719" s="16">
        <v>0.128245709839582</v>
      </c>
      <c r="Z719" s="16"/>
      <c r="AA719" s="16">
        <v>0.124203446259119</v>
      </c>
      <c r="AB719" s="16">
        <v>0.12026569665806899</v>
      </c>
      <c r="AC719" s="16">
        <v>0.12024182303843001</v>
      </c>
      <c r="AD719" s="16">
        <v>0.115382558612379</v>
      </c>
      <c r="AE719" s="16">
        <v>0.117925127267081</v>
      </c>
      <c r="AF719" s="16">
        <v>0.198590361243623</v>
      </c>
      <c r="AG719" s="16"/>
      <c r="AH719" s="16">
        <v>0.13012274520681</v>
      </c>
      <c r="AI719" s="16">
        <v>0.14253021022417101</v>
      </c>
      <c r="AJ719" s="16"/>
      <c r="AK719" s="16">
        <v>0.14626232853346699</v>
      </c>
      <c r="AL719" s="16">
        <v>0.12840633907679</v>
      </c>
      <c r="AM719" s="16"/>
      <c r="AN719" s="16">
        <v>0.131954620614438</v>
      </c>
      <c r="AO719" s="16">
        <v>0.119211448839145</v>
      </c>
      <c r="AP719" s="16"/>
      <c r="AQ719" s="16">
        <v>0.13831408221487099</v>
      </c>
      <c r="AR719" s="16">
        <v>0.12810522124927101</v>
      </c>
      <c r="AS719" s="16">
        <v>0.111867027892883</v>
      </c>
      <c r="AT719" s="16"/>
      <c r="AU719" s="16">
        <v>0.12807445092073599</v>
      </c>
      <c r="AV719" s="16">
        <v>0.119064802501368</v>
      </c>
      <c r="AW719" s="16"/>
      <c r="AX719" s="16">
        <v>0.12386623220122001</v>
      </c>
      <c r="AY719" s="16">
        <v>9.5149068643797699E-2</v>
      </c>
      <c r="AZ719" s="16"/>
      <c r="BA719" s="16">
        <v>0.154059120447571</v>
      </c>
      <c r="BB719" s="16">
        <v>0.145564961068188</v>
      </c>
      <c r="BC719" s="16"/>
      <c r="BD719" s="16">
        <v>0.121820532943719</v>
      </c>
      <c r="BE719" s="16">
        <v>0.15640263980239999</v>
      </c>
    </row>
    <row r="720" spans="2:57" x14ac:dyDescent="0.35">
      <c r="B720" t="s">
        <v>704</v>
      </c>
      <c r="C720" s="16">
        <v>0.108620308720183</v>
      </c>
      <c r="D720" s="16">
        <v>9.5728696654073506E-2</v>
      </c>
      <c r="E720" s="16">
        <v>0.121889684693123</v>
      </c>
      <c r="F720" s="16"/>
      <c r="G720" s="16">
        <v>7.9120151564613606E-2</v>
      </c>
      <c r="H720" s="16">
        <v>9.6503207524416296E-2</v>
      </c>
      <c r="I720" s="16">
        <v>0.108465114002184</v>
      </c>
      <c r="J720" s="16">
        <v>0.12120956890581</v>
      </c>
      <c r="K720" s="16">
        <v>0.10569050298256</v>
      </c>
      <c r="L720" s="16">
        <v>0.12882970465589999</v>
      </c>
      <c r="M720" s="16"/>
      <c r="N720" s="16">
        <v>8.2810443079857896E-2</v>
      </c>
      <c r="O720" s="16">
        <v>0.130628146480776</v>
      </c>
      <c r="P720" s="16">
        <v>0.107131021233907</v>
      </c>
      <c r="Q720" s="16">
        <v>0.110257341452892</v>
      </c>
      <c r="R720" s="16"/>
      <c r="S720" s="16">
        <v>0.111041731175843</v>
      </c>
      <c r="T720" s="16">
        <v>0.106048628560797</v>
      </c>
      <c r="U720" s="16"/>
      <c r="V720" s="16">
        <v>0.146264289608832</v>
      </c>
      <c r="W720" s="16">
        <v>0.108082258721568</v>
      </c>
      <c r="X720" s="16">
        <v>8.5471463563592601E-2</v>
      </c>
      <c r="Y720" s="16">
        <v>5.3811024356871698E-2</v>
      </c>
      <c r="Z720" s="16"/>
      <c r="AA720" s="16">
        <v>0.13715066699812001</v>
      </c>
      <c r="AB720" s="16">
        <v>0.12582035326920199</v>
      </c>
      <c r="AC720" s="16">
        <v>0.10937567066031199</v>
      </c>
      <c r="AD720" s="16">
        <v>6.2149935326584103E-2</v>
      </c>
      <c r="AE720" s="16">
        <v>6.3306323230685593E-2</v>
      </c>
      <c r="AF720" s="16">
        <v>9.9403639703852506E-2</v>
      </c>
      <c r="AG720" s="16"/>
      <c r="AH720" s="16">
        <v>8.4581726022456602E-2</v>
      </c>
      <c r="AI720" s="16">
        <v>0.16801095921876</v>
      </c>
      <c r="AJ720" s="16"/>
      <c r="AK720" s="16">
        <v>8.2201040775031597E-2</v>
      </c>
      <c r="AL720" s="16">
        <v>0.159477677924864</v>
      </c>
      <c r="AM720" s="16"/>
      <c r="AN720" s="16">
        <v>7.1148202527711396E-2</v>
      </c>
      <c r="AO720" s="16">
        <v>0.14839819976385099</v>
      </c>
      <c r="AP720" s="16"/>
      <c r="AQ720" s="16">
        <v>9.5651158244734899E-2</v>
      </c>
      <c r="AR720" s="16">
        <v>0.106007490405124</v>
      </c>
      <c r="AS720" s="16">
        <v>0.14599385594272099</v>
      </c>
      <c r="AT720" s="16"/>
      <c r="AU720" s="16">
        <v>0.101163516056531</v>
      </c>
      <c r="AV720" s="16">
        <v>0.11929698660252799</v>
      </c>
      <c r="AW720" s="16"/>
      <c r="AX720" s="16">
        <v>9.3956095220172897E-2</v>
      </c>
      <c r="AY720" s="16">
        <v>0.182447368793174</v>
      </c>
      <c r="AZ720" s="16"/>
      <c r="BA720" s="16">
        <v>7.8724272301194706E-2</v>
      </c>
      <c r="BB720" s="16">
        <v>9.0847546548550803E-2</v>
      </c>
      <c r="BC720" s="16"/>
      <c r="BD720" s="16">
        <v>7.3833596041202501E-2</v>
      </c>
      <c r="BE720" s="16">
        <v>0.13719414917324199</v>
      </c>
    </row>
    <row r="721" spans="2:57" x14ac:dyDescent="0.35">
      <c r="B721" t="s">
        <v>110</v>
      </c>
      <c r="C721" s="16">
        <v>0.1589889628783</v>
      </c>
      <c r="D721" s="16">
        <v>0.10619075385185101</v>
      </c>
      <c r="E721" s="16">
        <v>0.20829533859601801</v>
      </c>
      <c r="F721" s="16"/>
      <c r="G721" s="16">
        <v>0.197264402359728</v>
      </c>
      <c r="H721" s="16">
        <v>0.17601795909243101</v>
      </c>
      <c r="I721" s="16">
        <v>9.7492332320498101E-2</v>
      </c>
      <c r="J721" s="16">
        <v>0.11661522452827</v>
      </c>
      <c r="K721" s="16">
        <v>0.18995122515559501</v>
      </c>
      <c r="L721" s="16">
        <v>0.177722537571255</v>
      </c>
      <c r="M721" s="16"/>
      <c r="N721" s="16">
        <v>0.160951770349613</v>
      </c>
      <c r="O721" s="16">
        <v>0.158636959667323</v>
      </c>
      <c r="P721" s="16">
        <v>0.16361504700248899</v>
      </c>
      <c r="Q721" s="16">
        <v>0.15046423241971299</v>
      </c>
      <c r="R721" s="16"/>
      <c r="S721" s="16">
        <v>0.154876441723414</v>
      </c>
      <c r="T721" s="16">
        <v>0.157880441847291</v>
      </c>
      <c r="U721" s="16"/>
      <c r="V721" s="16">
        <v>0.233989677993167</v>
      </c>
      <c r="W721" s="16">
        <v>0.18089722286561499</v>
      </c>
      <c r="X721" s="16">
        <v>7.5570450622664903E-2</v>
      </c>
      <c r="Y721" s="16">
        <v>0.107931423671297</v>
      </c>
      <c r="Z721" s="16"/>
      <c r="AA721" s="16">
        <v>0.23780670726561301</v>
      </c>
      <c r="AB721" s="16">
        <v>0.128828208863011</v>
      </c>
      <c r="AC721" s="16">
        <v>0.117329662808627</v>
      </c>
      <c r="AD721" s="16">
        <v>0.102166920165907</v>
      </c>
      <c r="AE721" s="16">
        <v>6.6833810220172304E-2</v>
      </c>
      <c r="AF721" s="16">
        <v>0.133532566571993</v>
      </c>
      <c r="AG721" s="16"/>
      <c r="AH721" s="16">
        <v>0.121070383266545</v>
      </c>
      <c r="AI721" s="16">
        <v>8.9184951312684696E-2</v>
      </c>
      <c r="AJ721" s="16"/>
      <c r="AK721" s="16">
        <v>0.10690064056389199</v>
      </c>
      <c r="AL721" s="16">
        <v>8.6602624307043796E-2</v>
      </c>
      <c r="AM721" s="16"/>
      <c r="AN721" s="16">
        <v>0.111113727005582</v>
      </c>
      <c r="AO721" s="16">
        <v>8.9074366457510795E-2</v>
      </c>
      <c r="AP721" s="16"/>
      <c r="AQ721" s="16">
        <v>9.3396574357269793E-2</v>
      </c>
      <c r="AR721" s="16">
        <v>0.17635211663547401</v>
      </c>
      <c r="AS721" s="16">
        <v>9.31885868268197E-2</v>
      </c>
      <c r="AT721" s="16"/>
      <c r="AU721" s="16">
        <v>0.124651825290177</v>
      </c>
      <c r="AV721" s="16">
        <v>0.192335877651476</v>
      </c>
      <c r="AW721" s="16"/>
      <c r="AX721" s="16">
        <v>0.127854018736622</v>
      </c>
      <c r="AY721" s="16">
        <v>0.212846061672465</v>
      </c>
      <c r="AZ721" s="16"/>
      <c r="BA721" s="16">
        <v>6.5151094957349096E-2</v>
      </c>
      <c r="BB721" s="16">
        <v>7.4399936613277207E-2</v>
      </c>
      <c r="BC721" s="16"/>
      <c r="BD721" s="16">
        <v>7.1505088681236895E-2</v>
      </c>
      <c r="BE721" s="16">
        <v>8.8075900519256595E-2</v>
      </c>
    </row>
    <row r="722" spans="2:57" x14ac:dyDescent="0.35">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c r="AA722" s="16"/>
      <c r="AB722" s="16"/>
      <c r="AC722" s="16"/>
      <c r="AD722" s="16"/>
      <c r="AE722" s="16"/>
      <c r="AF722" s="16"/>
      <c r="AG722" s="16"/>
      <c r="AH722" s="16"/>
      <c r="AI722" s="16"/>
      <c r="AJ722" s="16"/>
      <c r="AK722" s="16"/>
      <c r="AL722" s="16"/>
      <c r="AM722" s="16"/>
      <c r="AN722" s="16"/>
      <c r="AO722" s="16"/>
      <c r="AP722" s="16"/>
      <c r="AQ722" s="16"/>
      <c r="AR722" s="16"/>
      <c r="AS722" s="16"/>
      <c r="AT722" s="16"/>
      <c r="AU722" s="16"/>
      <c r="AV722" s="16"/>
      <c r="AW722" s="16"/>
      <c r="AX722" s="16"/>
      <c r="AY722" s="16"/>
      <c r="AZ722" s="16"/>
      <c r="BA722" s="16"/>
      <c r="BB722" s="16"/>
      <c r="BC722" s="16"/>
      <c r="BD722" s="16"/>
      <c r="BE722" s="16"/>
    </row>
    <row r="723" spans="2:57" x14ac:dyDescent="0.35">
      <c r="B723" s="7" t="s">
        <v>709</v>
      </c>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c r="AA723" s="16"/>
      <c r="AB723" s="16"/>
      <c r="AC723" s="16"/>
      <c r="AD723" s="16"/>
      <c r="AE723" s="16"/>
      <c r="AF723" s="16"/>
      <c r="AG723" s="16"/>
      <c r="AH723" s="16"/>
      <c r="AI723" s="16"/>
      <c r="AJ723" s="16"/>
      <c r="AK723" s="16"/>
      <c r="AL723" s="16"/>
      <c r="AM723" s="16"/>
      <c r="AN723" s="16"/>
      <c r="AO723" s="16"/>
      <c r="AP723" s="16"/>
      <c r="AQ723" s="16"/>
      <c r="AR723" s="16"/>
      <c r="AS723" s="16"/>
      <c r="AT723" s="16"/>
      <c r="AU723" s="16"/>
      <c r="AV723" s="16"/>
      <c r="AW723" s="16"/>
      <c r="AX723" s="16"/>
      <c r="AY723" s="16"/>
      <c r="AZ723" s="16"/>
      <c r="BA723" s="16"/>
      <c r="BB723" s="16"/>
      <c r="BC723" s="16"/>
      <c r="BD723" s="16"/>
      <c r="BE723" s="16"/>
    </row>
    <row r="724" spans="2:57" x14ac:dyDescent="0.35">
      <c r="B724" s="15" t="s">
        <v>14</v>
      </c>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c r="AA724" s="16"/>
      <c r="AB724" s="16"/>
      <c r="AC724" s="16"/>
      <c r="AD724" s="16"/>
      <c r="AE724" s="16"/>
      <c r="AF724" s="16"/>
      <c r="AG724" s="16"/>
      <c r="AH724" s="16"/>
      <c r="AI724" s="16"/>
      <c r="AJ724" s="16"/>
      <c r="AK724" s="16"/>
      <c r="AL724" s="16"/>
      <c r="AM724" s="16"/>
      <c r="AN724" s="16"/>
      <c r="AO724" s="16"/>
      <c r="AP724" s="16"/>
      <c r="AQ724" s="16"/>
      <c r="AR724" s="16"/>
      <c r="AS724" s="16"/>
      <c r="AT724" s="16"/>
      <c r="AU724" s="16"/>
      <c r="AV724" s="16"/>
      <c r="AW724" s="16"/>
      <c r="AX724" s="16"/>
      <c r="AY724" s="16"/>
      <c r="AZ724" s="16"/>
      <c r="BA724" s="16"/>
      <c r="BB724" s="16"/>
      <c r="BC724" s="16"/>
      <c r="BD724" s="16"/>
      <c r="BE724" s="16"/>
    </row>
    <row r="725" spans="2:57" x14ac:dyDescent="0.35">
      <c r="B725" t="s">
        <v>701</v>
      </c>
      <c r="C725" s="16">
        <v>0.27453020689261098</v>
      </c>
      <c r="D725" s="16">
        <v>0.32798318546007799</v>
      </c>
      <c r="E725" s="16">
        <v>0.222709083496719</v>
      </c>
      <c r="F725" s="16"/>
      <c r="G725" s="16">
        <v>0.24185296946469101</v>
      </c>
      <c r="H725" s="16">
        <v>0.351010013259825</v>
      </c>
      <c r="I725" s="16">
        <v>0.340380287724528</v>
      </c>
      <c r="J725" s="16">
        <v>0.182081145441714</v>
      </c>
      <c r="K725" s="16">
        <v>0.25947299341812402</v>
      </c>
      <c r="L725" s="16">
        <v>0.25961634955812002</v>
      </c>
      <c r="M725" s="16"/>
      <c r="N725" s="16">
        <v>0.27241531017544601</v>
      </c>
      <c r="O725" s="16">
        <v>0.243602444435249</v>
      </c>
      <c r="P725" s="16">
        <v>0.27006714913325203</v>
      </c>
      <c r="Q725" s="16">
        <v>0.310149273331914</v>
      </c>
      <c r="R725" s="16"/>
      <c r="S725" s="16">
        <v>0.27345258734543099</v>
      </c>
      <c r="T725" s="16">
        <v>0.27889791292844901</v>
      </c>
      <c r="U725" s="16"/>
      <c r="V725" s="16">
        <v>0.26259674834893998</v>
      </c>
      <c r="W725" s="16">
        <v>0.24064934907289501</v>
      </c>
      <c r="X725" s="16">
        <v>0.31514913117475402</v>
      </c>
      <c r="Y725" s="16">
        <v>0.35725610850378298</v>
      </c>
      <c r="Z725" s="16"/>
      <c r="AA725" s="16">
        <v>0.24571074129943599</v>
      </c>
      <c r="AB725" s="16">
        <v>0.219651066834266</v>
      </c>
      <c r="AC725" s="16">
        <v>0.19927774248035099</v>
      </c>
      <c r="AD725" s="16">
        <v>0.30338262246495601</v>
      </c>
      <c r="AE725" s="16">
        <v>0.42395257341620801</v>
      </c>
      <c r="AF725" s="16">
        <v>0.56190000056327205</v>
      </c>
      <c r="AG725" s="16"/>
      <c r="AH725" s="16">
        <v>0.30027586678408902</v>
      </c>
      <c r="AI725" s="16">
        <v>0.27552033430073403</v>
      </c>
      <c r="AJ725" s="16"/>
      <c r="AK725" s="16">
        <v>0.28876591379314598</v>
      </c>
      <c r="AL725" s="16">
        <v>0.29191448546337501</v>
      </c>
      <c r="AM725" s="16"/>
      <c r="AN725" s="16">
        <v>0.30390253601506301</v>
      </c>
      <c r="AO725" s="16">
        <v>0.28997628961928601</v>
      </c>
      <c r="AP725" s="16"/>
      <c r="AQ725" s="16">
        <v>0.374910379614462</v>
      </c>
      <c r="AR725" s="16">
        <v>0.221423389776539</v>
      </c>
      <c r="AS725" s="16">
        <v>0.30138602358581601</v>
      </c>
      <c r="AT725" s="16"/>
      <c r="AU725" s="16">
        <v>0.30526296536273301</v>
      </c>
      <c r="AV725" s="16">
        <v>0.24057340240570599</v>
      </c>
      <c r="AW725" s="16"/>
      <c r="AX725" s="16">
        <v>0.29363204272725701</v>
      </c>
      <c r="AY725" s="16">
        <v>0.23923794266222001</v>
      </c>
      <c r="AZ725" s="16"/>
      <c r="BA725" s="16">
        <v>0.33569648439807798</v>
      </c>
      <c r="BB725" s="16">
        <v>0.35336073698852299</v>
      </c>
      <c r="BC725" s="16"/>
      <c r="BD725" s="16">
        <v>0.36466748057127701</v>
      </c>
      <c r="BE725" s="16">
        <v>0.26955404412940298</v>
      </c>
    </row>
    <row r="726" spans="2:57" x14ac:dyDescent="0.35">
      <c r="B726" t="s">
        <v>702</v>
      </c>
      <c r="C726" s="16">
        <v>0.336228038389357</v>
      </c>
      <c r="D726" s="16">
        <v>0.36076198115105101</v>
      </c>
      <c r="E726" s="16">
        <v>0.31264133478887202</v>
      </c>
      <c r="F726" s="16"/>
      <c r="G726" s="16">
        <v>0.31540020804240398</v>
      </c>
      <c r="H726" s="16">
        <v>0.26622445381311199</v>
      </c>
      <c r="I726" s="16">
        <v>0.35957221683623097</v>
      </c>
      <c r="J726" s="16">
        <v>0.32600675622695002</v>
      </c>
      <c r="K726" s="16">
        <v>0.33936340964276102</v>
      </c>
      <c r="L726" s="16">
        <v>0.39454884703027199</v>
      </c>
      <c r="M726" s="16"/>
      <c r="N726" s="16">
        <v>0.38385696537745001</v>
      </c>
      <c r="O726" s="16">
        <v>0.37325215527623601</v>
      </c>
      <c r="P726" s="16">
        <v>0.32715038383237999</v>
      </c>
      <c r="Q726" s="16">
        <v>0.28457390068837102</v>
      </c>
      <c r="R726" s="16"/>
      <c r="S726" s="16">
        <v>0.36287206451997001</v>
      </c>
      <c r="T726" s="16">
        <v>0.298277615432405</v>
      </c>
      <c r="U726" s="16"/>
      <c r="V726" s="16">
        <v>0.22370491426870601</v>
      </c>
      <c r="W726" s="16">
        <v>0.33269882353725599</v>
      </c>
      <c r="X726" s="16">
        <v>0.43265086586993601</v>
      </c>
      <c r="Y726" s="16">
        <v>0.35689381450709201</v>
      </c>
      <c r="Z726" s="16"/>
      <c r="AA726" s="16">
        <v>0.24302989269144301</v>
      </c>
      <c r="AB726" s="16">
        <v>0.33525726784190601</v>
      </c>
      <c r="AC726" s="16">
        <v>0.40320421020068697</v>
      </c>
      <c r="AD726" s="16">
        <v>0.44883995642181301</v>
      </c>
      <c r="AE726" s="16">
        <v>0.43099897747648702</v>
      </c>
      <c r="AF726" s="16">
        <v>0.25029971210357399</v>
      </c>
      <c r="AG726" s="16"/>
      <c r="AH726" s="16">
        <v>0.36313942538029198</v>
      </c>
      <c r="AI726" s="16">
        <v>0.38956388274727699</v>
      </c>
      <c r="AJ726" s="16"/>
      <c r="AK726" s="16">
        <v>0.35283380768517603</v>
      </c>
      <c r="AL726" s="16">
        <v>0.36205318290875499</v>
      </c>
      <c r="AM726" s="16"/>
      <c r="AN726" s="16">
        <v>0.38643113067421297</v>
      </c>
      <c r="AO726" s="16">
        <v>0.344375997609912</v>
      </c>
      <c r="AP726" s="16"/>
      <c r="AQ726" s="16">
        <v>0.35086800728991901</v>
      </c>
      <c r="AR726" s="16">
        <v>0.33174362081317998</v>
      </c>
      <c r="AS726" s="16">
        <v>0.388445963624166</v>
      </c>
      <c r="AT726" s="16"/>
      <c r="AU726" s="16">
        <v>0.35158041546805302</v>
      </c>
      <c r="AV726" s="16">
        <v>0.324032010947996</v>
      </c>
      <c r="AW726" s="16"/>
      <c r="AX726" s="16">
        <v>0.36063026897388301</v>
      </c>
      <c r="AY726" s="16">
        <v>0.28777580407708397</v>
      </c>
      <c r="AZ726" s="16"/>
      <c r="BA726" s="16">
        <v>0.37551072364610999</v>
      </c>
      <c r="BB726" s="16">
        <v>0.36247978875938602</v>
      </c>
      <c r="BC726" s="16"/>
      <c r="BD726" s="16">
        <v>0.37065051758035999</v>
      </c>
      <c r="BE726" s="16">
        <v>0.38620539978012702</v>
      </c>
    </row>
    <row r="727" spans="2:57" x14ac:dyDescent="0.35">
      <c r="B727" t="s">
        <v>703</v>
      </c>
      <c r="C727" s="16">
        <v>0.135344972010811</v>
      </c>
      <c r="D727" s="16">
        <v>0.12597850541157099</v>
      </c>
      <c r="E727" s="16">
        <v>0.145532693361417</v>
      </c>
      <c r="F727" s="16"/>
      <c r="G727" s="16">
        <v>0.17344912702741699</v>
      </c>
      <c r="H727" s="16">
        <v>0.15744992487769399</v>
      </c>
      <c r="I727" s="16">
        <v>9.1401573481077206E-2</v>
      </c>
      <c r="J727" s="16">
        <v>0.18676942255675899</v>
      </c>
      <c r="K727" s="16">
        <v>0.11525711916416</v>
      </c>
      <c r="L727" s="16">
        <v>0.105651715908466</v>
      </c>
      <c r="M727" s="16"/>
      <c r="N727" s="16">
        <v>0.108595999448366</v>
      </c>
      <c r="O727" s="16">
        <v>0.115564253030027</v>
      </c>
      <c r="P727" s="16">
        <v>0.15591515862508701</v>
      </c>
      <c r="Q727" s="16">
        <v>0.13861985791133</v>
      </c>
      <c r="R727" s="16"/>
      <c r="S727" s="16">
        <v>0.11674023862754</v>
      </c>
      <c r="T727" s="16">
        <v>0.164786889055516</v>
      </c>
      <c r="U727" s="16"/>
      <c r="V727" s="16">
        <v>0.14725397025839099</v>
      </c>
      <c r="W727" s="16">
        <v>0.14332436176300101</v>
      </c>
      <c r="X727" s="16">
        <v>0.12395018533225299</v>
      </c>
      <c r="Y727" s="16">
        <v>7.5533459297089406E-2</v>
      </c>
      <c r="Z727" s="16"/>
      <c r="AA727" s="16">
        <v>0.16624976317550699</v>
      </c>
      <c r="AB727" s="16">
        <v>0.148472901310338</v>
      </c>
      <c r="AC727" s="16">
        <v>0.118259849409146</v>
      </c>
      <c r="AD727" s="16">
        <v>0.114209513867466</v>
      </c>
      <c r="AE727" s="16">
        <v>7.6144792994030597E-2</v>
      </c>
      <c r="AF727" s="16">
        <v>4.18297719453673E-2</v>
      </c>
      <c r="AG727" s="16"/>
      <c r="AH727" s="16">
        <v>0.143632336645034</v>
      </c>
      <c r="AI727" s="16">
        <v>0.120896478482535</v>
      </c>
      <c r="AJ727" s="16"/>
      <c r="AK727" s="16">
        <v>0.15496700648348999</v>
      </c>
      <c r="AL727" s="16">
        <v>0.13187170600034401</v>
      </c>
      <c r="AM727" s="16"/>
      <c r="AN727" s="16">
        <v>0.135132778337511</v>
      </c>
      <c r="AO727" s="16">
        <v>0.153000663425365</v>
      </c>
      <c r="AP727" s="16"/>
      <c r="AQ727" s="16">
        <v>0.148098280163486</v>
      </c>
      <c r="AR727" s="16">
        <v>0.13764080874389301</v>
      </c>
      <c r="AS727" s="16">
        <v>0.14194781431883199</v>
      </c>
      <c r="AT727" s="16"/>
      <c r="AU727" s="16">
        <v>0.12621303466627501</v>
      </c>
      <c r="AV727" s="16">
        <v>0.14341240129900801</v>
      </c>
      <c r="AW727" s="16"/>
      <c r="AX727" s="16">
        <v>0.134602826312712</v>
      </c>
      <c r="AY727" s="16">
        <v>0.130822493710852</v>
      </c>
      <c r="AZ727" s="16"/>
      <c r="BA727" s="16">
        <v>0.151347097937681</v>
      </c>
      <c r="BB727" s="16">
        <v>0.122126469840489</v>
      </c>
      <c r="BC727" s="16"/>
      <c r="BD727" s="16">
        <v>0.13713032035891001</v>
      </c>
      <c r="BE727" s="16">
        <v>0.14829120734364101</v>
      </c>
    </row>
    <row r="728" spans="2:57" x14ac:dyDescent="0.35">
      <c r="B728" t="s">
        <v>704</v>
      </c>
      <c r="C728" s="16">
        <v>9.6265827893705594E-2</v>
      </c>
      <c r="D728" s="16">
        <v>7.2580395608694795E-2</v>
      </c>
      <c r="E728" s="16">
        <v>0.119644312276597</v>
      </c>
      <c r="F728" s="16"/>
      <c r="G728" s="16">
        <v>9.5267217600567597E-2</v>
      </c>
      <c r="H728" s="16">
        <v>5.6221586881974699E-2</v>
      </c>
      <c r="I728" s="16">
        <v>8.9270105216322407E-2</v>
      </c>
      <c r="J728" s="16">
        <v>0.131347144937115</v>
      </c>
      <c r="K728" s="16">
        <v>0.108148634149328</v>
      </c>
      <c r="L728" s="16">
        <v>0.100177364917497</v>
      </c>
      <c r="M728" s="16"/>
      <c r="N728" s="16">
        <v>0.105231811500664</v>
      </c>
      <c r="O728" s="16">
        <v>0.121008819509051</v>
      </c>
      <c r="P728" s="16">
        <v>6.9274148752816206E-2</v>
      </c>
      <c r="Q728" s="16">
        <v>0.11167158830219701</v>
      </c>
      <c r="R728" s="16"/>
      <c r="S728" s="16">
        <v>0.104123933435863</v>
      </c>
      <c r="T728" s="16">
        <v>8.1984161730377397E-2</v>
      </c>
      <c r="U728" s="16"/>
      <c r="V728" s="16">
        <v>0.100188396427019</v>
      </c>
      <c r="W728" s="16">
        <v>0.115234476778812</v>
      </c>
      <c r="X728" s="16">
        <v>6.5495518954472295E-2</v>
      </c>
      <c r="Y728" s="16">
        <v>0.12132819641067499</v>
      </c>
      <c r="Z728" s="16"/>
      <c r="AA728" s="16">
        <v>0.100349254872764</v>
      </c>
      <c r="AB728" s="16">
        <v>0.165469128800906</v>
      </c>
      <c r="AC728" s="16">
        <v>0.11580708224594501</v>
      </c>
      <c r="AD728" s="16">
        <v>6.2775967055172494E-2</v>
      </c>
      <c r="AE728" s="16">
        <v>1.7810008396537302E-2</v>
      </c>
      <c r="AF728" s="16">
        <v>4.0608770044738E-2</v>
      </c>
      <c r="AG728" s="16"/>
      <c r="AH728" s="16">
        <v>7.7893148699212197E-2</v>
      </c>
      <c r="AI728" s="16">
        <v>0.13025278035649299</v>
      </c>
      <c r="AJ728" s="16"/>
      <c r="AK728" s="16">
        <v>8.8387218424508904E-2</v>
      </c>
      <c r="AL728" s="16">
        <v>0.121013737919236</v>
      </c>
      <c r="AM728" s="16"/>
      <c r="AN728" s="16">
        <v>6.7479723939647601E-2</v>
      </c>
      <c r="AO728" s="16">
        <v>0.118386046701402</v>
      </c>
      <c r="AP728" s="16"/>
      <c r="AQ728" s="16">
        <v>4.4056229120294998E-2</v>
      </c>
      <c r="AR728" s="16">
        <v>0.124744538814344</v>
      </c>
      <c r="AS728" s="16">
        <v>8.9800547725363597E-2</v>
      </c>
      <c r="AT728" s="16"/>
      <c r="AU728" s="16">
        <v>8.4055582382590602E-2</v>
      </c>
      <c r="AV728" s="16">
        <v>0.108195120345355</v>
      </c>
      <c r="AW728" s="16"/>
      <c r="AX728" s="16">
        <v>8.9513049946306406E-2</v>
      </c>
      <c r="AY728" s="16">
        <v>0.11773545871921599</v>
      </c>
      <c r="AZ728" s="16"/>
      <c r="BA728" s="16">
        <v>7.2176522145585995E-2</v>
      </c>
      <c r="BB728" s="16">
        <v>0.109269245221269</v>
      </c>
      <c r="BC728" s="16"/>
      <c r="BD728" s="16">
        <v>7.0279183598344105E-2</v>
      </c>
      <c r="BE728" s="16">
        <v>0.110973680968214</v>
      </c>
    </row>
    <row r="729" spans="2:57" x14ac:dyDescent="0.35">
      <c r="B729" t="s">
        <v>110</v>
      </c>
      <c r="C729" s="16">
        <v>0.157630954813515</v>
      </c>
      <c r="D729" s="16">
        <v>0.11269593236860601</v>
      </c>
      <c r="E729" s="16">
        <v>0.19947257607639399</v>
      </c>
      <c r="F729" s="16"/>
      <c r="G729" s="16">
        <v>0.17403047786492101</v>
      </c>
      <c r="H729" s="16">
        <v>0.169094021167394</v>
      </c>
      <c r="I729" s="16">
        <v>0.119375816741842</v>
      </c>
      <c r="J729" s="16">
        <v>0.17379553083746199</v>
      </c>
      <c r="K729" s="16">
        <v>0.17775784362562699</v>
      </c>
      <c r="L729" s="16">
        <v>0.140005722585645</v>
      </c>
      <c r="M729" s="16"/>
      <c r="N729" s="16">
        <v>0.129899913498074</v>
      </c>
      <c r="O729" s="16">
        <v>0.14657232774943599</v>
      </c>
      <c r="P729" s="16">
        <v>0.17759315965646499</v>
      </c>
      <c r="Q729" s="16">
        <v>0.15498537976618801</v>
      </c>
      <c r="R729" s="16"/>
      <c r="S729" s="16">
        <v>0.14281117607119601</v>
      </c>
      <c r="T729" s="16">
        <v>0.17605342085325201</v>
      </c>
      <c r="U729" s="16"/>
      <c r="V729" s="16">
        <v>0.26625597069694501</v>
      </c>
      <c r="W729" s="16">
        <v>0.168092988848036</v>
      </c>
      <c r="X729" s="16">
        <v>6.2754298668584799E-2</v>
      </c>
      <c r="Y729" s="16">
        <v>8.89884212813606E-2</v>
      </c>
      <c r="Z729" s="16"/>
      <c r="AA729" s="16">
        <v>0.24466034796085001</v>
      </c>
      <c r="AB729" s="16">
        <v>0.13114963521258399</v>
      </c>
      <c r="AC729" s="16">
        <v>0.16345111566386999</v>
      </c>
      <c r="AD729" s="16">
        <v>7.0791940190592498E-2</v>
      </c>
      <c r="AE729" s="16">
        <v>5.1093647716737002E-2</v>
      </c>
      <c r="AF729" s="16">
        <v>0.105361745343048</v>
      </c>
      <c r="AG729" s="16"/>
      <c r="AH729" s="16">
        <v>0.115059222491373</v>
      </c>
      <c r="AI729" s="16">
        <v>8.3766524112960594E-2</v>
      </c>
      <c r="AJ729" s="16"/>
      <c r="AK729" s="16">
        <v>0.11504605361367901</v>
      </c>
      <c r="AL729" s="16">
        <v>9.3146887708290493E-2</v>
      </c>
      <c r="AM729" s="16"/>
      <c r="AN729" s="16">
        <v>0.107053831033565</v>
      </c>
      <c r="AO729" s="16">
        <v>9.4261002644035197E-2</v>
      </c>
      <c r="AP729" s="16"/>
      <c r="AQ729" s="16">
        <v>8.2067103811838807E-2</v>
      </c>
      <c r="AR729" s="16">
        <v>0.18444764185204399</v>
      </c>
      <c r="AS729" s="16">
        <v>7.8419650745821801E-2</v>
      </c>
      <c r="AT729" s="16"/>
      <c r="AU729" s="16">
        <v>0.13288800212034799</v>
      </c>
      <c r="AV729" s="16">
        <v>0.18378706500193501</v>
      </c>
      <c r="AW729" s="16"/>
      <c r="AX729" s="16">
        <v>0.121621812039842</v>
      </c>
      <c r="AY729" s="16">
        <v>0.22442830083062901</v>
      </c>
      <c r="AZ729" s="16"/>
      <c r="BA729" s="16">
        <v>6.5269171872545204E-2</v>
      </c>
      <c r="BB729" s="16">
        <v>5.2763759190334103E-2</v>
      </c>
      <c r="BC729" s="16"/>
      <c r="BD729" s="16">
        <v>5.7272497891108901E-2</v>
      </c>
      <c r="BE729" s="16">
        <v>8.4975667778614802E-2</v>
      </c>
    </row>
    <row r="730" spans="2:57" x14ac:dyDescent="0.35">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c r="AA730" s="16"/>
      <c r="AB730" s="16"/>
      <c r="AC730" s="16"/>
      <c r="AD730" s="16"/>
      <c r="AE730" s="16"/>
      <c r="AF730" s="16"/>
      <c r="AG730" s="16"/>
      <c r="AH730" s="16"/>
      <c r="AI730" s="16"/>
      <c r="AJ730" s="16"/>
      <c r="AK730" s="16"/>
      <c r="AL730" s="16"/>
      <c r="AM730" s="16"/>
      <c r="AN730" s="16"/>
      <c r="AO730" s="16"/>
      <c r="AP730" s="16"/>
      <c r="AQ730" s="16"/>
      <c r="AR730" s="16"/>
      <c r="AS730" s="16"/>
      <c r="AT730" s="16"/>
      <c r="AU730" s="16"/>
      <c r="AV730" s="16"/>
      <c r="AW730" s="16"/>
      <c r="AX730" s="16"/>
      <c r="AY730" s="16"/>
      <c r="AZ730" s="16"/>
      <c r="BA730" s="16"/>
      <c r="BB730" s="16"/>
      <c r="BC730" s="16"/>
      <c r="BD730" s="16"/>
      <c r="BE730" s="16"/>
    </row>
    <row r="731" spans="2:57" x14ac:dyDescent="0.35">
      <c r="B731" s="7" t="s">
        <v>710</v>
      </c>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c r="AA731" s="16"/>
      <c r="AB731" s="16"/>
      <c r="AC731" s="16"/>
      <c r="AD731" s="16"/>
      <c r="AE731" s="16"/>
      <c r="AF731" s="16"/>
      <c r="AG731" s="16"/>
      <c r="AH731" s="16"/>
      <c r="AI731" s="16"/>
      <c r="AJ731" s="16"/>
      <c r="AK731" s="16"/>
      <c r="AL731" s="16"/>
      <c r="AM731" s="16"/>
      <c r="AN731" s="16"/>
      <c r="AO731" s="16"/>
      <c r="AP731" s="16"/>
      <c r="AQ731" s="16"/>
      <c r="AR731" s="16"/>
      <c r="AS731" s="16"/>
      <c r="AT731" s="16"/>
      <c r="AU731" s="16"/>
      <c r="AV731" s="16"/>
      <c r="AW731" s="16"/>
      <c r="AX731" s="16"/>
      <c r="AY731" s="16"/>
      <c r="AZ731" s="16"/>
      <c r="BA731" s="16"/>
      <c r="BB731" s="16"/>
      <c r="BC731" s="16"/>
      <c r="BD731" s="16"/>
      <c r="BE731" s="16"/>
    </row>
    <row r="732" spans="2:57" x14ac:dyDescent="0.35">
      <c r="B732" s="15" t="s">
        <v>14</v>
      </c>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c r="AA732" s="16"/>
      <c r="AB732" s="16"/>
      <c r="AC732" s="16"/>
      <c r="AD732" s="16"/>
      <c r="AE732" s="16"/>
      <c r="AF732" s="16"/>
      <c r="AG732" s="16"/>
      <c r="AH732" s="16"/>
      <c r="AI732" s="16"/>
      <c r="AJ732" s="16"/>
      <c r="AK732" s="16"/>
      <c r="AL732" s="16"/>
      <c r="AM732" s="16"/>
      <c r="AN732" s="16"/>
      <c r="AO732" s="16"/>
      <c r="AP732" s="16"/>
      <c r="AQ732" s="16"/>
      <c r="AR732" s="16"/>
      <c r="AS732" s="16"/>
      <c r="AT732" s="16"/>
      <c r="AU732" s="16"/>
      <c r="AV732" s="16"/>
      <c r="AW732" s="16"/>
      <c r="AX732" s="16"/>
      <c r="AY732" s="16"/>
      <c r="AZ732" s="16"/>
      <c r="BA732" s="16"/>
      <c r="BB732" s="16"/>
      <c r="BC732" s="16"/>
      <c r="BD732" s="16"/>
      <c r="BE732" s="16"/>
    </row>
    <row r="733" spans="2:57" x14ac:dyDescent="0.35">
      <c r="B733" t="s">
        <v>701</v>
      </c>
      <c r="C733" s="16">
        <v>0.176962528914759</v>
      </c>
      <c r="D733" s="16">
        <v>0.221567722693194</v>
      </c>
      <c r="E733" s="16">
        <v>0.13482034402594001</v>
      </c>
      <c r="F733" s="16"/>
      <c r="G733" s="16">
        <v>0.177217114906776</v>
      </c>
      <c r="H733" s="16">
        <v>0.25871055684463301</v>
      </c>
      <c r="I733" s="16">
        <v>0.18137835259986901</v>
      </c>
      <c r="J733" s="16">
        <v>0.154863988798769</v>
      </c>
      <c r="K733" s="16">
        <v>0.15071142828689499</v>
      </c>
      <c r="L733" s="16">
        <v>0.14178906681796299</v>
      </c>
      <c r="M733" s="16"/>
      <c r="N733" s="16">
        <v>0.19738352421226099</v>
      </c>
      <c r="O733" s="16">
        <v>0.14906064653826501</v>
      </c>
      <c r="P733" s="16">
        <v>0.177025732769345</v>
      </c>
      <c r="Q733" s="16">
        <v>0.18659553298885601</v>
      </c>
      <c r="R733" s="16"/>
      <c r="S733" s="16">
        <v>0.17377548868984599</v>
      </c>
      <c r="T733" s="16">
        <v>0.18354117090107</v>
      </c>
      <c r="U733" s="16"/>
      <c r="V733" s="16">
        <v>0.182861812050883</v>
      </c>
      <c r="W733" s="16">
        <v>0.14218335678718599</v>
      </c>
      <c r="X733" s="16">
        <v>0.20762399667265999</v>
      </c>
      <c r="Y733" s="16">
        <v>0.23234193122890301</v>
      </c>
      <c r="Z733" s="16"/>
      <c r="AA733" s="16">
        <v>0.162170738346639</v>
      </c>
      <c r="AB733" s="16">
        <v>0.167622541402695</v>
      </c>
      <c r="AC733" s="16">
        <v>0.108451427917581</v>
      </c>
      <c r="AD733" s="16">
        <v>0.22217980100194501</v>
      </c>
      <c r="AE733" s="16">
        <v>0.22753479735208601</v>
      </c>
      <c r="AF733" s="16">
        <v>0.17575351295132099</v>
      </c>
      <c r="AG733" s="16"/>
      <c r="AH733" s="16">
        <v>0.225043307751954</v>
      </c>
      <c r="AI733" s="16">
        <v>0.13252061564999101</v>
      </c>
      <c r="AJ733" s="16"/>
      <c r="AK733" s="16">
        <v>0.219903431566112</v>
      </c>
      <c r="AL733" s="16">
        <v>0.15467676055825699</v>
      </c>
      <c r="AM733" s="16"/>
      <c r="AN733" s="16">
        <v>0.227256626582517</v>
      </c>
      <c r="AO733" s="16">
        <v>0.16373688728965699</v>
      </c>
      <c r="AP733" s="16"/>
      <c r="AQ733" s="16">
        <v>0.225355373970239</v>
      </c>
      <c r="AR733" s="16">
        <v>0.153124820520712</v>
      </c>
      <c r="AS733" s="16">
        <v>0.19620230923024401</v>
      </c>
      <c r="AT733" s="16"/>
      <c r="AU733" s="16">
        <v>0.19242814905840999</v>
      </c>
      <c r="AV733" s="16">
        <v>0.161849448557252</v>
      </c>
      <c r="AW733" s="16"/>
      <c r="AX733" s="16">
        <v>0.186657369477294</v>
      </c>
      <c r="AY733" s="16">
        <v>0.16385852521458599</v>
      </c>
      <c r="AZ733" s="16"/>
      <c r="BA733" s="16">
        <v>0.26309825648331497</v>
      </c>
      <c r="BB733" s="16">
        <v>0.21554289222796499</v>
      </c>
      <c r="BC733" s="16"/>
      <c r="BD733" s="16">
        <v>0.23294009272468599</v>
      </c>
      <c r="BE733" s="16">
        <v>0.190505461343799</v>
      </c>
    </row>
    <row r="734" spans="2:57" x14ac:dyDescent="0.35">
      <c r="B734" t="s">
        <v>702</v>
      </c>
      <c r="C734" s="16">
        <v>0.32047811192491199</v>
      </c>
      <c r="D734" s="16">
        <v>0.37831161674982799</v>
      </c>
      <c r="E734" s="16">
        <v>0.266456569136726</v>
      </c>
      <c r="F734" s="16"/>
      <c r="G734" s="16">
        <v>0.31485406497717799</v>
      </c>
      <c r="H734" s="16">
        <v>0.30320249695930501</v>
      </c>
      <c r="I734" s="16">
        <v>0.397781078325673</v>
      </c>
      <c r="J734" s="16">
        <v>0.28158838945363202</v>
      </c>
      <c r="K734" s="16">
        <v>0.31203671969442198</v>
      </c>
      <c r="L734" s="16">
        <v>0.314489356846331</v>
      </c>
      <c r="M734" s="16"/>
      <c r="N734" s="16">
        <v>0.36672672472270601</v>
      </c>
      <c r="O734" s="16">
        <v>0.34188902556231099</v>
      </c>
      <c r="P734" s="16">
        <v>0.29629703211014102</v>
      </c>
      <c r="Q734" s="16">
        <v>0.30767004100863399</v>
      </c>
      <c r="R734" s="16"/>
      <c r="S734" s="16">
        <v>0.32352478892474901</v>
      </c>
      <c r="T734" s="16">
        <v>0.31799943465181302</v>
      </c>
      <c r="U734" s="16"/>
      <c r="V734" s="16">
        <v>0.229106480424172</v>
      </c>
      <c r="W734" s="16">
        <v>0.31711947321832501</v>
      </c>
      <c r="X734" s="16">
        <v>0.39022882289335398</v>
      </c>
      <c r="Y734" s="16">
        <v>0.40042287814132999</v>
      </c>
      <c r="Z734" s="16"/>
      <c r="AA734" s="16">
        <v>0.25278095808978901</v>
      </c>
      <c r="AB734" s="16">
        <v>0.284636920557367</v>
      </c>
      <c r="AC734" s="16">
        <v>0.39337443402295902</v>
      </c>
      <c r="AD734" s="16">
        <v>0.36091973680137002</v>
      </c>
      <c r="AE734" s="16">
        <v>0.48647470269416299</v>
      </c>
      <c r="AF734" s="16">
        <v>0.38740914736302301</v>
      </c>
      <c r="AG734" s="16"/>
      <c r="AH734" s="16">
        <v>0.37089038965440002</v>
      </c>
      <c r="AI734" s="16">
        <v>0.31735977526729298</v>
      </c>
      <c r="AJ734" s="16"/>
      <c r="AK734" s="16">
        <v>0.35429648342752201</v>
      </c>
      <c r="AL734" s="16">
        <v>0.32122523763268801</v>
      </c>
      <c r="AM734" s="16"/>
      <c r="AN734" s="16">
        <v>0.372544488106203</v>
      </c>
      <c r="AO734" s="16">
        <v>0.32307507730879198</v>
      </c>
      <c r="AP734" s="16"/>
      <c r="AQ734" s="16">
        <v>0.38134495642412802</v>
      </c>
      <c r="AR734" s="16">
        <v>0.32891156599882598</v>
      </c>
      <c r="AS734" s="16">
        <v>0.30584644321827698</v>
      </c>
      <c r="AT734" s="16"/>
      <c r="AU734" s="16">
        <v>0.32369515282690697</v>
      </c>
      <c r="AV734" s="16">
        <v>0.31724418582775299</v>
      </c>
      <c r="AW734" s="16"/>
      <c r="AX734" s="16">
        <v>0.34931853219468201</v>
      </c>
      <c r="AY734" s="16">
        <v>0.25120058309550503</v>
      </c>
      <c r="AZ734" s="16"/>
      <c r="BA734" s="16">
        <v>0.372626724424793</v>
      </c>
      <c r="BB734" s="16">
        <v>0.45204758660810901</v>
      </c>
      <c r="BC734" s="16"/>
      <c r="BD734" s="16">
        <v>0.39733074955185999</v>
      </c>
      <c r="BE734" s="16">
        <v>0.32731990714452902</v>
      </c>
    </row>
    <row r="735" spans="2:57" x14ac:dyDescent="0.35">
      <c r="B735" t="s">
        <v>703</v>
      </c>
      <c r="C735" s="16">
        <v>0.150248573304126</v>
      </c>
      <c r="D735" s="16">
        <v>0.13612524035621701</v>
      </c>
      <c r="E735" s="16">
        <v>0.165088587450367</v>
      </c>
      <c r="F735" s="16"/>
      <c r="G735" s="16">
        <v>0.17596807680440699</v>
      </c>
      <c r="H735" s="16">
        <v>0.115607176440051</v>
      </c>
      <c r="I735" s="16">
        <v>0.21253983815752001</v>
      </c>
      <c r="J735" s="16">
        <v>0.152232061753384</v>
      </c>
      <c r="K735" s="16">
        <v>0.15104418445689799</v>
      </c>
      <c r="L735" s="16">
        <v>0.11423340539041001</v>
      </c>
      <c r="M735" s="16"/>
      <c r="N735" s="16">
        <v>6.6925485563056997E-2</v>
      </c>
      <c r="O735" s="16">
        <v>0.15086375971541</v>
      </c>
      <c r="P735" s="16">
        <v>0.176019519494437</v>
      </c>
      <c r="Q735" s="16">
        <v>0.167769206316147</v>
      </c>
      <c r="R735" s="16"/>
      <c r="S735" s="16">
        <v>0.14455409992525001</v>
      </c>
      <c r="T735" s="16">
        <v>0.160346432725574</v>
      </c>
      <c r="U735" s="16"/>
      <c r="V735" s="16">
        <v>0.12304428373807</v>
      </c>
      <c r="W735" s="16">
        <v>0.168899091478764</v>
      </c>
      <c r="X735" s="16">
        <v>0.15056641077925101</v>
      </c>
      <c r="Y735" s="16">
        <v>0.14490739130442601</v>
      </c>
      <c r="Z735" s="16"/>
      <c r="AA735" s="16">
        <v>0.16927865958778901</v>
      </c>
      <c r="AB735" s="16">
        <v>0.150948754041308</v>
      </c>
      <c r="AC735" s="16">
        <v>0.169837324273481</v>
      </c>
      <c r="AD735" s="16">
        <v>0.13069307591062801</v>
      </c>
      <c r="AE735" s="16">
        <v>0.112240597941483</v>
      </c>
      <c r="AF735" s="16">
        <v>8.9549048424342303E-2</v>
      </c>
      <c r="AG735" s="16"/>
      <c r="AH735" s="16">
        <v>0.13027996463977701</v>
      </c>
      <c r="AI735" s="16">
        <v>0.19384136054284701</v>
      </c>
      <c r="AJ735" s="16"/>
      <c r="AK735" s="16">
        <v>0.14797020891018001</v>
      </c>
      <c r="AL735" s="16">
        <v>0.15332554572335999</v>
      </c>
      <c r="AM735" s="16"/>
      <c r="AN735" s="16">
        <v>0.14683495209683001</v>
      </c>
      <c r="AO735" s="16">
        <v>0.17442895397709901</v>
      </c>
      <c r="AP735" s="16"/>
      <c r="AQ735" s="16">
        <v>0.157212679144446</v>
      </c>
      <c r="AR735" s="16">
        <v>0.14933675730565901</v>
      </c>
      <c r="AS735" s="16">
        <v>0.157818181171785</v>
      </c>
      <c r="AT735" s="16"/>
      <c r="AU735" s="16">
        <v>0.15726093761728799</v>
      </c>
      <c r="AV735" s="16">
        <v>0.142043167114696</v>
      </c>
      <c r="AW735" s="16"/>
      <c r="AX735" s="16">
        <v>0.14839335918754501</v>
      </c>
      <c r="AY735" s="16">
        <v>0.16578774564333601</v>
      </c>
      <c r="AZ735" s="16"/>
      <c r="BA735" s="16">
        <v>0.138193708349612</v>
      </c>
      <c r="BB735" s="16">
        <v>9.0396590198580803E-2</v>
      </c>
      <c r="BC735" s="16"/>
      <c r="BD735" s="16">
        <v>0.143098828778951</v>
      </c>
      <c r="BE735" s="16">
        <v>0.18776617114927499</v>
      </c>
    </row>
    <row r="736" spans="2:57" x14ac:dyDescent="0.35">
      <c r="B736" t="s">
        <v>704</v>
      </c>
      <c r="C736" s="16">
        <v>0.14948015137915499</v>
      </c>
      <c r="D736" s="16">
        <v>0.124935119584712</v>
      </c>
      <c r="E736" s="16">
        <v>0.17418890339442</v>
      </c>
      <c r="F736" s="16"/>
      <c r="G736" s="16">
        <v>0.12580283110797799</v>
      </c>
      <c r="H736" s="16">
        <v>0.11990882243152801</v>
      </c>
      <c r="I736" s="16">
        <v>0.105220144404414</v>
      </c>
      <c r="J736" s="16">
        <v>0.18819848144249801</v>
      </c>
      <c r="K736" s="16">
        <v>0.150779386782779</v>
      </c>
      <c r="L736" s="16">
        <v>0.19213632909577899</v>
      </c>
      <c r="M736" s="16"/>
      <c r="N736" s="16">
        <v>0.148066121383402</v>
      </c>
      <c r="O736" s="16">
        <v>0.15960175894932099</v>
      </c>
      <c r="P736" s="16">
        <v>0.143683206001677</v>
      </c>
      <c r="Q736" s="16">
        <v>0.15098380587217</v>
      </c>
      <c r="R736" s="16"/>
      <c r="S736" s="16">
        <v>0.15676100119001299</v>
      </c>
      <c r="T736" s="16">
        <v>0.13997926209362199</v>
      </c>
      <c r="U736" s="16"/>
      <c r="V736" s="16">
        <v>0.17146928210193099</v>
      </c>
      <c r="W736" s="16">
        <v>0.14919825866427899</v>
      </c>
      <c r="X736" s="16">
        <v>0.13458615424977999</v>
      </c>
      <c r="Y736" s="16">
        <v>0.12663812957859399</v>
      </c>
      <c r="Z736" s="16"/>
      <c r="AA736" s="16">
        <v>0.136126757727007</v>
      </c>
      <c r="AB736" s="16">
        <v>0.19239636646132499</v>
      </c>
      <c r="AC736" s="16">
        <v>0.14281964547392401</v>
      </c>
      <c r="AD736" s="16">
        <v>0.15488409596519601</v>
      </c>
      <c r="AE736" s="16">
        <v>9.3102269639739693E-2</v>
      </c>
      <c r="AF736" s="16">
        <v>0.21747944209940701</v>
      </c>
      <c r="AG736" s="16"/>
      <c r="AH736" s="16">
        <v>0.11786148357062699</v>
      </c>
      <c r="AI736" s="16">
        <v>0.20164002113263699</v>
      </c>
      <c r="AJ736" s="16"/>
      <c r="AK736" s="16">
        <v>0.123995724600962</v>
      </c>
      <c r="AL736" s="16">
        <v>0.19988534666173099</v>
      </c>
      <c r="AM736" s="16"/>
      <c r="AN736" s="16">
        <v>9.9530269853123896E-2</v>
      </c>
      <c r="AO736" s="16">
        <v>0.199834607007599</v>
      </c>
      <c r="AP736" s="16"/>
      <c r="AQ736" s="16">
        <v>0.10378799638384301</v>
      </c>
      <c r="AR736" s="16">
        <v>0.14333577323484201</v>
      </c>
      <c r="AS736" s="16">
        <v>0.19720387602453701</v>
      </c>
      <c r="AT736" s="16"/>
      <c r="AU736" s="16">
        <v>0.14956242559691099</v>
      </c>
      <c r="AV736" s="16">
        <v>0.151996006496352</v>
      </c>
      <c r="AW736" s="16"/>
      <c r="AX736" s="16">
        <v>0.138742860059551</v>
      </c>
      <c r="AY736" s="16">
        <v>0.17393234956135301</v>
      </c>
      <c r="AZ736" s="16"/>
      <c r="BA736" s="16">
        <v>0.11876041891393301</v>
      </c>
      <c r="BB736" s="16">
        <v>0.156357922733704</v>
      </c>
      <c r="BC736" s="16"/>
      <c r="BD736" s="16">
        <v>0.10899038231784</v>
      </c>
      <c r="BE736" s="16">
        <v>0.16771048532718499</v>
      </c>
    </row>
    <row r="737" spans="2:57" x14ac:dyDescent="0.35">
      <c r="B737" t="s">
        <v>110</v>
      </c>
      <c r="C737" s="16">
        <v>0.20283063447704899</v>
      </c>
      <c r="D737" s="16">
        <v>0.13906030061604799</v>
      </c>
      <c r="E737" s="16">
        <v>0.25944559599254702</v>
      </c>
      <c r="F737" s="16"/>
      <c r="G737" s="16">
        <v>0.20615791220366</v>
      </c>
      <c r="H737" s="16">
        <v>0.202570947324484</v>
      </c>
      <c r="I737" s="16">
        <v>0.103080586512523</v>
      </c>
      <c r="J737" s="16">
        <v>0.223117078551718</v>
      </c>
      <c r="K737" s="16">
        <v>0.23542828077900699</v>
      </c>
      <c r="L737" s="16">
        <v>0.23735184184951699</v>
      </c>
      <c r="M737" s="16"/>
      <c r="N737" s="16">
        <v>0.220898144118575</v>
      </c>
      <c r="O737" s="16">
        <v>0.19858480923469399</v>
      </c>
      <c r="P737" s="16">
        <v>0.2069745096244</v>
      </c>
      <c r="Q737" s="16">
        <v>0.186981413814193</v>
      </c>
      <c r="R737" s="16"/>
      <c r="S737" s="16">
        <v>0.201384621270143</v>
      </c>
      <c r="T737" s="16">
        <v>0.19813369962792199</v>
      </c>
      <c r="U737" s="16"/>
      <c r="V737" s="16">
        <v>0.293518141684944</v>
      </c>
      <c r="W737" s="16">
        <v>0.222599819851447</v>
      </c>
      <c r="X737" s="16">
        <v>0.116994615404956</v>
      </c>
      <c r="Y737" s="16">
        <v>9.5689669746748002E-2</v>
      </c>
      <c r="Z737" s="16"/>
      <c r="AA737" s="16">
        <v>0.27964288624877698</v>
      </c>
      <c r="AB737" s="16">
        <v>0.204395417537306</v>
      </c>
      <c r="AC737" s="16">
        <v>0.185517168312054</v>
      </c>
      <c r="AD737" s="16">
        <v>0.13132329032085999</v>
      </c>
      <c r="AE737" s="16">
        <v>8.0647632372528005E-2</v>
      </c>
      <c r="AF737" s="16">
        <v>0.12980884916190599</v>
      </c>
      <c r="AG737" s="16"/>
      <c r="AH737" s="16">
        <v>0.15592485438324299</v>
      </c>
      <c r="AI737" s="16">
        <v>0.15463822740723199</v>
      </c>
      <c r="AJ737" s="16"/>
      <c r="AK737" s="16">
        <v>0.153834151495223</v>
      </c>
      <c r="AL737" s="16">
        <v>0.17088710942396401</v>
      </c>
      <c r="AM737" s="16"/>
      <c r="AN737" s="16">
        <v>0.15383366336132601</v>
      </c>
      <c r="AO737" s="16">
        <v>0.13892447441685299</v>
      </c>
      <c r="AP737" s="16"/>
      <c r="AQ737" s="16">
        <v>0.132298994077344</v>
      </c>
      <c r="AR737" s="16">
        <v>0.22529108293996</v>
      </c>
      <c r="AS737" s="16">
        <v>0.142929190355157</v>
      </c>
      <c r="AT737" s="16"/>
      <c r="AU737" s="16">
        <v>0.177053334900484</v>
      </c>
      <c r="AV737" s="16">
        <v>0.22686719200394601</v>
      </c>
      <c r="AW737" s="16"/>
      <c r="AX737" s="16">
        <v>0.17688787908092701</v>
      </c>
      <c r="AY737" s="16">
        <v>0.24522079648522099</v>
      </c>
      <c r="AZ737" s="16"/>
      <c r="BA737" s="16">
        <v>0.107320891828347</v>
      </c>
      <c r="BB737" s="16">
        <v>8.5655008231639906E-2</v>
      </c>
      <c r="BC737" s="16"/>
      <c r="BD737" s="16">
        <v>0.11763994662666399</v>
      </c>
      <c r="BE737" s="16">
        <v>0.12669797503521099</v>
      </c>
    </row>
    <row r="738" spans="2:57" x14ac:dyDescent="0.35">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c r="AA738" s="16"/>
      <c r="AB738" s="16"/>
      <c r="AC738" s="16"/>
      <c r="AD738" s="16"/>
      <c r="AE738" s="16"/>
      <c r="AF738" s="16"/>
      <c r="AG738" s="16"/>
      <c r="AH738" s="16"/>
      <c r="AI738" s="16"/>
      <c r="AJ738" s="16"/>
      <c r="AK738" s="16"/>
      <c r="AL738" s="16"/>
      <c r="AM738" s="16"/>
      <c r="AN738" s="16"/>
      <c r="AO738" s="16"/>
      <c r="AP738" s="16"/>
      <c r="AQ738" s="16"/>
      <c r="AR738" s="16"/>
      <c r="AS738" s="16"/>
      <c r="AT738" s="16"/>
      <c r="AU738" s="16"/>
      <c r="AV738" s="16"/>
      <c r="AW738" s="16"/>
      <c r="AX738" s="16"/>
      <c r="AY738" s="16"/>
      <c r="AZ738" s="16"/>
      <c r="BA738" s="16"/>
      <c r="BB738" s="16"/>
      <c r="BC738" s="16"/>
      <c r="BD738" s="16"/>
      <c r="BE738" s="16"/>
    </row>
    <row r="739" spans="2:57" x14ac:dyDescent="0.35">
      <c r="B739" s="7" t="s">
        <v>711</v>
      </c>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c r="AA739" s="16"/>
      <c r="AB739" s="16"/>
      <c r="AC739" s="16"/>
      <c r="AD739" s="16"/>
      <c r="AE739" s="16"/>
      <c r="AF739" s="16"/>
      <c r="AG739" s="16"/>
      <c r="AH739" s="16"/>
      <c r="AI739" s="16"/>
      <c r="AJ739" s="16"/>
      <c r="AK739" s="16"/>
      <c r="AL739" s="16"/>
      <c r="AM739" s="16"/>
      <c r="AN739" s="16"/>
      <c r="AO739" s="16"/>
      <c r="AP739" s="16"/>
      <c r="AQ739" s="16"/>
      <c r="AR739" s="16"/>
      <c r="AS739" s="16"/>
      <c r="AT739" s="16"/>
      <c r="AU739" s="16"/>
      <c r="AV739" s="16"/>
      <c r="AW739" s="16"/>
      <c r="AX739" s="16"/>
      <c r="AY739" s="16"/>
      <c r="AZ739" s="16"/>
      <c r="BA739" s="16"/>
      <c r="BB739" s="16"/>
      <c r="BC739" s="16"/>
      <c r="BD739" s="16"/>
      <c r="BE739" s="16"/>
    </row>
    <row r="740" spans="2:57" x14ac:dyDescent="0.35">
      <c r="B740" s="15" t="s">
        <v>14</v>
      </c>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c r="AA740" s="16"/>
      <c r="AB740" s="16"/>
      <c r="AC740" s="16"/>
      <c r="AD740" s="16"/>
      <c r="AE740" s="16"/>
      <c r="AF740" s="16"/>
      <c r="AG740" s="16"/>
      <c r="AH740" s="16"/>
      <c r="AI740" s="16"/>
      <c r="AJ740" s="16"/>
      <c r="AK740" s="16"/>
      <c r="AL740" s="16"/>
      <c r="AM740" s="16"/>
      <c r="AN740" s="16"/>
      <c r="AO740" s="16"/>
      <c r="AP740" s="16"/>
      <c r="AQ740" s="16"/>
      <c r="AR740" s="16"/>
      <c r="AS740" s="16"/>
      <c r="AT740" s="16"/>
      <c r="AU740" s="16"/>
      <c r="AV740" s="16"/>
      <c r="AW740" s="16"/>
      <c r="AX740" s="16"/>
      <c r="AY740" s="16"/>
      <c r="AZ740" s="16"/>
      <c r="BA740" s="16"/>
      <c r="BB740" s="16"/>
      <c r="BC740" s="16"/>
      <c r="BD740" s="16"/>
      <c r="BE740" s="16"/>
    </row>
    <row r="741" spans="2:57" x14ac:dyDescent="0.35">
      <c r="B741" t="s">
        <v>701</v>
      </c>
      <c r="C741" s="16">
        <v>0.16809005627228499</v>
      </c>
      <c r="D741" s="16">
        <v>0.210961324067308</v>
      </c>
      <c r="E741" s="16">
        <v>0.12750505954400801</v>
      </c>
      <c r="F741" s="16"/>
      <c r="G741" s="16">
        <v>0.15239483901513401</v>
      </c>
      <c r="H741" s="16">
        <v>0.27651615341550101</v>
      </c>
      <c r="I741" s="16">
        <v>0.18901121841516599</v>
      </c>
      <c r="J741" s="16">
        <v>7.9456978818988305E-2</v>
      </c>
      <c r="K741" s="16">
        <v>0.153889229313033</v>
      </c>
      <c r="L741" s="16">
        <v>0.14762678914646399</v>
      </c>
      <c r="M741" s="16"/>
      <c r="N741" s="16">
        <v>0.16341801883811599</v>
      </c>
      <c r="O741" s="16">
        <v>0.12699517400450699</v>
      </c>
      <c r="P741" s="16">
        <v>0.16139043863646901</v>
      </c>
      <c r="Q741" s="16">
        <v>0.217982801940004</v>
      </c>
      <c r="R741" s="16"/>
      <c r="S741" s="16">
        <v>0.179102411649608</v>
      </c>
      <c r="T741" s="16">
        <v>0.15314085401767599</v>
      </c>
      <c r="U741" s="16"/>
      <c r="V741" s="16">
        <v>0.149574814980004</v>
      </c>
      <c r="W741" s="16">
        <v>0.1218544395251</v>
      </c>
      <c r="X741" s="16">
        <v>0.23145749482592701</v>
      </c>
      <c r="Y741" s="16">
        <v>0.239263562440794</v>
      </c>
      <c r="Z741" s="16"/>
      <c r="AA741" s="16">
        <v>0.117314902413131</v>
      </c>
      <c r="AB741" s="16">
        <v>0.134508087903809</v>
      </c>
      <c r="AC741" s="16">
        <v>0.12950950651347301</v>
      </c>
      <c r="AD741" s="16">
        <v>0.233613769558326</v>
      </c>
      <c r="AE741" s="16">
        <v>0.29461779822248302</v>
      </c>
      <c r="AF741" s="16">
        <v>0.30521338832058598</v>
      </c>
      <c r="AG741" s="16"/>
      <c r="AH741" s="16">
        <v>0.18739322161067001</v>
      </c>
      <c r="AI741" s="16">
        <v>0.180943894508758</v>
      </c>
      <c r="AJ741" s="16"/>
      <c r="AK741" s="16">
        <v>0.18606298254949499</v>
      </c>
      <c r="AL741" s="16">
        <v>0.177548799903366</v>
      </c>
      <c r="AM741" s="16"/>
      <c r="AN741" s="16">
        <v>0.19393189474794001</v>
      </c>
      <c r="AO741" s="16">
        <v>0.18447637075592399</v>
      </c>
      <c r="AP741" s="16"/>
      <c r="AQ741" s="16">
        <v>0.19128538975571399</v>
      </c>
      <c r="AR741" s="16">
        <v>0.13727932485941099</v>
      </c>
      <c r="AS741" s="16">
        <v>0.23075758668808</v>
      </c>
      <c r="AT741" s="16"/>
      <c r="AU741" s="16">
        <v>0.19082413649351801</v>
      </c>
      <c r="AV741" s="16">
        <v>0.14168887549692299</v>
      </c>
      <c r="AW741" s="16"/>
      <c r="AX741" s="16">
        <v>0.18486528015050299</v>
      </c>
      <c r="AY741" s="16">
        <v>0.12212583631274999</v>
      </c>
      <c r="AZ741" s="16"/>
      <c r="BA741" s="16">
        <v>0.236854531519681</v>
      </c>
      <c r="BB741" s="16">
        <v>0.20332334818155101</v>
      </c>
      <c r="BC741" s="16"/>
      <c r="BD741" s="16">
        <v>0.226993404245205</v>
      </c>
      <c r="BE741" s="16">
        <v>0.17428843833202201</v>
      </c>
    </row>
    <row r="742" spans="2:57" x14ac:dyDescent="0.35">
      <c r="B742" t="s">
        <v>702</v>
      </c>
      <c r="C742" s="16">
        <v>0.33525150695752298</v>
      </c>
      <c r="D742" s="16">
        <v>0.37990989521471602</v>
      </c>
      <c r="E742" s="16">
        <v>0.291618855476665</v>
      </c>
      <c r="F742" s="16"/>
      <c r="G742" s="16">
        <v>0.31474511274037598</v>
      </c>
      <c r="H742" s="16">
        <v>0.287075389461103</v>
      </c>
      <c r="I742" s="16">
        <v>0.36576768056887099</v>
      </c>
      <c r="J742" s="16">
        <v>0.37769988626113699</v>
      </c>
      <c r="K742" s="16">
        <v>0.34285931509529199</v>
      </c>
      <c r="L742" s="16">
        <v>0.32605565231650502</v>
      </c>
      <c r="M742" s="16"/>
      <c r="N742" s="16">
        <v>0.365268329271352</v>
      </c>
      <c r="O742" s="16">
        <v>0.36852621720331702</v>
      </c>
      <c r="P742" s="16">
        <v>0.33059515009358098</v>
      </c>
      <c r="Q742" s="16">
        <v>0.29232805559229202</v>
      </c>
      <c r="R742" s="16"/>
      <c r="S742" s="16">
        <v>0.34479606708677502</v>
      </c>
      <c r="T742" s="16">
        <v>0.323109340688498</v>
      </c>
      <c r="U742" s="16"/>
      <c r="V742" s="16">
        <v>0.262245761934287</v>
      </c>
      <c r="W742" s="16">
        <v>0.32781172821416399</v>
      </c>
      <c r="X742" s="16">
        <v>0.391076025299118</v>
      </c>
      <c r="Y742" s="16">
        <v>0.43964220697209899</v>
      </c>
      <c r="Z742" s="16"/>
      <c r="AA742" s="16">
        <v>0.27455383309461301</v>
      </c>
      <c r="AB742" s="16">
        <v>0.33120431670747802</v>
      </c>
      <c r="AC742" s="16">
        <v>0.247900978064652</v>
      </c>
      <c r="AD742" s="16">
        <v>0.40297610392915401</v>
      </c>
      <c r="AE742" s="16">
        <v>0.484713806369933</v>
      </c>
      <c r="AF742" s="16">
        <v>0.49888286271063198</v>
      </c>
      <c r="AG742" s="16"/>
      <c r="AH742" s="16">
        <v>0.36549821831862001</v>
      </c>
      <c r="AI742" s="16">
        <v>0.344721233534732</v>
      </c>
      <c r="AJ742" s="16"/>
      <c r="AK742" s="16">
        <v>0.33363230441686798</v>
      </c>
      <c r="AL742" s="16">
        <v>0.34455927084910998</v>
      </c>
      <c r="AM742" s="16"/>
      <c r="AN742" s="16">
        <v>0.35737058070722999</v>
      </c>
      <c r="AO742" s="16">
        <v>0.35773400247903803</v>
      </c>
      <c r="AP742" s="16"/>
      <c r="AQ742" s="16">
        <v>0.44782783428008199</v>
      </c>
      <c r="AR742" s="16">
        <v>0.31830068624718799</v>
      </c>
      <c r="AS742" s="16">
        <v>0.32255929605485301</v>
      </c>
      <c r="AT742" s="16"/>
      <c r="AU742" s="16">
        <v>0.347367709614256</v>
      </c>
      <c r="AV742" s="16">
        <v>0.32179969769339201</v>
      </c>
      <c r="AW742" s="16"/>
      <c r="AX742" s="16">
        <v>0.36158080393491399</v>
      </c>
      <c r="AY742" s="16">
        <v>0.269901877906155</v>
      </c>
      <c r="AZ742" s="16"/>
      <c r="BA742" s="16">
        <v>0.40863984823143901</v>
      </c>
      <c r="BB742" s="16">
        <v>0.378821886295864</v>
      </c>
      <c r="BC742" s="16"/>
      <c r="BD742" s="16">
        <v>0.38219585667524097</v>
      </c>
      <c r="BE742" s="16">
        <v>0.36809410619396599</v>
      </c>
    </row>
    <row r="743" spans="2:57" x14ac:dyDescent="0.35">
      <c r="B743" t="s">
        <v>703</v>
      </c>
      <c r="C743" s="16">
        <v>0.18500851847771499</v>
      </c>
      <c r="D743" s="16">
        <v>0.173051471645949</v>
      </c>
      <c r="E743" s="16">
        <v>0.198132473390144</v>
      </c>
      <c r="F743" s="16"/>
      <c r="G743" s="16">
        <v>0.19887892781921299</v>
      </c>
      <c r="H743" s="16">
        <v>0.14303134302721701</v>
      </c>
      <c r="I743" s="16">
        <v>0.24687105195085601</v>
      </c>
      <c r="J743" s="16">
        <v>0.1828214708616</v>
      </c>
      <c r="K743" s="16">
        <v>0.16646199163570699</v>
      </c>
      <c r="L743" s="16">
        <v>0.18078370168836499</v>
      </c>
      <c r="M743" s="16"/>
      <c r="N743" s="16">
        <v>0.177824729267299</v>
      </c>
      <c r="O743" s="16">
        <v>0.16841538426348299</v>
      </c>
      <c r="P743" s="16">
        <v>0.204055977867863</v>
      </c>
      <c r="Q743" s="16">
        <v>0.17399260167019601</v>
      </c>
      <c r="R743" s="16"/>
      <c r="S743" s="16">
        <v>0.169649426449482</v>
      </c>
      <c r="T743" s="16">
        <v>0.21004572422062201</v>
      </c>
      <c r="U743" s="16"/>
      <c r="V743" s="16">
        <v>0.20540466653366399</v>
      </c>
      <c r="W743" s="16">
        <v>0.19239735258094201</v>
      </c>
      <c r="X743" s="16">
        <v>0.166995859882936</v>
      </c>
      <c r="Y743" s="16">
        <v>0.12653983882133099</v>
      </c>
      <c r="Z743" s="16"/>
      <c r="AA743" s="16">
        <v>0.217478834864688</v>
      </c>
      <c r="AB743" s="16">
        <v>0.189327032120994</v>
      </c>
      <c r="AC743" s="16">
        <v>0.221042551462103</v>
      </c>
      <c r="AD743" s="16">
        <v>0.155880834954817</v>
      </c>
      <c r="AE743" s="16">
        <v>0.11140732483973199</v>
      </c>
      <c r="AF743" s="16">
        <v>5.1147421816767902E-2</v>
      </c>
      <c r="AG743" s="16"/>
      <c r="AH743" s="16">
        <v>0.17366130782518799</v>
      </c>
      <c r="AI743" s="16">
        <v>0.20167110243220401</v>
      </c>
      <c r="AJ743" s="16"/>
      <c r="AK743" s="16">
        <v>0.204193878875219</v>
      </c>
      <c r="AL743" s="16">
        <v>0.179203265591863</v>
      </c>
      <c r="AM743" s="16"/>
      <c r="AN743" s="16">
        <v>0.197863086969709</v>
      </c>
      <c r="AO743" s="16">
        <v>0.20346317353896501</v>
      </c>
      <c r="AP743" s="16"/>
      <c r="AQ743" s="16">
        <v>0.15555363687925</v>
      </c>
      <c r="AR743" s="16">
        <v>0.19163345169930901</v>
      </c>
      <c r="AS743" s="16">
        <v>0.19909589799625199</v>
      </c>
      <c r="AT743" s="16"/>
      <c r="AU743" s="16">
        <v>0.19193291476511601</v>
      </c>
      <c r="AV743" s="16">
        <v>0.18009080804717301</v>
      </c>
      <c r="AW743" s="16"/>
      <c r="AX743" s="16">
        <v>0.180388142136609</v>
      </c>
      <c r="AY743" s="16">
        <v>0.21289884011774801</v>
      </c>
      <c r="AZ743" s="16"/>
      <c r="BA743" s="16">
        <v>0.18301867002611999</v>
      </c>
      <c r="BB743" s="16">
        <v>0.135055155361929</v>
      </c>
      <c r="BC743" s="16"/>
      <c r="BD743" s="16">
        <v>0.19118136887201201</v>
      </c>
      <c r="BE743" s="16">
        <v>0.20848804621310699</v>
      </c>
    </row>
    <row r="744" spans="2:57" x14ac:dyDescent="0.35">
      <c r="B744" t="s">
        <v>704</v>
      </c>
      <c r="C744" s="16">
        <v>0.13798712414755601</v>
      </c>
      <c r="D744" s="16">
        <v>0.115421707749906</v>
      </c>
      <c r="E744" s="16">
        <v>0.160708511049348</v>
      </c>
      <c r="F744" s="16"/>
      <c r="G744" s="16">
        <v>0.15643058904121199</v>
      </c>
      <c r="H744" s="16">
        <v>0.11096880905134</v>
      </c>
      <c r="I744" s="16">
        <v>8.5387990694734003E-2</v>
      </c>
      <c r="J744" s="16">
        <v>0.182150764586516</v>
      </c>
      <c r="K744" s="16">
        <v>0.14379694854714101</v>
      </c>
      <c r="L744" s="16">
        <v>0.152907596290389</v>
      </c>
      <c r="M744" s="16"/>
      <c r="N744" s="16">
        <v>0.140751200610855</v>
      </c>
      <c r="O744" s="16">
        <v>0.15074423471995399</v>
      </c>
      <c r="P744" s="16">
        <v>0.123546199703089</v>
      </c>
      <c r="Q744" s="16">
        <v>0.148098656640547</v>
      </c>
      <c r="R744" s="16"/>
      <c r="S744" s="16">
        <v>0.14138496290469801</v>
      </c>
      <c r="T744" s="16">
        <v>0.13423434960545499</v>
      </c>
      <c r="U744" s="16"/>
      <c r="V744" s="16">
        <v>0.153394954957534</v>
      </c>
      <c r="W744" s="16">
        <v>0.16200987249984</v>
      </c>
      <c r="X744" s="16">
        <v>9.5440701859556998E-2</v>
      </c>
      <c r="Y744" s="16">
        <v>0.133646958945806</v>
      </c>
      <c r="Z744" s="16"/>
      <c r="AA744" s="16">
        <v>0.16104959009275899</v>
      </c>
      <c r="AB744" s="16">
        <v>0.17319961555023999</v>
      </c>
      <c r="AC744" s="16">
        <v>0.17928705118560001</v>
      </c>
      <c r="AD744" s="16">
        <v>8.7738674243820397E-2</v>
      </c>
      <c r="AE744" s="16">
        <v>3.9831834027207302E-2</v>
      </c>
      <c r="AF744" s="16">
        <v>0.144756327152014</v>
      </c>
      <c r="AG744" s="16"/>
      <c r="AH744" s="16">
        <v>0.10347707369317199</v>
      </c>
      <c r="AI744" s="16">
        <v>0.18100910896445399</v>
      </c>
      <c r="AJ744" s="16"/>
      <c r="AK744" s="16">
        <v>0.122531944304571</v>
      </c>
      <c r="AL744" s="16">
        <v>0.18161531756131499</v>
      </c>
      <c r="AM744" s="16"/>
      <c r="AN744" s="16">
        <v>9.2853408429999895E-2</v>
      </c>
      <c r="AO744" s="16">
        <v>0.16617565346895199</v>
      </c>
      <c r="AP744" s="16"/>
      <c r="AQ744" s="16">
        <v>6.4898095802774697E-2</v>
      </c>
      <c r="AR744" s="16">
        <v>0.154291399269918</v>
      </c>
      <c r="AS744" s="16">
        <v>0.15782782505401399</v>
      </c>
      <c r="AT744" s="16"/>
      <c r="AU744" s="16">
        <v>0.121967112856119</v>
      </c>
      <c r="AV744" s="16">
        <v>0.15513050772897599</v>
      </c>
      <c r="AW744" s="16"/>
      <c r="AX744" s="16">
        <v>0.12593068950118599</v>
      </c>
      <c r="AY744" s="16">
        <v>0.162487278441208</v>
      </c>
      <c r="AZ744" s="16"/>
      <c r="BA744" s="16">
        <v>9.55276665166509E-2</v>
      </c>
      <c r="BB744" s="16">
        <v>0.19187277483735701</v>
      </c>
      <c r="BC744" s="16"/>
      <c r="BD744" s="16">
        <v>0.10383621834529801</v>
      </c>
      <c r="BE744" s="16">
        <v>0.14298485793798199</v>
      </c>
    </row>
    <row r="745" spans="2:57" x14ac:dyDescent="0.35">
      <c r="B745" t="s">
        <v>110</v>
      </c>
      <c r="C745" s="16">
        <v>0.173662794144921</v>
      </c>
      <c r="D745" s="16">
        <v>0.12065560132212</v>
      </c>
      <c r="E745" s="16">
        <v>0.222035100539834</v>
      </c>
      <c r="F745" s="16"/>
      <c r="G745" s="16">
        <v>0.17755053138406501</v>
      </c>
      <c r="H745" s="16">
        <v>0.18240830504483899</v>
      </c>
      <c r="I745" s="16">
        <v>0.112962058370373</v>
      </c>
      <c r="J745" s="16">
        <v>0.17787089947175899</v>
      </c>
      <c r="K745" s="16">
        <v>0.192992515408828</v>
      </c>
      <c r="L745" s="16">
        <v>0.192626260558277</v>
      </c>
      <c r="M745" s="16"/>
      <c r="N745" s="16">
        <v>0.15273772201237901</v>
      </c>
      <c r="O745" s="16">
        <v>0.18531898980873901</v>
      </c>
      <c r="P745" s="16">
        <v>0.180412233698997</v>
      </c>
      <c r="Q745" s="16">
        <v>0.16759788415696</v>
      </c>
      <c r="R745" s="16"/>
      <c r="S745" s="16">
        <v>0.165067131909437</v>
      </c>
      <c r="T745" s="16">
        <v>0.179469731467749</v>
      </c>
      <c r="U745" s="16"/>
      <c r="V745" s="16">
        <v>0.22937980159451199</v>
      </c>
      <c r="W745" s="16">
        <v>0.195926607179954</v>
      </c>
      <c r="X745" s="16">
        <v>0.11502991813246199</v>
      </c>
      <c r="Y745" s="16">
        <v>6.09074328199702E-2</v>
      </c>
      <c r="Z745" s="16"/>
      <c r="AA745" s="16">
        <v>0.22960283953480901</v>
      </c>
      <c r="AB745" s="16">
        <v>0.17176094771747899</v>
      </c>
      <c r="AC745" s="16">
        <v>0.22225991277417201</v>
      </c>
      <c r="AD745" s="16">
        <v>0.11979061731388201</v>
      </c>
      <c r="AE745" s="16">
        <v>6.94292365406457E-2</v>
      </c>
      <c r="AF745" s="16">
        <v>0</v>
      </c>
      <c r="AG745" s="16"/>
      <c r="AH745" s="16">
        <v>0.16997017855235</v>
      </c>
      <c r="AI745" s="16">
        <v>9.1654660559852899E-2</v>
      </c>
      <c r="AJ745" s="16"/>
      <c r="AK745" s="16">
        <v>0.15357888985384599</v>
      </c>
      <c r="AL745" s="16">
        <v>0.117073346094346</v>
      </c>
      <c r="AM745" s="16"/>
      <c r="AN745" s="16">
        <v>0.15798102914512099</v>
      </c>
      <c r="AO745" s="16">
        <v>8.8150799757120701E-2</v>
      </c>
      <c r="AP745" s="16"/>
      <c r="AQ745" s="16">
        <v>0.14043504328217901</v>
      </c>
      <c r="AR745" s="16">
        <v>0.198495137924174</v>
      </c>
      <c r="AS745" s="16">
        <v>8.9759394206800402E-2</v>
      </c>
      <c r="AT745" s="16"/>
      <c r="AU745" s="16">
        <v>0.14790812627099101</v>
      </c>
      <c r="AV745" s="16">
        <v>0.201290111033535</v>
      </c>
      <c r="AW745" s="16"/>
      <c r="AX745" s="16">
        <v>0.147235084276788</v>
      </c>
      <c r="AY745" s="16">
        <v>0.23258616722214001</v>
      </c>
      <c r="AZ745" s="16"/>
      <c r="BA745" s="16">
        <v>7.5959283706109396E-2</v>
      </c>
      <c r="BB745" s="16">
        <v>9.0926835323298899E-2</v>
      </c>
      <c r="BC745" s="16"/>
      <c r="BD745" s="16">
        <v>9.5793151862244505E-2</v>
      </c>
      <c r="BE745" s="16">
        <v>0.106144551322924</v>
      </c>
    </row>
    <row r="746" spans="2:57" x14ac:dyDescent="0.35">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16"/>
      <c r="AI746" s="16"/>
      <c r="AJ746" s="16"/>
      <c r="AK746" s="16"/>
      <c r="AL746" s="16"/>
      <c r="AM746" s="16"/>
      <c r="AN746" s="16"/>
      <c r="AO746" s="16"/>
      <c r="AP746" s="16"/>
      <c r="AQ746" s="16"/>
      <c r="AR746" s="16"/>
      <c r="AS746" s="16"/>
      <c r="AT746" s="16"/>
      <c r="AU746" s="16"/>
      <c r="AV746" s="16"/>
      <c r="AW746" s="16"/>
      <c r="AX746" s="16"/>
      <c r="AY746" s="16"/>
      <c r="AZ746" s="16"/>
      <c r="BA746" s="16"/>
      <c r="BB746" s="16"/>
      <c r="BC746" s="16"/>
      <c r="BD746" s="16"/>
      <c r="BE746" s="16"/>
    </row>
    <row r="747" spans="2:57" x14ac:dyDescent="0.35">
      <c r="B747" s="7" t="s">
        <v>712</v>
      </c>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c r="AA747" s="16"/>
      <c r="AB747" s="16"/>
      <c r="AC747" s="16"/>
      <c r="AD747" s="16"/>
      <c r="AE747" s="16"/>
      <c r="AF747" s="16"/>
      <c r="AG747" s="16"/>
      <c r="AH747" s="16"/>
      <c r="AI747" s="16"/>
      <c r="AJ747" s="16"/>
      <c r="AK747" s="16"/>
      <c r="AL747" s="16"/>
      <c r="AM747" s="16"/>
      <c r="AN747" s="16"/>
      <c r="AO747" s="16"/>
      <c r="AP747" s="16"/>
      <c r="AQ747" s="16"/>
      <c r="AR747" s="16"/>
      <c r="AS747" s="16"/>
      <c r="AT747" s="16"/>
      <c r="AU747" s="16"/>
      <c r="AV747" s="16"/>
      <c r="AW747" s="16"/>
      <c r="AX747" s="16"/>
      <c r="AY747" s="16"/>
      <c r="AZ747" s="16"/>
      <c r="BA747" s="16"/>
      <c r="BB747" s="16"/>
      <c r="BC747" s="16"/>
      <c r="BD747" s="16"/>
      <c r="BE747" s="16"/>
    </row>
    <row r="748" spans="2:57" x14ac:dyDescent="0.35">
      <c r="B748" s="15" t="s">
        <v>14</v>
      </c>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c r="AA748" s="16"/>
      <c r="AB748" s="16"/>
      <c r="AC748" s="16"/>
      <c r="AD748" s="16"/>
      <c r="AE748" s="16"/>
      <c r="AF748" s="16"/>
      <c r="AG748" s="16"/>
      <c r="AH748" s="16"/>
      <c r="AI748" s="16"/>
      <c r="AJ748" s="16"/>
      <c r="AK748" s="16"/>
      <c r="AL748" s="16"/>
      <c r="AM748" s="16"/>
      <c r="AN748" s="16"/>
      <c r="AO748" s="16"/>
      <c r="AP748" s="16"/>
      <c r="AQ748" s="16"/>
      <c r="AR748" s="16"/>
      <c r="AS748" s="16"/>
      <c r="AT748" s="16"/>
      <c r="AU748" s="16"/>
      <c r="AV748" s="16"/>
      <c r="AW748" s="16"/>
      <c r="AX748" s="16"/>
      <c r="AY748" s="16"/>
      <c r="AZ748" s="16"/>
      <c r="BA748" s="16"/>
      <c r="BB748" s="16"/>
      <c r="BC748" s="16"/>
      <c r="BD748" s="16"/>
      <c r="BE748" s="16"/>
    </row>
    <row r="749" spans="2:57" x14ac:dyDescent="0.35">
      <c r="B749" t="s">
        <v>701</v>
      </c>
      <c r="C749" s="16">
        <v>0.191015144232411</v>
      </c>
      <c r="D749" s="16">
        <v>0.236185251218162</v>
      </c>
      <c r="E749" s="16">
        <v>0.14847379017599099</v>
      </c>
      <c r="F749" s="16"/>
      <c r="G749" s="16">
        <v>0.15079008340726199</v>
      </c>
      <c r="H749" s="16">
        <v>0.31373773493449802</v>
      </c>
      <c r="I749" s="16">
        <v>0.28828537050575198</v>
      </c>
      <c r="J749" s="16">
        <v>0.111125067855642</v>
      </c>
      <c r="K749" s="16">
        <v>0.117607486678255</v>
      </c>
      <c r="L749" s="16">
        <v>0.15361721000966899</v>
      </c>
      <c r="M749" s="16"/>
      <c r="N749" s="16">
        <v>0.157993843208765</v>
      </c>
      <c r="O749" s="16">
        <v>0.146461426120089</v>
      </c>
      <c r="P749" s="16">
        <v>0.19457237183790399</v>
      </c>
      <c r="Q749" s="16">
        <v>0.24767296743345299</v>
      </c>
      <c r="R749" s="16"/>
      <c r="S749" s="16">
        <v>0.18421112580327301</v>
      </c>
      <c r="T749" s="16">
        <v>0.20319524786718601</v>
      </c>
      <c r="U749" s="16"/>
      <c r="V749" s="16">
        <v>0.165154996239264</v>
      </c>
      <c r="W749" s="16">
        <v>0.13033512094342201</v>
      </c>
      <c r="X749" s="16">
        <v>0.27036384944715303</v>
      </c>
      <c r="Y749" s="16">
        <v>0.31979359984786299</v>
      </c>
      <c r="Z749" s="16"/>
      <c r="AA749" s="16">
        <v>0.14728818272082</v>
      </c>
      <c r="AB749" s="16">
        <v>0.150594895699417</v>
      </c>
      <c r="AC749" s="16">
        <v>0.15381844024633901</v>
      </c>
      <c r="AD749" s="16">
        <v>0.24538409108887699</v>
      </c>
      <c r="AE749" s="16">
        <v>0.36537296591652202</v>
      </c>
      <c r="AF749" s="16">
        <v>0.211252215385765</v>
      </c>
      <c r="AG749" s="16"/>
      <c r="AH749" s="16">
        <v>0.21947214846114799</v>
      </c>
      <c r="AI749" s="16">
        <v>0.20323236924872101</v>
      </c>
      <c r="AJ749" s="16"/>
      <c r="AK749" s="16">
        <v>0.207960729656683</v>
      </c>
      <c r="AL749" s="16">
        <v>0.179951413149743</v>
      </c>
      <c r="AM749" s="16"/>
      <c r="AN749" s="16">
        <v>0.211396915847578</v>
      </c>
      <c r="AO749" s="16">
        <v>0.21775385803976499</v>
      </c>
      <c r="AP749" s="16"/>
      <c r="AQ749" s="16">
        <v>0.201327072076041</v>
      </c>
      <c r="AR749" s="16">
        <v>0.16851443730417001</v>
      </c>
      <c r="AS749" s="16">
        <v>0.247265381932471</v>
      </c>
      <c r="AT749" s="16"/>
      <c r="AU749" s="16">
        <v>0.22817407235099299</v>
      </c>
      <c r="AV749" s="16">
        <v>0.14298537654007201</v>
      </c>
      <c r="AW749" s="16"/>
      <c r="AX749" s="16">
        <v>0.21550114345485299</v>
      </c>
      <c r="AY749" s="16">
        <v>0.10710871805576901</v>
      </c>
      <c r="AZ749" s="16"/>
      <c r="BA749" s="16">
        <v>0.276371530105541</v>
      </c>
      <c r="BB749" s="16">
        <v>0.303340202441788</v>
      </c>
      <c r="BC749" s="16"/>
      <c r="BD749" s="16">
        <v>0.28954225608216599</v>
      </c>
      <c r="BE749" s="16">
        <v>0.13536521238795099</v>
      </c>
    </row>
    <row r="750" spans="2:57" x14ac:dyDescent="0.35">
      <c r="B750" t="s">
        <v>702</v>
      </c>
      <c r="C750" s="16">
        <v>0.31367492349871701</v>
      </c>
      <c r="D750" s="16">
        <v>0.34669162113084001</v>
      </c>
      <c r="E750" s="16">
        <v>0.27959119682702899</v>
      </c>
      <c r="F750" s="16"/>
      <c r="G750" s="16">
        <v>0.34799253934649199</v>
      </c>
      <c r="H750" s="16">
        <v>0.26413147479640597</v>
      </c>
      <c r="I750" s="16">
        <v>0.31464090936071598</v>
      </c>
      <c r="J750" s="16">
        <v>0.30829352944823502</v>
      </c>
      <c r="K750" s="16">
        <v>0.38368447237946701</v>
      </c>
      <c r="L750" s="16">
        <v>0.28374726195773697</v>
      </c>
      <c r="M750" s="16"/>
      <c r="N750" s="16">
        <v>0.36020675130650098</v>
      </c>
      <c r="O750" s="16">
        <v>0.34715692014640798</v>
      </c>
      <c r="P750" s="16">
        <v>0.30041242711093602</v>
      </c>
      <c r="Q750" s="16">
        <v>0.27261121009135603</v>
      </c>
      <c r="R750" s="16"/>
      <c r="S750" s="16">
        <v>0.322787919872707</v>
      </c>
      <c r="T750" s="16">
        <v>0.30196896397470102</v>
      </c>
      <c r="U750" s="16"/>
      <c r="V750" s="16">
        <v>0.24946088163813901</v>
      </c>
      <c r="W750" s="16">
        <v>0.31992504437958302</v>
      </c>
      <c r="X750" s="16">
        <v>0.35209063068738</v>
      </c>
      <c r="Y750" s="16">
        <v>0.36841125293264998</v>
      </c>
      <c r="Z750" s="16"/>
      <c r="AA750" s="16">
        <v>0.25606470871352599</v>
      </c>
      <c r="AB750" s="16">
        <v>0.328894805450346</v>
      </c>
      <c r="AC750" s="16">
        <v>0.30045892020801601</v>
      </c>
      <c r="AD750" s="16">
        <v>0.36248691445176501</v>
      </c>
      <c r="AE750" s="16">
        <v>0.35743283417779897</v>
      </c>
      <c r="AF750" s="16">
        <v>0.53037983241526399</v>
      </c>
      <c r="AG750" s="16"/>
      <c r="AH750" s="16">
        <v>0.35818416716376</v>
      </c>
      <c r="AI750" s="16">
        <v>0.30129044687527101</v>
      </c>
      <c r="AJ750" s="16"/>
      <c r="AK750" s="16">
        <v>0.33906575920241799</v>
      </c>
      <c r="AL750" s="16">
        <v>0.304823003354112</v>
      </c>
      <c r="AM750" s="16"/>
      <c r="AN750" s="16">
        <v>0.375569658766787</v>
      </c>
      <c r="AO750" s="16">
        <v>0.28398498774282199</v>
      </c>
      <c r="AP750" s="16"/>
      <c r="AQ750" s="16">
        <v>0.38338205743951598</v>
      </c>
      <c r="AR750" s="16">
        <v>0.29537443650463602</v>
      </c>
      <c r="AS750" s="16">
        <v>0.31921399369010101</v>
      </c>
      <c r="AT750" s="16"/>
      <c r="AU750" s="16">
        <v>0.30946710899898899</v>
      </c>
      <c r="AV750" s="16">
        <v>0.32411097506612802</v>
      </c>
      <c r="AW750" s="16"/>
      <c r="AX750" s="16">
        <v>0.333066969150695</v>
      </c>
      <c r="AY750" s="16">
        <v>0.293314483668693</v>
      </c>
      <c r="AZ750" s="16"/>
      <c r="BA750" s="16">
        <v>0.359160823938942</v>
      </c>
      <c r="BB750" s="16">
        <v>0.33415044267112898</v>
      </c>
      <c r="BC750" s="16"/>
      <c r="BD750" s="16">
        <v>0.34159277357715401</v>
      </c>
      <c r="BE750" s="16">
        <v>0.39157662000152099</v>
      </c>
    </row>
    <row r="751" spans="2:57" x14ac:dyDescent="0.35">
      <c r="B751" t="s">
        <v>703</v>
      </c>
      <c r="C751" s="16">
        <v>0.16181820169623201</v>
      </c>
      <c r="D751" s="16">
        <v>0.17324299887057701</v>
      </c>
      <c r="E751" s="16">
        <v>0.152559493547613</v>
      </c>
      <c r="F751" s="16"/>
      <c r="G751" s="16">
        <v>0.15891039552747799</v>
      </c>
      <c r="H751" s="16">
        <v>0.14510715966605101</v>
      </c>
      <c r="I751" s="16">
        <v>0.16378248369051099</v>
      </c>
      <c r="J751" s="16">
        <v>0.18932531842151701</v>
      </c>
      <c r="K751" s="16">
        <v>0.13654758912901199</v>
      </c>
      <c r="L751" s="16">
        <v>0.175226108819621</v>
      </c>
      <c r="M751" s="16"/>
      <c r="N751" s="16">
        <v>0.13531534996485101</v>
      </c>
      <c r="O751" s="16">
        <v>0.189631975942152</v>
      </c>
      <c r="P751" s="16">
        <v>0.17031651637825901</v>
      </c>
      <c r="Q751" s="16">
        <v>0.14284910474709001</v>
      </c>
      <c r="R751" s="16"/>
      <c r="S751" s="16">
        <v>0.157526257477901</v>
      </c>
      <c r="T751" s="16">
        <v>0.16991392131161301</v>
      </c>
      <c r="U751" s="16"/>
      <c r="V751" s="16">
        <v>0.16102977324752701</v>
      </c>
      <c r="W751" s="16">
        <v>0.17260241834614901</v>
      </c>
      <c r="X751" s="16">
        <v>0.154044421273792</v>
      </c>
      <c r="Y751" s="16">
        <v>0.12664506983665899</v>
      </c>
      <c r="Z751" s="16"/>
      <c r="AA751" s="16">
        <v>0.17547358824384901</v>
      </c>
      <c r="AB751" s="16">
        <v>0.16733431086772099</v>
      </c>
      <c r="AC751" s="16">
        <v>0.196818298578533</v>
      </c>
      <c r="AD751" s="16">
        <v>0.14871755964026401</v>
      </c>
      <c r="AE751" s="16">
        <v>0.12379343676218001</v>
      </c>
      <c r="AF751" s="16">
        <v>4.7202052871415497E-2</v>
      </c>
      <c r="AG751" s="16"/>
      <c r="AH751" s="16">
        <v>0.13458939131136599</v>
      </c>
      <c r="AI751" s="16">
        <v>0.21191253101708399</v>
      </c>
      <c r="AJ751" s="16"/>
      <c r="AK751" s="16">
        <v>0.165016987287674</v>
      </c>
      <c r="AL751" s="16">
        <v>0.17945966374557501</v>
      </c>
      <c r="AM751" s="16"/>
      <c r="AN751" s="16">
        <v>0.143927169608174</v>
      </c>
      <c r="AO751" s="16">
        <v>0.210468245463131</v>
      </c>
      <c r="AP751" s="16"/>
      <c r="AQ751" s="16">
        <v>0.15395139579655001</v>
      </c>
      <c r="AR751" s="16">
        <v>0.16713959410658699</v>
      </c>
      <c r="AS751" s="16">
        <v>0.17039817903878601</v>
      </c>
      <c r="AT751" s="16"/>
      <c r="AU751" s="16">
        <v>0.15837281191904101</v>
      </c>
      <c r="AV751" s="16">
        <v>0.16870247853357401</v>
      </c>
      <c r="AW751" s="16"/>
      <c r="AX751" s="16">
        <v>0.16153216431033901</v>
      </c>
      <c r="AY751" s="16">
        <v>0.17756993563064799</v>
      </c>
      <c r="AZ751" s="16"/>
      <c r="BA751" s="16">
        <v>0.13697225558585399</v>
      </c>
      <c r="BB751" s="16">
        <v>0.14025591293620901</v>
      </c>
      <c r="BC751" s="16"/>
      <c r="BD751" s="16">
        <v>0.15427999598461001</v>
      </c>
      <c r="BE751" s="16">
        <v>0.178909264339951</v>
      </c>
    </row>
    <row r="752" spans="2:57" x14ac:dyDescent="0.35">
      <c r="B752" t="s">
        <v>704</v>
      </c>
      <c r="C752" s="16">
        <v>0.151770348405496</v>
      </c>
      <c r="D752" s="16">
        <v>0.106693513361697</v>
      </c>
      <c r="E752" s="16">
        <v>0.19595837705379501</v>
      </c>
      <c r="F752" s="16"/>
      <c r="G752" s="16">
        <v>0.11612075196850601</v>
      </c>
      <c r="H752" s="16">
        <v>0.122264771165753</v>
      </c>
      <c r="I752" s="16">
        <v>0.11903056521271201</v>
      </c>
      <c r="J752" s="16">
        <v>0.203437138124409</v>
      </c>
      <c r="K752" s="16">
        <v>0.153247665740744</v>
      </c>
      <c r="L752" s="16">
        <v>0.182442519304096</v>
      </c>
      <c r="M752" s="16"/>
      <c r="N752" s="16">
        <v>0.16675373923140199</v>
      </c>
      <c r="O752" s="16">
        <v>0.15968438832592299</v>
      </c>
      <c r="P752" s="16">
        <v>0.153293594646498</v>
      </c>
      <c r="Q752" s="16">
        <v>0.131738790003606</v>
      </c>
      <c r="R752" s="16"/>
      <c r="S752" s="16">
        <v>0.158689257988677</v>
      </c>
      <c r="T752" s="16">
        <v>0.14283880561064299</v>
      </c>
      <c r="U752" s="16"/>
      <c r="V752" s="16">
        <v>0.16740078398045499</v>
      </c>
      <c r="W752" s="16">
        <v>0.17579711498776801</v>
      </c>
      <c r="X752" s="16">
        <v>0.109058194863372</v>
      </c>
      <c r="Y752" s="16">
        <v>0.14724251757589099</v>
      </c>
      <c r="Z752" s="16"/>
      <c r="AA752" s="16">
        <v>0.14531098746437099</v>
      </c>
      <c r="AB752" s="16">
        <v>0.19594745357335899</v>
      </c>
      <c r="AC752" s="16">
        <v>0.20387957102439699</v>
      </c>
      <c r="AD752" s="16">
        <v>0.116721081581711</v>
      </c>
      <c r="AE752" s="16">
        <v>9.7682327127886395E-2</v>
      </c>
      <c r="AF752" s="16">
        <v>0.211165899327555</v>
      </c>
      <c r="AG752" s="16"/>
      <c r="AH752" s="16">
        <v>0.12675923179121401</v>
      </c>
      <c r="AI752" s="16">
        <v>0.18344533500344401</v>
      </c>
      <c r="AJ752" s="16"/>
      <c r="AK752" s="16">
        <v>0.13503723338167301</v>
      </c>
      <c r="AL752" s="16">
        <v>0.221711969576463</v>
      </c>
      <c r="AM752" s="16"/>
      <c r="AN752" s="16">
        <v>0.116148560063425</v>
      </c>
      <c r="AO752" s="16">
        <v>0.18349444078461599</v>
      </c>
      <c r="AP752" s="16"/>
      <c r="AQ752" s="16">
        <v>0.103117617770922</v>
      </c>
      <c r="AR752" s="16">
        <v>0.16595393141216</v>
      </c>
      <c r="AS752" s="16">
        <v>0.16475614735801</v>
      </c>
      <c r="AT752" s="16"/>
      <c r="AU752" s="16">
        <v>0.155056181869348</v>
      </c>
      <c r="AV752" s="16">
        <v>0.14642778462391801</v>
      </c>
      <c r="AW752" s="16"/>
      <c r="AX752" s="16">
        <v>0.14321848530732001</v>
      </c>
      <c r="AY752" s="16">
        <v>0.18766350482271499</v>
      </c>
      <c r="AZ752" s="16"/>
      <c r="BA752" s="16">
        <v>0.121405820367141</v>
      </c>
      <c r="BB752" s="16">
        <v>0.16809298094812</v>
      </c>
      <c r="BC752" s="16"/>
      <c r="BD752" s="16">
        <v>0.12629881888890099</v>
      </c>
      <c r="BE752" s="16">
        <v>0.17626623872366001</v>
      </c>
    </row>
    <row r="753" spans="2:57" x14ac:dyDescent="0.35">
      <c r="B753" t="s">
        <v>110</v>
      </c>
      <c r="C753" s="16">
        <v>0.18172138216714401</v>
      </c>
      <c r="D753" s="16">
        <v>0.13718661541872501</v>
      </c>
      <c r="E753" s="16">
        <v>0.223417142395573</v>
      </c>
      <c r="F753" s="16"/>
      <c r="G753" s="16">
        <v>0.22618622975026301</v>
      </c>
      <c r="H753" s="16">
        <v>0.15475885943729201</v>
      </c>
      <c r="I753" s="16">
        <v>0.114260671230309</v>
      </c>
      <c r="J753" s="16">
        <v>0.18781894615019601</v>
      </c>
      <c r="K753" s="16">
        <v>0.208912786072523</v>
      </c>
      <c r="L753" s="16">
        <v>0.20496689990887701</v>
      </c>
      <c r="M753" s="16"/>
      <c r="N753" s="16">
        <v>0.17973031628848099</v>
      </c>
      <c r="O753" s="16">
        <v>0.157065289465427</v>
      </c>
      <c r="P753" s="16">
        <v>0.18140509002640301</v>
      </c>
      <c r="Q753" s="16">
        <v>0.20512792772449501</v>
      </c>
      <c r="R753" s="16"/>
      <c r="S753" s="16">
        <v>0.176785438857442</v>
      </c>
      <c r="T753" s="16">
        <v>0.18208306123585599</v>
      </c>
      <c r="U753" s="16"/>
      <c r="V753" s="16">
        <v>0.25695356489461602</v>
      </c>
      <c r="W753" s="16">
        <v>0.20134030134307701</v>
      </c>
      <c r="X753" s="16">
        <v>0.114442903728303</v>
      </c>
      <c r="Y753" s="16">
        <v>3.7907559806936698E-2</v>
      </c>
      <c r="Z753" s="16"/>
      <c r="AA753" s="16">
        <v>0.27586253285743401</v>
      </c>
      <c r="AB753" s="16">
        <v>0.15722853440915599</v>
      </c>
      <c r="AC753" s="16">
        <v>0.14502476994271499</v>
      </c>
      <c r="AD753" s="16">
        <v>0.12669035323738301</v>
      </c>
      <c r="AE753" s="16">
        <v>5.5718436015611703E-2</v>
      </c>
      <c r="AF753" s="16">
        <v>0</v>
      </c>
      <c r="AG753" s="16"/>
      <c r="AH753" s="16">
        <v>0.16099506127251101</v>
      </c>
      <c r="AI753" s="16">
        <v>0.10011931785548001</v>
      </c>
      <c r="AJ753" s="16"/>
      <c r="AK753" s="16">
        <v>0.152919290471553</v>
      </c>
      <c r="AL753" s="16">
        <v>0.11405395017410699</v>
      </c>
      <c r="AM753" s="16"/>
      <c r="AN753" s="16">
        <v>0.152957695714036</v>
      </c>
      <c r="AO753" s="16">
        <v>0.10429846796966701</v>
      </c>
      <c r="AP753" s="16"/>
      <c r="AQ753" s="16">
        <v>0.15822185691697199</v>
      </c>
      <c r="AR753" s="16">
        <v>0.20301760067244701</v>
      </c>
      <c r="AS753" s="16">
        <v>9.8366297980631498E-2</v>
      </c>
      <c r="AT753" s="16"/>
      <c r="AU753" s="16">
        <v>0.14892982486162901</v>
      </c>
      <c r="AV753" s="16">
        <v>0.21777338523630699</v>
      </c>
      <c r="AW753" s="16"/>
      <c r="AX753" s="16">
        <v>0.14668123777679301</v>
      </c>
      <c r="AY753" s="16">
        <v>0.234343357822176</v>
      </c>
      <c r="AZ753" s="16"/>
      <c r="BA753" s="16">
        <v>0.10608957000252101</v>
      </c>
      <c r="BB753" s="16">
        <v>5.4160461002754803E-2</v>
      </c>
      <c r="BC753" s="16"/>
      <c r="BD753" s="16">
        <v>8.8286155467169905E-2</v>
      </c>
      <c r="BE753" s="16">
        <v>0.117882664546917</v>
      </c>
    </row>
    <row r="754" spans="2:57" x14ac:dyDescent="0.35">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c r="AA754" s="16"/>
      <c r="AB754" s="16"/>
      <c r="AC754" s="16"/>
      <c r="AD754" s="16"/>
      <c r="AE754" s="16"/>
      <c r="AF754" s="16"/>
      <c r="AG754" s="16"/>
      <c r="AH754" s="16"/>
      <c r="AI754" s="16"/>
      <c r="AJ754" s="16"/>
      <c r="AK754" s="16"/>
      <c r="AL754" s="16"/>
      <c r="AM754" s="16"/>
      <c r="AN754" s="16"/>
      <c r="AO754" s="16"/>
      <c r="AP754" s="16"/>
      <c r="AQ754" s="16"/>
      <c r="AR754" s="16"/>
      <c r="AS754" s="16"/>
      <c r="AT754" s="16"/>
      <c r="AU754" s="16"/>
      <c r="AV754" s="16"/>
      <c r="AW754" s="16"/>
      <c r="AX754" s="16"/>
      <c r="AY754" s="16"/>
      <c r="AZ754" s="16"/>
      <c r="BA754" s="16"/>
      <c r="BB754" s="16"/>
      <c r="BC754" s="16"/>
      <c r="BD754" s="16"/>
      <c r="BE754" s="16"/>
    </row>
    <row r="755" spans="2:57" x14ac:dyDescent="0.35">
      <c r="B755" s="7" t="s">
        <v>713</v>
      </c>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c r="AA755" s="16"/>
      <c r="AB755" s="16"/>
      <c r="AC755" s="16"/>
      <c r="AD755" s="16"/>
      <c r="AE755" s="16"/>
      <c r="AF755" s="16"/>
      <c r="AG755" s="16"/>
      <c r="AH755" s="16"/>
      <c r="AI755" s="16"/>
      <c r="AJ755" s="16"/>
      <c r="AK755" s="16"/>
      <c r="AL755" s="16"/>
      <c r="AM755" s="16"/>
      <c r="AN755" s="16"/>
      <c r="AO755" s="16"/>
      <c r="AP755" s="16"/>
      <c r="AQ755" s="16"/>
      <c r="AR755" s="16"/>
      <c r="AS755" s="16"/>
      <c r="AT755" s="16"/>
      <c r="AU755" s="16"/>
      <c r="AV755" s="16"/>
      <c r="AW755" s="16"/>
      <c r="AX755" s="16"/>
      <c r="AY755" s="16"/>
      <c r="AZ755" s="16"/>
      <c r="BA755" s="16"/>
      <c r="BB755" s="16"/>
      <c r="BC755" s="16"/>
      <c r="BD755" s="16"/>
      <c r="BE755" s="16"/>
    </row>
    <row r="756" spans="2:57" x14ac:dyDescent="0.35">
      <c r="B756" s="15" t="s">
        <v>14</v>
      </c>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c r="AA756" s="16"/>
      <c r="AB756" s="16"/>
      <c r="AC756" s="16"/>
      <c r="AD756" s="16"/>
      <c r="AE756" s="16"/>
      <c r="AF756" s="16"/>
      <c r="AG756" s="16"/>
      <c r="AH756" s="16"/>
      <c r="AI756" s="16"/>
      <c r="AJ756" s="16"/>
      <c r="AK756" s="16"/>
      <c r="AL756" s="16"/>
      <c r="AM756" s="16"/>
      <c r="AN756" s="16"/>
      <c r="AO756" s="16"/>
      <c r="AP756" s="16"/>
      <c r="AQ756" s="16"/>
      <c r="AR756" s="16"/>
      <c r="AS756" s="16"/>
      <c r="AT756" s="16"/>
      <c r="AU756" s="16"/>
      <c r="AV756" s="16"/>
      <c r="AW756" s="16"/>
      <c r="AX756" s="16"/>
      <c r="AY756" s="16"/>
      <c r="AZ756" s="16"/>
      <c r="BA756" s="16"/>
      <c r="BB756" s="16"/>
      <c r="BC756" s="16"/>
      <c r="BD756" s="16"/>
      <c r="BE756" s="16"/>
    </row>
    <row r="757" spans="2:57" x14ac:dyDescent="0.35">
      <c r="B757" t="s">
        <v>701</v>
      </c>
      <c r="C757" s="16">
        <v>0.22971284836073499</v>
      </c>
      <c r="D757" s="16">
        <v>0.28294046795656103</v>
      </c>
      <c r="E757" s="16">
        <v>0.17991073777899</v>
      </c>
      <c r="F757" s="16"/>
      <c r="G757" s="16">
        <v>0.22337862696173599</v>
      </c>
      <c r="H757" s="16">
        <v>0.325150579557622</v>
      </c>
      <c r="I757" s="16">
        <v>0.29234896433260499</v>
      </c>
      <c r="J757" s="16">
        <v>0.16957735922851999</v>
      </c>
      <c r="K757" s="16">
        <v>0.20452329858507101</v>
      </c>
      <c r="L757" s="16">
        <v>0.169607730576085</v>
      </c>
      <c r="M757" s="16"/>
      <c r="N757" s="16">
        <v>0.16897209767614799</v>
      </c>
      <c r="O757" s="16">
        <v>0.24143161890884299</v>
      </c>
      <c r="P757" s="16">
        <v>0.22298645729236199</v>
      </c>
      <c r="Q757" s="16">
        <v>0.27364872181050698</v>
      </c>
      <c r="R757" s="16"/>
      <c r="S757" s="16">
        <v>0.208306097417052</v>
      </c>
      <c r="T757" s="16">
        <v>0.26432752901022</v>
      </c>
      <c r="U757" s="16"/>
      <c r="V757" s="16">
        <v>0.248886165318976</v>
      </c>
      <c r="W757" s="16">
        <v>0.164311670438891</v>
      </c>
      <c r="X757" s="16">
        <v>0.28949321769303199</v>
      </c>
      <c r="Y757" s="16">
        <v>0.27222326482598003</v>
      </c>
      <c r="Z757" s="16"/>
      <c r="AA757" s="16">
        <v>0.206759430347526</v>
      </c>
      <c r="AB757" s="16">
        <v>0.166380641981803</v>
      </c>
      <c r="AC757" s="16">
        <v>0.24852115611525499</v>
      </c>
      <c r="AD757" s="16">
        <v>0.28185570097694601</v>
      </c>
      <c r="AE757" s="16">
        <v>0.33472399372192202</v>
      </c>
      <c r="AF757" s="16">
        <v>0.16052164273903499</v>
      </c>
      <c r="AG757" s="16"/>
      <c r="AH757" s="16">
        <v>0.24352055280751</v>
      </c>
      <c r="AI757" s="16">
        <v>0.215557752381178</v>
      </c>
      <c r="AJ757" s="16"/>
      <c r="AK757" s="16">
        <v>0.25978218905239198</v>
      </c>
      <c r="AL757" s="16">
        <v>0.21186120082177001</v>
      </c>
      <c r="AM757" s="16"/>
      <c r="AN757" s="16">
        <v>0.26603197450219401</v>
      </c>
      <c r="AO757" s="16">
        <v>0.23324741815094799</v>
      </c>
      <c r="AP757" s="16"/>
      <c r="AQ757" s="16">
        <v>0.27108206507632399</v>
      </c>
      <c r="AR757" s="16">
        <v>0.212120911773372</v>
      </c>
      <c r="AS757" s="16">
        <v>0.25648629188288302</v>
      </c>
      <c r="AT757" s="16"/>
      <c r="AU757" s="16">
        <v>0.25680449089322499</v>
      </c>
      <c r="AV757" s="16">
        <v>0.19925902303099899</v>
      </c>
      <c r="AW757" s="16"/>
      <c r="AX757" s="16">
        <v>0.25526332831856602</v>
      </c>
      <c r="AY757" s="16">
        <v>0.14634051489655001</v>
      </c>
      <c r="AZ757" s="16"/>
      <c r="BA757" s="16">
        <v>0.29586896399162699</v>
      </c>
      <c r="BB757" s="16">
        <v>0.38644001069741102</v>
      </c>
      <c r="BC757" s="16"/>
      <c r="BD757" s="16">
        <v>0.29978784055457902</v>
      </c>
      <c r="BE757" s="16">
        <v>0.223249213183357</v>
      </c>
    </row>
    <row r="758" spans="2:57" x14ac:dyDescent="0.35">
      <c r="B758" t="s">
        <v>702</v>
      </c>
      <c r="C758" s="16">
        <v>0.32074307476630198</v>
      </c>
      <c r="D758" s="16">
        <v>0.33885609847644699</v>
      </c>
      <c r="E758" s="16">
        <v>0.30085139476096801</v>
      </c>
      <c r="F758" s="16"/>
      <c r="G758" s="16">
        <v>0.33498471881372999</v>
      </c>
      <c r="H758" s="16">
        <v>0.260827839832175</v>
      </c>
      <c r="I758" s="16">
        <v>0.38782937521775102</v>
      </c>
      <c r="J758" s="16">
        <v>0.30429202448098802</v>
      </c>
      <c r="K758" s="16">
        <v>0.32780511294173498</v>
      </c>
      <c r="L758" s="16">
        <v>0.31798461276572898</v>
      </c>
      <c r="M758" s="16"/>
      <c r="N758" s="16">
        <v>0.39613547597420101</v>
      </c>
      <c r="O758" s="16">
        <v>0.31519805470496098</v>
      </c>
      <c r="P758" s="16">
        <v>0.31337758719846298</v>
      </c>
      <c r="Q758" s="16">
        <v>0.28361083431282802</v>
      </c>
      <c r="R758" s="16"/>
      <c r="S758" s="16">
        <v>0.33804026087857802</v>
      </c>
      <c r="T758" s="16">
        <v>0.296750597523533</v>
      </c>
      <c r="U758" s="16"/>
      <c r="V758" s="16">
        <v>0.23751008320599801</v>
      </c>
      <c r="W758" s="16">
        <v>0.346263170187254</v>
      </c>
      <c r="X758" s="16">
        <v>0.363441052899586</v>
      </c>
      <c r="Y758" s="16">
        <v>0.28984146508213199</v>
      </c>
      <c r="Z758" s="16"/>
      <c r="AA758" s="16">
        <v>0.28929058469797603</v>
      </c>
      <c r="AB758" s="16">
        <v>0.30611414328255099</v>
      </c>
      <c r="AC758" s="16">
        <v>0.28342833450663302</v>
      </c>
      <c r="AD758" s="16">
        <v>0.34888136913303702</v>
      </c>
      <c r="AE758" s="16">
        <v>0.38371025960146998</v>
      </c>
      <c r="AF758" s="16">
        <v>0.54406815129114405</v>
      </c>
      <c r="AG758" s="16"/>
      <c r="AH758" s="16">
        <v>0.33290506372446699</v>
      </c>
      <c r="AI758" s="16">
        <v>0.37048683784665598</v>
      </c>
      <c r="AJ758" s="16"/>
      <c r="AK758" s="16">
        <v>0.30809297384178402</v>
      </c>
      <c r="AL758" s="16">
        <v>0.38360127522493598</v>
      </c>
      <c r="AM758" s="16"/>
      <c r="AN758" s="16">
        <v>0.32699925715697498</v>
      </c>
      <c r="AO758" s="16">
        <v>0.38574886265258901</v>
      </c>
      <c r="AP758" s="16"/>
      <c r="AQ758" s="16">
        <v>0.349705663073829</v>
      </c>
      <c r="AR758" s="16">
        <v>0.31168186065627901</v>
      </c>
      <c r="AS758" s="16">
        <v>0.33860399006805803</v>
      </c>
      <c r="AT758" s="16"/>
      <c r="AU758" s="16">
        <v>0.33230457647661599</v>
      </c>
      <c r="AV758" s="16">
        <v>0.30769067246415099</v>
      </c>
      <c r="AW758" s="16"/>
      <c r="AX758" s="16">
        <v>0.33296559517866098</v>
      </c>
      <c r="AY758" s="16">
        <v>0.32701773286867297</v>
      </c>
      <c r="AZ758" s="16"/>
      <c r="BA758" s="16">
        <v>0.36542347385248702</v>
      </c>
      <c r="BB758" s="16">
        <v>0.26486761074821302</v>
      </c>
      <c r="BC758" s="16"/>
      <c r="BD758" s="16">
        <v>0.36634810836069898</v>
      </c>
      <c r="BE758" s="16">
        <v>0.34620172694775903</v>
      </c>
    </row>
    <row r="759" spans="2:57" x14ac:dyDescent="0.35">
      <c r="B759" t="s">
        <v>703</v>
      </c>
      <c r="C759" s="16">
        <v>0.133732208053434</v>
      </c>
      <c r="D759" s="16">
        <v>0.14650521198420399</v>
      </c>
      <c r="E759" s="16">
        <v>0.12292370196563999</v>
      </c>
      <c r="F759" s="16"/>
      <c r="G759" s="16">
        <v>0.145585192013231</v>
      </c>
      <c r="H759" s="16">
        <v>0.13350676478066101</v>
      </c>
      <c r="I759" s="16">
        <v>0.11186680241701601</v>
      </c>
      <c r="J759" s="16">
        <v>0.148750303724695</v>
      </c>
      <c r="K759" s="16">
        <v>0.137402433270924</v>
      </c>
      <c r="L759" s="16">
        <v>0.129756333008133</v>
      </c>
      <c r="M759" s="16"/>
      <c r="N759" s="16">
        <v>0.13122037399748801</v>
      </c>
      <c r="O759" s="16">
        <v>9.8505866019272498E-2</v>
      </c>
      <c r="P759" s="16">
        <v>0.14892996573092501</v>
      </c>
      <c r="Q759" s="16">
        <v>0.141797861028226</v>
      </c>
      <c r="R759" s="16"/>
      <c r="S759" s="16">
        <v>0.123547213120359</v>
      </c>
      <c r="T759" s="16">
        <v>0.150445297284764</v>
      </c>
      <c r="U759" s="16"/>
      <c r="V759" s="16">
        <v>0.103517122453764</v>
      </c>
      <c r="W759" s="16">
        <v>0.14531883212418301</v>
      </c>
      <c r="X759" s="16">
        <v>0.135136555746421</v>
      </c>
      <c r="Y759" s="16">
        <v>0.19955128115402601</v>
      </c>
      <c r="Z759" s="16"/>
      <c r="AA759" s="16">
        <v>0.12608887642260699</v>
      </c>
      <c r="AB759" s="16">
        <v>0.17951728236546</v>
      </c>
      <c r="AC759" s="16">
        <v>0.14303642832683799</v>
      </c>
      <c r="AD759" s="16">
        <v>0.121604872211654</v>
      </c>
      <c r="AE759" s="16">
        <v>9.8142869876155295E-2</v>
      </c>
      <c r="AF759" s="16">
        <v>0.122171564617527</v>
      </c>
      <c r="AG759" s="16"/>
      <c r="AH759" s="16">
        <v>0.147908889721314</v>
      </c>
      <c r="AI759" s="16">
        <v>0.118332097942609</v>
      </c>
      <c r="AJ759" s="16"/>
      <c r="AK759" s="16">
        <v>0.15794200415124199</v>
      </c>
      <c r="AL759" s="16">
        <v>0.110883456404133</v>
      </c>
      <c r="AM759" s="16"/>
      <c r="AN759" s="16">
        <v>0.15431716699609299</v>
      </c>
      <c r="AO759" s="16">
        <v>0.11366747057486</v>
      </c>
      <c r="AP759" s="16"/>
      <c r="AQ759" s="16">
        <v>0.14674556195282801</v>
      </c>
      <c r="AR759" s="16">
        <v>0.13166331346624</v>
      </c>
      <c r="AS759" s="16">
        <v>0.14494443543719199</v>
      </c>
      <c r="AT759" s="16"/>
      <c r="AU759" s="16">
        <v>0.12145825511962099</v>
      </c>
      <c r="AV759" s="16">
        <v>0.15051857332062801</v>
      </c>
      <c r="AW759" s="16"/>
      <c r="AX759" s="16">
        <v>0.13691570411850101</v>
      </c>
      <c r="AY759" s="16">
        <v>0.102861817484123</v>
      </c>
      <c r="AZ759" s="16"/>
      <c r="BA759" s="16">
        <v>0.132507078179874</v>
      </c>
      <c r="BB759" s="16">
        <v>0.187325727553565</v>
      </c>
      <c r="BC759" s="16"/>
      <c r="BD759" s="16">
        <v>0.14767029794982001</v>
      </c>
      <c r="BE759" s="16">
        <v>0.14573674085560001</v>
      </c>
    </row>
    <row r="760" spans="2:57" x14ac:dyDescent="0.35">
      <c r="B760" t="s">
        <v>704</v>
      </c>
      <c r="C760" s="16">
        <v>0.11131400531904501</v>
      </c>
      <c r="D760" s="16">
        <v>8.3621232348923102E-2</v>
      </c>
      <c r="E760" s="16">
        <v>0.138635891087978</v>
      </c>
      <c r="F760" s="16"/>
      <c r="G760" s="16">
        <v>6.2448295769222902E-2</v>
      </c>
      <c r="H760" s="16">
        <v>9.4301760691798506E-2</v>
      </c>
      <c r="I760" s="16">
        <v>7.8156742424081105E-2</v>
      </c>
      <c r="J760" s="16">
        <v>0.17490872858100801</v>
      </c>
      <c r="K760" s="16">
        <v>0.11183793624852401</v>
      </c>
      <c r="L760" s="16">
        <v>0.13114145065178001</v>
      </c>
      <c r="M760" s="16"/>
      <c r="N760" s="16">
        <v>0.13438328728931601</v>
      </c>
      <c r="O760" s="16">
        <v>0.127398236917451</v>
      </c>
      <c r="P760" s="16">
        <v>9.6183787531918294E-2</v>
      </c>
      <c r="Q760" s="16">
        <v>0.10514642586749599</v>
      </c>
      <c r="R760" s="16"/>
      <c r="S760" s="16">
        <v>0.13134607238538601</v>
      </c>
      <c r="T760" s="16">
        <v>8.2179396669025698E-2</v>
      </c>
      <c r="U760" s="16"/>
      <c r="V760" s="16">
        <v>0.113468787663977</v>
      </c>
      <c r="W760" s="16">
        <v>0.116040954083204</v>
      </c>
      <c r="X760" s="16">
        <v>9.6722466911040403E-2</v>
      </c>
      <c r="Y760" s="16">
        <v>0.15842224977604299</v>
      </c>
      <c r="Z760" s="16"/>
      <c r="AA760" s="16">
        <v>0.103277123698839</v>
      </c>
      <c r="AB760" s="16">
        <v>0.145054686458509</v>
      </c>
      <c r="AC760" s="16">
        <v>9.32278680226057E-2</v>
      </c>
      <c r="AD760" s="16">
        <v>0.109008330893789</v>
      </c>
      <c r="AE760" s="16">
        <v>9.2643310895463196E-2</v>
      </c>
      <c r="AF760" s="16">
        <v>0.144756327152014</v>
      </c>
      <c r="AG760" s="16"/>
      <c r="AH760" s="16">
        <v>9.4757129872403201E-2</v>
      </c>
      <c r="AI760" s="16">
        <v>0.15975295842826301</v>
      </c>
      <c r="AJ760" s="16"/>
      <c r="AK760" s="16">
        <v>9.6966967477711802E-2</v>
      </c>
      <c r="AL760" s="16">
        <v>0.15357308773119099</v>
      </c>
      <c r="AM760" s="16"/>
      <c r="AN760" s="16">
        <v>8.9951024345446398E-2</v>
      </c>
      <c r="AO760" s="16">
        <v>0.13632494873420301</v>
      </c>
      <c r="AP760" s="16"/>
      <c r="AQ760" s="16">
        <v>7.4745826608648896E-2</v>
      </c>
      <c r="AR760" s="16">
        <v>0.12388174023445001</v>
      </c>
      <c r="AS760" s="16">
        <v>0.124176141385655</v>
      </c>
      <c r="AT760" s="16"/>
      <c r="AU760" s="16">
        <v>0.11370684755852201</v>
      </c>
      <c r="AV760" s="16">
        <v>0.11044276552677</v>
      </c>
      <c r="AW760" s="16"/>
      <c r="AX760" s="16">
        <v>0.10362348954033</v>
      </c>
      <c r="AY760" s="16">
        <v>0.15772768584122299</v>
      </c>
      <c r="AZ760" s="16"/>
      <c r="BA760" s="16">
        <v>8.4837788098063499E-2</v>
      </c>
      <c r="BB760" s="16">
        <v>7.3997657515158299E-2</v>
      </c>
      <c r="BC760" s="16"/>
      <c r="BD760" s="16">
        <v>9.0932414736012698E-2</v>
      </c>
      <c r="BE760" s="16">
        <v>0.13778876490405101</v>
      </c>
    </row>
    <row r="761" spans="2:57" x14ac:dyDescent="0.35">
      <c r="B761" t="s">
        <v>110</v>
      </c>
      <c r="C761" s="16">
        <v>0.20449786350048299</v>
      </c>
      <c r="D761" s="16">
        <v>0.148076989233865</v>
      </c>
      <c r="E761" s="16">
        <v>0.25767827440642299</v>
      </c>
      <c r="F761" s="16"/>
      <c r="G761" s="16">
        <v>0.23360316644208001</v>
      </c>
      <c r="H761" s="16">
        <v>0.186213055137743</v>
      </c>
      <c r="I761" s="16">
        <v>0.12979811560854601</v>
      </c>
      <c r="J761" s="16">
        <v>0.20247158398478901</v>
      </c>
      <c r="K761" s="16">
        <v>0.21843121895374601</v>
      </c>
      <c r="L761" s="16">
        <v>0.25150987299827299</v>
      </c>
      <c r="M761" s="16"/>
      <c r="N761" s="16">
        <v>0.16928876506284599</v>
      </c>
      <c r="O761" s="16">
        <v>0.217466223449472</v>
      </c>
      <c r="P761" s="16">
        <v>0.21852220224633201</v>
      </c>
      <c r="Q761" s="16">
        <v>0.19579615698094199</v>
      </c>
      <c r="R761" s="16"/>
      <c r="S761" s="16">
        <v>0.198760356198625</v>
      </c>
      <c r="T761" s="16">
        <v>0.20629717951245699</v>
      </c>
      <c r="U761" s="16"/>
      <c r="V761" s="16">
        <v>0.29661784135728497</v>
      </c>
      <c r="W761" s="16">
        <v>0.22806537316646799</v>
      </c>
      <c r="X761" s="16">
        <v>0.11520670674992101</v>
      </c>
      <c r="Y761" s="16">
        <v>7.9961739161818507E-2</v>
      </c>
      <c r="Z761" s="16"/>
      <c r="AA761" s="16">
        <v>0.27458398483305302</v>
      </c>
      <c r="AB761" s="16">
        <v>0.202933245911677</v>
      </c>
      <c r="AC761" s="16">
        <v>0.231786213028668</v>
      </c>
      <c r="AD761" s="16">
        <v>0.13864972678457299</v>
      </c>
      <c r="AE761" s="16">
        <v>9.0779565904990006E-2</v>
      </c>
      <c r="AF761" s="16">
        <v>2.8482314200280402E-2</v>
      </c>
      <c r="AG761" s="16"/>
      <c r="AH761" s="16">
        <v>0.18090836387430601</v>
      </c>
      <c r="AI761" s="16">
        <v>0.135870353401294</v>
      </c>
      <c r="AJ761" s="16"/>
      <c r="AK761" s="16">
        <v>0.17721586547687099</v>
      </c>
      <c r="AL761" s="16">
        <v>0.14008097981796999</v>
      </c>
      <c r="AM761" s="16"/>
      <c r="AN761" s="16">
        <v>0.162700576999291</v>
      </c>
      <c r="AO761" s="16">
        <v>0.13101129988740001</v>
      </c>
      <c r="AP761" s="16"/>
      <c r="AQ761" s="16">
        <v>0.15772088328837</v>
      </c>
      <c r="AR761" s="16">
        <v>0.22065217386965899</v>
      </c>
      <c r="AS761" s="16">
        <v>0.13578914122621299</v>
      </c>
      <c r="AT761" s="16"/>
      <c r="AU761" s="16">
        <v>0.17572582995201599</v>
      </c>
      <c r="AV761" s="16">
        <v>0.23208896565745199</v>
      </c>
      <c r="AW761" s="16"/>
      <c r="AX761" s="16">
        <v>0.171231882843941</v>
      </c>
      <c r="AY761" s="16">
        <v>0.26605224890943002</v>
      </c>
      <c r="AZ761" s="16"/>
      <c r="BA761" s="16">
        <v>0.121362695877948</v>
      </c>
      <c r="BB761" s="16">
        <v>8.7368993485652899E-2</v>
      </c>
      <c r="BC761" s="16"/>
      <c r="BD761" s="16">
        <v>9.5261338398890102E-2</v>
      </c>
      <c r="BE761" s="16">
        <v>0.14702355410923401</v>
      </c>
    </row>
    <row r="762" spans="2:57" x14ac:dyDescent="0.35">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c r="AA762" s="16"/>
      <c r="AB762" s="16"/>
      <c r="AC762" s="16"/>
      <c r="AD762" s="16"/>
      <c r="AE762" s="16"/>
      <c r="AF762" s="16"/>
      <c r="AG762" s="16"/>
      <c r="AH762" s="16"/>
      <c r="AI762" s="16"/>
      <c r="AJ762" s="16"/>
      <c r="AK762" s="16"/>
      <c r="AL762" s="16"/>
      <c r="AM762" s="16"/>
      <c r="AN762" s="16"/>
      <c r="AO762" s="16"/>
      <c r="AP762" s="16"/>
      <c r="AQ762" s="16"/>
      <c r="AR762" s="16"/>
      <c r="AS762" s="16"/>
      <c r="AT762" s="16"/>
      <c r="AU762" s="16"/>
      <c r="AV762" s="16"/>
      <c r="AW762" s="16"/>
      <c r="AX762" s="16"/>
      <c r="AY762" s="16"/>
      <c r="AZ762" s="16"/>
      <c r="BA762" s="16"/>
      <c r="BB762" s="16"/>
      <c r="BC762" s="16"/>
      <c r="BD762" s="16"/>
      <c r="BE762" s="16"/>
    </row>
    <row r="763" spans="2:57" x14ac:dyDescent="0.35">
      <c r="B763" s="7" t="s">
        <v>714</v>
      </c>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c r="AA763" s="16"/>
      <c r="AB763" s="16"/>
      <c r="AC763" s="16"/>
      <c r="AD763" s="16"/>
      <c r="AE763" s="16"/>
      <c r="AF763" s="16"/>
      <c r="AG763" s="16"/>
      <c r="AH763" s="16"/>
      <c r="AI763" s="16"/>
      <c r="AJ763" s="16"/>
      <c r="AK763" s="16"/>
      <c r="AL763" s="16"/>
      <c r="AM763" s="16"/>
      <c r="AN763" s="16"/>
      <c r="AO763" s="16"/>
      <c r="AP763" s="16"/>
      <c r="AQ763" s="16"/>
      <c r="AR763" s="16"/>
      <c r="AS763" s="16"/>
      <c r="AT763" s="16"/>
      <c r="AU763" s="16"/>
      <c r="AV763" s="16"/>
      <c r="AW763" s="16"/>
      <c r="AX763" s="16"/>
      <c r="AY763" s="16"/>
      <c r="AZ763" s="16"/>
      <c r="BA763" s="16"/>
      <c r="BB763" s="16"/>
      <c r="BC763" s="16"/>
      <c r="BD763" s="16"/>
      <c r="BE763" s="16"/>
    </row>
    <row r="764" spans="2:57" x14ac:dyDescent="0.35">
      <c r="B764" s="15" t="s">
        <v>14</v>
      </c>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c r="AA764" s="16"/>
      <c r="AB764" s="16"/>
      <c r="AC764" s="16"/>
      <c r="AD764" s="16"/>
      <c r="AE764" s="16"/>
      <c r="AF764" s="16"/>
      <c r="AG764" s="16"/>
      <c r="AH764" s="16"/>
      <c r="AI764" s="16"/>
      <c r="AJ764" s="16"/>
      <c r="AK764" s="16"/>
      <c r="AL764" s="16"/>
      <c r="AM764" s="16"/>
      <c r="AN764" s="16"/>
      <c r="AO764" s="16"/>
      <c r="AP764" s="16"/>
      <c r="AQ764" s="16"/>
      <c r="AR764" s="16"/>
      <c r="AS764" s="16"/>
      <c r="AT764" s="16"/>
      <c r="AU764" s="16"/>
      <c r="AV764" s="16"/>
      <c r="AW764" s="16"/>
      <c r="AX764" s="16"/>
      <c r="AY764" s="16"/>
      <c r="AZ764" s="16"/>
      <c r="BA764" s="16"/>
      <c r="BB764" s="16"/>
      <c r="BC764" s="16"/>
      <c r="BD764" s="16"/>
      <c r="BE764" s="16"/>
    </row>
    <row r="765" spans="2:57" x14ac:dyDescent="0.35">
      <c r="B765" t="s">
        <v>715</v>
      </c>
      <c r="C765" s="16">
        <v>0.542477659751465</v>
      </c>
      <c r="D765" s="16">
        <v>0.52668576250169397</v>
      </c>
      <c r="E765" s="16">
        <v>0.555278221087388</v>
      </c>
      <c r="F765" s="16"/>
      <c r="G765" s="16">
        <v>0.52905940640261695</v>
      </c>
      <c r="H765" s="16">
        <v>0.52754219377530898</v>
      </c>
      <c r="I765" s="16">
        <v>0.62958376905984403</v>
      </c>
      <c r="J765" s="16">
        <v>0.508349507673448</v>
      </c>
      <c r="K765" s="16">
        <v>0.52956794805747898</v>
      </c>
      <c r="L765" s="16">
        <v>0.53135235195475095</v>
      </c>
      <c r="M765" s="16"/>
      <c r="N765" s="16">
        <v>0.47907019994359801</v>
      </c>
      <c r="O765" s="16">
        <v>0.53446037188458495</v>
      </c>
      <c r="P765" s="16">
        <v>0.56116834269277505</v>
      </c>
      <c r="Q765" s="16">
        <v>0.56468090562028095</v>
      </c>
      <c r="R765" s="16"/>
      <c r="S765" s="16">
        <v>0.53159073436110404</v>
      </c>
      <c r="T765" s="16">
        <v>0.56433108500648199</v>
      </c>
      <c r="U765" s="16"/>
      <c r="V765" s="16">
        <v>0.48727187022479201</v>
      </c>
      <c r="W765" s="16">
        <v>0.53842414677252903</v>
      </c>
      <c r="X765" s="16">
        <v>0.60993955609984596</v>
      </c>
      <c r="Y765" s="16">
        <v>0.433820906605418</v>
      </c>
      <c r="Z765" s="16"/>
      <c r="AA765" s="16">
        <v>0.46038249244652901</v>
      </c>
      <c r="AB765" s="16">
        <v>0.55086204283484097</v>
      </c>
      <c r="AC765" s="16">
        <v>0.66061057695333603</v>
      </c>
      <c r="AD765" s="16">
        <v>0.60412780732404403</v>
      </c>
      <c r="AE765" s="16">
        <v>0.589679060570654</v>
      </c>
      <c r="AF765" s="16">
        <v>0.59088280191639098</v>
      </c>
      <c r="AG765" s="16"/>
      <c r="AH765" s="16">
        <v>0.57801875479144604</v>
      </c>
      <c r="AI765" s="16">
        <v>0.50074476868685203</v>
      </c>
      <c r="AJ765" s="16"/>
      <c r="AK765" s="16">
        <v>0.58240656673464497</v>
      </c>
      <c r="AL765" s="16">
        <v>0.49149299693364301</v>
      </c>
      <c r="AM765" s="16"/>
      <c r="AN765" s="16">
        <v>0.58966545395296899</v>
      </c>
      <c r="AO765" s="16">
        <v>0.51814613245945396</v>
      </c>
      <c r="AP765" s="16"/>
      <c r="AQ765" s="16">
        <v>0.63138350391847298</v>
      </c>
      <c r="AR765" s="16">
        <v>0.54857269835715305</v>
      </c>
      <c r="AS765" s="16">
        <v>0.50438853984128895</v>
      </c>
      <c r="AT765" s="16"/>
      <c r="AU765" s="16">
        <v>0.55916521446688505</v>
      </c>
      <c r="AV765" s="16">
        <v>0.52726647984688402</v>
      </c>
      <c r="AW765" s="16"/>
      <c r="AX765" s="16">
        <v>0.57251700489942003</v>
      </c>
      <c r="AY765" s="16">
        <v>0.48824759882199598</v>
      </c>
      <c r="AZ765" s="16"/>
      <c r="BA765" s="16">
        <v>0.62937627147241004</v>
      </c>
      <c r="BB765" s="16">
        <v>0.73859964041760995</v>
      </c>
      <c r="BC765" s="16"/>
      <c r="BD765" s="16">
        <v>0.59467865262348996</v>
      </c>
      <c r="BE765" s="16">
        <v>0.58046660585607002</v>
      </c>
    </row>
    <row r="766" spans="2:57" x14ac:dyDescent="0.35">
      <c r="B766" t="s">
        <v>716</v>
      </c>
      <c r="C766" s="16">
        <v>0.48444819800644601</v>
      </c>
      <c r="D766" s="16">
        <v>0.49075073245530199</v>
      </c>
      <c r="E766" s="16">
        <v>0.47702282608736601</v>
      </c>
      <c r="F766" s="16"/>
      <c r="G766" s="16">
        <v>0.48560437388707001</v>
      </c>
      <c r="H766" s="16">
        <v>0.44430985632730402</v>
      </c>
      <c r="I766" s="16">
        <v>0.556342760715139</v>
      </c>
      <c r="J766" s="16">
        <v>0.46920170079788698</v>
      </c>
      <c r="K766" s="16">
        <v>0.47202363074202902</v>
      </c>
      <c r="L766" s="16">
        <v>0.48329770910779501</v>
      </c>
      <c r="M766" s="16"/>
      <c r="N766" s="16">
        <v>0.48032733657682902</v>
      </c>
      <c r="O766" s="16">
        <v>0.52150233931733903</v>
      </c>
      <c r="P766" s="16">
        <v>0.46668141691320397</v>
      </c>
      <c r="Q766" s="16">
        <v>0.48364950195261402</v>
      </c>
      <c r="R766" s="16"/>
      <c r="S766" s="16">
        <v>0.47825852619753001</v>
      </c>
      <c r="T766" s="16">
        <v>0.49863006264057302</v>
      </c>
      <c r="U766" s="16"/>
      <c r="V766" s="16">
        <v>0.46140227577610599</v>
      </c>
      <c r="W766" s="16">
        <v>0.43920483240081998</v>
      </c>
      <c r="X766" s="16">
        <v>0.53908382650416398</v>
      </c>
      <c r="Y766" s="16">
        <v>0.63356246592862298</v>
      </c>
      <c r="Z766" s="16"/>
      <c r="AA766" s="16">
        <v>0.39901419404488497</v>
      </c>
      <c r="AB766" s="16">
        <v>0.45674680947926799</v>
      </c>
      <c r="AC766" s="16">
        <v>0.53439784172172899</v>
      </c>
      <c r="AD766" s="16">
        <v>0.55359458974660103</v>
      </c>
      <c r="AE766" s="16">
        <v>0.64557575107376697</v>
      </c>
      <c r="AF766" s="16">
        <v>0.61720363669161304</v>
      </c>
      <c r="AG766" s="16"/>
      <c r="AH766" s="16">
        <v>0.50406777241727196</v>
      </c>
      <c r="AI766" s="16">
        <v>0.51032386135137697</v>
      </c>
      <c r="AJ766" s="16"/>
      <c r="AK766" s="16">
        <v>0.49792554198064398</v>
      </c>
      <c r="AL766" s="16">
        <v>0.47969438244600698</v>
      </c>
      <c r="AM766" s="16"/>
      <c r="AN766" s="16">
        <v>0.50792288038551903</v>
      </c>
      <c r="AO766" s="16">
        <v>0.53124021361653695</v>
      </c>
      <c r="AP766" s="16"/>
      <c r="AQ766" s="16">
        <v>0.58213696179853802</v>
      </c>
      <c r="AR766" s="16">
        <v>0.49313077790770099</v>
      </c>
      <c r="AS766" s="16">
        <v>0.45332966092446397</v>
      </c>
      <c r="AT766" s="16"/>
      <c r="AU766" s="16">
        <v>0.48982861134691702</v>
      </c>
      <c r="AV766" s="16">
        <v>0.486581861467836</v>
      </c>
      <c r="AW766" s="16"/>
      <c r="AX766" s="16">
        <v>0.504008262885287</v>
      </c>
      <c r="AY766" s="16">
        <v>0.47483494387738201</v>
      </c>
      <c r="AZ766" s="16"/>
      <c r="BA766" s="16">
        <v>0.58412393966734599</v>
      </c>
      <c r="BB766" s="16">
        <v>0.604961315441359</v>
      </c>
      <c r="BC766" s="16"/>
      <c r="BD766" s="16">
        <v>0.55571188763911405</v>
      </c>
      <c r="BE766" s="16">
        <v>0.53614860929788299</v>
      </c>
    </row>
    <row r="767" spans="2:57" x14ac:dyDescent="0.35">
      <c r="B767" t="s">
        <v>717</v>
      </c>
      <c r="C767" s="16">
        <v>0.45626508702901097</v>
      </c>
      <c r="D767" s="16">
        <v>0.46533386413035099</v>
      </c>
      <c r="E767" s="16">
        <v>0.44467085806131201</v>
      </c>
      <c r="F767" s="16"/>
      <c r="G767" s="16">
        <v>0.47365987819288402</v>
      </c>
      <c r="H767" s="16">
        <v>0.42063391855779397</v>
      </c>
      <c r="I767" s="16">
        <v>0.46458792744025901</v>
      </c>
      <c r="J767" s="16">
        <v>0.43485363038167502</v>
      </c>
      <c r="K767" s="16">
        <v>0.472843114916569</v>
      </c>
      <c r="L767" s="16">
        <v>0.47294776836617902</v>
      </c>
      <c r="M767" s="16"/>
      <c r="N767" s="16">
        <v>0.45037112458255402</v>
      </c>
      <c r="O767" s="16">
        <v>0.49555679548798398</v>
      </c>
      <c r="P767" s="16">
        <v>0.45312492375112101</v>
      </c>
      <c r="Q767" s="16">
        <v>0.43128769579741999</v>
      </c>
      <c r="R767" s="16"/>
      <c r="S767" s="16">
        <v>0.47524640998394702</v>
      </c>
      <c r="T767" s="16">
        <v>0.43216061840361703</v>
      </c>
      <c r="U767" s="16"/>
      <c r="V767" s="16">
        <v>0.369467577721521</v>
      </c>
      <c r="W767" s="16">
        <v>0.41918929751210598</v>
      </c>
      <c r="X767" s="16">
        <v>0.55960735870349398</v>
      </c>
      <c r="Y767" s="16">
        <v>0.56991558971254097</v>
      </c>
      <c r="Z767" s="16"/>
      <c r="AA767" s="16">
        <v>0.31628398253317602</v>
      </c>
      <c r="AB767" s="16">
        <v>0.45756220623501997</v>
      </c>
      <c r="AC767" s="16">
        <v>0.53235958666128302</v>
      </c>
      <c r="AD767" s="16">
        <v>0.55659605877938401</v>
      </c>
      <c r="AE767" s="16">
        <v>0.65664387162361904</v>
      </c>
      <c r="AF767" s="16">
        <v>0.69622675485291097</v>
      </c>
      <c r="AG767" s="16"/>
      <c r="AH767" s="16">
        <v>0.48329407102500099</v>
      </c>
      <c r="AI767" s="16">
        <v>0.46312680165730702</v>
      </c>
      <c r="AJ767" s="16"/>
      <c r="AK767" s="16">
        <v>0.462301420668975</v>
      </c>
      <c r="AL767" s="16">
        <v>0.44896444235137101</v>
      </c>
      <c r="AM767" s="16"/>
      <c r="AN767" s="16">
        <v>0.48708433197450601</v>
      </c>
      <c r="AO767" s="16">
        <v>0.50026327022052597</v>
      </c>
      <c r="AP767" s="16"/>
      <c r="AQ767" s="16">
        <v>0.58738109111040904</v>
      </c>
      <c r="AR767" s="16">
        <v>0.414590661031005</v>
      </c>
      <c r="AS767" s="16">
        <v>0.48162253481629302</v>
      </c>
      <c r="AT767" s="16"/>
      <c r="AU767" s="16">
        <v>0.47053307947381001</v>
      </c>
      <c r="AV767" s="16">
        <v>0.43981875698281397</v>
      </c>
      <c r="AW767" s="16"/>
      <c r="AX767" s="16">
        <v>0.49602174977282698</v>
      </c>
      <c r="AY767" s="16">
        <v>0.34133468371023501</v>
      </c>
      <c r="AZ767" s="16"/>
      <c r="BA767" s="16">
        <v>0.59553727946017598</v>
      </c>
      <c r="BB767" s="16">
        <v>0.64158086962234995</v>
      </c>
      <c r="BC767" s="16"/>
      <c r="BD767" s="16">
        <v>0.53082839385626102</v>
      </c>
      <c r="BE767" s="16">
        <v>0.503226317356397</v>
      </c>
    </row>
    <row r="768" spans="2:57" x14ac:dyDescent="0.35">
      <c r="B768" t="s">
        <v>718</v>
      </c>
      <c r="C768" s="16">
        <v>0.43907054743513801</v>
      </c>
      <c r="D768" s="16">
        <v>0.44635171220957398</v>
      </c>
      <c r="E768" s="16">
        <v>0.42900373942648301</v>
      </c>
      <c r="F768" s="16"/>
      <c r="G768" s="16">
        <v>0.46940646736467301</v>
      </c>
      <c r="H768" s="16">
        <v>0.56611254430319402</v>
      </c>
      <c r="I768" s="16">
        <v>0.44688597808367497</v>
      </c>
      <c r="J768" s="16">
        <v>0.401736795606424</v>
      </c>
      <c r="K768" s="16">
        <v>0.395973810900137</v>
      </c>
      <c r="L768" s="16">
        <v>0.37042669622129198</v>
      </c>
      <c r="M768" s="16"/>
      <c r="N768" s="16">
        <v>0.44289925524607998</v>
      </c>
      <c r="O768" s="16">
        <v>0.49980412803269197</v>
      </c>
      <c r="P768" s="16">
        <v>0.41873987775058102</v>
      </c>
      <c r="Q768" s="16">
        <v>0.41609100633718799</v>
      </c>
      <c r="R768" s="16"/>
      <c r="S768" s="16">
        <v>0.42123532612166997</v>
      </c>
      <c r="T768" s="16">
        <v>0.47038269587706899</v>
      </c>
      <c r="U768" s="16"/>
      <c r="V768" s="16">
        <v>0.406962520545881</v>
      </c>
      <c r="W768" s="16">
        <v>0.42754235866833701</v>
      </c>
      <c r="X768" s="16">
        <v>0.48445795169776601</v>
      </c>
      <c r="Y768" s="16">
        <v>0.412852140252081</v>
      </c>
      <c r="Z768" s="16"/>
      <c r="AA768" s="16">
        <v>0.34635772790176</v>
      </c>
      <c r="AB768" s="16">
        <v>0.443680196930616</v>
      </c>
      <c r="AC768" s="16">
        <v>0.48135699775582402</v>
      </c>
      <c r="AD768" s="16">
        <v>0.505814291385</v>
      </c>
      <c r="AE768" s="16">
        <v>0.597330799759072</v>
      </c>
      <c r="AF768" s="16">
        <v>0.52500103212834703</v>
      </c>
      <c r="AG768" s="16"/>
      <c r="AH768" s="16">
        <v>0.45617944031183799</v>
      </c>
      <c r="AI768" s="16">
        <v>0.41095485136215099</v>
      </c>
      <c r="AJ768" s="16"/>
      <c r="AK768" s="16">
        <v>0.469351173011059</v>
      </c>
      <c r="AL768" s="16">
        <v>0.35271926431025402</v>
      </c>
      <c r="AM768" s="16"/>
      <c r="AN768" s="16">
        <v>0.46314592967302698</v>
      </c>
      <c r="AO768" s="16">
        <v>0.42847446667121702</v>
      </c>
      <c r="AP768" s="16"/>
      <c r="AQ768" s="16">
        <v>0.52769010915735104</v>
      </c>
      <c r="AR768" s="16">
        <v>0.43559505528539699</v>
      </c>
      <c r="AS768" s="16">
        <v>0.42889592084295503</v>
      </c>
      <c r="AT768" s="16"/>
      <c r="AU768" s="16">
        <v>0.44508944318710297</v>
      </c>
      <c r="AV768" s="16">
        <v>0.432034525039385</v>
      </c>
      <c r="AW768" s="16"/>
      <c r="AX768" s="16">
        <v>0.48421724968676899</v>
      </c>
      <c r="AY768" s="16">
        <v>0.29493739866926599</v>
      </c>
      <c r="AZ768" s="16"/>
      <c r="BA768" s="16">
        <v>0.57357316368983102</v>
      </c>
      <c r="BB768" s="16">
        <v>0.58593627992153996</v>
      </c>
      <c r="BC768" s="16"/>
      <c r="BD768" s="16">
        <v>0.50909573971895405</v>
      </c>
      <c r="BE768" s="16">
        <v>0.467568726961688</v>
      </c>
    </row>
    <row r="769" spans="2:57" x14ac:dyDescent="0.35">
      <c r="B769" t="s">
        <v>719</v>
      </c>
      <c r="C769" s="16">
        <v>0.41399167516158603</v>
      </c>
      <c r="D769" s="16">
        <v>0.42256322441199501</v>
      </c>
      <c r="E769" s="16">
        <v>0.40373331273381202</v>
      </c>
      <c r="F769" s="16"/>
      <c r="G769" s="16">
        <v>0.36771728313278201</v>
      </c>
      <c r="H769" s="16">
        <v>0.42054688037117199</v>
      </c>
      <c r="I769" s="16">
        <v>0.45289632465575203</v>
      </c>
      <c r="J769" s="16">
        <v>0.436784664146461</v>
      </c>
      <c r="K769" s="16">
        <v>0.43754890565733401</v>
      </c>
      <c r="L769" s="16">
        <v>0.36927268268650498</v>
      </c>
      <c r="M769" s="16"/>
      <c r="N769" s="16">
        <v>0.40637134879738701</v>
      </c>
      <c r="O769" s="16">
        <v>0.48755188563306701</v>
      </c>
      <c r="P769" s="16">
        <v>0.398830813698201</v>
      </c>
      <c r="Q769" s="16">
        <v>0.37970372034926902</v>
      </c>
      <c r="R769" s="16"/>
      <c r="S769" s="16">
        <v>0.41523645153550398</v>
      </c>
      <c r="T769" s="16">
        <v>0.41624510610688797</v>
      </c>
      <c r="U769" s="16"/>
      <c r="V769" s="16">
        <v>0.364270199362836</v>
      </c>
      <c r="W769" s="16">
        <v>0.40310160549249602</v>
      </c>
      <c r="X769" s="16">
        <v>0.46901529940800002</v>
      </c>
      <c r="Y769" s="16">
        <v>0.41830954050312502</v>
      </c>
      <c r="Z769" s="16"/>
      <c r="AA769" s="16">
        <v>0.35461093558635498</v>
      </c>
      <c r="AB769" s="16">
        <v>0.41406432968572299</v>
      </c>
      <c r="AC769" s="16">
        <v>0.47630351726368497</v>
      </c>
      <c r="AD769" s="16">
        <v>0.43053977120878301</v>
      </c>
      <c r="AE769" s="16">
        <v>0.54607185690512505</v>
      </c>
      <c r="AF769" s="16">
        <v>0.46487782442868603</v>
      </c>
      <c r="AG769" s="16"/>
      <c r="AH769" s="16">
        <v>0.42887686665317598</v>
      </c>
      <c r="AI769" s="16">
        <v>0.39317450871367698</v>
      </c>
      <c r="AJ769" s="16"/>
      <c r="AK769" s="16">
        <v>0.44816069153771698</v>
      </c>
      <c r="AL769" s="16">
        <v>0.35717543285416398</v>
      </c>
      <c r="AM769" s="16"/>
      <c r="AN769" s="16">
        <v>0.44069702788750598</v>
      </c>
      <c r="AO769" s="16">
        <v>0.39348490238344802</v>
      </c>
      <c r="AP769" s="16"/>
      <c r="AQ769" s="16">
        <v>0.52068209648004105</v>
      </c>
      <c r="AR769" s="16">
        <v>0.43390509778360797</v>
      </c>
      <c r="AS769" s="16">
        <v>0.35681979756047</v>
      </c>
      <c r="AT769" s="16"/>
      <c r="AU769" s="16">
        <v>0.43754032909781199</v>
      </c>
      <c r="AV769" s="16">
        <v>0.39092960107212399</v>
      </c>
      <c r="AW769" s="16"/>
      <c r="AX769" s="16">
        <v>0.43952173009523399</v>
      </c>
      <c r="AY769" s="16">
        <v>0.33594477430490199</v>
      </c>
      <c r="AZ769" s="16"/>
      <c r="BA769" s="16">
        <v>0.487484513992054</v>
      </c>
      <c r="BB769" s="16">
        <v>0.67439253907451902</v>
      </c>
      <c r="BC769" s="16"/>
      <c r="BD769" s="16">
        <v>0.46742265588675802</v>
      </c>
      <c r="BE769" s="16">
        <v>0.426473800558618</v>
      </c>
    </row>
    <row r="770" spans="2:57" x14ac:dyDescent="0.35">
      <c r="B770" t="s">
        <v>720</v>
      </c>
      <c r="C770" s="16">
        <v>0.37200409275719998</v>
      </c>
      <c r="D770" s="16">
        <v>0.40260595800284898</v>
      </c>
      <c r="E770" s="16">
        <v>0.339187391489427</v>
      </c>
      <c r="F770" s="16"/>
      <c r="G770" s="16">
        <v>0.43834698502917702</v>
      </c>
      <c r="H770" s="16">
        <v>0.41006066531226298</v>
      </c>
      <c r="I770" s="16">
        <v>0.446986201777966</v>
      </c>
      <c r="J770" s="16">
        <v>0.40000758900832001</v>
      </c>
      <c r="K770" s="16">
        <v>0.30560813711273799</v>
      </c>
      <c r="L770" s="16">
        <v>0.27461028822212302</v>
      </c>
      <c r="M770" s="16"/>
      <c r="N770" s="16">
        <v>0.36091602928793598</v>
      </c>
      <c r="O770" s="16">
        <v>0.36691885149174402</v>
      </c>
      <c r="P770" s="16">
        <v>0.37125169595579399</v>
      </c>
      <c r="Q770" s="16">
        <v>0.38555390551105001</v>
      </c>
      <c r="R770" s="16"/>
      <c r="S770" s="16">
        <v>0.36193014325369199</v>
      </c>
      <c r="T770" s="16">
        <v>0.39092818874965701</v>
      </c>
      <c r="U770" s="16"/>
      <c r="V770" s="16">
        <v>0.35793015440231202</v>
      </c>
      <c r="W770" s="16">
        <v>0.33473697829197502</v>
      </c>
      <c r="X770" s="16">
        <v>0.41564270314618801</v>
      </c>
      <c r="Y770" s="16">
        <v>0.47567844785718799</v>
      </c>
      <c r="Z770" s="16"/>
      <c r="AA770" s="16">
        <v>0.31881280562970998</v>
      </c>
      <c r="AB770" s="16">
        <v>0.37647556040281499</v>
      </c>
      <c r="AC770" s="16">
        <v>0.39943841958097698</v>
      </c>
      <c r="AD770" s="16">
        <v>0.39930840704738302</v>
      </c>
      <c r="AE770" s="16">
        <v>0.46280804721535201</v>
      </c>
      <c r="AF770" s="16">
        <v>0.47668971900276003</v>
      </c>
      <c r="AG770" s="16"/>
      <c r="AH770" s="16">
        <v>0.39112163178961701</v>
      </c>
      <c r="AI770" s="16">
        <v>0.36151271307352001</v>
      </c>
      <c r="AJ770" s="16"/>
      <c r="AK770" s="16">
        <v>0.38554322673454799</v>
      </c>
      <c r="AL770" s="16">
        <v>0.32122646713061698</v>
      </c>
      <c r="AM770" s="16"/>
      <c r="AN770" s="16">
        <v>0.40647659511142997</v>
      </c>
      <c r="AO770" s="16">
        <v>0.351430825705696</v>
      </c>
      <c r="AP770" s="16"/>
      <c r="AQ770" s="16">
        <v>0.473410157121325</v>
      </c>
      <c r="AR770" s="16">
        <v>0.37876011163259199</v>
      </c>
      <c r="AS770" s="16">
        <v>0.33440814810505998</v>
      </c>
      <c r="AT770" s="16"/>
      <c r="AU770" s="16">
        <v>0.369185945345261</v>
      </c>
      <c r="AV770" s="16">
        <v>0.37677539982811997</v>
      </c>
      <c r="AW770" s="16"/>
      <c r="AX770" s="16">
        <v>0.40846665465441501</v>
      </c>
      <c r="AY770" s="16">
        <v>0.22603300638724699</v>
      </c>
      <c r="AZ770" s="16"/>
      <c r="BA770" s="16">
        <v>0.466035468816973</v>
      </c>
      <c r="BB770" s="16">
        <v>0.53105037467476601</v>
      </c>
      <c r="BC770" s="16"/>
      <c r="BD770" s="16">
        <v>0.42780809367935002</v>
      </c>
      <c r="BE770" s="16">
        <v>0.41025862245883099</v>
      </c>
    </row>
    <row r="771" spans="2:57" x14ac:dyDescent="0.35">
      <c r="B771" t="s">
        <v>721</v>
      </c>
      <c r="C771" s="16">
        <v>0.20147523505659101</v>
      </c>
      <c r="D771" s="16">
        <v>0.22904987412581601</v>
      </c>
      <c r="E771" s="16">
        <v>0.17497550973481099</v>
      </c>
      <c r="F771" s="16"/>
      <c r="G771" s="16">
        <v>0.224898703208052</v>
      </c>
      <c r="H771" s="16">
        <v>0.306588422440702</v>
      </c>
      <c r="I771" s="16">
        <v>0.21812121099946599</v>
      </c>
      <c r="J771" s="16">
        <v>0.237203752101561</v>
      </c>
      <c r="K771" s="16">
        <v>0.152867440068611</v>
      </c>
      <c r="L771" s="16">
        <v>9.7615806393182E-2</v>
      </c>
      <c r="M771" s="16"/>
      <c r="N771" s="16">
        <v>0.20828628119086801</v>
      </c>
      <c r="O771" s="16">
        <v>0.19331928977682999</v>
      </c>
      <c r="P771" s="16">
        <v>0.21090533933734401</v>
      </c>
      <c r="Q771" s="16">
        <v>0.18857251210930401</v>
      </c>
      <c r="R771" s="16"/>
      <c r="S771" s="16">
        <v>0.17448603056397799</v>
      </c>
      <c r="T771" s="16">
        <v>0.244236809728371</v>
      </c>
      <c r="U771" s="16"/>
      <c r="V771" s="16">
        <v>0.207240929265957</v>
      </c>
      <c r="W771" s="16">
        <v>0.183187088441288</v>
      </c>
      <c r="X771" s="16">
        <v>0.21599796319735301</v>
      </c>
      <c r="Y771" s="16">
        <v>0.22612752551812401</v>
      </c>
      <c r="Z771" s="16"/>
      <c r="AA771" s="16">
        <v>0.18984420680097799</v>
      </c>
      <c r="AB771" s="16">
        <v>0.173406101005599</v>
      </c>
      <c r="AC771" s="16">
        <v>0.246411629569466</v>
      </c>
      <c r="AD771" s="16">
        <v>0.21336524532777301</v>
      </c>
      <c r="AE771" s="16">
        <v>0.22540694700181699</v>
      </c>
      <c r="AF771" s="16">
        <v>0.21659350330146299</v>
      </c>
      <c r="AG771" s="16"/>
      <c r="AH771" s="16">
        <v>0.18403492211898301</v>
      </c>
      <c r="AI771" s="16">
        <v>0.20017282099442499</v>
      </c>
      <c r="AJ771" s="16"/>
      <c r="AK771" s="16">
        <v>0.21213675616889199</v>
      </c>
      <c r="AL771" s="16">
        <v>0.180929827809789</v>
      </c>
      <c r="AM771" s="16"/>
      <c r="AN771" s="16">
        <v>0.203200702840309</v>
      </c>
      <c r="AO771" s="16">
        <v>0.224536042163404</v>
      </c>
      <c r="AP771" s="16"/>
      <c r="AQ771" s="16">
        <v>0.182297534154405</v>
      </c>
      <c r="AR771" s="16">
        <v>0.197286473346834</v>
      </c>
      <c r="AS771" s="16">
        <v>0.239722342162416</v>
      </c>
      <c r="AT771" s="16"/>
      <c r="AU771" s="16">
        <v>0.20765349690387599</v>
      </c>
      <c r="AV771" s="16">
        <v>0.197723690478561</v>
      </c>
      <c r="AW771" s="16"/>
      <c r="AX771" s="16">
        <v>0.226673323330145</v>
      </c>
      <c r="AY771" s="16">
        <v>9.3229527906665E-2</v>
      </c>
      <c r="AZ771" s="16"/>
      <c r="BA771" s="16">
        <v>0.29016586862260402</v>
      </c>
      <c r="BB771" s="16">
        <v>0.32815793591233</v>
      </c>
      <c r="BC771" s="16"/>
      <c r="BD771" s="16">
        <v>0.281268590362099</v>
      </c>
      <c r="BE771" s="16">
        <v>0.17379274672220801</v>
      </c>
    </row>
    <row r="772" spans="2:57" x14ac:dyDescent="0.35">
      <c r="B772" t="s">
        <v>722</v>
      </c>
      <c r="C772" s="16">
        <v>0.143195289646497</v>
      </c>
      <c r="D772" s="16">
        <v>0.16783431961926601</v>
      </c>
      <c r="E772" s="16">
        <v>0.121233574458962</v>
      </c>
      <c r="F772" s="16"/>
      <c r="G772" s="16">
        <v>0.148421345490893</v>
      </c>
      <c r="H772" s="16">
        <v>0.172994221672055</v>
      </c>
      <c r="I772" s="16">
        <v>0.23378653953742401</v>
      </c>
      <c r="J772" s="16">
        <v>0.18510242869611501</v>
      </c>
      <c r="K772" s="16">
        <v>0.11736711791864</v>
      </c>
      <c r="L772" s="16">
        <v>3.3524036355263201E-2</v>
      </c>
      <c r="M772" s="16"/>
      <c r="N772" s="16">
        <v>0.13300864596384501</v>
      </c>
      <c r="O772" s="16">
        <v>0.12650087850799399</v>
      </c>
      <c r="P772" s="16">
        <v>0.13396502133862101</v>
      </c>
      <c r="Q772" s="16">
        <v>0.179832610279196</v>
      </c>
      <c r="R772" s="16"/>
      <c r="S772" s="16">
        <v>0.10735754977751601</v>
      </c>
      <c r="T772" s="16">
        <v>0.19765728914738301</v>
      </c>
      <c r="U772" s="16"/>
      <c r="V772" s="16">
        <v>0.16993884867539399</v>
      </c>
      <c r="W772" s="16">
        <v>0.122701321508857</v>
      </c>
      <c r="X772" s="16">
        <v>0.14031461039447701</v>
      </c>
      <c r="Y772" s="16">
        <v>0.18483113317168101</v>
      </c>
      <c r="Z772" s="16"/>
      <c r="AA772" s="16">
        <v>0.136006048089687</v>
      </c>
      <c r="AB772" s="16">
        <v>0.132842465103057</v>
      </c>
      <c r="AC772" s="16">
        <v>0.109805122107208</v>
      </c>
      <c r="AD772" s="16">
        <v>0.196215242828468</v>
      </c>
      <c r="AE772" s="16">
        <v>0.13527324591567999</v>
      </c>
      <c r="AF772" s="16">
        <v>5.6952573709698202E-2</v>
      </c>
      <c r="AG772" s="16"/>
      <c r="AH772" s="16">
        <v>0.14214856750890401</v>
      </c>
      <c r="AI772" s="16">
        <v>0.16249048307644701</v>
      </c>
      <c r="AJ772" s="16"/>
      <c r="AK772" s="16">
        <v>0.162182197455637</v>
      </c>
      <c r="AL772" s="16">
        <v>0.14583902670225099</v>
      </c>
      <c r="AM772" s="16"/>
      <c r="AN772" s="16">
        <v>0.15101864111074101</v>
      </c>
      <c r="AO772" s="16">
        <v>0.15909311886316199</v>
      </c>
      <c r="AP772" s="16"/>
      <c r="AQ772" s="16">
        <v>0.128857294045053</v>
      </c>
      <c r="AR772" s="16">
        <v>0.13203431407160901</v>
      </c>
      <c r="AS772" s="16">
        <v>0.19779078862664401</v>
      </c>
      <c r="AT772" s="16"/>
      <c r="AU772" s="16">
        <v>0.15874989889572499</v>
      </c>
      <c r="AV772" s="16">
        <v>0.12738724611244401</v>
      </c>
      <c r="AW772" s="16"/>
      <c r="AX772" s="16">
        <v>0.15899076647275101</v>
      </c>
      <c r="AY772" s="16">
        <v>8.6433504666822994E-2</v>
      </c>
      <c r="AZ772" s="16"/>
      <c r="BA772" s="16">
        <v>0.18327135818725199</v>
      </c>
      <c r="BB772" s="16">
        <v>0.30965607619004698</v>
      </c>
      <c r="BC772" s="16"/>
      <c r="BD772" s="16">
        <v>0.18745385451093199</v>
      </c>
      <c r="BE772" s="16">
        <v>0.13231539098867401</v>
      </c>
    </row>
    <row r="773" spans="2:57" x14ac:dyDescent="0.35">
      <c r="B773" t="s">
        <v>89</v>
      </c>
      <c r="C773" s="16">
        <v>7.2946594818353E-2</v>
      </c>
      <c r="D773" s="16">
        <v>5.9134651081833398E-2</v>
      </c>
      <c r="E773" s="16">
        <v>8.4473630362490199E-2</v>
      </c>
      <c r="F773" s="16"/>
      <c r="G773" s="16">
        <v>9.9170135744879304E-2</v>
      </c>
      <c r="H773" s="16">
        <v>4.7512672068024099E-2</v>
      </c>
      <c r="I773" s="16">
        <v>2.82551024323205E-2</v>
      </c>
      <c r="J773" s="16">
        <v>0.125159477964737</v>
      </c>
      <c r="K773" s="16">
        <v>5.2715178705118597E-2</v>
      </c>
      <c r="L773" s="16">
        <v>9.0359247662940803E-2</v>
      </c>
      <c r="M773" s="16"/>
      <c r="N773" s="16">
        <v>5.5640801129014199E-2</v>
      </c>
      <c r="O773" s="16">
        <v>9.2984678656645794E-2</v>
      </c>
      <c r="P773" s="16">
        <v>9.1565420375393697E-2</v>
      </c>
      <c r="Q773" s="16">
        <v>3.7932081693672501E-2</v>
      </c>
      <c r="R773" s="16"/>
      <c r="S773" s="16">
        <v>7.9819421872266094E-2</v>
      </c>
      <c r="T773" s="16">
        <v>6.3297732246038602E-2</v>
      </c>
      <c r="U773" s="16"/>
      <c r="V773" s="16">
        <v>9.4220515569826496E-2</v>
      </c>
      <c r="W773" s="16">
        <v>8.0322281277257698E-2</v>
      </c>
      <c r="X773" s="16">
        <v>4.2509464867262398E-2</v>
      </c>
      <c r="Y773" s="16">
        <v>9.5103499856669105E-2</v>
      </c>
      <c r="Z773" s="16"/>
      <c r="AA773" s="16">
        <v>0.116532570933295</v>
      </c>
      <c r="AB773" s="16">
        <v>7.1839535370025201E-2</v>
      </c>
      <c r="AC773" s="16">
        <v>2.7956315564693301E-2</v>
      </c>
      <c r="AD773" s="16">
        <v>3.6535671994809997E-2</v>
      </c>
      <c r="AE773" s="16">
        <v>2.0546125302884501E-2</v>
      </c>
      <c r="AF773" s="16">
        <v>7.6879431142767504E-2</v>
      </c>
      <c r="AG773" s="16"/>
      <c r="AH773" s="16">
        <v>6.1878306515161699E-2</v>
      </c>
      <c r="AI773" s="16">
        <v>4.8287745243548397E-2</v>
      </c>
      <c r="AJ773" s="16"/>
      <c r="AK773" s="16">
        <v>5.1461756740412298E-2</v>
      </c>
      <c r="AL773" s="16">
        <v>4.9107491453781703E-2</v>
      </c>
      <c r="AM773" s="16"/>
      <c r="AN773" s="16">
        <v>6.2051704748053001E-2</v>
      </c>
      <c r="AO773" s="16">
        <v>4.7101826655122699E-2</v>
      </c>
      <c r="AP773" s="16"/>
      <c r="AQ773" s="16">
        <v>4.7032238189067002E-2</v>
      </c>
      <c r="AR773" s="16">
        <v>7.9201093050778701E-2</v>
      </c>
      <c r="AS773" s="16">
        <v>4.5883961837251602E-2</v>
      </c>
      <c r="AT773" s="16"/>
      <c r="AU773" s="16">
        <v>6.1942231228801603E-2</v>
      </c>
      <c r="AV773" s="16">
        <v>8.3048733627241994E-2</v>
      </c>
      <c r="AW773" s="16"/>
      <c r="AX773" s="16">
        <v>5.05505018612082E-2</v>
      </c>
      <c r="AY773" s="16">
        <v>0.104875090926137</v>
      </c>
      <c r="AZ773" s="16"/>
      <c r="BA773" s="16">
        <v>1.42981838223057E-2</v>
      </c>
      <c r="BB773" s="16">
        <v>1.6536412064222399E-2</v>
      </c>
      <c r="BC773" s="16"/>
      <c r="BD773" s="16">
        <v>3.5135748443168399E-2</v>
      </c>
      <c r="BE773" s="16">
        <v>2.3522099951446902E-2</v>
      </c>
    </row>
    <row r="774" spans="2:57" x14ac:dyDescent="0.35">
      <c r="B774" t="s">
        <v>102</v>
      </c>
      <c r="C774" s="16">
        <v>0.122515677285675</v>
      </c>
      <c r="D774" s="16">
        <v>9.9219635047052099E-2</v>
      </c>
      <c r="E774" s="16">
        <v>0.145779522992841</v>
      </c>
      <c r="F774" s="16"/>
      <c r="G774" s="16">
        <v>7.9147230449971601E-2</v>
      </c>
      <c r="H774" s="16">
        <v>0.12392197436590401</v>
      </c>
      <c r="I774" s="16">
        <v>9.3840386472088505E-2</v>
      </c>
      <c r="J774" s="16">
        <v>9.1993090002727596E-2</v>
      </c>
      <c r="K774" s="16">
        <v>0.16152733816439299</v>
      </c>
      <c r="L774" s="16">
        <v>0.16093278759511601</v>
      </c>
      <c r="M774" s="16"/>
      <c r="N774" s="16">
        <v>0.164514129426794</v>
      </c>
      <c r="O774" s="16">
        <v>0.10279456579591401</v>
      </c>
      <c r="P774" s="16">
        <v>0.11262005394602501</v>
      </c>
      <c r="Q774" s="16">
        <v>0.125623427552772</v>
      </c>
      <c r="R774" s="16"/>
      <c r="S774" s="16">
        <v>0.13368665367246699</v>
      </c>
      <c r="T774" s="16">
        <v>9.7966917565228295E-2</v>
      </c>
      <c r="U774" s="16"/>
      <c r="V774" s="16">
        <v>0.168718930749233</v>
      </c>
      <c r="W774" s="16">
        <v>0.13488423642041</v>
      </c>
      <c r="X774" s="16">
        <v>8.1943978892705799E-2</v>
      </c>
      <c r="Y774" s="16">
        <v>2.62797063790354E-2</v>
      </c>
      <c r="Z774" s="16"/>
      <c r="AA774" s="16">
        <v>0.176969986394306</v>
      </c>
      <c r="AB774" s="16">
        <v>0.13112395935749699</v>
      </c>
      <c r="AC774" s="16">
        <v>0.12205787023404099</v>
      </c>
      <c r="AD774" s="16">
        <v>6.8890935169975298E-2</v>
      </c>
      <c r="AE774" s="16">
        <v>2.5319128305062898E-2</v>
      </c>
      <c r="AF774" s="16">
        <v>4.0608770044738E-2</v>
      </c>
      <c r="AG774" s="16"/>
      <c r="AH774" s="16">
        <v>9.3559806311873606E-2</v>
      </c>
      <c r="AI774" s="16">
        <v>0.155132654052617</v>
      </c>
      <c r="AJ774" s="16"/>
      <c r="AK774" s="16">
        <v>9.0048149223653395E-2</v>
      </c>
      <c r="AL774" s="16">
        <v>0.162326425601969</v>
      </c>
      <c r="AM774" s="16"/>
      <c r="AN774" s="16">
        <v>8.26559944599045E-2</v>
      </c>
      <c r="AO774" s="16">
        <v>0.14592773190830499</v>
      </c>
      <c r="AP774" s="16"/>
      <c r="AQ774" s="16">
        <v>5.87852621710509E-2</v>
      </c>
      <c r="AR774" s="16">
        <v>0.13030748532713499</v>
      </c>
      <c r="AS774" s="16">
        <v>0.129298134933926</v>
      </c>
      <c r="AT774" s="16"/>
      <c r="AU774" s="16">
        <v>0.109593208224627</v>
      </c>
      <c r="AV774" s="16">
        <v>0.13414293564878499</v>
      </c>
      <c r="AW774" s="16"/>
      <c r="AX774" s="16">
        <v>0.1148708148075</v>
      </c>
      <c r="AY774" s="16">
        <v>0.16535488249514699</v>
      </c>
      <c r="AZ774" s="16"/>
      <c r="BA774" s="16">
        <v>4.71521102073559E-2</v>
      </c>
      <c r="BB774" s="16">
        <v>4.0574395531715303E-2</v>
      </c>
      <c r="BC774" s="16"/>
      <c r="BD774" s="16">
        <v>8.8151026360553802E-2</v>
      </c>
      <c r="BE774" s="16">
        <v>9.8453978002929696E-2</v>
      </c>
    </row>
    <row r="775" spans="2:57" x14ac:dyDescent="0.35">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c r="AA775" s="16"/>
      <c r="AB775" s="16"/>
      <c r="AC775" s="16"/>
      <c r="AD775" s="16"/>
      <c r="AE775" s="16"/>
      <c r="AF775" s="16"/>
      <c r="AG775" s="16"/>
      <c r="AH775" s="16"/>
      <c r="AI775" s="16"/>
      <c r="AJ775" s="16"/>
      <c r="AK775" s="16"/>
      <c r="AL775" s="16"/>
      <c r="AM775" s="16"/>
      <c r="AN775" s="16"/>
      <c r="AO775" s="16"/>
      <c r="AP775" s="16"/>
      <c r="AQ775" s="16"/>
      <c r="AR775" s="16"/>
      <c r="AS775" s="16"/>
      <c r="AT775" s="16"/>
      <c r="AU775" s="16"/>
      <c r="AV775" s="16"/>
      <c r="AW775" s="16"/>
      <c r="AX775" s="16"/>
      <c r="AY775" s="16"/>
      <c r="AZ775" s="16"/>
      <c r="BA775" s="16"/>
      <c r="BB775" s="16"/>
      <c r="BC775" s="16"/>
      <c r="BD775" s="16"/>
      <c r="BE775" s="16"/>
    </row>
    <row r="776" spans="2:57" x14ac:dyDescent="0.35">
      <c r="B776" s="7" t="s">
        <v>723</v>
      </c>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c r="AA776" s="16"/>
      <c r="AB776" s="16"/>
      <c r="AC776" s="16"/>
      <c r="AD776" s="16"/>
      <c r="AE776" s="16"/>
      <c r="AF776" s="16"/>
      <c r="AG776" s="16"/>
      <c r="AH776" s="16"/>
      <c r="AI776" s="16"/>
      <c r="AJ776" s="16"/>
      <c r="AK776" s="16"/>
      <c r="AL776" s="16"/>
      <c r="AM776" s="16"/>
      <c r="AN776" s="16"/>
      <c r="AO776" s="16"/>
      <c r="AP776" s="16"/>
      <c r="AQ776" s="16"/>
      <c r="AR776" s="16"/>
      <c r="AS776" s="16"/>
      <c r="AT776" s="16"/>
      <c r="AU776" s="16"/>
      <c r="AV776" s="16"/>
      <c r="AW776" s="16"/>
      <c r="AX776" s="16"/>
      <c r="AY776" s="16"/>
      <c r="AZ776" s="16"/>
      <c r="BA776" s="16"/>
      <c r="BB776" s="16"/>
      <c r="BC776" s="16"/>
      <c r="BD776" s="16"/>
      <c r="BE776" s="16"/>
    </row>
    <row r="777" spans="2:57" x14ac:dyDescent="0.35">
      <c r="B777" s="15" t="s">
        <v>14</v>
      </c>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c r="AA777" s="16"/>
      <c r="AB777" s="16"/>
      <c r="AC777" s="16"/>
      <c r="AD777" s="16"/>
      <c r="AE777" s="16"/>
      <c r="AF777" s="16"/>
      <c r="AG777" s="16"/>
      <c r="AH777" s="16"/>
      <c r="AI777" s="16"/>
      <c r="AJ777" s="16"/>
      <c r="AK777" s="16"/>
      <c r="AL777" s="16"/>
      <c r="AM777" s="16"/>
      <c r="AN777" s="16"/>
      <c r="AO777" s="16"/>
      <c r="AP777" s="16"/>
      <c r="AQ777" s="16"/>
      <c r="AR777" s="16"/>
      <c r="AS777" s="16"/>
      <c r="AT777" s="16"/>
      <c r="AU777" s="16"/>
      <c r="AV777" s="16"/>
      <c r="AW777" s="16"/>
      <c r="AX777" s="16"/>
      <c r="AY777" s="16"/>
      <c r="AZ777" s="16"/>
      <c r="BA777" s="16"/>
      <c r="BB777" s="16"/>
      <c r="BC777" s="16"/>
      <c r="BD777" s="16"/>
      <c r="BE777" s="16"/>
    </row>
    <row r="778" spans="2:57" x14ac:dyDescent="0.35">
      <c r="B778" t="s">
        <v>675</v>
      </c>
      <c r="C778" s="16">
        <v>0.200745810497022</v>
      </c>
      <c r="D778" s="16">
        <v>0.214073264071482</v>
      </c>
      <c r="E778" s="16">
        <v>0.190061259301433</v>
      </c>
      <c r="F778" s="16"/>
      <c r="G778" s="16">
        <v>0.22314063914132301</v>
      </c>
      <c r="H778" s="16">
        <v>0.20068754478780099</v>
      </c>
      <c r="I778" s="16">
        <v>0.14070568406054201</v>
      </c>
      <c r="J778" s="16">
        <v>0.15811723219173901</v>
      </c>
      <c r="K778" s="16">
        <v>0.24123780578804599</v>
      </c>
      <c r="L778" s="16">
        <v>0.23463963448227801</v>
      </c>
      <c r="M778" s="16"/>
      <c r="N778" s="16">
        <v>0.20821775110818899</v>
      </c>
      <c r="O778" s="16">
        <v>0.15145008222779499</v>
      </c>
      <c r="P778" s="16">
        <v>0.18958021524193</v>
      </c>
      <c r="Q778" s="16">
        <v>0.25629105257793799</v>
      </c>
      <c r="R778" s="16"/>
      <c r="S778" s="16">
        <v>0.21481571252561399</v>
      </c>
      <c r="T778" s="16">
        <v>0.18150610687382199</v>
      </c>
      <c r="U778" s="16"/>
      <c r="V778" s="16">
        <v>0.17513758157129899</v>
      </c>
      <c r="W778" s="16">
        <v>0.210575388807554</v>
      </c>
      <c r="X778" s="16">
        <v>0.18969104299992201</v>
      </c>
      <c r="Y778" s="16">
        <v>0.34082815088965601</v>
      </c>
      <c r="Z778" s="16"/>
      <c r="AA778" s="16">
        <v>0.18985723002309601</v>
      </c>
      <c r="AB778" s="16">
        <v>0.182255593159661</v>
      </c>
      <c r="AC778" s="16">
        <v>0.264322544404828</v>
      </c>
      <c r="AD778" s="16">
        <v>0.17478523840992699</v>
      </c>
      <c r="AE778" s="16">
        <v>0.226442356326753</v>
      </c>
      <c r="AF778" s="16">
        <v>0.348325879389354</v>
      </c>
      <c r="AG778" s="16"/>
      <c r="AH778" s="16">
        <v>0.18759865798074801</v>
      </c>
      <c r="AI778" s="16">
        <v>0.26071830210471097</v>
      </c>
      <c r="AJ778" s="16"/>
      <c r="AK778" s="16">
        <v>0.19523172621867699</v>
      </c>
      <c r="AL778" s="16">
        <v>0.26600041274686598</v>
      </c>
      <c r="AM778" s="16"/>
      <c r="AN778" s="16">
        <v>0.17435768619755901</v>
      </c>
      <c r="AO778" s="16">
        <v>0.26852165538769002</v>
      </c>
      <c r="AP778" s="16"/>
      <c r="AQ778" s="16">
        <v>0.147366552327168</v>
      </c>
      <c r="AR778" s="16">
        <v>0.16765809911709001</v>
      </c>
      <c r="AS778" s="16">
        <v>0.29946888286673801</v>
      </c>
      <c r="AT778" s="16"/>
      <c r="AU778" s="16">
        <v>0.21569361331331599</v>
      </c>
      <c r="AV778" s="16">
        <v>0.18665800440427699</v>
      </c>
      <c r="AW778" s="16"/>
      <c r="AX778" s="16">
        <v>0.19796224215505101</v>
      </c>
      <c r="AY778" s="16">
        <v>0.244661283524155</v>
      </c>
      <c r="AZ778" s="16"/>
      <c r="BA778" s="16">
        <v>0.18172711385125001</v>
      </c>
      <c r="BB778" s="16">
        <v>0.26208763345056202</v>
      </c>
      <c r="BC778" s="16"/>
      <c r="BD778" s="16">
        <v>0.19591815192860501</v>
      </c>
      <c r="BE778" s="16">
        <v>0.208068883563927</v>
      </c>
    </row>
    <row r="779" spans="2:57" x14ac:dyDescent="0.35">
      <c r="B779" t="s">
        <v>676</v>
      </c>
      <c r="C779" s="16">
        <v>0.195409010514734</v>
      </c>
      <c r="D779" s="16">
        <v>0.20468034712891101</v>
      </c>
      <c r="E779" s="16">
        <v>0.18851654714798399</v>
      </c>
      <c r="F779" s="16"/>
      <c r="G779" s="16">
        <v>0.14686259273963601</v>
      </c>
      <c r="H779" s="16">
        <v>0.158471910994261</v>
      </c>
      <c r="I779" s="16">
        <v>0.24841077199581901</v>
      </c>
      <c r="J779" s="16">
        <v>0.18772121450166701</v>
      </c>
      <c r="K779" s="16">
        <v>0.19621804267059501</v>
      </c>
      <c r="L779" s="16">
        <v>0.21879070129410999</v>
      </c>
      <c r="M779" s="16"/>
      <c r="N779" s="16">
        <v>0.23362415779909601</v>
      </c>
      <c r="O779" s="16">
        <v>0.2095736787028</v>
      </c>
      <c r="P779" s="16">
        <v>0.20581097926516401</v>
      </c>
      <c r="Q779" s="16">
        <v>0.13909446825135199</v>
      </c>
      <c r="R779" s="16"/>
      <c r="S779" s="16">
        <v>0.19708812571821599</v>
      </c>
      <c r="T779" s="16">
        <v>0.193746610170594</v>
      </c>
      <c r="U779" s="16"/>
      <c r="V779" s="16">
        <v>0.17770466350239</v>
      </c>
      <c r="W779" s="16">
        <v>0.19923489888458601</v>
      </c>
      <c r="X779" s="16">
        <v>0.21831112744636899</v>
      </c>
      <c r="Y779" s="16">
        <v>0.10746987443327501</v>
      </c>
      <c r="Z779" s="16"/>
      <c r="AA779" s="16">
        <v>0.18909180229820099</v>
      </c>
      <c r="AB779" s="16">
        <v>0.18526786974866899</v>
      </c>
      <c r="AC779" s="16">
        <v>0.13910298504990501</v>
      </c>
      <c r="AD779" s="16">
        <v>0.27172987761121498</v>
      </c>
      <c r="AE779" s="16">
        <v>0.15480143320056899</v>
      </c>
      <c r="AF779" s="16">
        <v>0.104402847244379</v>
      </c>
      <c r="AG779" s="16"/>
      <c r="AH779" s="16">
        <v>0.206028880489104</v>
      </c>
      <c r="AI779" s="16">
        <v>0.21660005133093499</v>
      </c>
      <c r="AJ779" s="16"/>
      <c r="AK779" s="16">
        <v>0.24004214697437001</v>
      </c>
      <c r="AL779" s="16">
        <v>0.20317522863146001</v>
      </c>
      <c r="AM779" s="16"/>
      <c r="AN779" s="16">
        <v>0.213538676081753</v>
      </c>
      <c r="AO779" s="16">
        <v>0.22001537384295</v>
      </c>
      <c r="AP779" s="16"/>
      <c r="AQ779" s="16">
        <v>0.21813026315579001</v>
      </c>
      <c r="AR779" s="16">
        <v>0.172677030285394</v>
      </c>
      <c r="AS779" s="16">
        <v>0.22807753027640401</v>
      </c>
      <c r="AT779" s="16"/>
      <c r="AU779" s="16">
        <v>0.21864362783150201</v>
      </c>
      <c r="AV779" s="16">
        <v>0.171472678361454</v>
      </c>
      <c r="AW779" s="16"/>
      <c r="AX779" s="16">
        <v>0.20552348750039501</v>
      </c>
      <c r="AY779" s="16">
        <v>0.18974214726636199</v>
      </c>
      <c r="AZ779" s="16"/>
      <c r="BA779" s="16">
        <v>0.241450883336954</v>
      </c>
      <c r="BB779" s="16">
        <v>0.16745832327274801</v>
      </c>
      <c r="BC779" s="16"/>
      <c r="BD779" s="16">
        <v>0.19572840973101099</v>
      </c>
      <c r="BE779" s="16">
        <v>0.23909125016423899</v>
      </c>
    </row>
    <row r="780" spans="2:57" x14ac:dyDescent="0.35">
      <c r="B780" t="s">
        <v>677</v>
      </c>
      <c r="C780" s="16">
        <v>0.26674124919535902</v>
      </c>
      <c r="D780" s="16">
        <v>0.27438028604834003</v>
      </c>
      <c r="E780" s="16">
        <v>0.26081256757672799</v>
      </c>
      <c r="F780" s="16"/>
      <c r="G780" s="16">
        <v>0.28255779335956799</v>
      </c>
      <c r="H780" s="16">
        <v>0.25726014852326201</v>
      </c>
      <c r="I780" s="16">
        <v>0.19532372106361601</v>
      </c>
      <c r="J780" s="16">
        <v>0.35631767245579898</v>
      </c>
      <c r="K780" s="16">
        <v>0.256075935285694</v>
      </c>
      <c r="L780" s="16">
        <v>0.261617574101914</v>
      </c>
      <c r="M780" s="16"/>
      <c r="N780" s="16">
        <v>0.25566160993911702</v>
      </c>
      <c r="O780" s="16">
        <v>0.31105481908064098</v>
      </c>
      <c r="P780" s="16">
        <v>0.25317532511896601</v>
      </c>
      <c r="Q780" s="16">
        <v>0.25783626357109102</v>
      </c>
      <c r="R780" s="16"/>
      <c r="S780" s="16">
        <v>0.25272434862718002</v>
      </c>
      <c r="T780" s="16">
        <v>0.28718990109842302</v>
      </c>
      <c r="U780" s="16"/>
      <c r="V780" s="16">
        <v>0.228808560248798</v>
      </c>
      <c r="W780" s="16">
        <v>0.29128133829050701</v>
      </c>
      <c r="X780" s="16">
        <v>0.27927961693453801</v>
      </c>
      <c r="Y780" s="16">
        <v>0.188627807809394</v>
      </c>
      <c r="Z780" s="16"/>
      <c r="AA780" s="16">
        <v>0.26147917766219902</v>
      </c>
      <c r="AB780" s="16">
        <v>0.32641962579889899</v>
      </c>
      <c r="AC780" s="16">
        <v>0.293204558384836</v>
      </c>
      <c r="AD780" s="16">
        <v>0.238141995320793</v>
      </c>
      <c r="AE780" s="16">
        <v>0.19578917163552301</v>
      </c>
      <c r="AF780" s="16">
        <v>0.30712250656661899</v>
      </c>
      <c r="AG780" s="16"/>
      <c r="AH780" s="16">
        <v>0.29915782428673998</v>
      </c>
      <c r="AI780" s="16">
        <v>0.21087380048580501</v>
      </c>
      <c r="AJ780" s="16"/>
      <c r="AK780" s="16">
        <v>0.259126190187706</v>
      </c>
      <c r="AL780" s="16">
        <v>0.23960704072670599</v>
      </c>
      <c r="AM780" s="16"/>
      <c r="AN780" s="16">
        <v>0.28940728531551502</v>
      </c>
      <c r="AO780" s="16">
        <v>0.22022141176910701</v>
      </c>
      <c r="AP780" s="16"/>
      <c r="AQ780" s="16">
        <v>0.26633938020821202</v>
      </c>
      <c r="AR780" s="16">
        <v>0.32362448472300198</v>
      </c>
      <c r="AS780" s="16">
        <v>0.189845296229608</v>
      </c>
      <c r="AT780" s="16"/>
      <c r="AU780" s="16">
        <v>0.24944083231661901</v>
      </c>
      <c r="AV780" s="16">
        <v>0.28672124759149797</v>
      </c>
      <c r="AW780" s="16"/>
      <c r="AX780" s="16">
        <v>0.265468868902764</v>
      </c>
      <c r="AY780" s="16">
        <v>0.285313099756212</v>
      </c>
      <c r="AZ780" s="16"/>
      <c r="BA780" s="16">
        <v>0.26618581575308198</v>
      </c>
      <c r="BB780" s="16">
        <v>0.24468364526274999</v>
      </c>
      <c r="BC780" s="16"/>
      <c r="BD780" s="16">
        <v>0.253913200327546</v>
      </c>
      <c r="BE780" s="16">
        <v>0.26523272577757601</v>
      </c>
    </row>
    <row r="781" spans="2:57" x14ac:dyDescent="0.35">
      <c r="B781" t="s">
        <v>678</v>
      </c>
      <c r="C781" s="16">
        <v>0.16246276404615401</v>
      </c>
      <c r="D781" s="16">
        <v>0.16505531129102699</v>
      </c>
      <c r="E781" s="16">
        <v>0.15767278972252499</v>
      </c>
      <c r="F781" s="16"/>
      <c r="G781" s="16">
        <v>0.191722057936907</v>
      </c>
      <c r="H781" s="16">
        <v>0.15821999658994701</v>
      </c>
      <c r="I781" s="16">
        <v>0.22476538529922099</v>
      </c>
      <c r="J781" s="16">
        <v>0.13009927615387401</v>
      </c>
      <c r="K781" s="16">
        <v>0.17778784292313901</v>
      </c>
      <c r="L781" s="16">
        <v>0.11323097332646601</v>
      </c>
      <c r="M781" s="16"/>
      <c r="N781" s="16">
        <v>0.17232003271849899</v>
      </c>
      <c r="O781" s="16">
        <v>0.14764333714764599</v>
      </c>
      <c r="P781" s="16">
        <v>0.162025519797276</v>
      </c>
      <c r="Q781" s="16">
        <v>0.16904094134508499</v>
      </c>
      <c r="R781" s="16"/>
      <c r="S781" s="16">
        <v>0.15230123885791999</v>
      </c>
      <c r="T781" s="16">
        <v>0.17942723445929601</v>
      </c>
      <c r="U781" s="16"/>
      <c r="V781" s="16">
        <v>0.17448134777131399</v>
      </c>
      <c r="W781" s="16">
        <v>0.15344972668622001</v>
      </c>
      <c r="X781" s="16">
        <v>0.171389537984661</v>
      </c>
      <c r="Y781" s="16">
        <v>0.109033090300408</v>
      </c>
      <c r="Z781" s="16"/>
      <c r="AA781" s="16">
        <v>0.138837617862927</v>
      </c>
      <c r="AB781" s="16">
        <v>0.18179577185867299</v>
      </c>
      <c r="AC781" s="16">
        <v>0.16595506401917101</v>
      </c>
      <c r="AD781" s="16">
        <v>0.157284456856599</v>
      </c>
      <c r="AE781" s="16">
        <v>0.225062088510632</v>
      </c>
      <c r="AF781" s="16">
        <v>0.19009075946874099</v>
      </c>
      <c r="AG781" s="16"/>
      <c r="AH781" s="16">
        <v>0.17562103108483701</v>
      </c>
      <c r="AI781" s="16">
        <v>0.13186136780608601</v>
      </c>
      <c r="AJ781" s="16"/>
      <c r="AK781" s="16">
        <v>0.17520797951699299</v>
      </c>
      <c r="AL781" s="16">
        <v>0.11723328207759499</v>
      </c>
      <c r="AM781" s="16"/>
      <c r="AN781" s="16">
        <v>0.18151679614241001</v>
      </c>
      <c r="AO781" s="16">
        <v>0.125135173026657</v>
      </c>
      <c r="AP781" s="16"/>
      <c r="AQ781" s="16">
        <v>0.23500330592121901</v>
      </c>
      <c r="AR781" s="16">
        <v>0.14746139954151699</v>
      </c>
      <c r="AS781" s="16">
        <v>0.14135741064273899</v>
      </c>
      <c r="AT781" s="16"/>
      <c r="AU781" s="16">
        <v>0.16321075356322201</v>
      </c>
      <c r="AV781" s="16">
        <v>0.15808028784893499</v>
      </c>
      <c r="AW781" s="16"/>
      <c r="AX781" s="16">
        <v>0.17073356773666601</v>
      </c>
      <c r="AY781" s="16">
        <v>0.111062258031159</v>
      </c>
      <c r="AZ781" s="16"/>
      <c r="BA781" s="16">
        <v>0.19355612776742101</v>
      </c>
      <c r="BB781" s="16">
        <v>0.144466630901119</v>
      </c>
      <c r="BC781" s="16"/>
      <c r="BD781" s="16">
        <v>0.20023864176386</v>
      </c>
      <c r="BE781" s="16">
        <v>0.16409089537124</v>
      </c>
    </row>
    <row r="782" spans="2:57" x14ac:dyDescent="0.35">
      <c r="B782" t="s">
        <v>679</v>
      </c>
      <c r="C782" s="16">
        <v>8.9776386157863999E-2</v>
      </c>
      <c r="D782" s="16">
        <v>7.72504245275491E-2</v>
      </c>
      <c r="E782" s="16">
        <v>0.10027690395540199</v>
      </c>
      <c r="F782" s="16"/>
      <c r="G782" s="16">
        <v>7.0011541571419894E-2</v>
      </c>
      <c r="H782" s="16">
        <v>0.121407306252956</v>
      </c>
      <c r="I782" s="16">
        <v>0.140753629152539</v>
      </c>
      <c r="J782" s="16">
        <v>8.3725818712887298E-2</v>
      </c>
      <c r="K782" s="16">
        <v>6.7221595289559205E-2</v>
      </c>
      <c r="L782" s="16">
        <v>5.7377832239020599E-2</v>
      </c>
      <c r="M782" s="16"/>
      <c r="N782" s="16">
        <v>5.49772459435178E-2</v>
      </c>
      <c r="O782" s="16">
        <v>7.9287616693073604E-2</v>
      </c>
      <c r="P782" s="16">
        <v>9.9358977632199599E-2</v>
      </c>
      <c r="Q782" s="16">
        <v>0.108350351462491</v>
      </c>
      <c r="R782" s="16"/>
      <c r="S782" s="16">
        <v>8.8204287045004895E-2</v>
      </c>
      <c r="T782" s="16">
        <v>9.3046293398740404E-2</v>
      </c>
      <c r="U782" s="16"/>
      <c r="V782" s="16">
        <v>0.109556609163229</v>
      </c>
      <c r="W782" s="16">
        <v>6.4815491203331702E-2</v>
      </c>
      <c r="X782" s="16">
        <v>9.46430346914158E-2</v>
      </c>
      <c r="Y782" s="16">
        <v>0.157190513514115</v>
      </c>
      <c r="Z782" s="16"/>
      <c r="AA782" s="16">
        <v>9.3437196001069797E-2</v>
      </c>
      <c r="AB782" s="16">
        <v>5.8056569733896397E-2</v>
      </c>
      <c r="AC782" s="16">
        <v>8.8461017261283498E-2</v>
      </c>
      <c r="AD782" s="16">
        <v>9.6930346708764201E-2</v>
      </c>
      <c r="AE782" s="16">
        <v>0.135116806490962</v>
      </c>
      <c r="AF782" s="16">
        <v>5.00580073309062E-2</v>
      </c>
      <c r="AG782" s="16"/>
      <c r="AH782" s="16">
        <v>7.6247362155460602E-2</v>
      </c>
      <c r="AI782" s="16">
        <v>0.113422465856255</v>
      </c>
      <c r="AJ782" s="16"/>
      <c r="AK782" s="16">
        <v>7.7729140299699503E-2</v>
      </c>
      <c r="AL782" s="16">
        <v>9.9214231528293895E-2</v>
      </c>
      <c r="AM782" s="16"/>
      <c r="AN782" s="16">
        <v>7.9839727084757103E-2</v>
      </c>
      <c r="AO782" s="16">
        <v>0.10961177210813899</v>
      </c>
      <c r="AP782" s="16"/>
      <c r="AQ782" s="16">
        <v>7.6561115263025004E-2</v>
      </c>
      <c r="AR782" s="16">
        <v>0.109277483737887</v>
      </c>
      <c r="AS782" s="16">
        <v>8.1686839485813595E-2</v>
      </c>
      <c r="AT782" s="16"/>
      <c r="AU782" s="16">
        <v>9.1102680051064505E-2</v>
      </c>
      <c r="AV782" s="16">
        <v>8.9784240020105405E-2</v>
      </c>
      <c r="AW782" s="16"/>
      <c r="AX782" s="16">
        <v>9.7055757639184198E-2</v>
      </c>
      <c r="AY782" s="16">
        <v>5.34508551447452E-2</v>
      </c>
      <c r="AZ782" s="16"/>
      <c r="BA782" s="16">
        <v>8.65638364882136E-2</v>
      </c>
      <c r="BB782" s="16">
        <v>0.18130376711282001</v>
      </c>
      <c r="BC782" s="16"/>
      <c r="BD782" s="16">
        <v>0.11485056093031699</v>
      </c>
      <c r="BE782" s="16">
        <v>6.7968534601123107E-2</v>
      </c>
    </row>
    <row r="783" spans="2:57" x14ac:dyDescent="0.35">
      <c r="B783" t="s">
        <v>110</v>
      </c>
      <c r="C783" s="16">
        <v>8.48647795888679E-2</v>
      </c>
      <c r="D783" s="16">
        <v>6.4560366932691404E-2</v>
      </c>
      <c r="E783" s="16">
        <v>0.102659932295928</v>
      </c>
      <c r="F783" s="16"/>
      <c r="G783" s="16">
        <v>8.5705375251145605E-2</v>
      </c>
      <c r="H783" s="16">
        <v>0.103953092851773</v>
      </c>
      <c r="I783" s="16">
        <v>5.0040808428262001E-2</v>
      </c>
      <c r="J783" s="16">
        <v>8.40187859840342E-2</v>
      </c>
      <c r="K783" s="16">
        <v>6.1458778042966997E-2</v>
      </c>
      <c r="L783" s="16">
        <v>0.114343284556211</v>
      </c>
      <c r="M783" s="16"/>
      <c r="N783" s="16">
        <v>7.5199202491580297E-2</v>
      </c>
      <c r="O783" s="16">
        <v>0.10099046614804399</v>
      </c>
      <c r="P783" s="16">
        <v>9.0048982944465297E-2</v>
      </c>
      <c r="Q783" s="16">
        <v>6.9386922792042699E-2</v>
      </c>
      <c r="R783" s="16"/>
      <c r="S783" s="16">
        <v>9.4866287226065493E-2</v>
      </c>
      <c r="T783" s="16">
        <v>6.5083853999124197E-2</v>
      </c>
      <c r="U783" s="16"/>
      <c r="V783" s="16">
        <v>0.13431123774297099</v>
      </c>
      <c r="W783" s="16">
        <v>8.0643156127801902E-2</v>
      </c>
      <c r="X783" s="16">
        <v>4.6685639943094201E-2</v>
      </c>
      <c r="Y783" s="16">
        <v>9.6850563053152705E-2</v>
      </c>
      <c r="Z783" s="16"/>
      <c r="AA783" s="16">
        <v>0.12729697615250801</v>
      </c>
      <c r="AB783" s="16">
        <v>6.6204569700201304E-2</v>
      </c>
      <c r="AC783" s="16">
        <v>4.8953830879976103E-2</v>
      </c>
      <c r="AD783" s="16">
        <v>6.1128085092701297E-2</v>
      </c>
      <c r="AE783" s="16">
        <v>6.2788143835561902E-2</v>
      </c>
      <c r="AF783" s="16">
        <v>0</v>
      </c>
      <c r="AG783" s="16"/>
      <c r="AH783" s="16">
        <v>5.5346244003110702E-2</v>
      </c>
      <c r="AI783" s="16">
        <v>6.6524012416208006E-2</v>
      </c>
      <c r="AJ783" s="16"/>
      <c r="AK783" s="16">
        <v>5.2662816802553997E-2</v>
      </c>
      <c r="AL783" s="16">
        <v>7.4769804289078895E-2</v>
      </c>
      <c r="AM783" s="16"/>
      <c r="AN783" s="16">
        <v>6.1339829178005401E-2</v>
      </c>
      <c r="AO783" s="16">
        <v>5.6494613865455803E-2</v>
      </c>
      <c r="AP783" s="16"/>
      <c r="AQ783" s="16">
        <v>5.6599383124586303E-2</v>
      </c>
      <c r="AR783" s="16">
        <v>7.9301502595110096E-2</v>
      </c>
      <c r="AS783" s="16">
        <v>5.9564040498697901E-2</v>
      </c>
      <c r="AT783" s="16"/>
      <c r="AU783" s="16">
        <v>6.1908492924276297E-2</v>
      </c>
      <c r="AV783" s="16">
        <v>0.10728354177373101</v>
      </c>
      <c r="AW783" s="16"/>
      <c r="AX783" s="16">
        <v>6.3256076065939595E-2</v>
      </c>
      <c r="AY783" s="16">
        <v>0.115770356277367</v>
      </c>
      <c r="AZ783" s="16"/>
      <c r="BA783" s="16">
        <v>3.0516222803079199E-2</v>
      </c>
      <c r="BB783" s="16">
        <v>0</v>
      </c>
      <c r="BC783" s="16"/>
      <c r="BD783" s="16">
        <v>3.9351035318661298E-2</v>
      </c>
      <c r="BE783" s="16">
        <v>5.55477105218957E-2</v>
      </c>
    </row>
    <row r="784" spans="2:57" x14ac:dyDescent="0.35">
      <c r="B784" t="s">
        <v>680</v>
      </c>
      <c r="C784" s="16">
        <v>0.39615482101175598</v>
      </c>
      <c r="D784" s="16">
        <v>0.41875361120039301</v>
      </c>
      <c r="E784" s="16">
        <v>0.37857780644941702</v>
      </c>
      <c r="F784" s="16"/>
      <c r="G784" s="16">
        <v>0.37000323188095902</v>
      </c>
      <c r="H784" s="16">
        <v>0.35915945578206199</v>
      </c>
      <c r="I784" s="16">
        <v>0.38911645605636103</v>
      </c>
      <c r="J784" s="16">
        <v>0.34583844669340602</v>
      </c>
      <c r="K784" s="16">
        <v>0.43745584845864099</v>
      </c>
      <c r="L784" s="16">
        <v>0.45343033577638803</v>
      </c>
      <c r="M784" s="16"/>
      <c r="N784" s="16">
        <v>0.44184190890728497</v>
      </c>
      <c r="O784" s="16">
        <v>0.36102376093059602</v>
      </c>
      <c r="P784" s="16">
        <v>0.39539119450709298</v>
      </c>
      <c r="Q784" s="16">
        <v>0.39538552082929002</v>
      </c>
      <c r="R784" s="16"/>
      <c r="S784" s="16">
        <v>0.41190383824382998</v>
      </c>
      <c r="T784" s="16">
        <v>0.37525271704441598</v>
      </c>
      <c r="U784" s="16"/>
      <c r="V784" s="16">
        <v>0.352842245073689</v>
      </c>
      <c r="W784" s="16">
        <v>0.40981028769214001</v>
      </c>
      <c r="X784" s="16">
        <v>0.40800217044629</v>
      </c>
      <c r="Y784" s="16">
        <v>0.448298025322931</v>
      </c>
      <c r="Z784" s="16"/>
      <c r="AA784" s="16">
        <v>0.37894903232129601</v>
      </c>
      <c r="AB784" s="16">
        <v>0.36752346290832999</v>
      </c>
      <c r="AC784" s="16">
        <v>0.40342552945473298</v>
      </c>
      <c r="AD784" s="16">
        <v>0.44651511602114202</v>
      </c>
      <c r="AE784" s="16">
        <v>0.38124378952732202</v>
      </c>
      <c r="AF784" s="16">
        <v>0.45272872663373398</v>
      </c>
      <c r="AG784" s="16"/>
      <c r="AH784" s="16">
        <v>0.39362753846985199</v>
      </c>
      <c r="AI784" s="16">
        <v>0.47731835343564599</v>
      </c>
      <c r="AJ784" s="16"/>
      <c r="AK784" s="16">
        <v>0.435273873193047</v>
      </c>
      <c r="AL784" s="16">
        <v>0.46917564137832701</v>
      </c>
      <c r="AM784" s="16"/>
      <c r="AN784" s="16">
        <v>0.38789636227931201</v>
      </c>
      <c r="AO784" s="16">
        <v>0.48853702923064002</v>
      </c>
      <c r="AP784" s="16"/>
      <c r="AQ784" s="16">
        <v>0.36549681548295798</v>
      </c>
      <c r="AR784" s="16">
        <v>0.340335129402484</v>
      </c>
      <c r="AS784" s="16">
        <v>0.52754641314314199</v>
      </c>
      <c r="AT784" s="16"/>
      <c r="AU784" s="16">
        <v>0.43433724114481798</v>
      </c>
      <c r="AV784" s="16">
        <v>0.35813068276573101</v>
      </c>
      <c r="AW784" s="16"/>
      <c r="AX784" s="16">
        <v>0.40348572965544599</v>
      </c>
      <c r="AY784" s="16">
        <v>0.43440343079051702</v>
      </c>
      <c r="AZ784" s="16"/>
      <c r="BA784" s="16">
        <v>0.42317799718820398</v>
      </c>
      <c r="BB784" s="16">
        <v>0.42954595672331097</v>
      </c>
      <c r="BC784" s="16"/>
      <c r="BD784" s="16">
        <v>0.39164656165961498</v>
      </c>
      <c r="BE784" s="16">
        <v>0.44716013372816599</v>
      </c>
    </row>
    <row r="785" spans="2:57" x14ac:dyDescent="0.35">
      <c r="B785" t="s">
        <v>681</v>
      </c>
      <c r="C785" s="16">
        <v>0.25223915020401799</v>
      </c>
      <c r="D785" s="16">
        <v>0.24230573581857601</v>
      </c>
      <c r="E785" s="16">
        <v>0.25794969367792703</v>
      </c>
      <c r="F785" s="16"/>
      <c r="G785" s="16">
        <v>0.26173359950832698</v>
      </c>
      <c r="H785" s="16">
        <v>0.27962730284290299</v>
      </c>
      <c r="I785" s="16">
        <v>0.36551901445175999</v>
      </c>
      <c r="J785" s="16">
        <v>0.21382509486676099</v>
      </c>
      <c r="K785" s="16">
        <v>0.24500943821269899</v>
      </c>
      <c r="L785" s="16">
        <v>0.17060880556548599</v>
      </c>
      <c r="M785" s="16"/>
      <c r="N785" s="16">
        <v>0.22729727866201699</v>
      </c>
      <c r="O785" s="16">
        <v>0.22693095384072001</v>
      </c>
      <c r="P785" s="16">
        <v>0.261384497429475</v>
      </c>
      <c r="Q785" s="16">
        <v>0.27739129280757602</v>
      </c>
      <c r="R785" s="16"/>
      <c r="S785" s="16">
        <v>0.24050552590292501</v>
      </c>
      <c r="T785" s="16">
        <v>0.27247352785803702</v>
      </c>
      <c r="U785" s="16"/>
      <c r="V785" s="16">
        <v>0.28403795693454198</v>
      </c>
      <c r="W785" s="16">
        <v>0.218265217889551</v>
      </c>
      <c r="X785" s="16">
        <v>0.26603257267607699</v>
      </c>
      <c r="Y785" s="16">
        <v>0.26622360381452298</v>
      </c>
      <c r="Z785" s="16"/>
      <c r="AA785" s="16">
        <v>0.23227481386399601</v>
      </c>
      <c r="AB785" s="16">
        <v>0.23985234159256999</v>
      </c>
      <c r="AC785" s="16">
        <v>0.25441608128045501</v>
      </c>
      <c r="AD785" s="16">
        <v>0.25421480356536302</v>
      </c>
      <c r="AE785" s="16">
        <v>0.360178895001594</v>
      </c>
      <c r="AF785" s="16">
        <v>0.240148766799647</v>
      </c>
      <c r="AG785" s="16"/>
      <c r="AH785" s="16">
        <v>0.25186839324029803</v>
      </c>
      <c r="AI785" s="16">
        <v>0.24528383366234099</v>
      </c>
      <c r="AJ785" s="16"/>
      <c r="AK785" s="16">
        <v>0.25293711981669298</v>
      </c>
      <c r="AL785" s="16">
        <v>0.21644751360588901</v>
      </c>
      <c r="AM785" s="16"/>
      <c r="AN785" s="16">
        <v>0.26135652322716701</v>
      </c>
      <c r="AO785" s="16">
        <v>0.23474694513479699</v>
      </c>
      <c r="AP785" s="16"/>
      <c r="AQ785" s="16">
        <v>0.31156442118424399</v>
      </c>
      <c r="AR785" s="16">
        <v>0.25673888327940397</v>
      </c>
      <c r="AS785" s="16">
        <v>0.223044250128552</v>
      </c>
      <c r="AT785" s="16"/>
      <c r="AU785" s="16">
        <v>0.25431343361428599</v>
      </c>
      <c r="AV785" s="16">
        <v>0.24786452786904001</v>
      </c>
      <c r="AW785" s="16"/>
      <c r="AX785" s="16">
        <v>0.26778932537584998</v>
      </c>
      <c r="AY785" s="16">
        <v>0.164513113175904</v>
      </c>
      <c r="AZ785" s="16"/>
      <c r="BA785" s="16">
        <v>0.28011996425563501</v>
      </c>
      <c r="BB785" s="16">
        <v>0.32577039801393998</v>
      </c>
      <c r="BC785" s="16"/>
      <c r="BD785" s="16">
        <v>0.31508920269417701</v>
      </c>
      <c r="BE785" s="16">
        <v>0.23205942997236301</v>
      </c>
    </row>
    <row r="786" spans="2:57" x14ac:dyDescent="0.35">
      <c r="B786" t="s">
        <v>96</v>
      </c>
      <c r="C786" s="16">
        <v>0.14391567080773801</v>
      </c>
      <c r="D786" s="16">
        <v>0.176447875381817</v>
      </c>
      <c r="E786" s="16">
        <v>0.12062811277149001</v>
      </c>
      <c r="F786" s="16"/>
      <c r="G786" s="16">
        <v>0.108269632372632</v>
      </c>
      <c r="H786" s="16">
        <v>7.9532152939158801E-2</v>
      </c>
      <c r="I786" s="16">
        <v>2.3597441604600901E-2</v>
      </c>
      <c r="J786" s="16">
        <v>0.132013351826645</v>
      </c>
      <c r="K786" s="16">
        <v>0.192446410245942</v>
      </c>
      <c r="L786" s="16">
        <v>0.28282153021090201</v>
      </c>
      <c r="M786" s="16"/>
      <c r="N786" s="16">
        <v>0.21454463024526799</v>
      </c>
      <c r="O786" s="16">
        <v>0.134092807089876</v>
      </c>
      <c r="P786" s="16">
        <v>0.134006697077618</v>
      </c>
      <c r="Q786" s="16">
        <v>0.117994228021714</v>
      </c>
      <c r="R786" s="16"/>
      <c r="S786" s="16">
        <v>0.171398312340905</v>
      </c>
      <c r="T786" s="16">
        <v>0.10277918918638</v>
      </c>
      <c r="U786" s="16"/>
      <c r="V786" s="16">
        <v>6.8804288139147005E-2</v>
      </c>
      <c r="W786" s="16">
        <v>0.19154506980258901</v>
      </c>
      <c r="X786" s="16">
        <v>0.14196959777021301</v>
      </c>
      <c r="Y786" s="16">
        <v>0.182074421508408</v>
      </c>
      <c r="Z786" s="16"/>
      <c r="AA786" s="16">
        <v>0.1466742184573</v>
      </c>
      <c r="AB786" s="16">
        <v>0.12767112131576</v>
      </c>
      <c r="AC786" s="16">
        <v>0.149009448174278</v>
      </c>
      <c r="AD786" s="16">
        <v>0.192300312455779</v>
      </c>
      <c r="AE786" s="16">
        <v>2.1064894525727799E-2</v>
      </c>
      <c r="AF786" s="16">
        <v>0.21257995983408701</v>
      </c>
      <c r="AG786" s="16"/>
      <c r="AH786" s="16">
        <v>0.14175914522955399</v>
      </c>
      <c r="AI786" s="16">
        <v>0.232034519773306</v>
      </c>
      <c r="AJ786" s="16"/>
      <c r="AK786" s="16">
        <v>0.18233675337635499</v>
      </c>
      <c r="AL786" s="16">
        <v>0.25272812777243803</v>
      </c>
      <c r="AM786" s="16"/>
      <c r="AN786" s="16">
        <v>0.126539839052145</v>
      </c>
      <c r="AO786" s="16">
        <v>0.25379008409584403</v>
      </c>
      <c r="AP786" s="16"/>
      <c r="AQ786" s="16">
        <v>5.3932394298713798E-2</v>
      </c>
      <c r="AR786" s="16">
        <v>8.3596246123080004E-2</v>
      </c>
      <c r="AS786" s="16">
        <v>0.30450216301458899</v>
      </c>
      <c r="AT786" s="16"/>
      <c r="AU786" s="16">
        <v>0.18002380753053199</v>
      </c>
      <c r="AV786" s="16">
        <v>0.110266154896691</v>
      </c>
      <c r="AW786" s="16"/>
      <c r="AX786" s="16">
        <v>0.13569640427959601</v>
      </c>
      <c r="AY786" s="16">
        <v>0.26989031761461202</v>
      </c>
      <c r="AZ786" s="16"/>
      <c r="BA786" s="16">
        <v>0.143058032932569</v>
      </c>
      <c r="BB786" s="16">
        <v>0.103775558709371</v>
      </c>
      <c r="BC786" s="16"/>
      <c r="BD786" s="16">
        <v>7.6557358965438096E-2</v>
      </c>
      <c r="BE786" s="16">
        <v>0.21510070375580201</v>
      </c>
    </row>
    <row r="787" spans="2:57" x14ac:dyDescent="0.35">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c r="AA787" s="16"/>
      <c r="AB787" s="16"/>
      <c r="AC787" s="16"/>
      <c r="AD787" s="16"/>
      <c r="AE787" s="16"/>
      <c r="AF787" s="16"/>
      <c r="AG787" s="16"/>
      <c r="AH787" s="16"/>
      <c r="AI787" s="16"/>
      <c r="AJ787" s="16"/>
      <c r="AK787" s="16"/>
      <c r="AL787" s="16"/>
      <c r="AM787" s="16"/>
      <c r="AN787" s="16"/>
      <c r="AO787" s="16"/>
      <c r="AP787" s="16"/>
      <c r="AQ787" s="16"/>
      <c r="AR787" s="16"/>
      <c r="AS787" s="16"/>
      <c r="AT787" s="16"/>
      <c r="AU787" s="16"/>
      <c r="AV787" s="16"/>
      <c r="AW787" s="16"/>
      <c r="AX787" s="16"/>
      <c r="AY787" s="16"/>
      <c r="AZ787" s="16"/>
      <c r="BA787" s="16"/>
      <c r="BB787" s="16"/>
      <c r="BC787" s="16"/>
      <c r="BD787" s="16"/>
      <c r="BE787" s="16"/>
    </row>
    <row r="788" spans="2:57" x14ac:dyDescent="0.35">
      <c r="B788" s="7" t="s">
        <v>724</v>
      </c>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c r="AA788" s="16"/>
      <c r="AB788" s="16"/>
      <c r="AC788" s="16"/>
      <c r="AD788" s="16"/>
      <c r="AE788" s="16"/>
      <c r="AF788" s="16"/>
      <c r="AG788" s="16"/>
      <c r="AH788" s="16"/>
      <c r="AI788" s="16"/>
      <c r="AJ788" s="16"/>
      <c r="AK788" s="16"/>
      <c r="AL788" s="16"/>
      <c r="AM788" s="16"/>
      <c r="AN788" s="16"/>
      <c r="AO788" s="16"/>
      <c r="AP788" s="16"/>
      <c r="AQ788" s="16"/>
      <c r="AR788" s="16"/>
      <c r="AS788" s="16"/>
      <c r="AT788" s="16"/>
      <c r="AU788" s="16"/>
      <c r="AV788" s="16"/>
      <c r="AW788" s="16"/>
      <c r="AX788" s="16"/>
      <c r="AY788" s="16"/>
      <c r="AZ788" s="16"/>
      <c r="BA788" s="16"/>
      <c r="BB788" s="16"/>
      <c r="BC788" s="16"/>
      <c r="BD788" s="16"/>
      <c r="BE788" s="16"/>
    </row>
    <row r="789" spans="2:57" x14ac:dyDescent="0.35">
      <c r="B789" s="15" t="s">
        <v>14</v>
      </c>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c r="AA789" s="16"/>
      <c r="AB789" s="16"/>
      <c r="AC789" s="16"/>
      <c r="AD789" s="16"/>
      <c r="AE789" s="16"/>
      <c r="AF789" s="16"/>
      <c r="AG789" s="16"/>
      <c r="AH789" s="16"/>
      <c r="AI789" s="16"/>
      <c r="AJ789" s="16"/>
      <c r="AK789" s="16"/>
      <c r="AL789" s="16"/>
      <c r="AM789" s="16"/>
      <c r="AN789" s="16"/>
      <c r="AO789" s="16"/>
      <c r="AP789" s="16"/>
      <c r="AQ789" s="16"/>
      <c r="AR789" s="16"/>
      <c r="AS789" s="16"/>
      <c r="AT789" s="16"/>
      <c r="AU789" s="16"/>
      <c r="AV789" s="16"/>
      <c r="AW789" s="16"/>
      <c r="AX789" s="16"/>
      <c r="AY789" s="16"/>
      <c r="AZ789" s="16"/>
      <c r="BA789" s="16"/>
      <c r="BB789" s="16"/>
      <c r="BC789" s="16"/>
      <c r="BD789" s="16"/>
      <c r="BE789" s="16"/>
    </row>
    <row r="790" spans="2:57" x14ac:dyDescent="0.35">
      <c r="B790" t="s">
        <v>675</v>
      </c>
      <c r="C790" s="16">
        <v>0.20396131466074199</v>
      </c>
      <c r="D790" s="16">
        <v>0.22378437932147799</v>
      </c>
      <c r="E790" s="16">
        <v>0.187152318695116</v>
      </c>
      <c r="F790" s="16"/>
      <c r="G790" s="16">
        <v>0.15143366304657699</v>
      </c>
      <c r="H790" s="16">
        <v>0.17583761188317901</v>
      </c>
      <c r="I790" s="16">
        <v>0.16783638672059301</v>
      </c>
      <c r="J790" s="16">
        <v>0.18314397417412601</v>
      </c>
      <c r="K790" s="16">
        <v>0.29967326040089698</v>
      </c>
      <c r="L790" s="16">
        <v>0.226316756264313</v>
      </c>
      <c r="M790" s="16"/>
      <c r="N790" s="16">
        <v>0.225618779145312</v>
      </c>
      <c r="O790" s="16">
        <v>0.13428246493541601</v>
      </c>
      <c r="P790" s="16">
        <v>0.21209307463807001</v>
      </c>
      <c r="Q790" s="16">
        <v>0.23614334020758099</v>
      </c>
      <c r="R790" s="16"/>
      <c r="S790" s="16">
        <v>0.218950475003067</v>
      </c>
      <c r="T790" s="16">
        <v>0.18336574904044101</v>
      </c>
      <c r="U790" s="16"/>
      <c r="V790" s="16">
        <v>0.19938590381215601</v>
      </c>
      <c r="W790" s="16">
        <v>0.19484209483208101</v>
      </c>
      <c r="X790" s="16">
        <v>0.19694919076446399</v>
      </c>
      <c r="Y790" s="16">
        <v>0.35781909239166898</v>
      </c>
      <c r="Z790" s="16"/>
      <c r="AA790" s="16">
        <v>0.186354725167278</v>
      </c>
      <c r="AB790" s="16">
        <v>0.22212535372112999</v>
      </c>
      <c r="AC790" s="16">
        <v>0.236606023694581</v>
      </c>
      <c r="AD790" s="16">
        <v>0.20614064112495001</v>
      </c>
      <c r="AE790" s="16">
        <v>0.15350274195343799</v>
      </c>
      <c r="AF790" s="16">
        <v>0.349866067344967</v>
      </c>
      <c r="AG790" s="16"/>
      <c r="AH790" s="16">
        <v>0.175499168835934</v>
      </c>
      <c r="AI790" s="16">
        <v>0.283954116811655</v>
      </c>
      <c r="AJ790" s="16"/>
      <c r="AK790" s="16">
        <v>0.16458533785770901</v>
      </c>
      <c r="AL790" s="16">
        <v>0.276335238812009</v>
      </c>
      <c r="AM790" s="16"/>
      <c r="AN790" s="16">
        <v>0.15513611299885</v>
      </c>
      <c r="AO790" s="16">
        <v>0.27274301271995699</v>
      </c>
      <c r="AP790" s="16"/>
      <c r="AQ790" s="16">
        <v>0.156669250406301</v>
      </c>
      <c r="AR790" s="16">
        <v>0.195054476925623</v>
      </c>
      <c r="AS790" s="16">
        <v>0.25406471783172102</v>
      </c>
      <c r="AT790" s="16"/>
      <c r="AU790" s="16">
        <v>0.225095855072273</v>
      </c>
      <c r="AV790" s="16">
        <v>0.18264667765449599</v>
      </c>
      <c r="AW790" s="16"/>
      <c r="AX790" s="16">
        <v>0.20346369356049501</v>
      </c>
      <c r="AY790" s="16">
        <v>0.23939452531931299</v>
      </c>
      <c r="AZ790" s="16"/>
      <c r="BA790" s="16">
        <v>0.19197859860580299</v>
      </c>
      <c r="BB790" s="16">
        <v>0.148640249106572</v>
      </c>
      <c r="BC790" s="16"/>
      <c r="BD790" s="16">
        <v>0.195346777487516</v>
      </c>
      <c r="BE790" s="16">
        <v>0.22156323625385899</v>
      </c>
    </row>
    <row r="791" spans="2:57" x14ac:dyDescent="0.35">
      <c r="B791" t="s">
        <v>676</v>
      </c>
      <c r="C791" s="16">
        <v>0.20104139970926799</v>
      </c>
      <c r="D791" s="16">
        <v>0.21845546720327899</v>
      </c>
      <c r="E791" s="16">
        <v>0.18521270121595901</v>
      </c>
      <c r="F791" s="16"/>
      <c r="G791" s="16">
        <v>0.15720467616313399</v>
      </c>
      <c r="H791" s="16">
        <v>0.193405754025023</v>
      </c>
      <c r="I791" s="16">
        <v>0.23306517084054201</v>
      </c>
      <c r="J791" s="16">
        <v>0.18209906991120201</v>
      </c>
      <c r="K791" s="16">
        <v>0.15417328937855099</v>
      </c>
      <c r="L791" s="16">
        <v>0.259328290000782</v>
      </c>
      <c r="M791" s="16"/>
      <c r="N791" s="16">
        <v>0.20867310153330601</v>
      </c>
      <c r="O791" s="16">
        <v>0.23148194655690499</v>
      </c>
      <c r="P791" s="16">
        <v>0.204275581350473</v>
      </c>
      <c r="Q791" s="16">
        <v>0.16388435907600099</v>
      </c>
      <c r="R791" s="16"/>
      <c r="S791" s="16">
        <v>0.199424639188194</v>
      </c>
      <c r="T791" s="16">
        <v>0.205489499956889</v>
      </c>
      <c r="U791" s="16"/>
      <c r="V791" s="16">
        <v>0.156381069076895</v>
      </c>
      <c r="W791" s="16">
        <v>0.19855952190457701</v>
      </c>
      <c r="X791" s="16">
        <v>0.242084187134427</v>
      </c>
      <c r="Y791" s="16">
        <v>0.19949349045063899</v>
      </c>
      <c r="Z791" s="16"/>
      <c r="AA791" s="16">
        <v>0.159324338271288</v>
      </c>
      <c r="AB791" s="16">
        <v>0.179650532996836</v>
      </c>
      <c r="AC791" s="16">
        <v>0.219803603097453</v>
      </c>
      <c r="AD791" s="16">
        <v>0.261334279529017</v>
      </c>
      <c r="AE791" s="16">
        <v>0.25322137454918098</v>
      </c>
      <c r="AF791" s="16">
        <v>0.22354936786952501</v>
      </c>
      <c r="AG791" s="16"/>
      <c r="AH791" s="16">
        <v>0.23466229376384401</v>
      </c>
      <c r="AI791" s="16">
        <v>0.19129617794870299</v>
      </c>
      <c r="AJ791" s="16"/>
      <c r="AK791" s="16">
        <v>0.25204743230269999</v>
      </c>
      <c r="AL791" s="16">
        <v>0.18916423318190601</v>
      </c>
      <c r="AM791" s="16"/>
      <c r="AN791" s="16">
        <v>0.243951731291912</v>
      </c>
      <c r="AO791" s="16">
        <v>0.20163746904291599</v>
      </c>
      <c r="AP791" s="16"/>
      <c r="AQ791" s="16">
        <v>0.19535293819896299</v>
      </c>
      <c r="AR791" s="16">
        <v>0.19272622996651101</v>
      </c>
      <c r="AS791" s="16">
        <v>0.24148277303004101</v>
      </c>
      <c r="AT791" s="16"/>
      <c r="AU791" s="16">
        <v>0.239382409119649</v>
      </c>
      <c r="AV791" s="16">
        <v>0.15942025451907599</v>
      </c>
      <c r="AW791" s="16"/>
      <c r="AX791" s="16">
        <v>0.202414885897991</v>
      </c>
      <c r="AY791" s="16">
        <v>0.21840411223155901</v>
      </c>
      <c r="AZ791" s="16"/>
      <c r="BA791" s="16">
        <v>0.237449838761602</v>
      </c>
      <c r="BB791" s="16">
        <v>0.20517842394125901</v>
      </c>
      <c r="BC791" s="16"/>
      <c r="BD791" s="16">
        <v>0.23295721672595299</v>
      </c>
      <c r="BE791" s="16">
        <v>0.206169679796609</v>
      </c>
    </row>
    <row r="792" spans="2:57" x14ac:dyDescent="0.35">
      <c r="B792" t="s">
        <v>677</v>
      </c>
      <c r="C792" s="16">
        <v>0.23622381249114599</v>
      </c>
      <c r="D792" s="16">
        <v>0.21250135744020501</v>
      </c>
      <c r="E792" s="16">
        <v>0.260993617495345</v>
      </c>
      <c r="F792" s="16"/>
      <c r="G792" s="16">
        <v>0.22947080586823701</v>
      </c>
      <c r="H792" s="16">
        <v>0.26050028348801502</v>
      </c>
      <c r="I792" s="16">
        <v>0.25567858170861801</v>
      </c>
      <c r="J792" s="16">
        <v>0.28460168114822199</v>
      </c>
      <c r="K792" s="16">
        <v>0.22847727074015101</v>
      </c>
      <c r="L792" s="16">
        <v>0.17409947311121701</v>
      </c>
      <c r="M792" s="16"/>
      <c r="N792" s="16">
        <v>0.25492107614790299</v>
      </c>
      <c r="O792" s="16">
        <v>0.28486076583912501</v>
      </c>
      <c r="P792" s="16">
        <v>0.21194070183657199</v>
      </c>
      <c r="Q792" s="16">
        <v>0.219521447291182</v>
      </c>
      <c r="R792" s="16"/>
      <c r="S792" s="16">
        <v>0.221472624405506</v>
      </c>
      <c r="T792" s="16">
        <v>0.25747648863237599</v>
      </c>
      <c r="U792" s="16"/>
      <c r="V792" s="16">
        <v>0.236560939880439</v>
      </c>
      <c r="W792" s="16">
        <v>0.24830936318608099</v>
      </c>
      <c r="X792" s="16">
        <v>0.23413088134206</v>
      </c>
      <c r="Y792" s="16">
        <v>0.144093693712292</v>
      </c>
      <c r="Z792" s="16"/>
      <c r="AA792" s="16">
        <v>0.24575447919760501</v>
      </c>
      <c r="AB792" s="16">
        <v>0.285778883889443</v>
      </c>
      <c r="AC792" s="16">
        <v>0.24866971962386999</v>
      </c>
      <c r="AD792" s="16">
        <v>0.20324610965651799</v>
      </c>
      <c r="AE792" s="16">
        <v>0.168982647609594</v>
      </c>
      <c r="AF792" s="16">
        <v>0.21241695342005701</v>
      </c>
      <c r="AG792" s="16"/>
      <c r="AH792" s="16">
        <v>0.27754597478889498</v>
      </c>
      <c r="AI792" s="16">
        <v>0.18352673442569201</v>
      </c>
      <c r="AJ792" s="16"/>
      <c r="AK792" s="16">
        <v>0.26814106728737902</v>
      </c>
      <c r="AL792" s="16">
        <v>0.21019416176429101</v>
      </c>
      <c r="AM792" s="16"/>
      <c r="AN792" s="16">
        <v>0.27403435250187802</v>
      </c>
      <c r="AO792" s="16">
        <v>0.18725612862404101</v>
      </c>
      <c r="AP792" s="16"/>
      <c r="AQ792" s="16">
        <v>0.26104240995455802</v>
      </c>
      <c r="AR792" s="16">
        <v>0.26414750295213202</v>
      </c>
      <c r="AS792" s="16">
        <v>0.17075500753641701</v>
      </c>
      <c r="AT792" s="16"/>
      <c r="AU792" s="16">
        <v>0.21738413876403301</v>
      </c>
      <c r="AV792" s="16">
        <v>0.25490583907548298</v>
      </c>
      <c r="AW792" s="16"/>
      <c r="AX792" s="16">
        <v>0.242426685454187</v>
      </c>
      <c r="AY792" s="16">
        <v>0.205854270372131</v>
      </c>
      <c r="AZ792" s="16"/>
      <c r="BA792" s="16">
        <v>0.26424761616542702</v>
      </c>
      <c r="BB792" s="16">
        <v>0.242366362860782</v>
      </c>
      <c r="BC792" s="16"/>
      <c r="BD792" s="16">
        <v>0.215107477803544</v>
      </c>
      <c r="BE792" s="16">
        <v>0.25752247147979102</v>
      </c>
    </row>
    <row r="793" spans="2:57" x14ac:dyDescent="0.35">
      <c r="B793" t="s">
        <v>678</v>
      </c>
      <c r="C793" s="16">
        <v>0.175380902623337</v>
      </c>
      <c r="D793" s="16">
        <v>0.181435486474296</v>
      </c>
      <c r="E793" s="16">
        <v>0.167435289702553</v>
      </c>
      <c r="F793" s="16"/>
      <c r="G793" s="16">
        <v>0.20328317351762501</v>
      </c>
      <c r="H793" s="16">
        <v>0.149496141518739</v>
      </c>
      <c r="I793" s="16">
        <v>0.18068758140746799</v>
      </c>
      <c r="J793" s="16">
        <v>0.181169067752466</v>
      </c>
      <c r="K793" s="16">
        <v>0.174849129316138</v>
      </c>
      <c r="L793" s="16">
        <v>0.17302680524442501</v>
      </c>
      <c r="M793" s="16"/>
      <c r="N793" s="16">
        <v>0.18968833700454099</v>
      </c>
      <c r="O793" s="16">
        <v>0.19486051391513501</v>
      </c>
      <c r="P793" s="16">
        <v>0.17615635855252701</v>
      </c>
      <c r="Q793" s="16">
        <v>0.14695809714298</v>
      </c>
      <c r="R793" s="16"/>
      <c r="S793" s="16">
        <v>0.18094231059192101</v>
      </c>
      <c r="T793" s="16">
        <v>0.168734717997154</v>
      </c>
      <c r="U793" s="16"/>
      <c r="V793" s="16">
        <v>0.15772013259419901</v>
      </c>
      <c r="W793" s="16">
        <v>0.17784228727895099</v>
      </c>
      <c r="X793" s="16">
        <v>0.19054038300725301</v>
      </c>
      <c r="Y793" s="16">
        <v>0.152352191948052</v>
      </c>
      <c r="Z793" s="16"/>
      <c r="AA793" s="16">
        <v>0.153330657834885</v>
      </c>
      <c r="AB793" s="16">
        <v>0.16444372364836701</v>
      </c>
      <c r="AC793" s="16">
        <v>0.129366035512091</v>
      </c>
      <c r="AD793" s="16">
        <v>0.215737626859591</v>
      </c>
      <c r="AE793" s="16">
        <v>0.25666160104626401</v>
      </c>
      <c r="AF793" s="16">
        <v>0.14723923078666501</v>
      </c>
      <c r="AG793" s="16"/>
      <c r="AH793" s="16">
        <v>0.17919896539552899</v>
      </c>
      <c r="AI793" s="16">
        <v>0.143317489523129</v>
      </c>
      <c r="AJ793" s="16"/>
      <c r="AK793" s="16">
        <v>0.16202732168099801</v>
      </c>
      <c r="AL793" s="16">
        <v>0.15595507637237099</v>
      </c>
      <c r="AM793" s="16"/>
      <c r="AN793" s="16">
        <v>0.18534307483956899</v>
      </c>
      <c r="AO793" s="16">
        <v>0.161203576484028</v>
      </c>
      <c r="AP793" s="16"/>
      <c r="AQ793" s="16">
        <v>0.22998923339013999</v>
      </c>
      <c r="AR793" s="16">
        <v>0.18231617786518201</v>
      </c>
      <c r="AS793" s="16">
        <v>0.149492651230833</v>
      </c>
      <c r="AT793" s="16"/>
      <c r="AU793" s="16">
        <v>0.171109978045209</v>
      </c>
      <c r="AV793" s="16">
        <v>0.18347405727732799</v>
      </c>
      <c r="AW793" s="16"/>
      <c r="AX793" s="16">
        <v>0.18430081902405701</v>
      </c>
      <c r="AY793" s="16">
        <v>0.15458158564216601</v>
      </c>
      <c r="AZ793" s="16"/>
      <c r="BA793" s="16">
        <v>0.17646840640095701</v>
      </c>
      <c r="BB793" s="16">
        <v>0.19675260287107599</v>
      </c>
      <c r="BC793" s="16"/>
      <c r="BD793" s="16">
        <v>0.201187791493353</v>
      </c>
      <c r="BE793" s="16">
        <v>0.18153217561207399</v>
      </c>
    </row>
    <row r="794" spans="2:57" x14ac:dyDescent="0.35">
      <c r="B794" t="s">
        <v>679</v>
      </c>
      <c r="C794" s="16">
        <v>0.101271891521204</v>
      </c>
      <c r="D794" s="16">
        <v>9.9438800772421204E-2</v>
      </c>
      <c r="E794" s="16">
        <v>0.101750642405584</v>
      </c>
      <c r="F794" s="16"/>
      <c r="G794" s="16">
        <v>0.17365977157401499</v>
      </c>
      <c r="H794" s="16">
        <v>0.106797483733933</v>
      </c>
      <c r="I794" s="16">
        <v>0.129185418393644</v>
      </c>
      <c r="J794" s="16">
        <v>8.0867371572898195E-2</v>
      </c>
      <c r="K794" s="16">
        <v>8.7176678652857706E-2</v>
      </c>
      <c r="L794" s="16">
        <v>5.9651458602653001E-2</v>
      </c>
      <c r="M794" s="16"/>
      <c r="N794" s="16">
        <v>6.0909069351655201E-2</v>
      </c>
      <c r="O794" s="16">
        <v>9.0216098005960907E-2</v>
      </c>
      <c r="P794" s="16">
        <v>9.9999180868952903E-2</v>
      </c>
      <c r="Q794" s="16">
        <v>0.14174640316963599</v>
      </c>
      <c r="R794" s="16"/>
      <c r="S794" s="16">
        <v>9.6394009836908601E-2</v>
      </c>
      <c r="T794" s="16">
        <v>0.10856994535296501</v>
      </c>
      <c r="U794" s="16"/>
      <c r="V794" s="16">
        <v>0.11545698418677899</v>
      </c>
      <c r="W794" s="16">
        <v>0.100009565335456</v>
      </c>
      <c r="X794" s="16">
        <v>9.6128803626471707E-2</v>
      </c>
      <c r="Y794" s="16">
        <v>6.5118899029126001E-2</v>
      </c>
      <c r="Z794" s="16"/>
      <c r="AA794" s="16">
        <v>0.117173106216006</v>
      </c>
      <c r="AB794" s="16">
        <v>8.5458053837417697E-2</v>
      </c>
      <c r="AC794" s="16">
        <v>0.12790802425286299</v>
      </c>
      <c r="AD794" s="16">
        <v>7.1896263012033501E-2</v>
      </c>
      <c r="AE794" s="16">
        <v>0.116179134092197</v>
      </c>
      <c r="AF794" s="16">
        <v>6.6928380578786903E-2</v>
      </c>
      <c r="AG794" s="16"/>
      <c r="AH794" s="16">
        <v>8.7651538916834207E-2</v>
      </c>
      <c r="AI794" s="16">
        <v>0.124306596919483</v>
      </c>
      <c r="AJ794" s="16"/>
      <c r="AK794" s="16">
        <v>0.112710932273824</v>
      </c>
      <c r="AL794" s="16">
        <v>0.100372359665807</v>
      </c>
      <c r="AM794" s="16"/>
      <c r="AN794" s="16">
        <v>9.7583602886749998E-2</v>
      </c>
      <c r="AO794" s="16">
        <v>0.109950905287238</v>
      </c>
      <c r="AP794" s="16"/>
      <c r="AQ794" s="16">
        <v>0.112218716613431</v>
      </c>
      <c r="AR794" s="16">
        <v>8.7268858201753799E-2</v>
      </c>
      <c r="AS794" s="16">
        <v>0.13006301071302701</v>
      </c>
      <c r="AT794" s="16"/>
      <c r="AU794" s="16">
        <v>9.6751102885604096E-2</v>
      </c>
      <c r="AV794" s="16">
        <v>0.10836386232888</v>
      </c>
      <c r="AW794" s="16"/>
      <c r="AX794" s="16">
        <v>0.11091792713194</v>
      </c>
      <c r="AY794" s="16">
        <v>5.2357367776827798E-2</v>
      </c>
      <c r="AZ794" s="16"/>
      <c r="BA794" s="16">
        <v>0.114467029475948</v>
      </c>
      <c r="BB794" s="16">
        <v>0.17116671303945799</v>
      </c>
      <c r="BC794" s="16"/>
      <c r="BD794" s="16">
        <v>0.125569683386241</v>
      </c>
      <c r="BE794" s="16">
        <v>8.9932603226834995E-2</v>
      </c>
    </row>
    <row r="795" spans="2:57" x14ac:dyDescent="0.35">
      <c r="B795" t="s">
        <v>110</v>
      </c>
      <c r="C795" s="16">
        <v>8.21206789943036E-2</v>
      </c>
      <c r="D795" s="16">
        <v>6.438450878832E-2</v>
      </c>
      <c r="E795" s="16">
        <v>9.7455430485442598E-2</v>
      </c>
      <c r="F795" s="16"/>
      <c r="G795" s="16">
        <v>8.4947909830410701E-2</v>
      </c>
      <c r="H795" s="16">
        <v>0.113962725351111</v>
      </c>
      <c r="I795" s="16">
        <v>3.3546860929135801E-2</v>
      </c>
      <c r="J795" s="16">
        <v>8.8118835441086396E-2</v>
      </c>
      <c r="K795" s="16">
        <v>5.56503715114057E-2</v>
      </c>
      <c r="L795" s="16">
        <v>0.107577216776609</v>
      </c>
      <c r="M795" s="16"/>
      <c r="N795" s="16">
        <v>6.01896368172836E-2</v>
      </c>
      <c r="O795" s="16">
        <v>6.4298210747458007E-2</v>
      </c>
      <c r="P795" s="16">
        <v>9.5535102753405196E-2</v>
      </c>
      <c r="Q795" s="16">
        <v>9.1746353112620097E-2</v>
      </c>
      <c r="R795" s="16"/>
      <c r="S795" s="16">
        <v>8.2815940974403202E-2</v>
      </c>
      <c r="T795" s="16">
        <v>7.6363599020175796E-2</v>
      </c>
      <c r="U795" s="16"/>
      <c r="V795" s="16">
        <v>0.13449497044953199</v>
      </c>
      <c r="W795" s="16">
        <v>8.0437167462854703E-2</v>
      </c>
      <c r="X795" s="16">
        <v>4.0166554125324001E-2</v>
      </c>
      <c r="Y795" s="16">
        <v>8.1122632468223294E-2</v>
      </c>
      <c r="Z795" s="16"/>
      <c r="AA795" s="16">
        <v>0.138062693312937</v>
      </c>
      <c r="AB795" s="16">
        <v>6.2543451906806699E-2</v>
      </c>
      <c r="AC795" s="16">
        <v>3.7646593819141601E-2</v>
      </c>
      <c r="AD795" s="16">
        <v>4.1645079817890597E-2</v>
      </c>
      <c r="AE795" s="16">
        <v>5.1452500749326502E-2</v>
      </c>
      <c r="AF795" s="16">
        <v>0</v>
      </c>
      <c r="AG795" s="16"/>
      <c r="AH795" s="16">
        <v>4.5442058298963597E-2</v>
      </c>
      <c r="AI795" s="16">
        <v>7.3598884371337603E-2</v>
      </c>
      <c r="AJ795" s="16"/>
      <c r="AK795" s="16">
        <v>4.0487908597390203E-2</v>
      </c>
      <c r="AL795" s="16">
        <v>6.7978930203614896E-2</v>
      </c>
      <c r="AM795" s="16"/>
      <c r="AN795" s="16">
        <v>4.39511254810405E-2</v>
      </c>
      <c r="AO795" s="16">
        <v>6.7208907841820806E-2</v>
      </c>
      <c r="AP795" s="16"/>
      <c r="AQ795" s="16">
        <v>4.47274514366078E-2</v>
      </c>
      <c r="AR795" s="16">
        <v>7.8486754088798197E-2</v>
      </c>
      <c r="AS795" s="16">
        <v>5.4141839657961301E-2</v>
      </c>
      <c r="AT795" s="16"/>
      <c r="AU795" s="16">
        <v>5.0276516113231501E-2</v>
      </c>
      <c r="AV795" s="16">
        <v>0.111189309144737</v>
      </c>
      <c r="AW795" s="16"/>
      <c r="AX795" s="16">
        <v>5.6475988931331503E-2</v>
      </c>
      <c r="AY795" s="16">
        <v>0.12940813865800299</v>
      </c>
      <c r="AZ795" s="16"/>
      <c r="BA795" s="16">
        <v>1.5388510590263801E-2</v>
      </c>
      <c r="BB795" s="16">
        <v>3.5895648180853099E-2</v>
      </c>
      <c r="BC795" s="16"/>
      <c r="BD795" s="16">
        <v>2.98310531033921E-2</v>
      </c>
      <c r="BE795" s="16">
        <v>4.3279833630832501E-2</v>
      </c>
    </row>
    <row r="796" spans="2:57" x14ac:dyDescent="0.35">
      <c r="B796" t="s">
        <v>680</v>
      </c>
      <c r="C796" s="16">
        <v>0.40500271437001001</v>
      </c>
      <c r="D796" s="16">
        <v>0.44223984652475701</v>
      </c>
      <c r="E796" s="16">
        <v>0.37236501991107501</v>
      </c>
      <c r="F796" s="16"/>
      <c r="G796" s="16">
        <v>0.30863833920971101</v>
      </c>
      <c r="H796" s="16">
        <v>0.369243365908202</v>
      </c>
      <c r="I796" s="16">
        <v>0.40090155756113499</v>
      </c>
      <c r="J796" s="16">
        <v>0.36524304408532798</v>
      </c>
      <c r="K796" s="16">
        <v>0.45384654977944699</v>
      </c>
      <c r="L796" s="16">
        <v>0.48564504626509603</v>
      </c>
      <c r="M796" s="16"/>
      <c r="N796" s="16">
        <v>0.43429188067861801</v>
      </c>
      <c r="O796" s="16">
        <v>0.36576441149231997</v>
      </c>
      <c r="P796" s="16">
        <v>0.416368655988543</v>
      </c>
      <c r="Q796" s="16">
        <v>0.40002769928358101</v>
      </c>
      <c r="R796" s="16"/>
      <c r="S796" s="16">
        <v>0.418375114191262</v>
      </c>
      <c r="T796" s="16">
        <v>0.38885524899732898</v>
      </c>
      <c r="U796" s="16"/>
      <c r="V796" s="16">
        <v>0.35576697288905101</v>
      </c>
      <c r="W796" s="16">
        <v>0.39340161673665802</v>
      </c>
      <c r="X796" s="16">
        <v>0.43903337789889102</v>
      </c>
      <c r="Y796" s="16">
        <v>0.557312582842307</v>
      </c>
      <c r="Z796" s="16"/>
      <c r="AA796" s="16">
        <v>0.34567906343856603</v>
      </c>
      <c r="AB796" s="16">
        <v>0.40177588671796599</v>
      </c>
      <c r="AC796" s="16">
        <v>0.45640962679203401</v>
      </c>
      <c r="AD796" s="16">
        <v>0.46747492065396701</v>
      </c>
      <c r="AE796" s="16">
        <v>0.40672411650261903</v>
      </c>
      <c r="AF796" s="16">
        <v>0.57341543521449201</v>
      </c>
      <c r="AG796" s="16"/>
      <c r="AH796" s="16">
        <v>0.41016146259977798</v>
      </c>
      <c r="AI796" s="16">
        <v>0.47525029476035802</v>
      </c>
      <c r="AJ796" s="16"/>
      <c r="AK796" s="16">
        <v>0.41663277016040901</v>
      </c>
      <c r="AL796" s="16">
        <v>0.465499471993915</v>
      </c>
      <c r="AM796" s="16"/>
      <c r="AN796" s="16">
        <v>0.39908784429076299</v>
      </c>
      <c r="AO796" s="16">
        <v>0.47438048176287301</v>
      </c>
      <c r="AP796" s="16"/>
      <c r="AQ796" s="16">
        <v>0.35202218860526402</v>
      </c>
      <c r="AR796" s="16">
        <v>0.38778070689213401</v>
      </c>
      <c r="AS796" s="16">
        <v>0.49554749086176197</v>
      </c>
      <c r="AT796" s="16"/>
      <c r="AU796" s="16">
        <v>0.46447826419192201</v>
      </c>
      <c r="AV796" s="16">
        <v>0.34206693217357198</v>
      </c>
      <c r="AW796" s="16"/>
      <c r="AX796" s="16">
        <v>0.40587857945848499</v>
      </c>
      <c r="AY796" s="16">
        <v>0.45779863755087202</v>
      </c>
      <c r="AZ796" s="16"/>
      <c r="BA796" s="16">
        <v>0.42942843736740499</v>
      </c>
      <c r="BB796" s="16">
        <v>0.35381867304783099</v>
      </c>
      <c r="BC796" s="16"/>
      <c r="BD796" s="16">
        <v>0.42830399421346899</v>
      </c>
      <c r="BE796" s="16">
        <v>0.42773291605046698</v>
      </c>
    </row>
    <row r="797" spans="2:57" x14ac:dyDescent="0.35">
      <c r="B797" t="s">
        <v>681</v>
      </c>
      <c r="C797" s="16">
        <v>0.27665279414454103</v>
      </c>
      <c r="D797" s="16">
        <v>0.28087428724671798</v>
      </c>
      <c r="E797" s="16">
        <v>0.26918593210813702</v>
      </c>
      <c r="F797" s="16"/>
      <c r="G797" s="16">
        <v>0.376942945091641</v>
      </c>
      <c r="H797" s="16">
        <v>0.25629362525267102</v>
      </c>
      <c r="I797" s="16">
        <v>0.30987299980111199</v>
      </c>
      <c r="J797" s="16">
        <v>0.26203643932536402</v>
      </c>
      <c r="K797" s="16">
        <v>0.26202580796899599</v>
      </c>
      <c r="L797" s="16">
        <v>0.23267826384707799</v>
      </c>
      <c r="M797" s="16"/>
      <c r="N797" s="16">
        <v>0.25059740635619598</v>
      </c>
      <c r="O797" s="16">
        <v>0.28507661192109601</v>
      </c>
      <c r="P797" s="16">
        <v>0.27615553942148002</v>
      </c>
      <c r="Q797" s="16">
        <v>0.28870450031261602</v>
      </c>
      <c r="R797" s="16"/>
      <c r="S797" s="16">
        <v>0.277336320428829</v>
      </c>
      <c r="T797" s="16">
        <v>0.277304663350119</v>
      </c>
      <c r="U797" s="16"/>
      <c r="V797" s="16">
        <v>0.273177116780978</v>
      </c>
      <c r="W797" s="16">
        <v>0.27785185261440698</v>
      </c>
      <c r="X797" s="16">
        <v>0.28666918663372498</v>
      </c>
      <c r="Y797" s="16">
        <v>0.21747109097717801</v>
      </c>
      <c r="Z797" s="16"/>
      <c r="AA797" s="16">
        <v>0.27050376405089199</v>
      </c>
      <c r="AB797" s="16">
        <v>0.24990177748578499</v>
      </c>
      <c r="AC797" s="16">
        <v>0.25727405976495399</v>
      </c>
      <c r="AD797" s="16">
        <v>0.28763388987162403</v>
      </c>
      <c r="AE797" s="16">
        <v>0.372840735138461</v>
      </c>
      <c r="AF797" s="16">
        <v>0.21416761136545201</v>
      </c>
      <c r="AG797" s="16"/>
      <c r="AH797" s="16">
        <v>0.26685050431236301</v>
      </c>
      <c r="AI797" s="16">
        <v>0.26762408644261199</v>
      </c>
      <c r="AJ797" s="16"/>
      <c r="AK797" s="16">
        <v>0.27473825395482199</v>
      </c>
      <c r="AL797" s="16">
        <v>0.25632743603817898</v>
      </c>
      <c r="AM797" s="16"/>
      <c r="AN797" s="16">
        <v>0.28292667772631902</v>
      </c>
      <c r="AO797" s="16">
        <v>0.271154481771265</v>
      </c>
      <c r="AP797" s="16"/>
      <c r="AQ797" s="16">
        <v>0.34220795000357102</v>
      </c>
      <c r="AR797" s="16">
        <v>0.26958503606693601</v>
      </c>
      <c r="AS797" s="16">
        <v>0.27955566194386</v>
      </c>
      <c r="AT797" s="16"/>
      <c r="AU797" s="16">
        <v>0.26786108093081301</v>
      </c>
      <c r="AV797" s="16">
        <v>0.29183791960620897</v>
      </c>
      <c r="AW797" s="16"/>
      <c r="AX797" s="16">
        <v>0.29521874615599603</v>
      </c>
      <c r="AY797" s="16">
        <v>0.20693895341899399</v>
      </c>
      <c r="AZ797" s="16"/>
      <c r="BA797" s="16">
        <v>0.29093543587690501</v>
      </c>
      <c r="BB797" s="16">
        <v>0.36791931591053401</v>
      </c>
      <c r="BC797" s="16"/>
      <c r="BD797" s="16">
        <v>0.326757474879595</v>
      </c>
      <c r="BE797" s="16">
        <v>0.27146477883890902</v>
      </c>
    </row>
    <row r="798" spans="2:57" x14ac:dyDescent="0.35">
      <c r="B798" t="s">
        <v>96</v>
      </c>
      <c r="C798" s="16">
        <v>0.12834992022546901</v>
      </c>
      <c r="D798" s="16">
        <v>0.16136555927804</v>
      </c>
      <c r="E798" s="16">
        <v>0.103179087802938</v>
      </c>
      <c r="F798" s="16"/>
      <c r="G798" s="16">
        <v>-6.83046058819297E-2</v>
      </c>
      <c r="H798" s="16">
        <v>0.112949740655531</v>
      </c>
      <c r="I798" s="16">
        <v>9.1028557760022805E-2</v>
      </c>
      <c r="J798" s="16">
        <v>0.103206604759964</v>
      </c>
      <c r="K798" s="16">
        <v>0.191820741810451</v>
      </c>
      <c r="L798" s="16">
        <v>0.25296678241801801</v>
      </c>
      <c r="M798" s="16"/>
      <c r="N798" s="16">
        <v>0.183694474322422</v>
      </c>
      <c r="O798" s="16">
        <v>8.06877995712241E-2</v>
      </c>
      <c r="P798" s="16">
        <v>0.14021311656706201</v>
      </c>
      <c r="Q798" s="16">
        <v>0.111323198970965</v>
      </c>
      <c r="R798" s="16"/>
      <c r="S798" s="16">
        <v>0.141038793762432</v>
      </c>
      <c r="T798" s="16">
        <v>0.11155058564721</v>
      </c>
      <c r="U798" s="16"/>
      <c r="V798" s="16">
        <v>8.2589856108073706E-2</v>
      </c>
      <c r="W798" s="16">
        <v>0.115549764122251</v>
      </c>
      <c r="X798" s="16">
        <v>0.15236419126516601</v>
      </c>
      <c r="Y798" s="16">
        <v>0.33984149186513002</v>
      </c>
      <c r="Z798" s="16"/>
      <c r="AA798" s="16">
        <v>7.5175299387673797E-2</v>
      </c>
      <c r="AB798" s="16">
        <v>0.151874109232182</v>
      </c>
      <c r="AC798" s="16">
        <v>0.19913556702707999</v>
      </c>
      <c r="AD798" s="16">
        <v>0.17984103078234301</v>
      </c>
      <c r="AE798" s="16">
        <v>3.3883381364158E-2</v>
      </c>
      <c r="AF798" s="16">
        <v>0.35924782384904003</v>
      </c>
      <c r="AG798" s="16"/>
      <c r="AH798" s="16">
        <v>0.143310958287415</v>
      </c>
      <c r="AI798" s="16">
        <v>0.207626208317746</v>
      </c>
      <c r="AJ798" s="16"/>
      <c r="AK798" s="16">
        <v>0.14189451620558599</v>
      </c>
      <c r="AL798" s="16">
        <v>0.209172035955736</v>
      </c>
      <c r="AM798" s="16"/>
      <c r="AN798" s="16">
        <v>0.116161166564444</v>
      </c>
      <c r="AO798" s="16">
        <v>0.20322599999160801</v>
      </c>
      <c r="AP798" s="16"/>
      <c r="AQ798" s="16">
        <v>9.8142386016933907E-3</v>
      </c>
      <c r="AR798" s="16">
        <v>0.118195670825199</v>
      </c>
      <c r="AS798" s="16">
        <v>0.215991828917902</v>
      </c>
      <c r="AT798" s="16"/>
      <c r="AU798" s="16">
        <v>0.196617183261109</v>
      </c>
      <c r="AV798" s="16">
        <v>5.0229012567363097E-2</v>
      </c>
      <c r="AW798" s="16"/>
      <c r="AX798" s="16">
        <v>0.11065983330248901</v>
      </c>
      <c r="AY798" s="16">
        <v>0.25085968413187798</v>
      </c>
      <c r="AZ798" s="16"/>
      <c r="BA798" s="16">
        <v>0.13849300149050001</v>
      </c>
      <c r="BB798" s="16">
        <v>-1.41006428627022E-2</v>
      </c>
      <c r="BC798" s="16"/>
      <c r="BD798" s="16">
        <v>0.101546519333875</v>
      </c>
      <c r="BE798" s="16">
        <v>0.15626813721155799</v>
      </c>
    </row>
    <row r="799" spans="2:57" x14ac:dyDescent="0.35">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c r="AA799" s="16"/>
      <c r="AB799" s="16"/>
      <c r="AC799" s="16"/>
      <c r="AD799" s="16"/>
      <c r="AE799" s="16"/>
      <c r="AF799" s="16"/>
      <c r="AG799" s="16"/>
      <c r="AH799" s="16"/>
      <c r="AI799" s="16"/>
      <c r="AJ799" s="16"/>
      <c r="AK799" s="16"/>
      <c r="AL799" s="16"/>
      <c r="AM799" s="16"/>
      <c r="AN799" s="16"/>
      <c r="AO799" s="16"/>
      <c r="AP799" s="16"/>
      <c r="AQ799" s="16"/>
      <c r="AR799" s="16"/>
      <c r="AS799" s="16"/>
      <c r="AT799" s="16"/>
      <c r="AU799" s="16"/>
      <c r="AV799" s="16"/>
      <c r="AW799" s="16"/>
      <c r="AX799" s="16"/>
      <c r="AY799" s="16"/>
      <c r="AZ799" s="16"/>
      <c r="BA799" s="16"/>
      <c r="BB799" s="16"/>
      <c r="BC799" s="16"/>
      <c r="BD799" s="16"/>
      <c r="BE799" s="16"/>
    </row>
    <row r="800" spans="2:57" x14ac:dyDescent="0.35">
      <c r="B800" s="7" t="s">
        <v>725</v>
      </c>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c r="AA800" s="16"/>
      <c r="AB800" s="16"/>
      <c r="AC800" s="16"/>
      <c r="AD800" s="16"/>
      <c r="AE800" s="16"/>
      <c r="AF800" s="16"/>
      <c r="AG800" s="16"/>
      <c r="AH800" s="16"/>
      <c r="AI800" s="16"/>
      <c r="AJ800" s="16"/>
      <c r="AK800" s="16"/>
      <c r="AL800" s="16"/>
      <c r="AM800" s="16"/>
      <c r="AN800" s="16"/>
      <c r="AO800" s="16"/>
      <c r="AP800" s="16"/>
      <c r="AQ800" s="16"/>
      <c r="AR800" s="16"/>
      <c r="AS800" s="16"/>
      <c r="AT800" s="16"/>
      <c r="AU800" s="16"/>
      <c r="AV800" s="16"/>
      <c r="AW800" s="16"/>
      <c r="AX800" s="16"/>
      <c r="AY800" s="16"/>
      <c r="AZ800" s="16"/>
      <c r="BA800" s="16"/>
      <c r="BB800" s="16"/>
      <c r="BC800" s="16"/>
      <c r="BD800" s="16"/>
      <c r="BE800" s="16"/>
    </row>
    <row r="801" spans="2:57" x14ac:dyDescent="0.35">
      <c r="B801" s="15" t="s">
        <v>14</v>
      </c>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c r="AA801" s="16"/>
      <c r="AB801" s="16"/>
      <c r="AC801" s="16"/>
      <c r="AD801" s="16"/>
      <c r="AE801" s="16"/>
      <c r="AF801" s="16"/>
      <c r="AG801" s="16"/>
      <c r="AH801" s="16"/>
      <c r="AI801" s="16"/>
      <c r="AJ801" s="16"/>
      <c r="AK801" s="16"/>
      <c r="AL801" s="16"/>
      <c r="AM801" s="16"/>
      <c r="AN801" s="16"/>
      <c r="AO801" s="16"/>
      <c r="AP801" s="16"/>
      <c r="AQ801" s="16"/>
      <c r="AR801" s="16"/>
      <c r="AS801" s="16"/>
      <c r="AT801" s="16"/>
      <c r="AU801" s="16"/>
      <c r="AV801" s="16"/>
      <c r="AW801" s="16"/>
      <c r="AX801" s="16"/>
      <c r="AY801" s="16"/>
      <c r="AZ801" s="16"/>
      <c r="BA801" s="16"/>
      <c r="BB801" s="16"/>
      <c r="BC801" s="16"/>
      <c r="BD801" s="16"/>
      <c r="BE801" s="16"/>
    </row>
    <row r="802" spans="2:57" x14ac:dyDescent="0.35">
      <c r="B802" t="s">
        <v>675</v>
      </c>
      <c r="C802" s="16">
        <v>0.39523203941905699</v>
      </c>
      <c r="D802" s="16">
        <v>0.41631477695853603</v>
      </c>
      <c r="E802" s="16">
        <v>0.37749614679500099</v>
      </c>
      <c r="F802" s="16"/>
      <c r="G802" s="16">
        <v>0.25048437377206101</v>
      </c>
      <c r="H802" s="16">
        <v>0.33458255953850302</v>
      </c>
      <c r="I802" s="16">
        <v>0.34151735951468698</v>
      </c>
      <c r="J802" s="16">
        <v>0.37031527920298402</v>
      </c>
      <c r="K802" s="16">
        <v>0.45903662814846002</v>
      </c>
      <c r="L802" s="16">
        <v>0.54029077807943005</v>
      </c>
      <c r="M802" s="16"/>
      <c r="N802" s="16">
        <v>0.40106292372156199</v>
      </c>
      <c r="O802" s="16">
        <v>0.34987009336039199</v>
      </c>
      <c r="P802" s="16">
        <v>0.38042100130399398</v>
      </c>
      <c r="Q802" s="16">
        <v>0.45437716201287698</v>
      </c>
      <c r="R802" s="16"/>
      <c r="S802" s="16">
        <v>0.438552207838806</v>
      </c>
      <c r="T802" s="16">
        <v>0.33376973516353398</v>
      </c>
      <c r="U802" s="16"/>
      <c r="V802" s="16">
        <v>0.33321738253977201</v>
      </c>
      <c r="W802" s="16">
        <v>0.37457237549608102</v>
      </c>
      <c r="X802" s="16">
        <v>0.45707754297363101</v>
      </c>
      <c r="Y802" s="16">
        <v>0.50860150762081202</v>
      </c>
      <c r="Z802" s="16"/>
      <c r="AA802" s="16">
        <v>0.32351581760179199</v>
      </c>
      <c r="AB802" s="16">
        <v>0.41239496896946598</v>
      </c>
      <c r="AC802" s="16">
        <v>0.40820888781995301</v>
      </c>
      <c r="AD802" s="16">
        <v>0.43277386391386002</v>
      </c>
      <c r="AE802" s="16">
        <v>0.52183944222664802</v>
      </c>
      <c r="AF802" s="16">
        <v>0.53073239464481003</v>
      </c>
      <c r="AG802" s="16"/>
      <c r="AH802" s="16">
        <v>0.44141810681605098</v>
      </c>
      <c r="AI802" s="16">
        <v>0.43776239198403599</v>
      </c>
      <c r="AJ802" s="16"/>
      <c r="AK802" s="16">
        <v>0.40123519822383102</v>
      </c>
      <c r="AL802" s="16">
        <v>0.42286706333150698</v>
      </c>
      <c r="AM802" s="16"/>
      <c r="AN802" s="16">
        <v>0.39226863209833901</v>
      </c>
      <c r="AO802" s="16">
        <v>0.43951690376876901</v>
      </c>
      <c r="AP802" s="16"/>
      <c r="AQ802" s="16">
        <v>0.40907632513979197</v>
      </c>
      <c r="AR802" s="16">
        <v>0.37811121836460998</v>
      </c>
      <c r="AS802" s="16">
        <v>0.43949934425701698</v>
      </c>
      <c r="AT802" s="16"/>
      <c r="AU802" s="16">
        <v>0.43147421900266902</v>
      </c>
      <c r="AV802" s="16">
        <v>0.35947582527908201</v>
      </c>
      <c r="AW802" s="16"/>
      <c r="AX802" s="16">
        <v>0.40505158217574699</v>
      </c>
      <c r="AY802" s="16">
        <v>0.43239387990354</v>
      </c>
      <c r="AZ802" s="16"/>
      <c r="BA802" s="16">
        <v>0.39796170016969701</v>
      </c>
      <c r="BB802" s="16">
        <v>0.506212101497161</v>
      </c>
      <c r="BC802" s="16"/>
      <c r="BD802" s="16">
        <v>0.37748778508391101</v>
      </c>
      <c r="BE802" s="16">
        <v>0.46973436669539798</v>
      </c>
    </row>
    <row r="803" spans="2:57" x14ac:dyDescent="0.35">
      <c r="B803" t="s">
        <v>676</v>
      </c>
      <c r="C803" s="16">
        <v>0.22144122752939199</v>
      </c>
      <c r="D803" s="16">
        <v>0.21769728457019499</v>
      </c>
      <c r="E803" s="16">
        <v>0.223539909004284</v>
      </c>
      <c r="F803" s="16"/>
      <c r="G803" s="16">
        <v>0.23254576939933899</v>
      </c>
      <c r="H803" s="16">
        <v>0.2075300964306</v>
      </c>
      <c r="I803" s="16">
        <v>0.25792413258893998</v>
      </c>
      <c r="J803" s="16">
        <v>0.182722345430119</v>
      </c>
      <c r="K803" s="16">
        <v>0.220859756317171</v>
      </c>
      <c r="L803" s="16">
        <v>0.22822901115289099</v>
      </c>
      <c r="M803" s="16"/>
      <c r="N803" s="16">
        <v>0.22195724612354301</v>
      </c>
      <c r="O803" s="16">
        <v>0.26565276147067901</v>
      </c>
      <c r="P803" s="16">
        <v>0.209616448658557</v>
      </c>
      <c r="Q803" s="16">
        <v>0.20155464673143</v>
      </c>
      <c r="R803" s="16"/>
      <c r="S803" s="16">
        <v>0.23632686448948001</v>
      </c>
      <c r="T803" s="16">
        <v>0.200098549336616</v>
      </c>
      <c r="U803" s="16"/>
      <c r="V803" s="16">
        <v>0.19307539687529199</v>
      </c>
      <c r="W803" s="16">
        <v>0.227528456457949</v>
      </c>
      <c r="X803" s="16">
        <v>0.24252898434363901</v>
      </c>
      <c r="Y803" s="16">
        <v>0.18845581644215201</v>
      </c>
      <c r="Z803" s="16"/>
      <c r="AA803" s="16">
        <v>0.17797785524162901</v>
      </c>
      <c r="AB803" s="16">
        <v>0.25114247044450599</v>
      </c>
      <c r="AC803" s="16">
        <v>0.29081399689341803</v>
      </c>
      <c r="AD803" s="16">
        <v>0.245622785720743</v>
      </c>
      <c r="AE803" s="16">
        <v>0.236735353893432</v>
      </c>
      <c r="AF803" s="16">
        <v>0.16487592637288601</v>
      </c>
      <c r="AG803" s="16"/>
      <c r="AH803" s="16">
        <v>0.24163640077197901</v>
      </c>
      <c r="AI803" s="16">
        <v>0.19987192804895601</v>
      </c>
      <c r="AJ803" s="16"/>
      <c r="AK803" s="16">
        <v>0.24929233757244301</v>
      </c>
      <c r="AL803" s="16">
        <v>0.210003091240171</v>
      </c>
      <c r="AM803" s="16"/>
      <c r="AN803" s="16">
        <v>0.267110874903012</v>
      </c>
      <c r="AO803" s="16">
        <v>0.203434558555707</v>
      </c>
      <c r="AP803" s="16"/>
      <c r="AQ803" s="16">
        <v>0.28145890502084397</v>
      </c>
      <c r="AR803" s="16">
        <v>0.203142960089014</v>
      </c>
      <c r="AS803" s="16">
        <v>0.22306400505135701</v>
      </c>
      <c r="AT803" s="16"/>
      <c r="AU803" s="16">
        <v>0.23645107254595699</v>
      </c>
      <c r="AV803" s="16">
        <v>0.20506552939727299</v>
      </c>
      <c r="AW803" s="16"/>
      <c r="AX803" s="16">
        <v>0.227162794968302</v>
      </c>
      <c r="AY803" s="16">
        <v>0.22179122486299599</v>
      </c>
      <c r="AZ803" s="16"/>
      <c r="BA803" s="16">
        <v>0.23033729370346301</v>
      </c>
      <c r="BB803" s="16">
        <v>0.19996365232566701</v>
      </c>
      <c r="BC803" s="16"/>
      <c r="BD803" s="16">
        <v>0.23817652161267899</v>
      </c>
      <c r="BE803" s="16">
        <v>0.236267019113268</v>
      </c>
    </row>
    <row r="804" spans="2:57" x14ac:dyDescent="0.35">
      <c r="B804" t="s">
        <v>677</v>
      </c>
      <c r="C804" s="16">
        <v>0.171566725331181</v>
      </c>
      <c r="D804" s="16">
        <v>0.17665799723606099</v>
      </c>
      <c r="E804" s="16">
        <v>0.16840448578039799</v>
      </c>
      <c r="F804" s="16"/>
      <c r="G804" s="16">
        <v>0.229959376966241</v>
      </c>
      <c r="H804" s="16">
        <v>0.20107978456759301</v>
      </c>
      <c r="I804" s="16">
        <v>0.19354097935133999</v>
      </c>
      <c r="J804" s="16">
        <v>0.19956755186198</v>
      </c>
      <c r="K804" s="16">
        <v>0.14798516037109499</v>
      </c>
      <c r="L804" s="16">
        <v>9.3279873006458305E-2</v>
      </c>
      <c r="M804" s="16"/>
      <c r="N804" s="16">
        <v>0.20155835977085501</v>
      </c>
      <c r="O804" s="16">
        <v>0.18232922052943801</v>
      </c>
      <c r="P804" s="16">
        <v>0.187363918830807</v>
      </c>
      <c r="Q804" s="16">
        <v>0.115417073313415</v>
      </c>
      <c r="R804" s="16"/>
      <c r="S804" s="16">
        <v>0.14954854619439101</v>
      </c>
      <c r="T804" s="16">
        <v>0.20652411084693301</v>
      </c>
      <c r="U804" s="16"/>
      <c r="V804" s="16">
        <v>0.15159272300156101</v>
      </c>
      <c r="W804" s="16">
        <v>0.193025715982866</v>
      </c>
      <c r="X804" s="16">
        <v>0.17489621466938801</v>
      </c>
      <c r="Y804" s="16">
        <v>7.9105994598367604E-2</v>
      </c>
      <c r="Z804" s="16"/>
      <c r="AA804" s="16">
        <v>0.19758705525763301</v>
      </c>
      <c r="AB804" s="16">
        <v>0.16249470692225301</v>
      </c>
      <c r="AC804" s="16">
        <v>0.13513082891240999</v>
      </c>
      <c r="AD804" s="16">
        <v>0.18310959775919</v>
      </c>
      <c r="AE804" s="16">
        <v>7.9376201974409699E-2</v>
      </c>
      <c r="AF804" s="16">
        <v>0.201593159841606</v>
      </c>
      <c r="AG804" s="16"/>
      <c r="AH804" s="16">
        <v>0.17204251775524301</v>
      </c>
      <c r="AI804" s="16">
        <v>0.14986875914278799</v>
      </c>
      <c r="AJ804" s="16"/>
      <c r="AK804" s="16">
        <v>0.186641064537305</v>
      </c>
      <c r="AL804" s="16">
        <v>0.159850372120692</v>
      </c>
      <c r="AM804" s="16"/>
      <c r="AN804" s="16">
        <v>0.181908425903305</v>
      </c>
      <c r="AO804" s="16">
        <v>0.14096135908036</v>
      </c>
      <c r="AP804" s="16"/>
      <c r="AQ804" s="16">
        <v>0.119194985845542</v>
      </c>
      <c r="AR804" s="16">
        <v>0.20330008759115301</v>
      </c>
      <c r="AS804" s="16">
        <v>0.14664405459657001</v>
      </c>
      <c r="AT804" s="16"/>
      <c r="AU804" s="16">
        <v>0.16776932823139001</v>
      </c>
      <c r="AV804" s="16">
        <v>0.17022244985316301</v>
      </c>
      <c r="AW804" s="16"/>
      <c r="AX804" s="16">
        <v>0.1755145176223</v>
      </c>
      <c r="AY804" s="16">
        <v>0.123612404585399</v>
      </c>
      <c r="AZ804" s="16"/>
      <c r="BA804" s="16">
        <v>0.20394751318134299</v>
      </c>
      <c r="BB804" s="16">
        <v>0.145176911828029</v>
      </c>
      <c r="BC804" s="16"/>
      <c r="BD804" s="16">
        <v>0.17753618326929099</v>
      </c>
      <c r="BE804" s="16">
        <v>0.147490852170134</v>
      </c>
    </row>
    <row r="805" spans="2:57" x14ac:dyDescent="0.35">
      <c r="B805" t="s">
        <v>678</v>
      </c>
      <c r="C805" s="16">
        <v>7.6611446804954603E-2</v>
      </c>
      <c r="D805" s="16">
        <v>8.3228668856240196E-2</v>
      </c>
      <c r="E805" s="16">
        <v>7.1082985876052607E-2</v>
      </c>
      <c r="F805" s="16"/>
      <c r="G805" s="16">
        <v>8.8249783184956201E-2</v>
      </c>
      <c r="H805" s="16">
        <v>7.2063704324618602E-2</v>
      </c>
      <c r="I805" s="16">
        <v>9.7416049039872804E-2</v>
      </c>
      <c r="J805" s="16">
        <v>0.12007360973283999</v>
      </c>
      <c r="K805" s="16">
        <v>7.1852066959298494E-2</v>
      </c>
      <c r="L805" s="16">
        <v>2.84982694630577E-2</v>
      </c>
      <c r="M805" s="16"/>
      <c r="N805" s="16">
        <v>8.3602941384024798E-2</v>
      </c>
      <c r="O805" s="16">
        <v>7.4086526787483495E-2</v>
      </c>
      <c r="P805" s="16">
        <v>7.5021947482909801E-2</v>
      </c>
      <c r="Q805" s="16">
        <v>7.6375563478882705E-2</v>
      </c>
      <c r="R805" s="16"/>
      <c r="S805" s="16">
        <v>5.5139288125776197E-2</v>
      </c>
      <c r="T805" s="16">
        <v>0.106418516242528</v>
      </c>
      <c r="U805" s="16"/>
      <c r="V805" s="16">
        <v>0.111597262776697</v>
      </c>
      <c r="W805" s="16">
        <v>6.9769900402061005E-2</v>
      </c>
      <c r="X805" s="16">
        <v>5.8124066760510198E-2</v>
      </c>
      <c r="Y805" s="16">
        <v>5.9695063876594803E-2</v>
      </c>
      <c r="Z805" s="16"/>
      <c r="AA805" s="16">
        <v>9.2985778854906095E-2</v>
      </c>
      <c r="AB805" s="16">
        <v>7.7111965578268798E-2</v>
      </c>
      <c r="AC805" s="16">
        <v>4.0001621211871799E-2</v>
      </c>
      <c r="AD805" s="16">
        <v>8.7356940432620697E-2</v>
      </c>
      <c r="AE805" s="16">
        <v>3.3131418648892498E-2</v>
      </c>
      <c r="AF805" s="16">
        <v>3.6129762042626898E-2</v>
      </c>
      <c r="AG805" s="16"/>
      <c r="AH805" s="16">
        <v>6.7784384523247906E-2</v>
      </c>
      <c r="AI805" s="16">
        <v>5.7154941382224503E-2</v>
      </c>
      <c r="AJ805" s="16"/>
      <c r="AK805" s="16">
        <v>7.6240387347095706E-2</v>
      </c>
      <c r="AL805" s="16">
        <v>7.3059383654408797E-2</v>
      </c>
      <c r="AM805" s="16"/>
      <c r="AN805" s="16">
        <v>7.5871138678414204E-2</v>
      </c>
      <c r="AO805" s="16">
        <v>6.7822606153859599E-2</v>
      </c>
      <c r="AP805" s="16"/>
      <c r="AQ805" s="16">
        <v>8.0355607283555106E-2</v>
      </c>
      <c r="AR805" s="16">
        <v>8.9010765049732293E-2</v>
      </c>
      <c r="AS805" s="16">
        <v>6.9298500409467098E-2</v>
      </c>
      <c r="AT805" s="16"/>
      <c r="AU805" s="16">
        <v>6.1605886763121002E-2</v>
      </c>
      <c r="AV805" s="16">
        <v>9.56150699130313E-2</v>
      </c>
      <c r="AW805" s="16"/>
      <c r="AX805" s="16">
        <v>8.3350459374388494E-2</v>
      </c>
      <c r="AY805" s="16">
        <v>5.5150208858751402E-2</v>
      </c>
      <c r="AZ805" s="16"/>
      <c r="BA805" s="16">
        <v>8.5599778995141998E-2</v>
      </c>
      <c r="BB805" s="16">
        <v>4.0764321779199898E-2</v>
      </c>
      <c r="BC805" s="16"/>
      <c r="BD805" s="16">
        <v>9.7381091327346403E-2</v>
      </c>
      <c r="BE805" s="16">
        <v>7.16562096303206E-2</v>
      </c>
    </row>
    <row r="806" spans="2:57" x14ac:dyDescent="0.35">
      <c r="B806" t="s">
        <v>679</v>
      </c>
      <c r="C806" s="16">
        <v>5.51761968474637E-2</v>
      </c>
      <c r="D806" s="16">
        <v>4.8441341846150898E-2</v>
      </c>
      <c r="E806" s="16">
        <v>5.9853451997596598E-2</v>
      </c>
      <c r="F806" s="16"/>
      <c r="G806" s="16">
        <v>9.1120297870610198E-2</v>
      </c>
      <c r="H806" s="16">
        <v>9.7196112590120703E-2</v>
      </c>
      <c r="I806" s="16">
        <v>5.25165531094599E-2</v>
      </c>
      <c r="J806" s="16">
        <v>4.1657887569982101E-2</v>
      </c>
      <c r="K806" s="16">
        <v>5.0271490117925199E-2</v>
      </c>
      <c r="L806" s="16">
        <v>1.5055540194534501E-2</v>
      </c>
      <c r="M806" s="16"/>
      <c r="N806" s="16">
        <v>3.1620661342745403E-2</v>
      </c>
      <c r="O806" s="16">
        <v>4.8758342743684298E-2</v>
      </c>
      <c r="P806" s="16">
        <v>6.4233143876150894E-2</v>
      </c>
      <c r="Q806" s="16">
        <v>6.3025857765843199E-2</v>
      </c>
      <c r="R806" s="16"/>
      <c r="S806" s="16">
        <v>3.9587453076797202E-2</v>
      </c>
      <c r="T806" s="16">
        <v>7.9264029672357503E-2</v>
      </c>
      <c r="U806" s="16"/>
      <c r="V806" s="16">
        <v>8.4186162330978406E-2</v>
      </c>
      <c r="W806" s="16">
        <v>5.0413403036680397E-2</v>
      </c>
      <c r="X806" s="16">
        <v>3.3935277757048299E-2</v>
      </c>
      <c r="Y806" s="16">
        <v>7.4007929101849598E-2</v>
      </c>
      <c r="Z806" s="16"/>
      <c r="AA806" s="16">
        <v>7.0942373870868894E-2</v>
      </c>
      <c r="AB806" s="16">
        <v>4.52480287387498E-2</v>
      </c>
      <c r="AC806" s="16">
        <v>5.7427328320663301E-2</v>
      </c>
      <c r="AD806" s="16">
        <v>1.9450128582648399E-2</v>
      </c>
      <c r="AE806" s="16">
        <v>9.8257688382538996E-2</v>
      </c>
      <c r="AF806" s="16">
        <v>2.7392899714418599E-2</v>
      </c>
      <c r="AG806" s="16"/>
      <c r="AH806" s="16">
        <v>4.6483087247121802E-2</v>
      </c>
      <c r="AI806" s="16">
        <v>8.6570779011321805E-2</v>
      </c>
      <c r="AJ806" s="16"/>
      <c r="AK806" s="16">
        <v>5.2706813480656402E-2</v>
      </c>
      <c r="AL806" s="16">
        <v>6.9479808245006394E-2</v>
      </c>
      <c r="AM806" s="16"/>
      <c r="AN806" s="16">
        <v>4.77684800623389E-2</v>
      </c>
      <c r="AO806" s="16">
        <v>8.7651747233622401E-2</v>
      </c>
      <c r="AP806" s="16"/>
      <c r="AQ806" s="16">
        <v>7.1447691791981002E-2</v>
      </c>
      <c r="AR806" s="16">
        <v>5.1289146304204003E-2</v>
      </c>
      <c r="AS806" s="16">
        <v>6.4179759958922694E-2</v>
      </c>
      <c r="AT806" s="16"/>
      <c r="AU806" s="16">
        <v>5.15971485582183E-2</v>
      </c>
      <c r="AV806" s="16">
        <v>6.0353860364475001E-2</v>
      </c>
      <c r="AW806" s="16"/>
      <c r="AX806" s="16">
        <v>6.1714282163632103E-2</v>
      </c>
      <c r="AY806" s="16">
        <v>1.8826595652958598E-2</v>
      </c>
      <c r="AZ806" s="16"/>
      <c r="BA806" s="16">
        <v>6.6217529142407805E-2</v>
      </c>
      <c r="BB806" s="16">
        <v>0.107883012569942</v>
      </c>
      <c r="BC806" s="16"/>
      <c r="BD806" s="16">
        <v>7.9395603385776198E-2</v>
      </c>
      <c r="BE806" s="16">
        <v>3.58519139096296E-2</v>
      </c>
    </row>
    <row r="807" spans="2:57" x14ac:dyDescent="0.35">
      <c r="B807" t="s">
        <v>110</v>
      </c>
      <c r="C807" s="16">
        <v>7.9972364067952204E-2</v>
      </c>
      <c r="D807" s="16">
        <v>5.7659930532815699E-2</v>
      </c>
      <c r="E807" s="16">
        <v>9.9623020546667898E-2</v>
      </c>
      <c r="F807" s="16"/>
      <c r="G807" s="16">
        <v>0.10764039880679201</v>
      </c>
      <c r="H807" s="16">
        <v>8.7547742548564095E-2</v>
      </c>
      <c r="I807" s="16">
        <v>5.7084926395700099E-2</v>
      </c>
      <c r="J807" s="16">
        <v>8.5663326202094894E-2</v>
      </c>
      <c r="K807" s="16">
        <v>4.9994898086049698E-2</v>
      </c>
      <c r="L807" s="16">
        <v>9.4646528103628794E-2</v>
      </c>
      <c r="M807" s="16"/>
      <c r="N807" s="16">
        <v>6.0197867657269699E-2</v>
      </c>
      <c r="O807" s="16">
        <v>7.9303055108324E-2</v>
      </c>
      <c r="P807" s="16">
        <v>8.3343539847580903E-2</v>
      </c>
      <c r="Q807" s="16">
        <v>8.92496966975527E-2</v>
      </c>
      <c r="R807" s="16"/>
      <c r="S807" s="16">
        <v>8.0845640274749803E-2</v>
      </c>
      <c r="T807" s="16">
        <v>7.3925058738031402E-2</v>
      </c>
      <c r="U807" s="16"/>
      <c r="V807" s="16">
        <v>0.126331072475698</v>
      </c>
      <c r="W807" s="16">
        <v>8.4690148624362194E-2</v>
      </c>
      <c r="X807" s="16">
        <v>3.3437913495783803E-2</v>
      </c>
      <c r="Y807" s="16">
        <v>9.0133688360224007E-2</v>
      </c>
      <c r="Z807" s="16"/>
      <c r="AA807" s="16">
        <v>0.136991119173171</v>
      </c>
      <c r="AB807" s="16">
        <v>5.1607859346757101E-2</v>
      </c>
      <c r="AC807" s="16">
        <v>6.8417336841683496E-2</v>
      </c>
      <c r="AD807" s="16">
        <v>3.1686683590937903E-2</v>
      </c>
      <c r="AE807" s="16">
        <v>3.06598948740789E-2</v>
      </c>
      <c r="AF807" s="16">
        <v>3.9275857383652399E-2</v>
      </c>
      <c r="AG807" s="16"/>
      <c r="AH807" s="16">
        <v>3.06355028863564E-2</v>
      </c>
      <c r="AI807" s="16">
        <v>6.8771200430673904E-2</v>
      </c>
      <c r="AJ807" s="16"/>
      <c r="AK807" s="16">
        <v>3.3884198838668403E-2</v>
      </c>
      <c r="AL807" s="16">
        <v>6.4740281408214695E-2</v>
      </c>
      <c r="AM807" s="16"/>
      <c r="AN807" s="16">
        <v>3.5072448354591702E-2</v>
      </c>
      <c r="AO807" s="16">
        <v>6.0612825207682103E-2</v>
      </c>
      <c r="AP807" s="16"/>
      <c r="AQ807" s="16">
        <v>3.8466484918285998E-2</v>
      </c>
      <c r="AR807" s="16">
        <v>7.5145822601286993E-2</v>
      </c>
      <c r="AS807" s="16">
        <v>5.7314335726665701E-2</v>
      </c>
      <c r="AT807" s="16"/>
      <c r="AU807" s="16">
        <v>5.1102344898645402E-2</v>
      </c>
      <c r="AV807" s="16">
        <v>0.109267265192976</v>
      </c>
      <c r="AW807" s="16"/>
      <c r="AX807" s="16">
        <v>4.7206363695630103E-2</v>
      </c>
      <c r="AY807" s="16">
        <v>0.14822568613635501</v>
      </c>
      <c r="AZ807" s="16"/>
      <c r="BA807" s="16">
        <v>1.5936184807947399E-2</v>
      </c>
      <c r="BB807" s="16">
        <v>0</v>
      </c>
      <c r="BC807" s="16"/>
      <c r="BD807" s="16">
        <v>3.0022815320996599E-2</v>
      </c>
      <c r="BE807" s="16">
        <v>3.8999638481249599E-2</v>
      </c>
    </row>
    <row r="808" spans="2:57" x14ac:dyDescent="0.35">
      <c r="B808" t="s">
        <v>680</v>
      </c>
      <c r="C808" s="16">
        <v>0.61667326694844804</v>
      </c>
      <c r="D808" s="16">
        <v>0.63401206152873202</v>
      </c>
      <c r="E808" s="16">
        <v>0.60103605579928499</v>
      </c>
      <c r="F808" s="16"/>
      <c r="G808" s="16">
        <v>0.48303014317139997</v>
      </c>
      <c r="H808" s="16">
        <v>0.54211265596910396</v>
      </c>
      <c r="I808" s="16">
        <v>0.59944149210362696</v>
      </c>
      <c r="J808" s="16">
        <v>0.55303762463310302</v>
      </c>
      <c r="K808" s="16">
        <v>0.67989638446563105</v>
      </c>
      <c r="L808" s="16">
        <v>0.768519789232321</v>
      </c>
      <c r="M808" s="16"/>
      <c r="N808" s="16">
        <v>0.623020169845105</v>
      </c>
      <c r="O808" s="16">
        <v>0.61552285483107005</v>
      </c>
      <c r="P808" s="16">
        <v>0.59003744996255103</v>
      </c>
      <c r="Q808" s="16">
        <v>0.65593180874430701</v>
      </c>
      <c r="R808" s="16"/>
      <c r="S808" s="16">
        <v>0.67487907232828603</v>
      </c>
      <c r="T808" s="16">
        <v>0.53386828450015</v>
      </c>
      <c r="U808" s="16"/>
      <c r="V808" s="16">
        <v>0.52629277941506503</v>
      </c>
      <c r="W808" s="16">
        <v>0.60210083195402997</v>
      </c>
      <c r="X808" s="16">
        <v>0.69960652731726902</v>
      </c>
      <c r="Y808" s="16">
        <v>0.69705732406296395</v>
      </c>
      <c r="Z808" s="16"/>
      <c r="AA808" s="16">
        <v>0.50149367284342194</v>
      </c>
      <c r="AB808" s="16">
        <v>0.66353743941397103</v>
      </c>
      <c r="AC808" s="16">
        <v>0.69902288471337104</v>
      </c>
      <c r="AD808" s="16">
        <v>0.678396649634604</v>
      </c>
      <c r="AE808" s="16">
        <v>0.75857479612008005</v>
      </c>
      <c r="AF808" s="16">
        <v>0.69560832101769599</v>
      </c>
      <c r="AG808" s="16"/>
      <c r="AH808" s="16">
        <v>0.68305450758803099</v>
      </c>
      <c r="AI808" s="16">
        <v>0.63763432003299103</v>
      </c>
      <c r="AJ808" s="16"/>
      <c r="AK808" s="16">
        <v>0.65052753579627398</v>
      </c>
      <c r="AL808" s="16">
        <v>0.63287015457167795</v>
      </c>
      <c r="AM808" s="16"/>
      <c r="AN808" s="16">
        <v>0.65937950700134995</v>
      </c>
      <c r="AO808" s="16">
        <v>0.64295146232447598</v>
      </c>
      <c r="AP808" s="16"/>
      <c r="AQ808" s="16">
        <v>0.690535230160636</v>
      </c>
      <c r="AR808" s="16">
        <v>0.58125417845362304</v>
      </c>
      <c r="AS808" s="16">
        <v>0.66256334930837402</v>
      </c>
      <c r="AT808" s="16"/>
      <c r="AU808" s="16">
        <v>0.66792529154862601</v>
      </c>
      <c r="AV808" s="16">
        <v>0.56454135467635502</v>
      </c>
      <c r="AW808" s="16"/>
      <c r="AX808" s="16">
        <v>0.63221437714404904</v>
      </c>
      <c r="AY808" s="16">
        <v>0.65418510476653602</v>
      </c>
      <c r="AZ808" s="16"/>
      <c r="BA808" s="16">
        <v>0.62829899387316002</v>
      </c>
      <c r="BB808" s="16">
        <v>0.70617575382282904</v>
      </c>
      <c r="BC808" s="16"/>
      <c r="BD808" s="16">
        <v>0.61566430669659</v>
      </c>
      <c r="BE808" s="16">
        <v>0.706001385808666</v>
      </c>
    </row>
    <row r="809" spans="2:57" x14ac:dyDescent="0.35">
      <c r="B809" t="s">
        <v>681</v>
      </c>
      <c r="C809" s="16">
        <v>0.13178764365241799</v>
      </c>
      <c r="D809" s="16">
        <v>0.13167001070239101</v>
      </c>
      <c r="E809" s="16">
        <v>0.130936437873649</v>
      </c>
      <c r="F809" s="16"/>
      <c r="G809" s="16">
        <v>0.17937008105556601</v>
      </c>
      <c r="H809" s="16">
        <v>0.16925981691473899</v>
      </c>
      <c r="I809" s="16">
        <v>0.14993260214933299</v>
      </c>
      <c r="J809" s="16">
        <v>0.16173149730282199</v>
      </c>
      <c r="K809" s="16">
        <v>0.122123557077224</v>
      </c>
      <c r="L809" s="16">
        <v>4.3553809657592299E-2</v>
      </c>
      <c r="M809" s="16"/>
      <c r="N809" s="16">
        <v>0.11522360272677</v>
      </c>
      <c r="O809" s="16">
        <v>0.12284486953116799</v>
      </c>
      <c r="P809" s="16">
        <v>0.139255091359061</v>
      </c>
      <c r="Q809" s="16">
        <v>0.13940142124472599</v>
      </c>
      <c r="R809" s="16"/>
      <c r="S809" s="16">
        <v>9.4726741202573406E-2</v>
      </c>
      <c r="T809" s="16">
        <v>0.18568254591488501</v>
      </c>
      <c r="U809" s="16"/>
      <c r="V809" s="16">
        <v>0.19578342510767599</v>
      </c>
      <c r="W809" s="16">
        <v>0.12018330343874099</v>
      </c>
      <c r="X809" s="16">
        <v>9.20593445175584E-2</v>
      </c>
      <c r="Y809" s="16">
        <v>0.13370299297844401</v>
      </c>
      <c r="Z809" s="16"/>
      <c r="AA809" s="16">
        <v>0.16392815272577499</v>
      </c>
      <c r="AB809" s="16">
        <v>0.12235999431701899</v>
      </c>
      <c r="AC809" s="16">
        <v>9.74289495325351E-2</v>
      </c>
      <c r="AD809" s="16">
        <v>0.106807069015269</v>
      </c>
      <c r="AE809" s="16">
        <v>0.131389107031432</v>
      </c>
      <c r="AF809" s="16">
        <v>6.3522661757045504E-2</v>
      </c>
      <c r="AG809" s="16"/>
      <c r="AH809" s="16">
        <v>0.11426747177037</v>
      </c>
      <c r="AI809" s="16">
        <v>0.143725720393546</v>
      </c>
      <c r="AJ809" s="16"/>
      <c r="AK809" s="16">
        <v>0.12894720082775199</v>
      </c>
      <c r="AL809" s="16">
        <v>0.142539191899415</v>
      </c>
      <c r="AM809" s="16"/>
      <c r="AN809" s="16">
        <v>0.12363961874075299</v>
      </c>
      <c r="AO809" s="16">
        <v>0.155474353387482</v>
      </c>
      <c r="AP809" s="16"/>
      <c r="AQ809" s="16">
        <v>0.151803299075536</v>
      </c>
      <c r="AR809" s="16">
        <v>0.14029991135393599</v>
      </c>
      <c r="AS809" s="16">
        <v>0.13347826036839</v>
      </c>
      <c r="AT809" s="16"/>
      <c r="AU809" s="16">
        <v>0.113203035321339</v>
      </c>
      <c r="AV809" s="16">
        <v>0.155968930277506</v>
      </c>
      <c r="AW809" s="16"/>
      <c r="AX809" s="16">
        <v>0.14506474153802101</v>
      </c>
      <c r="AY809" s="16">
        <v>7.3976804511710001E-2</v>
      </c>
      <c r="AZ809" s="16"/>
      <c r="BA809" s="16">
        <v>0.15181730813755001</v>
      </c>
      <c r="BB809" s="16">
        <v>0.14864733434914201</v>
      </c>
      <c r="BC809" s="16"/>
      <c r="BD809" s="16">
        <v>0.17677669471312299</v>
      </c>
      <c r="BE809" s="16">
        <v>0.10750812353995</v>
      </c>
    </row>
    <row r="810" spans="2:57" x14ac:dyDescent="0.35">
      <c r="B810" t="s">
        <v>96</v>
      </c>
      <c r="C810" s="16">
        <v>0.48488562329603002</v>
      </c>
      <c r="D810" s="16">
        <v>0.50234205082634098</v>
      </c>
      <c r="E810" s="16">
        <v>0.47009961792563498</v>
      </c>
      <c r="F810" s="16"/>
      <c r="G810" s="16">
        <v>0.30366006211583402</v>
      </c>
      <c r="H810" s="16">
        <v>0.372852839054365</v>
      </c>
      <c r="I810" s="16">
        <v>0.449508889954294</v>
      </c>
      <c r="J810" s="16">
        <v>0.39130612733028097</v>
      </c>
      <c r="K810" s="16">
        <v>0.55777282738840706</v>
      </c>
      <c r="L810" s="16">
        <v>0.72496597957472797</v>
      </c>
      <c r="M810" s="16"/>
      <c r="N810" s="16">
        <v>0.50779656711833498</v>
      </c>
      <c r="O810" s="16">
        <v>0.49267798529990298</v>
      </c>
      <c r="P810" s="16">
        <v>0.45078235860349097</v>
      </c>
      <c r="Q810" s="16">
        <v>0.51653038749958102</v>
      </c>
      <c r="R810" s="16"/>
      <c r="S810" s="16">
        <v>0.58015233112571196</v>
      </c>
      <c r="T810" s="16">
        <v>0.34818573858526503</v>
      </c>
      <c r="U810" s="16"/>
      <c r="V810" s="16">
        <v>0.33050935430738898</v>
      </c>
      <c r="W810" s="16">
        <v>0.48191752851528902</v>
      </c>
      <c r="X810" s="16">
        <v>0.60754718279971098</v>
      </c>
      <c r="Y810" s="16">
        <v>0.56335433108452004</v>
      </c>
      <c r="Z810" s="16"/>
      <c r="AA810" s="16">
        <v>0.33756552011764701</v>
      </c>
      <c r="AB810" s="16">
        <v>0.54117744509695298</v>
      </c>
      <c r="AC810" s="16">
        <v>0.60159393518083604</v>
      </c>
      <c r="AD810" s="16">
        <v>0.57158958061933496</v>
      </c>
      <c r="AE810" s="16">
        <v>0.62718568908864802</v>
      </c>
      <c r="AF810" s="16">
        <v>0.63208565926064997</v>
      </c>
      <c r="AG810" s="16"/>
      <c r="AH810" s="16">
        <v>0.56878703581766099</v>
      </c>
      <c r="AI810" s="16">
        <v>0.493908599639445</v>
      </c>
      <c r="AJ810" s="16"/>
      <c r="AK810" s="16">
        <v>0.52158033496852196</v>
      </c>
      <c r="AL810" s="16">
        <v>0.490330962672263</v>
      </c>
      <c r="AM810" s="16"/>
      <c r="AN810" s="16">
        <v>0.53573988826059704</v>
      </c>
      <c r="AO810" s="16">
        <v>0.48747710893699397</v>
      </c>
      <c r="AP810" s="16"/>
      <c r="AQ810" s="16">
        <v>0.53873193108509998</v>
      </c>
      <c r="AR810" s="16">
        <v>0.44095426709968699</v>
      </c>
      <c r="AS810" s="16">
        <v>0.52908508893998496</v>
      </c>
      <c r="AT810" s="16"/>
      <c r="AU810" s="16">
        <v>0.55472225622728599</v>
      </c>
      <c r="AV810" s="16">
        <v>0.408572424398849</v>
      </c>
      <c r="AW810" s="16"/>
      <c r="AX810" s="16">
        <v>0.48714963560602897</v>
      </c>
      <c r="AY810" s="16">
        <v>0.58020830025482595</v>
      </c>
      <c r="AZ810" s="16"/>
      <c r="BA810" s="16">
        <v>0.47648168573561001</v>
      </c>
      <c r="BB810" s="16">
        <v>0.55752841947368603</v>
      </c>
      <c r="BC810" s="16"/>
      <c r="BD810" s="16">
        <v>0.43888761198346699</v>
      </c>
      <c r="BE810" s="16">
        <v>0.59849326226871602</v>
      </c>
    </row>
    <row r="811" spans="2:57" x14ac:dyDescent="0.35">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c r="AA811" s="16"/>
      <c r="AB811" s="16"/>
      <c r="AC811" s="16"/>
      <c r="AD811" s="16"/>
      <c r="AE811" s="16"/>
      <c r="AF811" s="16"/>
      <c r="AG811" s="16"/>
      <c r="AH811" s="16"/>
      <c r="AI811" s="16"/>
      <c r="AJ811" s="16"/>
      <c r="AK811" s="16"/>
      <c r="AL811" s="16"/>
      <c r="AM811" s="16"/>
      <c r="AN811" s="16"/>
      <c r="AO811" s="16"/>
      <c r="AP811" s="16"/>
      <c r="AQ811" s="16"/>
      <c r="AR811" s="16"/>
      <c r="AS811" s="16"/>
      <c r="AT811" s="16"/>
      <c r="AU811" s="16"/>
      <c r="AV811" s="16"/>
      <c r="AW811" s="16"/>
      <c r="AX811" s="16"/>
      <c r="AY811" s="16"/>
      <c r="AZ811" s="16"/>
      <c r="BA811" s="16"/>
      <c r="BB811" s="16"/>
      <c r="BC811" s="16"/>
      <c r="BD811" s="16"/>
      <c r="BE811" s="16"/>
    </row>
    <row r="812" spans="2:57" x14ac:dyDescent="0.35">
      <c r="B812" s="7" t="s">
        <v>726</v>
      </c>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c r="AA812" s="16"/>
      <c r="AB812" s="16"/>
      <c r="AC812" s="16"/>
      <c r="AD812" s="16"/>
      <c r="AE812" s="16"/>
      <c r="AF812" s="16"/>
      <c r="AG812" s="16"/>
      <c r="AH812" s="16"/>
      <c r="AI812" s="16"/>
      <c r="AJ812" s="16"/>
      <c r="AK812" s="16"/>
      <c r="AL812" s="16"/>
      <c r="AM812" s="16"/>
      <c r="AN812" s="16"/>
      <c r="AO812" s="16"/>
      <c r="AP812" s="16"/>
      <c r="AQ812" s="16"/>
      <c r="AR812" s="16"/>
      <c r="AS812" s="16"/>
      <c r="AT812" s="16"/>
      <c r="AU812" s="16"/>
      <c r="AV812" s="16"/>
      <c r="AW812" s="16"/>
      <c r="AX812" s="16"/>
      <c r="AY812" s="16"/>
      <c r="AZ812" s="16"/>
      <c r="BA812" s="16"/>
      <c r="BB812" s="16"/>
      <c r="BC812" s="16"/>
      <c r="BD812" s="16"/>
      <c r="BE812" s="16"/>
    </row>
    <row r="813" spans="2:57" x14ac:dyDescent="0.35">
      <c r="B813" s="15" t="s">
        <v>14</v>
      </c>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c r="AA813" s="16"/>
      <c r="AB813" s="16"/>
      <c r="AC813" s="16"/>
      <c r="AD813" s="16"/>
      <c r="AE813" s="16"/>
      <c r="AF813" s="16"/>
      <c r="AG813" s="16"/>
      <c r="AH813" s="16"/>
      <c r="AI813" s="16"/>
      <c r="AJ813" s="16"/>
      <c r="AK813" s="16"/>
      <c r="AL813" s="16"/>
      <c r="AM813" s="16"/>
      <c r="AN813" s="16"/>
      <c r="AO813" s="16"/>
      <c r="AP813" s="16"/>
      <c r="AQ813" s="16"/>
      <c r="AR813" s="16"/>
      <c r="AS813" s="16"/>
      <c r="AT813" s="16"/>
      <c r="AU813" s="16"/>
      <c r="AV813" s="16"/>
      <c r="AW813" s="16"/>
      <c r="AX813" s="16"/>
      <c r="AY813" s="16"/>
      <c r="AZ813" s="16"/>
      <c r="BA813" s="16"/>
      <c r="BB813" s="16"/>
      <c r="BC813" s="16"/>
      <c r="BD813" s="16"/>
      <c r="BE813" s="16"/>
    </row>
    <row r="814" spans="2:57" x14ac:dyDescent="0.35">
      <c r="B814" t="s">
        <v>675</v>
      </c>
      <c r="C814" s="16">
        <v>0.15848357771881999</v>
      </c>
      <c r="D814" s="16">
        <v>0.17067273599084001</v>
      </c>
      <c r="E814" s="16">
        <v>0.14464182853172999</v>
      </c>
      <c r="F814" s="16"/>
      <c r="G814" s="16">
        <v>0.14596455529312799</v>
      </c>
      <c r="H814" s="16">
        <v>0.17336125969163599</v>
      </c>
      <c r="I814" s="16">
        <v>0.221431739755099</v>
      </c>
      <c r="J814" s="16">
        <v>0.147847029841424</v>
      </c>
      <c r="K814" s="16">
        <v>0.16816781415839799</v>
      </c>
      <c r="L814" s="16">
        <v>0.104800478103334</v>
      </c>
      <c r="M814" s="16"/>
      <c r="N814" s="16">
        <v>0.15195399540280499</v>
      </c>
      <c r="O814" s="16">
        <v>0.157011079474496</v>
      </c>
      <c r="P814" s="16">
        <v>0.168874071572225</v>
      </c>
      <c r="Q814" s="16">
        <v>0.14773500348806201</v>
      </c>
      <c r="R814" s="16"/>
      <c r="S814" s="16">
        <v>0.16845520599452701</v>
      </c>
      <c r="T814" s="16">
        <v>0.14500983861067501</v>
      </c>
      <c r="U814" s="16"/>
      <c r="V814" s="16">
        <v>0.15428948023410199</v>
      </c>
      <c r="W814" s="16">
        <v>0.13863677776813399</v>
      </c>
      <c r="X814" s="16">
        <v>0.170142144352316</v>
      </c>
      <c r="Y814" s="16">
        <v>0.27430113392342098</v>
      </c>
      <c r="Z814" s="16"/>
      <c r="AA814" s="16">
        <v>0.12397814240394101</v>
      </c>
      <c r="AB814" s="16">
        <v>0.16556879760594601</v>
      </c>
      <c r="AC814" s="16">
        <v>0.13902118713299699</v>
      </c>
      <c r="AD814" s="16">
        <v>0.17857663201898899</v>
      </c>
      <c r="AE814" s="16">
        <v>0.27736487269658799</v>
      </c>
      <c r="AF814" s="16">
        <v>0.128379817385288</v>
      </c>
      <c r="AG814" s="16"/>
      <c r="AH814" s="16">
        <v>0.16892226034128899</v>
      </c>
      <c r="AI814" s="16">
        <v>0.17874710806897001</v>
      </c>
      <c r="AJ814" s="16"/>
      <c r="AK814" s="16">
        <v>0.18212077176654801</v>
      </c>
      <c r="AL814" s="16">
        <v>0.15580007621012801</v>
      </c>
      <c r="AM814" s="16"/>
      <c r="AN814" s="16">
        <v>0.16777607038439701</v>
      </c>
      <c r="AO814" s="16">
        <v>0.175185125864357</v>
      </c>
      <c r="AP814" s="16"/>
      <c r="AQ814" s="16">
        <v>0.15306669787525901</v>
      </c>
      <c r="AR814" s="16">
        <v>0.145105666076146</v>
      </c>
      <c r="AS814" s="16">
        <v>0.20858717325725001</v>
      </c>
      <c r="AT814" s="16"/>
      <c r="AU814" s="16">
        <v>0.17993372565461499</v>
      </c>
      <c r="AV814" s="16">
        <v>0.13342593518692</v>
      </c>
      <c r="AW814" s="16"/>
      <c r="AX814" s="16">
        <v>0.17706107352192399</v>
      </c>
      <c r="AY814" s="16">
        <v>9.27461986471671E-2</v>
      </c>
      <c r="AZ814" s="16"/>
      <c r="BA814" s="16">
        <v>0.216117199442002</v>
      </c>
      <c r="BB814" s="16">
        <v>0.238841874412239</v>
      </c>
      <c r="BC814" s="16"/>
      <c r="BD814" s="16">
        <v>0.20374169335718001</v>
      </c>
      <c r="BE814" s="16">
        <v>0.170902397940394</v>
      </c>
    </row>
    <row r="815" spans="2:57" x14ac:dyDescent="0.35">
      <c r="B815" t="s">
        <v>676</v>
      </c>
      <c r="C815" s="16">
        <v>0.26951465692280302</v>
      </c>
      <c r="D815" s="16">
        <v>0.29447743006628302</v>
      </c>
      <c r="E815" s="16">
        <v>0.24614940454141301</v>
      </c>
      <c r="F815" s="16"/>
      <c r="G815" s="16">
        <v>0.19516526440040799</v>
      </c>
      <c r="H815" s="16">
        <v>0.27919925405333701</v>
      </c>
      <c r="I815" s="16">
        <v>0.29600406599232998</v>
      </c>
      <c r="J815" s="16">
        <v>0.25013201847246402</v>
      </c>
      <c r="K815" s="16">
        <v>0.28979460061094098</v>
      </c>
      <c r="L815" s="16">
        <v>0.28248214486221701</v>
      </c>
      <c r="M815" s="16"/>
      <c r="N815" s="16">
        <v>0.26964093761804198</v>
      </c>
      <c r="O815" s="16">
        <v>0.30722648813049502</v>
      </c>
      <c r="P815" s="16">
        <v>0.25704796630739002</v>
      </c>
      <c r="Q815" s="16">
        <v>0.256599127850072</v>
      </c>
      <c r="R815" s="16"/>
      <c r="S815" s="16">
        <v>0.272682603776989</v>
      </c>
      <c r="T815" s="16">
        <v>0.267422030708307</v>
      </c>
      <c r="U815" s="16"/>
      <c r="V815" s="16">
        <v>0.22860382936273399</v>
      </c>
      <c r="W815" s="16">
        <v>0.27239875461361701</v>
      </c>
      <c r="X815" s="16">
        <v>0.304649115788859</v>
      </c>
      <c r="Y815" s="16">
        <v>0.240430995430397</v>
      </c>
      <c r="Z815" s="16"/>
      <c r="AA815" s="16">
        <v>0.19275605526133599</v>
      </c>
      <c r="AB815" s="16">
        <v>0.309593366652469</v>
      </c>
      <c r="AC815" s="16">
        <v>0.29739942059200802</v>
      </c>
      <c r="AD815" s="16">
        <v>0.31525942862001699</v>
      </c>
      <c r="AE815" s="16">
        <v>0.32554903346695602</v>
      </c>
      <c r="AF815" s="16">
        <v>0.43780621202657299</v>
      </c>
      <c r="AG815" s="16"/>
      <c r="AH815" s="16">
        <v>0.31610197112514699</v>
      </c>
      <c r="AI815" s="16">
        <v>0.24542308858387499</v>
      </c>
      <c r="AJ815" s="16"/>
      <c r="AK815" s="16">
        <v>0.30420608453043202</v>
      </c>
      <c r="AL815" s="16">
        <v>0.27829385972334297</v>
      </c>
      <c r="AM815" s="16"/>
      <c r="AN815" s="16">
        <v>0.34786787563647198</v>
      </c>
      <c r="AO815" s="16">
        <v>0.25923559618388597</v>
      </c>
      <c r="AP815" s="16"/>
      <c r="AQ815" s="16">
        <v>0.35865644441457201</v>
      </c>
      <c r="AR815" s="16">
        <v>0.24679279095295401</v>
      </c>
      <c r="AS815" s="16">
        <v>0.26831809893393999</v>
      </c>
      <c r="AT815" s="16"/>
      <c r="AU815" s="16">
        <v>0.30363845530896899</v>
      </c>
      <c r="AV815" s="16">
        <v>0.234054835454335</v>
      </c>
      <c r="AW815" s="16"/>
      <c r="AX815" s="16">
        <v>0.29468711555821597</v>
      </c>
      <c r="AY815" s="16">
        <v>0.19707376067211699</v>
      </c>
      <c r="AZ815" s="16"/>
      <c r="BA815" s="16">
        <v>0.331686396738536</v>
      </c>
      <c r="BB815" s="16">
        <v>0.27662009368447898</v>
      </c>
      <c r="BC815" s="16"/>
      <c r="BD815" s="16">
        <v>0.32407878600508899</v>
      </c>
      <c r="BE815" s="16">
        <v>0.274439985480537</v>
      </c>
    </row>
    <row r="816" spans="2:57" x14ac:dyDescent="0.35">
      <c r="B816" t="s">
        <v>677</v>
      </c>
      <c r="C816" s="16">
        <v>0.27091421074017702</v>
      </c>
      <c r="D816" s="16">
        <v>0.26414308237996098</v>
      </c>
      <c r="E816" s="16">
        <v>0.27768734313813498</v>
      </c>
      <c r="F816" s="16"/>
      <c r="G816" s="16">
        <v>0.29762482575329402</v>
      </c>
      <c r="H816" s="16">
        <v>0.22759175972215101</v>
      </c>
      <c r="I816" s="16">
        <v>0.28297734430281501</v>
      </c>
      <c r="J816" s="16">
        <v>0.36354056755867697</v>
      </c>
      <c r="K816" s="16">
        <v>0.246511348410205</v>
      </c>
      <c r="L816" s="16">
        <v>0.231918336239713</v>
      </c>
      <c r="M816" s="16"/>
      <c r="N816" s="16">
        <v>0.30505614878422799</v>
      </c>
      <c r="O816" s="16">
        <v>0.26189596183845598</v>
      </c>
      <c r="P816" s="16">
        <v>0.27265044961976498</v>
      </c>
      <c r="Q816" s="16">
        <v>0.25162025555336298</v>
      </c>
      <c r="R816" s="16"/>
      <c r="S816" s="16">
        <v>0.23779702707193301</v>
      </c>
      <c r="T816" s="16">
        <v>0.32034645760696301</v>
      </c>
      <c r="U816" s="16"/>
      <c r="V816" s="16">
        <v>0.29170638818781602</v>
      </c>
      <c r="W816" s="16">
        <v>0.28197824595929299</v>
      </c>
      <c r="X816" s="16">
        <v>0.24880646048423599</v>
      </c>
      <c r="Y816" s="16">
        <v>0.206555177671079</v>
      </c>
      <c r="Z816" s="16"/>
      <c r="AA816" s="16">
        <v>0.36112011156996199</v>
      </c>
      <c r="AB816" s="16">
        <v>0.22876403258771599</v>
      </c>
      <c r="AC816" s="16">
        <v>0.20087188640996201</v>
      </c>
      <c r="AD816" s="16">
        <v>0.24424101283074701</v>
      </c>
      <c r="AE816" s="16">
        <v>0.15002285590182499</v>
      </c>
      <c r="AF816" s="16">
        <v>0.136988538772402</v>
      </c>
      <c r="AG816" s="16"/>
      <c r="AH816" s="16">
        <v>0.25679657124489902</v>
      </c>
      <c r="AI816" s="16">
        <v>0.24819301350713899</v>
      </c>
      <c r="AJ816" s="16"/>
      <c r="AK816" s="16">
        <v>0.27015453238890402</v>
      </c>
      <c r="AL816" s="16">
        <v>0.228865644628795</v>
      </c>
      <c r="AM816" s="16"/>
      <c r="AN816" s="16">
        <v>0.25287138766994499</v>
      </c>
      <c r="AO816" s="16">
        <v>0.23680005201938001</v>
      </c>
      <c r="AP816" s="16"/>
      <c r="AQ816" s="16">
        <v>0.204036754991549</v>
      </c>
      <c r="AR816" s="16">
        <v>0.34462978603636302</v>
      </c>
      <c r="AS816" s="16">
        <v>0.197011603876763</v>
      </c>
      <c r="AT816" s="16"/>
      <c r="AU816" s="16">
        <v>0.26860619077706299</v>
      </c>
      <c r="AV816" s="16">
        <v>0.27460143815573201</v>
      </c>
      <c r="AW816" s="16"/>
      <c r="AX816" s="16">
        <v>0.25424062830667599</v>
      </c>
      <c r="AY816" s="16">
        <v>0.33450758926389701</v>
      </c>
      <c r="AZ816" s="16"/>
      <c r="BA816" s="16">
        <v>0.23745189810219799</v>
      </c>
      <c r="BB816" s="16">
        <v>0.21566011080381101</v>
      </c>
      <c r="BC816" s="16"/>
      <c r="BD816" s="16">
        <v>0.24972741220543801</v>
      </c>
      <c r="BE816" s="16">
        <v>0.265767598820425</v>
      </c>
    </row>
    <row r="817" spans="2:57" x14ac:dyDescent="0.35">
      <c r="B817" t="s">
        <v>678</v>
      </c>
      <c r="C817" s="16">
        <v>9.8194490375146395E-2</v>
      </c>
      <c r="D817" s="16">
        <v>9.8011920170444106E-2</v>
      </c>
      <c r="E817" s="16">
        <v>9.8044730850039299E-2</v>
      </c>
      <c r="F817" s="16"/>
      <c r="G817" s="16">
        <v>0.16688131746656301</v>
      </c>
      <c r="H817" s="16">
        <v>8.82088406809102E-2</v>
      </c>
      <c r="I817" s="16">
        <v>8.2963887687209498E-2</v>
      </c>
      <c r="J817" s="16">
        <v>4.3328070075771698E-2</v>
      </c>
      <c r="K817" s="16">
        <v>8.0116569428429499E-2</v>
      </c>
      <c r="L817" s="16">
        <v>0.13442949080894401</v>
      </c>
      <c r="M817" s="16"/>
      <c r="N817" s="16">
        <v>9.1326471109182003E-2</v>
      </c>
      <c r="O817" s="16">
        <v>0.101928993277182</v>
      </c>
      <c r="P817" s="16">
        <v>9.10755392311932E-2</v>
      </c>
      <c r="Q817" s="16">
        <v>0.111276967830948</v>
      </c>
      <c r="R817" s="16"/>
      <c r="S817" s="16">
        <v>9.8839312981681499E-2</v>
      </c>
      <c r="T817" s="16">
        <v>9.8201167560833802E-2</v>
      </c>
      <c r="U817" s="16"/>
      <c r="V817" s="16">
        <v>8.7639161302332402E-2</v>
      </c>
      <c r="W817" s="16">
        <v>0.108001461472188</v>
      </c>
      <c r="X817" s="16">
        <v>9.9043440595372498E-2</v>
      </c>
      <c r="Y817" s="16">
        <v>6.8875732110659504E-2</v>
      </c>
      <c r="Z817" s="16"/>
      <c r="AA817" s="16">
        <v>8.2203081312180001E-2</v>
      </c>
      <c r="AB817" s="16">
        <v>9.7545049724416993E-2</v>
      </c>
      <c r="AC817" s="16">
        <v>0.17428789982215501</v>
      </c>
      <c r="AD817" s="16">
        <v>0.109882050180741</v>
      </c>
      <c r="AE817" s="16">
        <v>5.6544943547227403E-2</v>
      </c>
      <c r="AF817" s="16">
        <v>0.102910889969077</v>
      </c>
      <c r="AG817" s="16"/>
      <c r="AH817" s="16">
        <v>0.106000818904601</v>
      </c>
      <c r="AI817" s="16">
        <v>9.5412930233217397E-2</v>
      </c>
      <c r="AJ817" s="16"/>
      <c r="AK817" s="16">
        <v>9.3045336501756198E-2</v>
      </c>
      <c r="AL817" s="16">
        <v>9.45534197373369E-2</v>
      </c>
      <c r="AM817" s="16"/>
      <c r="AN817" s="16">
        <v>9.6987334055894006E-2</v>
      </c>
      <c r="AO817" s="16">
        <v>0.123310235110465</v>
      </c>
      <c r="AP817" s="16"/>
      <c r="AQ817" s="16">
        <v>0.11901091963935</v>
      </c>
      <c r="AR817" s="16">
        <v>7.3814450617680896E-2</v>
      </c>
      <c r="AS817" s="16">
        <v>0.12454154009547599</v>
      </c>
      <c r="AT817" s="16"/>
      <c r="AU817" s="16">
        <v>7.2999062153398103E-2</v>
      </c>
      <c r="AV817" s="16">
        <v>0.12452253721338299</v>
      </c>
      <c r="AW817" s="16"/>
      <c r="AX817" s="16">
        <v>0.106015174993897</v>
      </c>
      <c r="AY817" s="16">
        <v>5.2870711262358802E-2</v>
      </c>
      <c r="AZ817" s="16"/>
      <c r="BA817" s="16">
        <v>8.9727451042182604E-2</v>
      </c>
      <c r="BB817" s="16">
        <v>0.163953384290288</v>
      </c>
      <c r="BC817" s="16"/>
      <c r="BD817" s="16">
        <v>0.108112111350698</v>
      </c>
      <c r="BE817" s="16">
        <v>0.11837576622703699</v>
      </c>
    </row>
    <row r="818" spans="2:57" x14ac:dyDescent="0.35">
      <c r="B818" t="s">
        <v>679</v>
      </c>
      <c r="C818" s="16">
        <v>0.113028584067906</v>
      </c>
      <c r="D818" s="16">
        <v>0.112223925391645</v>
      </c>
      <c r="E818" s="16">
        <v>0.11488640522028</v>
      </c>
      <c r="F818" s="16"/>
      <c r="G818" s="16">
        <v>0.126656469445354</v>
      </c>
      <c r="H818" s="16">
        <v>0.105372315678497</v>
      </c>
      <c r="I818" s="16">
        <v>8.6751970011319096E-2</v>
      </c>
      <c r="J818" s="16">
        <v>0.11675772235684501</v>
      </c>
      <c r="K818" s="16">
        <v>0.114702196469854</v>
      </c>
      <c r="L818" s="16">
        <v>0.127826445243438</v>
      </c>
      <c r="M818" s="16"/>
      <c r="N818" s="16">
        <v>0.120119973433001</v>
      </c>
      <c r="O818" s="16">
        <v>9.7900637740488697E-2</v>
      </c>
      <c r="P818" s="16">
        <v>0.107094617194497</v>
      </c>
      <c r="Q818" s="16">
        <v>0.13067837894406001</v>
      </c>
      <c r="R818" s="16"/>
      <c r="S818" s="16">
        <v>0.12083585499633299</v>
      </c>
      <c r="T818" s="16">
        <v>9.7913092650250097E-2</v>
      </c>
      <c r="U818" s="16"/>
      <c r="V818" s="16">
        <v>8.8503365222068198E-2</v>
      </c>
      <c r="W818" s="16">
        <v>0.108561808841799</v>
      </c>
      <c r="X818" s="16">
        <v>0.137065653656953</v>
      </c>
      <c r="Y818" s="16">
        <v>0.12871432839621999</v>
      </c>
      <c r="Z818" s="16"/>
      <c r="AA818" s="16">
        <v>0.10260386614188</v>
      </c>
      <c r="AB818" s="16">
        <v>0.128934536762246</v>
      </c>
      <c r="AC818" s="16">
        <v>0.117251580901717</v>
      </c>
      <c r="AD818" s="16">
        <v>9.7969489676999894E-2</v>
      </c>
      <c r="AE818" s="16">
        <v>0.139849771291231</v>
      </c>
      <c r="AF818" s="16">
        <v>0.164539463984919</v>
      </c>
      <c r="AG818" s="16"/>
      <c r="AH818" s="16">
        <v>9.4234601869141593E-2</v>
      </c>
      <c r="AI818" s="16">
        <v>0.13618103379528401</v>
      </c>
      <c r="AJ818" s="16"/>
      <c r="AK818" s="16">
        <v>9.1219401842675907E-2</v>
      </c>
      <c r="AL818" s="16">
        <v>0.14607534470439601</v>
      </c>
      <c r="AM818" s="16"/>
      <c r="AN818" s="16">
        <v>7.7615627130884393E-2</v>
      </c>
      <c r="AO818" s="16">
        <v>0.12807130563598201</v>
      </c>
      <c r="AP818" s="16"/>
      <c r="AQ818" s="16">
        <v>0.101334984775783</v>
      </c>
      <c r="AR818" s="16">
        <v>0.110805425646295</v>
      </c>
      <c r="AS818" s="16">
        <v>0.138910563512018</v>
      </c>
      <c r="AT818" s="16"/>
      <c r="AU818" s="16">
        <v>0.107769847742717</v>
      </c>
      <c r="AV818" s="16">
        <v>0.121194758505377</v>
      </c>
      <c r="AW818" s="16"/>
      <c r="AX818" s="16">
        <v>0.102024703045901</v>
      </c>
      <c r="AY818" s="16">
        <v>0.16363668220428701</v>
      </c>
      <c r="AZ818" s="16"/>
      <c r="BA818" s="16">
        <v>0.103612826217392</v>
      </c>
      <c r="BB818" s="16">
        <v>7.7686780022786395E-2</v>
      </c>
      <c r="BC818" s="16"/>
      <c r="BD818" s="16">
        <v>7.9402411344379795E-2</v>
      </c>
      <c r="BE818" s="16">
        <v>0.13292404512198799</v>
      </c>
    </row>
    <row r="819" spans="2:57" x14ac:dyDescent="0.35">
      <c r="B819" t="s">
        <v>110</v>
      </c>
      <c r="C819" s="16">
        <v>8.9864480175148004E-2</v>
      </c>
      <c r="D819" s="16">
        <v>6.0470906000827898E-2</v>
      </c>
      <c r="E819" s="16">
        <v>0.11859028771840199</v>
      </c>
      <c r="F819" s="16"/>
      <c r="G819" s="16">
        <v>6.7707567641253394E-2</v>
      </c>
      <c r="H819" s="16">
        <v>0.12626657017346901</v>
      </c>
      <c r="I819" s="16">
        <v>2.9870992251227298E-2</v>
      </c>
      <c r="J819" s="16">
        <v>7.8394591694817994E-2</v>
      </c>
      <c r="K819" s="16">
        <v>0.100707470922172</v>
      </c>
      <c r="L819" s="16">
        <v>0.11854310474235399</v>
      </c>
      <c r="M819" s="16"/>
      <c r="N819" s="16">
        <v>6.1902473652742103E-2</v>
      </c>
      <c r="O819" s="16">
        <v>7.4036839538882293E-2</v>
      </c>
      <c r="P819" s="16">
        <v>0.103257356074929</v>
      </c>
      <c r="Q819" s="16">
        <v>0.10209026633349499</v>
      </c>
      <c r="R819" s="16"/>
      <c r="S819" s="16">
        <v>0.101389995178537</v>
      </c>
      <c r="T819" s="16">
        <v>7.11074128629713E-2</v>
      </c>
      <c r="U819" s="16"/>
      <c r="V819" s="16">
        <v>0.149257775690948</v>
      </c>
      <c r="W819" s="16">
        <v>9.0422951344968805E-2</v>
      </c>
      <c r="X819" s="16">
        <v>4.0293185122263701E-2</v>
      </c>
      <c r="Y819" s="16">
        <v>8.1122632468223294E-2</v>
      </c>
      <c r="Z819" s="16"/>
      <c r="AA819" s="16">
        <v>0.13733874331070201</v>
      </c>
      <c r="AB819" s="16">
        <v>6.9594216667205999E-2</v>
      </c>
      <c r="AC819" s="16">
        <v>7.1168025141161301E-2</v>
      </c>
      <c r="AD819" s="16">
        <v>5.4071386672506203E-2</v>
      </c>
      <c r="AE819" s="16">
        <v>5.0668523096172001E-2</v>
      </c>
      <c r="AF819" s="16">
        <v>2.93750778617403E-2</v>
      </c>
      <c r="AG819" s="16"/>
      <c r="AH819" s="16">
        <v>5.79437765149226E-2</v>
      </c>
      <c r="AI819" s="16">
        <v>9.6042825811515006E-2</v>
      </c>
      <c r="AJ819" s="16"/>
      <c r="AK819" s="16">
        <v>5.92538729696847E-2</v>
      </c>
      <c r="AL819" s="16">
        <v>9.6411654996001905E-2</v>
      </c>
      <c r="AM819" s="16"/>
      <c r="AN819" s="16">
        <v>5.6881705122406701E-2</v>
      </c>
      <c r="AO819" s="16">
        <v>7.7397685185930098E-2</v>
      </c>
      <c r="AP819" s="16"/>
      <c r="AQ819" s="16">
        <v>6.3894198303486902E-2</v>
      </c>
      <c r="AR819" s="16">
        <v>7.8851880670561106E-2</v>
      </c>
      <c r="AS819" s="16">
        <v>6.2631020324553796E-2</v>
      </c>
      <c r="AT819" s="16"/>
      <c r="AU819" s="16">
        <v>6.7052718363237604E-2</v>
      </c>
      <c r="AV819" s="16">
        <v>0.112200495484254</v>
      </c>
      <c r="AW819" s="16"/>
      <c r="AX819" s="16">
        <v>6.5971304573387193E-2</v>
      </c>
      <c r="AY819" s="16">
        <v>0.15916505795017299</v>
      </c>
      <c r="AZ819" s="16"/>
      <c r="BA819" s="16">
        <v>2.1404228457689099E-2</v>
      </c>
      <c r="BB819" s="16">
        <v>2.7237756786396901E-2</v>
      </c>
      <c r="BC819" s="16"/>
      <c r="BD819" s="16">
        <v>3.49375857372149E-2</v>
      </c>
      <c r="BE819" s="16">
        <v>3.7590206409619298E-2</v>
      </c>
    </row>
    <row r="820" spans="2:57" x14ac:dyDescent="0.35">
      <c r="B820" t="s">
        <v>680</v>
      </c>
      <c r="C820" s="16">
        <v>0.42799823464162301</v>
      </c>
      <c r="D820" s="16">
        <v>0.46515016605712201</v>
      </c>
      <c r="E820" s="16">
        <v>0.39079123307314301</v>
      </c>
      <c r="F820" s="16"/>
      <c r="G820" s="16">
        <v>0.34112981969353601</v>
      </c>
      <c r="H820" s="16">
        <v>0.45256051374497303</v>
      </c>
      <c r="I820" s="16">
        <v>0.51743580574742998</v>
      </c>
      <c r="J820" s="16">
        <v>0.39797904831388797</v>
      </c>
      <c r="K820" s="16">
        <v>0.45796241476933902</v>
      </c>
      <c r="L820" s="16">
        <v>0.38728262296555099</v>
      </c>
      <c r="M820" s="16"/>
      <c r="N820" s="16">
        <v>0.421594933020847</v>
      </c>
      <c r="O820" s="16">
        <v>0.46423756760499102</v>
      </c>
      <c r="P820" s="16">
        <v>0.42592203787961602</v>
      </c>
      <c r="Q820" s="16">
        <v>0.40433413133813401</v>
      </c>
      <c r="R820" s="16"/>
      <c r="S820" s="16">
        <v>0.44113780977151601</v>
      </c>
      <c r="T820" s="16">
        <v>0.41243186931898201</v>
      </c>
      <c r="U820" s="16"/>
      <c r="V820" s="16">
        <v>0.38289330959683598</v>
      </c>
      <c r="W820" s="16">
        <v>0.411035532381751</v>
      </c>
      <c r="X820" s="16">
        <v>0.47479126014117501</v>
      </c>
      <c r="Y820" s="16">
        <v>0.51473212935381796</v>
      </c>
      <c r="Z820" s="16"/>
      <c r="AA820" s="16">
        <v>0.316734197665277</v>
      </c>
      <c r="AB820" s="16">
        <v>0.47516216425841501</v>
      </c>
      <c r="AC820" s="16">
        <v>0.43642060772500502</v>
      </c>
      <c r="AD820" s="16">
        <v>0.49383606063900598</v>
      </c>
      <c r="AE820" s="16">
        <v>0.60291390616354401</v>
      </c>
      <c r="AF820" s="16">
        <v>0.56618602941186102</v>
      </c>
      <c r="AG820" s="16"/>
      <c r="AH820" s="16">
        <v>0.48502423146643597</v>
      </c>
      <c r="AI820" s="16">
        <v>0.424170196652845</v>
      </c>
      <c r="AJ820" s="16"/>
      <c r="AK820" s="16">
        <v>0.48632685629697903</v>
      </c>
      <c r="AL820" s="16">
        <v>0.43409393593347101</v>
      </c>
      <c r="AM820" s="16"/>
      <c r="AN820" s="16">
        <v>0.51564394602087005</v>
      </c>
      <c r="AO820" s="16">
        <v>0.434420722048243</v>
      </c>
      <c r="AP820" s="16"/>
      <c r="AQ820" s="16">
        <v>0.51172314228983096</v>
      </c>
      <c r="AR820" s="16">
        <v>0.39189845702909898</v>
      </c>
      <c r="AS820" s="16">
        <v>0.476905272191189</v>
      </c>
      <c r="AT820" s="16"/>
      <c r="AU820" s="16">
        <v>0.48357218096358401</v>
      </c>
      <c r="AV820" s="16">
        <v>0.36748077064125501</v>
      </c>
      <c r="AW820" s="16"/>
      <c r="AX820" s="16">
        <v>0.47174818908013899</v>
      </c>
      <c r="AY820" s="16">
        <v>0.289819959319285</v>
      </c>
      <c r="AZ820" s="16"/>
      <c r="BA820" s="16">
        <v>0.54780359618053798</v>
      </c>
      <c r="BB820" s="16">
        <v>0.51546196809671796</v>
      </c>
      <c r="BC820" s="16"/>
      <c r="BD820" s="16">
        <v>0.52782047936226895</v>
      </c>
      <c r="BE820" s="16">
        <v>0.44534238342093102</v>
      </c>
    </row>
    <row r="821" spans="2:57" x14ac:dyDescent="0.35">
      <c r="B821" t="s">
        <v>681</v>
      </c>
      <c r="C821" s="16">
        <v>0.21122307444305199</v>
      </c>
      <c r="D821" s="16">
        <v>0.21023584556208899</v>
      </c>
      <c r="E821" s="16">
        <v>0.21293113607031999</v>
      </c>
      <c r="F821" s="16"/>
      <c r="G821" s="16">
        <v>0.29353778691191701</v>
      </c>
      <c r="H821" s="16">
        <v>0.19358115635940701</v>
      </c>
      <c r="I821" s="16">
        <v>0.16971585769852901</v>
      </c>
      <c r="J821" s="16">
        <v>0.160085792432616</v>
      </c>
      <c r="K821" s="16">
        <v>0.19481876589828401</v>
      </c>
      <c r="L821" s="16">
        <v>0.26225593605238201</v>
      </c>
      <c r="M821" s="16"/>
      <c r="N821" s="16">
        <v>0.211446444542183</v>
      </c>
      <c r="O821" s="16">
        <v>0.19982963101767001</v>
      </c>
      <c r="P821" s="16">
        <v>0.19817015642569</v>
      </c>
      <c r="Q821" s="16">
        <v>0.24195534677500799</v>
      </c>
      <c r="R821" s="16"/>
      <c r="S821" s="16">
        <v>0.21967516797801401</v>
      </c>
      <c r="T821" s="16">
        <v>0.196114260211084</v>
      </c>
      <c r="U821" s="16"/>
      <c r="V821" s="16">
        <v>0.17614252652440099</v>
      </c>
      <c r="W821" s="16">
        <v>0.21656327031398701</v>
      </c>
      <c r="X821" s="16">
        <v>0.23610909425232501</v>
      </c>
      <c r="Y821" s="16">
        <v>0.19759006050687999</v>
      </c>
      <c r="Z821" s="16"/>
      <c r="AA821" s="16">
        <v>0.18480694745406001</v>
      </c>
      <c r="AB821" s="16">
        <v>0.226479586486663</v>
      </c>
      <c r="AC821" s="16">
        <v>0.29153948072387098</v>
      </c>
      <c r="AD821" s="16">
        <v>0.20785153985774099</v>
      </c>
      <c r="AE821" s="16">
        <v>0.19639471483845899</v>
      </c>
      <c r="AF821" s="16">
        <v>0.26745035395399602</v>
      </c>
      <c r="AG821" s="16"/>
      <c r="AH821" s="16">
        <v>0.20023542077374201</v>
      </c>
      <c r="AI821" s="16">
        <v>0.23159396402850099</v>
      </c>
      <c r="AJ821" s="16"/>
      <c r="AK821" s="16">
        <v>0.18426473834443199</v>
      </c>
      <c r="AL821" s="16">
        <v>0.24062876444173301</v>
      </c>
      <c r="AM821" s="16"/>
      <c r="AN821" s="16">
        <v>0.17460296118677801</v>
      </c>
      <c r="AO821" s="16">
        <v>0.25138154074644697</v>
      </c>
      <c r="AP821" s="16"/>
      <c r="AQ821" s="16">
        <v>0.22034590441513299</v>
      </c>
      <c r="AR821" s="16">
        <v>0.184619876263976</v>
      </c>
      <c r="AS821" s="16">
        <v>0.26345210360749399</v>
      </c>
      <c r="AT821" s="16"/>
      <c r="AU821" s="16">
        <v>0.18076890989611499</v>
      </c>
      <c r="AV821" s="16">
        <v>0.24571729571876</v>
      </c>
      <c r="AW821" s="16"/>
      <c r="AX821" s="16">
        <v>0.20803987803979701</v>
      </c>
      <c r="AY821" s="16">
        <v>0.21650739346664599</v>
      </c>
      <c r="AZ821" s="16"/>
      <c r="BA821" s="16">
        <v>0.19334027725957501</v>
      </c>
      <c r="BB821" s="16">
        <v>0.241640164313074</v>
      </c>
      <c r="BC821" s="16"/>
      <c r="BD821" s="16">
        <v>0.18751452269507801</v>
      </c>
      <c r="BE821" s="16">
        <v>0.25129981134902502</v>
      </c>
    </row>
    <row r="822" spans="2:57" x14ac:dyDescent="0.35">
      <c r="B822" t="s">
        <v>96</v>
      </c>
      <c r="C822" s="16">
        <v>0.21677516019857099</v>
      </c>
      <c r="D822" s="16">
        <v>0.25491432049503399</v>
      </c>
      <c r="E822" s="16">
        <v>0.17786009700282299</v>
      </c>
      <c r="F822" s="16"/>
      <c r="G822" s="16">
        <v>4.7592032781618797E-2</v>
      </c>
      <c r="H822" s="16">
        <v>0.25897935738556599</v>
      </c>
      <c r="I822" s="16">
        <v>0.347719948048901</v>
      </c>
      <c r="J822" s="16">
        <v>0.237893255881272</v>
      </c>
      <c r="K822" s="16">
        <v>0.26314364887105601</v>
      </c>
      <c r="L822" s="16">
        <v>0.12502668691317001</v>
      </c>
      <c r="M822" s="16"/>
      <c r="N822" s="16">
        <v>0.21014848847866399</v>
      </c>
      <c r="O822" s="16">
        <v>0.26440793658732098</v>
      </c>
      <c r="P822" s="16">
        <v>0.227751881453926</v>
      </c>
      <c r="Q822" s="16">
        <v>0.16237878456312599</v>
      </c>
      <c r="R822" s="16"/>
      <c r="S822" s="16">
        <v>0.221462641793501</v>
      </c>
      <c r="T822" s="16">
        <v>0.21631760910789799</v>
      </c>
      <c r="U822" s="16"/>
      <c r="V822" s="16">
        <v>0.206750783072435</v>
      </c>
      <c r="W822" s="16">
        <v>0.194472262067764</v>
      </c>
      <c r="X822" s="16">
        <v>0.23868216588885</v>
      </c>
      <c r="Y822" s="16">
        <v>0.31714206884693802</v>
      </c>
      <c r="Z822" s="16"/>
      <c r="AA822" s="16">
        <v>0.13192725021121701</v>
      </c>
      <c r="AB822" s="16">
        <v>0.24868257777175201</v>
      </c>
      <c r="AC822" s="16">
        <v>0.14488112700113401</v>
      </c>
      <c r="AD822" s="16">
        <v>0.28598452078126602</v>
      </c>
      <c r="AE822" s="16">
        <v>0.40651919132508602</v>
      </c>
      <c r="AF822" s="16">
        <v>0.298735675457864</v>
      </c>
      <c r="AG822" s="16"/>
      <c r="AH822" s="16">
        <v>0.28478881069269402</v>
      </c>
      <c r="AI822" s="16">
        <v>0.19257623262434301</v>
      </c>
      <c r="AJ822" s="16"/>
      <c r="AK822" s="16">
        <v>0.302062117952547</v>
      </c>
      <c r="AL822" s="16">
        <v>0.193465171491738</v>
      </c>
      <c r="AM822" s="16"/>
      <c r="AN822" s="16">
        <v>0.34104098483409201</v>
      </c>
      <c r="AO822" s="16">
        <v>0.183039181301797</v>
      </c>
      <c r="AP822" s="16"/>
      <c r="AQ822" s="16">
        <v>0.29137723787469799</v>
      </c>
      <c r="AR822" s="16">
        <v>0.20727858076512301</v>
      </c>
      <c r="AS822" s="16">
        <v>0.21345316858369501</v>
      </c>
      <c r="AT822" s="16"/>
      <c r="AU822" s="16">
        <v>0.30280327106746902</v>
      </c>
      <c r="AV822" s="16">
        <v>0.12176347492249499</v>
      </c>
      <c r="AW822" s="16"/>
      <c r="AX822" s="16">
        <v>0.26370831104034198</v>
      </c>
      <c r="AY822" s="16">
        <v>7.3312565852638401E-2</v>
      </c>
      <c r="AZ822" s="16"/>
      <c r="BA822" s="16">
        <v>0.354463318920963</v>
      </c>
      <c r="BB822" s="16">
        <v>0.27382180378364401</v>
      </c>
      <c r="BC822" s="16"/>
      <c r="BD822" s="16">
        <v>0.34030595666719099</v>
      </c>
      <c r="BE822" s="16">
        <v>0.19404257207190601</v>
      </c>
    </row>
    <row r="823" spans="2:57" x14ac:dyDescent="0.35">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c r="AA823" s="16"/>
      <c r="AB823" s="16"/>
      <c r="AC823" s="16"/>
      <c r="AD823" s="16"/>
      <c r="AE823" s="16"/>
      <c r="AF823" s="16"/>
      <c r="AG823" s="16"/>
      <c r="AH823" s="16"/>
      <c r="AI823" s="16"/>
      <c r="AJ823" s="16"/>
      <c r="AK823" s="16"/>
      <c r="AL823" s="16"/>
      <c r="AM823" s="16"/>
      <c r="AN823" s="16"/>
      <c r="AO823" s="16"/>
      <c r="AP823" s="16"/>
      <c r="AQ823" s="16"/>
      <c r="AR823" s="16"/>
      <c r="AS823" s="16"/>
      <c r="AT823" s="16"/>
      <c r="AU823" s="16"/>
      <c r="AV823" s="16"/>
      <c r="AW823" s="16"/>
      <c r="AX823" s="16"/>
      <c r="AY823" s="16"/>
      <c r="AZ823" s="16"/>
      <c r="BA823" s="16"/>
      <c r="BB823" s="16"/>
      <c r="BC823" s="16"/>
      <c r="BD823" s="16"/>
      <c r="BE823" s="16"/>
    </row>
    <row r="824" spans="2:57" x14ac:dyDescent="0.35">
      <c r="B824" s="7" t="s">
        <v>727</v>
      </c>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c r="AA824" s="16"/>
      <c r="AB824" s="16"/>
      <c r="AC824" s="16"/>
      <c r="AD824" s="16"/>
      <c r="AE824" s="16"/>
      <c r="AF824" s="16"/>
      <c r="AG824" s="16"/>
      <c r="AH824" s="16"/>
      <c r="AI824" s="16"/>
      <c r="AJ824" s="16"/>
      <c r="AK824" s="16"/>
      <c r="AL824" s="16"/>
      <c r="AM824" s="16"/>
      <c r="AN824" s="16"/>
      <c r="AO824" s="16"/>
      <c r="AP824" s="16"/>
      <c r="AQ824" s="16"/>
      <c r="AR824" s="16"/>
      <c r="AS824" s="16"/>
      <c r="AT824" s="16"/>
      <c r="AU824" s="16"/>
      <c r="AV824" s="16"/>
      <c r="AW824" s="16"/>
      <c r="AX824" s="16"/>
      <c r="AY824" s="16"/>
      <c r="AZ824" s="16"/>
      <c r="BA824" s="16"/>
      <c r="BB824" s="16"/>
      <c r="BC824" s="16"/>
      <c r="BD824" s="16"/>
      <c r="BE824" s="16"/>
    </row>
    <row r="825" spans="2:57" x14ac:dyDescent="0.35">
      <c r="B825" s="15" t="s">
        <v>14</v>
      </c>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c r="AA825" s="16"/>
      <c r="AB825" s="16"/>
      <c r="AC825" s="16"/>
      <c r="AD825" s="16"/>
      <c r="AE825" s="16"/>
      <c r="AF825" s="16"/>
      <c r="AG825" s="16"/>
      <c r="AH825" s="16"/>
      <c r="AI825" s="16"/>
      <c r="AJ825" s="16"/>
      <c r="AK825" s="16"/>
      <c r="AL825" s="16"/>
      <c r="AM825" s="16"/>
      <c r="AN825" s="16"/>
      <c r="AO825" s="16"/>
      <c r="AP825" s="16"/>
      <c r="AQ825" s="16"/>
      <c r="AR825" s="16"/>
      <c r="AS825" s="16"/>
      <c r="AT825" s="16"/>
      <c r="AU825" s="16"/>
      <c r="AV825" s="16"/>
      <c r="AW825" s="16"/>
      <c r="AX825" s="16"/>
      <c r="AY825" s="16"/>
      <c r="AZ825" s="16"/>
      <c r="BA825" s="16"/>
      <c r="BB825" s="16"/>
      <c r="BC825" s="16"/>
      <c r="BD825" s="16"/>
      <c r="BE825" s="16"/>
    </row>
    <row r="826" spans="2:57" x14ac:dyDescent="0.35">
      <c r="B826" t="s">
        <v>675</v>
      </c>
      <c r="C826" s="16">
        <v>0.18409704019936499</v>
      </c>
      <c r="D826" s="16">
        <v>0.222174982617487</v>
      </c>
      <c r="E826" s="16">
        <v>0.14596983498917801</v>
      </c>
      <c r="F826" s="16"/>
      <c r="G826" s="16">
        <v>0.23556288396404201</v>
      </c>
      <c r="H826" s="16">
        <v>0.220305470660351</v>
      </c>
      <c r="I826" s="16">
        <v>0.151885206325969</v>
      </c>
      <c r="J826" s="16">
        <v>0.185074548818976</v>
      </c>
      <c r="K826" s="16">
        <v>0.205372916886333</v>
      </c>
      <c r="L826" s="16">
        <v>0.13118774951377099</v>
      </c>
      <c r="M826" s="16"/>
      <c r="N826" s="16">
        <v>0.14453769862245699</v>
      </c>
      <c r="O826" s="16">
        <v>0.16577865196299099</v>
      </c>
      <c r="P826" s="16">
        <v>0.17990506950492499</v>
      </c>
      <c r="Q826" s="16">
        <v>0.235013874003764</v>
      </c>
      <c r="R826" s="16"/>
      <c r="S826" s="16">
        <v>0.19523375322285499</v>
      </c>
      <c r="T826" s="16">
        <v>0.169119871730294</v>
      </c>
      <c r="U826" s="16"/>
      <c r="V826" s="16">
        <v>0.200638470696929</v>
      </c>
      <c r="W826" s="16">
        <v>0.155975621965419</v>
      </c>
      <c r="X826" s="16">
        <v>0.195653849169029</v>
      </c>
      <c r="Y826" s="16">
        <v>0.25160173525831803</v>
      </c>
      <c r="Z826" s="16"/>
      <c r="AA826" s="16">
        <v>0.169269923299807</v>
      </c>
      <c r="AB826" s="16">
        <v>0.18578000256241201</v>
      </c>
      <c r="AC826" s="16">
        <v>0.18478357579121399</v>
      </c>
      <c r="AD826" s="16">
        <v>0.15947456631941601</v>
      </c>
      <c r="AE826" s="16">
        <v>0.27450774872</v>
      </c>
      <c r="AF826" s="16">
        <v>0.26541739952299498</v>
      </c>
      <c r="AG826" s="16"/>
      <c r="AH826" s="16">
        <v>0.17455906395780699</v>
      </c>
      <c r="AI826" s="16">
        <v>0.21590111789319499</v>
      </c>
      <c r="AJ826" s="16"/>
      <c r="AK826" s="16">
        <v>0.17678531977418599</v>
      </c>
      <c r="AL826" s="16">
        <v>0.210521299352534</v>
      </c>
      <c r="AM826" s="16"/>
      <c r="AN826" s="16">
        <v>0.179377772191959</v>
      </c>
      <c r="AO826" s="16">
        <v>0.20150907077093799</v>
      </c>
      <c r="AP826" s="16"/>
      <c r="AQ826" s="16">
        <v>0.18802555078969899</v>
      </c>
      <c r="AR826" s="16">
        <v>0.16872302766781899</v>
      </c>
      <c r="AS826" s="16">
        <v>0.227544680308541</v>
      </c>
      <c r="AT826" s="16"/>
      <c r="AU826" s="16">
        <v>0.18025363338151901</v>
      </c>
      <c r="AV826" s="16">
        <v>0.18926268322353099</v>
      </c>
      <c r="AW826" s="16"/>
      <c r="AX826" s="16">
        <v>0.19573408726558</v>
      </c>
      <c r="AY826" s="16">
        <v>0.17309662297657999</v>
      </c>
      <c r="AZ826" s="16"/>
      <c r="BA826" s="16">
        <v>0.249791267068002</v>
      </c>
      <c r="BB826" s="16">
        <v>0.33125152505897099</v>
      </c>
      <c r="BC826" s="16"/>
      <c r="BD826" s="16">
        <v>0.217948897433179</v>
      </c>
      <c r="BE826" s="16">
        <v>0.19452639686421899</v>
      </c>
    </row>
    <row r="827" spans="2:57" x14ac:dyDescent="0.35">
      <c r="B827" t="s">
        <v>676</v>
      </c>
      <c r="C827" s="16">
        <v>0.36737992362024902</v>
      </c>
      <c r="D827" s="16">
        <v>0.38576555117627997</v>
      </c>
      <c r="E827" s="16">
        <v>0.347652769432652</v>
      </c>
      <c r="F827" s="16"/>
      <c r="G827" s="16">
        <v>0.30750308210551103</v>
      </c>
      <c r="H827" s="16">
        <v>0.34683750415167403</v>
      </c>
      <c r="I827" s="16">
        <v>0.424250627665268</v>
      </c>
      <c r="J827" s="16">
        <v>0.31925759946055499</v>
      </c>
      <c r="K827" s="16">
        <v>0.354378500068949</v>
      </c>
      <c r="L827" s="16">
        <v>0.42193906557752903</v>
      </c>
      <c r="M827" s="16"/>
      <c r="N827" s="16">
        <v>0.36315837813038299</v>
      </c>
      <c r="O827" s="16">
        <v>0.39409289440887801</v>
      </c>
      <c r="P827" s="16">
        <v>0.37419079849255599</v>
      </c>
      <c r="Q827" s="16">
        <v>0.33618220440886598</v>
      </c>
      <c r="R827" s="16"/>
      <c r="S827" s="16">
        <v>0.37483821593608901</v>
      </c>
      <c r="T827" s="16">
        <v>0.35978641496019298</v>
      </c>
      <c r="U827" s="16"/>
      <c r="V827" s="16">
        <v>0.29993512247089399</v>
      </c>
      <c r="W827" s="16">
        <v>0.37480268049585302</v>
      </c>
      <c r="X827" s="16">
        <v>0.41090281360813802</v>
      </c>
      <c r="Y827" s="16">
        <v>0.39556822850867701</v>
      </c>
      <c r="Z827" s="16"/>
      <c r="AA827" s="16">
        <v>0.31370748716541202</v>
      </c>
      <c r="AB827" s="16">
        <v>0.35717706954345702</v>
      </c>
      <c r="AC827" s="16">
        <v>0.41905181943238601</v>
      </c>
      <c r="AD827" s="16">
        <v>0.42566062667981802</v>
      </c>
      <c r="AE827" s="16">
        <v>0.398394273500838</v>
      </c>
      <c r="AF827" s="16">
        <v>0.44711571175919301</v>
      </c>
      <c r="AG827" s="16"/>
      <c r="AH827" s="16">
        <v>0.40086418258430701</v>
      </c>
      <c r="AI827" s="16">
        <v>0.392854384971909</v>
      </c>
      <c r="AJ827" s="16"/>
      <c r="AK827" s="16">
        <v>0.37524832129471603</v>
      </c>
      <c r="AL827" s="16">
        <v>0.39523006119576698</v>
      </c>
      <c r="AM827" s="16"/>
      <c r="AN827" s="16">
        <v>0.42183889930947299</v>
      </c>
      <c r="AO827" s="16">
        <v>0.39042827121377599</v>
      </c>
      <c r="AP827" s="16"/>
      <c r="AQ827" s="16">
        <v>0.44598025738807801</v>
      </c>
      <c r="AR827" s="16">
        <v>0.31917523004415099</v>
      </c>
      <c r="AS827" s="16">
        <v>0.42919814956372598</v>
      </c>
      <c r="AT827" s="16"/>
      <c r="AU827" s="16">
        <v>0.429304811032095</v>
      </c>
      <c r="AV827" s="16">
        <v>0.29585484287797897</v>
      </c>
      <c r="AW827" s="16"/>
      <c r="AX827" s="16">
        <v>0.39007042229404698</v>
      </c>
      <c r="AY827" s="16">
        <v>0.30668862479076398</v>
      </c>
      <c r="AZ827" s="16"/>
      <c r="BA827" s="16">
        <v>0.408623679354082</v>
      </c>
      <c r="BB827" s="16">
        <v>0.301796929882514</v>
      </c>
      <c r="BC827" s="16"/>
      <c r="BD827" s="16">
        <v>0.41126276609902102</v>
      </c>
      <c r="BE827" s="16">
        <v>0.405276786913151</v>
      </c>
    </row>
    <row r="828" spans="2:57" x14ac:dyDescent="0.35">
      <c r="B828" t="s">
        <v>677</v>
      </c>
      <c r="C828" s="16">
        <v>0.22403890081230099</v>
      </c>
      <c r="D828" s="16">
        <v>0.20782766835802399</v>
      </c>
      <c r="E828" s="16">
        <v>0.24157257608344301</v>
      </c>
      <c r="F828" s="16"/>
      <c r="G828" s="16">
        <v>0.24680662143889101</v>
      </c>
      <c r="H828" s="16">
        <v>0.247294933588254</v>
      </c>
      <c r="I828" s="16">
        <v>0.20100066112072201</v>
      </c>
      <c r="J828" s="16">
        <v>0.25297873376757501</v>
      </c>
      <c r="K828" s="16">
        <v>0.18567486876453801</v>
      </c>
      <c r="L828" s="16">
        <v>0.21746506173372401</v>
      </c>
      <c r="M828" s="16"/>
      <c r="N828" s="16">
        <v>0.25739249990456597</v>
      </c>
      <c r="O828" s="16">
        <v>0.21884510003193999</v>
      </c>
      <c r="P828" s="16">
        <v>0.22871184395635899</v>
      </c>
      <c r="Q828" s="16">
        <v>0.19725875569628701</v>
      </c>
      <c r="R828" s="16"/>
      <c r="S828" s="16">
        <v>0.17810907200512799</v>
      </c>
      <c r="T828" s="16">
        <v>0.288970690036217</v>
      </c>
      <c r="U828" s="16"/>
      <c r="V828" s="16">
        <v>0.219066187023606</v>
      </c>
      <c r="W828" s="16">
        <v>0.23971505543195101</v>
      </c>
      <c r="X828" s="16">
        <v>0.21099912821289099</v>
      </c>
      <c r="Y828" s="16">
        <v>0.20715929554349799</v>
      </c>
      <c r="Z828" s="16"/>
      <c r="AA828" s="16">
        <v>0.23153328668930401</v>
      </c>
      <c r="AB828" s="16">
        <v>0.23013596727010999</v>
      </c>
      <c r="AC828" s="16">
        <v>0.19715550804000201</v>
      </c>
      <c r="AD828" s="16">
        <v>0.241979590843211</v>
      </c>
      <c r="AE828" s="16">
        <v>0.18078534408254099</v>
      </c>
      <c r="AF828" s="16">
        <v>0.181826594737931</v>
      </c>
      <c r="AG828" s="16"/>
      <c r="AH828" s="16">
        <v>0.23569913798905801</v>
      </c>
      <c r="AI828" s="16">
        <v>0.16213582049545</v>
      </c>
      <c r="AJ828" s="16"/>
      <c r="AK828" s="16">
        <v>0.24153645536367599</v>
      </c>
      <c r="AL828" s="16">
        <v>0.187369506650885</v>
      </c>
      <c r="AM828" s="16"/>
      <c r="AN828" s="16">
        <v>0.217641847820915</v>
      </c>
      <c r="AO828" s="16">
        <v>0.17152283779889799</v>
      </c>
      <c r="AP828" s="16"/>
      <c r="AQ828" s="16">
        <v>0.173587521320999</v>
      </c>
      <c r="AR828" s="16">
        <v>0.27829012038476503</v>
      </c>
      <c r="AS828" s="16">
        <v>0.16472139933938501</v>
      </c>
      <c r="AT828" s="16"/>
      <c r="AU828" s="16">
        <v>0.20200394182314599</v>
      </c>
      <c r="AV828" s="16">
        <v>0.25012938382245398</v>
      </c>
      <c r="AW828" s="16"/>
      <c r="AX828" s="16">
        <v>0.219876758531103</v>
      </c>
      <c r="AY828" s="16">
        <v>0.20553914169634399</v>
      </c>
      <c r="AZ828" s="16"/>
      <c r="BA828" s="16">
        <v>0.20677031704523799</v>
      </c>
      <c r="BB828" s="16">
        <v>0.17303259292523601</v>
      </c>
      <c r="BC828" s="16"/>
      <c r="BD828" s="16">
        <v>0.217745896757091</v>
      </c>
      <c r="BE828" s="16">
        <v>0.19299357082614799</v>
      </c>
    </row>
    <row r="829" spans="2:57" x14ac:dyDescent="0.35">
      <c r="B829" t="s">
        <v>678</v>
      </c>
      <c r="C829" s="16">
        <v>6.5850620536834506E-2</v>
      </c>
      <c r="D829" s="16">
        <v>5.3029532282462703E-2</v>
      </c>
      <c r="E829" s="16">
        <v>7.8638712814392997E-2</v>
      </c>
      <c r="F829" s="16"/>
      <c r="G829" s="16">
        <v>8.4930069942858899E-2</v>
      </c>
      <c r="H829" s="16">
        <v>4.4440124189954598E-2</v>
      </c>
      <c r="I829" s="16">
        <v>5.2723452015491203E-2</v>
      </c>
      <c r="J829" s="16">
        <v>8.6063927827749007E-2</v>
      </c>
      <c r="K829" s="16">
        <v>9.0451344671988496E-2</v>
      </c>
      <c r="L829" s="16">
        <v>4.8373302979146403E-2</v>
      </c>
      <c r="M829" s="16"/>
      <c r="N829" s="16">
        <v>7.7193721653150693E-2</v>
      </c>
      <c r="O829" s="16">
        <v>6.75534797843967E-2</v>
      </c>
      <c r="P829" s="16">
        <v>5.6383550229366697E-2</v>
      </c>
      <c r="Q829" s="16">
        <v>7.1480715238663298E-2</v>
      </c>
      <c r="R829" s="16"/>
      <c r="S829" s="16">
        <v>8.0667005999557201E-2</v>
      </c>
      <c r="T829" s="16">
        <v>4.4137162120079801E-2</v>
      </c>
      <c r="U829" s="16"/>
      <c r="V829" s="16">
        <v>5.4474827569728497E-2</v>
      </c>
      <c r="W829" s="16">
        <v>7.3778725130370704E-2</v>
      </c>
      <c r="X829" s="16">
        <v>7.0191367550228395E-2</v>
      </c>
      <c r="Y829" s="16">
        <v>3.35026851331683E-2</v>
      </c>
      <c r="Z829" s="16"/>
      <c r="AA829" s="16">
        <v>5.9534411796711602E-2</v>
      </c>
      <c r="AB829" s="16">
        <v>5.9962486765468101E-2</v>
      </c>
      <c r="AC829" s="16">
        <v>9.9509353845640497E-2</v>
      </c>
      <c r="AD829" s="16">
        <v>6.6922521303860102E-2</v>
      </c>
      <c r="AE829" s="16">
        <v>7.5814308430501895E-2</v>
      </c>
      <c r="AF829" s="16">
        <v>3.6129762042626898E-2</v>
      </c>
      <c r="AG829" s="16"/>
      <c r="AH829" s="16">
        <v>6.7299047280588303E-2</v>
      </c>
      <c r="AI829" s="16">
        <v>6.4480030602002802E-2</v>
      </c>
      <c r="AJ829" s="16"/>
      <c r="AK829" s="16">
        <v>7.4329960435764494E-2</v>
      </c>
      <c r="AL829" s="16">
        <v>5.38314754154171E-2</v>
      </c>
      <c r="AM829" s="16"/>
      <c r="AN829" s="16">
        <v>6.3097655976550399E-2</v>
      </c>
      <c r="AO829" s="16">
        <v>7.9055167394839698E-2</v>
      </c>
      <c r="AP829" s="16"/>
      <c r="AQ829" s="16">
        <v>7.6675691608306604E-2</v>
      </c>
      <c r="AR829" s="16">
        <v>7.0401210016004107E-2</v>
      </c>
      <c r="AS829" s="16">
        <v>4.1959002021475199E-2</v>
      </c>
      <c r="AT829" s="16"/>
      <c r="AU829" s="16">
        <v>5.6241530451771798E-2</v>
      </c>
      <c r="AV829" s="16">
        <v>7.8313429443058497E-2</v>
      </c>
      <c r="AW829" s="16"/>
      <c r="AX829" s="16">
        <v>6.5989454336108602E-2</v>
      </c>
      <c r="AY829" s="16">
        <v>7.3684933469728695E-2</v>
      </c>
      <c r="AZ829" s="16"/>
      <c r="BA829" s="16">
        <v>6.0721354859759401E-2</v>
      </c>
      <c r="BB829" s="16">
        <v>9.6300830339588306E-2</v>
      </c>
      <c r="BC829" s="16"/>
      <c r="BD829" s="16">
        <v>4.9402800758478499E-2</v>
      </c>
      <c r="BE829" s="16">
        <v>9.7441874954317595E-2</v>
      </c>
    </row>
    <row r="830" spans="2:57" x14ac:dyDescent="0.35">
      <c r="B830" t="s">
        <v>679</v>
      </c>
      <c r="C830" s="16">
        <v>8.3224994167718905E-2</v>
      </c>
      <c r="D830" s="16">
        <v>8.6301422533259398E-2</v>
      </c>
      <c r="E830" s="16">
        <v>8.1116074469887403E-2</v>
      </c>
      <c r="F830" s="16"/>
      <c r="G830" s="16">
        <v>7.0619076924802099E-2</v>
      </c>
      <c r="H830" s="16">
        <v>6.4072994576865605E-2</v>
      </c>
      <c r="I830" s="16">
        <v>0.116988949385689</v>
      </c>
      <c r="J830" s="16">
        <v>7.5424384477823E-2</v>
      </c>
      <c r="K830" s="16">
        <v>8.4931126883954003E-2</v>
      </c>
      <c r="L830" s="16">
        <v>8.5081393063909799E-2</v>
      </c>
      <c r="M830" s="16"/>
      <c r="N830" s="16">
        <v>9.3705223510304705E-2</v>
      </c>
      <c r="O830" s="16">
        <v>9.0800074937097006E-2</v>
      </c>
      <c r="P830" s="16">
        <v>8.3350560068332497E-2</v>
      </c>
      <c r="Q830" s="16">
        <v>6.8946867290999095E-2</v>
      </c>
      <c r="R830" s="16"/>
      <c r="S830" s="16">
        <v>8.9763852040344497E-2</v>
      </c>
      <c r="T830" s="16">
        <v>7.3105069891098204E-2</v>
      </c>
      <c r="U830" s="16"/>
      <c r="V830" s="16">
        <v>9.27339355851413E-2</v>
      </c>
      <c r="W830" s="16">
        <v>9.4311386520537305E-2</v>
      </c>
      <c r="X830" s="16">
        <v>6.6816813015699E-2</v>
      </c>
      <c r="Y830" s="16">
        <v>4.5034240209148799E-2</v>
      </c>
      <c r="Z830" s="16"/>
      <c r="AA830" s="16">
        <v>0.118868432038662</v>
      </c>
      <c r="AB830" s="16">
        <v>7.9833771064362902E-2</v>
      </c>
      <c r="AC830" s="16">
        <v>4.7343147321207202E-2</v>
      </c>
      <c r="AD830" s="16">
        <v>6.7066742101301105E-2</v>
      </c>
      <c r="AE830" s="16">
        <v>1.7921869548549799E-2</v>
      </c>
      <c r="AF830" s="16">
        <v>6.9510531937254302E-2</v>
      </c>
      <c r="AG830" s="16"/>
      <c r="AH830" s="16">
        <v>6.7692308725487496E-2</v>
      </c>
      <c r="AI830" s="16">
        <v>0.106888987177009</v>
      </c>
      <c r="AJ830" s="16"/>
      <c r="AK830" s="16">
        <v>7.8726242124195503E-2</v>
      </c>
      <c r="AL830" s="16">
        <v>9.0094117372689894E-2</v>
      </c>
      <c r="AM830" s="16"/>
      <c r="AN830" s="16">
        <v>6.9262378136321801E-2</v>
      </c>
      <c r="AO830" s="16">
        <v>0.106864641457387</v>
      </c>
      <c r="AP830" s="16"/>
      <c r="AQ830" s="16">
        <v>6.2285953689346599E-2</v>
      </c>
      <c r="AR830" s="16">
        <v>8.4109240940986901E-2</v>
      </c>
      <c r="AS830" s="16">
        <v>0.105608732681335</v>
      </c>
      <c r="AT830" s="16"/>
      <c r="AU830" s="16">
        <v>7.6028943213448802E-2</v>
      </c>
      <c r="AV830" s="16">
        <v>9.3150851323792597E-2</v>
      </c>
      <c r="AW830" s="16"/>
      <c r="AX830" s="16">
        <v>7.6630583336465802E-2</v>
      </c>
      <c r="AY830" s="16">
        <v>0.123415652968988</v>
      </c>
      <c r="AZ830" s="16"/>
      <c r="BA830" s="16">
        <v>4.7215897096893403E-2</v>
      </c>
      <c r="BB830" s="16">
        <v>8.8927320948314903E-2</v>
      </c>
      <c r="BC830" s="16"/>
      <c r="BD830" s="16">
        <v>6.5379554709456694E-2</v>
      </c>
      <c r="BE830" s="16">
        <v>8.2868491229682303E-2</v>
      </c>
    </row>
    <row r="831" spans="2:57" x14ac:dyDescent="0.35">
      <c r="B831" t="s">
        <v>110</v>
      </c>
      <c r="C831" s="16">
        <v>7.5408520663532402E-2</v>
      </c>
      <c r="D831" s="16">
        <v>4.49008430324873E-2</v>
      </c>
      <c r="E831" s="16">
        <v>0.10505003221044699</v>
      </c>
      <c r="F831" s="16"/>
      <c r="G831" s="16">
        <v>5.4578265623894701E-2</v>
      </c>
      <c r="H831" s="16">
        <v>7.7048972832900506E-2</v>
      </c>
      <c r="I831" s="16">
        <v>5.3151103486859898E-2</v>
      </c>
      <c r="J831" s="16">
        <v>8.1200805647322696E-2</v>
      </c>
      <c r="K831" s="16">
        <v>7.9191242724237304E-2</v>
      </c>
      <c r="L831" s="16">
        <v>9.5953427131919997E-2</v>
      </c>
      <c r="M831" s="16"/>
      <c r="N831" s="16">
        <v>6.4012478179138105E-2</v>
      </c>
      <c r="O831" s="16">
        <v>6.2929798874697795E-2</v>
      </c>
      <c r="P831" s="16">
        <v>7.7458177748461504E-2</v>
      </c>
      <c r="Q831" s="16">
        <v>9.1117583361421395E-2</v>
      </c>
      <c r="R831" s="16"/>
      <c r="S831" s="16">
        <v>8.1388100796026999E-2</v>
      </c>
      <c r="T831" s="16">
        <v>6.4880791262118098E-2</v>
      </c>
      <c r="U831" s="16"/>
      <c r="V831" s="16">
        <v>0.13315145665370101</v>
      </c>
      <c r="W831" s="16">
        <v>6.1416530455868701E-2</v>
      </c>
      <c r="X831" s="16">
        <v>4.5436028444014898E-2</v>
      </c>
      <c r="Y831" s="16">
        <v>6.7133815347190498E-2</v>
      </c>
      <c r="Z831" s="16"/>
      <c r="AA831" s="16">
        <v>0.107086459010103</v>
      </c>
      <c r="AB831" s="16">
        <v>8.7110702794189296E-2</v>
      </c>
      <c r="AC831" s="16">
        <v>5.2156595569550303E-2</v>
      </c>
      <c r="AD831" s="16">
        <v>3.88959527523947E-2</v>
      </c>
      <c r="AE831" s="16">
        <v>5.2576455717569699E-2</v>
      </c>
      <c r="AF831" s="16">
        <v>0</v>
      </c>
      <c r="AG831" s="16"/>
      <c r="AH831" s="16">
        <v>5.3886259462752599E-2</v>
      </c>
      <c r="AI831" s="16">
        <v>5.7739658860434397E-2</v>
      </c>
      <c r="AJ831" s="16"/>
      <c r="AK831" s="16">
        <v>5.33737010074627E-2</v>
      </c>
      <c r="AL831" s="16">
        <v>6.2953540012707601E-2</v>
      </c>
      <c r="AM831" s="16"/>
      <c r="AN831" s="16">
        <v>4.8781446564780298E-2</v>
      </c>
      <c r="AO831" s="16">
        <v>5.0620011364161797E-2</v>
      </c>
      <c r="AP831" s="16"/>
      <c r="AQ831" s="16">
        <v>5.34450252035703E-2</v>
      </c>
      <c r="AR831" s="16">
        <v>7.9301170946272995E-2</v>
      </c>
      <c r="AS831" s="16">
        <v>3.09680360855378E-2</v>
      </c>
      <c r="AT831" s="16"/>
      <c r="AU831" s="16">
        <v>5.6167140098019999E-2</v>
      </c>
      <c r="AV831" s="16">
        <v>9.3288809309184498E-2</v>
      </c>
      <c r="AW831" s="16"/>
      <c r="AX831" s="16">
        <v>5.1698694236695202E-2</v>
      </c>
      <c r="AY831" s="16">
        <v>0.117575024097597</v>
      </c>
      <c r="AZ831" s="16"/>
      <c r="BA831" s="16">
        <v>2.68774845760246E-2</v>
      </c>
      <c r="BB831" s="16">
        <v>8.6908008453756395E-3</v>
      </c>
      <c r="BC831" s="16"/>
      <c r="BD831" s="16">
        <v>3.8260084242773898E-2</v>
      </c>
      <c r="BE831" s="16">
        <v>2.6892879212482599E-2</v>
      </c>
    </row>
    <row r="832" spans="2:57" x14ac:dyDescent="0.35">
      <c r="B832" t="s">
        <v>680</v>
      </c>
      <c r="C832" s="16">
        <v>0.55147696381961298</v>
      </c>
      <c r="D832" s="16">
        <v>0.607940533793767</v>
      </c>
      <c r="E832" s="16">
        <v>0.49362260442182898</v>
      </c>
      <c r="F832" s="16"/>
      <c r="G832" s="16">
        <v>0.54306596606955304</v>
      </c>
      <c r="H832" s="16">
        <v>0.56714297481202502</v>
      </c>
      <c r="I832" s="16">
        <v>0.57613583399123702</v>
      </c>
      <c r="J832" s="16">
        <v>0.50433214827953099</v>
      </c>
      <c r="K832" s="16">
        <v>0.55975141695528197</v>
      </c>
      <c r="L832" s="16">
        <v>0.55312681509130002</v>
      </c>
      <c r="M832" s="16"/>
      <c r="N832" s="16">
        <v>0.50769607675284001</v>
      </c>
      <c r="O832" s="16">
        <v>0.55987154637186798</v>
      </c>
      <c r="P832" s="16">
        <v>0.55409586799748101</v>
      </c>
      <c r="Q832" s="16">
        <v>0.57119607841262898</v>
      </c>
      <c r="R832" s="16"/>
      <c r="S832" s="16">
        <v>0.57007196915894398</v>
      </c>
      <c r="T832" s="16">
        <v>0.528906286690487</v>
      </c>
      <c r="U832" s="16"/>
      <c r="V832" s="16">
        <v>0.50057359316782302</v>
      </c>
      <c r="W832" s="16">
        <v>0.530778302461273</v>
      </c>
      <c r="X832" s="16">
        <v>0.60655666277716702</v>
      </c>
      <c r="Y832" s="16">
        <v>0.64716996376699398</v>
      </c>
      <c r="Z832" s="16"/>
      <c r="AA832" s="16">
        <v>0.48297741046521903</v>
      </c>
      <c r="AB832" s="16">
        <v>0.54295707210586996</v>
      </c>
      <c r="AC832" s="16">
        <v>0.60383539522359997</v>
      </c>
      <c r="AD832" s="16">
        <v>0.585135192999233</v>
      </c>
      <c r="AE832" s="16">
        <v>0.67290202222083795</v>
      </c>
      <c r="AF832" s="16">
        <v>0.71253311128218799</v>
      </c>
      <c r="AG832" s="16"/>
      <c r="AH832" s="16">
        <v>0.57542324654211396</v>
      </c>
      <c r="AI832" s="16">
        <v>0.60875550286510405</v>
      </c>
      <c r="AJ832" s="16"/>
      <c r="AK832" s="16">
        <v>0.55203364106890196</v>
      </c>
      <c r="AL832" s="16">
        <v>0.60575136054830103</v>
      </c>
      <c r="AM832" s="16"/>
      <c r="AN832" s="16">
        <v>0.60121667150143199</v>
      </c>
      <c r="AO832" s="16">
        <v>0.59193734198471404</v>
      </c>
      <c r="AP832" s="16"/>
      <c r="AQ832" s="16">
        <v>0.63400580817777696</v>
      </c>
      <c r="AR832" s="16">
        <v>0.48789825771197098</v>
      </c>
      <c r="AS832" s="16">
        <v>0.65674282987226695</v>
      </c>
      <c r="AT832" s="16"/>
      <c r="AU832" s="16">
        <v>0.60955844441361395</v>
      </c>
      <c r="AV832" s="16">
        <v>0.48511752610151099</v>
      </c>
      <c r="AW832" s="16"/>
      <c r="AX832" s="16">
        <v>0.58580450955962704</v>
      </c>
      <c r="AY832" s="16">
        <v>0.47978524776734299</v>
      </c>
      <c r="AZ832" s="16"/>
      <c r="BA832" s="16">
        <v>0.65841494642208398</v>
      </c>
      <c r="BB832" s="16">
        <v>0.63304845494148498</v>
      </c>
      <c r="BC832" s="16"/>
      <c r="BD832" s="16">
        <v>0.62921166353220004</v>
      </c>
      <c r="BE832" s="16">
        <v>0.59980318377736996</v>
      </c>
    </row>
    <row r="833" spans="2:57" x14ac:dyDescent="0.35">
      <c r="B833" t="s">
        <v>681</v>
      </c>
      <c r="C833" s="16">
        <v>0.14907561470455299</v>
      </c>
      <c r="D833" s="16">
        <v>0.139330954815722</v>
      </c>
      <c r="E833" s="16">
        <v>0.15975478728428</v>
      </c>
      <c r="F833" s="16"/>
      <c r="G833" s="16">
        <v>0.155549146867661</v>
      </c>
      <c r="H833" s="16">
        <v>0.10851311876682</v>
      </c>
      <c r="I833" s="16">
        <v>0.16971240140117999</v>
      </c>
      <c r="J833" s="16">
        <v>0.16148831230557201</v>
      </c>
      <c r="K833" s="16">
        <v>0.175382471555942</v>
      </c>
      <c r="L833" s="16">
        <v>0.13345469604305599</v>
      </c>
      <c r="M833" s="16"/>
      <c r="N833" s="16">
        <v>0.170898945163455</v>
      </c>
      <c r="O833" s="16">
        <v>0.15835355472149401</v>
      </c>
      <c r="P833" s="16">
        <v>0.139734110297699</v>
      </c>
      <c r="Q833" s="16">
        <v>0.140427582529662</v>
      </c>
      <c r="R833" s="16"/>
      <c r="S833" s="16">
        <v>0.17043085803990199</v>
      </c>
      <c r="T833" s="16">
        <v>0.117242232011178</v>
      </c>
      <c r="U833" s="16"/>
      <c r="V833" s="16">
        <v>0.14720876315487</v>
      </c>
      <c r="W833" s="16">
        <v>0.16809011165090801</v>
      </c>
      <c r="X833" s="16">
        <v>0.13700818056592701</v>
      </c>
      <c r="Y833" s="16">
        <v>7.8536925342317099E-2</v>
      </c>
      <c r="Z833" s="16"/>
      <c r="AA833" s="16">
        <v>0.178402843835374</v>
      </c>
      <c r="AB833" s="16">
        <v>0.13979625782983099</v>
      </c>
      <c r="AC833" s="16">
        <v>0.146852501166848</v>
      </c>
      <c r="AD833" s="16">
        <v>0.13398926340516101</v>
      </c>
      <c r="AE833" s="16">
        <v>9.3736177979051594E-2</v>
      </c>
      <c r="AF833" s="16">
        <v>0.10564029397988101</v>
      </c>
      <c r="AG833" s="16"/>
      <c r="AH833" s="16">
        <v>0.13499135600607601</v>
      </c>
      <c r="AI833" s="16">
        <v>0.17136901777901201</v>
      </c>
      <c r="AJ833" s="16"/>
      <c r="AK833" s="16">
        <v>0.15305620255996</v>
      </c>
      <c r="AL833" s="16">
        <v>0.14392559278810699</v>
      </c>
      <c r="AM833" s="16"/>
      <c r="AN833" s="16">
        <v>0.132360034112872</v>
      </c>
      <c r="AO833" s="16">
        <v>0.185919808852227</v>
      </c>
      <c r="AP833" s="16"/>
      <c r="AQ833" s="16">
        <v>0.13896164529765301</v>
      </c>
      <c r="AR833" s="16">
        <v>0.15451045095699101</v>
      </c>
      <c r="AS833" s="16">
        <v>0.14756773470281001</v>
      </c>
      <c r="AT833" s="16"/>
      <c r="AU833" s="16">
        <v>0.13227047366522099</v>
      </c>
      <c r="AV833" s="16">
        <v>0.171464280766851</v>
      </c>
      <c r="AW833" s="16"/>
      <c r="AX833" s="16">
        <v>0.142620037672574</v>
      </c>
      <c r="AY833" s="16">
        <v>0.197100586438716</v>
      </c>
      <c r="AZ833" s="16"/>
      <c r="BA833" s="16">
        <v>0.107937251956653</v>
      </c>
      <c r="BB833" s="16">
        <v>0.18522815128790299</v>
      </c>
      <c r="BC833" s="16"/>
      <c r="BD833" s="16">
        <v>0.114782355467935</v>
      </c>
      <c r="BE833" s="16">
        <v>0.18031036618400001</v>
      </c>
    </row>
    <row r="834" spans="2:57" x14ac:dyDescent="0.35">
      <c r="B834" t="s">
        <v>96</v>
      </c>
      <c r="C834" s="16">
        <v>0.40240134911505998</v>
      </c>
      <c r="D834" s="16">
        <v>0.468609578978045</v>
      </c>
      <c r="E834" s="16">
        <v>0.33386781713754898</v>
      </c>
      <c r="F834" s="16"/>
      <c r="G834" s="16">
        <v>0.38751681920189202</v>
      </c>
      <c r="H834" s="16">
        <v>0.45862985604520501</v>
      </c>
      <c r="I834" s="16">
        <v>0.40642343259005698</v>
      </c>
      <c r="J834" s="16">
        <v>0.34284383597395901</v>
      </c>
      <c r="K834" s="16">
        <v>0.38436894539934002</v>
      </c>
      <c r="L834" s="16">
        <v>0.41967211904824397</v>
      </c>
      <c r="M834" s="16"/>
      <c r="N834" s="16">
        <v>0.33679713158938501</v>
      </c>
      <c r="O834" s="16">
        <v>0.401517991650374</v>
      </c>
      <c r="P834" s="16">
        <v>0.41436175769978101</v>
      </c>
      <c r="Q834" s="16">
        <v>0.43076849588296701</v>
      </c>
      <c r="R834" s="16"/>
      <c r="S834" s="16">
        <v>0.39964111111904199</v>
      </c>
      <c r="T834" s="16">
        <v>0.411664054679309</v>
      </c>
      <c r="U834" s="16"/>
      <c r="V834" s="16">
        <v>0.35336483001295299</v>
      </c>
      <c r="W834" s="16">
        <v>0.36268819081036402</v>
      </c>
      <c r="X834" s="16">
        <v>0.46954848221124001</v>
      </c>
      <c r="Y834" s="16">
        <v>0.56863303842467705</v>
      </c>
      <c r="Z834" s="16"/>
      <c r="AA834" s="16">
        <v>0.304574566629846</v>
      </c>
      <c r="AB834" s="16">
        <v>0.403160814276039</v>
      </c>
      <c r="AC834" s="16">
        <v>0.45698289405675302</v>
      </c>
      <c r="AD834" s="16">
        <v>0.45114592959407201</v>
      </c>
      <c r="AE834" s="16">
        <v>0.57916584424178597</v>
      </c>
      <c r="AF834" s="16">
        <v>0.60689281730230604</v>
      </c>
      <c r="AG834" s="16"/>
      <c r="AH834" s="16">
        <v>0.44043189053603798</v>
      </c>
      <c r="AI834" s="16">
        <v>0.43738648508609201</v>
      </c>
      <c r="AJ834" s="16"/>
      <c r="AK834" s="16">
        <v>0.39897743850894202</v>
      </c>
      <c r="AL834" s="16">
        <v>0.46182576776019402</v>
      </c>
      <c r="AM834" s="16"/>
      <c r="AN834" s="16">
        <v>0.46885663738855998</v>
      </c>
      <c r="AO834" s="16">
        <v>0.40601753313248701</v>
      </c>
      <c r="AP834" s="16"/>
      <c r="AQ834" s="16">
        <v>0.49504416288012398</v>
      </c>
      <c r="AR834" s="16">
        <v>0.33338780675497998</v>
      </c>
      <c r="AS834" s="16">
        <v>0.50917509516945703</v>
      </c>
      <c r="AT834" s="16"/>
      <c r="AU834" s="16">
        <v>0.47728797074839302</v>
      </c>
      <c r="AV834" s="16">
        <v>0.31365324533465999</v>
      </c>
      <c r="AW834" s="16"/>
      <c r="AX834" s="16">
        <v>0.44318447188705301</v>
      </c>
      <c r="AY834" s="16">
        <v>0.28268466132862702</v>
      </c>
      <c r="AZ834" s="16"/>
      <c r="BA834" s="16">
        <v>0.55047769446543104</v>
      </c>
      <c r="BB834" s="16">
        <v>0.447820303653582</v>
      </c>
      <c r="BC834" s="16"/>
      <c r="BD834" s="16">
        <v>0.51442930806426401</v>
      </c>
      <c r="BE834" s="16">
        <v>0.41949281759336998</v>
      </c>
    </row>
    <row r="835" spans="2:57" x14ac:dyDescent="0.35">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c r="AA835" s="16"/>
      <c r="AB835" s="16"/>
      <c r="AC835" s="16"/>
      <c r="AD835" s="16"/>
      <c r="AE835" s="16"/>
      <c r="AF835" s="16"/>
      <c r="AG835" s="16"/>
      <c r="AH835" s="16"/>
      <c r="AI835" s="16"/>
      <c r="AJ835" s="16"/>
      <c r="AK835" s="16"/>
      <c r="AL835" s="16"/>
      <c r="AM835" s="16"/>
      <c r="AN835" s="16"/>
      <c r="AO835" s="16"/>
      <c r="AP835" s="16"/>
      <c r="AQ835" s="16"/>
      <c r="AR835" s="16"/>
      <c r="AS835" s="16"/>
      <c r="AT835" s="16"/>
      <c r="AU835" s="16"/>
      <c r="AV835" s="16"/>
      <c r="AW835" s="16"/>
      <c r="AX835" s="16"/>
      <c r="AY835" s="16"/>
      <c r="AZ835" s="16"/>
      <c r="BA835" s="16"/>
      <c r="BB835" s="16"/>
      <c r="BC835" s="16"/>
      <c r="BD835" s="16"/>
      <c r="BE835" s="16"/>
    </row>
    <row r="836" spans="2:57" x14ac:dyDescent="0.35">
      <c r="B836" s="7" t="s">
        <v>728</v>
      </c>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c r="AA836" s="16"/>
      <c r="AB836" s="16"/>
      <c r="AC836" s="16"/>
      <c r="AD836" s="16"/>
      <c r="AE836" s="16"/>
      <c r="AF836" s="16"/>
      <c r="AG836" s="16"/>
      <c r="AH836" s="16"/>
      <c r="AI836" s="16"/>
      <c r="AJ836" s="16"/>
      <c r="AK836" s="16"/>
      <c r="AL836" s="16"/>
      <c r="AM836" s="16"/>
      <c r="AN836" s="16"/>
      <c r="AO836" s="16"/>
      <c r="AP836" s="16"/>
      <c r="AQ836" s="16"/>
      <c r="AR836" s="16"/>
      <c r="AS836" s="16"/>
      <c r="AT836" s="16"/>
      <c r="AU836" s="16"/>
      <c r="AV836" s="16"/>
      <c r="AW836" s="16"/>
      <c r="AX836" s="16"/>
      <c r="AY836" s="16"/>
      <c r="AZ836" s="16"/>
      <c r="BA836" s="16"/>
      <c r="BB836" s="16"/>
      <c r="BC836" s="16"/>
      <c r="BD836" s="16"/>
      <c r="BE836" s="16"/>
    </row>
    <row r="837" spans="2:57" x14ac:dyDescent="0.35">
      <c r="B837" s="15" t="s">
        <v>14</v>
      </c>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c r="AA837" s="16"/>
      <c r="AB837" s="16"/>
      <c r="AC837" s="16"/>
      <c r="AD837" s="16"/>
      <c r="AE837" s="16"/>
      <c r="AF837" s="16"/>
      <c r="AG837" s="16"/>
      <c r="AH837" s="16"/>
      <c r="AI837" s="16"/>
      <c r="AJ837" s="16"/>
      <c r="AK837" s="16"/>
      <c r="AL837" s="16"/>
      <c r="AM837" s="16"/>
      <c r="AN837" s="16"/>
      <c r="AO837" s="16"/>
      <c r="AP837" s="16"/>
      <c r="AQ837" s="16"/>
      <c r="AR837" s="16"/>
      <c r="AS837" s="16"/>
      <c r="AT837" s="16"/>
      <c r="AU837" s="16"/>
      <c r="AV837" s="16"/>
      <c r="AW837" s="16"/>
      <c r="AX837" s="16"/>
      <c r="AY837" s="16"/>
      <c r="AZ837" s="16"/>
      <c r="BA837" s="16"/>
      <c r="BB837" s="16"/>
      <c r="BC837" s="16"/>
      <c r="BD837" s="16"/>
      <c r="BE837" s="16"/>
    </row>
    <row r="838" spans="2:57" x14ac:dyDescent="0.35">
      <c r="B838" t="s">
        <v>675</v>
      </c>
      <c r="C838" s="16">
        <v>0.124485580140933</v>
      </c>
      <c r="D838" s="16">
        <v>0.150080246011281</v>
      </c>
      <c r="E838" s="16">
        <v>0.101436948161887</v>
      </c>
      <c r="F838" s="16"/>
      <c r="G838" s="16">
        <v>9.1673401111606101E-2</v>
      </c>
      <c r="H838" s="16">
        <v>0.16313470206139899</v>
      </c>
      <c r="I838" s="16">
        <v>0.11899472145208501</v>
      </c>
      <c r="J838" s="16">
        <v>0.14418689043660099</v>
      </c>
      <c r="K838" s="16">
        <v>0.110591675042033</v>
      </c>
      <c r="L838" s="16">
        <v>0.11115513078783</v>
      </c>
      <c r="M838" s="16"/>
      <c r="N838" s="16">
        <v>0.110311690011566</v>
      </c>
      <c r="O838" s="16">
        <v>0.116671846620735</v>
      </c>
      <c r="P838" s="16">
        <v>0.129723785220027</v>
      </c>
      <c r="Q838" s="16">
        <v>0.13299127100222999</v>
      </c>
      <c r="R838" s="16"/>
      <c r="S838" s="16">
        <v>0.13075817789194299</v>
      </c>
      <c r="T838" s="16">
        <v>0.116257501326565</v>
      </c>
      <c r="U838" s="16"/>
      <c r="V838" s="16">
        <v>0.100990341646694</v>
      </c>
      <c r="W838" s="16">
        <v>9.5940185573176406E-2</v>
      </c>
      <c r="X838" s="16">
        <v>0.16113923957732901</v>
      </c>
      <c r="Y838" s="16">
        <v>0.25562030415328202</v>
      </c>
      <c r="Z838" s="16"/>
      <c r="AA838" s="16">
        <v>8.0642819355853795E-2</v>
      </c>
      <c r="AB838" s="16">
        <v>0.112727567265668</v>
      </c>
      <c r="AC838" s="16">
        <v>8.7562516554328604E-2</v>
      </c>
      <c r="AD838" s="16">
        <v>0.16075419989523501</v>
      </c>
      <c r="AE838" s="16">
        <v>0.27371385348406402</v>
      </c>
      <c r="AF838" s="16">
        <v>0.17726824119361001</v>
      </c>
      <c r="AG838" s="16"/>
      <c r="AH838" s="16">
        <v>0.14518260903830599</v>
      </c>
      <c r="AI838" s="16">
        <v>0.14909230486952299</v>
      </c>
      <c r="AJ838" s="16"/>
      <c r="AK838" s="16">
        <v>0.15750117368609701</v>
      </c>
      <c r="AL838" s="16">
        <v>0.14883989835626699</v>
      </c>
      <c r="AM838" s="16"/>
      <c r="AN838" s="16">
        <v>0.145227662775336</v>
      </c>
      <c r="AO838" s="16">
        <v>0.14649891335041701</v>
      </c>
      <c r="AP838" s="16"/>
      <c r="AQ838" s="16">
        <v>0.144866457049692</v>
      </c>
      <c r="AR838" s="16">
        <v>0.10383790136246</v>
      </c>
      <c r="AS838" s="16">
        <v>0.16765894379365101</v>
      </c>
      <c r="AT838" s="16"/>
      <c r="AU838" s="16">
        <v>0.14832465724570601</v>
      </c>
      <c r="AV838" s="16">
        <v>9.8598032868203997E-2</v>
      </c>
      <c r="AW838" s="16"/>
      <c r="AX838" s="16">
        <v>0.13345237088380099</v>
      </c>
      <c r="AY838" s="16">
        <v>0.11063481177390901</v>
      </c>
      <c r="AZ838" s="16"/>
      <c r="BA838" s="16">
        <v>0.17808030736313901</v>
      </c>
      <c r="BB838" s="16">
        <v>0.213576401693261</v>
      </c>
      <c r="BC838" s="16"/>
      <c r="BD838" s="16">
        <v>0.184403150507256</v>
      </c>
      <c r="BE838" s="16">
        <v>0.103540299491266</v>
      </c>
    </row>
    <row r="839" spans="2:57" x14ac:dyDescent="0.35">
      <c r="B839" t="s">
        <v>676</v>
      </c>
      <c r="C839" s="16">
        <v>0.31645915580765599</v>
      </c>
      <c r="D839" s="16">
        <v>0.37132219075655198</v>
      </c>
      <c r="E839" s="16">
        <v>0.263627019103432</v>
      </c>
      <c r="F839" s="16"/>
      <c r="G839" s="16">
        <v>0.24566825337379999</v>
      </c>
      <c r="H839" s="16">
        <v>0.253202372653759</v>
      </c>
      <c r="I839" s="16">
        <v>0.361321803733333</v>
      </c>
      <c r="J839" s="16">
        <v>0.30437832100351198</v>
      </c>
      <c r="K839" s="16">
        <v>0.37546061159571498</v>
      </c>
      <c r="L839" s="16">
        <v>0.33865362951856598</v>
      </c>
      <c r="M839" s="16"/>
      <c r="N839" s="16">
        <v>0.34285100477004599</v>
      </c>
      <c r="O839" s="16">
        <v>0.28907751923705299</v>
      </c>
      <c r="P839" s="16">
        <v>0.32442260548637503</v>
      </c>
      <c r="Q839" s="16">
        <v>0.30868853695281501</v>
      </c>
      <c r="R839" s="16"/>
      <c r="S839" s="16">
        <v>0.32232702506260202</v>
      </c>
      <c r="T839" s="16">
        <v>0.309680717974056</v>
      </c>
      <c r="U839" s="16"/>
      <c r="V839" s="16">
        <v>0.26302028930563498</v>
      </c>
      <c r="W839" s="16">
        <v>0.32811684191967899</v>
      </c>
      <c r="X839" s="16">
        <v>0.35417316534190002</v>
      </c>
      <c r="Y839" s="16">
        <v>0.26655003269650002</v>
      </c>
      <c r="Z839" s="16"/>
      <c r="AA839" s="16">
        <v>0.26016852829111797</v>
      </c>
      <c r="AB839" s="16">
        <v>0.30858985125641503</v>
      </c>
      <c r="AC839" s="16">
        <v>0.36379113256797302</v>
      </c>
      <c r="AD839" s="16">
        <v>0.35732782929123702</v>
      </c>
      <c r="AE839" s="16">
        <v>0.40418917510298402</v>
      </c>
      <c r="AF839" s="16">
        <v>0.38389459076434701</v>
      </c>
      <c r="AG839" s="16"/>
      <c r="AH839" s="16">
        <v>0.35403727064436502</v>
      </c>
      <c r="AI839" s="16">
        <v>0.29278262176473502</v>
      </c>
      <c r="AJ839" s="16"/>
      <c r="AK839" s="16">
        <v>0.33997955568417898</v>
      </c>
      <c r="AL839" s="16">
        <v>0.30635997922764602</v>
      </c>
      <c r="AM839" s="16"/>
      <c r="AN839" s="16">
        <v>0.38875783537805803</v>
      </c>
      <c r="AO839" s="16">
        <v>0.300230832603398</v>
      </c>
      <c r="AP839" s="16"/>
      <c r="AQ839" s="16">
        <v>0.38117926724350398</v>
      </c>
      <c r="AR839" s="16">
        <v>0.29801995200949999</v>
      </c>
      <c r="AS839" s="16">
        <v>0.319457717575587</v>
      </c>
      <c r="AT839" s="16"/>
      <c r="AU839" s="16">
        <v>0.34517199058095099</v>
      </c>
      <c r="AV839" s="16">
        <v>0.28818965154870102</v>
      </c>
      <c r="AW839" s="16"/>
      <c r="AX839" s="16">
        <v>0.34218511959679498</v>
      </c>
      <c r="AY839" s="16">
        <v>0.247665454468153</v>
      </c>
      <c r="AZ839" s="16"/>
      <c r="BA839" s="16">
        <v>0.37182141399442797</v>
      </c>
      <c r="BB839" s="16">
        <v>0.34040416530015</v>
      </c>
      <c r="BC839" s="16"/>
      <c r="BD839" s="16">
        <v>0.39301392913599398</v>
      </c>
      <c r="BE839" s="16">
        <v>0.336394093717644</v>
      </c>
    </row>
    <row r="840" spans="2:57" x14ac:dyDescent="0.35">
      <c r="B840" t="s">
        <v>677</v>
      </c>
      <c r="C840" s="16">
        <v>0.27795219302361401</v>
      </c>
      <c r="D840" s="16">
        <v>0.25943707563212098</v>
      </c>
      <c r="E840" s="16">
        <v>0.29691728674712198</v>
      </c>
      <c r="F840" s="16"/>
      <c r="G840" s="16">
        <v>0.27517271760168399</v>
      </c>
      <c r="H840" s="16">
        <v>0.23791181684024801</v>
      </c>
      <c r="I840" s="16">
        <v>0.33340849704841502</v>
      </c>
      <c r="J840" s="16">
        <v>0.31468891115001402</v>
      </c>
      <c r="K840" s="16">
        <v>0.26540868800575901</v>
      </c>
      <c r="L840" s="16">
        <v>0.25252525204925602</v>
      </c>
      <c r="M840" s="16"/>
      <c r="N840" s="16">
        <v>0.28932748298267202</v>
      </c>
      <c r="O840" s="16">
        <v>0.33448610773736398</v>
      </c>
      <c r="P840" s="16">
        <v>0.26467113203468101</v>
      </c>
      <c r="Q840" s="16">
        <v>0.24192259563042301</v>
      </c>
      <c r="R840" s="16"/>
      <c r="S840" s="16">
        <v>0.27061758919606399</v>
      </c>
      <c r="T840" s="16">
        <v>0.288423350983462</v>
      </c>
      <c r="U840" s="16"/>
      <c r="V840" s="16">
        <v>0.251484629922823</v>
      </c>
      <c r="W840" s="16">
        <v>0.316487518925952</v>
      </c>
      <c r="X840" s="16">
        <v>0.265976801173476</v>
      </c>
      <c r="Y840" s="16">
        <v>0.18095060384550701</v>
      </c>
      <c r="Z840" s="16"/>
      <c r="AA840" s="16">
        <v>0.29832282238385499</v>
      </c>
      <c r="AB840" s="16">
        <v>0.32302675833531302</v>
      </c>
      <c r="AC840" s="16">
        <v>0.29389197482391299</v>
      </c>
      <c r="AD840" s="16">
        <v>0.243755706108297</v>
      </c>
      <c r="AE840" s="16">
        <v>0.17988540866017799</v>
      </c>
      <c r="AF840" s="16">
        <v>0.23066606417340099</v>
      </c>
      <c r="AG840" s="16"/>
      <c r="AH840" s="16">
        <v>0.288093404339481</v>
      </c>
      <c r="AI840" s="16">
        <v>0.25458825759988901</v>
      </c>
      <c r="AJ840" s="16"/>
      <c r="AK840" s="16">
        <v>0.28672052564248601</v>
      </c>
      <c r="AL840" s="16">
        <v>0.23951615384601399</v>
      </c>
      <c r="AM840" s="16"/>
      <c r="AN840" s="16">
        <v>0.28952129073440502</v>
      </c>
      <c r="AO840" s="16">
        <v>0.245958581171282</v>
      </c>
      <c r="AP840" s="16"/>
      <c r="AQ840" s="16">
        <v>0.26304662476315299</v>
      </c>
      <c r="AR840" s="16">
        <v>0.317978581152492</v>
      </c>
      <c r="AS840" s="16">
        <v>0.25544842012179803</v>
      </c>
      <c r="AT840" s="16"/>
      <c r="AU840" s="16">
        <v>0.28204200820179198</v>
      </c>
      <c r="AV840" s="16">
        <v>0.27541929896837197</v>
      </c>
      <c r="AW840" s="16"/>
      <c r="AX840" s="16">
        <v>0.28301160553150601</v>
      </c>
      <c r="AY840" s="16">
        <v>0.25835751931601703</v>
      </c>
      <c r="AZ840" s="16"/>
      <c r="BA840" s="16">
        <v>0.28469032539776301</v>
      </c>
      <c r="BB840" s="16">
        <v>0.186787266742241</v>
      </c>
      <c r="BC840" s="16"/>
      <c r="BD840" s="16">
        <v>0.25171631043195503</v>
      </c>
      <c r="BE840" s="16">
        <v>0.31007890217268003</v>
      </c>
    </row>
    <row r="841" spans="2:57" x14ac:dyDescent="0.35">
      <c r="B841" t="s">
        <v>678</v>
      </c>
      <c r="C841" s="16">
        <v>8.6264485628150603E-2</v>
      </c>
      <c r="D841" s="16">
        <v>6.5299091590744707E-2</v>
      </c>
      <c r="E841" s="16">
        <v>0.104728649713777</v>
      </c>
      <c r="F841" s="16"/>
      <c r="G841" s="16">
        <v>0.18234654606829101</v>
      </c>
      <c r="H841" s="16">
        <v>8.2046036031958605E-2</v>
      </c>
      <c r="I841" s="16">
        <v>5.1788126429055899E-2</v>
      </c>
      <c r="J841" s="16">
        <v>5.4625224112841701E-2</v>
      </c>
      <c r="K841" s="16">
        <v>0.10512737861877899</v>
      </c>
      <c r="L841" s="16">
        <v>6.9993462181573804E-2</v>
      </c>
      <c r="M841" s="16"/>
      <c r="N841" s="16">
        <v>7.3518855161350996E-2</v>
      </c>
      <c r="O841" s="16">
        <v>0.114493587079241</v>
      </c>
      <c r="P841" s="16">
        <v>7.2323867859894905E-2</v>
      </c>
      <c r="Q841" s="16">
        <v>9.31612001880395E-2</v>
      </c>
      <c r="R841" s="16"/>
      <c r="S841" s="16">
        <v>8.9361259058511999E-2</v>
      </c>
      <c r="T841" s="16">
        <v>8.24499334665416E-2</v>
      </c>
      <c r="U841" s="16"/>
      <c r="V841" s="16">
        <v>8.5606066354303303E-2</v>
      </c>
      <c r="W841" s="16">
        <v>9.1626148840192698E-2</v>
      </c>
      <c r="X841" s="16">
        <v>8.1043852065682903E-2</v>
      </c>
      <c r="Y841" s="16">
        <v>7.9669296418180199E-2</v>
      </c>
      <c r="Z841" s="16"/>
      <c r="AA841" s="16">
        <v>8.2790710094296102E-2</v>
      </c>
      <c r="AB841" s="16">
        <v>8.7524732070150296E-2</v>
      </c>
      <c r="AC841" s="16">
        <v>8.3445160842215205E-2</v>
      </c>
      <c r="AD841" s="16">
        <v>0.111004841997594</v>
      </c>
      <c r="AE841" s="16">
        <v>5.92933302529563E-2</v>
      </c>
      <c r="AF841" s="16">
        <v>3.9535480864368297E-2</v>
      </c>
      <c r="AG841" s="16"/>
      <c r="AH841" s="16">
        <v>7.35951892319016E-2</v>
      </c>
      <c r="AI841" s="16">
        <v>9.8137415835211295E-2</v>
      </c>
      <c r="AJ841" s="16"/>
      <c r="AK841" s="16">
        <v>7.9018430132661993E-2</v>
      </c>
      <c r="AL841" s="16">
        <v>7.1562663868874402E-2</v>
      </c>
      <c r="AM841" s="16"/>
      <c r="AN841" s="16">
        <v>5.5366568545452702E-2</v>
      </c>
      <c r="AO841" s="16">
        <v>0.115648442244755</v>
      </c>
      <c r="AP841" s="16"/>
      <c r="AQ841" s="16">
        <v>9.0107700368502797E-2</v>
      </c>
      <c r="AR841" s="16">
        <v>8.8164599760164997E-2</v>
      </c>
      <c r="AS841" s="16">
        <v>5.22303480848244E-2</v>
      </c>
      <c r="AT841" s="16"/>
      <c r="AU841" s="16">
        <v>7.2311743377438606E-2</v>
      </c>
      <c r="AV841" s="16">
        <v>9.9149111437964302E-2</v>
      </c>
      <c r="AW841" s="16"/>
      <c r="AX841" s="16">
        <v>8.5946727718730506E-2</v>
      </c>
      <c r="AY841" s="16">
        <v>7.3843637573969501E-2</v>
      </c>
      <c r="AZ841" s="16"/>
      <c r="BA841" s="16">
        <v>7.3757862900869803E-2</v>
      </c>
      <c r="BB841" s="16">
        <v>0.118301908764036</v>
      </c>
      <c r="BC841" s="16"/>
      <c r="BD841" s="16">
        <v>7.0230223558797905E-2</v>
      </c>
      <c r="BE841" s="16">
        <v>9.8331414640471598E-2</v>
      </c>
    </row>
    <row r="842" spans="2:57" x14ac:dyDescent="0.35">
      <c r="B842" t="s">
        <v>679</v>
      </c>
      <c r="C842" s="16">
        <v>0.10285012091479501</v>
      </c>
      <c r="D842" s="16">
        <v>8.8456577217988705E-2</v>
      </c>
      <c r="E842" s="16">
        <v>0.117486896328729</v>
      </c>
      <c r="F842" s="16"/>
      <c r="G842" s="16">
        <v>0.114556587323572</v>
      </c>
      <c r="H842" s="16">
        <v>0.102732362843827</v>
      </c>
      <c r="I842" s="16">
        <v>8.2456369424661793E-2</v>
      </c>
      <c r="J842" s="16">
        <v>0.102168174084518</v>
      </c>
      <c r="K842" s="16">
        <v>9.0836891063154193E-2</v>
      </c>
      <c r="L842" s="16">
        <v>0.121968476135964</v>
      </c>
      <c r="M842" s="16"/>
      <c r="N842" s="16">
        <v>0.13047499297940901</v>
      </c>
      <c r="O842" s="16">
        <v>7.2015520685897394E-2</v>
      </c>
      <c r="P842" s="16">
        <v>0.11671988972722</v>
      </c>
      <c r="Q842" s="16">
        <v>8.7720281309862494E-2</v>
      </c>
      <c r="R842" s="16"/>
      <c r="S842" s="16">
        <v>0.103340105113873</v>
      </c>
      <c r="T842" s="16">
        <v>0.103137061497609</v>
      </c>
      <c r="U842" s="16"/>
      <c r="V842" s="16">
        <v>0.126698094625354</v>
      </c>
      <c r="W842" s="16">
        <v>8.4924748259656999E-2</v>
      </c>
      <c r="X842" s="16">
        <v>0.10243565679512601</v>
      </c>
      <c r="Y842" s="16">
        <v>0.122106263029861</v>
      </c>
      <c r="Z842" s="16"/>
      <c r="AA842" s="16">
        <v>0.128872042726942</v>
      </c>
      <c r="AB842" s="16">
        <v>0.11019917864115999</v>
      </c>
      <c r="AC842" s="16">
        <v>9.6246656485526993E-2</v>
      </c>
      <c r="AD842" s="16">
        <v>6.9040729968304695E-2</v>
      </c>
      <c r="AE842" s="16">
        <v>5.43870054057514E-2</v>
      </c>
      <c r="AF842" s="16">
        <v>0.12788595390413299</v>
      </c>
      <c r="AG842" s="16"/>
      <c r="AH842" s="16">
        <v>7.4121851293476301E-2</v>
      </c>
      <c r="AI842" s="16">
        <v>0.13463690417680599</v>
      </c>
      <c r="AJ842" s="16"/>
      <c r="AK842" s="16">
        <v>8.1578060704225505E-2</v>
      </c>
      <c r="AL842" s="16">
        <v>0.16563943224613101</v>
      </c>
      <c r="AM842" s="16"/>
      <c r="AN842" s="16">
        <v>6.1770243545510403E-2</v>
      </c>
      <c r="AO842" s="16">
        <v>0.136595706349985</v>
      </c>
      <c r="AP842" s="16"/>
      <c r="AQ842" s="16">
        <v>6.3631457267396996E-2</v>
      </c>
      <c r="AR842" s="16">
        <v>9.5058967908940695E-2</v>
      </c>
      <c r="AS842" s="16">
        <v>0.14849025137473401</v>
      </c>
      <c r="AT842" s="16"/>
      <c r="AU842" s="16">
        <v>9.4205994498379297E-2</v>
      </c>
      <c r="AV842" s="16">
        <v>0.114823674264191</v>
      </c>
      <c r="AW842" s="16"/>
      <c r="AX842" s="16">
        <v>8.9049473144910504E-2</v>
      </c>
      <c r="AY842" s="16">
        <v>0.19588254723383999</v>
      </c>
      <c r="AZ842" s="16"/>
      <c r="BA842" s="16">
        <v>7.4871780012664896E-2</v>
      </c>
      <c r="BB842" s="16">
        <v>9.6248830639588306E-2</v>
      </c>
      <c r="BC842" s="16"/>
      <c r="BD842" s="16">
        <v>6.5652251557073799E-2</v>
      </c>
      <c r="BE842" s="16">
        <v>0.113599678776015</v>
      </c>
    </row>
    <row r="843" spans="2:57" x14ac:dyDescent="0.35">
      <c r="B843" t="s">
        <v>110</v>
      </c>
      <c r="C843" s="16">
        <v>9.19884644848529E-2</v>
      </c>
      <c r="D843" s="16">
        <v>6.5404818791312297E-2</v>
      </c>
      <c r="E843" s="16">
        <v>0.115803199945053</v>
      </c>
      <c r="F843" s="16"/>
      <c r="G843" s="16">
        <v>9.0582494521046802E-2</v>
      </c>
      <c r="H843" s="16">
        <v>0.16097270956880799</v>
      </c>
      <c r="I843" s="16">
        <v>5.2030481912449897E-2</v>
      </c>
      <c r="J843" s="16">
        <v>7.9952479212512695E-2</v>
      </c>
      <c r="K843" s="16">
        <v>5.2574755674560103E-2</v>
      </c>
      <c r="L843" s="16">
        <v>0.10570404932681</v>
      </c>
      <c r="M843" s="16"/>
      <c r="N843" s="16">
        <v>5.3515974094956301E-2</v>
      </c>
      <c r="O843" s="16">
        <v>7.3255418639709594E-2</v>
      </c>
      <c r="P843" s="16">
        <v>9.2138719671801705E-2</v>
      </c>
      <c r="Q843" s="16">
        <v>0.13551611491663099</v>
      </c>
      <c r="R843" s="16"/>
      <c r="S843" s="16">
        <v>8.3595843677005996E-2</v>
      </c>
      <c r="T843" s="16">
        <v>0.10005143475176601</v>
      </c>
      <c r="U843" s="16"/>
      <c r="V843" s="16">
        <v>0.17220057814519099</v>
      </c>
      <c r="W843" s="16">
        <v>8.2904556481343594E-2</v>
      </c>
      <c r="X843" s="16">
        <v>3.5231285046486503E-2</v>
      </c>
      <c r="Y843" s="16">
        <v>9.5103499856669105E-2</v>
      </c>
      <c r="Z843" s="16"/>
      <c r="AA843" s="16">
        <v>0.14920307714793499</v>
      </c>
      <c r="AB843" s="16">
        <v>5.7931912431292899E-2</v>
      </c>
      <c r="AC843" s="16">
        <v>7.5062558726043296E-2</v>
      </c>
      <c r="AD843" s="16">
        <v>5.8116692739331399E-2</v>
      </c>
      <c r="AE843" s="16">
        <v>2.85312270940665E-2</v>
      </c>
      <c r="AF843" s="16">
        <v>4.0749669100140599E-2</v>
      </c>
      <c r="AG843" s="16"/>
      <c r="AH843" s="16">
        <v>6.4969675452468803E-2</v>
      </c>
      <c r="AI843" s="16">
        <v>7.0762495753835197E-2</v>
      </c>
      <c r="AJ843" s="16"/>
      <c r="AK843" s="16">
        <v>5.5202254150349302E-2</v>
      </c>
      <c r="AL843" s="16">
        <v>6.8081872455067902E-2</v>
      </c>
      <c r="AM843" s="16"/>
      <c r="AN843" s="16">
        <v>5.9356399021238501E-2</v>
      </c>
      <c r="AO843" s="16">
        <v>5.5067524280163899E-2</v>
      </c>
      <c r="AP843" s="16"/>
      <c r="AQ843" s="16">
        <v>5.7168493307750701E-2</v>
      </c>
      <c r="AR843" s="16">
        <v>9.6939997806441899E-2</v>
      </c>
      <c r="AS843" s="16">
        <v>5.6714319049404903E-2</v>
      </c>
      <c r="AT843" s="16"/>
      <c r="AU843" s="16">
        <v>5.7943606095733402E-2</v>
      </c>
      <c r="AV843" s="16">
        <v>0.123820230912567</v>
      </c>
      <c r="AW843" s="16"/>
      <c r="AX843" s="16">
        <v>6.6354703124256606E-2</v>
      </c>
      <c r="AY843" s="16">
        <v>0.11361602963411201</v>
      </c>
      <c r="AZ843" s="16"/>
      <c r="BA843" s="16">
        <v>1.6778310331136199E-2</v>
      </c>
      <c r="BB843" s="16">
        <v>4.46814268607236E-2</v>
      </c>
      <c r="BC843" s="16"/>
      <c r="BD843" s="16">
        <v>3.4984134808923102E-2</v>
      </c>
      <c r="BE843" s="16">
        <v>3.8055611201923099E-2</v>
      </c>
    </row>
    <row r="844" spans="2:57" x14ac:dyDescent="0.35">
      <c r="B844" t="s">
        <v>680</v>
      </c>
      <c r="C844" s="16">
        <v>0.44094473594858902</v>
      </c>
      <c r="D844" s="16">
        <v>0.52140243676783304</v>
      </c>
      <c r="E844" s="16">
        <v>0.36506396726531898</v>
      </c>
      <c r="F844" s="16"/>
      <c r="G844" s="16">
        <v>0.33734165448540598</v>
      </c>
      <c r="H844" s="16">
        <v>0.41633707471515802</v>
      </c>
      <c r="I844" s="16">
        <v>0.48031652518541801</v>
      </c>
      <c r="J844" s="16">
        <v>0.44856521144011302</v>
      </c>
      <c r="K844" s="16">
        <v>0.48605228663774802</v>
      </c>
      <c r="L844" s="16">
        <v>0.44980876030639599</v>
      </c>
      <c r="M844" s="16"/>
      <c r="N844" s="16">
        <v>0.45316269478161197</v>
      </c>
      <c r="O844" s="16">
        <v>0.40574936585778798</v>
      </c>
      <c r="P844" s="16">
        <v>0.454146390706403</v>
      </c>
      <c r="Q844" s="16">
        <v>0.44167980795504402</v>
      </c>
      <c r="R844" s="16"/>
      <c r="S844" s="16">
        <v>0.45308520295454602</v>
      </c>
      <c r="T844" s="16">
        <v>0.42593821930062098</v>
      </c>
      <c r="U844" s="16"/>
      <c r="V844" s="16">
        <v>0.364010630952329</v>
      </c>
      <c r="W844" s="16">
        <v>0.42405702749285501</v>
      </c>
      <c r="X844" s="16">
        <v>0.51531240491922903</v>
      </c>
      <c r="Y844" s="16">
        <v>0.52217033684978198</v>
      </c>
      <c r="Z844" s="16"/>
      <c r="AA844" s="16">
        <v>0.34081134764697202</v>
      </c>
      <c r="AB844" s="16">
        <v>0.42131741852208299</v>
      </c>
      <c r="AC844" s="16">
        <v>0.45135364912230203</v>
      </c>
      <c r="AD844" s="16">
        <v>0.51808202918647295</v>
      </c>
      <c r="AE844" s="16">
        <v>0.67790302858704798</v>
      </c>
      <c r="AF844" s="16">
        <v>0.56116283195795702</v>
      </c>
      <c r="AG844" s="16"/>
      <c r="AH844" s="16">
        <v>0.49921987968267201</v>
      </c>
      <c r="AI844" s="16">
        <v>0.44187492663425798</v>
      </c>
      <c r="AJ844" s="16"/>
      <c r="AK844" s="16">
        <v>0.49748072937027699</v>
      </c>
      <c r="AL844" s="16">
        <v>0.455199877583913</v>
      </c>
      <c r="AM844" s="16"/>
      <c r="AN844" s="16">
        <v>0.53398549815339402</v>
      </c>
      <c r="AO844" s="16">
        <v>0.44672974595381398</v>
      </c>
      <c r="AP844" s="16"/>
      <c r="AQ844" s="16">
        <v>0.52604572429319696</v>
      </c>
      <c r="AR844" s="16">
        <v>0.40185785337196001</v>
      </c>
      <c r="AS844" s="16">
        <v>0.48711666136923898</v>
      </c>
      <c r="AT844" s="16"/>
      <c r="AU844" s="16">
        <v>0.49349664782665598</v>
      </c>
      <c r="AV844" s="16">
        <v>0.38678768441690498</v>
      </c>
      <c r="AW844" s="16"/>
      <c r="AX844" s="16">
        <v>0.475637490480596</v>
      </c>
      <c r="AY844" s="16">
        <v>0.35830026624206202</v>
      </c>
      <c r="AZ844" s="16"/>
      <c r="BA844" s="16">
        <v>0.54990172135756699</v>
      </c>
      <c r="BB844" s="16">
        <v>0.55398056699341103</v>
      </c>
      <c r="BC844" s="16"/>
      <c r="BD844" s="16">
        <v>0.57741707964324995</v>
      </c>
      <c r="BE844" s="16">
        <v>0.43993439320890998</v>
      </c>
    </row>
    <row r="845" spans="2:57" x14ac:dyDescent="0.35">
      <c r="B845" t="s">
        <v>681</v>
      </c>
      <c r="C845" s="16">
        <v>0.18911460654294501</v>
      </c>
      <c r="D845" s="16">
        <v>0.15375566880873301</v>
      </c>
      <c r="E845" s="16">
        <v>0.22221554604250701</v>
      </c>
      <c r="F845" s="16"/>
      <c r="G845" s="16">
        <v>0.29690313339186297</v>
      </c>
      <c r="H845" s="16">
        <v>0.18477839887578601</v>
      </c>
      <c r="I845" s="16">
        <v>0.134244495853718</v>
      </c>
      <c r="J845" s="16">
        <v>0.15679339819735999</v>
      </c>
      <c r="K845" s="16">
        <v>0.19596426968193301</v>
      </c>
      <c r="L845" s="16">
        <v>0.19196193831753799</v>
      </c>
      <c r="M845" s="16"/>
      <c r="N845" s="16">
        <v>0.20399384814075999</v>
      </c>
      <c r="O845" s="16">
        <v>0.18650910776513899</v>
      </c>
      <c r="P845" s="16">
        <v>0.189043757587115</v>
      </c>
      <c r="Q845" s="16">
        <v>0.18088148149790201</v>
      </c>
      <c r="R845" s="16"/>
      <c r="S845" s="16">
        <v>0.19270136417238501</v>
      </c>
      <c r="T845" s="16">
        <v>0.18558699496415099</v>
      </c>
      <c r="U845" s="16"/>
      <c r="V845" s="16">
        <v>0.21230416097965699</v>
      </c>
      <c r="W845" s="16">
        <v>0.17655089709985</v>
      </c>
      <c r="X845" s="16">
        <v>0.18347950886080899</v>
      </c>
      <c r="Y845" s="16">
        <v>0.20177555944804099</v>
      </c>
      <c r="Z845" s="16"/>
      <c r="AA845" s="16">
        <v>0.211662752821238</v>
      </c>
      <c r="AB845" s="16">
        <v>0.19772391071131101</v>
      </c>
      <c r="AC845" s="16">
        <v>0.179691817327742</v>
      </c>
      <c r="AD845" s="16">
        <v>0.18004557196589899</v>
      </c>
      <c r="AE845" s="16">
        <v>0.113680335658708</v>
      </c>
      <c r="AF845" s="16">
        <v>0.16742143476850099</v>
      </c>
      <c r="AG845" s="16"/>
      <c r="AH845" s="16">
        <v>0.14771704052537801</v>
      </c>
      <c r="AI845" s="16">
        <v>0.23277432001201701</v>
      </c>
      <c r="AJ845" s="16"/>
      <c r="AK845" s="16">
        <v>0.16059649083688801</v>
      </c>
      <c r="AL845" s="16">
        <v>0.23720209611500501</v>
      </c>
      <c r="AM845" s="16"/>
      <c r="AN845" s="16">
        <v>0.11713681209096299</v>
      </c>
      <c r="AO845" s="16">
        <v>0.25224414859473898</v>
      </c>
      <c r="AP845" s="16"/>
      <c r="AQ845" s="16">
        <v>0.15373915763589999</v>
      </c>
      <c r="AR845" s="16">
        <v>0.183223567669106</v>
      </c>
      <c r="AS845" s="16">
        <v>0.200720599459559</v>
      </c>
      <c r="AT845" s="16"/>
      <c r="AU845" s="16">
        <v>0.166517737875818</v>
      </c>
      <c r="AV845" s="16">
        <v>0.213972785702155</v>
      </c>
      <c r="AW845" s="16"/>
      <c r="AX845" s="16">
        <v>0.17499620086364101</v>
      </c>
      <c r="AY845" s="16">
        <v>0.26972618480781002</v>
      </c>
      <c r="AZ845" s="16"/>
      <c r="BA845" s="16">
        <v>0.148629642913535</v>
      </c>
      <c r="BB845" s="16">
        <v>0.21455073940362401</v>
      </c>
      <c r="BC845" s="16"/>
      <c r="BD845" s="16">
        <v>0.13588247511587201</v>
      </c>
      <c r="BE845" s="16">
        <v>0.211931093416487</v>
      </c>
    </row>
    <row r="846" spans="2:57" x14ac:dyDescent="0.35">
      <c r="B846" t="s">
        <v>96</v>
      </c>
      <c r="C846" s="16">
        <v>0.25183012940564298</v>
      </c>
      <c r="D846" s="16">
        <v>0.36764676795910001</v>
      </c>
      <c r="E846" s="16">
        <v>0.14284842122281199</v>
      </c>
      <c r="F846" s="16"/>
      <c r="G846" s="16">
        <v>4.0438521093542498E-2</v>
      </c>
      <c r="H846" s="16">
        <v>0.23155867583937201</v>
      </c>
      <c r="I846" s="16">
        <v>0.3460720293317</v>
      </c>
      <c r="J846" s="16">
        <v>0.29177181324275298</v>
      </c>
      <c r="K846" s="16">
        <v>0.29008801695581499</v>
      </c>
      <c r="L846" s="16">
        <v>0.257846821988858</v>
      </c>
      <c r="M846" s="16"/>
      <c r="N846" s="16">
        <v>0.24916884664085201</v>
      </c>
      <c r="O846" s="16">
        <v>0.21924025809264899</v>
      </c>
      <c r="P846" s="16">
        <v>0.265102633119288</v>
      </c>
      <c r="Q846" s="16">
        <v>0.26079832645714202</v>
      </c>
      <c r="R846" s="16"/>
      <c r="S846" s="16">
        <v>0.26038383878216098</v>
      </c>
      <c r="T846" s="16">
        <v>0.24035122433646999</v>
      </c>
      <c r="U846" s="16"/>
      <c r="V846" s="16">
        <v>0.15170646997267101</v>
      </c>
      <c r="W846" s="16">
        <v>0.24750613039300501</v>
      </c>
      <c r="X846" s="16">
        <v>0.33183289605841998</v>
      </c>
      <c r="Y846" s="16">
        <v>0.32039477740174099</v>
      </c>
      <c r="Z846" s="16"/>
      <c r="AA846" s="16">
        <v>0.12914859482573299</v>
      </c>
      <c r="AB846" s="16">
        <v>0.223593507810773</v>
      </c>
      <c r="AC846" s="16">
        <v>0.27166183179455899</v>
      </c>
      <c r="AD846" s="16">
        <v>0.33803645722057402</v>
      </c>
      <c r="AE846" s="16">
        <v>0.56422269292834004</v>
      </c>
      <c r="AF846" s="16">
        <v>0.393741397189456</v>
      </c>
      <c r="AG846" s="16"/>
      <c r="AH846" s="16">
        <v>0.35150283915729402</v>
      </c>
      <c r="AI846" s="16">
        <v>0.209100606622241</v>
      </c>
      <c r="AJ846" s="16"/>
      <c r="AK846" s="16">
        <v>0.336884238533389</v>
      </c>
      <c r="AL846" s="16">
        <v>0.217997781468908</v>
      </c>
      <c r="AM846" s="16"/>
      <c r="AN846" s="16">
        <v>0.41684868606243097</v>
      </c>
      <c r="AO846" s="16">
        <v>0.194485597359075</v>
      </c>
      <c r="AP846" s="16"/>
      <c r="AQ846" s="16">
        <v>0.372306566657297</v>
      </c>
      <c r="AR846" s="16">
        <v>0.21863428570285401</v>
      </c>
      <c r="AS846" s="16">
        <v>0.28639606190967998</v>
      </c>
      <c r="AT846" s="16"/>
      <c r="AU846" s="16">
        <v>0.326978909950838</v>
      </c>
      <c r="AV846" s="16">
        <v>0.17281489871475</v>
      </c>
      <c r="AW846" s="16"/>
      <c r="AX846" s="16">
        <v>0.30064128961695502</v>
      </c>
      <c r="AY846" s="16">
        <v>8.8574081434251994E-2</v>
      </c>
      <c r="AZ846" s="16"/>
      <c r="BA846" s="16">
        <v>0.40127207844403201</v>
      </c>
      <c r="BB846" s="16">
        <v>0.33942982758978701</v>
      </c>
      <c r="BC846" s="16"/>
      <c r="BD846" s="16">
        <v>0.44153460452737803</v>
      </c>
      <c r="BE846" s="16">
        <v>0.22800329979242301</v>
      </c>
    </row>
    <row r="847" spans="2:57" x14ac:dyDescent="0.35">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c r="AA847" s="16"/>
      <c r="AB847" s="16"/>
      <c r="AC847" s="16"/>
      <c r="AD847" s="16"/>
      <c r="AE847" s="16"/>
      <c r="AF847" s="16"/>
      <c r="AG847" s="16"/>
      <c r="AH847" s="16"/>
      <c r="AI847" s="16"/>
      <c r="AJ847" s="16"/>
      <c r="AK847" s="16"/>
      <c r="AL847" s="16"/>
      <c r="AM847" s="16"/>
      <c r="AN847" s="16"/>
      <c r="AO847" s="16"/>
      <c r="AP847" s="16"/>
      <c r="AQ847" s="16"/>
      <c r="AR847" s="16"/>
      <c r="AS847" s="16"/>
      <c r="AT847" s="16"/>
      <c r="AU847" s="16"/>
      <c r="AV847" s="16"/>
      <c r="AW847" s="16"/>
      <c r="AX847" s="16"/>
      <c r="AY847" s="16"/>
      <c r="AZ847" s="16"/>
      <c r="BA847" s="16"/>
      <c r="BB847" s="16"/>
      <c r="BC847" s="16"/>
      <c r="BD847" s="16"/>
      <c r="BE847" s="16"/>
    </row>
    <row r="848" spans="2:57" x14ac:dyDescent="0.35">
      <c r="B848" s="7" t="s">
        <v>729</v>
      </c>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c r="AA848" s="16"/>
      <c r="AB848" s="16"/>
      <c r="AC848" s="16"/>
      <c r="AD848" s="16"/>
      <c r="AE848" s="16"/>
      <c r="AF848" s="16"/>
      <c r="AG848" s="16"/>
      <c r="AH848" s="16"/>
      <c r="AI848" s="16"/>
      <c r="AJ848" s="16"/>
      <c r="AK848" s="16"/>
      <c r="AL848" s="16"/>
      <c r="AM848" s="16"/>
      <c r="AN848" s="16"/>
      <c r="AO848" s="16"/>
      <c r="AP848" s="16"/>
      <c r="AQ848" s="16"/>
      <c r="AR848" s="16"/>
      <c r="AS848" s="16"/>
      <c r="AT848" s="16"/>
      <c r="AU848" s="16"/>
      <c r="AV848" s="16"/>
      <c r="AW848" s="16"/>
      <c r="AX848" s="16"/>
      <c r="AY848" s="16"/>
      <c r="AZ848" s="16"/>
      <c r="BA848" s="16"/>
      <c r="BB848" s="16"/>
      <c r="BC848" s="16"/>
      <c r="BD848" s="16"/>
      <c r="BE848" s="16"/>
    </row>
    <row r="849" spans="2:57" x14ac:dyDescent="0.35">
      <c r="B849" s="15" t="s">
        <v>14</v>
      </c>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c r="AA849" s="16"/>
      <c r="AB849" s="16"/>
      <c r="AC849" s="16"/>
      <c r="AD849" s="16"/>
      <c r="AE849" s="16"/>
      <c r="AF849" s="16"/>
      <c r="AG849" s="16"/>
      <c r="AH849" s="16"/>
      <c r="AI849" s="16"/>
      <c r="AJ849" s="16"/>
      <c r="AK849" s="16"/>
      <c r="AL849" s="16"/>
      <c r="AM849" s="16"/>
      <c r="AN849" s="16"/>
      <c r="AO849" s="16"/>
      <c r="AP849" s="16"/>
      <c r="AQ849" s="16"/>
      <c r="AR849" s="16"/>
      <c r="AS849" s="16"/>
      <c r="AT849" s="16"/>
      <c r="AU849" s="16"/>
      <c r="AV849" s="16"/>
      <c r="AW849" s="16"/>
      <c r="AX849" s="16"/>
      <c r="AY849" s="16"/>
      <c r="AZ849" s="16"/>
      <c r="BA849" s="16"/>
      <c r="BB849" s="16"/>
      <c r="BC849" s="16"/>
      <c r="BD849" s="16"/>
      <c r="BE849" s="16"/>
    </row>
    <row r="850" spans="2:57" x14ac:dyDescent="0.35">
      <c r="B850" t="s">
        <v>675</v>
      </c>
      <c r="C850" s="16">
        <v>0.11633796036678901</v>
      </c>
      <c r="D850" s="16">
        <v>0.16885060425130899</v>
      </c>
      <c r="E850" s="16">
        <v>6.7701395513967894E-2</v>
      </c>
      <c r="F850" s="16"/>
      <c r="G850" s="16">
        <v>0.12682063235298099</v>
      </c>
      <c r="H850" s="16">
        <v>0.18939880695630801</v>
      </c>
      <c r="I850" s="16">
        <v>0.147197778840225</v>
      </c>
      <c r="J850" s="16">
        <v>0.103046981486591</v>
      </c>
      <c r="K850" s="16">
        <v>0.11653705680746999</v>
      </c>
      <c r="L850" s="16">
        <v>3.45732458190912E-2</v>
      </c>
      <c r="M850" s="16"/>
      <c r="N850" s="16">
        <v>0.101238152725692</v>
      </c>
      <c r="O850" s="16">
        <v>6.9574292019042805E-2</v>
      </c>
      <c r="P850" s="16">
        <v>0.13426906308975001</v>
      </c>
      <c r="Q850" s="16">
        <v>0.13904488530699199</v>
      </c>
      <c r="R850" s="16"/>
      <c r="S850" s="16">
        <v>0.110608465606843</v>
      </c>
      <c r="T850" s="16">
        <v>0.126150167526798</v>
      </c>
      <c r="U850" s="16"/>
      <c r="V850" s="16">
        <v>0.12316760068490901</v>
      </c>
      <c r="W850" s="16">
        <v>8.5367580427682596E-2</v>
      </c>
      <c r="X850" s="16">
        <v>0.124669943202601</v>
      </c>
      <c r="Y850" s="16">
        <v>0.28721725745082</v>
      </c>
      <c r="Z850" s="16"/>
      <c r="AA850" s="16">
        <v>0.10552021986467899</v>
      </c>
      <c r="AB850" s="16">
        <v>8.1581541490556894E-2</v>
      </c>
      <c r="AC850" s="16">
        <v>7.1188089403378896E-2</v>
      </c>
      <c r="AD850" s="16">
        <v>0.14287767329727899</v>
      </c>
      <c r="AE850" s="16">
        <v>0.19068797596953299</v>
      </c>
      <c r="AF850" s="16">
        <v>0.19828090744419299</v>
      </c>
      <c r="AG850" s="16"/>
      <c r="AH850" s="16">
        <v>0.119942399052995</v>
      </c>
      <c r="AI850" s="16">
        <v>0.151010976005822</v>
      </c>
      <c r="AJ850" s="16"/>
      <c r="AK850" s="16">
        <v>0.11634591625787</v>
      </c>
      <c r="AL850" s="16">
        <v>0.14844565399505599</v>
      </c>
      <c r="AM850" s="16"/>
      <c r="AN850" s="16">
        <v>0.108681979118569</v>
      </c>
      <c r="AO850" s="16">
        <v>0.162809792090437</v>
      </c>
      <c r="AP850" s="16"/>
      <c r="AQ850" s="16">
        <v>7.6644765162635603E-2</v>
      </c>
      <c r="AR850" s="16">
        <v>0.108782931143995</v>
      </c>
      <c r="AS850" s="16">
        <v>0.17718883410828601</v>
      </c>
      <c r="AT850" s="16"/>
      <c r="AU850" s="16">
        <v>0.13712452625794</v>
      </c>
      <c r="AV850" s="16">
        <v>9.3901423028999703E-2</v>
      </c>
      <c r="AW850" s="16"/>
      <c r="AX850" s="16">
        <v>0.13830604209269501</v>
      </c>
      <c r="AY850" s="16">
        <v>2.4029398147663899E-2</v>
      </c>
      <c r="AZ850" s="16"/>
      <c r="BA850" s="16">
        <v>0.173516972810206</v>
      </c>
      <c r="BB850" s="16">
        <v>0.19474438663997601</v>
      </c>
      <c r="BC850" s="16"/>
      <c r="BD850" s="16">
        <v>0.172013848062363</v>
      </c>
      <c r="BE850" s="16">
        <v>9.4003507458405897E-2</v>
      </c>
    </row>
    <row r="851" spans="2:57" x14ac:dyDescent="0.35">
      <c r="B851" t="s">
        <v>676</v>
      </c>
      <c r="C851" s="16">
        <v>0.24121814565382599</v>
      </c>
      <c r="D851" s="16">
        <v>0.28471297479370999</v>
      </c>
      <c r="E851" s="16">
        <v>0.19777693570321001</v>
      </c>
      <c r="F851" s="16"/>
      <c r="G851" s="16">
        <v>0.24217955660642701</v>
      </c>
      <c r="H851" s="16">
        <v>0.27581674124399103</v>
      </c>
      <c r="I851" s="16">
        <v>0.30172346050347498</v>
      </c>
      <c r="J851" s="16">
        <v>0.212732120021456</v>
      </c>
      <c r="K851" s="16">
        <v>0.25294754177594397</v>
      </c>
      <c r="L851" s="16">
        <v>0.17686012174699101</v>
      </c>
      <c r="M851" s="16"/>
      <c r="N851" s="16">
        <v>0.241607562034167</v>
      </c>
      <c r="O851" s="16">
        <v>0.28366083397585801</v>
      </c>
      <c r="P851" s="16">
        <v>0.23913749010826801</v>
      </c>
      <c r="Q851" s="16">
        <v>0.20731077517281599</v>
      </c>
      <c r="R851" s="16"/>
      <c r="S851" s="16">
        <v>0.23866158590408901</v>
      </c>
      <c r="T851" s="16">
        <v>0.24748630741677799</v>
      </c>
      <c r="U851" s="16"/>
      <c r="V851" s="16">
        <v>0.223455838748328</v>
      </c>
      <c r="W851" s="16">
        <v>0.24864447341514101</v>
      </c>
      <c r="X851" s="16">
        <v>0.25908768275750099</v>
      </c>
      <c r="Y851" s="16">
        <v>0.15713696471480201</v>
      </c>
      <c r="Z851" s="16"/>
      <c r="AA851" s="16">
        <v>0.21155590703391899</v>
      </c>
      <c r="AB851" s="16">
        <v>0.231422123240134</v>
      </c>
      <c r="AC851" s="16">
        <v>0.221383854780347</v>
      </c>
      <c r="AD851" s="16">
        <v>0.25928712272409998</v>
      </c>
      <c r="AE851" s="16">
        <v>0.33645306500120098</v>
      </c>
      <c r="AF851" s="16">
        <v>0.33291901340402202</v>
      </c>
      <c r="AG851" s="16"/>
      <c r="AH851" s="16">
        <v>0.24836275909118299</v>
      </c>
      <c r="AI851" s="16">
        <v>0.23801730019193701</v>
      </c>
      <c r="AJ851" s="16"/>
      <c r="AK851" s="16">
        <v>0.26293825515652303</v>
      </c>
      <c r="AL851" s="16">
        <v>0.22077635105123</v>
      </c>
      <c r="AM851" s="16"/>
      <c r="AN851" s="16">
        <v>0.26921978969902099</v>
      </c>
      <c r="AO851" s="16">
        <v>0.25254506706719498</v>
      </c>
      <c r="AP851" s="16"/>
      <c r="AQ851" s="16">
        <v>0.24404708360893901</v>
      </c>
      <c r="AR851" s="16">
        <v>0.23831167130418501</v>
      </c>
      <c r="AS851" s="16">
        <v>0.26572731663391602</v>
      </c>
      <c r="AT851" s="16"/>
      <c r="AU851" s="16">
        <v>0.248816641231589</v>
      </c>
      <c r="AV851" s="16">
        <v>0.23144101114110099</v>
      </c>
      <c r="AW851" s="16"/>
      <c r="AX851" s="16">
        <v>0.26587741360398198</v>
      </c>
      <c r="AY851" s="16">
        <v>0.166611370522571</v>
      </c>
      <c r="AZ851" s="16"/>
      <c r="BA851" s="16">
        <v>0.28972674981306001</v>
      </c>
      <c r="BB851" s="16">
        <v>0.28561548816131699</v>
      </c>
      <c r="BC851" s="16"/>
      <c r="BD851" s="16">
        <v>0.31300911161664702</v>
      </c>
      <c r="BE851" s="16">
        <v>0.233361127595727</v>
      </c>
    </row>
    <row r="852" spans="2:57" x14ac:dyDescent="0.35">
      <c r="B852" t="s">
        <v>677</v>
      </c>
      <c r="C852" s="16">
        <v>0.26001983723084698</v>
      </c>
      <c r="D852" s="16">
        <v>0.23333508742175499</v>
      </c>
      <c r="E852" s="16">
        <v>0.28496652884429102</v>
      </c>
      <c r="F852" s="16"/>
      <c r="G852" s="16">
        <v>0.25222310609648702</v>
      </c>
      <c r="H852" s="16">
        <v>0.21067323411512301</v>
      </c>
      <c r="I852" s="16">
        <v>0.22480253463997199</v>
      </c>
      <c r="J852" s="16">
        <v>0.31261592381900399</v>
      </c>
      <c r="K852" s="16">
        <v>0.29629094215465701</v>
      </c>
      <c r="L852" s="16">
        <v>0.265102228620059</v>
      </c>
      <c r="M852" s="16"/>
      <c r="N852" s="16">
        <v>0.30587357254341302</v>
      </c>
      <c r="O852" s="16">
        <v>0.28328619897589902</v>
      </c>
      <c r="P852" s="16">
        <v>0.234227257028359</v>
      </c>
      <c r="Q852" s="16">
        <v>0.24846579204268801</v>
      </c>
      <c r="R852" s="16"/>
      <c r="S852" s="16">
        <v>0.244415034490332</v>
      </c>
      <c r="T852" s="16">
        <v>0.28617687362092598</v>
      </c>
      <c r="U852" s="16"/>
      <c r="V852" s="16">
        <v>0.25017395238239298</v>
      </c>
      <c r="W852" s="16">
        <v>0.269168079775781</v>
      </c>
      <c r="X852" s="16">
        <v>0.26809530174012097</v>
      </c>
      <c r="Y852" s="16">
        <v>0.182476324994918</v>
      </c>
      <c r="Z852" s="16"/>
      <c r="AA852" s="16">
        <v>0.26135387338364202</v>
      </c>
      <c r="AB852" s="16">
        <v>0.305439549104283</v>
      </c>
      <c r="AC852" s="16">
        <v>0.25895674902812399</v>
      </c>
      <c r="AD852" s="16">
        <v>0.23788783728118201</v>
      </c>
      <c r="AE852" s="16">
        <v>0.24953967497230101</v>
      </c>
      <c r="AF852" s="16">
        <v>0.16557068979971801</v>
      </c>
      <c r="AG852" s="16"/>
      <c r="AH852" s="16">
        <v>0.30516954443178301</v>
      </c>
      <c r="AI852" s="16">
        <v>0.21315255408920999</v>
      </c>
      <c r="AJ852" s="16"/>
      <c r="AK852" s="16">
        <v>0.30470916949202098</v>
      </c>
      <c r="AL852" s="16">
        <v>0.22197013980959701</v>
      </c>
      <c r="AM852" s="16"/>
      <c r="AN852" s="16">
        <v>0.32021234306153701</v>
      </c>
      <c r="AO852" s="16">
        <v>0.186217308521365</v>
      </c>
      <c r="AP852" s="16"/>
      <c r="AQ852" s="16">
        <v>0.33378319526595701</v>
      </c>
      <c r="AR852" s="16">
        <v>0.26382170137837402</v>
      </c>
      <c r="AS852" s="16">
        <v>0.232652637553726</v>
      </c>
      <c r="AT852" s="16"/>
      <c r="AU852" s="16">
        <v>0.26189822841236499</v>
      </c>
      <c r="AV852" s="16">
        <v>0.26235338408742997</v>
      </c>
      <c r="AW852" s="16"/>
      <c r="AX852" s="16">
        <v>0.249490849359704</v>
      </c>
      <c r="AY852" s="16">
        <v>0.33508931347758097</v>
      </c>
      <c r="AZ852" s="16"/>
      <c r="BA852" s="16">
        <v>0.25014607890924601</v>
      </c>
      <c r="BB852" s="16">
        <v>0.18613927348630999</v>
      </c>
      <c r="BC852" s="16"/>
      <c r="BD852" s="16">
        <v>0.24913659295111201</v>
      </c>
      <c r="BE852" s="16">
        <v>0.26680927570179203</v>
      </c>
    </row>
    <row r="853" spans="2:57" x14ac:dyDescent="0.35">
      <c r="B853" t="s">
        <v>678</v>
      </c>
      <c r="C853" s="16">
        <v>0.14248144969017501</v>
      </c>
      <c r="D853" s="16">
        <v>0.117780959423347</v>
      </c>
      <c r="E853" s="16">
        <v>0.16726970327465801</v>
      </c>
      <c r="F853" s="16"/>
      <c r="G853" s="16">
        <v>0.139414229509738</v>
      </c>
      <c r="H853" s="16">
        <v>0.12228663209242099</v>
      </c>
      <c r="I853" s="16">
        <v>0.116470669803966</v>
      </c>
      <c r="J853" s="16">
        <v>0.150961686182773</v>
      </c>
      <c r="K853" s="16">
        <v>9.27399639058058E-2</v>
      </c>
      <c r="L853" s="16">
        <v>0.21428244842484401</v>
      </c>
      <c r="M853" s="16"/>
      <c r="N853" s="16">
        <v>0.168233714150304</v>
      </c>
      <c r="O853" s="16">
        <v>0.146220819748481</v>
      </c>
      <c r="P853" s="16">
        <v>0.137290140283374</v>
      </c>
      <c r="Q853" s="16">
        <v>0.129188243464151</v>
      </c>
      <c r="R853" s="16"/>
      <c r="S853" s="16">
        <v>0.15460446960361601</v>
      </c>
      <c r="T853" s="16">
        <v>0.12559963508595001</v>
      </c>
      <c r="U853" s="16"/>
      <c r="V853" s="16">
        <v>8.9455784232672697E-2</v>
      </c>
      <c r="W853" s="16">
        <v>0.16026167616537901</v>
      </c>
      <c r="X853" s="16">
        <v>0.161207545410853</v>
      </c>
      <c r="Y853" s="16">
        <v>0.16802984775399701</v>
      </c>
      <c r="Z853" s="16"/>
      <c r="AA853" s="16">
        <v>0.100644885465464</v>
      </c>
      <c r="AB853" s="16">
        <v>0.178332361944255</v>
      </c>
      <c r="AC853" s="16">
        <v>0.24715234846071199</v>
      </c>
      <c r="AD853" s="16">
        <v>0.153635643278311</v>
      </c>
      <c r="AE853" s="16">
        <v>0.11615136115227399</v>
      </c>
      <c r="AF853" s="16">
        <v>0.12919829096565499</v>
      </c>
      <c r="AG853" s="16"/>
      <c r="AH853" s="16">
        <v>0.15505286171278199</v>
      </c>
      <c r="AI853" s="16">
        <v>0.13517774138662</v>
      </c>
      <c r="AJ853" s="16"/>
      <c r="AK853" s="16">
        <v>0.133118503204984</v>
      </c>
      <c r="AL853" s="16">
        <v>0.14056970926703999</v>
      </c>
      <c r="AM853" s="16"/>
      <c r="AN853" s="16">
        <v>0.13573388526289901</v>
      </c>
      <c r="AO853" s="16">
        <v>0.13905256160382001</v>
      </c>
      <c r="AP853" s="16"/>
      <c r="AQ853" s="16">
        <v>0.16061116776821799</v>
      </c>
      <c r="AR853" s="16">
        <v>0.16183537583223401</v>
      </c>
      <c r="AS853" s="16">
        <v>8.6476444738490005E-2</v>
      </c>
      <c r="AT853" s="16"/>
      <c r="AU853" s="16">
        <v>0.159546446513123</v>
      </c>
      <c r="AV853" s="16">
        <v>0.122306316029442</v>
      </c>
      <c r="AW853" s="16"/>
      <c r="AX853" s="16">
        <v>0.14743016795578501</v>
      </c>
      <c r="AY853" s="16">
        <v>0.137717725773529</v>
      </c>
      <c r="AZ853" s="16"/>
      <c r="BA853" s="16">
        <v>0.141119865342415</v>
      </c>
      <c r="BB853" s="16">
        <v>0.162815246380004</v>
      </c>
      <c r="BC853" s="16"/>
      <c r="BD853" s="16">
        <v>0.13672521014939801</v>
      </c>
      <c r="BE853" s="16">
        <v>0.18960512628718601</v>
      </c>
    </row>
    <row r="854" spans="2:57" x14ac:dyDescent="0.35">
      <c r="B854" t="s">
        <v>679</v>
      </c>
      <c r="C854" s="16">
        <v>0.16241409779676999</v>
      </c>
      <c r="D854" s="16">
        <v>0.14888948346841799</v>
      </c>
      <c r="E854" s="16">
        <v>0.17680462038932901</v>
      </c>
      <c r="F854" s="16"/>
      <c r="G854" s="16">
        <v>0.14392168940790601</v>
      </c>
      <c r="H854" s="16">
        <v>0.101815911094725</v>
      </c>
      <c r="I854" s="16">
        <v>0.16188544989610501</v>
      </c>
      <c r="J854" s="16">
        <v>0.14770103394231901</v>
      </c>
      <c r="K854" s="16">
        <v>0.19731088611407999</v>
      </c>
      <c r="L854" s="16">
        <v>0.20827928615249799</v>
      </c>
      <c r="M854" s="16"/>
      <c r="N854" s="16">
        <v>0.123873698013431</v>
      </c>
      <c r="O854" s="16">
        <v>0.14801147907662801</v>
      </c>
      <c r="P854" s="16">
        <v>0.16211579119955299</v>
      </c>
      <c r="Q854" s="16">
        <v>0.20293850728132501</v>
      </c>
      <c r="R854" s="16"/>
      <c r="S854" s="16">
        <v>0.16726111178376299</v>
      </c>
      <c r="T854" s="16">
        <v>0.15226123172098999</v>
      </c>
      <c r="U854" s="16"/>
      <c r="V854" s="16">
        <v>0.19802606992944</v>
      </c>
      <c r="W854" s="16">
        <v>0.15580292425672701</v>
      </c>
      <c r="X854" s="16">
        <v>0.14622599292862901</v>
      </c>
      <c r="Y854" s="16">
        <v>0.12401697261724</v>
      </c>
      <c r="Z854" s="16"/>
      <c r="AA854" s="16">
        <v>0.19426307465127199</v>
      </c>
      <c r="AB854" s="16">
        <v>0.15235276179767401</v>
      </c>
      <c r="AC854" s="16">
        <v>0.16194812503654199</v>
      </c>
      <c r="AD854" s="16">
        <v>0.15313533960237</v>
      </c>
      <c r="AE854" s="16">
        <v>6.3352462728600303E-2</v>
      </c>
      <c r="AF854" s="16">
        <v>0.17403109838641301</v>
      </c>
      <c r="AG854" s="16"/>
      <c r="AH854" s="16">
        <v>0.117981887849371</v>
      </c>
      <c r="AI854" s="16">
        <v>0.211564426274125</v>
      </c>
      <c r="AJ854" s="16"/>
      <c r="AK854" s="16">
        <v>0.13357680750843401</v>
      </c>
      <c r="AL854" s="16">
        <v>0.210380434044938</v>
      </c>
      <c r="AM854" s="16"/>
      <c r="AN854" s="16">
        <v>0.111261477409863</v>
      </c>
      <c r="AO854" s="16">
        <v>0.20946225480630701</v>
      </c>
      <c r="AP854" s="16"/>
      <c r="AQ854" s="16">
        <v>0.13277968244615901</v>
      </c>
      <c r="AR854" s="16">
        <v>0.15513720772237499</v>
      </c>
      <c r="AS854" s="16">
        <v>0.20006774376787201</v>
      </c>
      <c r="AT854" s="16"/>
      <c r="AU854" s="16">
        <v>0.14965465482705201</v>
      </c>
      <c r="AV854" s="16">
        <v>0.180273302574153</v>
      </c>
      <c r="AW854" s="16"/>
      <c r="AX854" s="16">
        <v>0.145674703236081</v>
      </c>
      <c r="AY854" s="16">
        <v>0.24744263683972301</v>
      </c>
      <c r="AZ854" s="16"/>
      <c r="BA854" s="16">
        <v>0.115125759033124</v>
      </c>
      <c r="BB854" s="16">
        <v>0.162742198010627</v>
      </c>
      <c r="BC854" s="16"/>
      <c r="BD854" s="16">
        <v>0.103253969847714</v>
      </c>
      <c r="BE854" s="16">
        <v>0.168859280615302</v>
      </c>
    </row>
    <row r="855" spans="2:57" x14ac:dyDescent="0.35">
      <c r="B855" t="s">
        <v>110</v>
      </c>
      <c r="C855" s="16">
        <v>7.7528509261593395E-2</v>
      </c>
      <c r="D855" s="16">
        <v>4.6430890641460699E-2</v>
      </c>
      <c r="E855" s="16">
        <v>0.105480816274544</v>
      </c>
      <c r="F855" s="16"/>
      <c r="G855" s="16">
        <v>9.5440786026461499E-2</v>
      </c>
      <c r="H855" s="16">
        <v>0.100008674497433</v>
      </c>
      <c r="I855" s="16">
        <v>4.7920106316257198E-2</v>
      </c>
      <c r="J855" s="16">
        <v>7.2942254547856106E-2</v>
      </c>
      <c r="K855" s="16">
        <v>4.4173609242043603E-2</v>
      </c>
      <c r="L855" s="16">
        <v>0.100902669236517</v>
      </c>
      <c r="M855" s="16"/>
      <c r="N855" s="16">
        <v>5.9173300532994001E-2</v>
      </c>
      <c r="O855" s="16">
        <v>6.9246376204092297E-2</v>
      </c>
      <c r="P855" s="16">
        <v>9.2960258290696304E-2</v>
      </c>
      <c r="Q855" s="16">
        <v>7.3051796732027899E-2</v>
      </c>
      <c r="R855" s="16"/>
      <c r="S855" s="16">
        <v>8.4449332611357106E-2</v>
      </c>
      <c r="T855" s="16">
        <v>6.2325784628557999E-2</v>
      </c>
      <c r="U855" s="16"/>
      <c r="V855" s="16">
        <v>0.115720754022257</v>
      </c>
      <c r="W855" s="16">
        <v>8.0755265959289599E-2</v>
      </c>
      <c r="X855" s="16">
        <v>4.07135339602945E-2</v>
      </c>
      <c r="Y855" s="16">
        <v>8.1122632468223294E-2</v>
      </c>
      <c r="Z855" s="16"/>
      <c r="AA855" s="16">
        <v>0.12666203960102501</v>
      </c>
      <c r="AB855" s="16">
        <v>5.0871662423096903E-2</v>
      </c>
      <c r="AC855" s="16">
        <v>3.9370833290896801E-2</v>
      </c>
      <c r="AD855" s="16">
        <v>5.3176383816758301E-2</v>
      </c>
      <c r="AE855" s="16">
        <v>4.3815460176090802E-2</v>
      </c>
      <c r="AF855" s="16">
        <v>0</v>
      </c>
      <c r="AG855" s="16"/>
      <c r="AH855" s="16">
        <v>5.3490547861884799E-2</v>
      </c>
      <c r="AI855" s="16">
        <v>5.1077002052285603E-2</v>
      </c>
      <c r="AJ855" s="16"/>
      <c r="AK855" s="16">
        <v>4.93113483801682E-2</v>
      </c>
      <c r="AL855" s="16">
        <v>5.7857711832138801E-2</v>
      </c>
      <c r="AM855" s="16"/>
      <c r="AN855" s="16">
        <v>5.4890525448111203E-2</v>
      </c>
      <c r="AO855" s="16">
        <v>4.9913015910876102E-2</v>
      </c>
      <c r="AP855" s="16"/>
      <c r="AQ855" s="16">
        <v>5.2134105748090097E-2</v>
      </c>
      <c r="AR855" s="16">
        <v>7.2111112618836695E-2</v>
      </c>
      <c r="AS855" s="16">
        <v>3.7887023197710097E-2</v>
      </c>
      <c r="AT855" s="16"/>
      <c r="AU855" s="16">
        <v>4.2959502757930701E-2</v>
      </c>
      <c r="AV855" s="16">
        <v>0.10972456313887401</v>
      </c>
      <c r="AW855" s="16"/>
      <c r="AX855" s="16">
        <v>5.32208237517535E-2</v>
      </c>
      <c r="AY855" s="16">
        <v>8.9109555238931798E-2</v>
      </c>
      <c r="AZ855" s="16"/>
      <c r="BA855" s="16">
        <v>3.03645740919487E-2</v>
      </c>
      <c r="BB855" s="16">
        <v>7.9434073217654905E-3</v>
      </c>
      <c r="BC855" s="16"/>
      <c r="BD855" s="16">
        <v>2.58612673727668E-2</v>
      </c>
      <c r="BE855" s="16">
        <v>4.7361682341586303E-2</v>
      </c>
    </row>
    <row r="856" spans="2:57" x14ac:dyDescent="0.35">
      <c r="B856" t="s">
        <v>680</v>
      </c>
      <c r="C856" s="16">
        <v>0.35755610602061499</v>
      </c>
      <c r="D856" s="16">
        <v>0.45356357904501898</v>
      </c>
      <c r="E856" s="16">
        <v>0.26547833121717801</v>
      </c>
      <c r="F856" s="16"/>
      <c r="G856" s="16">
        <v>0.369000188959408</v>
      </c>
      <c r="H856" s="16">
        <v>0.46521554820029898</v>
      </c>
      <c r="I856" s="16">
        <v>0.44892123934369899</v>
      </c>
      <c r="J856" s="16">
        <v>0.315779101508048</v>
      </c>
      <c r="K856" s="16">
        <v>0.36948459858341398</v>
      </c>
      <c r="L856" s="16">
        <v>0.211433367566082</v>
      </c>
      <c r="M856" s="16"/>
      <c r="N856" s="16">
        <v>0.34284571475985798</v>
      </c>
      <c r="O856" s="16">
        <v>0.35323512599490098</v>
      </c>
      <c r="P856" s="16">
        <v>0.37340655319801802</v>
      </c>
      <c r="Q856" s="16">
        <v>0.34635566047980898</v>
      </c>
      <c r="R856" s="16"/>
      <c r="S856" s="16">
        <v>0.34927005151093199</v>
      </c>
      <c r="T856" s="16">
        <v>0.37363647494357599</v>
      </c>
      <c r="U856" s="16"/>
      <c r="V856" s="16">
        <v>0.34662343943323698</v>
      </c>
      <c r="W856" s="16">
        <v>0.33401205384282401</v>
      </c>
      <c r="X856" s="16">
        <v>0.38375762596010199</v>
      </c>
      <c r="Y856" s="16">
        <v>0.44435422216562098</v>
      </c>
      <c r="Z856" s="16"/>
      <c r="AA856" s="16">
        <v>0.31707612689859799</v>
      </c>
      <c r="AB856" s="16">
        <v>0.31300366473069102</v>
      </c>
      <c r="AC856" s="16">
        <v>0.29257194418372601</v>
      </c>
      <c r="AD856" s="16">
        <v>0.402164796021379</v>
      </c>
      <c r="AE856" s="16">
        <v>0.527141040970734</v>
      </c>
      <c r="AF856" s="16">
        <v>0.53119992084821499</v>
      </c>
      <c r="AG856" s="16"/>
      <c r="AH856" s="16">
        <v>0.36830515814417802</v>
      </c>
      <c r="AI856" s="16">
        <v>0.38902827619775898</v>
      </c>
      <c r="AJ856" s="16"/>
      <c r="AK856" s="16">
        <v>0.37928417141439302</v>
      </c>
      <c r="AL856" s="16">
        <v>0.36922200504628599</v>
      </c>
      <c r="AM856" s="16"/>
      <c r="AN856" s="16">
        <v>0.37790176881759002</v>
      </c>
      <c r="AO856" s="16">
        <v>0.41535485915763198</v>
      </c>
      <c r="AP856" s="16"/>
      <c r="AQ856" s="16">
        <v>0.32069184877157503</v>
      </c>
      <c r="AR856" s="16">
        <v>0.34709460244818002</v>
      </c>
      <c r="AS856" s="16">
        <v>0.44291615074220198</v>
      </c>
      <c r="AT856" s="16"/>
      <c r="AU856" s="16">
        <v>0.385941167489529</v>
      </c>
      <c r="AV856" s="16">
        <v>0.325342434170101</v>
      </c>
      <c r="AW856" s="16"/>
      <c r="AX856" s="16">
        <v>0.40418345569667702</v>
      </c>
      <c r="AY856" s="16">
        <v>0.19064076867023499</v>
      </c>
      <c r="AZ856" s="16"/>
      <c r="BA856" s="16">
        <v>0.46324372262326702</v>
      </c>
      <c r="BB856" s="16">
        <v>0.480359874801293</v>
      </c>
      <c r="BC856" s="16"/>
      <c r="BD856" s="16">
        <v>0.48502295967900999</v>
      </c>
      <c r="BE856" s="16">
        <v>0.32736463505413299</v>
      </c>
    </row>
    <row r="857" spans="2:57" x14ac:dyDescent="0.35">
      <c r="B857" t="s">
        <v>681</v>
      </c>
      <c r="C857" s="16">
        <v>0.30489554748694497</v>
      </c>
      <c r="D857" s="16">
        <v>0.266670442891766</v>
      </c>
      <c r="E857" s="16">
        <v>0.34407432366398699</v>
      </c>
      <c r="F857" s="16"/>
      <c r="G857" s="16">
        <v>0.28333591891764398</v>
      </c>
      <c r="H857" s="16">
        <v>0.22410254318714501</v>
      </c>
      <c r="I857" s="16">
        <v>0.27835611970007201</v>
      </c>
      <c r="J857" s="16">
        <v>0.29866272012509198</v>
      </c>
      <c r="K857" s="16">
        <v>0.29005085001988601</v>
      </c>
      <c r="L857" s="16">
        <v>0.42256173457734197</v>
      </c>
      <c r="M857" s="16"/>
      <c r="N857" s="16">
        <v>0.29210741216373498</v>
      </c>
      <c r="O857" s="16">
        <v>0.29423229882510898</v>
      </c>
      <c r="P857" s="16">
        <v>0.29940593148292699</v>
      </c>
      <c r="Q857" s="16">
        <v>0.33212675074547598</v>
      </c>
      <c r="R857" s="16"/>
      <c r="S857" s="16">
        <v>0.32186558138737897</v>
      </c>
      <c r="T857" s="16">
        <v>0.27786086680694</v>
      </c>
      <c r="U857" s="16"/>
      <c r="V857" s="16">
        <v>0.28748185416211203</v>
      </c>
      <c r="W857" s="16">
        <v>0.31606460042210599</v>
      </c>
      <c r="X857" s="16">
        <v>0.307433538339482</v>
      </c>
      <c r="Y857" s="16">
        <v>0.29204682037123703</v>
      </c>
      <c r="Z857" s="16"/>
      <c r="AA857" s="16">
        <v>0.29490796011673598</v>
      </c>
      <c r="AB857" s="16">
        <v>0.33068512374192899</v>
      </c>
      <c r="AC857" s="16">
        <v>0.40910047349725398</v>
      </c>
      <c r="AD857" s="16">
        <v>0.306770982880681</v>
      </c>
      <c r="AE857" s="16">
        <v>0.17950382388087399</v>
      </c>
      <c r="AF857" s="16">
        <v>0.303229389352067</v>
      </c>
      <c r="AG857" s="16"/>
      <c r="AH857" s="16">
        <v>0.27303474956215401</v>
      </c>
      <c r="AI857" s="16">
        <v>0.346742167660745</v>
      </c>
      <c r="AJ857" s="16"/>
      <c r="AK857" s="16">
        <v>0.26669531071341801</v>
      </c>
      <c r="AL857" s="16">
        <v>0.35095014331197799</v>
      </c>
      <c r="AM857" s="16"/>
      <c r="AN857" s="16">
        <v>0.24699536267276201</v>
      </c>
      <c r="AO857" s="16">
        <v>0.34851481641012699</v>
      </c>
      <c r="AP857" s="16"/>
      <c r="AQ857" s="16">
        <v>0.293390850214378</v>
      </c>
      <c r="AR857" s="16">
        <v>0.316972583554609</v>
      </c>
      <c r="AS857" s="16">
        <v>0.28654418850636199</v>
      </c>
      <c r="AT857" s="16"/>
      <c r="AU857" s="16">
        <v>0.30920110134017498</v>
      </c>
      <c r="AV857" s="16">
        <v>0.302579618603595</v>
      </c>
      <c r="AW857" s="16"/>
      <c r="AX857" s="16">
        <v>0.29310487119186601</v>
      </c>
      <c r="AY857" s="16">
        <v>0.38516036261325298</v>
      </c>
      <c r="AZ857" s="16"/>
      <c r="BA857" s="16">
        <v>0.25624562437553899</v>
      </c>
      <c r="BB857" s="16">
        <v>0.325557444390631</v>
      </c>
      <c r="BC857" s="16"/>
      <c r="BD857" s="16">
        <v>0.23997917999711099</v>
      </c>
      <c r="BE857" s="16">
        <v>0.35846440690248799</v>
      </c>
    </row>
    <row r="858" spans="2:57" x14ac:dyDescent="0.35">
      <c r="B858" t="s">
        <v>96</v>
      </c>
      <c r="C858" s="16">
        <v>5.2660558533669598E-2</v>
      </c>
      <c r="D858" s="16">
        <v>0.18689313615325301</v>
      </c>
      <c r="E858" s="16">
        <v>-7.8595992446809398E-2</v>
      </c>
      <c r="F858" s="16"/>
      <c r="G858" s="16">
        <v>8.5664270041763704E-2</v>
      </c>
      <c r="H858" s="16">
        <v>0.241113005013153</v>
      </c>
      <c r="I858" s="16">
        <v>0.170565119643628</v>
      </c>
      <c r="J858" s="16">
        <v>1.7116381382955501E-2</v>
      </c>
      <c r="K858" s="16">
        <v>7.9433748563528694E-2</v>
      </c>
      <c r="L858" s="16">
        <v>-0.21112836701126</v>
      </c>
      <c r="M858" s="16"/>
      <c r="N858" s="16">
        <v>5.0738302596123303E-2</v>
      </c>
      <c r="O858" s="16">
        <v>5.9002827169792001E-2</v>
      </c>
      <c r="P858" s="16">
        <v>7.4000621715090406E-2</v>
      </c>
      <c r="Q858" s="16">
        <v>1.42289097343333E-2</v>
      </c>
      <c r="R858" s="16"/>
      <c r="S858" s="16">
        <v>2.74044701235528E-2</v>
      </c>
      <c r="T858" s="16">
        <v>9.5775608136635895E-2</v>
      </c>
      <c r="U858" s="16"/>
      <c r="V858" s="16">
        <v>5.9141585271124501E-2</v>
      </c>
      <c r="W858" s="16">
        <v>1.7947453420718001E-2</v>
      </c>
      <c r="X858" s="16">
        <v>7.6324087620619999E-2</v>
      </c>
      <c r="Y858" s="16">
        <v>0.15230740179438501</v>
      </c>
      <c r="Z858" s="16"/>
      <c r="AA858" s="16">
        <v>2.2168166781861801E-2</v>
      </c>
      <c r="AB858" s="16">
        <v>-1.76814590112386E-2</v>
      </c>
      <c r="AC858" s="16">
        <v>-0.116528529313528</v>
      </c>
      <c r="AD858" s="16">
        <v>9.53938131406986E-2</v>
      </c>
      <c r="AE858" s="16">
        <v>0.34763721708986001</v>
      </c>
      <c r="AF858" s="16">
        <v>0.22797053149614799</v>
      </c>
      <c r="AG858" s="16"/>
      <c r="AH858" s="16">
        <v>9.5270408582024693E-2</v>
      </c>
      <c r="AI858" s="16">
        <v>4.2286108537013499E-2</v>
      </c>
      <c r="AJ858" s="16"/>
      <c r="AK858" s="16">
        <v>0.112588860700976</v>
      </c>
      <c r="AL858" s="16">
        <v>1.82718617343085E-2</v>
      </c>
      <c r="AM858" s="16"/>
      <c r="AN858" s="16">
        <v>0.13090640614482801</v>
      </c>
      <c r="AO858" s="16">
        <v>6.68400427475042E-2</v>
      </c>
      <c r="AP858" s="16"/>
      <c r="AQ858" s="16">
        <v>2.73009985571969E-2</v>
      </c>
      <c r="AR858" s="16">
        <v>3.0122018893571498E-2</v>
      </c>
      <c r="AS858" s="16">
        <v>0.15637196223583999</v>
      </c>
      <c r="AT858" s="16"/>
      <c r="AU858" s="16">
        <v>7.6740066149354497E-2</v>
      </c>
      <c r="AV858" s="16">
        <v>2.2762815566505799E-2</v>
      </c>
      <c r="AW858" s="16"/>
      <c r="AX858" s="16">
        <v>0.11107858450481101</v>
      </c>
      <c r="AY858" s="16">
        <v>-0.19451959394301799</v>
      </c>
      <c r="AZ858" s="16"/>
      <c r="BA858" s="16">
        <v>0.206998098247728</v>
      </c>
      <c r="BB858" s="16">
        <v>0.154802430410662</v>
      </c>
      <c r="BC858" s="16"/>
      <c r="BD858" s="16">
        <v>0.245043779681899</v>
      </c>
      <c r="BE858" s="16">
        <v>-3.1099771848355402E-2</v>
      </c>
    </row>
    <row r="859" spans="2:57" x14ac:dyDescent="0.35">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c r="AA859" s="16"/>
      <c r="AB859" s="16"/>
      <c r="AC859" s="16"/>
      <c r="AD859" s="16"/>
      <c r="AE859" s="16"/>
      <c r="AF859" s="16"/>
      <c r="AG859" s="16"/>
      <c r="AH859" s="16"/>
      <c r="AI859" s="16"/>
      <c r="AJ859" s="16"/>
      <c r="AK859" s="16"/>
      <c r="AL859" s="16"/>
      <c r="AM859" s="16"/>
      <c r="AN859" s="16"/>
      <c r="AO859" s="16"/>
      <c r="AP859" s="16"/>
      <c r="AQ859" s="16"/>
      <c r="AR859" s="16"/>
      <c r="AS859" s="16"/>
      <c r="AT859" s="16"/>
      <c r="AU859" s="16"/>
      <c r="AV859" s="16"/>
      <c r="AW859" s="16"/>
      <c r="AX859" s="16"/>
      <c r="AY859" s="16"/>
      <c r="AZ859" s="16"/>
      <c r="BA859" s="16"/>
      <c r="BB859" s="16"/>
      <c r="BC859" s="16"/>
      <c r="BD859" s="16"/>
      <c r="BE859" s="16"/>
    </row>
    <row r="860" spans="2:57" x14ac:dyDescent="0.35">
      <c r="B860" s="7" t="s">
        <v>730</v>
      </c>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c r="AA860" s="16"/>
      <c r="AB860" s="16"/>
      <c r="AC860" s="16"/>
      <c r="AD860" s="16"/>
      <c r="AE860" s="16"/>
      <c r="AF860" s="16"/>
      <c r="AG860" s="16"/>
      <c r="AH860" s="16"/>
      <c r="AI860" s="16"/>
      <c r="AJ860" s="16"/>
      <c r="AK860" s="16"/>
      <c r="AL860" s="16"/>
      <c r="AM860" s="16"/>
      <c r="AN860" s="16"/>
      <c r="AO860" s="16"/>
      <c r="AP860" s="16"/>
      <c r="AQ860" s="16"/>
      <c r="AR860" s="16"/>
      <c r="AS860" s="16"/>
      <c r="AT860" s="16"/>
      <c r="AU860" s="16"/>
      <c r="AV860" s="16"/>
      <c r="AW860" s="16"/>
      <c r="AX860" s="16"/>
      <c r="AY860" s="16"/>
      <c r="AZ860" s="16"/>
      <c r="BA860" s="16"/>
      <c r="BB860" s="16"/>
      <c r="BC860" s="16"/>
      <c r="BD860" s="16"/>
      <c r="BE860" s="16"/>
    </row>
    <row r="861" spans="2:57" x14ac:dyDescent="0.35">
      <c r="B861" s="15" t="s">
        <v>14</v>
      </c>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c r="AA861" s="16"/>
      <c r="AB861" s="16"/>
      <c r="AC861" s="16"/>
      <c r="AD861" s="16"/>
      <c r="AE861" s="16"/>
      <c r="AF861" s="16"/>
      <c r="AG861" s="16"/>
      <c r="AH861" s="16"/>
      <c r="AI861" s="16"/>
      <c r="AJ861" s="16"/>
      <c r="AK861" s="16"/>
      <c r="AL861" s="16"/>
      <c r="AM861" s="16"/>
      <c r="AN861" s="16"/>
      <c r="AO861" s="16"/>
      <c r="AP861" s="16"/>
      <c r="AQ861" s="16"/>
      <c r="AR861" s="16"/>
      <c r="AS861" s="16"/>
      <c r="AT861" s="16"/>
      <c r="AU861" s="16"/>
      <c r="AV861" s="16"/>
      <c r="AW861" s="16"/>
      <c r="AX861" s="16"/>
      <c r="AY861" s="16"/>
      <c r="AZ861" s="16"/>
      <c r="BA861" s="16"/>
      <c r="BB861" s="16"/>
      <c r="BC861" s="16"/>
      <c r="BD861" s="16"/>
      <c r="BE861" s="16"/>
    </row>
    <row r="862" spans="2:57" x14ac:dyDescent="0.35">
      <c r="B862" t="s">
        <v>731</v>
      </c>
      <c r="C862" s="16">
        <v>0.53814827905475004</v>
      </c>
      <c r="D862" s="16">
        <v>0.627482013942534</v>
      </c>
      <c r="E862" s="16">
        <v>0.45360477819530498</v>
      </c>
      <c r="F862" s="16"/>
      <c r="G862" s="16">
        <v>0.59472218286384104</v>
      </c>
      <c r="H862" s="16">
        <v>0.58310109444807201</v>
      </c>
      <c r="I862" s="16">
        <v>0.60997233304156295</v>
      </c>
      <c r="J862" s="16">
        <v>0.56001545541421804</v>
      </c>
      <c r="K862" s="16">
        <v>0.517717836434191</v>
      </c>
      <c r="L862" s="16">
        <v>0.41141049816949499</v>
      </c>
      <c r="M862" s="16"/>
      <c r="N862" s="16">
        <v>0.56280255016241398</v>
      </c>
      <c r="O862" s="16">
        <v>0.53888307989500095</v>
      </c>
      <c r="P862" s="16">
        <v>0.52545963020965303</v>
      </c>
      <c r="Q862" s="16">
        <v>0.54029873177525001</v>
      </c>
      <c r="R862" s="16"/>
      <c r="S862" s="16">
        <v>0.50329678359260099</v>
      </c>
      <c r="T862" s="16">
        <v>0.59286691577089601</v>
      </c>
      <c r="U862" s="16"/>
      <c r="V862" s="16">
        <v>0.47473085773580498</v>
      </c>
      <c r="W862" s="16">
        <v>0.52011050909677703</v>
      </c>
      <c r="X862" s="16">
        <v>0.58723583892667897</v>
      </c>
      <c r="Y862" s="16">
        <v>0.72490354843279103</v>
      </c>
      <c r="Z862" s="16"/>
      <c r="AA862" s="16">
        <v>0.44916611984729399</v>
      </c>
      <c r="AB862" s="16">
        <v>0.51768320322603201</v>
      </c>
      <c r="AC862" s="16">
        <v>0.54494685910255503</v>
      </c>
      <c r="AD862" s="16">
        <v>0.61993215625263398</v>
      </c>
      <c r="AE862" s="16">
        <v>0.67186232929804401</v>
      </c>
      <c r="AF862" s="16">
        <v>0.80426426934862405</v>
      </c>
      <c r="AG862" s="16"/>
      <c r="AH862" s="16">
        <v>0.55058121465174004</v>
      </c>
      <c r="AI862" s="16">
        <v>0.56833952484004802</v>
      </c>
      <c r="AJ862" s="16"/>
      <c r="AK862" s="16">
        <v>0.56418989088458904</v>
      </c>
      <c r="AL862" s="16">
        <v>0.530748944316912</v>
      </c>
      <c r="AM862" s="16"/>
      <c r="AN862" s="16">
        <v>0.562648226678652</v>
      </c>
      <c r="AO862" s="16">
        <v>0.59031935481676101</v>
      </c>
      <c r="AP862" s="16"/>
      <c r="AQ862" s="16">
        <v>0.49584976874462899</v>
      </c>
      <c r="AR862" s="16">
        <v>0.51955796367708695</v>
      </c>
      <c r="AS862" s="16">
        <v>0.606857396660483</v>
      </c>
      <c r="AT862" s="16"/>
      <c r="AU862" s="16">
        <v>0.538339987276095</v>
      </c>
      <c r="AV862" s="16">
        <v>0.54228035406562303</v>
      </c>
      <c r="AW862" s="16"/>
      <c r="AX862" s="16">
        <v>0.57778526247738404</v>
      </c>
      <c r="AY862" s="16">
        <v>0.36472749592951398</v>
      </c>
      <c r="AZ862" s="16"/>
      <c r="BA862" s="16">
        <v>0.66896913037624395</v>
      </c>
      <c r="BB862" s="16">
        <v>0.70416972366278596</v>
      </c>
      <c r="BC862" s="16"/>
      <c r="BD862" s="16">
        <v>0.62865362152588999</v>
      </c>
      <c r="BE862" s="16">
        <v>0.53407671377895105</v>
      </c>
    </row>
    <row r="863" spans="2:57" x14ac:dyDescent="0.35">
      <c r="B863" t="s">
        <v>732</v>
      </c>
      <c r="C863" s="16">
        <v>0.46626366793971002</v>
      </c>
      <c r="D863" s="16">
        <v>0.51178448753767003</v>
      </c>
      <c r="E863" s="16">
        <v>0.42246208015665598</v>
      </c>
      <c r="F863" s="16"/>
      <c r="G863" s="16">
        <v>0.36119711879528998</v>
      </c>
      <c r="H863" s="16">
        <v>0.43379377958352699</v>
      </c>
      <c r="I863" s="16">
        <v>0.46890874247743702</v>
      </c>
      <c r="J863" s="16">
        <v>0.47786887861802502</v>
      </c>
      <c r="K863" s="16">
        <v>0.52273188004192295</v>
      </c>
      <c r="L863" s="16">
        <v>0.499090656881159</v>
      </c>
      <c r="M863" s="16"/>
      <c r="N863" s="16">
        <v>0.46793566894173599</v>
      </c>
      <c r="O863" s="16">
        <v>0.47845737148742201</v>
      </c>
      <c r="P863" s="16">
        <v>0.48981236753014201</v>
      </c>
      <c r="Q863" s="16">
        <v>0.41662257173231798</v>
      </c>
      <c r="R863" s="16"/>
      <c r="S863" s="16">
        <v>0.47409757582574102</v>
      </c>
      <c r="T863" s="16">
        <v>0.45581518317161501</v>
      </c>
      <c r="U863" s="16"/>
      <c r="V863" s="16">
        <v>0.40808245419081002</v>
      </c>
      <c r="W863" s="16">
        <v>0.477072954987176</v>
      </c>
      <c r="X863" s="16">
        <v>0.505892028800347</v>
      </c>
      <c r="Y863" s="16">
        <v>0.43809251410176597</v>
      </c>
      <c r="Z863" s="16"/>
      <c r="AA863" s="16">
        <v>0.40377469649622999</v>
      </c>
      <c r="AB863" s="16">
        <v>0.50305509762976797</v>
      </c>
      <c r="AC863" s="16">
        <v>0.51520920634848899</v>
      </c>
      <c r="AD863" s="16">
        <v>0.48117262353052698</v>
      </c>
      <c r="AE863" s="16">
        <v>0.55683010217682305</v>
      </c>
      <c r="AF863" s="16">
        <v>0.51808101417567898</v>
      </c>
      <c r="AG863" s="16"/>
      <c r="AH863" s="16">
        <v>0.50986854214461297</v>
      </c>
      <c r="AI863" s="16">
        <v>0.47600920877126601</v>
      </c>
      <c r="AJ863" s="16"/>
      <c r="AK863" s="16">
        <v>0.49189064268447202</v>
      </c>
      <c r="AL863" s="16">
        <v>0.47965014973755798</v>
      </c>
      <c r="AM863" s="16"/>
      <c r="AN863" s="16">
        <v>0.49905104185180998</v>
      </c>
      <c r="AO863" s="16">
        <v>0.49972352302134998</v>
      </c>
      <c r="AP863" s="16"/>
      <c r="AQ863" s="16">
        <v>0.55617137756600199</v>
      </c>
      <c r="AR863" s="16">
        <v>0.46085123734456102</v>
      </c>
      <c r="AS863" s="16">
        <v>0.439272346158603</v>
      </c>
      <c r="AT863" s="16"/>
      <c r="AU863" s="16">
        <v>0.47786959279458802</v>
      </c>
      <c r="AV863" s="16">
        <v>0.45312588795992997</v>
      </c>
      <c r="AW863" s="16"/>
      <c r="AX863" s="16">
        <v>0.49903176034721902</v>
      </c>
      <c r="AY863" s="16">
        <v>0.36334384773515799</v>
      </c>
      <c r="AZ863" s="16"/>
      <c r="BA863" s="16">
        <v>0.511696139891334</v>
      </c>
      <c r="BB863" s="16">
        <v>0.51770878677829801</v>
      </c>
      <c r="BC863" s="16"/>
      <c r="BD863" s="16">
        <v>0.54793377841045299</v>
      </c>
      <c r="BE863" s="16">
        <v>0.47186740384230502</v>
      </c>
    </row>
    <row r="864" spans="2:57" x14ac:dyDescent="0.35">
      <c r="B864" t="s">
        <v>89</v>
      </c>
      <c r="C864" s="16">
        <v>0.28493998182046498</v>
      </c>
      <c r="D864" s="16">
        <v>0.20196508421227699</v>
      </c>
      <c r="E864" s="16">
        <v>0.364063977672687</v>
      </c>
      <c r="F864" s="16"/>
      <c r="G864" s="16">
        <v>0.227706250684303</v>
      </c>
      <c r="H864" s="16">
        <v>0.20744164564218101</v>
      </c>
      <c r="I864" s="16">
        <v>0.20665089652848601</v>
      </c>
      <c r="J864" s="16">
        <v>0.29074325116687999</v>
      </c>
      <c r="K864" s="16">
        <v>0.31447071958870798</v>
      </c>
      <c r="L864" s="16">
        <v>0.41644857742149</v>
      </c>
      <c r="M864" s="16"/>
      <c r="N864" s="16">
        <v>0.26854308597082199</v>
      </c>
      <c r="O864" s="16">
        <v>0.30787291206697298</v>
      </c>
      <c r="P864" s="16">
        <v>0.26662103042549801</v>
      </c>
      <c r="Q864" s="16">
        <v>0.30608831042850898</v>
      </c>
      <c r="R864" s="16"/>
      <c r="S864" s="16">
        <v>0.33333239942477499</v>
      </c>
      <c r="T864" s="16">
        <v>0.21471818343641899</v>
      </c>
      <c r="U864" s="16"/>
      <c r="V864" s="16">
        <v>0.33275843024414598</v>
      </c>
      <c r="W864" s="16">
        <v>0.29266068189408501</v>
      </c>
      <c r="X864" s="16">
        <v>0.24190194669545101</v>
      </c>
      <c r="Y864" s="16">
        <v>0.23652745502449399</v>
      </c>
      <c r="Z864" s="16"/>
      <c r="AA864" s="16">
        <v>0.36532682033259301</v>
      </c>
      <c r="AB864" s="16">
        <v>0.27955068662443799</v>
      </c>
      <c r="AC864" s="16">
        <v>0.24612540879940001</v>
      </c>
      <c r="AD864" s="16">
        <v>0.226601531656941</v>
      </c>
      <c r="AE864" s="16">
        <v>0.168386215261495</v>
      </c>
      <c r="AF864" s="16">
        <v>0.16801214847606699</v>
      </c>
      <c r="AG864" s="16"/>
      <c r="AH864" s="16">
        <v>0.250069996565143</v>
      </c>
      <c r="AI864" s="16">
        <v>0.27589511382580101</v>
      </c>
      <c r="AJ864" s="16"/>
      <c r="AK864" s="16">
        <v>0.25489598210108</v>
      </c>
      <c r="AL864" s="16">
        <v>0.30024488786280701</v>
      </c>
      <c r="AM864" s="16"/>
      <c r="AN864" s="16">
        <v>0.246476029697204</v>
      </c>
      <c r="AO864" s="16">
        <v>0.25931164825410802</v>
      </c>
      <c r="AP864" s="16"/>
      <c r="AQ864" s="16">
        <v>0.287597508378032</v>
      </c>
      <c r="AR864" s="16">
        <v>0.29952620315463702</v>
      </c>
      <c r="AS864" s="16">
        <v>0.24074585162355799</v>
      </c>
      <c r="AT864" s="16"/>
      <c r="AU864" s="16">
        <v>0.30427917049597702</v>
      </c>
      <c r="AV864" s="16">
        <v>0.26302701552626301</v>
      </c>
      <c r="AW864" s="16"/>
      <c r="AX864" s="16">
        <v>0.24401357151949901</v>
      </c>
      <c r="AY864" s="16">
        <v>0.457448948835319</v>
      </c>
      <c r="AZ864" s="16"/>
      <c r="BA864" s="16">
        <v>0.15581360775867101</v>
      </c>
      <c r="BB864" s="16">
        <v>0.146003649416443</v>
      </c>
      <c r="BC864" s="16"/>
      <c r="BD864" s="16">
        <v>0.19503215595196899</v>
      </c>
      <c r="BE864" s="16">
        <v>0.27111297913568999</v>
      </c>
    </row>
    <row r="865" spans="2:57" x14ac:dyDescent="0.35">
      <c r="B865" t="s">
        <v>733</v>
      </c>
      <c r="C865" s="16">
        <v>0.24581241848188001</v>
      </c>
      <c r="D865" s="16">
        <v>0.266684127855779</v>
      </c>
      <c r="E865" s="16">
        <v>0.22258035277497501</v>
      </c>
      <c r="F865" s="16"/>
      <c r="G865" s="16">
        <v>0.204914777118087</v>
      </c>
      <c r="H865" s="16">
        <v>0.224733572976579</v>
      </c>
      <c r="I865" s="16">
        <v>0.25062573108672198</v>
      </c>
      <c r="J865" s="16">
        <v>0.27400826785568499</v>
      </c>
      <c r="K865" s="16">
        <v>0.23085205238093401</v>
      </c>
      <c r="L865" s="16">
        <v>0.274023570548383</v>
      </c>
      <c r="M865" s="16"/>
      <c r="N865" s="16">
        <v>0.20132414918990099</v>
      </c>
      <c r="O865" s="16">
        <v>0.27679008264564398</v>
      </c>
      <c r="P865" s="16">
        <v>0.268495095473265</v>
      </c>
      <c r="Q865" s="16">
        <v>0.21413584320277601</v>
      </c>
      <c r="R865" s="16"/>
      <c r="S865" s="16">
        <v>0.23894397649498</v>
      </c>
      <c r="T865" s="16">
        <v>0.25428391119122701</v>
      </c>
      <c r="U865" s="16"/>
      <c r="V865" s="16">
        <v>0.26446488671739299</v>
      </c>
      <c r="W865" s="16">
        <v>0.24241520050158</v>
      </c>
      <c r="X865" s="16">
        <v>0.24624114166452399</v>
      </c>
      <c r="Y865" s="16">
        <v>0.16375145767312599</v>
      </c>
      <c r="Z865" s="16"/>
      <c r="AA865" s="16">
        <v>0.224368789459749</v>
      </c>
      <c r="AB865" s="16">
        <v>0.225319710235524</v>
      </c>
      <c r="AC865" s="16">
        <v>0.33471783605441502</v>
      </c>
      <c r="AD865" s="16">
        <v>0.28534539725303099</v>
      </c>
      <c r="AE865" s="16">
        <v>0.21267401676713801</v>
      </c>
      <c r="AF865" s="16">
        <v>0.17648642425126401</v>
      </c>
      <c r="AG865" s="16"/>
      <c r="AH865" s="16">
        <v>0.272648163750493</v>
      </c>
      <c r="AI865" s="16">
        <v>0.22146035038710901</v>
      </c>
      <c r="AJ865" s="16"/>
      <c r="AK865" s="16">
        <v>0.25231476062756503</v>
      </c>
      <c r="AL865" s="16">
        <v>0.22069207611021799</v>
      </c>
      <c r="AM865" s="16"/>
      <c r="AN865" s="16">
        <v>0.26467991611438002</v>
      </c>
      <c r="AO865" s="16">
        <v>0.243854489562781</v>
      </c>
      <c r="AP865" s="16"/>
      <c r="AQ865" s="16">
        <v>0.30458361962624397</v>
      </c>
      <c r="AR865" s="16">
        <v>0.24652501505447899</v>
      </c>
      <c r="AS865" s="16">
        <v>0.213074255959772</v>
      </c>
      <c r="AT865" s="16"/>
      <c r="AU865" s="16">
        <v>0.25653313248838999</v>
      </c>
      <c r="AV865" s="16">
        <v>0.23491186460674601</v>
      </c>
      <c r="AW865" s="16"/>
      <c r="AX865" s="16">
        <v>0.26113235383925898</v>
      </c>
      <c r="AY865" s="16">
        <v>0.19529529040710999</v>
      </c>
      <c r="AZ865" s="16"/>
      <c r="BA865" s="16">
        <v>0.26878998944587501</v>
      </c>
      <c r="BB865" s="16">
        <v>0.20585809400480501</v>
      </c>
      <c r="BC865" s="16"/>
      <c r="BD865" s="16">
        <v>0.288610422079145</v>
      </c>
      <c r="BE865" s="16">
        <v>0.23916495104354901</v>
      </c>
    </row>
    <row r="866" spans="2:57" x14ac:dyDescent="0.35">
      <c r="B866" t="s">
        <v>734</v>
      </c>
      <c r="C866" s="16">
        <v>7.9106092390484897E-2</v>
      </c>
      <c r="D866" s="16">
        <v>0.106164806847973</v>
      </c>
      <c r="E866" s="16">
        <v>5.1990561015523802E-2</v>
      </c>
      <c r="F866" s="16"/>
      <c r="G866" s="16">
        <v>9.4698674700584101E-2</v>
      </c>
      <c r="H866" s="16">
        <v>9.7373572820954699E-2</v>
      </c>
      <c r="I866" s="16">
        <v>9.8834972437032195E-2</v>
      </c>
      <c r="J866" s="16">
        <v>8.4111983513152494E-2</v>
      </c>
      <c r="K866" s="16">
        <v>8.3591339233242495E-2</v>
      </c>
      <c r="L866" s="16">
        <v>3.2056645167329999E-2</v>
      </c>
      <c r="M866" s="16"/>
      <c r="N866" s="16">
        <v>6.5535839669853102E-2</v>
      </c>
      <c r="O866" s="16">
        <v>0.112805681107052</v>
      </c>
      <c r="P866" s="16">
        <v>4.5426151168583603E-2</v>
      </c>
      <c r="Q866" s="16">
        <v>0.113533084939691</v>
      </c>
      <c r="R866" s="16"/>
      <c r="S866" s="16">
        <v>6.8426702531045505E-2</v>
      </c>
      <c r="T866" s="16">
        <v>9.6020321508991299E-2</v>
      </c>
      <c r="U866" s="16"/>
      <c r="V866" s="16">
        <v>9.0625403746548594E-2</v>
      </c>
      <c r="W866" s="16">
        <v>6.7412084053490695E-2</v>
      </c>
      <c r="X866" s="16">
        <v>8.5177130219154004E-2</v>
      </c>
      <c r="Y866" s="16">
        <v>7.1461774355346702E-2</v>
      </c>
      <c r="Z866" s="16"/>
      <c r="AA866" s="16">
        <v>6.9509038414237501E-2</v>
      </c>
      <c r="AB866" s="16">
        <v>7.22576613141198E-2</v>
      </c>
      <c r="AC866" s="16">
        <v>7.9736840303654702E-2</v>
      </c>
      <c r="AD866" s="16">
        <v>8.5388248784949994E-2</v>
      </c>
      <c r="AE866" s="16">
        <v>0.125030280815666</v>
      </c>
      <c r="AF866" s="16">
        <v>6.0364138280226201E-2</v>
      </c>
      <c r="AG866" s="16"/>
      <c r="AH866" s="16">
        <v>8.6795460173544101E-2</v>
      </c>
      <c r="AI866" s="16">
        <v>9.1156157664260704E-2</v>
      </c>
      <c r="AJ866" s="16"/>
      <c r="AK866" s="16">
        <v>6.7964665673182101E-2</v>
      </c>
      <c r="AL866" s="16">
        <v>8.2933380616432503E-2</v>
      </c>
      <c r="AM866" s="16"/>
      <c r="AN866" s="16">
        <v>6.8565115412238198E-2</v>
      </c>
      <c r="AO866" s="16">
        <v>0.109327252630044</v>
      </c>
      <c r="AP866" s="16"/>
      <c r="AQ866" s="16">
        <v>6.71292930368209E-2</v>
      </c>
      <c r="AR866" s="16">
        <v>7.5029623057947997E-2</v>
      </c>
      <c r="AS866" s="16">
        <v>0.10606982914079401</v>
      </c>
      <c r="AT866" s="16"/>
      <c r="AU866" s="16">
        <v>8.0292287449546307E-2</v>
      </c>
      <c r="AV866" s="16">
        <v>7.4044027536993601E-2</v>
      </c>
      <c r="AW866" s="16"/>
      <c r="AX866" s="16">
        <v>8.94341814563894E-2</v>
      </c>
      <c r="AY866" s="16">
        <v>3.8038486866155199E-2</v>
      </c>
      <c r="AZ866" s="16"/>
      <c r="BA866" s="16">
        <v>0.13967403402176001</v>
      </c>
      <c r="BB866" s="16">
        <v>7.1515807530449296E-2</v>
      </c>
      <c r="BC866" s="16"/>
      <c r="BD866" s="16">
        <v>9.3192452823127298E-2</v>
      </c>
      <c r="BE866" s="16">
        <v>9.5737656417484204E-2</v>
      </c>
    </row>
    <row r="867" spans="2:57" x14ac:dyDescent="0.35">
      <c r="B867" t="s">
        <v>735</v>
      </c>
      <c r="C867" s="16">
        <v>7.1287022621721999E-2</v>
      </c>
      <c r="D867" s="16">
        <v>6.6185131266508601E-2</v>
      </c>
      <c r="E867" s="16">
        <v>7.4491839556459993E-2</v>
      </c>
      <c r="F867" s="16"/>
      <c r="G867" s="16">
        <v>0.13115568915530901</v>
      </c>
      <c r="H867" s="16">
        <v>6.75584218338494E-2</v>
      </c>
      <c r="I867" s="16">
        <v>8.1207176872585607E-2</v>
      </c>
      <c r="J867" s="16">
        <v>3.4397822393085899E-2</v>
      </c>
      <c r="K867" s="16">
        <v>7.6569455663960895E-2</v>
      </c>
      <c r="L867" s="16">
        <v>5.5838344554384703E-2</v>
      </c>
      <c r="M867" s="16"/>
      <c r="N867" s="16">
        <v>7.5489434166960204E-2</v>
      </c>
      <c r="O867" s="16">
        <v>4.7475356878458802E-2</v>
      </c>
      <c r="P867" s="16">
        <v>8.1982498426773104E-2</v>
      </c>
      <c r="Q867" s="16">
        <v>7.1850677769344395E-2</v>
      </c>
      <c r="R867" s="16"/>
      <c r="S867" s="16">
        <v>6.2412102902709099E-2</v>
      </c>
      <c r="T867" s="16">
        <v>8.5398674879957004E-2</v>
      </c>
      <c r="U867" s="16"/>
      <c r="V867" s="16">
        <v>7.9089207392222999E-2</v>
      </c>
      <c r="W867" s="16">
        <v>7.0774576906290701E-2</v>
      </c>
      <c r="X867" s="16">
        <v>6.5535928273359897E-2</v>
      </c>
      <c r="Y867" s="16">
        <v>6.9965482551916994E-2</v>
      </c>
      <c r="Z867" s="16"/>
      <c r="AA867" s="16">
        <v>9.1002422845902597E-2</v>
      </c>
      <c r="AB867" s="16">
        <v>4.7890844257852297E-2</v>
      </c>
      <c r="AC867" s="16">
        <v>6.2985935196018403E-2</v>
      </c>
      <c r="AD867" s="16">
        <v>5.78023760882189E-2</v>
      </c>
      <c r="AE867" s="16">
        <v>8.7845626392763096E-2</v>
      </c>
      <c r="AF867" s="16">
        <v>2.93750778617403E-2</v>
      </c>
      <c r="AG867" s="16"/>
      <c r="AH867" s="16">
        <v>6.5455605338417905E-2</v>
      </c>
      <c r="AI867" s="16">
        <v>7.9274657534297993E-2</v>
      </c>
      <c r="AJ867" s="16"/>
      <c r="AK867" s="16">
        <v>7.3268108293349801E-2</v>
      </c>
      <c r="AL867" s="16">
        <v>5.7208469957884402E-2</v>
      </c>
      <c r="AM867" s="16"/>
      <c r="AN867" s="16">
        <v>6.8330942616892806E-2</v>
      </c>
      <c r="AO867" s="16">
        <v>8.0604440391022006E-2</v>
      </c>
      <c r="AP867" s="16"/>
      <c r="AQ867" s="16">
        <v>7.8968436125735897E-2</v>
      </c>
      <c r="AR867" s="16">
        <v>7.0821297368310096E-2</v>
      </c>
      <c r="AS867" s="16">
        <v>6.8933590994532501E-2</v>
      </c>
      <c r="AT867" s="16"/>
      <c r="AU867" s="16">
        <v>5.01279379351805E-2</v>
      </c>
      <c r="AV867" s="16">
        <v>9.7441517290770302E-2</v>
      </c>
      <c r="AW867" s="16"/>
      <c r="AX867" s="16">
        <v>7.4010422271899801E-2</v>
      </c>
      <c r="AY867" s="16">
        <v>7.3277179732420206E-2</v>
      </c>
      <c r="AZ867" s="16"/>
      <c r="BA867" s="16">
        <v>6.7176852447933394E-2</v>
      </c>
      <c r="BB867" s="16">
        <v>6.1438630230624701E-2</v>
      </c>
      <c r="BC867" s="16"/>
      <c r="BD867" s="16">
        <v>9.3625119044434602E-2</v>
      </c>
      <c r="BE867" s="16">
        <v>6.0895143808807298E-2</v>
      </c>
    </row>
    <row r="868" spans="2:57" x14ac:dyDescent="0.35">
      <c r="B868" t="s">
        <v>736</v>
      </c>
      <c r="C868" s="16">
        <v>5.4449349629851103E-2</v>
      </c>
      <c r="D868" s="16">
        <v>6.8824267930258004E-2</v>
      </c>
      <c r="E868" s="16">
        <v>4.1354504777416701E-2</v>
      </c>
      <c r="F868" s="16"/>
      <c r="G868" s="16">
        <v>6.6584663684054898E-2</v>
      </c>
      <c r="H868" s="16">
        <v>5.3912615772139003E-2</v>
      </c>
      <c r="I868" s="16">
        <v>5.4613347583603998E-2</v>
      </c>
      <c r="J868" s="16">
        <v>4.3618627188548302E-2</v>
      </c>
      <c r="K868" s="16">
        <v>5.4467042724564298E-2</v>
      </c>
      <c r="L868" s="16">
        <v>5.5929458619012599E-2</v>
      </c>
      <c r="M868" s="16"/>
      <c r="N868" s="16">
        <v>7.0224202047415904E-2</v>
      </c>
      <c r="O868" s="16">
        <v>3.9931656899359999E-2</v>
      </c>
      <c r="P868" s="16">
        <v>4.37647634148682E-2</v>
      </c>
      <c r="Q868" s="16">
        <v>7.3002675374924705E-2</v>
      </c>
      <c r="R868" s="16"/>
      <c r="S868" s="16">
        <v>5.5891086107725099E-2</v>
      </c>
      <c r="T868" s="16">
        <v>5.2816080575387003E-2</v>
      </c>
      <c r="U868" s="16"/>
      <c r="V868" s="16">
        <v>1.8973765171016E-2</v>
      </c>
      <c r="W868" s="16">
        <v>5.4288198843985398E-2</v>
      </c>
      <c r="X868" s="16">
        <v>8.3428336292718494E-2</v>
      </c>
      <c r="Y868" s="16">
        <v>6.2519495860570595E-2</v>
      </c>
      <c r="Z868" s="16"/>
      <c r="AA868" s="16">
        <v>3.5602439010306602E-2</v>
      </c>
      <c r="AB868" s="16">
        <v>6.2848359366770606E-2</v>
      </c>
      <c r="AC868" s="16">
        <v>0</v>
      </c>
      <c r="AD868" s="16">
        <v>8.0182026546564103E-2</v>
      </c>
      <c r="AE868" s="16">
        <v>9.42954421861502E-2</v>
      </c>
      <c r="AF868" s="16">
        <v>0.122790664621376</v>
      </c>
      <c r="AG868" s="16"/>
      <c r="AH868" s="16">
        <v>6.5994647416772995E-2</v>
      </c>
      <c r="AI868" s="16">
        <v>4.9947590638200499E-2</v>
      </c>
      <c r="AJ868" s="16"/>
      <c r="AK868" s="16">
        <v>7.3552474935185394E-2</v>
      </c>
      <c r="AL868" s="16">
        <v>2.79848802636045E-2</v>
      </c>
      <c r="AM868" s="16"/>
      <c r="AN868" s="16">
        <v>7.4668370890951796E-2</v>
      </c>
      <c r="AO868" s="16">
        <v>4.5445885847829999E-2</v>
      </c>
      <c r="AP868" s="16"/>
      <c r="AQ868" s="16">
        <v>6.7835355394811794E-2</v>
      </c>
      <c r="AR868" s="16">
        <v>4.6412961818874603E-2</v>
      </c>
      <c r="AS868" s="16">
        <v>6.2391524252748E-2</v>
      </c>
      <c r="AT868" s="16"/>
      <c r="AU868" s="16">
        <v>5.7840892791879199E-2</v>
      </c>
      <c r="AV868" s="16">
        <v>5.1408521805371601E-2</v>
      </c>
      <c r="AW868" s="16"/>
      <c r="AX868" s="16">
        <v>5.8564825856472297E-2</v>
      </c>
      <c r="AY868" s="16">
        <v>3.2024544828625497E-2</v>
      </c>
      <c r="AZ868" s="16"/>
      <c r="BA868" s="16">
        <v>8.6564815933443007E-2</v>
      </c>
      <c r="BB868" s="16">
        <v>0.11466986134866</v>
      </c>
      <c r="BC868" s="16"/>
      <c r="BD868" s="16">
        <v>8.6324215143289196E-2</v>
      </c>
      <c r="BE868" s="16">
        <v>4.2217096189499002E-2</v>
      </c>
    </row>
    <row r="869" spans="2:57" x14ac:dyDescent="0.35">
      <c r="B869" t="s">
        <v>737</v>
      </c>
      <c r="C869" s="16">
        <v>4.5845261378406402E-2</v>
      </c>
      <c r="D869" s="16">
        <v>5.9656671761699802E-2</v>
      </c>
      <c r="E869" s="16">
        <v>3.32010518597693E-2</v>
      </c>
      <c r="F869" s="16"/>
      <c r="G869" s="16">
        <v>2.42117736319243E-2</v>
      </c>
      <c r="H869" s="16">
        <v>3.4017407734373603E-2</v>
      </c>
      <c r="I869" s="16">
        <v>2.6749688437010099E-2</v>
      </c>
      <c r="J869" s="16">
        <v>5.0496323071279603E-2</v>
      </c>
      <c r="K869" s="16">
        <v>6.3561399716730194E-2</v>
      </c>
      <c r="L869" s="16">
        <v>6.5648329198736394E-2</v>
      </c>
      <c r="M869" s="16"/>
      <c r="N869" s="16">
        <v>9.4595139274791407E-2</v>
      </c>
      <c r="O869" s="16">
        <v>3.3322649859789097E-2</v>
      </c>
      <c r="P869" s="16">
        <v>3.2145392298868002E-2</v>
      </c>
      <c r="Q869" s="16">
        <v>4.39759271816587E-2</v>
      </c>
      <c r="R869" s="16"/>
      <c r="S869" s="16">
        <v>4.7938029927866499E-2</v>
      </c>
      <c r="T869" s="16">
        <v>4.3143122490966898E-2</v>
      </c>
      <c r="U869" s="16"/>
      <c r="V869" s="16">
        <v>3.40177247425286E-2</v>
      </c>
      <c r="W869" s="16">
        <v>3.1593491615171602E-2</v>
      </c>
      <c r="X869" s="16">
        <v>6.1569285476253198E-2</v>
      </c>
      <c r="Y869" s="16">
        <v>0.129632565276559</v>
      </c>
      <c r="Z869" s="16"/>
      <c r="AA869" s="16">
        <v>1.91241258269013E-2</v>
      </c>
      <c r="AB869" s="16">
        <v>4.2776207849041598E-2</v>
      </c>
      <c r="AC869" s="16">
        <v>5.2166059331136598E-2</v>
      </c>
      <c r="AD869" s="16">
        <v>6.4750445382688995E-2</v>
      </c>
      <c r="AE869" s="16">
        <v>0.11223835544017501</v>
      </c>
      <c r="AF869" s="16">
        <v>5.6321385336296402E-2</v>
      </c>
      <c r="AG869" s="16"/>
      <c r="AH869" s="16">
        <v>4.7668536812957303E-2</v>
      </c>
      <c r="AI869" s="16">
        <v>6.3174690436020295E-2</v>
      </c>
      <c r="AJ869" s="16"/>
      <c r="AK869" s="16">
        <v>3.9628606429851602E-2</v>
      </c>
      <c r="AL869" s="16">
        <v>5.9182292861937401E-2</v>
      </c>
      <c r="AM869" s="16"/>
      <c r="AN869" s="16">
        <v>4.6589983702201097E-2</v>
      </c>
      <c r="AO869" s="16">
        <v>6.71667397223107E-2</v>
      </c>
      <c r="AP869" s="16"/>
      <c r="AQ869" s="16">
        <v>3.5695198230927601E-2</v>
      </c>
      <c r="AR869" s="16">
        <v>4.1920628270043003E-2</v>
      </c>
      <c r="AS869" s="16">
        <v>6.4619935313033297E-2</v>
      </c>
      <c r="AT869" s="16"/>
      <c r="AU869" s="16">
        <v>4.9581236556976299E-2</v>
      </c>
      <c r="AV869" s="16">
        <v>4.2248580164944302E-2</v>
      </c>
      <c r="AW869" s="16"/>
      <c r="AX869" s="16">
        <v>5.1244452652988597E-2</v>
      </c>
      <c r="AY869" s="16">
        <v>1.3260174585664201E-2</v>
      </c>
      <c r="AZ869" s="16"/>
      <c r="BA869" s="16">
        <v>6.3124756826598197E-2</v>
      </c>
      <c r="BB869" s="16">
        <v>5.89353953424279E-2</v>
      </c>
      <c r="BC869" s="16"/>
      <c r="BD869" s="16">
        <v>6.4892638432862901E-2</v>
      </c>
      <c r="BE869" s="16">
        <v>4.2207492989703201E-2</v>
      </c>
    </row>
    <row r="870" spans="2:57" x14ac:dyDescent="0.35">
      <c r="B870" t="s">
        <v>738</v>
      </c>
      <c r="C870" s="16">
        <v>2.99212061857978E-2</v>
      </c>
      <c r="D870" s="16">
        <v>3.2596045191391802E-2</v>
      </c>
      <c r="E870" s="16">
        <v>2.76763249555587E-2</v>
      </c>
      <c r="F870" s="16"/>
      <c r="G870" s="16">
        <v>5.7958648628661603E-2</v>
      </c>
      <c r="H870" s="16">
        <v>8.5750186851131296E-2</v>
      </c>
      <c r="I870" s="16">
        <v>3.2908244268546903E-2</v>
      </c>
      <c r="J870" s="16">
        <v>5.5680403401930896E-3</v>
      </c>
      <c r="K870" s="16">
        <v>3.7607088158018299E-3</v>
      </c>
      <c r="L870" s="16">
        <v>3.2990209543925899E-3</v>
      </c>
      <c r="M870" s="16"/>
      <c r="N870" s="16">
        <v>2.94832938359092E-2</v>
      </c>
      <c r="O870" s="16">
        <v>3.5865244276865202E-2</v>
      </c>
      <c r="P870" s="16">
        <v>3.2992292712624702E-2</v>
      </c>
      <c r="Q870" s="16">
        <v>2.0122756715348401E-2</v>
      </c>
      <c r="R870" s="16"/>
      <c r="S870" s="16">
        <v>2.2917790394349099E-2</v>
      </c>
      <c r="T870" s="16">
        <v>4.0794171559947898E-2</v>
      </c>
      <c r="U870" s="16"/>
      <c r="V870" s="16">
        <v>2.6053498864957801E-2</v>
      </c>
      <c r="W870" s="16">
        <v>4.1416217117299599E-2</v>
      </c>
      <c r="X870" s="16">
        <v>1.8405652420362802E-2</v>
      </c>
      <c r="Y870" s="16">
        <v>3.2294636558189697E-2</v>
      </c>
      <c r="Z870" s="16"/>
      <c r="AA870" s="16">
        <v>2.2005969670516001E-2</v>
      </c>
      <c r="AB870" s="16">
        <v>2.4546860433041998E-2</v>
      </c>
      <c r="AC870" s="16">
        <v>5.93591060537072E-2</v>
      </c>
      <c r="AD870" s="16">
        <v>3.9010145345461898E-2</v>
      </c>
      <c r="AE870" s="16">
        <v>1.6628238536049899E-2</v>
      </c>
      <c r="AF870" s="16">
        <v>4.3618966883564397E-2</v>
      </c>
      <c r="AG870" s="16"/>
      <c r="AH870" s="16">
        <v>4.0501921191454703E-2</v>
      </c>
      <c r="AI870" s="16">
        <v>1.3674995652376501E-2</v>
      </c>
      <c r="AJ870" s="16"/>
      <c r="AK870" s="16">
        <v>4.3684225386916402E-2</v>
      </c>
      <c r="AL870" s="16">
        <v>8.4554762820403095E-3</v>
      </c>
      <c r="AM870" s="16"/>
      <c r="AN870" s="16">
        <v>3.8811106435141199E-2</v>
      </c>
      <c r="AO870" s="16">
        <v>2.3939692579440602E-2</v>
      </c>
      <c r="AP870" s="16"/>
      <c r="AQ870" s="16">
        <v>3.303597902976E-2</v>
      </c>
      <c r="AR870" s="16">
        <v>3.14109518584057E-2</v>
      </c>
      <c r="AS870" s="16">
        <v>2.7257351401377101E-2</v>
      </c>
      <c r="AT870" s="16"/>
      <c r="AU870" s="16">
        <v>2.662179813414E-2</v>
      </c>
      <c r="AV870" s="16">
        <v>3.1751670821934898E-2</v>
      </c>
      <c r="AW870" s="16"/>
      <c r="AX870" s="16">
        <v>3.38743652343955E-2</v>
      </c>
      <c r="AY870" s="16">
        <v>1.0867567760616301E-2</v>
      </c>
      <c r="AZ870" s="16"/>
      <c r="BA870" s="16">
        <v>3.0509013382342999E-2</v>
      </c>
      <c r="BB870" s="16">
        <v>5.7742024429912997E-2</v>
      </c>
      <c r="BC870" s="16"/>
      <c r="BD870" s="16">
        <v>3.2257131347310702E-2</v>
      </c>
      <c r="BE870" s="16">
        <v>3.66343358443183E-2</v>
      </c>
    </row>
    <row r="871" spans="2:57" x14ac:dyDescent="0.35">
      <c r="B871" t="s">
        <v>739</v>
      </c>
      <c r="C871" s="16">
        <v>1.98697305051618E-2</v>
      </c>
      <c r="D871" s="16">
        <v>2.5856525971794699E-2</v>
      </c>
      <c r="E871" s="16">
        <v>1.4388852404268499E-2</v>
      </c>
      <c r="F871" s="16"/>
      <c r="G871" s="16">
        <v>2.94750734092343E-2</v>
      </c>
      <c r="H871" s="16">
        <v>2.5250666261229501E-2</v>
      </c>
      <c r="I871" s="16">
        <v>4.4221830673115303E-2</v>
      </c>
      <c r="J871" s="16">
        <v>1.0605539767194999E-2</v>
      </c>
      <c r="K871" s="16">
        <v>1.0272195432668E-2</v>
      </c>
      <c r="L871" s="16">
        <v>5.4789062768649602E-3</v>
      </c>
      <c r="M871" s="16"/>
      <c r="N871" s="16">
        <v>2.1163298134398899E-2</v>
      </c>
      <c r="O871" s="16">
        <v>9.3301097484615701E-3</v>
      </c>
      <c r="P871" s="16">
        <v>1.8830586400882299E-2</v>
      </c>
      <c r="Q871" s="16">
        <v>2.9796948268118999E-2</v>
      </c>
      <c r="R871" s="16"/>
      <c r="S871" s="16">
        <v>1.72733262299824E-2</v>
      </c>
      <c r="T871" s="16">
        <v>2.3988328457719001E-2</v>
      </c>
      <c r="U871" s="16"/>
      <c r="V871" s="16">
        <v>1.7672463433539499E-2</v>
      </c>
      <c r="W871" s="16">
        <v>1.5090320930323401E-2</v>
      </c>
      <c r="X871" s="16">
        <v>2.3215528962008899E-2</v>
      </c>
      <c r="Y871" s="16">
        <v>5.0957974261862299E-2</v>
      </c>
      <c r="Z871" s="16"/>
      <c r="AA871" s="16">
        <v>2.3950485724499801E-2</v>
      </c>
      <c r="AB871" s="16">
        <v>2.2998496085951E-2</v>
      </c>
      <c r="AC871" s="16">
        <v>0</v>
      </c>
      <c r="AD871" s="16">
        <v>1.3206429439241E-2</v>
      </c>
      <c r="AE871" s="16">
        <v>4.0151393401001198E-2</v>
      </c>
      <c r="AF871" s="16">
        <v>0</v>
      </c>
      <c r="AG871" s="16"/>
      <c r="AH871" s="16">
        <v>2.2736244814263701E-2</v>
      </c>
      <c r="AI871" s="16">
        <v>1.5796065356478501E-2</v>
      </c>
      <c r="AJ871" s="16"/>
      <c r="AK871" s="16">
        <v>2.2865445347454799E-2</v>
      </c>
      <c r="AL871" s="16">
        <v>7.3923917893236801E-3</v>
      </c>
      <c r="AM871" s="16"/>
      <c r="AN871" s="16">
        <v>2.6943747272233799E-2</v>
      </c>
      <c r="AO871" s="16">
        <v>1.25007712311281E-2</v>
      </c>
      <c r="AP871" s="16"/>
      <c r="AQ871" s="16">
        <v>2.94421275989699E-2</v>
      </c>
      <c r="AR871" s="16">
        <v>2.0592085126978198E-2</v>
      </c>
      <c r="AS871" s="16">
        <v>1.7475421653194E-2</v>
      </c>
      <c r="AT871" s="16"/>
      <c r="AU871" s="16">
        <v>1.8455520355421699E-2</v>
      </c>
      <c r="AV871" s="16">
        <v>2.1881835758556699E-2</v>
      </c>
      <c r="AW871" s="16"/>
      <c r="AX871" s="16">
        <v>2.1508427779815199E-2</v>
      </c>
      <c r="AY871" s="16">
        <v>1.64472016452368E-2</v>
      </c>
      <c r="AZ871" s="16"/>
      <c r="BA871" s="16">
        <v>2.6681654306585301E-2</v>
      </c>
      <c r="BB871" s="16">
        <v>2.4087495328909501E-2</v>
      </c>
      <c r="BC871" s="16"/>
      <c r="BD871" s="16">
        <v>2.4389649990261601E-2</v>
      </c>
      <c r="BE871" s="16">
        <v>2.1390115060707801E-2</v>
      </c>
    </row>
    <row r="872" spans="2:57" x14ac:dyDescent="0.35">
      <c r="B872" t="s">
        <v>740</v>
      </c>
      <c r="C872" s="16">
        <v>1.9360939198278301E-2</v>
      </c>
      <c r="D872" s="16">
        <v>2.4018673926603899E-2</v>
      </c>
      <c r="E872" s="16">
        <v>1.51346229671634E-2</v>
      </c>
      <c r="F872" s="16"/>
      <c r="G872" s="16">
        <v>6.9757371354232404E-3</v>
      </c>
      <c r="H872" s="16">
        <v>4.8690540973723599E-2</v>
      </c>
      <c r="I872" s="16">
        <v>4.0589816706080903E-2</v>
      </c>
      <c r="J872" s="16">
        <v>9.7449386236693608E-3</v>
      </c>
      <c r="K872" s="16">
        <v>9.9625893073577998E-3</v>
      </c>
      <c r="L872" s="16">
        <v>0</v>
      </c>
      <c r="M872" s="16"/>
      <c r="N872" s="16">
        <v>1.61783862825889E-2</v>
      </c>
      <c r="O872" s="16">
        <v>1.7630153461876501E-2</v>
      </c>
      <c r="P872" s="16">
        <v>2.19119451144245E-2</v>
      </c>
      <c r="Q872" s="16">
        <v>1.9041747629969699E-2</v>
      </c>
      <c r="R872" s="16"/>
      <c r="S872" s="16">
        <v>1.4637468245251001E-2</v>
      </c>
      <c r="T872" s="16">
        <v>2.6686056360046301E-2</v>
      </c>
      <c r="U872" s="16"/>
      <c r="V872" s="16">
        <v>3.1099629515696801E-2</v>
      </c>
      <c r="W872" s="16">
        <v>1.76665678253328E-2</v>
      </c>
      <c r="X872" s="16">
        <v>1.26511822569659E-2</v>
      </c>
      <c r="Y872" s="16">
        <v>1.1974482219276701E-2</v>
      </c>
      <c r="Z872" s="16"/>
      <c r="AA872" s="16">
        <v>2.65883102584182E-2</v>
      </c>
      <c r="AB872" s="16">
        <v>8.9557814460602004E-3</v>
      </c>
      <c r="AC872" s="16">
        <v>0</v>
      </c>
      <c r="AD872" s="16">
        <v>1.7025029248458699E-2</v>
      </c>
      <c r="AE872" s="16">
        <v>3.2577295396842003E-2</v>
      </c>
      <c r="AF872" s="16">
        <v>2.7723582175308899E-2</v>
      </c>
      <c r="AG872" s="16"/>
      <c r="AH872" s="16">
        <v>1.7056658924717801E-2</v>
      </c>
      <c r="AI872" s="16">
        <v>1.43341376958999E-2</v>
      </c>
      <c r="AJ872" s="16"/>
      <c r="AK872" s="16">
        <v>1.81732235640953E-2</v>
      </c>
      <c r="AL872" s="16">
        <v>1.60997893214135E-2</v>
      </c>
      <c r="AM872" s="16"/>
      <c r="AN872" s="16">
        <v>2.0552500176446501E-2</v>
      </c>
      <c r="AO872" s="16">
        <v>1.48184000738164E-2</v>
      </c>
      <c r="AP872" s="16"/>
      <c r="AQ872" s="16">
        <v>8.3725812561523793E-3</v>
      </c>
      <c r="AR872" s="16">
        <v>1.9142985694802401E-2</v>
      </c>
      <c r="AS872" s="16">
        <v>2.7827553033860999E-2</v>
      </c>
      <c r="AT872" s="16"/>
      <c r="AU872" s="16">
        <v>1.9139148883603699E-2</v>
      </c>
      <c r="AV872" s="16">
        <v>1.99604336846743E-2</v>
      </c>
      <c r="AW872" s="16"/>
      <c r="AX872" s="16">
        <v>2.24894013985503E-2</v>
      </c>
      <c r="AY872" s="16">
        <v>7.0797075500695604E-3</v>
      </c>
      <c r="AZ872" s="16"/>
      <c r="BA872" s="16">
        <v>2.8420155757488599E-2</v>
      </c>
      <c r="BB872" s="16">
        <v>0</v>
      </c>
      <c r="BC872" s="16"/>
      <c r="BD872" s="16">
        <v>1.9347004982151899E-2</v>
      </c>
      <c r="BE872" s="16">
        <v>2.3517446705636699E-2</v>
      </c>
    </row>
    <row r="873" spans="2:57" x14ac:dyDescent="0.35">
      <c r="B873" t="s">
        <v>741</v>
      </c>
      <c r="C873" s="16">
        <v>1.8123962683592398E-2</v>
      </c>
      <c r="D873" s="16">
        <v>2.5233252722117201E-2</v>
      </c>
      <c r="E873" s="16">
        <v>1.15624289844096E-2</v>
      </c>
      <c r="F873" s="16"/>
      <c r="G873" s="16">
        <v>3.2847950403634099E-2</v>
      </c>
      <c r="H873" s="16">
        <v>2.61892229053266E-2</v>
      </c>
      <c r="I873" s="16">
        <v>3.2704791824758002E-2</v>
      </c>
      <c r="J873" s="16">
        <v>2.0141876367965401E-2</v>
      </c>
      <c r="K873" s="16">
        <v>5.4159393185216897E-3</v>
      </c>
      <c r="L873" s="16">
        <v>0</v>
      </c>
      <c r="M873" s="16"/>
      <c r="N873" s="16">
        <v>1.0008986502688401E-2</v>
      </c>
      <c r="O873" s="16">
        <v>1.5639863668393601E-2</v>
      </c>
      <c r="P873" s="16">
        <v>2.08984093785822E-2</v>
      </c>
      <c r="Q873" s="16">
        <v>2.1621427744879702E-2</v>
      </c>
      <c r="R873" s="16"/>
      <c r="S873" s="16">
        <v>1.2245607653342301E-2</v>
      </c>
      <c r="T873" s="16">
        <v>2.71804582576857E-2</v>
      </c>
      <c r="U873" s="16"/>
      <c r="V873" s="16">
        <v>1.01914309979847E-2</v>
      </c>
      <c r="W873" s="16">
        <v>1.4659710517059299E-2</v>
      </c>
      <c r="X873" s="16">
        <v>2.9998632825275401E-2</v>
      </c>
      <c r="Y873" s="16">
        <v>1.2421079801928201E-2</v>
      </c>
      <c r="Z873" s="16"/>
      <c r="AA873" s="16">
        <v>1.0937954651999499E-2</v>
      </c>
      <c r="AB873" s="16">
        <v>3.3150466021819899E-3</v>
      </c>
      <c r="AC873" s="16">
        <v>3.5451896458537697E-2</v>
      </c>
      <c r="AD873" s="16">
        <v>3.0248443383972898E-2</v>
      </c>
      <c r="AE873" s="16">
        <v>2.4982274691502999E-2</v>
      </c>
      <c r="AF873" s="16">
        <v>3.6129762042626898E-2</v>
      </c>
      <c r="AG873" s="16"/>
      <c r="AH873" s="16">
        <v>1.8177236400028999E-2</v>
      </c>
      <c r="AI873" s="16">
        <v>2.6449479417024999E-2</v>
      </c>
      <c r="AJ873" s="16"/>
      <c r="AK873" s="16">
        <v>2.0875860817051999E-2</v>
      </c>
      <c r="AL873" s="16">
        <v>1.30810381066756E-2</v>
      </c>
      <c r="AM873" s="16"/>
      <c r="AN873" s="16">
        <v>1.7748769498789198E-2</v>
      </c>
      <c r="AO873" s="16">
        <v>2.2841831854891598E-2</v>
      </c>
      <c r="AP873" s="16"/>
      <c r="AQ873" s="16">
        <v>1.6672757874948398E-2</v>
      </c>
      <c r="AR873" s="16">
        <v>1.7323938617158599E-2</v>
      </c>
      <c r="AS873" s="16">
        <v>2.2043940061885401E-2</v>
      </c>
      <c r="AT873" s="16"/>
      <c r="AU873" s="16">
        <v>2.14525981550556E-2</v>
      </c>
      <c r="AV873" s="16">
        <v>1.45222718196784E-2</v>
      </c>
      <c r="AW873" s="16"/>
      <c r="AX873" s="16">
        <v>1.7019352466726999E-2</v>
      </c>
      <c r="AY873" s="16">
        <v>2.4376228291954499E-2</v>
      </c>
      <c r="AZ873" s="16"/>
      <c r="BA873" s="16">
        <v>2.3759767230825801E-2</v>
      </c>
      <c r="BB873" s="16">
        <v>2.25989346724456E-2</v>
      </c>
      <c r="BC873" s="16"/>
      <c r="BD873" s="16">
        <v>2.70717793080478E-2</v>
      </c>
      <c r="BE873" s="16">
        <v>1.8112948001719399E-2</v>
      </c>
    </row>
    <row r="874" spans="2:57" x14ac:dyDescent="0.35">
      <c r="B874" t="s">
        <v>742</v>
      </c>
      <c r="C874" s="16">
        <v>9.8787131311149998E-3</v>
      </c>
      <c r="D874" s="16">
        <v>1.3016673520622499E-2</v>
      </c>
      <c r="E874" s="16">
        <v>7.0007342993162001E-3</v>
      </c>
      <c r="F874" s="16"/>
      <c r="G874" s="16">
        <v>1.3877554185937601E-2</v>
      </c>
      <c r="H874" s="16">
        <v>2.4912822482535901E-2</v>
      </c>
      <c r="I874" s="16">
        <v>1.7525098407423102E-2</v>
      </c>
      <c r="J874" s="16">
        <v>5.5680403401930896E-3</v>
      </c>
      <c r="K874" s="16">
        <v>0</v>
      </c>
      <c r="L874" s="16">
        <v>0</v>
      </c>
      <c r="M874" s="16"/>
      <c r="N874" s="16">
        <v>0</v>
      </c>
      <c r="O874" s="16">
        <v>1.30475330341463E-2</v>
      </c>
      <c r="P874" s="16">
        <v>1.4186180650598E-2</v>
      </c>
      <c r="Q874" s="16">
        <v>7.2479084569457997E-3</v>
      </c>
      <c r="R874" s="16"/>
      <c r="S874" s="16">
        <v>1.35852681867701E-2</v>
      </c>
      <c r="T874" s="16">
        <v>4.3809086458921499E-3</v>
      </c>
      <c r="U874" s="16"/>
      <c r="V874" s="16">
        <v>0</v>
      </c>
      <c r="W874" s="16">
        <v>1.1080323085086601E-2</v>
      </c>
      <c r="X874" s="16">
        <v>1.55640922212623E-2</v>
      </c>
      <c r="Y874" s="16">
        <v>1.7768683882887E-2</v>
      </c>
      <c r="Z874" s="16"/>
      <c r="AA874" s="16">
        <v>5.8215676581011696E-3</v>
      </c>
      <c r="AB874" s="16">
        <v>1.06329268658878E-2</v>
      </c>
      <c r="AC874" s="16">
        <v>0</v>
      </c>
      <c r="AD874" s="16">
        <v>1.7120092553667199E-2</v>
      </c>
      <c r="AE874" s="16">
        <v>1.3459488610919499E-2</v>
      </c>
      <c r="AF874" s="16">
        <v>2.7723582175308899E-2</v>
      </c>
      <c r="AG874" s="16"/>
      <c r="AH874" s="16">
        <v>9.90347853935266E-3</v>
      </c>
      <c r="AI874" s="16">
        <v>1.15472827488757E-2</v>
      </c>
      <c r="AJ874" s="16"/>
      <c r="AK874" s="16">
        <v>1.1687562691720801E-2</v>
      </c>
      <c r="AL874" s="16">
        <v>8.8917597854789605E-3</v>
      </c>
      <c r="AM874" s="16"/>
      <c r="AN874" s="16">
        <v>9.7843794929570304E-3</v>
      </c>
      <c r="AO874" s="16">
        <v>1.2589537554724001E-2</v>
      </c>
      <c r="AP874" s="16"/>
      <c r="AQ874" s="16">
        <v>0</v>
      </c>
      <c r="AR874" s="16">
        <v>6.7360866639123596E-3</v>
      </c>
      <c r="AS874" s="16">
        <v>2.3569824131953999E-2</v>
      </c>
      <c r="AT874" s="16"/>
      <c r="AU874" s="16">
        <v>1.2826246375530301E-2</v>
      </c>
      <c r="AV874" s="16">
        <v>6.5815405057917603E-3</v>
      </c>
      <c r="AW874" s="16"/>
      <c r="AX874" s="16">
        <v>1.0898593149809E-2</v>
      </c>
      <c r="AY874" s="16">
        <v>6.9788304397900101E-3</v>
      </c>
      <c r="AZ874" s="16"/>
      <c r="BA874" s="16">
        <v>8.0179203497674507E-3</v>
      </c>
      <c r="BB874" s="16">
        <v>1.2360222056549399E-2</v>
      </c>
      <c r="BC874" s="16"/>
      <c r="BD874" s="16">
        <v>1.42158201571107E-2</v>
      </c>
      <c r="BE874" s="16">
        <v>7.7599834747589897E-3</v>
      </c>
    </row>
    <row r="875" spans="2:57" x14ac:dyDescent="0.35">
      <c r="B875" t="s">
        <v>743</v>
      </c>
      <c r="C875" s="16">
        <v>9.7361943297240502E-3</v>
      </c>
      <c r="D875" s="16">
        <v>9.1855929329467002E-3</v>
      </c>
      <c r="E875" s="16">
        <v>1.03523216847974E-2</v>
      </c>
      <c r="F875" s="16"/>
      <c r="G875" s="16">
        <v>8.8339579487572203E-3</v>
      </c>
      <c r="H875" s="16">
        <v>1.20062353951506E-2</v>
      </c>
      <c r="I875" s="16">
        <v>9.5690749355655698E-3</v>
      </c>
      <c r="J875" s="16">
        <v>1.5157237469707201E-2</v>
      </c>
      <c r="K875" s="16">
        <v>1.15848819233069E-2</v>
      </c>
      <c r="L875" s="16">
        <v>2.9144676495023599E-3</v>
      </c>
      <c r="M875" s="16"/>
      <c r="N875" s="16">
        <v>9.2643858601425405E-3</v>
      </c>
      <c r="O875" s="16">
        <v>0</v>
      </c>
      <c r="P875" s="16">
        <v>1.9669017791640899E-2</v>
      </c>
      <c r="Q875" s="16">
        <v>2.59893380431154E-3</v>
      </c>
      <c r="R875" s="16"/>
      <c r="S875" s="16">
        <v>8.3127281753202099E-3</v>
      </c>
      <c r="T875" s="16">
        <v>1.1982642606873499E-2</v>
      </c>
      <c r="U875" s="16"/>
      <c r="V875" s="16">
        <v>9.16620637616785E-3</v>
      </c>
      <c r="W875" s="16">
        <v>1.34981391730049E-2</v>
      </c>
      <c r="X875" s="16">
        <v>6.90574427618378E-3</v>
      </c>
      <c r="Y875" s="16">
        <v>0</v>
      </c>
      <c r="Z875" s="16"/>
      <c r="AA875" s="16">
        <v>1.5240185234809399E-2</v>
      </c>
      <c r="AB875" s="16">
        <v>9.3639091870342302E-3</v>
      </c>
      <c r="AC875" s="16">
        <v>0</v>
      </c>
      <c r="AD875" s="16">
        <v>2.5871253707847202E-3</v>
      </c>
      <c r="AE875" s="16">
        <v>1.7506197342519601E-2</v>
      </c>
      <c r="AF875" s="16">
        <v>0</v>
      </c>
      <c r="AG875" s="16"/>
      <c r="AH875" s="16">
        <v>1.14785774501445E-2</v>
      </c>
      <c r="AI875" s="16">
        <v>5.8459847865312596E-3</v>
      </c>
      <c r="AJ875" s="16"/>
      <c r="AK875" s="16">
        <v>1.35464112965207E-2</v>
      </c>
      <c r="AL875" s="16">
        <v>8.4959826447737995E-3</v>
      </c>
      <c r="AM875" s="16"/>
      <c r="AN875" s="16">
        <v>1.0995785360661601E-2</v>
      </c>
      <c r="AO875" s="16">
        <v>9.9966120332338603E-3</v>
      </c>
      <c r="AP875" s="16"/>
      <c r="AQ875" s="16">
        <v>0</v>
      </c>
      <c r="AR875" s="16">
        <v>1.12376363209839E-2</v>
      </c>
      <c r="AS875" s="16">
        <v>1.4191574191587999E-2</v>
      </c>
      <c r="AT875" s="16"/>
      <c r="AU875" s="16">
        <v>6.89490017553002E-3</v>
      </c>
      <c r="AV875" s="16">
        <v>1.32511439239786E-2</v>
      </c>
      <c r="AW875" s="16"/>
      <c r="AX875" s="16">
        <v>1.07241225571134E-2</v>
      </c>
      <c r="AY875" s="16">
        <v>6.9788304397900101E-3</v>
      </c>
      <c r="AZ875" s="16"/>
      <c r="BA875" s="16">
        <v>6.8648504231986597E-3</v>
      </c>
      <c r="BB875" s="16">
        <v>2.96036438861145E-2</v>
      </c>
      <c r="BC875" s="16"/>
      <c r="BD875" s="16">
        <v>4.8627026088615402E-3</v>
      </c>
      <c r="BE875" s="16">
        <v>8.1331861507700602E-3</v>
      </c>
    </row>
    <row r="876" spans="2:57" x14ac:dyDescent="0.35">
      <c r="B876" t="s">
        <v>744</v>
      </c>
      <c r="C876" s="16">
        <v>8.4607060183617792E-3</v>
      </c>
      <c r="D876" s="16">
        <v>9.2487884317063208E-3</v>
      </c>
      <c r="E876" s="16">
        <v>7.7958619266062096E-3</v>
      </c>
      <c r="F876" s="16"/>
      <c r="G876" s="16">
        <v>3.7501698323246001E-3</v>
      </c>
      <c r="H876" s="16">
        <v>3.99585041070876E-3</v>
      </c>
      <c r="I876" s="16">
        <v>2.7442242246434299E-2</v>
      </c>
      <c r="J876" s="16">
        <v>1.4101996020224401E-2</v>
      </c>
      <c r="K876" s="16">
        <v>3.3713416870433401E-3</v>
      </c>
      <c r="L876" s="16">
        <v>0</v>
      </c>
      <c r="M876" s="16"/>
      <c r="N876" s="16">
        <v>3.8384711565322099E-3</v>
      </c>
      <c r="O876" s="16">
        <v>1.20228740344393E-2</v>
      </c>
      <c r="P876" s="16">
        <v>9.7024050391979304E-3</v>
      </c>
      <c r="Q876" s="16">
        <v>6.6612135462855004E-3</v>
      </c>
      <c r="R876" s="16"/>
      <c r="S876" s="16">
        <v>1.05810070075802E-2</v>
      </c>
      <c r="T876" s="16">
        <v>5.3437861953157702E-3</v>
      </c>
      <c r="U876" s="16"/>
      <c r="V876" s="16">
        <v>6.2716379199910504E-3</v>
      </c>
      <c r="W876" s="16">
        <v>7.2581049063202303E-3</v>
      </c>
      <c r="X876" s="16">
        <v>1.3046747722281401E-2</v>
      </c>
      <c r="Y876" s="16">
        <v>0</v>
      </c>
      <c r="Z876" s="16"/>
      <c r="AA876" s="16">
        <v>3.01718479099893E-3</v>
      </c>
      <c r="AB876" s="16">
        <v>1.37294858689786E-2</v>
      </c>
      <c r="AC876" s="16">
        <v>0</v>
      </c>
      <c r="AD876" s="16">
        <v>1.89912917779392E-2</v>
      </c>
      <c r="AE876" s="16">
        <v>8.6966459466016905E-3</v>
      </c>
      <c r="AF876" s="16">
        <v>0</v>
      </c>
      <c r="AG876" s="16"/>
      <c r="AH876" s="16">
        <v>1.0118350667265699E-2</v>
      </c>
      <c r="AI876" s="16">
        <v>6.2397247827237204E-3</v>
      </c>
      <c r="AJ876" s="16"/>
      <c r="AK876" s="16">
        <v>1.04635107492331E-2</v>
      </c>
      <c r="AL876" s="16">
        <v>7.2649623806117598E-3</v>
      </c>
      <c r="AM876" s="16"/>
      <c r="AN876" s="16">
        <v>1.20414813628356E-2</v>
      </c>
      <c r="AO876" s="16">
        <v>9.0813410664547095E-3</v>
      </c>
      <c r="AP876" s="16"/>
      <c r="AQ876" s="16">
        <v>4.1973629345676998E-3</v>
      </c>
      <c r="AR876" s="16">
        <v>2.5240141498130801E-3</v>
      </c>
      <c r="AS876" s="16">
        <v>2.2331550900566099E-2</v>
      </c>
      <c r="AT876" s="16"/>
      <c r="AU876" s="16">
        <v>1.32657847057509E-2</v>
      </c>
      <c r="AV876" s="16">
        <v>2.95204426488269E-3</v>
      </c>
      <c r="AW876" s="16"/>
      <c r="AX876" s="16">
        <v>1.03575414558642E-2</v>
      </c>
      <c r="AY876" s="16">
        <v>0</v>
      </c>
      <c r="AZ876" s="16"/>
      <c r="BA876" s="16">
        <v>1.15915168384619E-2</v>
      </c>
      <c r="BB876" s="16">
        <v>2.2350685510961098E-2</v>
      </c>
      <c r="BC876" s="16"/>
      <c r="BD876" s="16">
        <v>9.6845543237434797E-3</v>
      </c>
      <c r="BE876" s="16">
        <v>1.21146251525236E-2</v>
      </c>
    </row>
    <row r="877" spans="2:57" x14ac:dyDescent="0.35">
      <c r="B877" t="s">
        <v>745</v>
      </c>
      <c r="C877" s="16">
        <v>6.1811198299584202E-3</v>
      </c>
      <c r="D877" s="16">
        <v>1.01177216343337E-2</v>
      </c>
      <c r="E877" s="16">
        <v>2.5104729586455398E-3</v>
      </c>
      <c r="F877" s="16"/>
      <c r="G877" s="16">
        <v>7.3318875028542396E-3</v>
      </c>
      <c r="H877" s="16">
        <v>1.38385590609318E-2</v>
      </c>
      <c r="I877" s="16">
        <v>9.4295851377545394E-3</v>
      </c>
      <c r="J877" s="16">
        <v>0</v>
      </c>
      <c r="K877" s="16">
        <v>3.3713416870433401E-3</v>
      </c>
      <c r="L877" s="16">
        <v>3.42303407713292E-3</v>
      </c>
      <c r="M877" s="16"/>
      <c r="N877" s="16">
        <v>9.7935430948538696E-3</v>
      </c>
      <c r="O877" s="16">
        <v>3.4726924744750498E-3</v>
      </c>
      <c r="P877" s="16">
        <v>9.8933226814059503E-3</v>
      </c>
      <c r="Q877" s="16">
        <v>0</v>
      </c>
      <c r="R877" s="16"/>
      <c r="S877" s="16">
        <v>4.6333131074687804E-3</v>
      </c>
      <c r="T877" s="16">
        <v>8.5798161004760204E-3</v>
      </c>
      <c r="U877" s="16"/>
      <c r="V877" s="16">
        <v>7.6687700638984301E-3</v>
      </c>
      <c r="W877" s="16">
        <v>8.3852460328914993E-3</v>
      </c>
      <c r="X877" s="16">
        <v>0</v>
      </c>
      <c r="Y877" s="16">
        <v>2.1046540896978199E-2</v>
      </c>
      <c r="Z877" s="16"/>
      <c r="AA877" s="16">
        <v>2.2984982332739001E-3</v>
      </c>
      <c r="AB877" s="16">
        <v>1.6461169213309399E-2</v>
      </c>
      <c r="AC877" s="16">
        <v>1.4238291887133899E-2</v>
      </c>
      <c r="AD877" s="16">
        <v>0</v>
      </c>
      <c r="AE877" s="16">
        <v>1.0445699979627601E-2</v>
      </c>
      <c r="AF877" s="16">
        <v>0</v>
      </c>
      <c r="AG877" s="16"/>
      <c r="AH877" s="16">
        <v>1.0019912410787301E-2</v>
      </c>
      <c r="AI877" s="16">
        <v>0</v>
      </c>
      <c r="AJ877" s="16"/>
      <c r="AK877" s="16">
        <v>1.2666506222232801E-2</v>
      </c>
      <c r="AL877" s="16">
        <v>2.1376233729727598E-3</v>
      </c>
      <c r="AM877" s="16"/>
      <c r="AN877" s="16">
        <v>1.2527514047378899E-2</v>
      </c>
      <c r="AO877" s="16">
        <v>1.65350958505402E-3</v>
      </c>
      <c r="AP877" s="16"/>
      <c r="AQ877" s="16">
        <v>3.7594818310817302E-3</v>
      </c>
      <c r="AR877" s="16">
        <v>5.7835212916371604E-3</v>
      </c>
      <c r="AS877" s="16">
        <v>9.9155063643056197E-3</v>
      </c>
      <c r="AT877" s="16"/>
      <c r="AU877" s="16">
        <v>2.8000694239665E-3</v>
      </c>
      <c r="AV877" s="16">
        <v>1.0269333174331499E-2</v>
      </c>
      <c r="AW877" s="16"/>
      <c r="AX877" s="16">
        <v>5.5883716986016001E-3</v>
      </c>
      <c r="AY877" s="16">
        <v>1.15558994771961E-2</v>
      </c>
      <c r="AZ877" s="16"/>
      <c r="BA877" s="16">
        <v>1.07434798541484E-2</v>
      </c>
      <c r="BB877" s="16">
        <v>0</v>
      </c>
      <c r="BC877" s="16"/>
      <c r="BD877" s="16">
        <v>1.1549978678753599E-2</v>
      </c>
      <c r="BE877" s="16">
        <v>3.3062830999624399E-3</v>
      </c>
    </row>
    <row r="878" spans="2:57" x14ac:dyDescent="0.35">
      <c r="B878" t="s">
        <v>746</v>
      </c>
      <c r="C878" s="16">
        <v>4.5801730213566602E-3</v>
      </c>
      <c r="D878" s="16">
        <v>3.2823060991164399E-3</v>
      </c>
      <c r="E878" s="16">
        <v>5.8544875126948798E-3</v>
      </c>
      <c r="F878" s="16"/>
      <c r="G878" s="16">
        <v>0</v>
      </c>
      <c r="H878" s="16">
        <v>8.9260336960712994E-3</v>
      </c>
      <c r="I878" s="16">
        <v>4.0085251081361604E-3</v>
      </c>
      <c r="J878" s="16">
        <v>1.0885972425505999E-2</v>
      </c>
      <c r="K878" s="16">
        <v>0</v>
      </c>
      <c r="L878" s="16">
        <v>2.8491605484893602E-3</v>
      </c>
      <c r="M878" s="16"/>
      <c r="N878" s="16">
        <v>0</v>
      </c>
      <c r="O878" s="16">
        <v>0</v>
      </c>
      <c r="P878" s="16">
        <v>7.8037542118020399E-3</v>
      </c>
      <c r="Q878" s="16">
        <v>6.6599399577012301E-3</v>
      </c>
      <c r="R878" s="16"/>
      <c r="S878" s="16">
        <v>4.7477029018531802E-3</v>
      </c>
      <c r="T878" s="16">
        <v>4.3729482643821097E-3</v>
      </c>
      <c r="U878" s="16"/>
      <c r="V878" s="16">
        <v>6.6711464681375897E-3</v>
      </c>
      <c r="W878" s="16">
        <v>0</v>
      </c>
      <c r="X878" s="16">
        <v>6.6532406766239604E-3</v>
      </c>
      <c r="Y878" s="16">
        <v>1.7768683882887E-2</v>
      </c>
      <c r="Z878" s="16"/>
      <c r="AA878" s="16">
        <v>4.4599255067689298E-3</v>
      </c>
      <c r="AB878" s="16">
        <v>0</v>
      </c>
      <c r="AC878" s="16">
        <v>0</v>
      </c>
      <c r="AD878" s="16">
        <v>3.0762084733483202E-3</v>
      </c>
      <c r="AE878" s="16">
        <v>2.4305925336704899E-2</v>
      </c>
      <c r="AF878" s="16">
        <v>0</v>
      </c>
      <c r="AG878" s="16"/>
      <c r="AH878" s="16">
        <v>8.5062787740029892E-3</v>
      </c>
      <c r="AI878" s="16">
        <v>2.0513132004895602E-3</v>
      </c>
      <c r="AJ878" s="16"/>
      <c r="AK878" s="16">
        <v>3.6563798783112501E-3</v>
      </c>
      <c r="AL878" s="16">
        <v>5.3189958741751602E-3</v>
      </c>
      <c r="AM878" s="16"/>
      <c r="AN878" s="16">
        <v>5.5987034177989803E-3</v>
      </c>
      <c r="AO878" s="16">
        <v>1.77151884422882E-3</v>
      </c>
      <c r="AP878" s="16"/>
      <c r="AQ878" s="16">
        <v>0</v>
      </c>
      <c r="AR878" s="16">
        <v>5.4090904068447802E-3</v>
      </c>
      <c r="AS878" s="16">
        <v>7.4783853083763997E-3</v>
      </c>
      <c r="AT878" s="16"/>
      <c r="AU878" s="16">
        <v>5.3035739745715604E-3</v>
      </c>
      <c r="AV878" s="16">
        <v>3.8086398686120499E-3</v>
      </c>
      <c r="AW878" s="16"/>
      <c r="AX878" s="16">
        <v>4.8715226037849696E-3</v>
      </c>
      <c r="AY878" s="16">
        <v>4.2958035217933602E-3</v>
      </c>
      <c r="AZ878" s="16"/>
      <c r="BA878" s="16">
        <v>4.6756973978701599E-3</v>
      </c>
      <c r="BB878" s="16">
        <v>0</v>
      </c>
      <c r="BC878" s="16"/>
      <c r="BD878" s="16">
        <v>8.7080432652662104E-3</v>
      </c>
      <c r="BE878" s="16">
        <v>2.2646075160493002E-3</v>
      </c>
    </row>
    <row r="879" spans="2:57" x14ac:dyDescent="0.35">
      <c r="B879" t="s">
        <v>102</v>
      </c>
      <c r="C879" s="16">
        <v>1.6474776674429401E-2</v>
      </c>
      <c r="D879" s="16">
        <v>1.32151815625148E-2</v>
      </c>
      <c r="E879" s="16">
        <v>1.9723396761012701E-2</v>
      </c>
      <c r="F879" s="16"/>
      <c r="G879" s="16">
        <v>8.1615771303961693E-3</v>
      </c>
      <c r="H879" s="16">
        <v>4.40382349618594E-2</v>
      </c>
      <c r="I879" s="16">
        <v>1.8473507523613601E-2</v>
      </c>
      <c r="J879" s="16">
        <v>0</v>
      </c>
      <c r="K879" s="16">
        <v>2.2849541107320698E-2</v>
      </c>
      <c r="L879" s="16">
        <v>3.8901886278258401E-3</v>
      </c>
      <c r="M879" s="16"/>
      <c r="N879" s="16">
        <v>0</v>
      </c>
      <c r="O879" s="16">
        <v>6.3166929558541602E-3</v>
      </c>
      <c r="P879" s="16">
        <v>3.0984518647124901E-2</v>
      </c>
      <c r="Q879" s="16">
        <v>1.37714975611302E-2</v>
      </c>
      <c r="R879" s="16"/>
      <c r="S879" s="16">
        <v>9.6898464992741708E-3</v>
      </c>
      <c r="T879" s="16">
        <v>2.1253532699597798E-2</v>
      </c>
      <c r="U879" s="16"/>
      <c r="V879" s="16">
        <v>1.8578400391068901E-2</v>
      </c>
      <c r="W879" s="16">
        <v>2.1492871370152801E-2</v>
      </c>
      <c r="X879" s="16">
        <v>8.2448674807384208E-3</v>
      </c>
      <c r="Y879" s="16">
        <v>1.7522455645736099E-2</v>
      </c>
      <c r="Z879" s="16"/>
      <c r="AA879" s="16">
        <v>2.03496316951765E-2</v>
      </c>
      <c r="AB879" s="16">
        <v>1.9143798639895401E-2</v>
      </c>
      <c r="AC879" s="16">
        <v>2.8818608383286599E-2</v>
      </c>
      <c r="AD879" s="16">
        <v>7.1286261398238199E-3</v>
      </c>
      <c r="AE879" s="16">
        <v>8.6966459466016905E-3</v>
      </c>
      <c r="AF879" s="16">
        <v>0</v>
      </c>
      <c r="AG879" s="16"/>
      <c r="AH879" s="16">
        <v>1.5399357071472599E-2</v>
      </c>
      <c r="AI879" s="16">
        <v>6.4200215959930099E-3</v>
      </c>
      <c r="AJ879" s="16"/>
      <c r="AK879" s="16">
        <v>2.0685017835654702E-2</v>
      </c>
      <c r="AL879" s="16">
        <v>1.90302121217312E-3</v>
      </c>
      <c r="AM879" s="16"/>
      <c r="AN879" s="16">
        <v>1.79740868349344E-2</v>
      </c>
      <c r="AO879" s="16">
        <v>5.5443455611475199E-3</v>
      </c>
      <c r="AP879" s="16"/>
      <c r="AQ879" s="16">
        <v>1.79567327526114E-2</v>
      </c>
      <c r="AR879" s="16">
        <v>1.91625973757606E-2</v>
      </c>
      <c r="AS879" s="16">
        <v>4.3805837251279598E-3</v>
      </c>
      <c r="AT879" s="16"/>
      <c r="AU879" s="16">
        <v>4.8907231759292898E-3</v>
      </c>
      <c r="AV879" s="16">
        <v>2.46730011616479E-2</v>
      </c>
      <c r="AW879" s="16"/>
      <c r="AX879" s="16">
        <v>1.15682629136866E-2</v>
      </c>
      <c r="AY879" s="16">
        <v>3.1573687949482003E-2</v>
      </c>
      <c r="AZ879" s="16"/>
      <c r="BA879" s="16">
        <v>1.6188628581833599E-2</v>
      </c>
      <c r="BB879" s="16">
        <v>1.53625331692234E-2</v>
      </c>
      <c r="BC879" s="16"/>
      <c r="BD879" s="16">
        <v>7.6096169033718804E-3</v>
      </c>
      <c r="BE879" s="16">
        <v>1.00327234412081E-2</v>
      </c>
    </row>
    <row r="880" spans="2:57" x14ac:dyDescent="0.35">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c r="AA880" s="16"/>
      <c r="AB880" s="16"/>
      <c r="AC880" s="16"/>
      <c r="AD880" s="16"/>
      <c r="AE880" s="16"/>
      <c r="AF880" s="16"/>
      <c r="AG880" s="16"/>
      <c r="AH880" s="16"/>
      <c r="AI880" s="16"/>
      <c r="AJ880" s="16"/>
      <c r="AK880" s="16"/>
      <c r="AL880" s="16"/>
      <c r="AM880" s="16"/>
      <c r="AN880" s="16"/>
      <c r="AO880" s="16"/>
      <c r="AP880" s="16"/>
      <c r="AQ880" s="16"/>
      <c r="AR880" s="16"/>
      <c r="AS880" s="16"/>
      <c r="AT880" s="16"/>
      <c r="AU880" s="16"/>
      <c r="AV880" s="16"/>
      <c r="AW880" s="16"/>
      <c r="AX880" s="16"/>
      <c r="AY880" s="16"/>
      <c r="AZ880" s="16"/>
      <c r="BA880" s="16"/>
      <c r="BB880" s="16"/>
      <c r="BC880" s="16"/>
      <c r="BD880" s="16"/>
      <c r="BE880" s="16"/>
    </row>
    <row r="881" spans="2:57" x14ac:dyDescent="0.35">
      <c r="B881" s="7" t="s">
        <v>747</v>
      </c>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c r="AA881" s="16"/>
      <c r="AB881" s="16"/>
      <c r="AC881" s="16"/>
      <c r="AD881" s="16"/>
      <c r="AE881" s="16"/>
      <c r="AF881" s="16"/>
      <c r="AG881" s="16"/>
      <c r="AH881" s="16"/>
      <c r="AI881" s="16"/>
      <c r="AJ881" s="16"/>
      <c r="AK881" s="16"/>
      <c r="AL881" s="16"/>
      <c r="AM881" s="16"/>
      <c r="AN881" s="16"/>
      <c r="AO881" s="16"/>
      <c r="AP881" s="16"/>
      <c r="AQ881" s="16"/>
      <c r="AR881" s="16"/>
      <c r="AS881" s="16"/>
      <c r="AT881" s="16"/>
      <c r="AU881" s="16"/>
      <c r="AV881" s="16"/>
      <c r="AW881" s="16"/>
      <c r="AX881" s="16"/>
      <c r="AY881" s="16"/>
      <c r="AZ881" s="16"/>
      <c r="BA881" s="16"/>
      <c r="BB881" s="16"/>
      <c r="BC881" s="16"/>
      <c r="BD881" s="16"/>
      <c r="BE881" s="16"/>
    </row>
    <row r="882" spans="2:57" x14ac:dyDescent="0.35">
      <c r="B882" s="15" t="s">
        <v>14</v>
      </c>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c r="AA882" s="16"/>
      <c r="AB882" s="16"/>
      <c r="AC882" s="16"/>
      <c r="AD882" s="16"/>
      <c r="AE882" s="16"/>
      <c r="AF882" s="16"/>
      <c r="AG882" s="16"/>
      <c r="AH882" s="16"/>
      <c r="AI882" s="16"/>
      <c r="AJ882" s="16"/>
      <c r="AK882" s="16"/>
      <c r="AL882" s="16"/>
      <c r="AM882" s="16"/>
      <c r="AN882" s="16"/>
      <c r="AO882" s="16"/>
      <c r="AP882" s="16"/>
      <c r="AQ882" s="16"/>
      <c r="AR882" s="16"/>
      <c r="AS882" s="16"/>
      <c r="AT882" s="16"/>
      <c r="AU882" s="16"/>
      <c r="AV882" s="16"/>
      <c r="AW882" s="16"/>
      <c r="AX882" s="16"/>
      <c r="AY882" s="16"/>
      <c r="AZ882" s="16"/>
      <c r="BA882" s="16"/>
      <c r="BB882" s="16"/>
      <c r="BC882" s="16"/>
      <c r="BD882" s="16"/>
      <c r="BE882" s="16"/>
    </row>
    <row r="883" spans="2:57" x14ac:dyDescent="0.35">
      <c r="B883" t="s">
        <v>748</v>
      </c>
      <c r="C883" s="16">
        <v>0.28117381261867103</v>
      </c>
      <c r="D883" s="16">
        <v>0.27361137255428197</v>
      </c>
      <c r="E883" s="16">
        <v>0.28723868757696203</v>
      </c>
      <c r="F883" s="16"/>
      <c r="G883" s="16">
        <v>0.22272280740023201</v>
      </c>
      <c r="H883" s="16">
        <v>0.25850315312509897</v>
      </c>
      <c r="I883" s="16">
        <v>0.25079494148474102</v>
      </c>
      <c r="J883" s="16">
        <v>0.284215547316645</v>
      </c>
      <c r="K883" s="16">
        <v>0.32606447149359302</v>
      </c>
      <c r="L883" s="16">
        <v>0.319951618312181</v>
      </c>
      <c r="M883" s="16"/>
      <c r="N883" s="16">
        <v>0.34029294336774302</v>
      </c>
      <c r="O883" s="16">
        <v>0.25095012171198</v>
      </c>
      <c r="P883" s="16">
        <v>0.28898961099072001</v>
      </c>
      <c r="Q883" s="16">
        <v>0.25276464517042502</v>
      </c>
      <c r="R883" s="16"/>
      <c r="S883" s="16">
        <v>0.32337838140275099</v>
      </c>
      <c r="T883" s="16">
        <v>0.220257276369871</v>
      </c>
      <c r="U883" s="16"/>
      <c r="V883" s="16">
        <v>0.23381205031069599</v>
      </c>
      <c r="W883" s="16">
        <v>0.26055793618497702</v>
      </c>
      <c r="X883" s="16">
        <v>0.33409472050292</v>
      </c>
      <c r="Y883" s="16">
        <v>0.37042418113107101</v>
      </c>
      <c r="Z883" s="16"/>
      <c r="AA883" s="16">
        <v>0.23233042717996</v>
      </c>
      <c r="AB883" s="16">
        <v>0.29105463010583998</v>
      </c>
      <c r="AC883" s="16">
        <v>0.29176329154949998</v>
      </c>
      <c r="AD883" s="16">
        <v>0.29605812099179801</v>
      </c>
      <c r="AE883" s="16">
        <v>0.38657138689010301</v>
      </c>
      <c r="AF883" s="16">
        <v>0.39624989452708298</v>
      </c>
      <c r="AG883" s="16"/>
      <c r="AH883" s="16">
        <v>0.30411495849966702</v>
      </c>
      <c r="AI883" s="16">
        <v>0.32027721457687103</v>
      </c>
      <c r="AJ883" s="16"/>
      <c r="AK883" s="16">
        <v>0.27986250338163698</v>
      </c>
      <c r="AL883" s="16">
        <v>0.33889787621247203</v>
      </c>
      <c r="AM883" s="16"/>
      <c r="AN883" s="16">
        <v>0.30442296375778699</v>
      </c>
      <c r="AO883" s="16">
        <v>0.31798623551300897</v>
      </c>
      <c r="AP883" s="16"/>
      <c r="AQ883" s="16">
        <v>0.369818932695469</v>
      </c>
      <c r="AR883" s="16">
        <v>0.208444124618684</v>
      </c>
      <c r="AS883" s="16">
        <v>0.356305864955623</v>
      </c>
      <c r="AT883" s="16"/>
      <c r="AU883" s="16">
        <v>0.30524737895185899</v>
      </c>
      <c r="AV883" s="16">
        <v>0.25774892019397899</v>
      </c>
      <c r="AW883" s="16"/>
      <c r="AX883" s="16">
        <v>0.29246736823173802</v>
      </c>
      <c r="AY883" s="16">
        <v>0.29805684422790601</v>
      </c>
      <c r="AZ883" s="16"/>
      <c r="BA883" s="16">
        <v>0.26799919808863298</v>
      </c>
      <c r="BB883" s="16">
        <v>0.41859043799618401</v>
      </c>
      <c r="BC883" s="16"/>
      <c r="BD883" s="16">
        <v>0.25077395922627599</v>
      </c>
      <c r="BE883" s="16">
        <v>0.34480800863383698</v>
      </c>
    </row>
    <row r="884" spans="2:57" x14ac:dyDescent="0.35">
      <c r="B884" t="s">
        <v>749</v>
      </c>
      <c r="C884" s="16">
        <v>0.339325929780188</v>
      </c>
      <c r="D884" s="16">
        <v>0.33469281703232501</v>
      </c>
      <c r="E884" s="16">
        <v>0.34114076821726202</v>
      </c>
      <c r="F884" s="16"/>
      <c r="G884" s="16">
        <v>0.35877971317327201</v>
      </c>
      <c r="H884" s="16">
        <v>0.30074279215185001</v>
      </c>
      <c r="I884" s="16">
        <v>0.30333650520486999</v>
      </c>
      <c r="J884" s="16">
        <v>0.29653469032559399</v>
      </c>
      <c r="K884" s="16">
        <v>0.371606274990188</v>
      </c>
      <c r="L884" s="16">
        <v>0.39541545688765301</v>
      </c>
      <c r="M884" s="16"/>
      <c r="N884" s="16">
        <v>0.360821527273335</v>
      </c>
      <c r="O884" s="16">
        <v>0.35638621172641699</v>
      </c>
      <c r="P884" s="16">
        <v>0.34277980763784699</v>
      </c>
      <c r="Q884" s="16">
        <v>0.30357938572175103</v>
      </c>
      <c r="R884" s="16"/>
      <c r="S884" s="16">
        <v>0.35329104465850097</v>
      </c>
      <c r="T884" s="16">
        <v>0.32162788837558498</v>
      </c>
      <c r="U884" s="16"/>
      <c r="V884" s="16">
        <v>0.26087900713255902</v>
      </c>
      <c r="W884" s="16">
        <v>0.37778618862372798</v>
      </c>
      <c r="X884" s="16">
        <v>0.368514596885402</v>
      </c>
      <c r="Y884" s="16">
        <v>0.26168855804860303</v>
      </c>
      <c r="Z884" s="16"/>
      <c r="AA884" s="16">
        <v>0.27065129424665202</v>
      </c>
      <c r="AB884" s="16">
        <v>0.379861528737646</v>
      </c>
      <c r="AC884" s="16">
        <v>0.38115193924655</v>
      </c>
      <c r="AD884" s="16">
        <v>0.40577025363659402</v>
      </c>
      <c r="AE884" s="16">
        <v>0.34854695672691299</v>
      </c>
      <c r="AF884" s="16">
        <v>0.35180239219730702</v>
      </c>
      <c r="AG884" s="16"/>
      <c r="AH884" s="16">
        <v>0.36099484420870098</v>
      </c>
      <c r="AI884" s="16">
        <v>0.370060840197944</v>
      </c>
      <c r="AJ884" s="16"/>
      <c r="AK884" s="16">
        <v>0.32153670060889999</v>
      </c>
      <c r="AL884" s="16">
        <v>0.36715032313669299</v>
      </c>
      <c r="AM884" s="16"/>
      <c r="AN884" s="16">
        <v>0.33893750855284599</v>
      </c>
      <c r="AO884" s="16">
        <v>0.35995632520555199</v>
      </c>
      <c r="AP884" s="16"/>
      <c r="AQ884" s="16">
        <v>0.33132579102127502</v>
      </c>
      <c r="AR884" s="16">
        <v>0.34761729873971797</v>
      </c>
      <c r="AS884" s="16">
        <v>0.35160670007085598</v>
      </c>
      <c r="AT884" s="16"/>
      <c r="AU884" s="16">
        <v>0.36242929867304102</v>
      </c>
      <c r="AV884" s="16">
        <v>0.31043464959392902</v>
      </c>
      <c r="AW884" s="16"/>
      <c r="AX884" s="16">
        <v>0.35146134843216498</v>
      </c>
      <c r="AY884" s="16">
        <v>0.32270187347505502</v>
      </c>
      <c r="AZ884" s="16"/>
      <c r="BA884" s="16">
        <v>0.41282422061213803</v>
      </c>
      <c r="BB884" s="16">
        <v>0.29010524840616903</v>
      </c>
      <c r="BC884" s="16"/>
      <c r="BD884" s="16">
        <v>0.36030492325702901</v>
      </c>
      <c r="BE884" s="16">
        <v>0.38423751596630401</v>
      </c>
    </row>
    <row r="885" spans="2:57" x14ac:dyDescent="0.35">
      <c r="B885" t="s">
        <v>750</v>
      </c>
      <c r="C885" s="16">
        <v>0.178968396400876</v>
      </c>
      <c r="D885" s="16">
        <v>0.19340755146014699</v>
      </c>
      <c r="E885" s="16">
        <v>0.16701930494555201</v>
      </c>
      <c r="F885" s="16"/>
      <c r="G885" s="16">
        <v>0.26165625565346801</v>
      </c>
      <c r="H885" s="16">
        <v>0.21085682176047099</v>
      </c>
      <c r="I885" s="16">
        <v>0.156713921012335</v>
      </c>
      <c r="J885" s="16">
        <v>0.16554047717053999</v>
      </c>
      <c r="K885" s="16">
        <v>0.19266047560534399</v>
      </c>
      <c r="L885" s="16">
        <v>0.120803836381215</v>
      </c>
      <c r="M885" s="16"/>
      <c r="N885" s="16">
        <v>0.119182844598925</v>
      </c>
      <c r="O885" s="16">
        <v>0.19678547171698799</v>
      </c>
      <c r="P885" s="16">
        <v>0.18007802990004099</v>
      </c>
      <c r="Q885" s="16">
        <v>0.204323526579505</v>
      </c>
      <c r="R885" s="16"/>
      <c r="S885" s="16">
        <v>0.14900983471999099</v>
      </c>
      <c r="T885" s="16">
        <v>0.222713632088267</v>
      </c>
      <c r="U885" s="16"/>
      <c r="V885" s="16">
        <v>0.227078344227999</v>
      </c>
      <c r="W885" s="16">
        <v>0.182657082722185</v>
      </c>
      <c r="X885" s="16">
        <v>0.139283978300101</v>
      </c>
      <c r="Y885" s="16">
        <v>0.140644174996819</v>
      </c>
      <c r="Z885" s="16"/>
      <c r="AA885" s="16">
        <v>0.22919366639598801</v>
      </c>
      <c r="AB885" s="16">
        <v>0.164003077970823</v>
      </c>
      <c r="AC885" s="16">
        <v>0.17992863802258699</v>
      </c>
      <c r="AD885" s="16">
        <v>0.15817920018502499</v>
      </c>
      <c r="AE885" s="16">
        <v>6.7998016073962206E-2</v>
      </c>
      <c r="AF885" s="16">
        <v>9.6488054574066506E-2</v>
      </c>
      <c r="AG885" s="16"/>
      <c r="AH885" s="16">
        <v>0.16075005190133099</v>
      </c>
      <c r="AI885" s="16">
        <v>0.136350062471851</v>
      </c>
      <c r="AJ885" s="16"/>
      <c r="AK885" s="16">
        <v>0.21383259632951601</v>
      </c>
      <c r="AL885" s="16">
        <v>0.128942885928651</v>
      </c>
      <c r="AM885" s="16"/>
      <c r="AN885" s="16">
        <v>0.157848785988495</v>
      </c>
      <c r="AO885" s="16">
        <v>0.174184978041138</v>
      </c>
      <c r="AP885" s="16"/>
      <c r="AQ885" s="16">
        <v>0.14574075754681801</v>
      </c>
      <c r="AR885" s="16">
        <v>0.244224090800092</v>
      </c>
      <c r="AS885" s="16">
        <v>9.7031608306978198E-2</v>
      </c>
      <c r="AT885" s="16"/>
      <c r="AU885" s="16">
        <v>0.17327240788005999</v>
      </c>
      <c r="AV885" s="16">
        <v>0.18880184219641999</v>
      </c>
      <c r="AW885" s="16"/>
      <c r="AX885" s="16">
        <v>0.17534659954668899</v>
      </c>
      <c r="AY885" s="16">
        <v>0.18243514432046601</v>
      </c>
      <c r="AZ885" s="16"/>
      <c r="BA885" s="16">
        <v>0.15431129350325001</v>
      </c>
      <c r="BB885" s="16">
        <v>0.20644950509340701</v>
      </c>
      <c r="BC885" s="16"/>
      <c r="BD885" s="16">
        <v>0.20414752016086299</v>
      </c>
      <c r="BE885" s="16">
        <v>0.122401940438878</v>
      </c>
    </row>
    <row r="886" spans="2:57" x14ac:dyDescent="0.35">
      <c r="B886" t="s">
        <v>751</v>
      </c>
      <c r="C886" s="16">
        <v>5.2319878187813099E-2</v>
      </c>
      <c r="D886" s="16">
        <v>6.3831538591916398E-2</v>
      </c>
      <c r="E886" s="16">
        <v>4.19177812640779E-2</v>
      </c>
      <c r="F886" s="16"/>
      <c r="G886" s="16">
        <v>6.1982012028983499E-2</v>
      </c>
      <c r="H886" s="16">
        <v>4.5762185661133999E-2</v>
      </c>
      <c r="I886" s="16">
        <v>0.10739042157041601</v>
      </c>
      <c r="J886" s="16">
        <v>6.8291078691158996E-2</v>
      </c>
      <c r="K886" s="16">
        <v>9.8636534847115105E-3</v>
      </c>
      <c r="L886" s="16">
        <v>3.1019783188905501E-2</v>
      </c>
      <c r="M886" s="16"/>
      <c r="N886" s="16">
        <v>4.0178624767595102E-2</v>
      </c>
      <c r="O886" s="16">
        <v>4.1187809774315201E-2</v>
      </c>
      <c r="P886" s="16">
        <v>5.1203985098720303E-2</v>
      </c>
      <c r="Q886" s="16">
        <v>7.2472409830322201E-2</v>
      </c>
      <c r="R886" s="16"/>
      <c r="S886" s="16">
        <v>4.1263927654156297E-2</v>
      </c>
      <c r="T886" s="16">
        <v>6.8457336813878E-2</v>
      </c>
      <c r="U886" s="16"/>
      <c r="V886" s="16">
        <v>3.8930661325897897E-2</v>
      </c>
      <c r="W886" s="16">
        <v>6.0311087161601301E-2</v>
      </c>
      <c r="X886" s="16">
        <v>5.4458646677652399E-2</v>
      </c>
      <c r="Y886" s="16">
        <v>4.63125296991043E-2</v>
      </c>
      <c r="Z886" s="16"/>
      <c r="AA886" s="16">
        <v>4.7067323364162097E-2</v>
      </c>
      <c r="AB886" s="16">
        <v>5.3706601626791403E-2</v>
      </c>
      <c r="AC886" s="16">
        <v>5.1731066687954401E-2</v>
      </c>
      <c r="AD886" s="16">
        <v>5.5143789123462697E-2</v>
      </c>
      <c r="AE886" s="16">
        <v>7.3826452156207104E-2</v>
      </c>
      <c r="AF886" s="16">
        <v>2.9975051072885998E-2</v>
      </c>
      <c r="AG886" s="16"/>
      <c r="AH886" s="16">
        <v>5.7830615413183697E-2</v>
      </c>
      <c r="AI886" s="16">
        <v>4.8948456107970099E-2</v>
      </c>
      <c r="AJ886" s="16"/>
      <c r="AK886" s="16">
        <v>6.8252657565614203E-2</v>
      </c>
      <c r="AL886" s="16">
        <v>5.0543087453977897E-2</v>
      </c>
      <c r="AM886" s="16"/>
      <c r="AN886" s="16">
        <v>6.3178514596210905E-2</v>
      </c>
      <c r="AO886" s="16">
        <v>3.8567720743922597E-2</v>
      </c>
      <c r="AP886" s="16"/>
      <c r="AQ886" s="16">
        <v>6.2973763972325097E-2</v>
      </c>
      <c r="AR886" s="16">
        <v>3.3477285596540597E-2</v>
      </c>
      <c r="AS886" s="16">
        <v>7.76122028224209E-2</v>
      </c>
      <c r="AT886" s="16"/>
      <c r="AU886" s="16">
        <v>4.7980033295171198E-2</v>
      </c>
      <c r="AV886" s="16">
        <v>5.8343227667664699E-2</v>
      </c>
      <c r="AW886" s="16"/>
      <c r="AX886" s="16">
        <v>4.9337894375067602E-2</v>
      </c>
      <c r="AY886" s="16">
        <v>6.0599680313420001E-2</v>
      </c>
      <c r="AZ886" s="16"/>
      <c r="BA886" s="16">
        <v>5.4252390679256302E-2</v>
      </c>
      <c r="BB886" s="16">
        <v>2.3948128923449299E-2</v>
      </c>
      <c r="BC886" s="16"/>
      <c r="BD886" s="16">
        <v>6.1774754010947001E-2</v>
      </c>
      <c r="BE886" s="16">
        <v>5.0755543573454499E-2</v>
      </c>
    </row>
    <row r="887" spans="2:57" x14ac:dyDescent="0.35">
      <c r="B887" t="s">
        <v>752</v>
      </c>
      <c r="C887" s="16">
        <v>9.3191306761776005E-2</v>
      </c>
      <c r="D887" s="16">
        <v>9.8549398712128505E-2</v>
      </c>
      <c r="E887" s="16">
        <v>8.9016731793347598E-2</v>
      </c>
      <c r="F887" s="16"/>
      <c r="G887" s="16">
        <v>3.4248653954770503E-2</v>
      </c>
      <c r="H887" s="16">
        <v>9.1554743890989304E-2</v>
      </c>
      <c r="I887" s="16">
        <v>0.13571992845042699</v>
      </c>
      <c r="J887" s="16">
        <v>0.115522109609347</v>
      </c>
      <c r="K887" s="16">
        <v>6.7644176773085193E-2</v>
      </c>
      <c r="L887" s="16">
        <v>9.8992987460896201E-2</v>
      </c>
      <c r="M887" s="16"/>
      <c r="N887" s="16">
        <v>0.107885696923432</v>
      </c>
      <c r="O887" s="16">
        <v>0.105477792565071</v>
      </c>
      <c r="P887" s="16">
        <v>7.4685398431687797E-2</v>
      </c>
      <c r="Q887" s="16">
        <v>0.101729906656176</v>
      </c>
      <c r="R887" s="16"/>
      <c r="S887" s="16">
        <v>8.4030680415957001E-2</v>
      </c>
      <c r="T887" s="16">
        <v>0.104575054849929</v>
      </c>
      <c r="U887" s="16"/>
      <c r="V887" s="16">
        <v>0.11972067424151001</v>
      </c>
      <c r="W887" s="16">
        <v>7.70910056499369E-2</v>
      </c>
      <c r="X887" s="16">
        <v>8.8025425831556994E-2</v>
      </c>
      <c r="Y887" s="16">
        <v>0.113796740777211</v>
      </c>
      <c r="Z887" s="16"/>
      <c r="AA887" s="16">
        <v>0.111101821397592</v>
      </c>
      <c r="AB887" s="16">
        <v>8.7434103805484803E-2</v>
      </c>
      <c r="AC887" s="16">
        <v>6.8950428300125502E-2</v>
      </c>
      <c r="AD887" s="16">
        <v>7.1371083138498603E-2</v>
      </c>
      <c r="AE887" s="16">
        <v>0.10652478837023099</v>
      </c>
      <c r="AF887" s="16">
        <v>8.9354845586030102E-2</v>
      </c>
      <c r="AG887" s="16"/>
      <c r="AH887" s="16">
        <v>9.2129276305305499E-2</v>
      </c>
      <c r="AI887" s="16">
        <v>9.1605459817316007E-2</v>
      </c>
      <c r="AJ887" s="16"/>
      <c r="AK887" s="16">
        <v>8.6008237480559496E-2</v>
      </c>
      <c r="AL887" s="16">
        <v>9.0194440483734498E-2</v>
      </c>
      <c r="AM887" s="16"/>
      <c r="AN887" s="16">
        <v>0.10617837698101699</v>
      </c>
      <c r="AO887" s="16">
        <v>8.4081131100433401E-2</v>
      </c>
      <c r="AP887" s="16"/>
      <c r="AQ887" s="16">
        <v>7.8025829439431094E-2</v>
      </c>
      <c r="AR887" s="16">
        <v>0.10797011018904799</v>
      </c>
      <c r="AS887" s="16">
        <v>8.6202659408473201E-2</v>
      </c>
      <c r="AT887" s="16"/>
      <c r="AU887" s="16">
        <v>8.2637030179857296E-2</v>
      </c>
      <c r="AV887" s="16">
        <v>0.103479682445135</v>
      </c>
      <c r="AW887" s="16"/>
      <c r="AX887" s="16">
        <v>9.8473148255536297E-2</v>
      </c>
      <c r="AY887" s="16">
        <v>7.8913219725116404E-2</v>
      </c>
      <c r="AZ887" s="16"/>
      <c r="BA887" s="16">
        <v>9.7658782393451798E-2</v>
      </c>
      <c r="BB887" s="16">
        <v>5.0303130961534902E-2</v>
      </c>
      <c r="BC887" s="16"/>
      <c r="BD887" s="16">
        <v>0.10939671542771599</v>
      </c>
      <c r="BE887" s="16">
        <v>7.5576415033587002E-2</v>
      </c>
    </row>
    <row r="888" spans="2:57" x14ac:dyDescent="0.35">
      <c r="B888" t="s">
        <v>110</v>
      </c>
      <c r="C888" s="16">
        <v>5.5020676250675797E-2</v>
      </c>
      <c r="D888" s="16">
        <v>3.5907321649200699E-2</v>
      </c>
      <c r="E888" s="16">
        <v>7.3666726202799501E-2</v>
      </c>
      <c r="F888" s="16"/>
      <c r="G888" s="16">
        <v>6.0610557789273399E-2</v>
      </c>
      <c r="H888" s="16">
        <v>9.2580303410456602E-2</v>
      </c>
      <c r="I888" s="16">
        <v>4.6044282277212502E-2</v>
      </c>
      <c r="J888" s="16">
        <v>6.9896096886714804E-2</v>
      </c>
      <c r="K888" s="16">
        <v>3.2160947653078503E-2</v>
      </c>
      <c r="L888" s="16">
        <v>3.38163177691495E-2</v>
      </c>
      <c r="M888" s="16"/>
      <c r="N888" s="16">
        <v>3.1638363068969701E-2</v>
      </c>
      <c r="O888" s="16">
        <v>4.9212592505228497E-2</v>
      </c>
      <c r="P888" s="16">
        <v>6.2263167940983098E-2</v>
      </c>
      <c r="Q888" s="16">
        <v>6.5130126041819503E-2</v>
      </c>
      <c r="R888" s="16"/>
      <c r="S888" s="16">
        <v>4.9026131148643702E-2</v>
      </c>
      <c r="T888" s="16">
        <v>6.2368811502470201E-2</v>
      </c>
      <c r="U888" s="16"/>
      <c r="V888" s="16">
        <v>0.119579262761338</v>
      </c>
      <c r="W888" s="16">
        <v>4.1596699657571103E-2</v>
      </c>
      <c r="X888" s="16">
        <v>1.56226318023674E-2</v>
      </c>
      <c r="Y888" s="16">
        <v>6.7133815347190498E-2</v>
      </c>
      <c r="Z888" s="16"/>
      <c r="AA888" s="16">
        <v>0.109655467415647</v>
      </c>
      <c r="AB888" s="16">
        <v>2.3940057753415001E-2</v>
      </c>
      <c r="AC888" s="16">
        <v>2.6474636193283101E-2</v>
      </c>
      <c r="AD888" s="16">
        <v>1.3477552924621701E-2</v>
      </c>
      <c r="AE888" s="16">
        <v>1.6532399782584101E-2</v>
      </c>
      <c r="AF888" s="16">
        <v>3.6129762042626898E-2</v>
      </c>
      <c r="AG888" s="16"/>
      <c r="AH888" s="16">
        <v>2.4180253671811099E-2</v>
      </c>
      <c r="AI888" s="16">
        <v>3.2757966828048303E-2</v>
      </c>
      <c r="AJ888" s="16"/>
      <c r="AK888" s="16">
        <v>3.0507304633773699E-2</v>
      </c>
      <c r="AL888" s="16">
        <v>2.4271386784472299E-2</v>
      </c>
      <c r="AM888" s="16"/>
      <c r="AN888" s="16">
        <v>2.94338501236431E-2</v>
      </c>
      <c r="AO888" s="16">
        <v>2.5223609395945899E-2</v>
      </c>
      <c r="AP888" s="16"/>
      <c r="AQ888" s="16">
        <v>1.21149253246817E-2</v>
      </c>
      <c r="AR888" s="16">
        <v>5.8267090055918E-2</v>
      </c>
      <c r="AS888" s="16">
        <v>3.1240964435649499E-2</v>
      </c>
      <c r="AT888" s="16"/>
      <c r="AU888" s="16">
        <v>2.8433851020011801E-2</v>
      </c>
      <c r="AV888" s="16">
        <v>8.11916779028721E-2</v>
      </c>
      <c r="AW888" s="16"/>
      <c r="AX888" s="16">
        <v>3.2913641158803998E-2</v>
      </c>
      <c r="AY888" s="16">
        <v>5.7293237938036597E-2</v>
      </c>
      <c r="AZ888" s="16"/>
      <c r="BA888" s="16">
        <v>1.29541147232697E-2</v>
      </c>
      <c r="BB888" s="16">
        <v>1.06035486192558E-2</v>
      </c>
      <c r="BC888" s="16"/>
      <c r="BD888" s="16">
        <v>1.36021279171689E-2</v>
      </c>
      <c r="BE888" s="16">
        <v>2.2220576353939901E-2</v>
      </c>
    </row>
    <row r="889" spans="2:57" x14ac:dyDescent="0.35">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c r="AA889" s="16"/>
      <c r="AB889" s="16"/>
      <c r="AC889" s="16"/>
      <c r="AD889" s="16"/>
      <c r="AE889" s="16"/>
      <c r="AF889" s="16"/>
      <c r="AG889" s="16"/>
      <c r="AH889" s="16"/>
      <c r="AI889" s="16"/>
      <c r="AJ889" s="16"/>
      <c r="AK889" s="16"/>
      <c r="AL889" s="16"/>
      <c r="AM889" s="16"/>
      <c r="AN889" s="16"/>
      <c r="AO889" s="16"/>
      <c r="AP889" s="16"/>
      <c r="AQ889" s="16"/>
      <c r="AR889" s="16"/>
      <c r="AS889" s="16"/>
      <c r="AT889" s="16"/>
      <c r="AU889" s="16"/>
      <c r="AV889" s="16"/>
      <c r="AW889" s="16"/>
      <c r="AX889" s="16"/>
      <c r="AY889" s="16"/>
      <c r="AZ889" s="16"/>
      <c r="BA889" s="16"/>
      <c r="BB889" s="16"/>
      <c r="BC889" s="16"/>
      <c r="BD889" s="16"/>
      <c r="BE889" s="16"/>
    </row>
    <row r="890" spans="2:57" x14ac:dyDescent="0.35">
      <c r="B890" s="7" t="s">
        <v>753</v>
      </c>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c r="AA890" s="16"/>
      <c r="AB890" s="16"/>
      <c r="AC890" s="16"/>
      <c r="AD890" s="16"/>
      <c r="AE890" s="16"/>
      <c r="AF890" s="16"/>
      <c r="AG890" s="16"/>
      <c r="AH890" s="16"/>
      <c r="AI890" s="16"/>
      <c r="AJ890" s="16"/>
      <c r="AK890" s="16"/>
      <c r="AL890" s="16"/>
      <c r="AM890" s="16"/>
      <c r="AN890" s="16"/>
      <c r="AO890" s="16"/>
      <c r="AP890" s="16"/>
      <c r="AQ890" s="16"/>
      <c r="AR890" s="16"/>
      <c r="AS890" s="16"/>
      <c r="AT890" s="16"/>
      <c r="AU890" s="16"/>
      <c r="AV890" s="16"/>
      <c r="AW890" s="16"/>
      <c r="AX890" s="16"/>
      <c r="AY890" s="16"/>
      <c r="AZ890" s="16"/>
      <c r="BA890" s="16"/>
      <c r="BB890" s="16"/>
      <c r="BC890" s="16"/>
      <c r="BD890" s="16"/>
      <c r="BE890" s="16"/>
    </row>
    <row r="891" spans="2:57" x14ac:dyDescent="0.35">
      <c r="B891" s="15" t="s">
        <v>14</v>
      </c>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c r="AX891" s="16"/>
      <c r="AY891" s="16"/>
      <c r="AZ891" s="16"/>
      <c r="BA891" s="16"/>
      <c r="BB891" s="16"/>
      <c r="BC891" s="16"/>
      <c r="BD891" s="16"/>
      <c r="BE891" s="16"/>
    </row>
    <row r="892" spans="2:57" x14ac:dyDescent="0.35">
      <c r="B892" t="s">
        <v>754</v>
      </c>
      <c r="C892" s="16">
        <v>0.39977641698775301</v>
      </c>
      <c r="D892" s="16">
        <v>0.42213312299102301</v>
      </c>
      <c r="E892" s="16">
        <v>0.37277360271570498</v>
      </c>
      <c r="F892" s="16"/>
      <c r="G892" s="16">
        <v>0.29952498719270598</v>
      </c>
      <c r="H892" s="16">
        <v>0.38114740655132201</v>
      </c>
      <c r="I892" s="16">
        <v>0.36047852925062601</v>
      </c>
      <c r="J892" s="16">
        <v>0.454363803146203</v>
      </c>
      <c r="K892" s="16">
        <v>0.42962834774630199</v>
      </c>
      <c r="L892" s="16">
        <v>0.439126657962713</v>
      </c>
      <c r="M892" s="16"/>
      <c r="N892" s="16">
        <v>0.469388747683056</v>
      </c>
      <c r="O892" s="16">
        <v>0.44081472267872301</v>
      </c>
      <c r="P892" s="16">
        <v>0.39015761666923099</v>
      </c>
      <c r="Q892" s="16">
        <v>0.32980927568819701</v>
      </c>
      <c r="R892" s="16"/>
      <c r="S892" s="16">
        <v>0.40818355321713001</v>
      </c>
      <c r="T892" s="16">
        <v>0.391073690034347</v>
      </c>
      <c r="U892" s="16"/>
      <c r="V892" s="16">
        <v>0.32195910114869097</v>
      </c>
      <c r="W892" s="16">
        <v>0.429926460940529</v>
      </c>
      <c r="X892" s="16">
        <v>0.42643926257326897</v>
      </c>
      <c r="Y892" s="16">
        <v>0.407800849470771</v>
      </c>
      <c r="Z892" s="16"/>
      <c r="AA892" s="16">
        <v>0.31313089698096103</v>
      </c>
      <c r="AB892" s="16">
        <v>0.45768242770201101</v>
      </c>
      <c r="AC892" s="16">
        <v>0.37704247052629503</v>
      </c>
      <c r="AD892" s="16">
        <v>0.46372638138566302</v>
      </c>
      <c r="AE892" s="16">
        <v>0.46458786299014998</v>
      </c>
      <c r="AF892" s="16">
        <v>0.59894668122336203</v>
      </c>
      <c r="AG892" s="16"/>
      <c r="AH892" s="16">
        <v>0.58906022313238404</v>
      </c>
      <c r="AI892" s="16">
        <v>0.25800277830891699</v>
      </c>
      <c r="AJ892" s="16"/>
      <c r="AK892" s="16">
        <v>0.52944272398304704</v>
      </c>
      <c r="AL892" s="16">
        <v>0.27935999075823598</v>
      </c>
      <c r="AM892" s="16"/>
      <c r="AN892" s="16">
        <v>0.61119952187611004</v>
      </c>
      <c r="AO892" s="16">
        <v>0.24890490197102899</v>
      </c>
      <c r="AP892" s="16"/>
      <c r="AQ892" s="16">
        <v>0.72155454909374706</v>
      </c>
      <c r="AR892" s="16">
        <v>0.40133227776472802</v>
      </c>
      <c r="AS892" s="16">
        <v>0.23610319338757799</v>
      </c>
      <c r="AT892" s="16"/>
      <c r="AU892" s="16">
        <v>0.41153359996209699</v>
      </c>
      <c r="AV892" s="16">
        <v>0.39034681074979699</v>
      </c>
      <c r="AW892" s="16"/>
      <c r="AX892" s="16">
        <v>0.42067726693004198</v>
      </c>
      <c r="AY892" s="16">
        <v>0.371350319870214</v>
      </c>
      <c r="AZ892" s="16"/>
      <c r="BA892" s="16">
        <v>0.45476133706315902</v>
      </c>
      <c r="BB892" s="16">
        <v>0.49982668173572398</v>
      </c>
      <c r="BC892" s="16"/>
      <c r="BD892" s="16">
        <v>0.44729650353017503</v>
      </c>
      <c r="BE892" s="16">
        <v>0.47079157209254202</v>
      </c>
    </row>
    <row r="893" spans="2:57" x14ac:dyDescent="0.35">
      <c r="B893" t="s">
        <v>755</v>
      </c>
      <c r="C893" s="16">
        <v>0.28705342877732298</v>
      </c>
      <c r="D893" s="16">
        <v>0.30642911059716399</v>
      </c>
      <c r="E893" s="16">
        <v>0.27147358584869602</v>
      </c>
      <c r="F893" s="16"/>
      <c r="G893" s="16">
        <v>0.32497704070264399</v>
      </c>
      <c r="H893" s="16">
        <v>0.28044377822392702</v>
      </c>
      <c r="I893" s="16">
        <v>0.337057384834961</v>
      </c>
      <c r="J893" s="16">
        <v>0.22181911059687201</v>
      </c>
      <c r="K893" s="16">
        <v>0.26449961349096501</v>
      </c>
      <c r="L893" s="16">
        <v>0.299065262717297</v>
      </c>
      <c r="M893" s="16"/>
      <c r="N893" s="16">
        <v>0.26574093298883</v>
      </c>
      <c r="O893" s="16">
        <v>0.28132778301669098</v>
      </c>
      <c r="P893" s="16">
        <v>0.27027525810752601</v>
      </c>
      <c r="Q893" s="16">
        <v>0.33419854081386002</v>
      </c>
      <c r="R893" s="16"/>
      <c r="S893" s="16">
        <v>0.31788070667499102</v>
      </c>
      <c r="T893" s="16">
        <v>0.24229592025900101</v>
      </c>
      <c r="U893" s="16"/>
      <c r="V893" s="16">
        <v>0.23294499812163399</v>
      </c>
      <c r="W893" s="16">
        <v>0.29678478336142999</v>
      </c>
      <c r="X893" s="16">
        <v>0.31474293091313099</v>
      </c>
      <c r="Y893" s="16">
        <v>0.32679005404474798</v>
      </c>
      <c r="Z893" s="16"/>
      <c r="AA893" s="16">
        <v>0.29006319209460002</v>
      </c>
      <c r="AB893" s="16">
        <v>0.25706548673894503</v>
      </c>
      <c r="AC893" s="16">
        <v>0.29478963936698999</v>
      </c>
      <c r="AD893" s="16">
        <v>0.31472215655160202</v>
      </c>
      <c r="AE893" s="16">
        <v>0.27341896918671599</v>
      </c>
      <c r="AF893" s="16">
        <v>0.247410042588769</v>
      </c>
      <c r="AG893" s="16"/>
      <c r="AH893" s="16">
        <v>0.211517238742994</v>
      </c>
      <c r="AI893" s="16">
        <v>0.49399933653276901</v>
      </c>
      <c r="AJ893" s="16"/>
      <c r="AK893" s="16">
        <v>0.25176411877829102</v>
      </c>
      <c r="AL893" s="16">
        <v>0.46669282690186498</v>
      </c>
      <c r="AM893" s="16"/>
      <c r="AN893" s="16">
        <v>0.23691052867860399</v>
      </c>
      <c r="AO893" s="16">
        <v>0.49290470785325202</v>
      </c>
      <c r="AP893" s="16"/>
      <c r="AQ893" s="16">
        <v>0.13884217983408001</v>
      </c>
      <c r="AR893" s="16">
        <v>0.19924773988386499</v>
      </c>
      <c r="AS893" s="16">
        <v>0.56809743815930103</v>
      </c>
      <c r="AT893" s="16"/>
      <c r="AU893" s="16">
        <v>0.31011340886632799</v>
      </c>
      <c r="AV893" s="16">
        <v>0.25987615763549299</v>
      </c>
      <c r="AW893" s="16"/>
      <c r="AX893" s="16">
        <v>0.299879016057438</v>
      </c>
      <c r="AY893" s="16">
        <v>0.268000412855118</v>
      </c>
      <c r="AZ893" s="16"/>
      <c r="BA893" s="16">
        <v>0.31740256695692398</v>
      </c>
      <c r="BB893" s="16">
        <v>0.25017179597259498</v>
      </c>
      <c r="BC893" s="16"/>
      <c r="BD893" s="16">
        <v>0.29896986750841198</v>
      </c>
      <c r="BE893" s="16">
        <v>0.30607363030449702</v>
      </c>
    </row>
    <row r="894" spans="2:57" x14ac:dyDescent="0.35">
      <c r="B894" t="s">
        <v>110</v>
      </c>
      <c r="C894" s="16">
        <v>0.313170154234924</v>
      </c>
      <c r="D894" s="16">
        <v>0.271437766411813</v>
      </c>
      <c r="E894" s="16">
        <v>0.355752811435599</v>
      </c>
      <c r="F894" s="16"/>
      <c r="G894" s="16">
        <v>0.37549797210465002</v>
      </c>
      <c r="H894" s="16">
        <v>0.33840881522475003</v>
      </c>
      <c r="I894" s="16">
        <v>0.30246408591441198</v>
      </c>
      <c r="J894" s="16">
        <v>0.32381708625692501</v>
      </c>
      <c r="K894" s="16">
        <v>0.305872038762733</v>
      </c>
      <c r="L894" s="16">
        <v>0.26180807931998901</v>
      </c>
      <c r="M894" s="16"/>
      <c r="N894" s="16">
        <v>0.264870319328115</v>
      </c>
      <c r="O894" s="16">
        <v>0.27785749430458601</v>
      </c>
      <c r="P894" s="16">
        <v>0.339567125223243</v>
      </c>
      <c r="Q894" s="16">
        <v>0.33599218349794302</v>
      </c>
      <c r="R894" s="16"/>
      <c r="S894" s="16">
        <v>0.27393574010787902</v>
      </c>
      <c r="T894" s="16">
        <v>0.36663038970665202</v>
      </c>
      <c r="U894" s="16"/>
      <c r="V894" s="16">
        <v>0.44509590072967398</v>
      </c>
      <c r="W894" s="16">
        <v>0.27328875569804101</v>
      </c>
      <c r="X894" s="16">
        <v>0.25881780651359998</v>
      </c>
      <c r="Y894" s="16">
        <v>0.26540909648448102</v>
      </c>
      <c r="Z894" s="16"/>
      <c r="AA894" s="16">
        <v>0.39680591092443901</v>
      </c>
      <c r="AB894" s="16">
        <v>0.28525208555904402</v>
      </c>
      <c r="AC894" s="16">
        <v>0.32816789010671499</v>
      </c>
      <c r="AD894" s="16">
        <v>0.22155146206273499</v>
      </c>
      <c r="AE894" s="16">
        <v>0.26199316782313398</v>
      </c>
      <c r="AF894" s="16">
        <v>0.15364327618786999</v>
      </c>
      <c r="AG894" s="16"/>
      <c r="AH894" s="16">
        <v>0.19942253812462199</v>
      </c>
      <c r="AI894" s="16">
        <v>0.247997885158313</v>
      </c>
      <c r="AJ894" s="16"/>
      <c r="AK894" s="16">
        <v>0.21879315723866299</v>
      </c>
      <c r="AL894" s="16">
        <v>0.25394718233989899</v>
      </c>
      <c r="AM894" s="16"/>
      <c r="AN894" s="16">
        <v>0.151889949445286</v>
      </c>
      <c r="AO894" s="16">
        <v>0.25819039017571899</v>
      </c>
      <c r="AP894" s="16"/>
      <c r="AQ894" s="16">
        <v>0.13960327107217299</v>
      </c>
      <c r="AR894" s="16">
        <v>0.39941998235140702</v>
      </c>
      <c r="AS894" s="16">
        <v>0.19579936845312099</v>
      </c>
      <c r="AT894" s="16"/>
      <c r="AU894" s="16">
        <v>0.27835299117157503</v>
      </c>
      <c r="AV894" s="16">
        <v>0.34977703161471002</v>
      </c>
      <c r="AW894" s="16"/>
      <c r="AX894" s="16">
        <v>0.27944371701252002</v>
      </c>
      <c r="AY894" s="16">
        <v>0.36064926727466801</v>
      </c>
      <c r="AZ894" s="16"/>
      <c r="BA894" s="16">
        <v>0.227836095979918</v>
      </c>
      <c r="BB894" s="16">
        <v>0.25000152229167999</v>
      </c>
      <c r="BC894" s="16"/>
      <c r="BD894" s="16">
        <v>0.25373362896141299</v>
      </c>
      <c r="BE894" s="16">
        <v>0.22313479760296101</v>
      </c>
    </row>
    <row r="895" spans="2:57" x14ac:dyDescent="0.35">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c r="AA895" s="16"/>
      <c r="AB895" s="16"/>
      <c r="AC895" s="16"/>
      <c r="AD895" s="16"/>
      <c r="AE895" s="16"/>
      <c r="AF895" s="16"/>
      <c r="AG895" s="16"/>
      <c r="AH895" s="16"/>
      <c r="AI895" s="16"/>
      <c r="AJ895" s="16"/>
      <c r="AK895" s="16"/>
      <c r="AL895" s="16"/>
      <c r="AM895" s="16"/>
      <c r="AN895" s="16"/>
      <c r="AO895" s="16"/>
      <c r="AP895" s="16"/>
      <c r="AQ895" s="16"/>
      <c r="AR895" s="16"/>
      <c r="AS895" s="16"/>
      <c r="AT895" s="16"/>
      <c r="AU895" s="16"/>
      <c r="AV895" s="16"/>
      <c r="AW895" s="16"/>
      <c r="AX895" s="16"/>
      <c r="AY895" s="16"/>
      <c r="AZ895" s="16"/>
      <c r="BA895" s="16"/>
      <c r="BB895" s="16"/>
      <c r="BC895" s="16"/>
      <c r="BD895" s="16"/>
      <c r="BE895" s="16"/>
    </row>
    <row r="896" spans="2:57" x14ac:dyDescent="0.35">
      <c r="B896" s="7" t="s">
        <v>756</v>
      </c>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c r="AA896" s="16"/>
      <c r="AB896" s="16"/>
      <c r="AC896" s="16"/>
      <c r="AD896" s="16"/>
      <c r="AE896" s="16"/>
      <c r="AF896" s="16"/>
      <c r="AG896" s="16"/>
      <c r="AH896" s="16"/>
      <c r="AI896" s="16"/>
      <c r="AJ896" s="16"/>
      <c r="AK896" s="16"/>
      <c r="AL896" s="16"/>
      <c r="AM896" s="16"/>
      <c r="AN896" s="16"/>
      <c r="AO896" s="16"/>
      <c r="AP896" s="16"/>
      <c r="AQ896" s="16"/>
      <c r="AR896" s="16"/>
      <c r="AS896" s="16"/>
      <c r="AT896" s="16"/>
      <c r="AU896" s="16"/>
      <c r="AV896" s="16"/>
      <c r="AW896" s="16"/>
      <c r="AX896" s="16"/>
      <c r="AY896" s="16"/>
      <c r="AZ896" s="16"/>
      <c r="BA896" s="16"/>
      <c r="BB896" s="16"/>
      <c r="BC896" s="16"/>
      <c r="BD896" s="16"/>
      <c r="BE896" s="16"/>
    </row>
    <row r="897" spans="2:57" x14ac:dyDescent="0.35">
      <c r="B897" s="15" t="s">
        <v>14</v>
      </c>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c r="AA897" s="16"/>
      <c r="AB897" s="16"/>
      <c r="AC897" s="16"/>
      <c r="AD897" s="16"/>
      <c r="AE897" s="16"/>
      <c r="AF897" s="16"/>
      <c r="AG897" s="16"/>
      <c r="AH897" s="16"/>
      <c r="AI897" s="16"/>
      <c r="AJ897" s="16"/>
      <c r="AK897" s="16"/>
      <c r="AL897" s="16"/>
      <c r="AM897" s="16"/>
      <c r="AN897" s="16"/>
      <c r="AO897" s="16"/>
      <c r="AP897" s="16"/>
      <c r="AQ897" s="16"/>
      <c r="AR897" s="16"/>
      <c r="AS897" s="16"/>
      <c r="AT897" s="16"/>
      <c r="AU897" s="16"/>
      <c r="AV897" s="16"/>
      <c r="AW897" s="16"/>
      <c r="AX897" s="16"/>
      <c r="AY897" s="16"/>
      <c r="AZ897" s="16"/>
      <c r="BA897" s="16"/>
      <c r="BB897" s="16"/>
      <c r="BC897" s="16"/>
      <c r="BD897" s="16"/>
      <c r="BE897" s="16"/>
    </row>
    <row r="898" spans="2:57" x14ac:dyDescent="0.35">
      <c r="B898" t="s">
        <v>91</v>
      </c>
      <c r="C898" s="16">
        <v>0.12857487744319501</v>
      </c>
      <c r="D898" s="16">
        <v>0.18700592752439199</v>
      </c>
      <c r="E898" s="16">
        <v>7.2861647459414994E-2</v>
      </c>
      <c r="F898" s="16"/>
      <c r="G898" s="16">
        <v>0.22130161770141599</v>
      </c>
      <c r="H898" s="16">
        <v>0.24433408476736601</v>
      </c>
      <c r="I898" s="16">
        <v>0.20646836467774299</v>
      </c>
      <c r="J898" s="16">
        <v>0.100867178897645</v>
      </c>
      <c r="K898" s="16">
        <v>3.7735729187040101E-2</v>
      </c>
      <c r="L898" s="16">
        <v>9.4582639554877806E-3</v>
      </c>
      <c r="M898" s="16"/>
      <c r="N898" s="16">
        <v>0.118648533117128</v>
      </c>
      <c r="O898" s="16">
        <v>8.0053450656303801E-2</v>
      </c>
      <c r="P898" s="16">
        <v>0.13053360842516101</v>
      </c>
      <c r="Q898" s="16">
        <v>0.17477800737170701</v>
      </c>
      <c r="R898" s="16"/>
      <c r="S898" s="16">
        <v>0.10600402576929201</v>
      </c>
      <c r="T898" s="16">
        <v>0.16393753961844101</v>
      </c>
      <c r="U898" s="16"/>
      <c r="V898" s="16">
        <v>0.104070338841366</v>
      </c>
      <c r="W898" s="16">
        <v>0.123162058170192</v>
      </c>
      <c r="X898" s="16">
        <v>0.146168818038584</v>
      </c>
      <c r="Y898" s="16">
        <v>0.19672777020078899</v>
      </c>
      <c r="Z898" s="16"/>
      <c r="AA898" s="16">
        <v>0.124043422706433</v>
      </c>
      <c r="AB898" s="16">
        <v>0.13225302863461499</v>
      </c>
      <c r="AC898" s="16">
        <v>5.6264062591512697E-2</v>
      </c>
      <c r="AD898" s="16">
        <v>0.13948501442900199</v>
      </c>
      <c r="AE898" s="16">
        <v>0.18891151109034701</v>
      </c>
      <c r="AF898" s="16">
        <v>0.142690164616677</v>
      </c>
      <c r="AG898" s="16"/>
      <c r="AH898" s="16">
        <v>0.15881707945547399</v>
      </c>
      <c r="AI898" s="16">
        <v>0.13660699687820499</v>
      </c>
      <c r="AJ898" s="16"/>
      <c r="AK898" s="16">
        <v>0.15965717969522</v>
      </c>
      <c r="AL898" s="16">
        <v>0.12937012364384501</v>
      </c>
      <c r="AM898" s="16"/>
      <c r="AN898" s="16">
        <v>0.16427949636893799</v>
      </c>
      <c r="AO898" s="16">
        <v>0.14610837129760701</v>
      </c>
      <c r="AP898" s="16"/>
      <c r="AQ898" s="16">
        <v>0.110256939271641</v>
      </c>
      <c r="AR898" s="16">
        <v>8.9618435967568896E-2</v>
      </c>
      <c r="AS898" s="16">
        <v>0.220265085390142</v>
      </c>
      <c r="AT898" s="16"/>
      <c r="AU898" s="16">
        <v>0.13797972539353001</v>
      </c>
      <c r="AV898" s="16">
        <v>0.11975079411145199</v>
      </c>
      <c r="AW898" s="16"/>
      <c r="AX898" s="16">
        <v>0.143302447784766</v>
      </c>
      <c r="AY898" s="16">
        <v>5.3206022799046897E-2</v>
      </c>
      <c r="AZ898" s="16"/>
      <c r="BA898" s="16">
        <v>0.191959940514456</v>
      </c>
      <c r="BB898" s="16">
        <v>0.222717293787523</v>
      </c>
      <c r="BC898" s="16"/>
      <c r="BD898" s="16">
        <v>0.166854156770811</v>
      </c>
      <c r="BE898" s="16">
        <v>0.13477390589808599</v>
      </c>
    </row>
    <row r="899" spans="2:57" x14ac:dyDescent="0.35">
      <c r="B899" t="s">
        <v>92</v>
      </c>
      <c r="C899" s="16">
        <v>0.290466493937513</v>
      </c>
      <c r="D899" s="16">
        <v>0.313248384771458</v>
      </c>
      <c r="E899" s="16">
        <v>0.26582788032353999</v>
      </c>
      <c r="F899" s="16"/>
      <c r="G899" s="16">
        <v>0.47374909496127898</v>
      </c>
      <c r="H899" s="16">
        <v>0.33574785948180003</v>
      </c>
      <c r="I899" s="16">
        <v>0.316067240857969</v>
      </c>
      <c r="J899" s="16">
        <v>0.27903885959525898</v>
      </c>
      <c r="K899" s="16">
        <v>0.29429142907084899</v>
      </c>
      <c r="L899" s="16">
        <v>0.13200019915497099</v>
      </c>
      <c r="M899" s="16"/>
      <c r="N899" s="16">
        <v>0.29165062091524402</v>
      </c>
      <c r="O899" s="16">
        <v>0.329495057229305</v>
      </c>
      <c r="P899" s="16">
        <v>0.28647499103358098</v>
      </c>
      <c r="Q899" s="16">
        <v>0.26203550522792901</v>
      </c>
      <c r="R899" s="16"/>
      <c r="S899" s="16">
        <v>0.28091009818926299</v>
      </c>
      <c r="T899" s="16">
        <v>0.30671723732587702</v>
      </c>
      <c r="U899" s="16"/>
      <c r="V899" s="16">
        <v>0.28124991626606199</v>
      </c>
      <c r="W899" s="16">
        <v>0.29741440045838802</v>
      </c>
      <c r="X899" s="16">
        <v>0.28728792581308998</v>
      </c>
      <c r="Y899" s="16">
        <v>0.30585687320995902</v>
      </c>
      <c r="Z899" s="16"/>
      <c r="AA899" s="16">
        <v>0.27925797235511901</v>
      </c>
      <c r="AB899" s="16">
        <v>0.26848527513522402</v>
      </c>
      <c r="AC899" s="16">
        <v>0.39266152463135601</v>
      </c>
      <c r="AD899" s="16">
        <v>0.31353506400817699</v>
      </c>
      <c r="AE899" s="16">
        <v>0.192914844438595</v>
      </c>
      <c r="AF899" s="16">
        <v>0.36090839992505303</v>
      </c>
      <c r="AG899" s="16"/>
      <c r="AH899" s="16">
        <v>0.29628175131789097</v>
      </c>
      <c r="AI899" s="16">
        <v>0.31062740176533299</v>
      </c>
      <c r="AJ899" s="16"/>
      <c r="AK899" s="16">
        <v>0.31492407790924998</v>
      </c>
      <c r="AL899" s="16">
        <v>0.31978202852998</v>
      </c>
      <c r="AM899" s="16"/>
      <c r="AN899" s="16">
        <v>0.30372622324022402</v>
      </c>
      <c r="AO899" s="16">
        <v>0.33640800178825098</v>
      </c>
      <c r="AP899" s="16"/>
      <c r="AQ899" s="16">
        <v>0.36318935467115998</v>
      </c>
      <c r="AR899" s="16">
        <v>0.25533425807497101</v>
      </c>
      <c r="AS899" s="16">
        <v>0.33009787437690502</v>
      </c>
      <c r="AT899" s="16"/>
      <c r="AU899" s="16">
        <v>0.25015055599258801</v>
      </c>
      <c r="AV899" s="16">
        <v>0.343003412024943</v>
      </c>
      <c r="AW899" s="16"/>
      <c r="AX899" s="16">
        <v>0.32526058391801599</v>
      </c>
      <c r="AY899" s="16">
        <v>0.11972187966827701</v>
      </c>
      <c r="AZ899" s="16"/>
      <c r="BA899" s="16">
        <v>0.41848525542507198</v>
      </c>
      <c r="BB899" s="16">
        <v>0.32391125342044103</v>
      </c>
      <c r="BC899" s="16"/>
      <c r="BD899" s="16">
        <v>0.33497787814975</v>
      </c>
      <c r="BE899" s="16">
        <v>0.30841296658723599</v>
      </c>
    </row>
    <row r="900" spans="2:57" x14ac:dyDescent="0.35">
      <c r="B900" t="s">
        <v>93</v>
      </c>
      <c r="C900" s="16">
        <v>0.29915297306148803</v>
      </c>
      <c r="D900" s="16">
        <v>0.26111145461840302</v>
      </c>
      <c r="E900" s="16">
        <v>0.335862381430867</v>
      </c>
      <c r="F900" s="16"/>
      <c r="G900" s="16">
        <v>0.13445009151217799</v>
      </c>
      <c r="H900" s="16">
        <v>0.20835109567964699</v>
      </c>
      <c r="I900" s="16">
        <v>0.31575347912275997</v>
      </c>
      <c r="J900" s="16">
        <v>0.33199660753663601</v>
      </c>
      <c r="K900" s="16">
        <v>0.398511431301175</v>
      </c>
      <c r="L900" s="16">
        <v>0.35502732731263398</v>
      </c>
      <c r="M900" s="16"/>
      <c r="N900" s="16">
        <v>0.25921372122519099</v>
      </c>
      <c r="O900" s="16">
        <v>0.35218743356056298</v>
      </c>
      <c r="P900" s="16">
        <v>0.306303632206543</v>
      </c>
      <c r="Q900" s="16">
        <v>0.26996604592050799</v>
      </c>
      <c r="R900" s="16"/>
      <c r="S900" s="16">
        <v>0.32490212301068599</v>
      </c>
      <c r="T900" s="16">
        <v>0.25998649730540502</v>
      </c>
      <c r="U900" s="16"/>
      <c r="V900" s="16">
        <v>0.25229559169312898</v>
      </c>
      <c r="W900" s="16">
        <v>0.30948098929572299</v>
      </c>
      <c r="X900" s="16">
        <v>0.33270286496095097</v>
      </c>
      <c r="Y900" s="16">
        <v>0.25115996827623899</v>
      </c>
      <c r="Z900" s="16"/>
      <c r="AA900" s="16">
        <v>0.247191050536825</v>
      </c>
      <c r="AB900" s="16">
        <v>0.30530445837183301</v>
      </c>
      <c r="AC900" s="16">
        <v>0.32218433139377201</v>
      </c>
      <c r="AD900" s="16">
        <v>0.31244439902693699</v>
      </c>
      <c r="AE900" s="16">
        <v>0.44550474948047297</v>
      </c>
      <c r="AF900" s="16">
        <v>0.32663181175261102</v>
      </c>
      <c r="AG900" s="16"/>
      <c r="AH900" s="16">
        <v>0.30364655326621398</v>
      </c>
      <c r="AI900" s="16">
        <v>0.30440770196020001</v>
      </c>
      <c r="AJ900" s="16"/>
      <c r="AK900" s="16">
        <v>0.28869572363399199</v>
      </c>
      <c r="AL900" s="16">
        <v>0.29661543244161398</v>
      </c>
      <c r="AM900" s="16"/>
      <c r="AN900" s="16">
        <v>0.29794782178586698</v>
      </c>
      <c r="AO900" s="16">
        <v>0.27810750421708802</v>
      </c>
      <c r="AP900" s="16"/>
      <c r="AQ900" s="16">
        <v>0.32219990525952402</v>
      </c>
      <c r="AR900" s="16">
        <v>0.349526647597447</v>
      </c>
      <c r="AS900" s="16">
        <v>0.227666495184392</v>
      </c>
      <c r="AT900" s="16"/>
      <c r="AU900" s="16">
        <v>0.32638338736661798</v>
      </c>
      <c r="AV900" s="16">
        <v>0.26974950378144702</v>
      </c>
      <c r="AW900" s="16"/>
      <c r="AX900" s="16">
        <v>0.300529056656273</v>
      </c>
      <c r="AY900" s="16">
        <v>0.36557795844089602</v>
      </c>
      <c r="AZ900" s="16"/>
      <c r="BA900" s="16">
        <v>0.27007283390984299</v>
      </c>
      <c r="BB900" s="16">
        <v>0.27281068762813698</v>
      </c>
      <c r="BC900" s="16"/>
      <c r="BD900" s="16">
        <v>0.29012267752385301</v>
      </c>
      <c r="BE900" s="16">
        <v>0.34178096019273801</v>
      </c>
    </row>
    <row r="901" spans="2:57" x14ac:dyDescent="0.35">
      <c r="B901" t="s">
        <v>94</v>
      </c>
      <c r="C901" s="16">
        <v>0.15892574308233601</v>
      </c>
      <c r="D901" s="16">
        <v>0.13985220603637999</v>
      </c>
      <c r="E901" s="16">
        <v>0.17854093164747201</v>
      </c>
      <c r="F901" s="16"/>
      <c r="G901" s="16">
        <v>2.95276134540935E-2</v>
      </c>
      <c r="H901" s="16">
        <v>9.0608975257407007E-2</v>
      </c>
      <c r="I901" s="16">
        <v>5.48339835804659E-2</v>
      </c>
      <c r="J901" s="16">
        <v>0.170150511578883</v>
      </c>
      <c r="K901" s="16">
        <v>0.19764197267386999</v>
      </c>
      <c r="L901" s="16">
        <v>0.33307307098191202</v>
      </c>
      <c r="M901" s="16"/>
      <c r="N901" s="16">
        <v>0.20786866437589399</v>
      </c>
      <c r="O901" s="16">
        <v>0.13936925013471599</v>
      </c>
      <c r="P901" s="16">
        <v>0.15052087794156399</v>
      </c>
      <c r="Q901" s="16">
        <v>0.15454050767976399</v>
      </c>
      <c r="R901" s="16"/>
      <c r="S901" s="16">
        <v>0.17585141272320401</v>
      </c>
      <c r="T901" s="16">
        <v>0.13495670557600101</v>
      </c>
      <c r="U901" s="16"/>
      <c r="V901" s="16">
        <v>0.15978808465681499</v>
      </c>
      <c r="W901" s="16">
        <v>0.15235549837215401</v>
      </c>
      <c r="X901" s="16">
        <v>0.16351838568594601</v>
      </c>
      <c r="Y901" s="16">
        <v>0.17912157296582301</v>
      </c>
      <c r="Z901" s="16"/>
      <c r="AA901" s="16">
        <v>0.164853434642283</v>
      </c>
      <c r="AB901" s="16">
        <v>0.171696918460678</v>
      </c>
      <c r="AC901" s="16">
        <v>0.11273783855826899</v>
      </c>
      <c r="AD901" s="16">
        <v>0.16262875158607101</v>
      </c>
      <c r="AE901" s="16">
        <v>0.14572936828801999</v>
      </c>
      <c r="AF901" s="16">
        <v>0.16976962370565901</v>
      </c>
      <c r="AG901" s="16"/>
      <c r="AH901" s="16">
        <v>0.163754686327893</v>
      </c>
      <c r="AI901" s="16">
        <v>0.14975194370362599</v>
      </c>
      <c r="AJ901" s="16"/>
      <c r="AK901" s="16">
        <v>0.14257931665888501</v>
      </c>
      <c r="AL901" s="16">
        <v>0.162000489098127</v>
      </c>
      <c r="AM901" s="16"/>
      <c r="AN901" s="16">
        <v>0.14863792089922701</v>
      </c>
      <c r="AO901" s="16">
        <v>0.14724087735459701</v>
      </c>
      <c r="AP901" s="16"/>
      <c r="AQ901" s="16">
        <v>0.14005675617005101</v>
      </c>
      <c r="AR901" s="16">
        <v>0.195525996469395</v>
      </c>
      <c r="AS901" s="16">
        <v>0.12689544625440399</v>
      </c>
      <c r="AT901" s="16"/>
      <c r="AU901" s="16">
        <v>0.187705512730512</v>
      </c>
      <c r="AV901" s="16">
        <v>0.12277563356119101</v>
      </c>
      <c r="AW901" s="16"/>
      <c r="AX901" s="16">
        <v>0.14068569091161701</v>
      </c>
      <c r="AY901" s="16">
        <v>0.31047639541156102</v>
      </c>
      <c r="AZ901" s="16"/>
      <c r="BA901" s="16">
        <v>7.4635375305449794E-2</v>
      </c>
      <c r="BB901" s="16">
        <v>0.13487144442934201</v>
      </c>
      <c r="BC901" s="16"/>
      <c r="BD901" s="16">
        <v>0.15494651308438701</v>
      </c>
      <c r="BE901" s="16">
        <v>0.152834017174834</v>
      </c>
    </row>
    <row r="902" spans="2:57" x14ac:dyDescent="0.35">
      <c r="B902" t="s">
        <v>89</v>
      </c>
      <c r="C902" s="16">
        <v>0.12287991247546701</v>
      </c>
      <c r="D902" s="16">
        <v>9.8782027049367796E-2</v>
      </c>
      <c r="E902" s="16">
        <v>0.146907159138706</v>
      </c>
      <c r="F902" s="16"/>
      <c r="G902" s="16">
        <v>0.14097158237103399</v>
      </c>
      <c r="H902" s="16">
        <v>0.12095798481378001</v>
      </c>
      <c r="I902" s="16">
        <v>0.106876931761062</v>
      </c>
      <c r="J902" s="16">
        <v>0.117946842391577</v>
      </c>
      <c r="K902" s="16">
        <v>7.1819437767065897E-2</v>
      </c>
      <c r="L902" s="16">
        <v>0.17044113859499499</v>
      </c>
      <c r="M902" s="16"/>
      <c r="N902" s="16">
        <v>0.122618460366543</v>
      </c>
      <c r="O902" s="16">
        <v>9.8894808419111802E-2</v>
      </c>
      <c r="P902" s="16">
        <v>0.12616689039315099</v>
      </c>
      <c r="Q902" s="16">
        <v>0.138679933800092</v>
      </c>
      <c r="R902" s="16"/>
      <c r="S902" s="16">
        <v>0.112332340307555</v>
      </c>
      <c r="T902" s="16">
        <v>0.13440202017427599</v>
      </c>
      <c r="U902" s="16"/>
      <c r="V902" s="16">
        <v>0.20259606854262799</v>
      </c>
      <c r="W902" s="16">
        <v>0.117587053703544</v>
      </c>
      <c r="X902" s="16">
        <v>7.0322005501428794E-2</v>
      </c>
      <c r="Y902" s="16">
        <v>6.7133815347190498E-2</v>
      </c>
      <c r="Z902" s="16"/>
      <c r="AA902" s="16">
        <v>0.18465411975933901</v>
      </c>
      <c r="AB902" s="16">
        <v>0.12226031939765</v>
      </c>
      <c r="AC902" s="16">
        <v>0.116152242825091</v>
      </c>
      <c r="AD902" s="16">
        <v>7.1906770949812904E-2</v>
      </c>
      <c r="AE902" s="16">
        <v>2.69395267025654E-2</v>
      </c>
      <c r="AF902" s="16">
        <v>0</v>
      </c>
      <c r="AG902" s="16"/>
      <c r="AH902" s="16">
        <v>7.7499929632528705E-2</v>
      </c>
      <c r="AI902" s="16">
        <v>9.8605955692635E-2</v>
      </c>
      <c r="AJ902" s="16"/>
      <c r="AK902" s="16">
        <v>9.4143702102652702E-2</v>
      </c>
      <c r="AL902" s="16">
        <v>9.2231926286434798E-2</v>
      </c>
      <c r="AM902" s="16"/>
      <c r="AN902" s="16">
        <v>8.5408537705743595E-2</v>
      </c>
      <c r="AO902" s="16">
        <v>9.2135245342457497E-2</v>
      </c>
      <c r="AP902" s="16"/>
      <c r="AQ902" s="16">
        <v>6.4297044627623007E-2</v>
      </c>
      <c r="AR902" s="16">
        <v>0.109994661890618</v>
      </c>
      <c r="AS902" s="16">
        <v>9.5075098794157403E-2</v>
      </c>
      <c r="AT902" s="16"/>
      <c r="AU902" s="16">
        <v>9.7780818516751605E-2</v>
      </c>
      <c r="AV902" s="16">
        <v>0.14472065652096699</v>
      </c>
      <c r="AW902" s="16"/>
      <c r="AX902" s="16">
        <v>9.0222220729328298E-2</v>
      </c>
      <c r="AY902" s="16">
        <v>0.151017743680219</v>
      </c>
      <c r="AZ902" s="16"/>
      <c r="BA902" s="16">
        <v>4.4846594845178799E-2</v>
      </c>
      <c r="BB902" s="16">
        <v>4.5689320734556199E-2</v>
      </c>
      <c r="BC902" s="16"/>
      <c r="BD902" s="16">
        <v>5.3098774471198498E-2</v>
      </c>
      <c r="BE902" s="16">
        <v>6.2198150147106702E-2</v>
      </c>
    </row>
    <row r="903" spans="2:57" x14ac:dyDescent="0.35">
      <c r="B903" t="s">
        <v>95</v>
      </c>
      <c r="C903" s="16">
        <v>0.41904137138070902</v>
      </c>
      <c r="D903" s="16">
        <v>0.50025431229585005</v>
      </c>
      <c r="E903" s="16">
        <v>0.33868952778295502</v>
      </c>
      <c r="F903" s="16"/>
      <c r="G903" s="16">
        <v>0.69505071266269502</v>
      </c>
      <c r="H903" s="16">
        <v>0.58008194424916604</v>
      </c>
      <c r="I903" s="16">
        <v>0.52253560553571199</v>
      </c>
      <c r="J903" s="16">
        <v>0.379906038492904</v>
      </c>
      <c r="K903" s="16">
        <v>0.33202715825788898</v>
      </c>
      <c r="L903" s="16">
        <v>0.14145846311045901</v>
      </c>
      <c r="M903" s="16"/>
      <c r="N903" s="16">
        <v>0.41029915403237199</v>
      </c>
      <c r="O903" s="16">
        <v>0.40954850788560898</v>
      </c>
      <c r="P903" s="16">
        <v>0.41700859945874202</v>
      </c>
      <c r="Q903" s="16">
        <v>0.43681351259963602</v>
      </c>
      <c r="R903" s="16"/>
      <c r="S903" s="16">
        <v>0.38691412395855601</v>
      </c>
      <c r="T903" s="16">
        <v>0.47065477694431801</v>
      </c>
      <c r="U903" s="16"/>
      <c r="V903" s="16">
        <v>0.38532025510742801</v>
      </c>
      <c r="W903" s="16">
        <v>0.42057645862857901</v>
      </c>
      <c r="X903" s="16">
        <v>0.43345674385167399</v>
      </c>
      <c r="Y903" s="16">
        <v>0.50258464341074804</v>
      </c>
      <c r="Z903" s="16"/>
      <c r="AA903" s="16">
        <v>0.40330139506155299</v>
      </c>
      <c r="AB903" s="16">
        <v>0.40073830376983999</v>
      </c>
      <c r="AC903" s="16">
        <v>0.44892558722286802</v>
      </c>
      <c r="AD903" s="16">
        <v>0.45302007843717901</v>
      </c>
      <c r="AE903" s="16">
        <v>0.38182635552894201</v>
      </c>
      <c r="AF903" s="16">
        <v>0.50359856454173002</v>
      </c>
      <c r="AG903" s="16"/>
      <c r="AH903" s="16">
        <v>0.45509883077336399</v>
      </c>
      <c r="AI903" s="16">
        <v>0.44723439864353798</v>
      </c>
      <c r="AJ903" s="16"/>
      <c r="AK903" s="16">
        <v>0.47458125760447001</v>
      </c>
      <c r="AL903" s="16">
        <v>0.44915215217382498</v>
      </c>
      <c r="AM903" s="16"/>
      <c r="AN903" s="16">
        <v>0.46800571960916298</v>
      </c>
      <c r="AO903" s="16">
        <v>0.48251637308585799</v>
      </c>
      <c r="AP903" s="16"/>
      <c r="AQ903" s="16">
        <v>0.47344629394280202</v>
      </c>
      <c r="AR903" s="16">
        <v>0.34495269404253998</v>
      </c>
      <c r="AS903" s="16">
        <v>0.55036295976704697</v>
      </c>
      <c r="AT903" s="16"/>
      <c r="AU903" s="16">
        <v>0.38813028138611799</v>
      </c>
      <c r="AV903" s="16">
        <v>0.46275420613639501</v>
      </c>
      <c r="AW903" s="16"/>
      <c r="AX903" s="16">
        <v>0.46856303170278202</v>
      </c>
      <c r="AY903" s="16">
        <v>0.17292790246732401</v>
      </c>
      <c r="AZ903" s="16"/>
      <c r="BA903" s="16">
        <v>0.61044519593952795</v>
      </c>
      <c r="BB903" s="16">
        <v>0.54662854720796406</v>
      </c>
      <c r="BC903" s="16"/>
      <c r="BD903" s="16">
        <v>0.50183203492056105</v>
      </c>
      <c r="BE903" s="16">
        <v>0.44318687248532201</v>
      </c>
    </row>
    <row r="904" spans="2:57" x14ac:dyDescent="0.35">
      <c r="B904" t="s">
        <v>96</v>
      </c>
      <c r="C904" s="16">
        <v>-0.29616145890524098</v>
      </c>
      <c r="D904" s="16">
        <v>-0.40147228524648199</v>
      </c>
      <c r="E904" s="16">
        <v>-0.191782368644249</v>
      </c>
      <c r="F904" s="16"/>
      <c r="G904" s="16">
        <v>-0.554079130291661</v>
      </c>
      <c r="H904" s="16">
        <v>-0.45912395943538697</v>
      </c>
      <c r="I904" s="16">
        <v>-0.41565867377464999</v>
      </c>
      <c r="J904" s="16">
        <v>-0.26195919610132701</v>
      </c>
      <c r="K904" s="16">
        <v>-0.26020772049082302</v>
      </c>
      <c r="L904" s="16">
        <v>2.89826754845358E-2</v>
      </c>
      <c r="M904" s="16"/>
      <c r="N904" s="16">
        <v>-0.28768069366582799</v>
      </c>
      <c r="O904" s="16">
        <v>-0.31065369946649701</v>
      </c>
      <c r="P904" s="16">
        <v>-0.29084170906559098</v>
      </c>
      <c r="Q904" s="16">
        <v>-0.298133578799545</v>
      </c>
      <c r="R904" s="16"/>
      <c r="S904" s="16">
        <v>-0.274581783651001</v>
      </c>
      <c r="T904" s="16">
        <v>-0.33625275677004302</v>
      </c>
      <c r="U904" s="16"/>
      <c r="V904" s="16">
        <v>-0.1827241865648</v>
      </c>
      <c r="W904" s="16">
        <v>-0.30298940492503501</v>
      </c>
      <c r="X904" s="16">
        <v>-0.36313473835024501</v>
      </c>
      <c r="Y904" s="16">
        <v>-0.435450828063558</v>
      </c>
      <c r="Z904" s="16"/>
      <c r="AA904" s="16">
        <v>-0.21864727530221401</v>
      </c>
      <c r="AB904" s="16">
        <v>-0.27847798437219001</v>
      </c>
      <c r="AC904" s="16">
        <v>-0.332773344397777</v>
      </c>
      <c r="AD904" s="16">
        <v>-0.38111330748736599</v>
      </c>
      <c r="AE904" s="16">
        <v>-0.35488682882637601</v>
      </c>
      <c r="AF904" s="16">
        <v>-0.50359856454173002</v>
      </c>
      <c r="AG904" s="16"/>
      <c r="AH904" s="16">
        <v>-0.377598901140835</v>
      </c>
      <c r="AI904" s="16">
        <v>-0.34862844295090301</v>
      </c>
      <c r="AJ904" s="16"/>
      <c r="AK904" s="16">
        <v>-0.38043755550181801</v>
      </c>
      <c r="AL904" s="16">
        <v>-0.35692022588738997</v>
      </c>
      <c r="AM904" s="16"/>
      <c r="AN904" s="16">
        <v>-0.38259718190341901</v>
      </c>
      <c r="AO904" s="16">
        <v>-0.390381127743401</v>
      </c>
      <c r="AP904" s="16"/>
      <c r="AQ904" s="16">
        <v>-0.40914924931517899</v>
      </c>
      <c r="AR904" s="16">
        <v>-0.23495803215192201</v>
      </c>
      <c r="AS904" s="16">
        <v>-0.45528786097288898</v>
      </c>
      <c r="AT904" s="16"/>
      <c r="AU904" s="16">
        <v>-0.29034946286936703</v>
      </c>
      <c r="AV904" s="16">
        <v>-0.31803354961542801</v>
      </c>
      <c r="AW904" s="16"/>
      <c r="AX904" s="16">
        <v>-0.37834081097345401</v>
      </c>
      <c r="AY904" s="16">
        <v>-2.19101587871048E-2</v>
      </c>
      <c r="AZ904" s="16"/>
      <c r="BA904" s="16">
        <v>-0.56559860109434901</v>
      </c>
      <c r="BB904" s="16">
        <v>-0.50093922647340805</v>
      </c>
      <c r="BC904" s="16"/>
      <c r="BD904" s="16">
        <v>-0.44873326044936301</v>
      </c>
      <c r="BE904" s="16">
        <v>-0.38098872233821501</v>
      </c>
    </row>
    <row r="905" spans="2:57" x14ac:dyDescent="0.35">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c r="AA905" s="16"/>
      <c r="AB905" s="16"/>
      <c r="AC905" s="16"/>
      <c r="AD905" s="16"/>
      <c r="AE905" s="16"/>
      <c r="AF905" s="16"/>
      <c r="AG905" s="16"/>
      <c r="AH905" s="16"/>
      <c r="AI905" s="16"/>
      <c r="AJ905" s="16"/>
      <c r="AK905" s="16"/>
      <c r="AL905" s="16"/>
      <c r="AM905" s="16"/>
      <c r="AN905" s="16"/>
      <c r="AO905" s="16"/>
      <c r="AP905" s="16"/>
      <c r="AQ905" s="16"/>
      <c r="AR905" s="16"/>
      <c r="AS905" s="16"/>
      <c r="AT905" s="16"/>
      <c r="AU905" s="16"/>
      <c r="AV905" s="16"/>
      <c r="AW905" s="16"/>
      <c r="AX905" s="16"/>
      <c r="AY905" s="16"/>
      <c r="AZ905" s="16"/>
      <c r="BA905" s="16"/>
      <c r="BB905" s="16"/>
      <c r="BC905" s="16"/>
      <c r="BD905" s="16"/>
      <c r="BE905" s="16"/>
    </row>
    <row r="906" spans="2:57" x14ac:dyDescent="0.35">
      <c r="B906" s="7" t="s">
        <v>757</v>
      </c>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c r="AA906" s="16"/>
      <c r="AB906" s="16"/>
      <c r="AC906" s="16"/>
      <c r="AD906" s="16"/>
      <c r="AE906" s="16"/>
      <c r="AF906" s="16"/>
      <c r="AG906" s="16"/>
      <c r="AH906" s="16"/>
      <c r="AI906" s="16"/>
      <c r="AJ906" s="16"/>
      <c r="AK906" s="16"/>
      <c r="AL906" s="16"/>
      <c r="AM906" s="16"/>
      <c r="AN906" s="16"/>
      <c r="AO906" s="16"/>
      <c r="AP906" s="16"/>
      <c r="AQ906" s="16"/>
      <c r="AR906" s="16"/>
      <c r="AS906" s="16"/>
      <c r="AT906" s="16"/>
      <c r="AU906" s="16"/>
      <c r="AV906" s="16"/>
      <c r="AW906" s="16"/>
      <c r="AX906" s="16"/>
      <c r="AY906" s="16"/>
      <c r="AZ906" s="16"/>
      <c r="BA906" s="16"/>
      <c r="BB906" s="16"/>
      <c r="BC906" s="16"/>
      <c r="BD906" s="16"/>
      <c r="BE906" s="16"/>
    </row>
    <row r="907" spans="2:57" x14ac:dyDescent="0.35">
      <c r="B907" s="15" t="s">
        <v>14</v>
      </c>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c r="AA907" s="16"/>
      <c r="AB907" s="16"/>
      <c r="AC907" s="16"/>
      <c r="AD907" s="16"/>
      <c r="AE907" s="16"/>
      <c r="AF907" s="16"/>
      <c r="AG907" s="16"/>
      <c r="AH907" s="16"/>
      <c r="AI907" s="16"/>
      <c r="AJ907" s="16"/>
      <c r="AK907" s="16"/>
      <c r="AL907" s="16"/>
      <c r="AM907" s="16"/>
      <c r="AN907" s="16"/>
      <c r="AO907" s="16"/>
      <c r="AP907" s="16"/>
      <c r="AQ907" s="16"/>
      <c r="AR907" s="16"/>
      <c r="AS907" s="16"/>
      <c r="AT907" s="16"/>
      <c r="AU907" s="16"/>
      <c r="AV907" s="16"/>
      <c r="AW907" s="16"/>
      <c r="AX907" s="16"/>
      <c r="AY907" s="16"/>
      <c r="AZ907" s="16"/>
      <c r="BA907" s="16"/>
      <c r="BB907" s="16"/>
      <c r="BC907" s="16"/>
      <c r="BD907" s="16"/>
      <c r="BE907" s="16"/>
    </row>
    <row r="908" spans="2:57" x14ac:dyDescent="0.35">
      <c r="B908" t="s">
        <v>758</v>
      </c>
      <c r="C908" s="16">
        <v>0.26550451214167498</v>
      </c>
      <c r="D908" s="16">
        <v>0.308191426523863</v>
      </c>
      <c r="E908" s="16">
        <v>0.22538508316622799</v>
      </c>
      <c r="F908" s="16"/>
      <c r="G908" s="16">
        <v>0.43565877917318901</v>
      </c>
      <c r="H908" s="16">
        <v>0.420129173625374</v>
      </c>
      <c r="I908" s="16">
        <v>0.33034345196648701</v>
      </c>
      <c r="J908" s="16">
        <v>0.22392929503265399</v>
      </c>
      <c r="K908" s="16">
        <v>0.182294862541484</v>
      </c>
      <c r="L908" s="16">
        <v>8.3363079271251805E-2</v>
      </c>
      <c r="M908" s="16"/>
      <c r="N908" s="16">
        <v>0.26816461811741499</v>
      </c>
      <c r="O908" s="16">
        <v>0.26389383514534198</v>
      </c>
      <c r="P908" s="16">
        <v>0.248358997560888</v>
      </c>
      <c r="Q908" s="16">
        <v>0.29255033044588002</v>
      </c>
      <c r="R908" s="16"/>
      <c r="S908" s="16">
        <v>0.228395573865358</v>
      </c>
      <c r="T908" s="16">
        <v>0.32310687302929197</v>
      </c>
      <c r="U908" s="16"/>
      <c r="V908" s="16">
        <v>0.276423380258353</v>
      </c>
      <c r="W908" s="16">
        <v>0.226361225190049</v>
      </c>
      <c r="X908" s="16">
        <v>0.29312721976473699</v>
      </c>
      <c r="Y908" s="16">
        <v>0.35039202097107103</v>
      </c>
      <c r="Z908" s="16"/>
      <c r="AA908" s="16">
        <v>0.233088689797807</v>
      </c>
      <c r="AB908" s="16">
        <v>0.23303106601867299</v>
      </c>
      <c r="AC908" s="16">
        <v>0.33936902152717502</v>
      </c>
      <c r="AD908" s="16">
        <v>0.28495614750923298</v>
      </c>
      <c r="AE908" s="16">
        <v>0.30375324977990398</v>
      </c>
      <c r="AF908" s="16">
        <v>0.38298156927506</v>
      </c>
      <c r="AG908" s="16"/>
      <c r="AH908" s="16">
        <v>0.281499574609204</v>
      </c>
      <c r="AI908" s="16">
        <v>0.21341762401707901</v>
      </c>
      <c r="AJ908" s="16"/>
      <c r="AK908" s="16">
        <v>0.30632061907784403</v>
      </c>
      <c r="AL908" s="16">
        <v>0.22508999797240001</v>
      </c>
      <c r="AM908" s="16"/>
      <c r="AN908" s="16">
        <v>0.294845401370745</v>
      </c>
      <c r="AO908" s="16">
        <v>0.258149617032987</v>
      </c>
      <c r="AP908" s="16"/>
      <c r="AQ908" s="16">
        <v>0.29281416188514497</v>
      </c>
      <c r="AR908" s="16">
        <v>0.24346075497425501</v>
      </c>
      <c r="AS908" s="16">
        <v>0.31056264004463902</v>
      </c>
      <c r="AT908" s="16"/>
      <c r="AU908" s="16">
        <v>0.25353613739567699</v>
      </c>
      <c r="AV908" s="16">
        <v>0.27660942541578698</v>
      </c>
      <c r="AW908" s="16"/>
      <c r="AX908" s="16">
        <v>0.29609502247224201</v>
      </c>
      <c r="AY908" s="16">
        <v>0.128912004896924</v>
      </c>
      <c r="AZ908" s="16"/>
      <c r="BA908" s="16">
        <v>0.39531432551854001</v>
      </c>
      <c r="BB908" s="16">
        <v>0.451648288277403</v>
      </c>
      <c r="BC908" s="16"/>
      <c r="BD908" s="16">
        <v>0.28193135041169998</v>
      </c>
      <c r="BE908" s="16">
        <v>0.33710195434765899</v>
      </c>
    </row>
    <row r="909" spans="2:57" x14ac:dyDescent="0.35">
      <c r="B909" t="s">
        <v>759</v>
      </c>
      <c r="C909" s="16">
        <v>0.46697223025204099</v>
      </c>
      <c r="D909" s="16">
        <v>0.44048026304075899</v>
      </c>
      <c r="E909" s="16">
        <v>0.49269515693636101</v>
      </c>
      <c r="F909" s="16"/>
      <c r="G909" s="16">
        <v>0.34140504085200402</v>
      </c>
      <c r="H909" s="16">
        <v>0.42882579346614702</v>
      </c>
      <c r="I909" s="16">
        <v>0.45941386827709502</v>
      </c>
      <c r="J909" s="16">
        <v>0.51935127546930704</v>
      </c>
      <c r="K909" s="16">
        <v>0.49859136406545701</v>
      </c>
      <c r="L909" s="16">
        <v>0.51313218925824899</v>
      </c>
      <c r="M909" s="16"/>
      <c r="N909" s="16">
        <v>0.460050720287492</v>
      </c>
      <c r="O909" s="16">
        <v>0.44810023857623399</v>
      </c>
      <c r="P909" s="16">
        <v>0.47245373276144098</v>
      </c>
      <c r="Q909" s="16">
        <v>0.47954523464286097</v>
      </c>
      <c r="R909" s="16"/>
      <c r="S909" s="16">
        <v>0.48574856722573301</v>
      </c>
      <c r="T909" s="16">
        <v>0.43663119611825102</v>
      </c>
      <c r="U909" s="16"/>
      <c r="V909" s="16">
        <v>0.42771034073014302</v>
      </c>
      <c r="W909" s="16">
        <v>0.51260180739412997</v>
      </c>
      <c r="X909" s="16">
        <v>0.45432387462572399</v>
      </c>
      <c r="Y909" s="16">
        <v>0.38764102440255899</v>
      </c>
      <c r="Z909" s="16"/>
      <c r="AA909" s="16">
        <v>0.47886181407225198</v>
      </c>
      <c r="AB909" s="16">
        <v>0.48042314438080103</v>
      </c>
      <c r="AC909" s="16">
        <v>0.38703255586567897</v>
      </c>
      <c r="AD909" s="16">
        <v>0.49025655217554098</v>
      </c>
      <c r="AE909" s="16">
        <v>0.45413734703118103</v>
      </c>
      <c r="AF909" s="16">
        <v>0.36918677945034201</v>
      </c>
      <c r="AG909" s="16"/>
      <c r="AH909" s="16">
        <v>0.46556779716080798</v>
      </c>
      <c r="AI909" s="16">
        <v>0.53008682534832097</v>
      </c>
      <c r="AJ909" s="16"/>
      <c r="AK909" s="16">
        <v>0.45680726583509801</v>
      </c>
      <c r="AL909" s="16">
        <v>0.51915472517564598</v>
      </c>
      <c r="AM909" s="16"/>
      <c r="AN909" s="16">
        <v>0.46538898348017499</v>
      </c>
      <c r="AO909" s="16">
        <v>0.50580954345763596</v>
      </c>
      <c r="AP909" s="16"/>
      <c r="AQ909" s="16">
        <v>0.47226683435274902</v>
      </c>
      <c r="AR909" s="16">
        <v>0.48074648981850099</v>
      </c>
      <c r="AS909" s="16">
        <v>0.46694360920058697</v>
      </c>
      <c r="AT909" s="16"/>
      <c r="AU909" s="16">
        <v>0.47702997923996798</v>
      </c>
      <c r="AV909" s="16">
        <v>0.46329427364099102</v>
      </c>
      <c r="AW909" s="16"/>
      <c r="AX909" s="16">
        <v>0.477940254139395</v>
      </c>
      <c r="AY909" s="16">
        <v>0.48979683965587401</v>
      </c>
      <c r="AZ909" s="16"/>
      <c r="BA909" s="16">
        <v>0.421146146943986</v>
      </c>
      <c r="BB909" s="16">
        <v>0.40196133639369802</v>
      </c>
      <c r="BC909" s="16"/>
      <c r="BD909" s="16">
        <v>0.51221363682738297</v>
      </c>
      <c r="BE909" s="16">
        <v>0.46063945358494901</v>
      </c>
    </row>
    <row r="910" spans="2:57" x14ac:dyDescent="0.35">
      <c r="B910" t="s">
        <v>110</v>
      </c>
      <c r="C910" s="16">
        <v>0.26752325760628398</v>
      </c>
      <c r="D910" s="16">
        <v>0.25132831043537801</v>
      </c>
      <c r="E910" s="16">
        <v>0.28191975989741103</v>
      </c>
      <c r="F910" s="16"/>
      <c r="G910" s="16">
        <v>0.222936179974806</v>
      </c>
      <c r="H910" s="16">
        <v>0.15104503290847801</v>
      </c>
      <c r="I910" s="16">
        <v>0.210242679756418</v>
      </c>
      <c r="J910" s="16">
        <v>0.256719429498038</v>
      </c>
      <c r="K910" s="16">
        <v>0.31911377339305902</v>
      </c>
      <c r="L910" s="16">
        <v>0.40350473147049998</v>
      </c>
      <c r="M910" s="16"/>
      <c r="N910" s="16">
        <v>0.27178466159509301</v>
      </c>
      <c r="O910" s="16">
        <v>0.28800592627842397</v>
      </c>
      <c r="P910" s="16">
        <v>0.27918726967767099</v>
      </c>
      <c r="Q910" s="16">
        <v>0.227904434911259</v>
      </c>
      <c r="R910" s="16"/>
      <c r="S910" s="16">
        <v>0.28585585890890902</v>
      </c>
      <c r="T910" s="16">
        <v>0.24026193085245701</v>
      </c>
      <c r="U910" s="16"/>
      <c r="V910" s="16">
        <v>0.29586627901150397</v>
      </c>
      <c r="W910" s="16">
        <v>0.261036967415821</v>
      </c>
      <c r="X910" s="16">
        <v>0.25254890560953802</v>
      </c>
      <c r="Y910" s="16">
        <v>0.26196695462636999</v>
      </c>
      <c r="Z910" s="16"/>
      <c r="AA910" s="16">
        <v>0.28804949612994102</v>
      </c>
      <c r="AB910" s="16">
        <v>0.28654578960052601</v>
      </c>
      <c r="AC910" s="16">
        <v>0.27359842260714601</v>
      </c>
      <c r="AD910" s="16">
        <v>0.22478730031522601</v>
      </c>
      <c r="AE910" s="16">
        <v>0.242109403188914</v>
      </c>
      <c r="AF910" s="16">
        <v>0.247831651274598</v>
      </c>
      <c r="AG910" s="16"/>
      <c r="AH910" s="16">
        <v>0.25293262822998802</v>
      </c>
      <c r="AI910" s="16">
        <v>0.2564955506346</v>
      </c>
      <c r="AJ910" s="16"/>
      <c r="AK910" s="16">
        <v>0.23687211508705799</v>
      </c>
      <c r="AL910" s="16">
        <v>0.25575527685195398</v>
      </c>
      <c r="AM910" s="16"/>
      <c r="AN910" s="16">
        <v>0.23976561514908001</v>
      </c>
      <c r="AO910" s="16">
        <v>0.23604083950937799</v>
      </c>
      <c r="AP910" s="16"/>
      <c r="AQ910" s="16">
        <v>0.234919003762106</v>
      </c>
      <c r="AR910" s="16">
        <v>0.275792755207244</v>
      </c>
      <c r="AS910" s="16">
        <v>0.22249375075477401</v>
      </c>
      <c r="AT910" s="16"/>
      <c r="AU910" s="16">
        <v>0.26943388336435498</v>
      </c>
      <c r="AV910" s="16">
        <v>0.260096300943222</v>
      </c>
      <c r="AW910" s="16"/>
      <c r="AX910" s="16">
        <v>0.22596472338836299</v>
      </c>
      <c r="AY910" s="16">
        <v>0.38129115544720199</v>
      </c>
      <c r="AZ910" s="16"/>
      <c r="BA910" s="16">
        <v>0.18353952753747399</v>
      </c>
      <c r="BB910" s="16">
        <v>0.14639037532889901</v>
      </c>
      <c r="BC910" s="16"/>
      <c r="BD910" s="16">
        <v>0.205855012760917</v>
      </c>
      <c r="BE910" s="16">
        <v>0.20225859206739299</v>
      </c>
    </row>
    <row r="911" spans="2:57" x14ac:dyDescent="0.35">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c r="AA911" s="16"/>
      <c r="AB911" s="16"/>
      <c r="AC911" s="16"/>
      <c r="AD911" s="16"/>
      <c r="AE911" s="16"/>
      <c r="AF911" s="16"/>
      <c r="AG911" s="16"/>
      <c r="AH911" s="16"/>
      <c r="AI911" s="16"/>
      <c r="AJ911" s="16"/>
      <c r="AK911" s="16"/>
      <c r="AL911" s="16"/>
      <c r="AM911" s="16"/>
      <c r="AN911" s="16"/>
      <c r="AO911" s="16"/>
      <c r="AP911" s="16"/>
      <c r="AQ911" s="16"/>
      <c r="AR911" s="16"/>
      <c r="AS911" s="16"/>
      <c r="AT911" s="16"/>
      <c r="AU911" s="16"/>
      <c r="AV911" s="16"/>
      <c r="AW911" s="16"/>
      <c r="AX911" s="16"/>
      <c r="AY911" s="16"/>
      <c r="AZ911" s="16"/>
      <c r="BA911" s="16"/>
      <c r="BB911" s="16"/>
      <c r="BC911" s="16"/>
      <c r="BD911" s="16"/>
      <c r="BE911" s="16"/>
    </row>
    <row r="912" spans="2:57" x14ac:dyDescent="0.35">
      <c r="B912" s="7" t="s">
        <v>760</v>
      </c>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c r="AA912" s="16"/>
      <c r="AB912" s="16"/>
      <c r="AC912" s="16"/>
      <c r="AD912" s="16"/>
      <c r="AE912" s="16"/>
      <c r="AF912" s="16"/>
      <c r="AG912" s="16"/>
      <c r="AH912" s="16"/>
      <c r="AI912" s="16"/>
      <c r="AJ912" s="16"/>
      <c r="AK912" s="16"/>
      <c r="AL912" s="16"/>
      <c r="AM912" s="16"/>
      <c r="AN912" s="16"/>
      <c r="AO912" s="16"/>
      <c r="AP912" s="16"/>
      <c r="AQ912" s="16"/>
      <c r="AR912" s="16"/>
      <c r="AS912" s="16"/>
      <c r="AT912" s="16"/>
      <c r="AU912" s="16"/>
      <c r="AV912" s="16"/>
      <c r="AW912" s="16"/>
      <c r="AX912" s="16"/>
      <c r="AY912" s="16"/>
      <c r="AZ912" s="16"/>
      <c r="BA912" s="16"/>
      <c r="BB912" s="16"/>
      <c r="BC912" s="16"/>
      <c r="BD912" s="16"/>
      <c r="BE912" s="16"/>
    </row>
    <row r="913" spans="2:57" x14ac:dyDescent="0.35">
      <c r="B913" s="15" t="s">
        <v>14</v>
      </c>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c r="AA913" s="16"/>
      <c r="AB913" s="16"/>
      <c r="AC913" s="16"/>
      <c r="AD913" s="16"/>
      <c r="AE913" s="16"/>
      <c r="AF913" s="16"/>
      <c r="AG913" s="16"/>
      <c r="AH913" s="16"/>
      <c r="AI913" s="16"/>
      <c r="AJ913" s="16"/>
      <c r="AK913" s="16"/>
      <c r="AL913" s="16"/>
      <c r="AM913" s="16"/>
      <c r="AN913" s="16"/>
      <c r="AO913" s="16"/>
      <c r="AP913" s="16"/>
      <c r="AQ913" s="16"/>
      <c r="AR913" s="16"/>
      <c r="AS913" s="16"/>
      <c r="AT913" s="16"/>
      <c r="AU913" s="16"/>
      <c r="AV913" s="16"/>
      <c r="AW913" s="16"/>
      <c r="AX913" s="16"/>
      <c r="AY913" s="16"/>
      <c r="AZ913" s="16"/>
      <c r="BA913" s="16"/>
      <c r="BB913" s="16"/>
      <c r="BC913" s="16"/>
      <c r="BD913" s="16"/>
      <c r="BE913" s="16"/>
    </row>
    <row r="914" spans="2:57" x14ac:dyDescent="0.35">
      <c r="B914" t="s">
        <v>748</v>
      </c>
      <c r="C914" s="16">
        <v>0.40521956529484598</v>
      </c>
      <c r="D914" s="16">
        <v>0.411603664618158</v>
      </c>
      <c r="E914" s="16">
        <v>0.401509705681456</v>
      </c>
      <c r="F914" s="16"/>
      <c r="G914" s="16">
        <v>0.24899847490020199</v>
      </c>
      <c r="H914" s="16">
        <v>0.37317916178829702</v>
      </c>
      <c r="I914" s="16">
        <v>0.365458791000421</v>
      </c>
      <c r="J914" s="16">
        <v>0.41248957219683602</v>
      </c>
      <c r="K914" s="16">
        <v>0.45477742585150399</v>
      </c>
      <c r="L914" s="16">
        <v>0.50885601395591196</v>
      </c>
      <c r="M914" s="16"/>
      <c r="N914" s="16">
        <v>0.50478742100275598</v>
      </c>
      <c r="O914" s="16">
        <v>0.35843817090966301</v>
      </c>
      <c r="P914" s="16">
        <v>0.39808511149543602</v>
      </c>
      <c r="Q914" s="16">
        <v>0.38638750530935001</v>
      </c>
      <c r="R914" s="16"/>
      <c r="S914" s="16">
        <v>0.42786499787719401</v>
      </c>
      <c r="T914" s="16">
        <v>0.375073171964732</v>
      </c>
      <c r="U914" s="16"/>
      <c r="V914" s="16">
        <v>0.33262711108487703</v>
      </c>
      <c r="W914" s="16">
        <v>0.39017205279683398</v>
      </c>
      <c r="X914" s="16">
        <v>0.47493403309066201</v>
      </c>
      <c r="Y914" s="16">
        <v>0.47732854205540598</v>
      </c>
      <c r="Z914" s="16"/>
      <c r="AA914" s="16">
        <v>0.32682518446928799</v>
      </c>
      <c r="AB914" s="16">
        <v>0.41971830562513102</v>
      </c>
      <c r="AC914" s="16">
        <v>0.51966634216279595</v>
      </c>
      <c r="AD914" s="16">
        <v>0.42648802509322697</v>
      </c>
      <c r="AE914" s="16">
        <v>0.48668401607162398</v>
      </c>
      <c r="AF914" s="16">
        <v>0.56226810972700003</v>
      </c>
      <c r="AG914" s="16"/>
      <c r="AH914" s="16">
        <v>0.45290092473279497</v>
      </c>
      <c r="AI914" s="16">
        <v>0.45223784732029598</v>
      </c>
      <c r="AJ914" s="16"/>
      <c r="AK914" s="16">
        <v>0.42150563363500898</v>
      </c>
      <c r="AL914" s="16">
        <v>0.47706846258643798</v>
      </c>
      <c r="AM914" s="16"/>
      <c r="AN914" s="16">
        <v>0.42828076656081798</v>
      </c>
      <c r="AO914" s="16">
        <v>0.45990417553650997</v>
      </c>
      <c r="AP914" s="16"/>
      <c r="AQ914" s="16">
        <v>0.44712321350888101</v>
      </c>
      <c r="AR914" s="16">
        <v>0.36213449135887799</v>
      </c>
      <c r="AS914" s="16">
        <v>0.48700262970653002</v>
      </c>
      <c r="AT914" s="16"/>
      <c r="AU914" s="16">
        <v>0.44941194769216603</v>
      </c>
      <c r="AV914" s="16">
        <v>0.36027893293678898</v>
      </c>
      <c r="AW914" s="16"/>
      <c r="AX914" s="16">
        <v>0.42949321400297102</v>
      </c>
      <c r="AY914" s="16">
        <v>0.33497619589383998</v>
      </c>
      <c r="AZ914" s="16"/>
      <c r="BA914" s="16">
        <v>0.44506626650518299</v>
      </c>
      <c r="BB914" s="16">
        <v>0.573026313277199</v>
      </c>
      <c r="BC914" s="16"/>
      <c r="BD914" s="16">
        <v>0.42317511209661202</v>
      </c>
      <c r="BE914" s="16">
        <v>0.45199631127084799</v>
      </c>
    </row>
    <row r="915" spans="2:57" x14ac:dyDescent="0.35">
      <c r="B915" t="s">
        <v>749</v>
      </c>
      <c r="C915" s="16">
        <v>0.299311336345775</v>
      </c>
      <c r="D915" s="16">
        <v>0.303048214135343</v>
      </c>
      <c r="E915" s="16">
        <v>0.29280655041925902</v>
      </c>
      <c r="F915" s="16"/>
      <c r="G915" s="16">
        <v>0.29917774523867602</v>
      </c>
      <c r="H915" s="16">
        <v>0.31766671799393698</v>
      </c>
      <c r="I915" s="16">
        <v>0.25284577952015502</v>
      </c>
      <c r="J915" s="16">
        <v>0.29711106861609299</v>
      </c>
      <c r="K915" s="16">
        <v>0.35407200471299199</v>
      </c>
      <c r="L915" s="16">
        <v>0.27835575408739099</v>
      </c>
      <c r="M915" s="16"/>
      <c r="N915" s="16">
        <v>0.213839419840816</v>
      </c>
      <c r="O915" s="16">
        <v>0.34043565755688199</v>
      </c>
      <c r="P915" s="16">
        <v>0.32222584622772099</v>
      </c>
      <c r="Q915" s="16">
        <v>0.28766612179791401</v>
      </c>
      <c r="R915" s="16"/>
      <c r="S915" s="16">
        <v>0.301800691301228</v>
      </c>
      <c r="T915" s="16">
        <v>0.297462835857843</v>
      </c>
      <c r="U915" s="16"/>
      <c r="V915" s="16">
        <v>0.27781528276955297</v>
      </c>
      <c r="W915" s="16">
        <v>0.31955898285706102</v>
      </c>
      <c r="X915" s="16">
        <v>0.30323733302269901</v>
      </c>
      <c r="Y915" s="16">
        <v>0.22207754102845501</v>
      </c>
      <c r="Z915" s="16"/>
      <c r="AA915" s="16">
        <v>0.27517944382694198</v>
      </c>
      <c r="AB915" s="16">
        <v>0.35930506648418498</v>
      </c>
      <c r="AC915" s="16">
        <v>0.23658845555404501</v>
      </c>
      <c r="AD915" s="16">
        <v>0.31908016223115099</v>
      </c>
      <c r="AE915" s="16">
        <v>0.30242994189007499</v>
      </c>
      <c r="AF915" s="16">
        <v>0.30900305032460801</v>
      </c>
      <c r="AG915" s="16"/>
      <c r="AH915" s="16">
        <v>0.31633859878686899</v>
      </c>
      <c r="AI915" s="16">
        <v>0.291767212074513</v>
      </c>
      <c r="AJ915" s="16"/>
      <c r="AK915" s="16">
        <v>0.334996985535713</v>
      </c>
      <c r="AL915" s="16">
        <v>0.26974835179162898</v>
      </c>
      <c r="AM915" s="16"/>
      <c r="AN915" s="16">
        <v>0.34498546672695501</v>
      </c>
      <c r="AO915" s="16">
        <v>0.26363871408596801</v>
      </c>
      <c r="AP915" s="16"/>
      <c r="AQ915" s="16">
        <v>0.36674306707557502</v>
      </c>
      <c r="AR915" s="16">
        <v>0.28432837304030101</v>
      </c>
      <c r="AS915" s="16">
        <v>0.284865231215718</v>
      </c>
      <c r="AT915" s="16"/>
      <c r="AU915" s="16">
        <v>0.29214512402374099</v>
      </c>
      <c r="AV915" s="16">
        <v>0.31040237741382298</v>
      </c>
      <c r="AW915" s="16"/>
      <c r="AX915" s="16">
        <v>0.305448549930458</v>
      </c>
      <c r="AY915" s="16">
        <v>0.32827900144822703</v>
      </c>
      <c r="AZ915" s="16"/>
      <c r="BA915" s="16">
        <v>0.33353908125954301</v>
      </c>
      <c r="BB915" s="16">
        <v>0.23599983915095299</v>
      </c>
      <c r="BC915" s="16"/>
      <c r="BD915" s="16">
        <v>0.32420997292459502</v>
      </c>
      <c r="BE915" s="16">
        <v>0.32002860765246099</v>
      </c>
    </row>
    <row r="916" spans="2:57" x14ac:dyDescent="0.35">
      <c r="B916" t="s">
        <v>750</v>
      </c>
      <c r="C916" s="16">
        <v>0.140303398243349</v>
      </c>
      <c r="D916" s="16">
        <v>0.13780413240700701</v>
      </c>
      <c r="E916" s="16">
        <v>0.14403142513391501</v>
      </c>
      <c r="F916" s="16"/>
      <c r="G916" s="16">
        <v>0.238276061367523</v>
      </c>
      <c r="H916" s="16">
        <v>0.11845575920394801</v>
      </c>
      <c r="I916" s="16">
        <v>0.17376531895884001</v>
      </c>
      <c r="J916" s="16">
        <v>0.144824825495739</v>
      </c>
      <c r="K916" s="16">
        <v>9.3447840476062097E-2</v>
      </c>
      <c r="L916" s="16">
        <v>0.109693245127938</v>
      </c>
      <c r="M916" s="16"/>
      <c r="N916" s="16">
        <v>0.13584030075116299</v>
      </c>
      <c r="O916" s="16">
        <v>0.17264093315836701</v>
      </c>
      <c r="P916" s="16">
        <v>0.118526368563972</v>
      </c>
      <c r="Q916" s="16">
        <v>0.150299161804515</v>
      </c>
      <c r="R916" s="16"/>
      <c r="S916" s="16">
        <v>0.12352326877854899</v>
      </c>
      <c r="T916" s="16">
        <v>0.16376489460058399</v>
      </c>
      <c r="U916" s="16"/>
      <c r="V916" s="16">
        <v>0.154713755856179</v>
      </c>
      <c r="W916" s="16">
        <v>0.133086147273932</v>
      </c>
      <c r="X916" s="16">
        <v>0.13707109748188201</v>
      </c>
      <c r="Y916" s="16">
        <v>0.14120805206603201</v>
      </c>
      <c r="Z916" s="16"/>
      <c r="AA916" s="16">
        <v>0.176188833167539</v>
      </c>
      <c r="AB916" s="16">
        <v>0.107500369423952</v>
      </c>
      <c r="AC916" s="16">
        <v>0.124996678151663</v>
      </c>
      <c r="AD916" s="16">
        <v>0.14426661031233801</v>
      </c>
      <c r="AE916" s="16">
        <v>8.6254195450944995E-2</v>
      </c>
      <c r="AF916" s="16">
        <v>5.6952573709698202E-2</v>
      </c>
      <c r="AG916" s="16"/>
      <c r="AH916" s="16">
        <v>0.123810038304477</v>
      </c>
      <c r="AI916" s="16">
        <v>0.13122015488802199</v>
      </c>
      <c r="AJ916" s="16"/>
      <c r="AK916" s="16">
        <v>0.13087916698388199</v>
      </c>
      <c r="AL916" s="16">
        <v>0.14308057458807799</v>
      </c>
      <c r="AM916" s="16"/>
      <c r="AN916" s="16">
        <v>0.124267959016904</v>
      </c>
      <c r="AO916" s="16">
        <v>0.144593615048449</v>
      </c>
      <c r="AP916" s="16"/>
      <c r="AQ916" s="16">
        <v>9.0169160310480501E-2</v>
      </c>
      <c r="AR916" s="16">
        <v>0.179992960883784</v>
      </c>
      <c r="AS916" s="16">
        <v>0.11494558256845</v>
      </c>
      <c r="AT916" s="16"/>
      <c r="AU916" s="16">
        <v>0.134143956579792</v>
      </c>
      <c r="AV916" s="16">
        <v>0.14495826922250901</v>
      </c>
      <c r="AW916" s="16"/>
      <c r="AX916" s="16">
        <v>0.13959300720558401</v>
      </c>
      <c r="AY916" s="16">
        <v>0.12775685446285001</v>
      </c>
      <c r="AZ916" s="16"/>
      <c r="BA916" s="16">
        <v>0.10997250515376999</v>
      </c>
      <c r="BB916" s="16">
        <v>0.121102490921631</v>
      </c>
      <c r="BC916" s="16"/>
      <c r="BD916" s="16">
        <v>0.138767046723341</v>
      </c>
      <c r="BE916" s="16">
        <v>0.120608503910556</v>
      </c>
    </row>
    <row r="917" spans="2:57" x14ac:dyDescent="0.35">
      <c r="B917" t="s">
        <v>751</v>
      </c>
      <c r="C917" s="16">
        <v>3.3664040579075898E-2</v>
      </c>
      <c r="D917" s="16">
        <v>4.4615948031696703E-2</v>
      </c>
      <c r="E917" s="16">
        <v>2.36116160409196E-2</v>
      </c>
      <c r="F917" s="16"/>
      <c r="G917" s="16">
        <v>7.7777138983962504E-2</v>
      </c>
      <c r="H917" s="16">
        <v>1.69634605008149E-2</v>
      </c>
      <c r="I917" s="16">
        <v>6.7358080863235803E-2</v>
      </c>
      <c r="J917" s="16">
        <v>3.7418860440038601E-2</v>
      </c>
      <c r="K917" s="16">
        <v>8.3941282713514698E-3</v>
      </c>
      <c r="L917" s="16">
        <v>1.3237487262333701E-2</v>
      </c>
      <c r="M917" s="16"/>
      <c r="N917" s="16">
        <v>4.76421877339483E-2</v>
      </c>
      <c r="O917" s="16">
        <v>2.0195135655275101E-2</v>
      </c>
      <c r="P917" s="16">
        <v>2.09975948052037E-2</v>
      </c>
      <c r="Q917" s="16">
        <v>5.5769203554836701E-2</v>
      </c>
      <c r="R917" s="16"/>
      <c r="S917" s="16">
        <v>3.6523221687295597E-2</v>
      </c>
      <c r="T917" s="16">
        <v>2.63051561787894E-2</v>
      </c>
      <c r="U917" s="16"/>
      <c r="V917" s="16">
        <v>2.8169409660325301E-2</v>
      </c>
      <c r="W917" s="16">
        <v>5.1889296877198197E-2</v>
      </c>
      <c r="X917" s="16">
        <v>1.4259409617683299E-2</v>
      </c>
      <c r="Y917" s="16">
        <v>4.1620762484000401E-2</v>
      </c>
      <c r="Z917" s="16"/>
      <c r="AA917" s="16">
        <v>4.1555853046674203E-2</v>
      </c>
      <c r="AB917" s="16">
        <v>2.6063523928001299E-2</v>
      </c>
      <c r="AC917" s="16">
        <v>3.07302459763849E-2</v>
      </c>
      <c r="AD917" s="16">
        <v>1.82491177160321E-2</v>
      </c>
      <c r="AE917" s="16">
        <v>5.5567600688867798E-2</v>
      </c>
      <c r="AF917" s="16">
        <v>2.9975051072885998E-2</v>
      </c>
      <c r="AG917" s="16"/>
      <c r="AH917" s="16">
        <v>3.3330320714566902E-2</v>
      </c>
      <c r="AI917" s="16">
        <v>3.6380971800912203E-2</v>
      </c>
      <c r="AJ917" s="16"/>
      <c r="AK917" s="16">
        <v>4.0867081032392102E-2</v>
      </c>
      <c r="AL917" s="16">
        <v>1.8215485665551999E-2</v>
      </c>
      <c r="AM917" s="16"/>
      <c r="AN917" s="16">
        <v>3.31830244327391E-2</v>
      </c>
      <c r="AO917" s="16">
        <v>3.7592672588837098E-2</v>
      </c>
      <c r="AP917" s="16"/>
      <c r="AQ917" s="16">
        <v>3.8473141497158997E-2</v>
      </c>
      <c r="AR917" s="16">
        <v>3.1304198283841303E-2</v>
      </c>
      <c r="AS917" s="16">
        <v>3.99718865611602E-2</v>
      </c>
      <c r="AT917" s="16"/>
      <c r="AU917" s="16">
        <v>3.3410322919173299E-2</v>
      </c>
      <c r="AV917" s="16">
        <v>3.4551118598445001E-2</v>
      </c>
      <c r="AW917" s="16"/>
      <c r="AX917" s="16">
        <v>3.3656210311505202E-2</v>
      </c>
      <c r="AY917" s="16">
        <v>4.4126960948629099E-2</v>
      </c>
      <c r="AZ917" s="16"/>
      <c r="BA917" s="16">
        <v>5.02527141620853E-2</v>
      </c>
      <c r="BB917" s="16">
        <v>1.51496479895803E-2</v>
      </c>
      <c r="BC917" s="16"/>
      <c r="BD917" s="16">
        <v>3.7630129766199498E-2</v>
      </c>
      <c r="BE917" s="16">
        <v>3.8467098217860603E-2</v>
      </c>
    </row>
    <row r="918" spans="2:57" x14ac:dyDescent="0.35">
      <c r="B918" t="s">
        <v>752</v>
      </c>
      <c r="C918" s="16">
        <v>4.0145225847056099E-2</v>
      </c>
      <c r="D918" s="16">
        <v>4.5748834478466997E-2</v>
      </c>
      <c r="E918" s="16">
        <v>3.5223952766839699E-2</v>
      </c>
      <c r="F918" s="16"/>
      <c r="G918" s="16">
        <v>2.64286909321623E-2</v>
      </c>
      <c r="H918" s="16">
        <v>3.2040256363680401E-2</v>
      </c>
      <c r="I918" s="16">
        <v>7.1006145204784002E-2</v>
      </c>
      <c r="J918" s="16">
        <v>4.9027322059607199E-2</v>
      </c>
      <c r="K918" s="16">
        <v>4.1410992366522702E-2</v>
      </c>
      <c r="L918" s="16">
        <v>2.3301546117134E-2</v>
      </c>
      <c r="M918" s="16"/>
      <c r="N918" s="16">
        <v>2.9311432686966801E-2</v>
      </c>
      <c r="O918" s="16">
        <v>3.5655902781770998E-2</v>
      </c>
      <c r="P918" s="16">
        <v>4.9219553004090803E-2</v>
      </c>
      <c r="Q918" s="16">
        <v>3.7209872398510202E-2</v>
      </c>
      <c r="R918" s="16"/>
      <c r="S918" s="16">
        <v>3.4219562497979403E-2</v>
      </c>
      <c r="T918" s="16">
        <v>4.9492989468856503E-2</v>
      </c>
      <c r="U918" s="16"/>
      <c r="V918" s="16">
        <v>4.43848959883466E-2</v>
      </c>
      <c r="W918" s="16">
        <v>4.1743978462223101E-2</v>
      </c>
      <c r="X918" s="16">
        <v>3.4898214452558002E-2</v>
      </c>
      <c r="Y918" s="16">
        <v>3.7803363204288502E-2</v>
      </c>
      <c r="Z918" s="16"/>
      <c r="AA918" s="16">
        <v>3.5538991895364198E-2</v>
      </c>
      <c r="AB918" s="16">
        <v>3.1844910746343102E-2</v>
      </c>
      <c r="AC918" s="16">
        <v>4.0151682045018802E-2</v>
      </c>
      <c r="AD918" s="16">
        <v>5.8050785023027199E-2</v>
      </c>
      <c r="AE918" s="16">
        <v>4.15349257620614E-2</v>
      </c>
      <c r="AF918" s="16">
        <v>1.8719738671135099E-2</v>
      </c>
      <c r="AG918" s="16"/>
      <c r="AH918" s="16">
        <v>3.4505114456379903E-2</v>
      </c>
      <c r="AI918" s="16">
        <v>2.9169458854310399E-2</v>
      </c>
      <c r="AJ918" s="16"/>
      <c r="AK918" s="16">
        <v>3.6435362066029701E-2</v>
      </c>
      <c r="AL918" s="16">
        <v>2.3890262430638999E-2</v>
      </c>
      <c r="AM918" s="16"/>
      <c r="AN918" s="16">
        <v>3.5487146730115798E-2</v>
      </c>
      <c r="AO918" s="16">
        <v>2.8931470476295101E-2</v>
      </c>
      <c r="AP918" s="16"/>
      <c r="AQ918" s="16">
        <v>2.1864745439237401E-2</v>
      </c>
      <c r="AR918" s="16">
        <v>5.8096367645985497E-2</v>
      </c>
      <c r="AS918" s="16">
        <v>2.3807813066039001E-2</v>
      </c>
      <c r="AT918" s="16"/>
      <c r="AU918" s="16">
        <v>4.3626246885764899E-2</v>
      </c>
      <c r="AV918" s="16">
        <v>3.6749048077724597E-2</v>
      </c>
      <c r="AW918" s="16"/>
      <c r="AX918" s="16">
        <v>3.9234190375160599E-2</v>
      </c>
      <c r="AY918" s="16">
        <v>4.9072671173157903E-2</v>
      </c>
      <c r="AZ918" s="16"/>
      <c r="BA918" s="16">
        <v>4.2560264333781503E-2</v>
      </c>
      <c r="BB918" s="16">
        <v>4.2070593247394997E-2</v>
      </c>
      <c r="BC918" s="16"/>
      <c r="BD918" s="16">
        <v>5.2310529871080799E-2</v>
      </c>
      <c r="BE918" s="16">
        <v>1.9454395067889398E-2</v>
      </c>
    </row>
    <row r="919" spans="2:57" x14ac:dyDescent="0.35">
      <c r="B919" t="s">
        <v>110</v>
      </c>
      <c r="C919" s="16">
        <v>8.1356433689898297E-2</v>
      </c>
      <c r="D919" s="16">
        <v>5.7179206329327402E-2</v>
      </c>
      <c r="E919" s="16">
        <v>0.10281674995761</v>
      </c>
      <c r="F919" s="16"/>
      <c r="G919" s="16">
        <v>0.109341888577473</v>
      </c>
      <c r="H919" s="16">
        <v>0.14169464414932301</v>
      </c>
      <c r="I919" s="16">
        <v>6.9565884452564203E-2</v>
      </c>
      <c r="J919" s="16">
        <v>5.9128351191685601E-2</v>
      </c>
      <c r="K919" s="16">
        <v>4.7897608321568301E-2</v>
      </c>
      <c r="L919" s="16">
        <v>6.6555953449291896E-2</v>
      </c>
      <c r="M919" s="16"/>
      <c r="N919" s="16">
        <v>6.8579237984349797E-2</v>
      </c>
      <c r="O919" s="16">
        <v>7.2634199938042404E-2</v>
      </c>
      <c r="P919" s="16">
        <v>9.0945525903575797E-2</v>
      </c>
      <c r="Q919" s="16">
        <v>8.2668135134874601E-2</v>
      </c>
      <c r="R919" s="16"/>
      <c r="S919" s="16">
        <v>7.6068257857754201E-2</v>
      </c>
      <c r="T919" s="16">
        <v>8.7900951929195406E-2</v>
      </c>
      <c r="U919" s="16"/>
      <c r="V919" s="16">
        <v>0.16228954464071901</v>
      </c>
      <c r="W919" s="16">
        <v>6.3549541732752193E-2</v>
      </c>
      <c r="X919" s="16">
        <v>3.55999123345161E-2</v>
      </c>
      <c r="Y919" s="16">
        <v>7.9961739161818507E-2</v>
      </c>
      <c r="Z919" s="16"/>
      <c r="AA919" s="16">
        <v>0.144711693594193</v>
      </c>
      <c r="AB919" s="16">
        <v>5.5567823792387901E-2</v>
      </c>
      <c r="AC919" s="16">
        <v>4.7866596110092197E-2</v>
      </c>
      <c r="AD919" s="16">
        <v>3.3865299624225298E-2</v>
      </c>
      <c r="AE919" s="16">
        <v>2.7529320136426401E-2</v>
      </c>
      <c r="AF919" s="16">
        <v>2.3081476494672799E-2</v>
      </c>
      <c r="AG919" s="16"/>
      <c r="AH919" s="16">
        <v>3.9115003004911997E-2</v>
      </c>
      <c r="AI919" s="16">
        <v>5.9224355061946399E-2</v>
      </c>
      <c r="AJ919" s="16"/>
      <c r="AK919" s="16">
        <v>3.5315770746974097E-2</v>
      </c>
      <c r="AL919" s="16">
        <v>6.7996862937664104E-2</v>
      </c>
      <c r="AM919" s="16"/>
      <c r="AN919" s="16">
        <v>3.3795636532468198E-2</v>
      </c>
      <c r="AO919" s="16">
        <v>6.5339352263940706E-2</v>
      </c>
      <c r="AP919" s="16"/>
      <c r="AQ919" s="16">
        <v>3.5626672168666398E-2</v>
      </c>
      <c r="AR919" s="16">
        <v>8.4143608787209806E-2</v>
      </c>
      <c r="AS919" s="16">
        <v>4.9406856882102203E-2</v>
      </c>
      <c r="AT919" s="16"/>
      <c r="AU919" s="16">
        <v>4.7262401899364002E-2</v>
      </c>
      <c r="AV919" s="16">
        <v>0.11306025375070899</v>
      </c>
      <c r="AW919" s="16"/>
      <c r="AX919" s="16">
        <v>5.2574828174321797E-2</v>
      </c>
      <c r="AY919" s="16">
        <v>0.115788316073295</v>
      </c>
      <c r="AZ919" s="16"/>
      <c r="BA919" s="16">
        <v>1.8609168585637499E-2</v>
      </c>
      <c r="BB919" s="16">
        <v>1.26511154132419E-2</v>
      </c>
      <c r="BC919" s="16"/>
      <c r="BD919" s="16">
        <v>2.3907208618171201E-2</v>
      </c>
      <c r="BE919" s="16">
        <v>4.9445083880384898E-2</v>
      </c>
    </row>
    <row r="920" spans="2:57" x14ac:dyDescent="0.35">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c r="AA920" s="16"/>
      <c r="AB920" s="16"/>
      <c r="AC920" s="16"/>
      <c r="AD920" s="16"/>
      <c r="AE920" s="16"/>
      <c r="AF920" s="16"/>
      <c r="AG920" s="16"/>
      <c r="AH920" s="16"/>
      <c r="AI920" s="16"/>
      <c r="AJ920" s="16"/>
      <c r="AK920" s="16"/>
      <c r="AL920" s="16"/>
      <c r="AM920" s="16"/>
      <c r="AN920" s="16"/>
      <c r="AO920" s="16"/>
      <c r="AP920" s="16"/>
      <c r="AQ920" s="16"/>
      <c r="AR920" s="16"/>
      <c r="AS920" s="16"/>
      <c r="AT920" s="16"/>
      <c r="AU920" s="16"/>
      <c r="AV920" s="16"/>
      <c r="AW920" s="16"/>
      <c r="AX920" s="16"/>
      <c r="AY920" s="16"/>
      <c r="AZ920" s="16"/>
      <c r="BA920" s="16"/>
      <c r="BB920" s="16"/>
      <c r="BC920" s="16"/>
      <c r="BD920" s="16"/>
      <c r="BE920" s="16"/>
    </row>
    <row r="921" spans="2:57" x14ac:dyDescent="0.35">
      <c r="B921" s="7" t="s">
        <v>761</v>
      </c>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c r="AA921" s="16"/>
      <c r="AB921" s="16"/>
      <c r="AC921" s="16"/>
      <c r="AD921" s="16"/>
      <c r="AE921" s="16"/>
      <c r="AF921" s="16"/>
      <c r="AG921" s="16"/>
      <c r="AH921" s="16"/>
      <c r="AI921" s="16"/>
      <c r="AJ921" s="16"/>
      <c r="AK921" s="16"/>
      <c r="AL921" s="16"/>
      <c r="AM921" s="16"/>
      <c r="AN921" s="16"/>
      <c r="AO921" s="16"/>
      <c r="AP921" s="16"/>
      <c r="AQ921" s="16"/>
      <c r="AR921" s="16"/>
      <c r="AS921" s="16"/>
      <c r="AT921" s="16"/>
      <c r="AU921" s="16"/>
      <c r="AV921" s="16"/>
      <c r="AW921" s="16"/>
      <c r="AX921" s="16"/>
      <c r="AY921" s="16"/>
      <c r="AZ921" s="16"/>
      <c r="BA921" s="16"/>
      <c r="BB921" s="16"/>
      <c r="BC921" s="16"/>
      <c r="BD921" s="16"/>
      <c r="BE921" s="16"/>
    </row>
    <row r="922" spans="2:57" x14ac:dyDescent="0.35">
      <c r="B922" s="15" t="s">
        <v>14</v>
      </c>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c r="AA922" s="16"/>
      <c r="AB922" s="16"/>
      <c r="AC922" s="16"/>
      <c r="AD922" s="16"/>
      <c r="AE922" s="16"/>
      <c r="AF922" s="16"/>
      <c r="AG922" s="16"/>
      <c r="AH922" s="16"/>
      <c r="AI922" s="16"/>
      <c r="AJ922" s="16"/>
      <c r="AK922" s="16"/>
      <c r="AL922" s="16"/>
      <c r="AM922" s="16"/>
      <c r="AN922" s="16"/>
      <c r="AO922" s="16"/>
      <c r="AP922" s="16"/>
      <c r="AQ922" s="16"/>
      <c r="AR922" s="16"/>
      <c r="AS922" s="16"/>
      <c r="AT922" s="16"/>
      <c r="AU922" s="16"/>
      <c r="AV922" s="16"/>
      <c r="AW922" s="16"/>
      <c r="AX922" s="16"/>
      <c r="AY922" s="16"/>
      <c r="AZ922" s="16"/>
      <c r="BA922" s="16"/>
      <c r="BB922" s="16"/>
      <c r="BC922" s="16"/>
      <c r="BD922" s="16"/>
      <c r="BE922" s="16"/>
    </row>
    <row r="923" spans="2:57" x14ac:dyDescent="0.35">
      <c r="B923" t="s">
        <v>748</v>
      </c>
      <c r="C923" s="16">
        <v>0.44552443451222001</v>
      </c>
      <c r="D923" s="16">
        <v>0.44077435233534201</v>
      </c>
      <c r="E923" s="16">
        <v>0.44824796100033298</v>
      </c>
      <c r="F923" s="16"/>
      <c r="G923" s="16">
        <v>0.314256261720264</v>
      </c>
      <c r="H923" s="16">
        <v>0.40424164373051302</v>
      </c>
      <c r="I923" s="16">
        <v>0.39742524272436802</v>
      </c>
      <c r="J923" s="16">
        <v>0.430634430954078</v>
      </c>
      <c r="K923" s="16">
        <v>0.54234409057935096</v>
      </c>
      <c r="L923" s="16">
        <v>0.52846124615175405</v>
      </c>
      <c r="M923" s="16"/>
      <c r="N923" s="16">
        <v>0.481678390569866</v>
      </c>
      <c r="O923" s="16">
        <v>0.418527013145648</v>
      </c>
      <c r="P923" s="16">
        <v>0.45807247209024399</v>
      </c>
      <c r="Q923" s="16">
        <v>0.42308950206597401</v>
      </c>
      <c r="R923" s="16"/>
      <c r="S923" s="16">
        <v>0.455160044853748</v>
      </c>
      <c r="T923" s="16">
        <v>0.43542357187984099</v>
      </c>
      <c r="U923" s="16"/>
      <c r="V923" s="16">
        <v>0.42612174866647001</v>
      </c>
      <c r="W923" s="16">
        <v>0.41800512432937897</v>
      </c>
      <c r="X923" s="16">
        <v>0.49886835857082401</v>
      </c>
      <c r="Y923" s="16">
        <v>0.42895754354483401</v>
      </c>
      <c r="Z923" s="16"/>
      <c r="AA923" s="16">
        <v>0.38305492239635403</v>
      </c>
      <c r="AB923" s="16">
        <v>0.43933353025517202</v>
      </c>
      <c r="AC923" s="16">
        <v>0.556246088674065</v>
      </c>
      <c r="AD923" s="16">
        <v>0.44833482214832099</v>
      </c>
      <c r="AE923" s="16">
        <v>0.56323263500723197</v>
      </c>
      <c r="AF923" s="16">
        <v>0.55500664687450796</v>
      </c>
      <c r="AG923" s="16"/>
      <c r="AH923" s="16">
        <v>0.467525491496523</v>
      </c>
      <c r="AI923" s="16">
        <v>0.48183818187102101</v>
      </c>
      <c r="AJ923" s="16"/>
      <c r="AK923" s="16">
        <v>0.46132895216887099</v>
      </c>
      <c r="AL923" s="16">
        <v>0.47057211309577102</v>
      </c>
      <c r="AM923" s="16"/>
      <c r="AN923" s="16">
        <v>0.457786724203743</v>
      </c>
      <c r="AO923" s="16">
        <v>0.46877377444686802</v>
      </c>
      <c r="AP923" s="16"/>
      <c r="AQ923" s="16">
        <v>0.48146419219608</v>
      </c>
      <c r="AR923" s="16">
        <v>0.41737935597737003</v>
      </c>
      <c r="AS923" s="16">
        <v>0.493109808745057</v>
      </c>
      <c r="AT923" s="16"/>
      <c r="AU923" s="16">
        <v>0.48554632494050398</v>
      </c>
      <c r="AV923" s="16">
        <v>0.40114944222677501</v>
      </c>
      <c r="AW923" s="16"/>
      <c r="AX923" s="16">
        <v>0.46683601003838299</v>
      </c>
      <c r="AY923" s="16">
        <v>0.42138874331022402</v>
      </c>
      <c r="AZ923" s="16"/>
      <c r="BA923" s="16">
        <v>0.43953731909713201</v>
      </c>
      <c r="BB923" s="16">
        <v>0.52049232381208399</v>
      </c>
      <c r="BC923" s="16"/>
      <c r="BD923" s="16">
        <v>0.46587022858034299</v>
      </c>
      <c r="BE923" s="16">
        <v>0.49235270626343203</v>
      </c>
    </row>
    <row r="924" spans="2:57" x14ac:dyDescent="0.35">
      <c r="B924" t="s">
        <v>749</v>
      </c>
      <c r="C924" s="16">
        <v>0.30258752637689101</v>
      </c>
      <c r="D924" s="16">
        <v>0.33514701786099599</v>
      </c>
      <c r="E924" s="16">
        <v>0.27106937752472099</v>
      </c>
      <c r="F924" s="16"/>
      <c r="G924" s="16">
        <v>0.31453736072052402</v>
      </c>
      <c r="H924" s="16">
        <v>0.231083701484607</v>
      </c>
      <c r="I924" s="16">
        <v>0.29441942848061298</v>
      </c>
      <c r="J924" s="16">
        <v>0.35445821962493701</v>
      </c>
      <c r="K924" s="16">
        <v>0.33993629793677999</v>
      </c>
      <c r="L924" s="16">
        <v>0.29369726078279901</v>
      </c>
      <c r="M924" s="16"/>
      <c r="N924" s="16">
        <v>0.30004785611316798</v>
      </c>
      <c r="O924" s="16">
        <v>0.33195828684301198</v>
      </c>
      <c r="P924" s="16">
        <v>0.28861457391565298</v>
      </c>
      <c r="Q924" s="16">
        <v>0.30125957420882699</v>
      </c>
      <c r="R924" s="16"/>
      <c r="S924" s="16">
        <v>0.32226745500389098</v>
      </c>
      <c r="T924" s="16">
        <v>0.27154116349998703</v>
      </c>
      <c r="U924" s="16"/>
      <c r="V924" s="16">
        <v>0.23287081799444101</v>
      </c>
      <c r="W924" s="16">
        <v>0.325065066808432</v>
      </c>
      <c r="X924" s="16">
        <v>0.33304395026079298</v>
      </c>
      <c r="Y924" s="16">
        <v>0.303746278385364</v>
      </c>
      <c r="Z924" s="16"/>
      <c r="AA924" s="16">
        <v>0.275285563288859</v>
      </c>
      <c r="AB924" s="16">
        <v>0.33098322400647001</v>
      </c>
      <c r="AC924" s="16">
        <v>0.25282199195496202</v>
      </c>
      <c r="AD924" s="16">
        <v>0.34606186838650599</v>
      </c>
      <c r="AE924" s="16">
        <v>0.31519214641287002</v>
      </c>
      <c r="AF924" s="16">
        <v>0.303324112669563</v>
      </c>
      <c r="AG924" s="16"/>
      <c r="AH924" s="16">
        <v>0.32974434213342702</v>
      </c>
      <c r="AI924" s="16">
        <v>0.30721411742706001</v>
      </c>
      <c r="AJ924" s="16"/>
      <c r="AK924" s="16">
        <v>0.30730633192939999</v>
      </c>
      <c r="AL924" s="16">
        <v>0.30314979617700499</v>
      </c>
      <c r="AM924" s="16"/>
      <c r="AN924" s="16">
        <v>0.323792126969771</v>
      </c>
      <c r="AO924" s="16">
        <v>0.31895135828461602</v>
      </c>
      <c r="AP924" s="16"/>
      <c r="AQ924" s="16">
        <v>0.361046417395818</v>
      </c>
      <c r="AR924" s="16">
        <v>0.312975496315333</v>
      </c>
      <c r="AS924" s="16">
        <v>0.26385494552038902</v>
      </c>
      <c r="AT924" s="16"/>
      <c r="AU924" s="16">
        <v>0.309382068421861</v>
      </c>
      <c r="AV924" s="16">
        <v>0.29730121712015101</v>
      </c>
      <c r="AW924" s="16"/>
      <c r="AX924" s="16">
        <v>0.30694431897075902</v>
      </c>
      <c r="AY924" s="16">
        <v>0.32256347800109197</v>
      </c>
      <c r="AZ924" s="16"/>
      <c r="BA924" s="16">
        <v>0.34944090799481597</v>
      </c>
      <c r="BB924" s="16">
        <v>0.28143946106891199</v>
      </c>
      <c r="BC924" s="16"/>
      <c r="BD924" s="16">
        <v>0.31028103939504897</v>
      </c>
      <c r="BE924" s="16">
        <v>0.34502178540815198</v>
      </c>
    </row>
    <row r="925" spans="2:57" x14ac:dyDescent="0.35">
      <c r="B925" t="s">
        <v>750</v>
      </c>
      <c r="C925" s="16">
        <v>0.109135351906732</v>
      </c>
      <c r="D925" s="16">
        <v>9.9716527509205302E-2</v>
      </c>
      <c r="E925" s="16">
        <v>0.11911871117807001</v>
      </c>
      <c r="F925" s="16"/>
      <c r="G925" s="16">
        <v>0.19542527679188801</v>
      </c>
      <c r="H925" s="16">
        <v>0.13291096592248999</v>
      </c>
      <c r="I925" s="16">
        <v>0.120104158853993</v>
      </c>
      <c r="J925" s="16">
        <v>0.10509447655446499</v>
      </c>
      <c r="K925" s="16">
        <v>4.4979351378092697E-2</v>
      </c>
      <c r="L925" s="16">
        <v>8.4309622561278705E-2</v>
      </c>
      <c r="M925" s="16"/>
      <c r="N925" s="16">
        <v>0.100799857463479</v>
      </c>
      <c r="O925" s="16">
        <v>0.12822679129483</v>
      </c>
      <c r="P925" s="16">
        <v>8.9772782341562302E-2</v>
      </c>
      <c r="Q925" s="16">
        <v>0.12955441467973899</v>
      </c>
      <c r="R925" s="16"/>
      <c r="S925" s="16">
        <v>8.3947085968522905E-2</v>
      </c>
      <c r="T925" s="16">
        <v>0.14825590964395999</v>
      </c>
      <c r="U925" s="16"/>
      <c r="V925" s="16">
        <v>9.9463159488346303E-2</v>
      </c>
      <c r="W925" s="16">
        <v>0.13456015732794599</v>
      </c>
      <c r="X925" s="16">
        <v>8.2849641771420998E-2</v>
      </c>
      <c r="Y925" s="16">
        <v>0.126505515707242</v>
      </c>
      <c r="Z925" s="16"/>
      <c r="AA925" s="16">
        <v>0.127449425439389</v>
      </c>
      <c r="AB925" s="16">
        <v>0.114216226499888</v>
      </c>
      <c r="AC925" s="16">
        <v>0.113367557226143</v>
      </c>
      <c r="AD925" s="16">
        <v>0.103657587893909</v>
      </c>
      <c r="AE925" s="16">
        <v>4.1500934429705497E-2</v>
      </c>
      <c r="AF925" s="16">
        <v>7.0309343095420196E-2</v>
      </c>
      <c r="AG925" s="16"/>
      <c r="AH925" s="16">
        <v>9.7060004748551504E-2</v>
      </c>
      <c r="AI925" s="16">
        <v>9.7091962334334495E-2</v>
      </c>
      <c r="AJ925" s="16"/>
      <c r="AK925" s="16">
        <v>0.11941475974924499</v>
      </c>
      <c r="AL925" s="16">
        <v>0.10294836752532199</v>
      </c>
      <c r="AM925" s="16"/>
      <c r="AN925" s="16">
        <v>0.107252108496788</v>
      </c>
      <c r="AO925" s="16">
        <v>9.6005499778408401E-2</v>
      </c>
      <c r="AP925" s="16"/>
      <c r="AQ925" s="16">
        <v>6.8849308036017298E-2</v>
      </c>
      <c r="AR925" s="16">
        <v>0.12859499456040599</v>
      </c>
      <c r="AS925" s="16">
        <v>0.11740434745808701</v>
      </c>
      <c r="AT925" s="16"/>
      <c r="AU925" s="16">
        <v>9.8591075042645998E-2</v>
      </c>
      <c r="AV925" s="16">
        <v>0.123455621447456</v>
      </c>
      <c r="AW925" s="16"/>
      <c r="AX925" s="16">
        <v>0.112143446244462</v>
      </c>
      <c r="AY925" s="16">
        <v>7.51027179804101E-2</v>
      </c>
      <c r="AZ925" s="16"/>
      <c r="BA925" s="16">
        <v>0.104086821758927</v>
      </c>
      <c r="BB925" s="16">
        <v>0.136802783035956</v>
      </c>
      <c r="BC925" s="16"/>
      <c r="BD925" s="16">
        <v>0.106936699306813</v>
      </c>
      <c r="BE925" s="16">
        <v>8.7206029380694994E-2</v>
      </c>
    </row>
    <row r="926" spans="2:57" x14ac:dyDescent="0.35">
      <c r="B926" t="s">
        <v>751</v>
      </c>
      <c r="C926" s="16">
        <v>3.2166711844547197E-2</v>
      </c>
      <c r="D926" s="16">
        <v>3.9589825511434598E-2</v>
      </c>
      <c r="E926" s="16">
        <v>2.5443859885690801E-2</v>
      </c>
      <c r="F926" s="16"/>
      <c r="G926" s="16">
        <v>4.4001576633276099E-2</v>
      </c>
      <c r="H926" s="16">
        <v>5.6658296910023297E-2</v>
      </c>
      <c r="I926" s="16">
        <v>6.0420631574071897E-2</v>
      </c>
      <c r="J926" s="16">
        <v>3.5904970676704902E-2</v>
      </c>
      <c r="K926" s="16">
        <v>6.7210238397919899E-3</v>
      </c>
      <c r="L926" s="16">
        <v>0</v>
      </c>
      <c r="M926" s="16"/>
      <c r="N926" s="16">
        <v>2.81800685492129E-2</v>
      </c>
      <c r="O926" s="16">
        <v>3.6312390810158399E-2</v>
      </c>
      <c r="P926" s="16">
        <v>2.87570433051887E-2</v>
      </c>
      <c r="Q926" s="16">
        <v>3.6876898987210902E-2</v>
      </c>
      <c r="R926" s="16"/>
      <c r="S926" s="16">
        <v>3.5855149067248702E-2</v>
      </c>
      <c r="T926" s="16">
        <v>2.6918764333189901E-2</v>
      </c>
      <c r="U926" s="16"/>
      <c r="V926" s="16">
        <v>4.3213169352122598E-2</v>
      </c>
      <c r="W926" s="16">
        <v>2.2353114019412101E-2</v>
      </c>
      <c r="X926" s="16">
        <v>3.5026386016300801E-2</v>
      </c>
      <c r="Y926" s="16">
        <v>3.3129337960184503E-2</v>
      </c>
      <c r="Z926" s="16"/>
      <c r="AA926" s="16">
        <v>3.7596244486924398E-2</v>
      </c>
      <c r="AB926" s="16">
        <v>2.88024494499797E-2</v>
      </c>
      <c r="AC926" s="16">
        <v>1.16899281495501E-2</v>
      </c>
      <c r="AD926" s="16">
        <v>3.9506768150213298E-2</v>
      </c>
      <c r="AE926" s="16">
        <v>2.1091504470595799E-2</v>
      </c>
      <c r="AF926" s="16">
        <v>2.9975051072885998E-2</v>
      </c>
      <c r="AG926" s="16"/>
      <c r="AH926" s="16">
        <v>2.90333039095996E-2</v>
      </c>
      <c r="AI926" s="16">
        <v>3.13784677515241E-2</v>
      </c>
      <c r="AJ926" s="16"/>
      <c r="AK926" s="16">
        <v>3.6420627067638697E-2</v>
      </c>
      <c r="AL926" s="16">
        <v>4.1976712048028997E-2</v>
      </c>
      <c r="AM926" s="16"/>
      <c r="AN926" s="16">
        <v>2.9055438195001299E-2</v>
      </c>
      <c r="AO926" s="16">
        <v>4.5266754977311502E-2</v>
      </c>
      <c r="AP926" s="16"/>
      <c r="AQ926" s="16">
        <v>2.7986091239402398E-2</v>
      </c>
      <c r="AR926" s="16">
        <v>2.50192741867457E-2</v>
      </c>
      <c r="AS926" s="16">
        <v>4.8674924800307898E-2</v>
      </c>
      <c r="AT926" s="16"/>
      <c r="AU926" s="16">
        <v>3.0821771341017101E-2</v>
      </c>
      <c r="AV926" s="16">
        <v>3.4312207202079899E-2</v>
      </c>
      <c r="AW926" s="16"/>
      <c r="AX926" s="16">
        <v>3.2771193668885999E-2</v>
      </c>
      <c r="AY926" s="16">
        <v>2.9773570547544301E-2</v>
      </c>
      <c r="AZ926" s="16"/>
      <c r="BA926" s="16">
        <v>3.9435598701470502E-2</v>
      </c>
      <c r="BB926" s="16">
        <v>3.7013114667469302E-2</v>
      </c>
      <c r="BC926" s="16"/>
      <c r="BD926" s="16">
        <v>5.0687873926431599E-2</v>
      </c>
      <c r="BE926" s="16">
        <v>2.03749571050219E-2</v>
      </c>
    </row>
    <row r="927" spans="2:57" x14ac:dyDescent="0.35">
      <c r="B927" t="s">
        <v>752</v>
      </c>
      <c r="C927" s="16">
        <v>4.0952556519128498E-2</v>
      </c>
      <c r="D927" s="16">
        <v>3.7248311164748998E-2</v>
      </c>
      <c r="E927" s="16">
        <v>4.4859749210393998E-2</v>
      </c>
      <c r="F927" s="16"/>
      <c r="G927" s="16">
        <v>3.88887169729671E-2</v>
      </c>
      <c r="H927" s="16">
        <v>5.9815095457507503E-2</v>
      </c>
      <c r="I927" s="16">
        <v>8.1919623566413094E-2</v>
      </c>
      <c r="J927" s="16">
        <v>1.5365838892674901E-2</v>
      </c>
      <c r="K927" s="16">
        <v>2.5635849616686E-2</v>
      </c>
      <c r="L927" s="16">
        <v>2.5909179998034101E-2</v>
      </c>
      <c r="M927" s="16"/>
      <c r="N927" s="16">
        <v>1.08546909298801E-2</v>
      </c>
      <c r="O927" s="16">
        <v>4.0375657107932297E-2</v>
      </c>
      <c r="P927" s="16">
        <v>4.9057419656556703E-2</v>
      </c>
      <c r="Q927" s="16">
        <v>4.9911567307730199E-2</v>
      </c>
      <c r="R927" s="16"/>
      <c r="S927" s="16">
        <v>3.1292384950631698E-2</v>
      </c>
      <c r="T927" s="16">
        <v>5.5947009232648497E-2</v>
      </c>
      <c r="U927" s="16"/>
      <c r="V927" s="16">
        <v>7.0047205296550605E-2</v>
      </c>
      <c r="W927" s="16">
        <v>3.6050575394301003E-2</v>
      </c>
      <c r="X927" s="16">
        <v>2.44709236971297E-2</v>
      </c>
      <c r="Y927" s="16">
        <v>2.7699585240556698E-2</v>
      </c>
      <c r="Z927" s="16"/>
      <c r="AA927" s="16">
        <v>5.6114055631257903E-2</v>
      </c>
      <c r="AB927" s="16">
        <v>2.82535716150852E-2</v>
      </c>
      <c r="AC927" s="16">
        <v>3.10236787439221E-2</v>
      </c>
      <c r="AD927" s="16">
        <v>2.9294432863924299E-2</v>
      </c>
      <c r="AE927" s="16">
        <v>3.8931695193370301E-2</v>
      </c>
      <c r="AF927" s="16">
        <v>4.1384846287622699E-2</v>
      </c>
      <c r="AG927" s="16"/>
      <c r="AH927" s="16">
        <v>4.7552816045514E-2</v>
      </c>
      <c r="AI927" s="16">
        <v>2.8028918208114401E-2</v>
      </c>
      <c r="AJ927" s="16"/>
      <c r="AK927" s="16">
        <v>3.9131448366749998E-2</v>
      </c>
      <c r="AL927" s="16">
        <v>2.5492199887580301E-2</v>
      </c>
      <c r="AM927" s="16"/>
      <c r="AN927" s="16">
        <v>5.08034622802691E-2</v>
      </c>
      <c r="AO927" s="16">
        <v>1.8237961984091101E-2</v>
      </c>
      <c r="AP927" s="16"/>
      <c r="AQ927" s="16">
        <v>3.4509368161331801E-2</v>
      </c>
      <c r="AR927" s="16">
        <v>5.0129073170872999E-2</v>
      </c>
      <c r="AS927" s="16">
        <v>3.2638247593377002E-2</v>
      </c>
      <c r="AT927" s="16"/>
      <c r="AU927" s="16">
        <v>3.8283574832935999E-2</v>
      </c>
      <c r="AV927" s="16">
        <v>4.4810278983786499E-2</v>
      </c>
      <c r="AW927" s="16"/>
      <c r="AX927" s="16">
        <v>3.9827461250038602E-2</v>
      </c>
      <c r="AY927" s="16">
        <v>3.8606620969930498E-2</v>
      </c>
      <c r="AZ927" s="16"/>
      <c r="BA927" s="16">
        <v>4.0383333380802598E-2</v>
      </c>
      <c r="BB927" s="16">
        <v>2.42523174155783E-2</v>
      </c>
      <c r="BC927" s="16"/>
      <c r="BD927" s="16">
        <v>4.3110141108041899E-2</v>
      </c>
      <c r="BE927" s="16">
        <v>3.1078988852630999E-2</v>
      </c>
    </row>
    <row r="928" spans="2:57" x14ac:dyDescent="0.35">
      <c r="B928" t="s">
        <v>110</v>
      </c>
      <c r="C928" s="16">
        <v>6.9633418840480799E-2</v>
      </c>
      <c r="D928" s="16">
        <v>4.7523965618273101E-2</v>
      </c>
      <c r="E928" s="16">
        <v>9.1260341200791406E-2</v>
      </c>
      <c r="F928" s="16"/>
      <c r="G928" s="16">
        <v>9.2890807161080793E-2</v>
      </c>
      <c r="H928" s="16">
        <v>0.11529029649486</v>
      </c>
      <c r="I928" s="16">
        <v>4.5710914800540799E-2</v>
      </c>
      <c r="J928" s="16">
        <v>5.8542063297140602E-2</v>
      </c>
      <c r="K928" s="16">
        <v>4.0383386649299302E-2</v>
      </c>
      <c r="L928" s="16">
        <v>6.7622690506133398E-2</v>
      </c>
      <c r="M928" s="16"/>
      <c r="N928" s="16">
        <v>7.84391363743938E-2</v>
      </c>
      <c r="O928" s="16">
        <v>4.4599860798418801E-2</v>
      </c>
      <c r="P928" s="16">
        <v>8.5725708690795405E-2</v>
      </c>
      <c r="Q928" s="16">
        <v>5.9308042750517903E-2</v>
      </c>
      <c r="R928" s="16"/>
      <c r="S928" s="16">
        <v>7.1477880155958406E-2</v>
      </c>
      <c r="T928" s="16">
        <v>6.1913581410373099E-2</v>
      </c>
      <c r="U928" s="16"/>
      <c r="V928" s="16">
        <v>0.12828389920206901</v>
      </c>
      <c r="W928" s="16">
        <v>6.3965962120530601E-2</v>
      </c>
      <c r="X928" s="16">
        <v>2.5740739683531799E-2</v>
      </c>
      <c r="Y928" s="16">
        <v>7.9961739161818507E-2</v>
      </c>
      <c r="Z928" s="16"/>
      <c r="AA928" s="16">
        <v>0.12049978875721699</v>
      </c>
      <c r="AB928" s="16">
        <v>5.8410998173405601E-2</v>
      </c>
      <c r="AC928" s="16">
        <v>3.48507552513578E-2</v>
      </c>
      <c r="AD928" s="16">
        <v>3.3144520557125703E-2</v>
      </c>
      <c r="AE928" s="16">
        <v>2.0051084486225699E-2</v>
      </c>
      <c r="AF928" s="16">
        <v>0</v>
      </c>
      <c r="AG928" s="16"/>
      <c r="AH928" s="16">
        <v>2.90840416663855E-2</v>
      </c>
      <c r="AI928" s="16">
        <v>5.4448352407946397E-2</v>
      </c>
      <c r="AJ928" s="16"/>
      <c r="AK928" s="16">
        <v>3.6397880718094799E-2</v>
      </c>
      <c r="AL928" s="16">
        <v>5.5860811266293497E-2</v>
      </c>
      <c r="AM928" s="16"/>
      <c r="AN928" s="16">
        <v>3.1310139854428501E-2</v>
      </c>
      <c r="AO928" s="16">
        <v>5.2764650528705E-2</v>
      </c>
      <c r="AP928" s="16"/>
      <c r="AQ928" s="16">
        <v>2.6144622971350499E-2</v>
      </c>
      <c r="AR928" s="16">
        <v>6.5901805789272905E-2</v>
      </c>
      <c r="AS928" s="16">
        <v>4.4317725882782301E-2</v>
      </c>
      <c r="AT928" s="16"/>
      <c r="AU928" s="16">
        <v>3.7375185421036398E-2</v>
      </c>
      <c r="AV928" s="16">
        <v>9.8971233019751206E-2</v>
      </c>
      <c r="AW928" s="16"/>
      <c r="AX928" s="16">
        <v>4.14775698274715E-2</v>
      </c>
      <c r="AY928" s="16">
        <v>0.112564869190799</v>
      </c>
      <c r="AZ928" s="16"/>
      <c r="BA928" s="16">
        <v>2.7116019066852098E-2</v>
      </c>
      <c r="BB928" s="16">
        <v>0</v>
      </c>
      <c r="BC928" s="16"/>
      <c r="BD928" s="16">
        <v>2.31140176833214E-2</v>
      </c>
      <c r="BE928" s="16">
        <v>2.3965532990068102E-2</v>
      </c>
    </row>
    <row r="929" spans="2:57" x14ac:dyDescent="0.35">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c r="AA929" s="16"/>
      <c r="AB929" s="16"/>
      <c r="AC929" s="16"/>
      <c r="AD929" s="16"/>
      <c r="AE929" s="16"/>
      <c r="AF929" s="16"/>
      <c r="AG929" s="16"/>
      <c r="AH929" s="16"/>
      <c r="AI929" s="16"/>
      <c r="AJ929" s="16"/>
      <c r="AK929" s="16"/>
      <c r="AL929" s="16"/>
      <c r="AM929" s="16"/>
      <c r="AN929" s="16"/>
      <c r="AO929" s="16"/>
      <c r="AP929" s="16"/>
      <c r="AQ929" s="16"/>
      <c r="AR929" s="16"/>
      <c r="AS929" s="16"/>
      <c r="AT929" s="16"/>
      <c r="AU929" s="16"/>
      <c r="AV929" s="16"/>
      <c r="AW929" s="16"/>
      <c r="AX929" s="16"/>
      <c r="AY929" s="16"/>
      <c r="AZ929" s="16"/>
      <c r="BA929" s="16"/>
      <c r="BB929" s="16"/>
      <c r="BC929" s="16"/>
      <c r="BD929" s="16"/>
      <c r="BE929" s="16"/>
    </row>
    <row r="930" spans="2:57" x14ac:dyDescent="0.35">
      <c r="B930" s="7" t="s">
        <v>762</v>
      </c>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c r="AA930" s="16"/>
      <c r="AB930" s="16"/>
      <c r="AC930" s="16"/>
      <c r="AD930" s="16"/>
      <c r="AE930" s="16"/>
      <c r="AF930" s="16"/>
      <c r="AG930" s="16"/>
      <c r="AH930" s="16"/>
      <c r="AI930" s="16"/>
      <c r="AJ930" s="16"/>
      <c r="AK930" s="16"/>
      <c r="AL930" s="16"/>
      <c r="AM930" s="16"/>
      <c r="AN930" s="16"/>
      <c r="AO930" s="16"/>
      <c r="AP930" s="16"/>
      <c r="AQ930" s="16"/>
      <c r="AR930" s="16"/>
      <c r="AS930" s="16"/>
      <c r="AT930" s="16"/>
      <c r="AU930" s="16"/>
      <c r="AV930" s="16"/>
      <c r="AW930" s="16"/>
      <c r="AX930" s="16"/>
      <c r="AY930" s="16"/>
      <c r="AZ930" s="16"/>
      <c r="BA930" s="16"/>
      <c r="BB930" s="16"/>
      <c r="BC930" s="16"/>
      <c r="BD930" s="16"/>
      <c r="BE930" s="16"/>
    </row>
    <row r="931" spans="2:57" x14ac:dyDescent="0.35">
      <c r="B931" s="15" t="s">
        <v>14</v>
      </c>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c r="AA931" s="16"/>
      <c r="AB931" s="16"/>
      <c r="AC931" s="16"/>
      <c r="AD931" s="16"/>
      <c r="AE931" s="16"/>
      <c r="AF931" s="16"/>
      <c r="AG931" s="16"/>
      <c r="AH931" s="16"/>
      <c r="AI931" s="16"/>
      <c r="AJ931" s="16"/>
      <c r="AK931" s="16"/>
      <c r="AL931" s="16"/>
      <c r="AM931" s="16"/>
      <c r="AN931" s="16"/>
      <c r="AO931" s="16"/>
      <c r="AP931" s="16"/>
      <c r="AQ931" s="16"/>
      <c r="AR931" s="16"/>
      <c r="AS931" s="16"/>
      <c r="AT931" s="16"/>
      <c r="AU931" s="16"/>
      <c r="AV931" s="16"/>
      <c r="AW931" s="16"/>
      <c r="AX931" s="16"/>
      <c r="AY931" s="16"/>
      <c r="AZ931" s="16"/>
      <c r="BA931" s="16"/>
      <c r="BB931" s="16"/>
      <c r="BC931" s="16"/>
      <c r="BD931" s="16"/>
      <c r="BE931" s="16"/>
    </row>
    <row r="932" spans="2:57" x14ac:dyDescent="0.35">
      <c r="B932" t="s">
        <v>748</v>
      </c>
      <c r="C932" s="16">
        <v>0.28511762061844398</v>
      </c>
      <c r="D932" s="16">
        <v>0.28386695202991202</v>
      </c>
      <c r="E932" s="16">
        <v>0.28682595720168802</v>
      </c>
      <c r="F932" s="16"/>
      <c r="G932" s="16">
        <v>0.242258241570213</v>
      </c>
      <c r="H932" s="16">
        <v>0.310388632781262</v>
      </c>
      <c r="I932" s="16">
        <v>0.296138272253126</v>
      </c>
      <c r="J932" s="16">
        <v>0.275420804625852</v>
      </c>
      <c r="K932" s="16">
        <v>0.28253241494193498</v>
      </c>
      <c r="L932" s="16">
        <v>0.28940705649409099</v>
      </c>
      <c r="M932" s="16"/>
      <c r="N932" s="16">
        <v>0.34355053603310698</v>
      </c>
      <c r="O932" s="16">
        <v>0.25218207024481398</v>
      </c>
      <c r="P932" s="16">
        <v>0.264728889175882</v>
      </c>
      <c r="Q932" s="16">
        <v>0.30486522376792502</v>
      </c>
      <c r="R932" s="16"/>
      <c r="S932" s="16">
        <v>0.2783115001816</v>
      </c>
      <c r="T932" s="16">
        <v>0.298240324192454</v>
      </c>
      <c r="U932" s="16"/>
      <c r="V932" s="16">
        <v>0.29068620481888102</v>
      </c>
      <c r="W932" s="16">
        <v>0.26716737016441999</v>
      </c>
      <c r="X932" s="16">
        <v>0.301195928378656</v>
      </c>
      <c r="Y932" s="16">
        <v>0.29727268861621198</v>
      </c>
      <c r="Z932" s="16"/>
      <c r="AA932" s="16">
        <v>0.25097675212170301</v>
      </c>
      <c r="AB932" s="16">
        <v>0.27987734502175499</v>
      </c>
      <c r="AC932" s="16">
        <v>0.37708429517696301</v>
      </c>
      <c r="AD932" s="16">
        <v>0.28376317417711899</v>
      </c>
      <c r="AE932" s="16">
        <v>0.32823733205833</v>
      </c>
      <c r="AF932" s="16">
        <v>0.33764867432108497</v>
      </c>
      <c r="AG932" s="16"/>
      <c r="AH932" s="16">
        <v>0.31048635405692099</v>
      </c>
      <c r="AI932" s="16">
        <v>0.27840556153740098</v>
      </c>
      <c r="AJ932" s="16"/>
      <c r="AK932" s="16">
        <v>0.33700184086971902</v>
      </c>
      <c r="AL932" s="16">
        <v>0.26574150892589499</v>
      </c>
      <c r="AM932" s="16"/>
      <c r="AN932" s="16">
        <v>0.30006646066891302</v>
      </c>
      <c r="AO932" s="16">
        <v>0.274334652970954</v>
      </c>
      <c r="AP932" s="16"/>
      <c r="AQ932" s="16">
        <v>0.28785289720695501</v>
      </c>
      <c r="AR932" s="16">
        <v>0.275152197850284</v>
      </c>
      <c r="AS932" s="16">
        <v>0.312390172875817</v>
      </c>
      <c r="AT932" s="16"/>
      <c r="AU932" s="16">
        <v>0.29632264385166901</v>
      </c>
      <c r="AV932" s="16">
        <v>0.276910522032289</v>
      </c>
      <c r="AW932" s="16"/>
      <c r="AX932" s="16">
        <v>0.30078108829866101</v>
      </c>
      <c r="AY932" s="16">
        <v>0.25262152969823698</v>
      </c>
      <c r="AZ932" s="16"/>
      <c r="BA932" s="16">
        <v>0.29371296231635902</v>
      </c>
      <c r="BB932" s="16">
        <v>0.35261500409244001</v>
      </c>
      <c r="BC932" s="16"/>
      <c r="BD932" s="16">
        <v>0.27840804596819901</v>
      </c>
      <c r="BE932" s="16">
        <v>0.34861092304251701</v>
      </c>
    </row>
    <row r="933" spans="2:57" x14ac:dyDescent="0.35">
      <c r="B933" t="s">
        <v>749</v>
      </c>
      <c r="C933" s="16">
        <v>0.33499593443138598</v>
      </c>
      <c r="D933" s="16">
        <v>0.36294652199445399</v>
      </c>
      <c r="E933" s="16">
        <v>0.30716498690788702</v>
      </c>
      <c r="F933" s="16"/>
      <c r="G933" s="16">
        <v>0.32204856561146</v>
      </c>
      <c r="H933" s="16">
        <v>0.27159935747179897</v>
      </c>
      <c r="I933" s="16">
        <v>0.26432496558940199</v>
      </c>
      <c r="J933" s="16">
        <v>0.34053253462960698</v>
      </c>
      <c r="K933" s="16">
        <v>0.448348476909746</v>
      </c>
      <c r="L933" s="16">
        <v>0.35715985521780003</v>
      </c>
      <c r="M933" s="16"/>
      <c r="N933" s="16">
        <v>0.33338751388916199</v>
      </c>
      <c r="O933" s="16">
        <v>0.34312233741204201</v>
      </c>
      <c r="P933" s="16">
        <v>0.35319514224169302</v>
      </c>
      <c r="Q933" s="16">
        <v>0.299831353363047</v>
      </c>
      <c r="R933" s="16"/>
      <c r="S933" s="16">
        <v>0.35273556858268201</v>
      </c>
      <c r="T933" s="16">
        <v>0.307202701445209</v>
      </c>
      <c r="U933" s="16"/>
      <c r="V933" s="16">
        <v>0.30024658701249102</v>
      </c>
      <c r="W933" s="16">
        <v>0.33659171565714702</v>
      </c>
      <c r="X933" s="16">
        <v>0.37233604551127297</v>
      </c>
      <c r="Y933" s="16">
        <v>0.26601918763968002</v>
      </c>
      <c r="Z933" s="16"/>
      <c r="AA933" s="16">
        <v>0.313775590908068</v>
      </c>
      <c r="AB933" s="16">
        <v>0.37816807560684601</v>
      </c>
      <c r="AC933" s="16">
        <v>0.312312427453806</v>
      </c>
      <c r="AD933" s="16">
        <v>0.33944067525981197</v>
      </c>
      <c r="AE933" s="16">
        <v>0.33765808771119799</v>
      </c>
      <c r="AF933" s="16">
        <v>0.38574527043497497</v>
      </c>
      <c r="AG933" s="16"/>
      <c r="AH933" s="16">
        <v>0.32752682406415601</v>
      </c>
      <c r="AI933" s="16">
        <v>0.37821434742448001</v>
      </c>
      <c r="AJ933" s="16"/>
      <c r="AK933" s="16">
        <v>0.30641290321711001</v>
      </c>
      <c r="AL933" s="16">
        <v>0.38181780623046702</v>
      </c>
      <c r="AM933" s="16"/>
      <c r="AN933" s="16">
        <v>0.32090408114686497</v>
      </c>
      <c r="AO933" s="16">
        <v>0.40206259141430201</v>
      </c>
      <c r="AP933" s="16"/>
      <c r="AQ933" s="16">
        <v>0.36939581161047003</v>
      </c>
      <c r="AR933" s="16">
        <v>0.31705617864372498</v>
      </c>
      <c r="AS933" s="16">
        <v>0.35187333251027297</v>
      </c>
      <c r="AT933" s="16"/>
      <c r="AU933" s="16">
        <v>0.34762132322565198</v>
      </c>
      <c r="AV933" s="16">
        <v>0.32094024369222501</v>
      </c>
      <c r="AW933" s="16"/>
      <c r="AX933" s="16">
        <v>0.33877307063664902</v>
      </c>
      <c r="AY933" s="16">
        <v>0.374274208978503</v>
      </c>
      <c r="AZ933" s="16"/>
      <c r="BA933" s="16">
        <v>0.32233480857707503</v>
      </c>
      <c r="BB933" s="16">
        <v>0.410881959673219</v>
      </c>
      <c r="BC933" s="16"/>
      <c r="BD933" s="16">
        <v>0.37456234453987303</v>
      </c>
      <c r="BE933" s="16">
        <v>0.33398893007757702</v>
      </c>
    </row>
    <row r="934" spans="2:57" x14ac:dyDescent="0.35">
      <c r="B934" t="s">
        <v>750</v>
      </c>
      <c r="C934" s="16">
        <v>0.19290875414988701</v>
      </c>
      <c r="D934" s="16">
        <v>0.18153325954638899</v>
      </c>
      <c r="E934" s="16">
        <v>0.204283845415386</v>
      </c>
      <c r="F934" s="16"/>
      <c r="G934" s="16">
        <v>0.26370278978594403</v>
      </c>
      <c r="H934" s="16">
        <v>0.19899948150979599</v>
      </c>
      <c r="I934" s="16">
        <v>0.190411954755864</v>
      </c>
      <c r="J934" s="16">
        <v>0.17138521687716901</v>
      </c>
      <c r="K934" s="16">
        <v>0.14559993451007999</v>
      </c>
      <c r="L934" s="16">
        <v>0.202337515051389</v>
      </c>
      <c r="M934" s="16"/>
      <c r="N934" s="16">
        <v>0.15821917744206901</v>
      </c>
      <c r="O934" s="16">
        <v>0.236320343767421</v>
      </c>
      <c r="P934" s="16">
        <v>0.19291039862758799</v>
      </c>
      <c r="Q934" s="16">
        <v>0.17984199072381599</v>
      </c>
      <c r="R934" s="16"/>
      <c r="S934" s="16">
        <v>0.186352300690353</v>
      </c>
      <c r="T934" s="16">
        <v>0.204733970292929</v>
      </c>
      <c r="U934" s="16"/>
      <c r="V934" s="16">
        <v>0.15342009889293901</v>
      </c>
      <c r="W934" s="16">
        <v>0.217580291388448</v>
      </c>
      <c r="X934" s="16">
        <v>0.18835497414809099</v>
      </c>
      <c r="Y934" s="16">
        <v>0.24049266526565599</v>
      </c>
      <c r="Z934" s="16"/>
      <c r="AA934" s="16">
        <v>0.187415806420307</v>
      </c>
      <c r="AB934" s="16">
        <v>0.189666032776552</v>
      </c>
      <c r="AC934" s="16">
        <v>0.18686083880160401</v>
      </c>
      <c r="AD934" s="16">
        <v>0.22033619315650799</v>
      </c>
      <c r="AE934" s="16">
        <v>0.16998815672968601</v>
      </c>
      <c r="AF934" s="16">
        <v>0.17785325816901301</v>
      </c>
      <c r="AG934" s="16"/>
      <c r="AH934" s="16">
        <v>0.20084092540637</v>
      </c>
      <c r="AI934" s="16">
        <v>0.17444201933329601</v>
      </c>
      <c r="AJ934" s="16"/>
      <c r="AK934" s="16">
        <v>0.20450732560582899</v>
      </c>
      <c r="AL934" s="16">
        <v>0.19193468540347899</v>
      </c>
      <c r="AM934" s="16"/>
      <c r="AN934" s="16">
        <v>0.21246961273477499</v>
      </c>
      <c r="AO934" s="16">
        <v>0.16757970167875699</v>
      </c>
      <c r="AP934" s="16"/>
      <c r="AQ934" s="16">
        <v>0.166573034397835</v>
      </c>
      <c r="AR934" s="16">
        <v>0.224051720656126</v>
      </c>
      <c r="AS934" s="16">
        <v>0.17787283730237499</v>
      </c>
      <c r="AT934" s="16"/>
      <c r="AU934" s="16">
        <v>0.18807297002120901</v>
      </c>
      <c r="AV934" s="16">
        <v>0.19939664140767999</v>
      </c>
      <c r="AW934" s="16"/>
      <c r="AX934" s="16">
        <v>0.19815646798886899</v>
      </c>
      <c r="AY934" s="16">
        <v>0.15589744550864401</v>
      </c>
      <c r="AZ934" s="16"/>
      <c r="BA934" s="16">
        <v>0.196063521246577</v>
      </c>
      <c r="BB934" s="16">
        <v>0.17582564551170299</v>
      </c>
      <c r="BC934" s="16"/>
      <c r="BD934" s="16">
        <v>0.176992741237047</v>
      </c>
      <c r="BE934" s="16">
        <v>0.19899329708503299</v>
      </c>
    </row>
    <row r="935" spans="2:57" x14ac:dyDescent="0.35">
      <c r="B935" t="s">
        <v>751</v>
      </c>
      <c r="C935" s="16">
        <v>5.4649572174475101E-2</v>
      </c>
      <c r="D935" s="16">
        <v>6.1501677032351203E-2</v>
      </c>
      <c r="E935" s="16">
        <v>4.7099073655090501E-2</v>
      </c>
      <c r="F935" s="16"/>
      <c r="G935" s="16">
        <v>5.4904040810061297E-2</v>
      </c>
      <c r="H935" s="16">
        <v>3.98921560751819E-2</v>
      </c>
      <c r="I935" s="16">
        <v>0.11051482517851401</v>
      </c>
      <c r="J935" s="16">
        <v>7.0848627232577704E-2</v>
      </c>
      <c r="K935" s="16">
        <v>3.3066020742322601E-2</v>
      </c>
      <c r="L935" s="16">
        <v>2.8461931746268598E-2</v>
      </c>
      <c r="M935" s="16"/>
      <c r="N935" s="16">
        <v>4.3418341259094398E-2</v>
      </c>
      <c r="O935" s="16">
        <v>4.3055025179892098E-2</v>
      </c>
      <c r="P935" s="16">
        <v>5.6162113020587198E-2</v>
      </c>
      <c r="Q935" s="16">
        <v>7.0333606170150095E-2</v>
      </c>
      <c r="R935" s="16"/>
      <c r="S935" s="16">
        <v>6.0866125863050902E-2</v>
      </c>
      <c r="T935" s="16">
        <v>4.5808938997761901E-2</v>
      </c>
      <c r="U935" s="16"/>
      <c r="V935" s="16">
        <v>6.5901647674592903E-2</v>
      </c>
      <c r="W935" s="16">
        <v>5.1165222893310901E-2</v>
      </c>
      <c r="X935" s="16">
        <v>5.2763431526116303E-2</v>
      </c>
      <c r="Y935" s="16">
        <v>3.2344893397397802E-2</v>
      </c>
      <c r="Z935" s="16"/>
      <c r="AA935" s="16">
        <v>5.9951414942716302E-2</v>
      </c>
      <c r="AB935" s="16">
        <v>4.6934009775938E-2</v>
      </c>
      <c r="AC935" s="16">
        <v>2.8677272146816701E-2</v>
      </c>
      <c r="AD935" s="16">
        <v>5.9589028946086003E-2</v>
      </c>
      <c r="AE935" s="16">
        <v>7.2969615353815701E-2</v>
      </c>
      <c r="AF935" s="16">
        <v>2.7392899714418599E-2</v>
      </c>
      <c r="AG935" s="16"/>
      <c r="AH935" s="16">
        <v>6.28060275708507E-2</v>
      </c>
      <c r="AI935" s="16">
        <v>5.1090501229594298E-2</v>
      </c>
      <c r="AJ935" s="16"/>
      <c r="AK935" s="16">
        <v>5.9296222417480303E-2</v>
      </c>
      <c r="AL935" s="16">
        <v>4.1952922676764703E-2</v>
      </c>
      <c r="AM935" s="16"/>
      <c r="AN935" s="16">
        <v>6.4331348508692696E-2</v>
      </c>
      <c r="AO935" s="16">
        <v>5.1369562202111599E-2</v>
      </c>
      <c r="AP935" s="16"/>
      <c r="AQ935" s="16">
        <v>9.4300535495366503E-2</v>
      </c>
      <c r="AR935" s="16">
        <v>4.2338215545295002E-2</v>
      </c>
      <c r="AS935" s="16">
        <v>5.83813486422326E-2</v>
      </c>
      <c r="AT935" s="16"/>
      <c r="AU935" s="16">
        <v>6.2167092592547102E-2</v>
      </c>
      <c r="AV935" s="16">
        <v>4.6755139520628798E-2</v>
      </c>
      <c r="AW935" s="16"/>
      <c r="AX935" s="16">
        <v>5.42076862251007E-2</v>
      </c>
      <c r="AY935" s="16">
        <v>4.8388950126144997E-2</v>
      </c>
      <c r="AZ935" s="16"/>
      <c r="BA935" s="16">
        <v>7.4231853276789994E-2</v>
      </c>
      <c r="BB935" s="16">
        <v>2.2391552239245299E-2</v>
      </c>
      <c r="BC935" s="16"/>
      <c r="BD935" s="16">
        <v>7.17758000332267E-2</v>
      </c>
      <c r="BE935" s="16">
        <v>4.5883414969129101E-2</v>
      </c>
    </row>
    <row r="936" spans="2:57" x14ac:dyDescent="0.35">
      <c r="B936" t="s">
        <v>752</v>
      </c>
      <c r="C936" s="16">
        <v>5.8706717549457797E-2</v>
      </c>
      <c r="D936" s="16">
        <v>5.8181568132433803E-2</v>
      </c>
      <c r="E936" s="16">
        <v>5.9773264570075903E-2</v>
      </c>
      <c r="F936" s="16"/>
      <c r="G936" s="16">
        <v>2.1650749425641699E-2</v>
      </c>
      <c r="H936" s="16">
        <v>6.2948576494137903E-2</v>
      </c>
      <c r="I936" s="16">
        <v>9.5131012620447306E-2</v>
      </c>
      <c r="J936" s="16">
        <v>7.6261316489442302E-2</v>
      </c>
      <c r="K936" s="16">
        <v>4.2271964685215303E-2</v>
      </c>
      <c r="L936" s="16">
        <v>4.80362060035565E-2</v>
      </c>
      <c r="M936" s="16"/>
      <c r="N936" s="16">
        <v>5.0315175562105102E-2</v>
      </c>
      <c r="O936" s="16">
        <v>6.07123894127427E-2</v>
      </c>
      <c r="P936" s="16">
        <v>4.9958779067126299E-2</v>
      </c>
      <c r="Q936" s="16">
        <v>7.69988679999387E-2</v>
      </c>
      <c r="R936" s="16"/>
      <c r="S936" s="16">
        <v>4.7513573100448299E-2</v>
      </c>
      <c r="T936" s="16">
        <v>7.6193003142752E-2</v>
      </c>
      <c r="U936" s="16"/>
      <c r="V936" s="16">
        <v>6.2516292660211595E-2</v>
      </c>
      <c r="W936" s="16">
        <v>5.4072100480425898E-2</v>
      </c>
      <c r="X936" s="16">
        <v>5.9683988143411998E-2</v>
      </c>
      <c r="Y936" s="16">
        <v>6.9920008798202593E-2</v>
      </c>
      <c r="Z936" s="16"/>
      <c r="AA936" s="16">
        <v>6.6724077112813099E-2</v>
      </c>
      <c r="AB936" s="16">
        <v>4.4420054794136798E-2</v>
      </c>
      <c r="AC936" s="16">
        <v>3.7845345219069099E-2</v>
      </c>
      <c r="AD936" s="16">
        <v>6.1782116735139302E-2</v>
      </c>
      <c r="AE936" s="16">
        <v>6.3617488010543996E-2</v>
      </c>
      <c r="AF936" s="16">
        <v>7.1359897360508698E-2</v>
      </c>
      <c r="AG936" s="16"/>
      <c r="AH936" s="16">
        <v>5.4706818700698198E-2</v>
      </c>
      <c r="AI936" s="16">
        <v>6.8219284322419804E-2</v>
      </c>
      <c r="AJ936" s="16"/>
      <c r="AK936" s="16">
        <v>4.4547768321134301E-2</v>
      </c>
      <c r="AL936" s="16">
        <v>6.8019952610700596E-2</v>
      </c>
      <c r="AM936" s="16"/>
      <c r="AN936" s="16">
        <v>5.8115685305646501E-2</v>
      </c>
      <c r="AO936" s="16">
        <v>5.9115717079651603E-2</v>
      </c>
      <c r="AP936" s="16"/>
      <c r="AQ936" s="16">
        <v>3.9445782721205601E-2</v>
      </c>
      <c r="AR936" s="16">
        <v>6.8729230643537004E-2</v>
      </c>
      <c r="AS936" s="16">
        <v>6.1914176766198897E-2</v>
      </c>
      <c r="AT936" s="16"/>
      <c r="AU936" s="16">
        <v>6.3023065373737405E-2</v>
      </c>
      <c r="AV936" s="16">
        <v>5.4651621738492799E-2</v>
      </c>
      <c r="AW936" s="16"/>
      <c r="AX936" s="16">
        <v>6.2361753243047303E-2</v>
      </c>
      <c r="AY936" s="16">
        <v>3.9649164257423E-2</v>
      </c>
      <c r="AZ936" s="16"/>
      <c r="BA936" s="16">
        <v>8.9822756339372797E-2</v>
      </c>
      <c r="BB936" s="16">
        <v>3.8285838483392703E-2</v>
      </c>
      <c r="BC936" s="16"/>
      <c r="BD936" s="16">
        <v>7.74615221254044E-2</v>
      </c>
      <c r="BE936" s="16">
        <v>4.12101727887988E-2</v>
      </c>
    </row>
    <row r="937" spans="2:57" x14ac:dyDescent="0.35">
      <c r="B937" t="s">
        <v>110</v>
      </c>
      <c r="C937" s="16">
        <v>7.3621401076351095E-2</v>
      </c>
      <c r="D937" s="16">
        <v>5.1970021264459203E-2</v>
      </c>
      <c r="E937" s="16">
        <v>9.4852872249873099E-2</v>
      </c>
      <c r="F937" s="16"/>
      <c r="G937" s="16">
        <v>9.5435612796680405E-2</v>
      </c>
      <c r="H937" s="16">
        <v>0.116171795667824</v>
      </c>
      <c r="I937" s="16">
        <v>4.3478969602647299E-2</v>
      </c>
      <c r="J937" s="16">
        <v>6.5551500145351604E-2</v>
      </c>
      <c r="K937" s="16">
        <v>4.8181188210700797E-2</v>
      </c>
      <c r="L937" s="16">
        <v>7.4597435486894806E-2</v>
      </c>
      <c r="M937" s="16"/>
      <c r="N937" s="16">
        <v>7.1109255814462299E-2</v>
      </c>
      <c r="O937" s="16">
        <v>6.4607833983088794E-2</v>
      </c>
      <c r="P937" s="16">
        <v>8.3044677867123204E-2</v>
      </c>
      <c r="Q937" s="16">
        <v>6.81289579751235E-2</v>
      </c>
      <c r="R937" s="16"/>
      <c r="S937" s="16">
        <v>7.4220931581866295E-2</v>
      </c>
      <c r="T937" s="16">
        <v>6.78210619288942E-2</v>
      </c>
      <c r="U937" s="16"/>
      <c r="V937" s="16">
        <v>0.12722916894088501</v>
      </c>
      <c r="W937" s="16">
        <v>7.3423299416248103E-2</v>
      </c>
      <c r="X937" s="16">
        <v>2.56656322924519E-2</v>
      </c>
      <c r="Y937" s="16">
        <v>9.3950556282851302E-2</v>
      </c>
      <c r="Z937" s="16"/>
      <c r="AA937" s="16">
        <v>0.12115635849439201</v>
      </c>
      <c r="AB937" s="16">
        <v>6.0934482024772897E-2</v>
      </c>
      <c r="AC937" s="16">
        <v>5.72198212017416E-2</v>
      </c>
      <c r="AD937" s="16">
        <v>3.5088811725335997E-2</v>
      </c>
      <c r="AE937" s="16">
        <v>2.7529320136426401E-2</v>
      </c>
      <c r="AF937" s="16">
        <v>0</v>
      </c>
      <c r="AG937" s="16"/>
      <c r="AH937" s="16">
        <v>4.3633050201003797E-2</v>
      </c>
      <c r="AI937" s="16">
        <v>4.9628286152808801E-2</v>
      </c>
      <c r="AJ937" s="16"/>
      <c r="AK937" s="16">
        <v>4.8233939568727499E-2</v>
      </c>
      <c r="AL937" s="16">
        <v>5.0533124152693502E-2</v>
      </c>
      <c r="AM937" s="16"/>
      <c r="AN937" s="16">
        <v>4.4112811635106899E-2</v>
      </c>
      <c r="AO937" s="16">
        <v>4.5537774654223401E-2</v>
      </c>
      <c r="AP937" s="16"/>
      <c r="AQ937" s="16">
        <v>4.2431938568166898E-2</v>
      </c>
      <c r="AR937" s="16">
        <v>7.2672456661033502E-2</v>
      </c>
      <c r="AS937" s="16">
        <v>3.7568131903103902E-2</v>
      </c>
      <c r="AT937" s="16"/>
      <c r="AU937" s="16">
        <v>4.2792904935184999E-2</v>
      </c>
      <c r="AV937" s="16">
        <v>0.101345831608684</v>
      </c>
      <c r="AW937" s="16"/>
      <c r="AX937" s="16">
        <v>4.57199336076725E-2</v>
      </c>
      <c r="AY937" s="16">
        <v>0.129168701431048</v>
      </c>
      <c r="AZ937" s="16"/>
      <c r="BA937" s="16">
        <v>2.38340982438262E-2</v>
      </c>
      <c r="BB937" s="16">
        <v>0</v>
      </c>
      <c r="BC937" s="16"/>
      <c r="BD937" s="16">
        <v>2.0799546096250999E-2</v>
      </c>
      <c r="BE937" s="16">
        <v>3.13132620369449E-2</v>
      </c>
    </row>
    <row r="938" spans="2:57" x14ac:dyDescent="0.35">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c r="AA938" s="16"/>
      <c r="AB938" s="16"/>
      <c r="AC938" s="16"/>
      <c r="AD938" s="16"/>
      <c r="AE938" s="16"/>
      <c r="AF938" s="16"/>
      <c r="AG938" s="16"/>
      <c r="AH938" s="16"/>
      <c r="AI938" s="16"/>
      <c r="AJ938" s="16"/>
      <c r="AK938" s="16"/>
      <c r="AL938" s="16"/>
      <c r="AM938" s="16"/>
      <c r="AN938" s="16"/>
      <c r="AO938" s="16"/>
      <c r="AP938" s="16"/>
      <c r="AQ938" s="16"/>
      <c r="AR938" s="16"/>
      <c r="AS938" s="16"/>
      <c r="AT938" s="16"/>
      <c r="AU938" s="16"/>
      <c r="AV938" s="16"/>
      <c r="AW938" s="16"/>
      <c r="AX938" s="16"/>
      <c r="AY938" s="16"/>
      <c r="AZ938" s="16"/>
      <c r="BA938" s="16"/>
      <c r="BB938" s="16"/>
      <c r="BC938" s="16"/>
      <c r="BD938" s="16"/>
      <c r="BE938" s="16"/>
    </row>
    <row r="939" spans="2:57" x14ac:dyDescent="0.35">
      <c r="B939" s="7" t="s">
        <v>763</v>
      </c>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c r="AA939" s="16"/>
      <c r="AB939" s="16"/>
      <c r="AC939" s="16"/>
      <c r="AD939" s="16"/>
      <c r="AE939" s="16"/>
      <c r="AF939" s="16"/>
      <c r="AG939" s="16"/>
      <c r="AH939" s="16"/>
      <c r="AI939" s="16"/>
      <c r="AJ939" s="16"/>
      <c r="AK939" s="16"/>
      <c r="AL939" s="16"/>
      <c r="AM939" s="16"/>
      <c r="AN939" s="16"/>
      <c r="AO939" s="16"/>
      <c r="AP939" s="16"/>
      <c r="AQ939" s="16"/>
      <c r="AR939" s="16"/>
      <c r="AS939" s="16"/>
      <c r="AT939" s="16"/>
      <c r="AU939" s="16"/>
      <c r="AV939" s="16"/>
      <c r="AW939" s="16"/>
      <c r="AX939" s="16"/>
      <c r="AY939" s="16"/>
      <c r="AZ939" s="16"/>
      <c r="BA939" s="16"/>
      <c r="BB939" s="16"/>
      <c r="BC939" s="16"/>
      <c r="BD939" s="16"/>
      <c r="BE939" s="16"/>
    </row>
    <row r="940" spans="2:57" x14ac:dyDescent="0.35">
      <c r="B940" s="15" t="s">
        <v>14</v>
      </c>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c r="AA940" s="16"/>
      <c r="AB940" s="16"/>
      <c r="AC940" s="16"/>
      <c r="AD940" s="16"/>
      <c r="AE940" s="16"/>
      <c r="AF940" s="16"/>
      <c r="AG940" s="16"/>
      <c r="AH940" s="16"/>
      <c r="AI940" s="16"/>
      <c r="AJ940" s="16"/>
      <c r="AK940" s="16"/>
      <c r="AL940" s="16"/>
      <c r="AM940" s="16"/>
      <c r="AN940" s="16"/>
      <c r="AO940" s="16"/>
      <c r="AP940" s="16"/>
      <c r="AQ940" s="16"/>
      <c r="AR940" s="16"/>
      <c r="AS940" s="16"/>
      <c r="AT940" s="16"/>
      <c r="AU940" s="16"/>
      <c r="AV940" s="16"/>
      <c r="AW940" s="16"/>
      <c r="AX940" s="16"/>
      <c r="AY940" s="16"/>
      <c r="AZ940" s="16"/>
      <c r="BA940" s="16"/>
      <c r="BB940" s="16"/>
      <c r="BC940" s="16"/>
      <c r="BD940" s="16"/>
      <c r="BE940" s="16"/>
    </row>
    <row r="941" spans="2:57" x14ac:dyDescent="0.35">
      <c r="B941" t="s">
        <v>748</v>
      </c>
      <c r="C941" s="16">
        <v>0.32350308220290602</v>
      </c>
      <c r="D941" s="16">
        <v>0.33006097958121999</v>
      </c>
      <c r="E941" s="16">
        <v>0.32042329628899202</v>
      </c>
      <c r="F941" s="16"/>
      <c r="G941" s="16">
        <v>0.22749265141372699</v>
      </c>
      <c r="H941" s="16">
        <v>0.35591274343581297</v>
      </c>
      <c r="I941" s="16">
        <v>0.306111413895304</v>
      </c>
      <c r="J941" s="16">
        <v>0.33657656187871199</v>
      </c>
      <c r="K941" s="16">
        <v>0.37176493731243399</v>
      </c>
      <c r="L941" s="16">
        <v>0.31720011130556103</v>
      </c>
      <c r="M941" s="16"/>
      <c r="N941" s="16">
        <v>0.33162245201321799</v>
      </c>
      <c r="O941" s="16">
        <v>0.28954791944568797</v>
      </c>
      <c r="P941" s="16">
        <v>0.33701158676369303</v>
      </c>
      <c r="Q941" s="16">
        <v>0.32558932915580402</v>
      </c>
      <c r="R941" s="16"/>
      <c r="S941" s="16">
        <v>0.31027051731247501</v>
      </c>
      <c r="T941" s="16">
        <v>0.34671209703245598</v>
      </c>
      <c r="U941" s="16"/>
      <c r="V941" s="16">
        <v>0.28721111802501598</v>
      </c>
      <c r="W941" s="16">
        <v>0.30132714260569499</v>
      </c>
      <c r="X941" s="16">
        <v>0.38464034976087802</v>
      </c>
      <c r="Y941" s="16">
        <v>0.30523868708983198</v>
      </c>
      <c r="Z941" s="16"/>
      <c r="AA941" s="16">
        <v>0.27111143388558001</v>
      </c>
      <c r="AB941" s="16">
        <v>0.30325844211244202</v>
      </c>
      <c r="AC941" s="16">
        <v>0.381350771620591</v>
      </c>
      <c r="AD941" s="16">
        <v>0.381578322864706</v>
      </c>
      <c r="AE941" s="16">
        <v>0.37477815241532503</v>
      </c>
      <c r="AF941" s="16">
        <v>0.36786012288405101</v>
      </c>
      <c r="AG941" s="16"/>
      <c r="AH941" s="16">
        <v>0.35445583733314301</v>
      </c>
      <c r="AI941" s="16">
        <v>0.329507718363375</v>
      </c>
      <c r="AJ941" s="16"/>
      <c r="AK941" s="16">
        <v>0.34874267942994203</v>
      </c>
      <c r="AL941" s="16">
        <v>0.32308175486569501</v>
      </c>
      <c r="AM941" s="16"/>
      <c r="AN941" s="16">
        <v>0.327280266001159</v>
      </c>
      <c r="AO941" s="16">
        <v>0.33892528408463302</v>
      </c>
      <c r="AP941" s="16"/>
      <c r="AQ941" s="16">
        <v>0.35277523067362598</v>
      </c>
      <c r="AR941" s="16">
        <v>0.29478184316837602</v>
      </c>
      <c r="AS941" s="16">
        <v>0.36784184393582697</v>
      </c>
      <c r="AT941" s="16"/>
      <c r="AU941" s="16">
        <v>0.33618172242215899</v>
      </c>
      <c r="AV941" s="16">
        <v>0.30918382451123499</v>
      </c>
      <c r="AW941" s="16"/>
      <c r="AX941" s="16">
        <v>0.346408830047787</v>
      </c>
      <c r="AY941" s="16">
        <v>0.26509895887066898</v>
      </c>
      <c r="AZ941" s="16"/>
      <c r="BA941" s="16">
        <v>0.35488528148023302</v>
      </c>
      <c r="BB941" s="16">
        <v>0.44488475965229202</v>
      </c>
      <c r="BC941" s="16"/>
      <c r="BD941" s="16">
        <v>0.32158917120972602</v>
      </c>
      <c r="BE941" s="16">
        <v>0.37829525880552101</v>
      </c>
    </row>
    <row r="942" spans="2:57" x14ac:dyDescent="0.35">
      <c r="B942" t="s">
        <v>749</v>
      </c>
      <c r="C942" s="16">
        <v>0.33574268685411202</v>
      </c>
      <c r="D942" s="16">
        <v>0.34029479292861298</v>
      </c>
      <c r="E942" s="16">
        <v>0.32499199978481902</v>
      </c>
      <c r="F942" s="16"/>
      <c r="G942" s="16">
        <v>0.39063676489390298</v>
      </c>
      <c r="H942" s="16">
        <v>0.26408249282322999</v>
      </c>
      <c r="I942" s="16">
        <v>0.262376235640362</v>
      </c>
      <c r="J942" s="16">
        <v>0.33403518815399902</v>
      </c>
      <c r="K942" s="16">
        <v>0.32728732316480003</v>
      </c>
      <c r="L942" s="16">
        <v>0.429287307544648</v>
      </c>
      <c r="M942" s="16"/>
      <c r="N942" s="16">
        <v>0.36268159301654901</v>
      </c>
      <c r="O942" s="16">
        <v>0.38678926495284599</v>
      </c>
      <c r="P942" s="16">
        <v>0.31918901877488798</v>
      </c>
      <c r="Q942" s="16">
        <v>0.29864498549594898</v>
      </c>
      <c r="R942" s="16"/>
      <c r="S942" s="16">
        <v>0.37350269903457001</v>
      </c>
      <c r="T942" s="16">
        <v>0.27772869992563098</v>
      </c>
      <c r="U942" s="16"/>
      <c r="V942" s="16">
        <v>0.28019091432464899</v>
      </c>
      <c r="W942" s="16">
        <v>0.35697129157843499</v>
      </c>
      <c r="X942" s="16">
        <v>0.349374389037513</v>
      </c>
      <c r="Y942" s="16">
        <v>0.38124893307954599</v>
      </c>
      <c r="Z942" s="16"/>
      <c r="AA942" s="16">
        <v>0.29930104999568502</v>
      </c>
      <c r="AB942" s="16">
        <v>0.37840793114327598</v>
      </c>
      <c r="AC942" s="16">
        <v>0.32892941115548402</v>
      </c>
      <c r="AD942" s="16">
        <v>0.34511150831424697</v>
      </c>
      <c r="AE942" s="16">
        <v>0.38476262403723299</v>
      </c>
      <c r="AF942" s="16">
        <v>0.361502605099075</v>
      </c>
      <c r="AG942" s="16"/>
      <c r="AH942" s="16">
        <v>0.38734547746179498</v>
      </c>
      <c r="AI942" s="16">
        <v>0.31172159413026901</v>
      </c>
      <c r="AJ942" s="16"/>
      <c r="AK942" s="16">
        <v>0.36830115641779998</v>
      </c>
      <c r="AL942" s="16">
        <v>0.33675400630628799</v>
      </c>
      <c r="AM942" s="16"/>
      <c r="AN942" s="16">
        <v>0.40594215764261798</v>
      </c>
      <c r="AO942" s="16">
        <v>0.32483206875815901</v>
      </c>
      <c r="AP942" s="16"/>
      <c r="AQ942" s="16">
        <v>0.42537520247205501</v>
      </c>
      <c r="AR942" s="16">
        <v>0.322223922214536</v>
      </c>
      <c r="AS942" s="16">
        <v>0.329277803222848</v>
      </c>
      <c r="AT942" s="16"/>
      <c r="AU942" s="16">
        <v>0.35087784214482198</v>
      </c>
      <c r="AV942" s="16">
        <v>0.32121730637450402</v>
      </c>
      <c r="AW942" s="16"/>
      <c r="AX942" s="16">
        <v>0.33523146532529202</v>
      </c>
      <c r="AY942" s="16">
        <v>0.36932614986672202</v>
      </c>
      <c r="AZ942" s="16"/>
      <c r="BA942" s="16">
        <v>0.33405500392543402</v>
      </c>
      <c r="BB942" s="16">
        <v>0.28299278064551697</v>
      </c>
      <c r="BC942" s="16"/>
      <c r="BD942" s="16">
        <v>0.37400328489085399</v>
      </c>
      <c r="BE942" s="16">
        <v>0.34603342311903701</v>
      </c>
    </row>
    <row r="943" spans="2:57" x14ac:dyDescent="0.35">
      <c r="B943" t="s">
        <v>750</v>
      </c>
      <c r="C943" s="16">
        <v>0.18634792820699</v>
      </c>
      <c r="D943" s="16">
        <v>0.18643316982074301</v>
      </c>
      <c r="E943" s="16">
        <v>0.18807291704693299</v>
      </c>
      <c r="F943" s="16"/>
      <c r="G943" s="16">
        <v>0.22064834886578799</v>
      </c>
      <c r="H943" s="16">
        <v>0.16034560009169399</v>
      </c>
      <c r="I943" s="16">
        <v>0.25395367404705799</v>
      </c>
      <c r="J943" s="16">
        <v>0.18500782912108901</v>
      </c>
      <c r="K943" s="16">
        <v>0.18212744082617699</v>
      </c>
      <c r="L943" s="16">
        <v>0.14042727359423099</v>
      </c>
      <c r="M943" s="16"/>
      <c r="N943" s="16">
        <v>0.18245075546703499</v>
      </c>
      <c r="O943" s="16">
        <v>0.19856009549402401</v>
      </c>
      <c r="P943" s="16">
        <v>0.16605875133515899</v>
      </c>
      <c r="Q943" s="16">
        <v>0.21108109437988401</v>
      </c>
      <c r="R943" s="16"/>
      <c r="S943" s="16">
        <v>0.160908917930254</v>
      </c>
      <c r="T943" s="16">
        <v>0.226617891903965</v>
      </c>
      <c r="U943" s="16"/>
      <c r="V943" s="16">
        <v>0.175093462995628</v>
      </c>
      <c r="W943" s="16">
        <v>0.21680231426545199</v>
      </c>
      <c r="X943" s="16">
        <v>0.16680910739298299</v>
      </c>
      <c r="Y943" s="16">
        <v>0.122901966571625</v>
      </c>
      <c r="Z943" s="16"/>
      <c r="AA943" s="16">
        <v>0.20315682313362099</v>
      </c>
      <c r="AB943" s="16">
        <v>0.20097555284837801</v>
      </c>
      <c r="AC943" s="16">
        <v>0.18995674724860301</v>
      </c>
      <c r="AD943" s="16">
        <v>0.16692854160911599</v>
      </c>
      <c r="AE943" s="16">
        <v>0.131543162474931</v>
      </c>
      <c r="AF943" s="16">
        <v>0.171884474941947</v>
      </c>
      <c r="AG943" s="16"/>
      <c r="AH943" s="16">
        <v>0.16140785126852999</v>
      </c>
      <c r="AI943" s="16">
        <v>0.19436315985857999</v>
      </c>
      <c r="AJ943" s="16"/>
      <c r="AK943" s="16">
        <v>0.18024230415297399</v>
      </c>
      <c r="AL943" s="16">
        <v>0.18219671906235799</v>
      </c>
      <c r="AM943" s="16"/>
      <c r="AN943" s="16">
        <v>0.16707686465459201</v>
      </c>
      <c r="AO943" s="16">
        <v>0.17787530780953401</v>
      </c>
      <c r="AP943" s="16"/>
      <c r="AQ943" s="16">
        <v>0.12050692015950901</v>
      </c>
      <c r="AR943" s="16">
        <v>0.22568714675930401</v>
      </c>
      <c r="AS943" s="16">
        <v>0.172608220716647</v>
      </c>
      <c r="AT943" s="16"/>
      <c r="AU943" s="16">
        <v>0.19207831688569399</v>
      </c>
      <c r="AV943" s="16">
        <v>0.18285921574501299</v>
      </c>
      <c r="AW943" s="16"/>
      <c r="AX943" s="16">
        <v>0.192746557000325</v>
      </c>
      <c r="AY943" s="16">
        <v>0.14809754003675599</v>
      </c>
      <c r="AZ943" s="16"/>
      <c r="BA943" s="16">
        <v>0.19635558468344899</v>
      </c>
      <c r="BB943" s="16">
        <v>0.20815177243220001</v>
      </c>
      <c r="BC943" s="16"/>
      <c r="BD943" s="16">
        <v>0.181402864295582</v>
      </c>
      <c r="BE943" s="16">
        <v>0.187675198753124</v>
      </c>
    </row>
    <row r="944" spans="2:57" x14ac:dyDescent="0.35">
      <c r="B944" t="s">
        <v>751</v>
      </c>
      <c r="C944" s="16">
        <v>3.9571311258120599E-2</v>
      </c>
      <c r="D944" s="16">
        <v>4.3736811553309198E-2</v>
      </c>
      <c r="E944" s="16">
        <v>3.6007308579656797E-2</v>
      </c>
      <c r="F944" s="16"/>
      <c r="G944" s="16">
        <v>7.0685187446790199E-2</v>
      </c>
      <c r="H944" s="16">
        <v>5.5922552335125601E-2</v>
      </c>
      <c r="I944" s="16">
        <v>6.4811122641086003E-2</v>
      </c>
      <c r="J944" s="16">
        <v>4.2596491152286399E-2</v>
      </c>
      <c r="K944" s="16">
        <v>0</v>
      </c>
      <c r="L944" s="16">
        <v>1.7141541237234902E-2</v>
      </c>
      <c r="M944" s="16"/>
      <c r="N944" s="16">
        <v>4.2437011796406299E-2</v>
      </c>
      <c r="O944" s="16">
        <v>4.2770680641292698E-2</v>
      </c>
      <c r="P944" s="16">
        <v>3.8324562239059903E-2</v>
      </c>
      <c r="Q944" s="16">
        <v>3.6742280117133402E-2</v>
      </c>
      <c r="R944" s="16"/>
      <c r="S944" s="16">
        <v>4.4080603135505998E-2</v>
      </c>
      <c r="T944" s="16">
        <v>3.3157898471225897E-2</v>
      </c>
      <c r="U944" s="16"/>
      <c r="V944" s="16">
        <v>5.2531932198501302E-2</v>
      </c>
      <c r="W944" s="16">
        <v>3.45580118880719E-2</v>
      </c>
      <c r="X944" s="16">
        <v>3.32811865527207E-2</v>
      </c>
      <c r="Y944" s="16">
        <v>5.0907665749643297E-2</v>
      </c>
      <c r="Z944" s="16"/>
      <c r="AA944" s="16">
        <v>4.6292919598500203E-2</v>
      </c>
      <c r="AB944" s="16">
        <v>3.8660388405922598E-2</v>
      </c>
      <c r="AC944" s="16">
        <v>2.9231724565190999E-2</v>
      </c>
      <c r="AD944" s="16">
        <v>4.2144899632784699E-2</v>
      </c>
      <c r="AE944" s="16">
        <v>2.0791823414913001E-2</v>
      </c>
      <c r="AF944" s="16">
        <v>2.9975051072885998E-2</v>
      </c>
      <c r="AG944" s="16"/>
      <c r="AH944" s="16">
        <v>3.3796960953309703E-2</v>
      </c>
      <c r="AI944" s="16">
        <v>4.2894211478980898E-2</v>
      </c>
      <c r="AJ944" s="16"/>
      <c r="AK944" s="16">
        <v>4.2562402061731897E-2</v>
      </c>
      <c r="AL944" s="16">
        <v>4.7806600854897199E-2</v>
      </c>
      <c r="AM944" s="16"/>
      <c r="AN944" s="16">
        <v>3.3551081244843697E-2</v>
      </c>
      <c r="AO944" s="16">
        <v>5.6405004996729402E-2</v>
      </c>
      <c r="AP944" s="16"/>
      <c r="AQ944" s="16">
        <v>3.9595775281331499E-2</v>
      </c>
      <c r="AR944" s="16">
        <v>3.7033882327282802E-2</v>
      </c>
      <c r="AS944" s="16">
        <v>4.5444935987243203E-2</v>
      </c>
      <c r="AT944" s="16"/>
      <c r="AU944" s="16">
        <v>3.7256045061770403E-2</v>
      </c>
      <c r="AV944" s="16">
        <v>4.2988497227320899E-2</v>
      </c>
      <c r="AW944" s="16"/>
      <c r="AX944" s="16">
        <v>3.9683168468840201E-2</v>
      </c>
      <c r="AY944" s="16">
        <v>4.5355349754246502E-2</v>
      </c>
      <c r="AZ944" s="16"/>
      <c r="BA944" s="16">
        <v>4.95014763673991E-2</v>
      </c>
      <c r="BB944" s="16">
        <v>3.1152956249781701E-2</v>
      </c>
      <c r="BC944" s="16"/>
      <c r="BD944" s="16">
        <v>5.2333787706210902E-2</v>
      </c>
      <c r="BE944" s="16">
        <v>3.12905958603912E-2</v>
      </c>
    </row>
    <row r="945" spans="2:57" x14ac:dyDescent="0.35">
      <c r="B945" t="s">
        <v>752</v>
      </c>
      <c r="C945" s="16">
        <v>3.8296596976163701E-2</v>
      </c>
      <c r="D945" s="16">
        <v>4.8884631010870302E-2</v>
      </c>
      <c r="E945" s="16">
        <v>2.8633890111090399E-2</v>
      </c>
      <c r="F945" s="16"/>
      <c r="G945" s="16">
        <v>2.97217438500634E-2</v>
      </c>
      <c r="H945" s="16">
        <v>3.6770174091875302E-2</v>
      </c>
      <c r="I945" s="16">
        <v>4.9378642268777299E-2</v>
      </c>
      <c r="J945" s="16">
        <v>4.0372269628662999E-2</v>
      </c>
      <c r="K945" s="16">
        <v>4.4382467167866903E-2</v>
      </c>
      <c r="L945" s="16">
        <v>2.9590582684563198E-2</v>
      </c>
      <c r="M945" s="16"/>
      <c r="N945" s="16">
        <v>1.9208043595111999E-2</v>
      </c>
      <c r="O945" s="16">
        <v>3.7673888627201099E-2</v>
      </c>
      <c r="P945" s="16">
        <v>4.1825792344404901E-2</v>
      </c>
      <c r="Q945" s="16">
        <v>4.6790078585420301E-2</v>
      </c>
      <c r="R945" s="16"/>
      <c r="S945" s="16">
        <v>3.9310726685212502E-2</v>
      </c>
      <c r="T945" s="16">
        <v>3.71477062930625E-2</v>
      </c>
      <c r="U945" s="16"/>
      <c r="V945" s="16">
        <v>5.2920379498821099E-2</v>
      </c>
      <c r="W945" s="16">
        <v>2.5217425528380501E-2</v>
      </c>
      <c r="X945" s="16">
        <v>3.9265272174511603E-2</v>
      </c>
      <c r="Y945" s="16">
        <v>5.9741008347534798E-2</v>
      </c>
      <c r="Z945" s="16"/>
      <c r="AA945" s="16">
        <v>4.51933181158264E-2</v>
      </c>
      <c r="AB945" s="16">
        <v>3.09730934417548E-2</v>
      </c>
      <c r="AC945" s="16">
        <v>2.5182292982687701E-2</v>
      </c>
      <c r="AD945" s="16">
        <v>2.3811596210188999E-2</v>
      </c>
      <c r="AE945" s="16">
        <v>6.1184710955032501E-2</v>
      </c>
      <c r="AF945" s="16">
        <v>6.8777746002041298E-2</v>
      </c>
      <c r="AG945" s="16"/>
      <c r="AH945" s="16">
        <v>3.19740209275046E-2</v>
      </c>
      <c r="AI945" s="16">
        <v>5.8239247500417E-2</v>
      </c>
      <c r="AJ945" s="16"/>
      <c r="AK945" s="16">
        <v>2.775533167975E-2</v>
      </c>
      <c r="AL945" s="16">
        <v>4.4216414909539502E-2</v>
      </c>
      <c r="AM945" s="16"/>
      <c r="AN945" s="16">
        <v>3.4323693177738299E-2</v>
      </c>
      <c r="AO945" s="16">
        <v>4.64521549785935E-2</v>
      </c>
      <c r="AP945" s="16"/>
      <c r="AQ945" s="16">
        <v>3.1452995444680103E-2</v>
      </c>
      <c r="AR945" s="16">
        <v>3.5982339674462703E-2</v>
      </c>
      <c r="AS945" s="16">
        <v>4.8970525598273598E-2</v>
      </c>
      <c r="AT945" s="16"/>
      <c r="AU945" s="16">
        <v>3.4676256591328398E-2</v>
      </c>
      <c r="AV945" s="16">
        <v>4.3227837290897797E-2</v>
      </c>
      <c r="AW945" s="16"/>
      <c r="AX945" s="16">
        <v>3.8993261688507301E-2</v>
      </c>
      <c r="AY945" s="16">
        <v>3.67206255882166E-2</v>
      </c>
      <c r="AZ945" s="16"/>
      <c r="BA945" s="16">
        <v>3.9544922737229503E-2</v>
      </c>
      <c r="BB945" s="16">
        <v>2.42523174155783E-2</v>
      </c>
      <c r="BC945" s="16"/>
      <c r="BD945" s="16">
        <v>5.0604937411645901E-2</v>
      </c>
      <c r="BE945" s="16">
        <v>2.4871158497077901E-2</v>
      </c>
    </row>
    <row r="946" spans="2:57" x14ac:dyDescent="0.35">
      <c r="B946" t="s">
        <v>110</v>
      </c>
      <c r="C946" s="16">
        <v>7.6538394501707602E-2</v>
      </c>
      <c r="D946" s="16">
        <v>5.0589615105244803E-2</v>
      </c>
      <c r="E946" s="16">
        <v>0.101870588188509</v>
      </c>
      <c r="F946" s="16"/>
      <c r="G946" s="16">
        <v>6.0815303529728498E-2</v>
      </c>
      <c r="H946" s="16">
        <v>0.126966437222261</v>
      </c>
      <c r="I946" s="16">
        <v>6.3368911507413306E-2</v>
      </c>
      <c r="J946" s="16">
        <v>6.14116600652512E-2</v>
      </c>
      <c r="K946" s="16">
        <v>7.4437831528722506E-2</v>
      </c>
      <c r="L946" s="16">
        <v>6.6353183633761595E-2</v>
      </c>
      <c r="M946" s="16"/>
      <c r="N946" s="16">
        <v>6.16001441116798E-2</v>
      </c>
      <c r="O946" s="16">
        <v>4.4658150838948502E-2</v>
      </c>
      <c r="P946" s="16">
        <v>9.7590288542795903E-2</v>
      </c>
      <c r="Q946" s="16">
        <v>8.1152232265809698E-2</v>
      </c>
      <c r="R946" s="16"/>
      <c r="S946" s="16">
        <v>7.1926535901982294E-2</v>
      </c>
      <c r="T946" s="16">
        <v>7.8635706373660103E-2</v>
      </c>
      <c r="U946" s="16"/>
      <c r="V946" s="16">
        <v>0.15205219295738401</v>
      </c>
      <c r="W946" s="16">
        <v>6.5123814133965202E-2</v>
      </c>
      <c r="X946" s="16">
        <v>2.66296950813932E-2</v>
      </c>
      <c r="Y946" s="16">
        <v>7.9961739161818507E-2</v>
      </c>
      <c r="Z946" s="16"/>
      <c r="AA946" s="16">
        <v>0.13494445527078699</v>
      </c>
      <c r="AB946" s="16">
        <v>4.7724592048226801E-2</v>
      </c>
      <c r="AC946" s="16">
        <v>4.5349052427443297E-2</v>
      </c>
      <c r="AD946" s="16">
        <v>4.0425131368957402E-2</v>
      </c>
      <c r="AE946" s="16">
        <v>2.69395267025654E-2</v>
      </c>
      <c r="AF946" s="16">
        <v>0</v>
      </c>
      <c r="AG946" s="16"/>
      <c r="AH946" s="16">
        <v>3.1019852055716599E-2</v>
      </c>
      <c r="AI946" s="16">
        <v>6.3274068668378397E-2</v>
      </c>
      <c r="AJ946" s="16"/>
      <c r="AK946" s="16">
        <v>3.2396126257802499E-2</v>
      </c>
      <c r="AL946" s="16">
        <v>6.5944504001222704E-2</v>
      </c>
      <c r="AM946" s="16"/>
      <c r="AN946" s="16">
        <v>3.1825937279048401E-2</v>
      </c>
      <c r="AO946" s="16">
        <v>5.5510179372351698E-2</v>
      </c>
      <c r="AP946" s="16"/>
      <c r="AQ946" s="16">
        <v>3.0293875968799001E-2</v>
      </c>
      <c r="AR946" s="16">
        <v>8.4290865856038094E-2</v>
      </c>
      <c r="AS946" s="16">
        <v>3.5856670539160897E-2</v>
      </c>
      <c r="AT946" s="16"/>
      <c r="AU946" s="16">
        <v>4.8929816894226499E-2</v>
      </c>
      <c r="AV946" s="16">
        <v>0.100523318851029</v>
      </c>
      <c r="AW946" s="16"/>
      <c r="AX946" s="16">
        <v>4.69367174692479E-2</v>
      </c>
      <c r="AY946" s="16">
        <v>0.13540137588339099</v>
      </c>
      <c r="AZ946" s="16"/>
      <c r="BA946" s="16">
        <v>2.5657730806255899E-2</v>
      </c>
      <c r="BB946" s="16">
        <v>8.5654136046311394E-3</v>
      </c>
      <c r="BC946" s="16"/>
      <c r="BD946" s="16">
        <v>2.0065954485980898E-2</v>
      </c>
      <c r="BE946" s="16">
        <v>3.1834364964849697E-2</v>
      </c>
    </row>
    <row r="947" spans="2:57" x14ac:dyDescent="0.35">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c r="AA947" s="16"/>
      <c r="AB947" s="16"/>
      <c r="AC947" s="16"/>
      <c r="AD947" s="16"/>
      <c r="AE947" s="16"/>
      <c r="AF947" s="16"/>
      <c r="AG947" s="16"/>
      <c r="AH947" s="16"/>
      <c r="AI947" s="16"/>
      <c r="AJ947" s="16"/>
      <c r="AK947" s="16"/>
      <c r="AL947" s="16"/>
      <c r="AM947" s="16"/>
      <c r="AN947" s="16"/>
      <c r="AO947" s="16"/>
      <c r="AP947" s="16"/>
      <c r="AQ947" s="16"/>
      <c r="AR947" s="16"/>
      <c r="AS947" s="16"/>
      <c r="AT947" s="16"/>
      <c r="AU947" s="16"/>
      <c r="AV947" s="16"/>
      <c r="AW947" s="16"/>
      <c r="AX947" s="16"/>
      <c r="AY947" s="16"/>
      <c r="AZ947" s="16"/>
      <c r="BA947" s="16"/>
      <c r="BB947" s="16"/>
      <c r="BC947" s="16"/>
      <c r="BD947" s="16"/>
      <c r="BE947" s="16"/>
    </row>
    <row r="948" spans="2:57" x14ac:dyDescent="0.35">
      <c r="B948" s="7" t="s">
        <v>764</v>
      </c>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c r="AA948" s="16"/>
      <c r="AB948" s="16"/>
      <c r="AC948" s="16"/>
      <c r="AD948" s="16"/>
      <c r="AE948" s="16"/>
      <c r="AF948" s="16"/>
      <c r="AG948" s="16"/>
      <c r="AH948" s="16"/>
      <c r="AI948" s="16"/>
      <c r="AJ948" s="16"/>
      <c r="AK948" s="16"/>
      <c r="AL948" s="16"/>
      <c r="AM948" s="16"/>
      <c r="AN948" s="16"/>
      <c r="AO948" s="16"/>
      <c r="AP948" s="16"/>
      <c r="AQ948" s="16"/>
      <c r="AR948" s="16"/>
      <c r="AS948" s="16"/>
      <c r="AT948" s="16"/>
      <c r="AU948" s="16"/>
      <c r="AV948" s="16"/>
      <c r="AW948" s="16"/>
      <c r="AX948" s="16"/>
      <c r="AY948" s="16"/>
      <c r="AZ948" s="16"/>
      <c r="BA948" s="16"/>
      <c r="BB948" s="16"/>
      <c r="BC948" s="16"/>
      <c r="BD948" s="16"/>
      <c r="BE948" s="16"/>
    </row>
    <row r="949" spans="2:57" x14ac:dyDescent="0.35">
      <c r="B949" s="15" t="s">
        <v>14</v>
      </c>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c r="AA949" s="16"/>
      <c r="AB949" s="16"/>
      <c r="AC949" s="16"/>
      <c r="AD949" s="16"/>
      <c r="AE949" s="16"/>
      <c r="AF949" s="16"/>
      <c r="AG949" s="16"/>
      <c r="AH949" s="16"/>
      <c r="AI949" s="16"/>
      <c r="AJ949" s="16"/>
      <c r="AK949" s="16"/>
      <c r="AL949" s="16"/>
      <c r="AM949" s="16"/>
      <c r="AN949" s="16"/>
      <c r="AO949" s="16"/>
      <c r="AP949" s="16"/>
      <c r="AQ949" s="16"/>
      <c r="AR949" s="16"/>
      <c r="AS949" s="16"/>
      <c r="AT949" s="16"/>
      <c r="AU949" s="16"/>
      <c r="AV949" s="16"/>
      <c r="AW949" s="16"/>
      <c r="AX949" s="16"/>
      <c r="AY949" s="16"/>
      <c r="AZ949" s="16"/>
      <c r="BA949" s="16"/>
      <c r="BB949" s="16"/>
      <c r="BC949" s="16"/>
      <c r="BD949" s="16"/>
      <c r="BE949" s="16"/>
    </row>
    <row r="950" spans="2:57" x14ac:dyDescent="0.35">
      <c r="B950" t="s">
        <v>748</v>
      </c>
      <c r="C950" s="16">
        <v>0.43232025552667702</v>
      </c>
      <c r="D950" s="16">
        <v>0.38743078779731099</v>
      </c>
      <c r="E950" s="16">
        <v>0.47167984594006601</v>
      </c>
      <c r="F950" s="16"/>
      <c r="G950" s="16">
        <v>0.38435608477063199</v>
      </c>
      <c r="H950" s="16">
        <v>0.48116328570238898</v>
      </c>
      <c r="I950" s="16">
        <v>0.402889433367565</v>
      </c>
      <c r="J950" s="16">
        <v>0.46293829544242898</v>
      </c>
      <c r="K950" s="16">
        <v>0.43291261206690002</v>
      </c>
      <c r="L950" s="16">
        <v>0.41801469698279398</v>
      </c>
      <c r="M950" s="16"/>
      <c r="N950" s="16">
        <v>0.45514981227476897</v>
      </c>
      <c r="O950" s="16">
        <v>0.37800457932474402</v>
      </c>
      <c r="P950" s="16">
        <v>0.452733493610885</v>
      </c>
      <c r="Q950" s="16">
        <v>0.43055546937078598</v>
      </c>
      <c r="R950" s="16"/>
      <c r="S950" s="16">
        <v>0.41608125406596602</v>
      </c>
      <c r="T950" s="16">
        <v>0.46115492801505698</v>
      </c>
      <c r="U950" s="16"/>
      <c r="V950" s="16">
        <v>0.42791295199971202</v>
      </c>
      <c r="W950" s="16">
        <v>0.42038547966682499</v>
      </c>
      <c r="X950" s="16">
        <v>0.45602573625944298</v>
      </c>
      <c r="Y950" s="16">
        <v>0.397889083111097</v>
      </c>
      <c r="Z950" s="16"/>
      <c r="AA950" s="16">
        <v>0.378785575331057</v>
      </c>
      <c r="AB950" s="16">
        <v>0.43943656263195802</v>
      </c>
      <c r="AC950" s="16">
        <v>0.59344922412623702</v>
      </c>
      <c r="AD950" s="16">
        <v>0.42268097117769998</v>
      </c>
      <c r="AE950" s="16">
        <v>0.49330146901434402</v>
      </c>
      <c r="AF950" s="16">
        <v>0.44272236994987302</v>
      </c>
      <c r="AG950" s="16"/>
      <c r="AH950" s="16">
        <v>0.48047774401554699</v>
      </c>
      <c r="AI950" s="16">
        <v>0.38704670460290602</v>
      </c>
      <c r="AJ950" s="16"/>
      <c r="AK950" s="16">
        <v>0.478571308381744</v>
      </c>
      <c r="AL950" s="16">
        <v>0.39532362537622201</v>
      </c>
      <c r="AM950" s="16"/>
      <c r="AN950" s="16">
        <v>0.44673459843318403</v>
      </c>
      <c r="AO950" s="16">
        <v>0.42472941500150302</v>
      </c>
      <c r="AP950" s="16"/>
      <c r="AQ950" s="16">
        <v>0.50789320836100604</v>
      </c>
      <c r="AR950" s="16">
        <v>0.40830333581172401</v>
      </c>
      <c r="AS950" s="16">
        <v>0.43087143735204497</v>
      </c>
      <c r="AT950" s="16"/>
      <c r="AU950" s="16">
        <v>0.44723177769305</v>
      </c>
      <c r="AV950" s="16">
        <v>0.41469783879133798</v>
      </c>
      <c r="AW950" s="16"/>
      <c r="AX950" s="16">
        <v>0.45198230189445199</v>
      </c>
      <c r="AY950" s="16">
        <v>0.38621312389393098</v>
      </c>
      <c r="AZ950" s="16"/>
      <c r="BA950" s="16">
        <v>0.45846982561827498</v>
      </c>
      <c r="BB950" s="16">
        <v>0.55028240343024604</v>
      </c>
      <c r="BC950" s="16"/>
      <c r="BD950" s="16">
        <v>0.45144053426251302</v>
      </c>
      <c r="BE950" s="16">
        <v>0.46278023256536699</v>
      </c>
    </row>
    <row r="951" spans="2:57" x14ac:dyDescent="0.35">
      <c r="B951" t="s">
        <v>749</v>
      </c>
      <c r="C951" s="16">
        <v>0.29376023046170502</v>
      </c>
      <c r="D951" s="16">
        <v>0.34051490319159999</v>
      </c>
      <c r="E951" s="16">
        <v>0.24997870350582899</v>
      </c>
      <c r="F951" s="16"/>
      <c r="G951" s="16">
        <v>0.25413951699546899</v>
      </c>
      <c r="H951" s="16">
        <v>0.207947464500362</v>
      </c>
      <c r="I951" s="16">
        <v>0.25849942218861299</v>
      </c>
      <c r="J951" s="16">
        <v>0.290827700211023</v>
      </c>
      <c r="K951" s="16">
        <v>0.36372828697563597</v>
      </c>
      <c r="L951" s="16">
        <v>0.36347238537486998</v>
      </c>
      <c r="M951" s="16"/>
      <c r="N951" s="16">
        <v>0.32859276927350201</v>
      </c>
      <c r="O951" s="16">
        <v>0.32392221613642402</v>
      </c>
      <c r="P951" s="16">
        <v>0.274525864275945</v>
      </c>
      <c r="Q951" s="16">
        <v>0.27352878759037003</v>
      </c>
      <c r="R951" s="16"/>
      <c r="S951" s="16">
        <v>0.32487595825261201</v>
      </c>
      <c r="T951" s="16">
        <v>0.245359151303263</v>
      </c>
      <c r="U951" s="16"/>
      <c r="V951" s="16">
        <v>0.195921091340756</v>
      </c>
      <c r="W951" s="16">
        <v>0.31382685386258302</v>
      </c>
      <c r="X951" s="16">
        <v>0.34931537723665701</v>
      </c>
      <c r="Y951" s="16">
        <v>0.30642291280717798</v>
      </c>
      <c r="Z951" s="16"/>
      <c r="AA951" s="16">
        <v>0.25347113468187199</v>
      </c>
      <c r="AB951" s="16">
        <v>0.33421460694439098</v>
      </c>
      <c r="AC951" s="16">
        <v>0.20761826941537301</v>
      </c>
      <c r="AD951" s="16">
        <v>0.31989859597923798</v>
      </c>
      <c r="AE951" s="16">
        <v>0.39007602251432999</v>
      </c>
      <c r="AF951" s="16">
        <v>0.37940348783707301</v>
      </c>
      <c r="AG951" s="16"/>
      <c r="AH951" s="16">
        <v>0.30999570546677502</v>
      </c>
      <c r="AI951" s="16">
        <v>0.31245914799800101</v>
      </c>
      <c r="AJ951" s="16"/>
      <c r="AK951" s="16">
        <v>0.299571918533445</v>
      </c>
      <c r="AL951" s="16">
        <v>0.32925970798361798</v>
      </c>
      <c r="AM951" s="16"/>
      <c r="AN951" s="16">
        <v>0.33859193794419001</v>
      </c>
      <c r="AO951" s="16">
        <v>0.30086517572740801</v>
      </c>
      <c r="AP951" s="16"/>
      <c r="AQ951" s="16">
        <v>0.309995935713059</v>
      </c>
      <c r="AR951" s="16">
        <v>0.29923650805440899</v>
      </c>
      <c r="AS951" s="16">
        <v>0.30545103665000101</v>
      </c>
      <c r="AT951" s="16"/>
      <c r="AU951" s="16">
        <v>0.30992542870977202</v>
      </c>
      <c r="AV951" s="16">
        <v>0.27986507000412902</v>
      </c>
      <c r="AW951" s="16"/>
      <c r="AX951" s="16">
        <v>0.30897511718394599</v>
      </c>
      <c r="AY951" s="16">
        <v>0.26698524924635703</v>
      </c>
      <c r="AZ951" s="16"/>
      <c r="BA951" s="16">
        <v>0.29901788132797003</v>
      </c>
      <c r="BB951" s="16">
        <v>0.22211662416224201</v>
      </c>
      <c r="BC951" s="16"/>
      <c r="BD951" s="16">
        <v>0.29851644013683398</v>
      </c>
      <c r="BE951" s="16">
        <v>0.33353001986088698</v>
      </c>
    </row>
    <row r="952" spans="2:57" x14ac:dyDescent="0.35">
      <c r="B952" t="s">
        <v>750</v>
      </c>
      <c r="C952" s="16">
        <v>0.122883048753758</v>
      </c>
      <c r="D952" s="16">
        <v>0.122493858119523</v>
      </c>
      <c r="E952" s="16">
        <v>0.124442641960317</v>
      </c>
      <c r="F952" s="16"/>
      <c r="G952" s="16">
        <v>0.19045316835593501</v>
      </c>
      <c r="H952" s="16">
        <v>0.121312408830711</v>
      </c>
      <c r="I952" s="16">
        <v>0.129812432090983</v>
      </c>
      <c r="J952" s="16">
        <v>0.130826256411158</v>
      </c>
      <c r="K952" s="16">
        <v>9.6657649745396895E-2</v>
      </c>
      <c r="L952" s="16">
        <v>9.4435073575953293E-2</v>
      </c>
      <c r="M952" s="16"/>
      <c r="N952" s="16">
        <v>0.114004973849631</v>
      </c>
      <c r="O952" s="16">
        <v>0.15419221422333401</v>
      </c>
      <c r="P952" s="16">
        <v>0.10324155508977199</v>
      </c>
      <c r="Q952" s="16">
        <v>0.13349447064676001</v>
      </c>
      <c r="R952" s="16"/>
      <c r="S952" s="16">
        <v>0.11399666595171799</v>
      </c>
      <c r="T952" s="16">
        <v>0.13752709256248</v>
      </c>
      <c r="U952" s="16"/>
      <c r="V952" s="16">
        <v>0.114861271116264</v>
      </c>
      <c r="W952" s="16">
        <v>0.13320237949814001</v>
      </c>
      <c r="X952" s="16">
        <v>0.118031535889672</v>
      </c>
      <c r="Y952" s="16">
        <v>0.113674134105945</v>
      </c>
      <c r="Z952" s="16"/>
      <c r="AA952" s="16">
        <v>0.140380848806784</v>
      </c>
      <c r="AB952" s="16">
        <v>0.122398440951627</v>
      </c>
      <c r="AC952" s="16">
        <v>8.9155053578717003E-2</v>
      </c>
      <c r="AD952" s="16">
        <v>0.153796054311479</v>
      </c>
      <c r="AE952" s="16">
        <v>4.3727867833737298E-2</v>
      </c>
      <c r="AF952" s="16">
        <v>2.95596739952796E-2</v>
      </c>
      <c r="AG952" s="16"/>
      <c r="AH952" s="16">
        <v>0.11745273139471001</v>
      </c>
      <c r="AI952" s="16">
        <v>0.12239952665072699</v>
      </c>
      <c r="AJ952" s="16"/>
      <c r="AK952" s="16">
        <v>0.13172773579187</v>
      </c>
      <c r="AL952" s="16">
        <v>0.114814402587855</v>
      </c>
      <c r="AM952" s="16"/>
      <c r="AN952" s="16">
        <v>0.115722936757682</v>
      </c>
      <c r="AO952" s="16">
        <v>0.117829708354204</v>
      </c>
      <c r="AP952" s="16"/>
      <c r="AQ952" s="16">
        <v>0.113573831937861</v>
      </c>
      <c r="AR952" s="16">
        <v>0.15833619933042201</v>
      </c>
      <c r="AS952" s="16">
        <v>8.3103063784001494E-2</v>
      </c>
      <c r="AT952" s="16"/>
      <c r="AU952" s="16">
        <v>0.114281004684554</v>
      </c>
      <c r="AV952" s="16">
        <v>0.13515721087639401</v>
      </c>
      <c r="AW952" s="16"/>
      <c r="AX952" s="16">
        <v>0.12069486257890499</v>
      </c>
      <c r="AY952" s="16">
        <v>0.12939495547888599</v>
      </c>
      <c r="AZ952" s="16"/>
      <c r="BA952" s="16">
        <v>0.138711993558682</v>
      </c>
      <c r="BB952" s="16">
        <v>0.11392112046417401</v>
      </c>
      <c r="BC952" s="16"/>
      <c r="BD952" s="16">
        <v>0.128322045106325</v>
      </c>
      <c r="BE952" s="16">
        <v>0.10798863399096</v>
      </c>
    </row>
    <row r="953" spans="2:57" x14ac:dyDescent="0.35">
      <c r="B953" t="s">
        <v>751</v>
      </c>
      <c r="C953" s="16">
        <v>3.9391010561045103E-2</v>
      </c>
      <c r="D953" s="16">
        <v>5.1094853706949099E-2</v>
      </c>
      <c r="E953" s="16">
        <v>2.8681505842355098E-2</v>
      </c>
      <c r="F953" s="16"/>
      <c r="G953" s="16">
        <v>5.9175519750748702E-2</v>
      </c>
      <c r="H953" s="16">
        <v>3.38527490386068E-2</v>
      </c>
      <c r="I953" s="16">
        <v>8.6880045199969697E-2</v>
      </c>
      <c r="J953" s="16">
        <v>3.09764946980173E-2</v>
      </c>
      <c r="K953" s="16">
        <v>1.4286706243332401E-2</v>
      </c>
      <c r="L953" s="16">
        <v>2.1996082037118499E-2</v>
      </c>
      <c r="M953" s="16"/>
      <c r="N953" s="16">
        <v>2.6352487953446802E-2</v>
      </c>
      <c r="O953" s="16">
        <v>3.3844376938806701E-2</v>
      </c>
      <c r="P953" s="16">
        <v>4.20781608485278E-2</v>
      </c>
      <c r="Q953" s="16">
        <v>4.9209488784179502E-2</v>
      </c>
      <c r="R953" s="16"/>
      <c r="S953" s="16">
        <v>3.4543280735053299E-2</v>
      </c>
      <c r="T953" s="16">
        <v>4.71037031675876E-2</v>
      </c>
      <c r="U953" s="16"/>
      <c r="V953" s="16">
        <v>5.7981854681246899E-2</v>
      </c>
      <c r="W953" s="16">
        <v>4.44270477519162E-2</v>
      </c>
      <c r="X953" s="16">
        <v>1.5914705767970501E-2</v>
      </c>
      <c r="Y953" s="16">
        <v>4.9436486119961098E-2</v>
      </c>
      <c r="Z953" s="16"/>
      <c r="AA953" s="16">
        <v>5.3630840293057501E-2</v>
      </c>
      <c r="AB953" s="16">
        <v>2.26026033702235E-2</v>
      </c>
      <c r="AC953" s="16">
        <v>6.7310106646618004E-2</v>
      </c>
      <c r="AD953" s="16">
        <v>2.56198285442478E-2</v>
      </c>
      <c r="AE953" s="16">
        <v>1.7164986661937699E-2</v>
      </c>
      <c r="AF953" s="16">
        <v>2.8482314200280402E-2</v>
      </c>
      <c r="AG953" s="16"/>
      <c r="AH953" s="16">
        <v>3.0890117137675199E-2</v>
      </c>
      <c r="AI953" s="16">
        <v>5.28669516273561E-2</v>
      </c>
      <c r="AJ953" s="16"/>
      <c r="AK953" s="16">
        <v>3.6122924474446899E-2</v>
      </c>
      <c r="AL953" s="16">
        <v>5.2677518528512303E-2</v>
      </c>
      <c r="AM953" s="16"/>
      <c r="AN953" s="16">
        <v>3.8892783103301E-2</v>
      </c>
      <c r="AO953" s="16">
        <v>4.91676891009106E-2</v>
      </c>
      <c r="AP953" s="16"/>
      <c r="AQ953" s="16">
        <v>2.2892737713410001E-2</v>
      </c>
      <c r="AR953" s="16">
        <v>1.9909341324186001E-2</v>
      </c>
      <c r="AS953" s="16">
        <v>8.6939036181874998E-2</v>
      </c>
      <c r="AT953" s="16"/>
      <c r="AU953" s="16">
        <v>3.6248567336815897E-2</v>
      </c>
      <c r="AV953" s="16">
        <v>4.3778798723948499E-2</v>
      </c>
      <c r="AW953" s="16"/>
      <c r="AX953" s="16">
        <v>3.9080208830589401E-2</v>
      </c>
      <c r="AY953" s="16">
        <v>4.2156003411751297E-2</v>
      </c>
      <c r="AZ953" s="16"/>
      <c r="BA953" s="16">
        <v>4.4942488608436401E-2</v>
      </c>
      <c r="BB953" s="16">
        <v>6.1550965501638799E-2</v>
      </c>
      <c r="BC953" s="16"/>
      <c r="BD953" s="16">
        <v>5.0725168370464202E-2</v>
      </c>
      <c r="BE953" s="16">
        <v>3.7686306747158199E-2</v>
      </c>
    </row>
    <row r="954" spans="2:57" x14ac:dyDescent="0.35">
      <c r="B954" t="s">
        <v>752</v>
      </c>
      <c r="C954" s="16">
        <v>3.6016576880234297E-2</v>
      </c>
      <c r="D954" s="16">
        <v>5.01407397727089E-2</v>
      </c>
      <c r="E954" s="16">
        <v>2.2980742643527001E-2</v>
      </c>
      <c r="F954" s="16"/>
      <c r="G954" s="16">
        <v>3.3143676861186203E-2</v>
      </c>
      <c r="H954" s="16">
        <v>4.7784033886179501E-2</v>
      </c>
      <c r="I954" s="16">
        <v>5.3454059307505103E-2</v>
      </c>
      <c r="J954" s="16">
        <v>3.2082791249199903E-2</v>
      </c>
      <c r="K954" s="16">
        <v>2.4202588902401002E-2</v>
      </c>
      <c r="L954" s="16">
        <v>2.6527463934413801E-2</v>
      </c>
      <c r="M954" s="16"/>
      <c r="N954" s="16">
        <v>1.42998125369712E-2</v>
      </c>
      <c r="O954" s="16">
        <v>4.7194485120191601E-2</v>
      </c>
      <c r="P954" s="16">
        <v>3.4601639996494897E-2</v>
      </c>
      <c r="Q954" s="16">
        <v>4.4047600215828098E-2</v>
      </c>
      <c r="R954" s="16"/>
      <c r="S954" s="16">
        <v>3.2790019994524099E-2</v>
      </c>
      <c r="T954" s="16">
        <v>4.1247818798468498E-2</v>
      </c>
      <c r="U954" s="16"/>
      <c r="V954" s="16">
        <v>5.22589382459408E-2</v>
      </c>
      <c r="W954" s="16">
        <v>2.4635755676408699E-2</v>
      </c>
      <c r="X954" s="16">
        <v>3.4189119679608103E-2</v>
      </c>
      <c r="Y954" s="16">
        <v>5.2615644694000499E-2</v>
      </c>
      <c r="Z954" s="16"/>
      <c r="AA954" s="16">
        <v>3.7720377255629198E-2</v>
      </c>
      <c r="AB954" s="16">
        <v>4.1279768733578297E-2</v>
      </c>
      <c r="AC954" s="16">
        <v>1.6785386856788199E-2</v>
      </c>
      <c r="AD954" s="16">
        <v>3.1377649227194097E-2</v>
      </c>
      <c r="AE954" s="16">
        <v>3.6421208691387701E-2</v>
      </c>
      <c r="AF954" s="16">
        <v>7.6087689458439703E-2</v>
      </c>
      <c r="AG954" s="16"/>
      <c r="AH954" s="16">
        <v>3.11024630014929E-2</v>
      </c>
      <c r="AI954" s="16">
        <v>5.3032952956015303E-2</v>
      </c>
      <c r="AJ954" s="16"/>
      <c r="AK954" s="16">
        <v>2.3768276600957101E-2</v>
      </c>
      <c r="AL954" s="16">
        <v>3.4540066633749603E-2</v>
      </c>
      <c r="AM954" s="16"/>
      <c r="AN954" s="16">
        <v>3.3397035539611097E-2</v>
      </c>
      <c r="AO954" s="16">
        <v>4.4193940546858303E-2</v>
      </c>
      <c r="AP954" s="16"/>
      <c r="AQ954" s="16">
        <v>2.11490679655339E-2</v>
      </c>
      <c r="AR954" s="16">
        <v>3.9613924653355101E-2</v>
      </c>
      <c r="AS954" s="16">
        <v>4.2460201875214702E-2</v>
      </c>
      <c r="AT954" s="16"/>
      <c r="AU954" s="16">
        <v>3.7821269470193299E-2</v>
      </c>
      <c r="AV954" s="16">
        <v>3.4521611462065602E-2</v>
      </c>
      <c r="AW954" s="16"/>
      <c r="AX954" s="16">
        <v>3.8816909705717703E-2</v>
      </c>
      <c r="AY954" s="16">
        <v>2.6643109886932002E-2</v>
      </c>
      <c r="AZ954" s="16"/>
      <c r="BA954" s="16">
        <v>3.6604855364161103E-2</v>
      </c>
      <c r="BB954" s="16">
        <v>3.6211419173583899E-2</v>
      </c>
      <c r="BC954" s="16"/>
      <c r="BD954" s="16">
        <v>4.3538533446646897E-2</v>
      </c>
      <c r="BE954" s="16">
        <v>3.1280494793821799E-2</v>
      </c>
    </row>
    <row r="955" spans="2:57" x14ac:dyDescent="0.35">
      <c r="B955" t="s">
        <v>110</v>
      </c>
      <c r="C955" s="16">
        <v>7.5628877816581203E-2</v>
      </c>
      <c r="D955" s="16">
        <v>4.8324857411908201E-2</v>
      </c>
      <c r="E955" s="16">
        <v>0.10223656010790599</v>
      </c>
      <c r="F955" s="16"/>
      <c r="G955" s="16">
        <v>7.8732033266029802E-2</v>
      </c>
      <c r="H955" s="16">
        <v>0.107940058041752</v>
      </c>
      <c r="I955" s="16">
        <v>6.8464607845363804E-2</v>
      </c>
      <c r="J955" s="16">
        <v>5.2348461988173299E-2</v>
      </c>
      <c r="K955" s="16">
        <v>6.8212156066333296E-2</v>
      </c>
      <c r="L955" s="16">
        <v>7.5554298094849898E-2</v>
      </c>
      <c r="M955" s="16"/>
      <c r="N955" s="16">
        <v>6.16001441116798E-2</v>
      </c>
      <c r="O955" s="16">
        <v>6.2842128256500096E-2</v>
      </c>
      <c r="P955" s="16">
        <v>9.2819286178375399E-2</v>
      </c>
      <c r="Q955" s="16">
        <v>6.9164183392076403E-2</v>
      </c>
      <c r="R955" s="16"/>
      <c r="S955" s="16">
        <v>7.7712821000126803E-2</v>
      </c>
      <c r="T955" s="16">
        <v>6.7607306153143698E-2</v>
      </c>
      <c r="U955" s="16"/>
      <c r="V955" s="16">
        <v>0.15106389261608</v>
      </c>
      <c r="W955" s="16">
        <v>6.3522483544126804E-2</v>
      </c>
      <c r="X955" s="16">
        <v>2.6523525166648999E-2</v>
      </c>
      <c r="Y955" s="16">
        <v>7.9961739161818507E-2</v>
      </c>
      <c r="Z955" s="16"/>
      <c r="AA955" s="16">
        <v>0.13601122363160201</v>
      </c>
      <c r="AB955" s="16">
        <v>4.00680173682222E-2</v>
      </c>
      <c r="AC955" s="16">
        <v>2.5681959376267199E-2</v>
      </c>
      <c r="AD955" s="16">
        <v>4.6626900760140901E-2</v>
      </c>
      <c r="AE955" s="16">
        <v>1.9308445284262898E-2</v>
      </c>
      <c r="AF955" s="16">
        <v>4.37444645590543E-2</v>
      </c>
      <c r="AG955" s="16"/>
      <c r="AH955" s="16">
        <v>3.0081238983800301E-2</v>
      </c>
      <c r="AI955" s="16">
        <v>7.2194716164994205E-2</v>
      </c>
      <c r="AJ955" s="16"/>
      <c r="AK955" s="16">
        <v>3.0237836217537499E-2</v>
      </c>
      <c r="AL955" s="16">
        <v>7.3384678890043104E-2</v>
      </c>
      <c r="AM955" s="16"/>
      <c r="AN955" s="16">
        <v>2.6660708222032099E-2</v>
      </c>
      <c r="AO955" s="16">
        <v>6.3214071269116198E-2</v>
      </c>
      <c r="AP955" s="16"/>
      <c r="AQ955" s="16">
        <v>2.4495218309129901E-2</v>
      </c>
      <c r="AR955" s="16">
        <v>7.4600690825904106E-2</v>
      </c>
      <c r="AS955" s="16">
        <v>5.11752241568625E-2</v>
      </c>
      <c r="AT955" s="16"/>
      <c r="AU955" s="16">
        <v>5.4491952105614097E-2</v>
      </c>
      <c r="AV955" s="16">
        <v>9.1979470142125097E-2</v>
      </c>
      <c r="AW955" s="16"/>
      <c r="AX955" s="16">
        <v>4.0450599806389702E-2</v>
      </c>
      <c r="AY955" s="16">
        <v>0.14860755808214199</v>
      </c>
      <c r="AZ955" s="16"/>
      <c r="BA955" s="16">
        <v>2.2252955522475401E-2</v>
      </c>
      <c r="BB955" s="16">
        <v>1.5917467268115101E-2</v>
      </c>
      <c r="BC955" s="16"/>
      <c r="BD955" s="16">
        <v>2.7457278677215799E-2</v>
      </c>
      <c r="BE955" s="16">
        <v>2.67343120418055E-2</v>
      </c>
    </row>
    <row r="956" spans="2:57" x14ac:dyDescent="0.35">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c r="AA956" s="16"/>
      <c r="AB956" s="16"/>
      <c r="AC956" s="16"/>
      <c r="AD956" s="16"/>
      <c r="AE956" s="16"/>
      <c r="AF956" s="16"/>
      <c r="AG956" s="16"/>
      <c r="AH956" s="16"/>
      <c r="AI956" s="16"/>
      <c r="AJ956" s="16"/>
      <c r="AK956" s="16"/>
      <c r="AL956" s="16"/>
      <c r="AM956" s="16"/>
      <c r="AN956" s="16"/>
      <c r="AO956" s="16"/>
      <c r="AP956" s="16"/>
      <c r="AQ956" s="16"/>
      <c r="AR956" s="16"/>
      <c r="AS956" s="16"/>
      <c r="AT956" s="16"/>
      <c r="AU956" s="16"/>
      <c r="AV956" s="16"/>
      <c r="AW956" s="16"/>
      <c r="AX956" s="16"/>
      <c r="AY956" s="16"/>
      <c r="AZ956" s="16"/>
      <c r="BA956" s="16"/>
      <c r="BB956" s="16"/>
      <c r="BC956" s="16"/>
      <c r="BD956" s="16"/>
      <c r="BE956" s="16"/>
    </row>
    <row r="957" spans="2:57" x14ac:dyDescent="0.35">
      <c r="B957" s="7" t="s">
        <v>765</v>
      </c>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c r="AA957" s="16"/>
      <c r="AB957" s="16"/>
      <c r="AC957" s="16"/>
      <c r="AD957" s="16"/>
      <c r="AE957" s="16"/>
      <c r="AF957" s="16"/>
      <c r="AG957" s="16"/>
      <c r="AH957" s="16"/>
      <c r="AI957" s="16"/>
      <c r="AJ957" s="16"/>
      <c r="AK957" s="16"/>
      <c r="AL957" s="16"/>
      <c r="AM957" s="16"/>
      <c r="AN957" s="16"/>
      <c r="AO957" s="16"/>
      <c r="AP957" s="16"/>
      <c r="AQ957" s="16"/>
      <c r="AR957" s="16"/>
      <c r="AS957" s="16"/>
      <c r="AT957" s="16"/>
      <c r="AU957" s="16"/>
      <c r="AV957" s="16"/>
      <c r="AW957" s="16"/>
      <c r="AX957" s="16"/>
      <c r="AY957" s="16"/>
      <c r="AZ957" s="16"/>
      <c r="BA957" s="16"/>
      <c r="BB957" s="16"/>
      <c r="BC957" s="16"/>
      <c r="BD957" s="16"/>
      <c r="BE957" s="16"/>
    </row>
    <row r="958" spans="2:57" x14ac:dyDescent="0.35">
      <c r="B958" s="15" t="s">
        <v>14</v>
      </c>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c r="AA958" s="16"/>
      <c r="AB958" s="16"/>
      <c r="AC958" s="16"/>
      <c r="AD958" s="16"/>
      <c r="AE958" s="16"/>
      <c r="AF958" s="16"/>
      <c r="AG958" s="16"/>
      <c r="AH958" s="16"/>
      <c r="AI958" s="16"/>
      <c r="AJ958" s="16"/>
      <c r="AK958" s="16"/>
      <c r="AL958" s="16"/>
      <c r="AM958" s="16"/>
      <c r="AN958" s="16"/>
      <c r="AO958" s="16"/>
      <c r="AP958" s="16"/>
      <c r="AQ958" s="16"/>
      <c r="AR958" s="16"/>
      <c r="AS958" s="16"/>
      <c r="AT958" s="16"/>
      <c r="AU958" s="16"/>
      <c r="AV958" s="16"/>
      <c r="AW958" s="16"/>
      <c r="AX958" s="16"/>
      <c r="AY958" s="16"/>
      <c r="AZ958" s="16"/>
      <c r="BA958" s="16"/>
      <c r="BB958" s="16"/>
      <c r="BC958" s="16"/>
      <c r="BD958" s="16"/>
      <c r="BE958" s="16"/>
    </row>
    <row r="959" spans="2:57" x14ac:dyDescent="0.35">
      <c r="B959" t="s">
        <v>414</v>
      </c>
      <c r="C959" s="16">
        <v>0.117766163413612</v>
      </c>
      <c r="D959" s="16">
        <v>0.159011755936562</v>
      </c>
      <c r="E959" s="16">
        <v>7.9820725674425899E-2</v>
      </c>
      <c r="F959" s="16"/>
      <c r="G959" s="16">
        <v>8.6334152945728507E-2</v>
      </c>
      <c r="H959" s="16">
        <v>0.21517820203872101</v>
      </c>
      <c r="I959" s="16">
        <v>0.166122937746956</v>
      </c>
      <c r="J959" s="16">
        <v>8.3347779561527099E-2</v>
      </c>
      <c r="K959" s="16">
        <v>0.118682236571698</v>
      </c>
      <c r="L959" s="16">
        <v>4.1540429414397097E-2</v>
      </c>
      <c r="M959" s="16"/>
      <c r="N959" s="16">
        <v>9.9587988101176306E-2</v>
      </c>
      <c r="O959" s="16">
        <v>6.7543223552940498E-2</v>
      </c>
      <c r="P959" s="16">
        <v>0.13284754975340901</v>
      </c>
      <c r="Q959" s="16">
        <v>0.15026040109594799</v>
      </c>
      <c r="R959" s="16"/>
      <c r="S959" s="16">
        <v>0.10213356050061199</v>
      </c>
      <c r="T959" s="16">
        <v>0.142545054335038</v>
      </c>
      <c r="U959" s="16"/>
      <c r="V959" s="16">
        <v>0.13400634091109401</v>
      </c>
      <c r="W959" s="16">
        <v>0.10369660685050799</v>
      </c>
      <c r="X959" s="16">
        <v>0.12095774534704801</v>
      </c>
      <c r="Y959" s="16">
        <v>0.12306033574066701</v>
      </c>
      <c r="Z959" s="16"/>
      <c r="AA959" s="16">
        <v>0.10447415094818401</v>
      </c>
      <c r="AB959" s="16">
        <v>0.118359949588615</v>
      </c>
      <c r="AC959" s="16">
        <v>8.9607457382351596E-2</v>
      </c>
      <c r="AD959" s="16">
        <v>0.11648608536654299</v>
      </c>
      <c r="AE959" s="16">
        <v>0.18088307245568599</v>
      </c>
      <c r="AF959" s="16">
        <v>0.196333116820817</v>
      </c>
      <c r="AG959" s="16"/>
      <c r="AH959" s="16">
        <v>0.134466737894886</v>
      </c>
      <c r="AI959" s="16">
        <v>9.1816844032300199E-2</v>
      </c>
      <c r="AJ959" s="16"/>
      <c r="AK959" s="16">
        <v>0.16237807974156901</v>
      </c>
      <c r="AL959" s="16">
        <v>8.3090742349907099E-2</v>
      </c>
      <c r="AM959" s="16"/>
      <c r="AN959" s="16">
        <v>0.14574660813545101</v>
      </c>
      <c r="AO959" s="16">
        <v>0.11909037568444999</v>
      </c>
      <c r="AP959" s="16"/>
      <c r="AQ959" s="16">
        <v>9.4221630996987701E-2</v>
      </c>
      <c r="AR959" s="16">
        <v>9.5765948435857604E-2</v>
      </c>
      <c r="AS959" s="16">
        <v>0.16380156991456199</v>
      </c>
      <c r="AT959" s="16"/>
      <c r="AU959" s="16">
        <v>0.14006987601555501</v>
      </c>
      <c r="AV959" s="16">
        <v>8.8520261451475804E-2</v>
      </c>
      <c r="AW959" s="16"/>
      <c r="AX959" s="16">
        <v>0.131366701905966</v>
      </c>
      <c r="AY959" s="16">
        <v>6.6095358907502594E-2</v>
      </c>
      <c r="AZ959" s="16"/>
      <c r="BA959" s="16">
        <v>0.16804089169028399</v>
      </c>
      <c r="BB959" s="16">
        <v>0.19975552796138099</v>
      </c>
      <c r="BC959" s="16"/>
      <c r="BD959" s="16">
        <v>0.16151084393720699</v>
      </c>
      <c r="BE959" s="16">
        <v>9.8836578827209198E-2</v>
      </c>
    </row>
    <row r="960" spans="2:57" x14ac:dyDescent="0.35">
      <c r="B960" t="s">
        <v>415</v>
      </c>
      <c r="C960" s="16">
        <v>0.26654791323167099</v>
      </c>
      <c r="D960" s="16">
        <v>0.29368166914802202</v>
      </c>
      <c r="E960" s="16">
        <v>0.23758251564642999</v>
      </c>
      <c r="F960" s="16"/>
      <c r="G960" s="16">
        <v>0.30413100806120102</v>
      </c>
      <c r="H960" s="16">
        <v>0.26208703904708902</v>
      </c>
      <c r="I960" s="16">
        <v>0.31255751272997401</v>
      </c>
      <c r="J960" s="16">
        <v>0.29155374774362702</v>
      </c>
      <c r="K960" s="16">
        <v>0.27143972154191198</v>
      </c>
      <c r="L960" s="16">
        <v>0.19016642563333699</v>
      </c>
      <c r="M960" s="16"/>
      <c r="N960" s="16">
        <v>0.245883374491178</v>
      </c>
      <c r="O960" s="16">
        <v>0.30497069669201698</v>
      </c>
      <c r="P960" s="16">
        <v>0.23615204393302899</v>
      </c>
      <c r="Q960" s="16">
        <v>0.29664723644464103</v>
      </c>
      <c r="R960" s="16"/>
      <c r="S960" s="16">
        <v>0.278066712595673</v>
      </c>
      <c r="T960" s="16">
        <v>0.25181695136201698</v>
      </c>
      <c r="U960" s="16"/>
      <c r="V960" s="16">
        <v>0.23902075535021799</v>
      </c>
      <c r="W960" s="16">
        <v>0.257558292263799</v>
      </c>
      <c r="X960" s="16">
        <v>0.29811360935037601</v>
      </c>
      <c r="Y960" s="16">
        <v>0.286958331971568</v>
      </c>
      <c r="Z960" s="16"/>
      <c r="AA960" s="16">
        <v>0.25239894136950802</v>
      </c>
      <c r="AB960" s="16">
        <v>0.21364290810355999</v>
      </c>
      <c r="AC960" s="16">
        <v>0.21306596047795501</v>
      </c>
      <c r="AD960" s="16">
        <v>0.340473710226813</v>
      </c>
      <c r="AE960" s="16">
        <v>0.28199456753518698</v>
      </c>
      <c r="AF960" s="16">
        <v>0.36755995507232803</v>
      </c>
      <c r="AG960" s="16"/>
      <c r="AH960" s="16">
        <v>0.27504572802333299</v>
      </c>
      <c r="AI960" s="16">
        <v>0.29998936291409201</v>
      </c>
      <c r="AJ960" s="16"/>
      <c r="AK960" s="16">
        <v>0.27718143445004301</v>
      </c>
      <c r="AL960" s="16">
        <v>0.31416114132351097</v>
      </c>
      <c r="AM960" s="16"/>
      <c r="AN960" s="16">
        <v>0.280459197607003</v>
      </c>
      <c r="AO960" s="16">
        <v>0.290568405930822</v>
      </c>
      <c r="AP960" s="16"/>
      <c r="AQ960" s="16">
        <v>0.29481408130425601</v>
      </c>
      <c r="AR960" s="16">
        <v>0.25563405735661299</v>
      </c>
      <c r="AS960" s="16">
        <v>0.29716414647807998</v>
      </c>
      <c r="AT960" s="16"/>
      <c r="AU960" s="16">
        <v>0.28533964650768401</v>
      </c>
      <c r="AV960" s="16">
        <v>0.24650857567084999</v>
      </c>
      <c r="AW960" s="16"/>
      <c r="AX960" s="16">
        <v>0.28885173411655601</v>
      </c>
      <c r="AY960" s="16">
        <v>0.203523518755717</v>
      </c>
      <c r="AZ960" s="16"/>
      <c r="BA960" s="16">
        <v>0.34541648104410899</v>
      </c>
      <c r="BB960" s="16">
        <v>0.32791662405338701</v>
      </c>
      <c r="BC960" s="16"/>
      <c r="BD960" s="16">
        <v>0.34094503367880402</v>
      </c>
      <c r="BE960" s="16">
        <v>0.253908322719619</v>
      </c>
    </row>
    <row r="961" spans="2:57" x14ac:dyDescent="0.35">
      <c r="B961" t="s">
        <v>416</v>
      </c>
      <c r="C961" s="16">
        <v>0.27285922578046101</v>
      </c>
      <c r="D961" s="16">
        <v>0.24094511522617301</v>
      </c>
      <c r="E961" s="16">
        <v>0.30574690961432099</v>
      </c>
      <c r="F961" s="16"/>
      <c r="G961" s="16">
        <v>0.26840907586590901</v>
      </c>
      <c r="H961" s="16">
        <v>0.21084218842289201</v>
      </c>
      <c r="I961" s="16">
        <v>0.27141053924686198</v>
      </c>
      <c r="J961" s="16">
        <v>0.325970069618023</v>
      </c>
      <c r="K961" s="16">
        <v>0.273079313194377</v>
      </c>
      <c r="L961" s="16">
        <v>0.28859096754554497</v>
      </c>
      <c r="M961" s="16"/>
      <c r="N961" s="16">
        <v>0.292593207995061</v>
      </c>
      <c r="O961" s="16">
        <v>0.30593438014608199</v>
      </c>
      <c r="P961" s="16">
        <v>0.29045694484050699</v>
      </c>
      <c r="Q961" s="16">
        <v>0.20169991494711501</v>
      </c>
      <c r="R961" s="16"/>
      <c r="S961" s="16">
        <v>0.25128007843914402</v>
      </c>
      <c r="T961" s="16">
        <v>0.30816493374377901</v>
      </c>
      <c r="U961" s="16"/>
      <c r="V961" s="16">
        <v>0.257261008980743</v>
      </c>
      <c r="W961" s="16">
        <v>0.31787941156867999</v>
      </c>
      <c r="X961" s="16">
        <v>0.23958108842824299</v>
      </c>
      <c r="Y961" s="16">
        <v>0.20330471375325701</v>
      </c>
      <c r="Z961" s="16"/>
      <c r="AA961" s="16">
        <v>0.30544730297785</v>
      </c>
      <c r="AB961" s="16">
        <v>0.29029886547879402</v>
      </c>
      <c r="AC961" s="16">
        <v>0.36522185716112499</v>
      </c>
      <c r="AD961" s="16">
        <v>0.19840272079542701</v>
      </c>
      <c r="AE961" s="16">
        <v>0.217224329586473</v>
      </c>
      <c r="AF961" s="16">
        <v>0.14264420948294801</v>
      </c>
      <c r="AG961" s="16"/>
      <c r="AH961" s="16">
        <v>0.28629633997078902</v>
      </c>
      <c r="AI961" s="16">
        <v>0.25920556372186299</v>
      </c>
      <c r="AJ961" s="16"/>
      <c r="AK961" s="16">
        <v>0.27377472423626098</v>
      </c>
      <c r="AL961" s="16">
        <v>0.25890092158341399</v>
      </c>
      <c r="AM961" s="16"/>
      <c r="AN961" s="16">
        <v>0.268568398453924</v>
      </c>
      <c r="AO961" s="16">
        <v>0.25531559979988799</v>
      </c>
      <c r="AP961" s="16"/>
      <c r="AQ961" s="16">
        <v>0.22879090851262099</v>
      </c>
      <c r="AR961" s="16">
        <v>0.36978450154199</v>
      </c>
      <c r="AS961" s="16">
        <v>0.17688047872937901</v>
      </c>
      <c r="AT961" s="16"/>
      <c r="AU961" s="16">
        <v>0.266569705189387</v>
      </c>
      <c r="AV961" s="16">
        <v>0.28503246126752901</v>
      </c>
      <c r="AW961" s="16"/>
      <c r="AX961" s="16">
        <v>0.27412306925102298</v>
      </c>
      <c r="AY961" s="16">
        <v>0.25421891605119101</v>
      </c>
      <c r="AZ961" s="16"/>
      <c r="BA961" s="16">
        <v>0.235125999800948</v>
      </c>
      <c r="BB961" s="16">
        <v>0.17658061182399801</v>
      </c>
      <c r="BC961" s="16"/>
      <c r="BD961" s="16">
        <v>0.27688497047973398</v>
      </c>
      <c r="BE961" s="16">
        <v>0.274803945772362</v>
      </c>
    </row>
    <row r="962" spans="2:57" x14ac:dyDescent="0.35">
      <c r="B962" t="s">
        <v>417</v>
      </c>
      <c r="C962" s="16">
        <v>0.12915690914706701</v>
      </c>
      <c r="D962" s="16">
        <v>0.12742829919836299</v>
      </c>
      <c r="E962" s="16">
        <v>0.13045997434224399</v>
      </c>
      <c r="F962" s="16"/>
      <c r="G962" s="16">
        <v>0.170900054935336</v>
      </c>
      <c r="H962" s="16">
        <v>0.11970082199522</v>
      </c>
      <c r="I962" s="16">
        <v>0.110668784643055</v>
      </c>
      <c r="J962" s="16">
        <v>0.104507956373793</v>
      </c>
      <c r="K962" s="16">
        <v>0.13351566098429099</v>
      </c>
      <c r="L962" s="16">
        <v>0.14251211909747</v>
      </c>
      <c r="M962" s="16"/>
      <c r="N962" s="16">
        <v>0.109568617225311</v>
      </c>
      <c r="O962" s="16">
        <v>0.14076768052320299</v>
      </c>
      <c r="P962" s="16">
        <v>0.14996271567107</v>
      </c>
      <c r="Q962" s="16">
        <v>9.9599053046130703E-2</v>
      </c>
      <c r="R962" s="16"/>
      <c r="S962" s="16">
        <v>0.140114012458422</v>
      </c>
      <c r="T962" s="16">
        <v>0.110524505004263</v>
      </c>
      <c r="U962" s="16"/>
      <c r="V962" s="16">
        <v>9.9075198112985305E-2</v>
      </c>
      <c r="W962" s="16">
        <v>0.124443086683279</v>
      </c>
      <c r="X962" s="16">
        <v>0.146498052342215</v>
      </c>
      <c r="Y962" s="16">
        <v>0.22544663462275</v>
      </c>
      <c r="Z962" s="16"/>
      <c r="AA962" s="16">
        <v>0.101255438295679</v>
      </c>
      <c r="AB962" s="16">
        <v>0.122369064379175</v>
      </c>
      <c r="AC962" s="16">
        <v>0.152793424384218</v>
      </c>
      <c r="AD962" s="16">
        <v>0.173657657407574</v>
      </c>
      <c r="AE962" s="16">
        <v>0.124074211809027</v>
      </c>
      <c r="AF962" s="16">
        <v>0.15330940981991401</v>
      </c>
      <c r="AG962" s="16"/>
      <c r="AH962" s="16">
        <v>0.13052333507775901</v>
      </c>
      <c r="AI962" s="16">
        <v>0.12685768064545599</v>
      </c>
      <c r="AJ962" s="16"/>
      <c r="AK962" s="16">
        <v>0.131683353487203</v>
      </c>
      <c r="AL962" s="16">
        <v>0.122831144174881</v>
      </c>
      <c r="AM962" s="16"/>
      <c r="AN962" s="16">
        <v>0.142168121473495</v>
      </c>
      <c r="AO962" s="16">
        <v>0.123405040121482</v>
      </c>
      <c r="AP962" s="16"/>
      <c r="AQ962" s="16">
        <v>0.20421101064289099</v>
      </c>
      <c r="AR962" s="16">
        <v>9.7055893666769505E-2</v>
      </c>
      <c r="AS962" s="16">
        <v>0.14498983905048601</v>
      </c>
      <c r="AT962" s="16"/>
      <c r="AU962" s="16">
        <v>0.12674325297918701</v>
      </c>
      <c r="AV962" s="16">
        <v>0.13425575349424501</v>
      </c>
      <c r="AW962" s="16"/>
      <c r="AX962" s="16">
        <v>0.136191904076474</v>
      </c>
      <c r="AY962" s="16">
        <v>0.112798010634933</v>
      </c>
      <c r="AZ962" s="16"/>
      <c r="BA962" s="16">
        <v>0.136506477872503</v>
      </c>
      <c r="BB962" s="16">
        <v>0.20576606866531499</v>
      </c>
      <c r="BC962" s="16"/>
      <c r="BD962" s="16">
        <v>0.112927945595511</v>
      </c>
      <c r="BE962" s="16">
        <v>0.186281047499117</v>
      </c>
    </row>
    <row r="963" spans="2:57" x14ac:dyDescent="0.35">
      <c r="B963" t="s">
        <v>418</v>
      </c>
      <c r="C963" s="16">
        <v>8.45644467123218E-2</v>
      </c>
      <c r="D963" s="16">
        <v>8.3407556574296701E-2</v>
      </c>
      <c r="E963" s="16">
        <v>8.6480235860255397E-2</v>
      </c>
      <c r="F963" s="16"/>
      <c r="G963" s="16">
        <v>4.21015557634574E-2</v>
      </c>
      <c r="H963" s="16">
        <v>5.2149081791845298E-2</v>
      </c>
      <c r="I963" s="16">
        <v>7.4447439363573897E-2</v>
      </c>
      <c r="J963" s="16">
        <v>8.6719159508081303E-2</v>
      </c>
      <c r="K963" s="16">
        <v>7.7073310551558805E-2</v>
      </c>
      <c r="L963" s="16">
        <v>0.148614020246437</v>
      </c>
      <c r="M963" s="16"/>
      <c r="N963" s="16">
        <v>0.124803362607133</v>
      </c>
      <c r="O963" s="16">
        <v>7.6755005518913497E-2</v>
      </c>
      <c r="P963" s="16">
        <v>6.1920944046157098E-2</v>
      </c>
      <c r="Q963" s="16">
        <v>9.9028323709403995E-2</v>
      </c>
      <c r="R963" s="16"/>
      <c r="S963" s="16">
        <v>9.5730373593503698E-2</v>
      </c>
      <c r="T963" s="16">
        <v>6.7471612138163703E-2</v>
      </c>
      <c r="U963" s="16"/>
      <c r="V963" s="16">
        <v>8.12572906659869E-2</v>
      </c>
      <c r="W963" s="16">
        <v>7.0121983197141399E-2</v>
      </c>
      <c r="X963" s="16">
        <v>0.11003119035511599</v>
      </c>
      <c r="Y963" s="16">
        <v>5.3298560240461201E-2</v>
      </c>
      <c r="Z963" s="16"/>
      <c r="AA963" s="16">
        <v>6.8478381393835497E-2</v>
      </c>
      <c r="AB963" s="16">
        <v>0.129549402415959</v>
      </c>
      <c r="AC963" s="16">
        <v>0.10015391330443101</v>
      </c>
      <c r="AD963" s="16">
        <v>6.8364793599369394E-2</v>
      </c>
      <c r="AE963" s="16">
        <v>9.3126233031626607E-2</v>
      </c>
      <c r="AF963" s="16">
        <v>6.3273877661225594E-2</v>
      </c>
      <c r="AG963" s="16"/>
      <c r="AH963" s="16">
        <v>7.9517156326781593E-2</v>
      </c>
      <c r="AI963" s="16">
        <v>0.11647731835417401</v>
      </c>
      <c r="AJ963" s="16"/>
      <c r="AK963" s="16">
        <v>6.5434669515079105E-2</v>
      </c>
      <c r="AL963" s="16">
        <v>0.12594345458706699</v>
      </c>
      <c r="AM963" s="16"/>
      <c r="AN963" s="16">
        <v>6.0878334257066E-2</v>
      </c>
      <c r="AO963" s="16">
        <v>0.11578798461413101</v>
      </c>
      <c r="AP963" s="16"/>
      <c r="AQ963" s="16">
        <v>9.8090780212344894E-2</v>
      </c>
      <c r="AR963" s="16">
        <v>6.6753353550040501E-2</v>
      </c>
      <c r="AS963" s="16">
        <v>0.110794128605898</v>
      </c>
      <c r="AT963" s="16"/>
      <c r="AU963" s="16">
        <v>8.1905493681746794E-2</v>
      </c>
      <c r="AV963" s="16">
        <v>8.9172639569340004E-2</v>
      </c>
      <c r="AW963" s="16"/>
      <c r="AX963" s="16">
        <v>7.7640938100672199E-2</v>
      </c>
      <c r="AY963" s="16">
        <v>0.14168204388607</v>
      </c>
      <c r="AZ963" s="16"/>
      <c r="BA963" s="16">
        <v>6.3781345631865494E-2</v>
      </c>
      <c r="BB963" s="16">
        <v>4.7406620161254298E-2</v>
      </c>
      <c r="BC963" s="16"/>
      <c r="BD963" s="16">
        <v>5.11031593524389E-2</v>
      </c>
      <c r="BE963" s="16">
        <v>0.11355900838000101</v>
      </c>
    </row>
    <row r="964" spans="2:57" x14ac:dyDescent="0.35">
      <c r="B964" t="s">
        <v>110</v>
      </c>
      <c r="C964" s="16">
        <v>0.12910534171486801</v>
      </c>
      <c r="D964" s="16">
        <v>9.5525603916584101E-2</v>
      </c>
      <c r="E964" s="16">
        <v>0.15990963886232301</v>
      </c>
      <c r="F964" s="16"/>
      <c r="G964" s="16">
        <v>0.128124152428369</v>
      </c>
      <c r="H964" s="16">
        <v>0.14004266670423299</v>
      </c>
      <c r="I964" s="16">
        <v>6.4792786269579405E-2</v>
      </c>
      <c r="J964" s="16">
        <v>0.107901287194948</v>
      </c>
      <c r="K964" s="16">
        <v>0.126209757156163</v>
      </c>
      <c r="L964" s="16">
        <v>0.18857603806281401</v>
      </c>
      <c r="M964" s="16"/>
      <c r="N964" s="16">
        <v>0.12756344958014099</v>
      </c>
      <c r="O964" s="16">
        <v>0.10402901356684401</v>
      </c>
      <c r="P964" s="16">
        <v>0.128659801755828</v>
      </c>
      <c r="Q964" s="16">
        <v>0.15276507075676199</v>
      </c>
      <c r="R964" s="16"/>
      <c r="S964" s="16">
        <v>0.13267526241264599</v>
      </c>
      <c r="T964" s="16">
        <v>0.11947694341673901</v>
      </c>
      <c r="U964" s="16"/>
      <c r="V964" s="16">
        <v>0.18937940597897199</v>
      </c>
      <c r="W964" s="16">
        <v>0.12630061943659299</v>
      </c>
      <c r="X964" s="16">
        <v>8.4818314177002502E-2</v>
      </c>
      <c r="Y964" s="16">
        <v>0.107931423671297</v>
      </c>
      <c r="Z964" s="16"/>
      <c r="AA964" s="16">
        <v>0.167945785014944</v>
      </c>
      <c r="AB964" s="16">
        <v>0.12577981003389699</v>
      </c>
      <c r="AC964" s="16">
        <v>7.9157387289920098E-2</v>
      </c>
      <c r="AD964" s="16">
        <v>0.102615032604272</v>
      </c>
      <c r="AE964" s="16">
        <v>0.102697585582</v>
      </c>
      <c r="AF964" s="16">
        <v>7.6879431142767504E-2</v>
      </c>
      <c r="AG964" s="16"/>
      <c r="AH964" s="16">
        <v>9.4150702706450595E-2</v>
      </c>
      <c r="AI964" s="16">
        <v>0.105653230332115</v>
      </c>
      <c r="AJ964" s="16"/>
      <c r="AK964" s="16">
        <v>8.9547738569845103E-2</v>
      </c>
      <c r="AL964" s="16">
        <v>9.5072595981220295E-2</v>
      </c>
      <c r="AM964" s="16"/>
      <c r="AN964" s="16">
        <v>0.102179340073061</v>
      </c>
      <c r="AO964" s="16">
        <v>9.5832593849226794E-2</v>
      </c>
      <c r="AP964" s="16"/>
      <c r="AQ964" s="16">
        <v>7.9871588330899496E-2</v>
      </c>
      <c r="AR964" s="16">
        <v>0.11500624544873</v>
      </c>
      <c r="AS964" s="16">
        <v>0.106369837221594</v>
      </c>
      <c r="AT964" s="16"/>
      <c r="AU964" s="16">
        <v>9.9372025626440305E-2</v>
      </c>
      <c r="AV964" s="16">
        <v>0.15651030854656101</v>
      </c>
      <c r="AW964" s="16"/>
      <c r="AX964" s="16">
        <v>9.1825652549308495E-2</v>
      </c>
      <c r="AY964" s="16">
        <v>0.221682151764586</v>
      </c>
      <c r="AZ964" s="16"/>
      <c r="BA964" s="16">
        <v>5.1128803960290202E-2</v>
      </c>
      <c r="BB964" s="16">
        <v>4.2574547334664398E-2</v>
      </c>
      <c r="BC964" s="16"/>
      <c r="BD964" s="16">
        <v>5.6628046956304703E-2</v>
      </c>
      <c r="BE964" s="16">
        <v>7.2611096801690894E-2</v>
      </c>
    </row>
    <row r="965" spans="2:57" x14ac:dyDescent="0.35">
      <c r="B965" t="s">
        <v>419</v>
      </c>
      <c r="C965" s="16">
        <v>0.384314076645283</v>
      </c>
      <c r="D965" s="16">
        <v>0.45269342508458299</v>
      </c>
      <c r="E965" s="16">
        <v>0.31740324132085601</v>
      </c>
      <c r="F965" s="16"/>
      <c r="G965" s="16">
        <v>0.39046516100692902</v>
      </c>
      <c r="H965" s="16">
        <v>0.47726524108580998</v>
      </c>
      <c r="I965" s="16">
        <v>0.47868045047692998</v>
      </c>
      <c r="J965" s="16">
        <v>0.37490152730515403</v>
      </c>
      <c r="K965" s="16">
        <v>0.39012195811361</v>
      </c>
      <c r="L965" s="16">
        <v>0.231706855047734</v>
      </c>
      <c r="M965" s="16"/>
      <c r="N965" s="16">
        <v>0.345471362592355</v>
      </c>
      <c r="O965" s="16">
        <v>0.372513920244957</v>
      </c>
      <c r="P965" s="16">
        <v>0.36899959368643798</v>
      </c>
      <c r="Q965" s="16">
        <v>0.44690763754058899</v>
      </c>
      <c r="R965" s="16"/>
      <c r="S965" s="16">
        <v>0.38020027309628501</v>
      </c>
      <c r="T965" s="16">
        <v>0.39436200569705498</v>
      </c>
      <c r="U965" s="16"/>
      <c r="V965" s="16">
        <v>0.37302709626131197</v>
      </c>
      <c r="W965" s="16">
        <v>0.36125489911430703</v>
      </c>
      <c r="X965" s="16">
        <v>0.41907135469742302</v>
      </c>
      <c r="Y965" s="16">
        <v>0.410018667712234</v>
      </c>
      <c r="Z965" s="16"/>
      <c r="AA965" s="16">
        <v>0.35687309231769199</v>
      </c>
      <c r="AB965" s="16">
        <v>0.33200285769217502</v>
      </c>
      <c r="AC965" s="16">
        <v>0.30267341786030599</v>
      </c>
      <c r="AD965" s="16">
        <v>0.45695979559335698</v>
      </c>
      <c r="AE965" s="16">
        <v>0.462877639990873</v>
      </c>
      <c r="AF965" s="16">
        <v>0.56389307189314497</v>
      </c>
      <c r="AG965" s="16"/>
      <c r="AH965" s="16">
        <v>0.40951246591821899</v>
      </c>
      <c r="AI965" s="16">
        <v>0.39180620694639201</v>
      </c>
      <c r="AJ965" s="16"/>
      <c r="AK965" s="16">
        <v>0.43955951419161199</v>
      </c>
      <c r="AL965" s="16">
        <v>0.39725188367341802</v>
      </c>
      <c r="AM965" s="16"/>
      <c r="AN965" s="16">
        <v>0.42620580574245298</v>
      </c>
      <c r="AO965" s="16">
        <v>0.40965878161527303</v>
      </c>
      <c r="AP965" s="16"/>
      <c r="AQ965" s="16">
        <v>0.38903571230124401</v>
      </c>
      <c r="AR965" s="16">
        <v>0.35140000579246999</v>
      </c>
      <c r="AS965" s="16">
        <v>0.460965716392642</v>
      </c>
      <c r="AT965" s="16"/>
      <c r="AU965" s="16">
        <v>0.42540952252323799</v>
      </c>
      <c r="AV965" s="16">
        <v>0.33502883712232501</v>
      </c>
      <c r="AW965" s="16"/>
      <c r="AX965" s="16">
        <v>0.42021843602252201</v>
      </c>
      <c r="AY965" s="16">
        <v>0.26961887766321901</v>
      </c>
      <c r="AZ965" s="16"/>
      <c r="BA965" s="16">
        <v>0.51345737273439296</v>
      </c>
      <c r="BB965" s="16">
        <v>0.52767215201476803</v>
      </c>
      <c r="BC965" s="16"/>
      <c r="BD965" s="16">
        <v>0.50245587761601096</v>
      </c>
      <c r="BE965" s="16">
        <v>0.35274490154682903</v>
      </c>
    </row>
    <row r="966" spans="2:57" x14ac:dyDescent="0.35">
      <c r="B966" t="s">
        <v>96</v>
      </c>
      <c r="C966" s="16">
        <v>-0.25520873493041502</v>
      </c>
      <c r="D966" s="16">
        <v>-0.357167821167999</v>
      </c>
      <c r="E966" s="16">
        <v>-0.157493602458533</v>
      </c>
      <c r="F966" s="16"/>
      <c r="G966" s="16">
        <v>-0.26234100857856002</v>
      </c>
      <c r="H966" s="16">
        <v>-0.33722257438157699</v>
      </c>
      <c r="I966" s="16">
        <v>-0.41388766420735101</v>
      </c>
      <c r="J966" s="16">
        <v>-0.26700024011020601</v>
      </c>
      <c r="K966" s="16">
        <v>-0.263912200957446</v>
      </c>
      <c r="L966" s="16">
        <v>-4.31308169849208E-2</v>
      </c>
      <c r="M966" s="16"/>
      <c r="N966" s="16">
        <v>-0.21790791301221399</v>
      </c>
      <c r="O966" s="16">
        <v>-0.26848490667811298</v>
      </c>
      <c r="P966" s="16">
        <v>-0.24033979193061</v>
      </c>
      <c r="Q966" s="16">
        <v>-0.294142566783826</v>
      </c>
      <c r="R966" s="16"/>
      <c r="S966" s="16">
        <v>-0.247525010683639</v>
      </c>
      <c r="T966" s="16">
        <v>-0.27488506228031601</v>
      </c>
      <c r="U966" s="16"/>
      <c r="V966" s="16">
        <v>-0.18364769028233999</v>
      </c>
      <c r="W966" s="16">
        <v>-0.23495427967771401</v>
      </c>
      <c r="X966" s="16">
        <v>-0.33425304052042099</v>
      </c>
      <c r="Y966" s="16">
        <v>-0.30208724404093701</v>
      </c>
      <c r="Z966" s="16"/>
      <c r="AA966" s="16">
        <v>-0.18892730730274801</v>
      </c>
      <c r="AB966" s="16">
        <v>-0.20622304765827801</v>
      </c>
      <c r="AC966" s="16">
        <v>-0.22351603057038599</v>
      </c>
      <c r="AD966" s="16">
        <v>-0.35434476298908402</v>
      </c>
      <c r="AE966" s="16">
        <v>-0.36018005440887302</v>
      </c>
      <c r="AF966" s="16">
        <v>-0.48701364075037701</v>
      </c>
      <c r="AG966" s="16"/>
      <c r="AH966" s="16">
        <v>-0.31536176321176901</v>
      </c>
      <c r="AI966" s="16">
        <v>-0.28615297661427702</v>
      </c>
      <c r="AJ966" s="16"/>
      <c r="AK966" s="16">
        <v>-0.350011775621767</v>
      </c>
      <c r="AL966" s="16">
        <v>-0.30217928769219798</v>
      </c>
      <c r="AM966" s="16"/>
      <c r="AN966" s="16">
        <v>-0.32402646566939203</v>
      </c>
      <c r="AO966" s="16">
        <v>-0.31382618776604598</v>
      </c>
      <c r="AP966" s="16"/>
      <c r="AQ966" s="16">
        <v>-0.30916412397034398</v>
      </c>
      <c r="AR966" s="16">
        <v>-0.23639376034374099</v>
      </c>
      <c r="AS966" s="16">
        <v>-0.35459587917104701</v>
      </c>
      <c r="AT966" s="16"/>
      <c r="AU966" s="16">
        <v>-0.32603749689679801</v>
      </c>
      <c r="AV966" s="16">
        <v>-0.178518528575765</v>
      </c>
      <c r="AW966" s="16"/>
      <c r="AX966" s="16">
        <v>-0.32839278347321299</v>
      </c>
      <c r="AY966" s="16">
        <v>-4.7936725898633001E-2</v>
      </c>
      <c r="AZ966" s="16"/>
      <c r="BA966" s="16">
        <v>-0.462328568774103</v>
      </c>
      <c r="BB966" s="16">
        <v>-0.48509760468010299</v>
      </c>
      <c r="BC966" s="16"/>
      <c r="BD966" s="16">
        <v>-0.44582783065970599</v>
      </c>
      <c r="BE966" s="16">
        <v>-0.28013380474513799</v>
      </c>
    </row>
    <row r="967" spans="2:57" x14ac:dyDescent="0.35">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c r="AA967" s="16"/>
      <c r="AB967" s="16"/>
      <c r="AC967" s="16"/>
      <c r="AD967" s="16"/>
      <c r="AE967" s="16"/>
      <c r="AF967" s="16"/>
      <c r="AG967" s="16"/>
      <c r="AH967" s="16"/>
      <c r="AI967" s="16"/>
      <c r="AJ967" s="16"/>
      <c r="AK967" s="16"/>
      <c r="AL967" s="16"/>
      <c r="AM967" s="16"/>
      <c r="AN967" s="16"/>
      <c r="AO967" s="16"/>
      <c r="AP967" s="16"/>
      <c r="AQ967" s="16"/>
      <c r="AR967" s="16"/>
      <c r="AS967" s="16"/>
      <c r="AT967" s="16"/>
      <c r="AU967" s="16"/>
      <c r="AV967" s="16"/>
      <c r="AW967" s="16"/>
      <c r="AX967" s="16"/>
      <c r="AY967" s="16"/>
      <c r="AZ967" s="16"/>
      <c r="BA967" s="16"/>
      <c r="BB967" s="16"/>
      <c r="BC967" s="16"/>
      <c r="BD967" s="16"/>
      <c r="BE967" s="16"/>
    </row>
    <row r="968" spans="2:57" x14ac:dyDescent="0.35">
      <c r="B968" s="7" t="s">
        <v>352</v>
      </c>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c r="AA968" s="16"/>
      <c r="AB968" s="16"/>
      <c r="AC968" s="16"/>
      <c r="AD968" s="16"/>
      <c r="AE968" s="16"/>
      <c r="AF968" s="16"/>
      <c r="AG968" s="16"/>
      <c r="AH968" s="16"/>
      <c r="AI968" s="16"/>
      <c r="AJ968" s="16"/>
      <c r="AK968" s="16"/>
      <c r="AL968" s="16"/>
      <c r="AM968" s="16"/>
      <c r="AN968" s="16"/>
      <c r="AO968" s="16"/>
      <c r="AP968" s="16"/>
      <c r="AQ968" s="16"/>
      <c r="AR968" s="16"/>
      <c r="AS968" s="16"/>
      <c r="AT968" s="16"/>
      <c r="AU968" s="16"/>
      <c r="AV968" s="16"/>
      <c r="AW968" s="16"/>
      <c r="AX968" s="16"/>
      <c r="AY968" s="16"/>
      <c r="AZ968" s="16"/>
      <c r="BA968" s="16"/>
      <c r="BB968" s="16"/>
      <c r="BC968" s="16"/>
      <c r="BD968" s="16"/>
      <c r="BE968" s="16"/>
    </row>
    <row r="969" spans="2:57" x14ac:dyDescent="0.35">
      <c r="B969" s="15" t="s">
        <v>14</v>
      </c>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c r="AA969" s="16"/>
      <c r="AB969" s="16"/>
      <c r="AC969" s="16"/>
      <c r="AD969" s="16"/>
      <c r="AE969" s="16"/>
      <c r="AF969" s="16"/>
      <c r="AG969" s="16"/>
      <c r="AH969" s="16"/>
      <c r="AI969" s="16"/>
      <c r="AJ969" s="16"/>
      <c r="AK969" s="16"/>
      <c r="AL969" s="16"/>
      <c r="AM969" s="16"/>
      <c r="AN969" s="16"/>
      <c r="AO969" s="16"/>
      <c r="AP969" s="16"/>
      <c r="AQ969" s="16"/>
      <c r="AR969" s="16"/>
      <c r="AS969" s="16"/>
      <c r="AT969" s="16"/>
      <c r="AU969" s="16"/>
      <c r="AV969" s="16"/>
      <c r="AW969" s="16"/>
      <c r="AX969" s="16"/>
      <c r="AY969" s="16"/>
      <c r="AZ969" s="16"/>
      <c r="BA969" s="16"/>
      <c r="BB969" s="16"/>
      <c r="BC969" s="16"/>
      <c r="BD969" s="16"/>
      <c r="BE969" s="16"/>
    </row>
    <row r="970" spans="2:57" x14ac:dyDescent="0.35">
      <c r="B970" t="s">
        <v>766</v>
      </c>
      <c r="C970" s="16">
        <v>0.53137345725690599</v>
      </c>
      <c r="D970" s="16">
        <v>0.55399338164434797</v>
      </c>
      <c r="E970" s="16">
        <v>0.50771723167671601</v>
      </c>
      <c r="F970" s="16"/>
      <c r="G970" s="16">
        <v>0.48354937156813799</v>
      </c>
      <c r="H970" s="16">
        <v>0.48880368704239702</v>
      </c>
      <c r="I970" s="16">
        <v>0.53718481048383104</v>
      </c>
      <c r="J970" s="16">
        <v>0.53113341765204503</v>
      </c>
      <c r="K970" s="16">
        <v>0.53904681457363901</v>
      </c>
      <c r="L970" s="16">
        <v>0.58460629596096203</v>
      </c>
      <c r="M970" s="16"/>
      <c r="N970" s="16">
        <v>0.51283600770774596</v>
      </c>
      <c r="O970" s="16">
        <v>0.579378020663043</v>
      </c>
      <c r="P970" s="16">
        <v>0.53446871285564901</v>
      </c>
      <c r="Q970" s="16">
        <v>0.49781171962475101</v>
      </c>
      <c r="R970" s="16"/>
      <c r="S970" s="16">
        <v>0.53448048477301102</v>
      </c>
      <c r="T970" s="16">
        <v>0.530909029247984</v>
      </c>
      <c r="U970" s="16"/>
      <c r="V970" s="16">
        <v>0.44148505211151301</v>
      </c>
      <c r="W970" s="16">
        <v>0.53706330846970396</v>
      </c>
      <c r="X970" s="16">
        <v>0.58438031184596495</v>
      </c>
      <c r="Y970" s="16">
        <v>0.639765168016736</v>
      </c>
      <c r="Z970" s="16"/>
      <c r="AA970" s="16">
        <v>0.44761832839155802</v>
      </c>
      <c r="AB970" s="16">
        <v>0.53081746193506396</v>
      </c>
      <c r="AC970" s="16">
        <v>0.62349203298761402</v>
      </c>
      <c r="AD970" s="16">
        <v>0.58157101675334999</v>
      </c>
      <c r="AE970" s="16">
        <v>0.59766905875571397</v>
      </c>
      <c r="AF970" s="16">
        <v>0.759479482155898</v>
      </c>
      <c r="AG970" s="16"/>
      <c r="AH970" s="16">
        <v>0.58963473225720198</v>
      </c>
      <c r="AI970" s="16">
        <v>0.524053758807279</v>
      </c>
      <c r="AJ970" s="16"/>
      <c r="AK970" s="16">
        <v>0.54408080562136396</v>
      </c>
      <c r="AL970" s="16">
        <v>0.52212458537503503</v>
      </c>
      <c r="AM970" s="16"/>
      <c r="AN970" s="16">
        <v>0.60700748173792596</v>
      </c>
      <c r="AO970" s="16">
        <v>0.497975891603048</v>
      </c>
      <c r="AP970" s="16"/>
      <c r="AQ970" s="16">
        <v>0.67809433214279502</v>
      </c>
      <c r="AR970" s="16">
        <v>0.506485825586102</v>
      </c>
      <c r="AS970" s="16">
        <v>0.52820770070074996</v>
      </c>
      <c r="AT970" s="16"/>
      <c r="AU970" s="16">
        <v>0.52793684863666801</v>
      </c>
      <c r="AV970" s="16">
        <v>0.54213013339230098</v>
      </c>
      <c r="AW970" s="16"/>
      <c r="AX970" s="16">
        <v>0.55142047344334699</v>
      </c>
      <c r="AY970" s="16">
        <v>0.48900228057107298</v>
      </c>
      <c r="AZ970" s="16"/>
      <c r="BA970" s="16">
        <v>0.557414857029355</v>
      </c>
      <c r="BB970" s="16">
        <v>0.65484060232552399</v>
      </c>
      <c r="BC970" s="16"/>
      <c r="BD970" s="16">
        <v>0.52981355690281695</v>
      </c>
      <c r="BE970" s="16">
        <v>0.64292388579678905</v>
      </c>
    </row>
    <row r="971" spans="2:57" x14ac:dyDescent="0.35">
      <c r="B971" t="s">
        <v>767</v>
      </c>
      <c r="C971" s="16">
        <v>0.29434341024027999</v>
      </c>
      <c r="D971" s="16">
        <v>0.29362186837774201</v>
      </c>
      <c r="E971" s="16">
        <v>0.29555864803655402</v>
      </c>
      <c r="F971" s="16"/>
      <c r="G971" s="16">
        <v>0.31250385440394901</v>
      </c>
      <c r="H971" s="16">
        <v>0.29872619109138498</v>
      </c>
      <c r="I971" s="16">
        <v>0.36051475718327702</v>
      </c>
      <c r="J971" s="16">
        <v>0.32971758143171798</v>
      </c>
      <c r="K971" s="16">
        <v>0.28281215080921301</v>
      </c>
      <c r="L971" s="16">
        <v>0.21122789139221401</v>
      </c>
      <c r="M971" s="16"/>
      <c r="N971" s="16">
        <v>0.30527085785008101</v>
      </c>
      <c r="O971" s="16">
        <v>0.26606116355234999</v>
      </c>
      <c r="P971" s="16">
        <v>0.27466652638774502</v>
      </c>
      <c r="Q971" s="16">
        <v>0.34278998762075802</v>
      </c>
      <c r="R971" s="16"/>
      <c r="S971" s="16">
        <v>0.29909651710023699</v>
      </c>
      <c r="T971" s="16">
        <v>0.28683025872357198</v>
      </c>
      <c r="U971" s="16"/>
      <c r="V971" s="16">
        <v>0.32451709157580899</v>
      </c>
      <c r="W971" s="16">
        <v>0.25758150943619501</v>
      </c>
      <c r="X971" s="16">
        <v>0.32288208231787202</v>
      </c>
      <c r="Y971" s="16">
        <v>0.24029876780817</v>
      </c>
      <c r="Z971" s="16"/>
      <c r="AA971" s="16">
        <v>0.28559649549297</v>
      </c>
      <c r="AB971" s="16">
        <v>0.33484859204523498</v>
      </c>
      <c r="AC971" s="16">
        <v>0.25545161433977798</v>
      </c>
      <c r="AD971" s="16">
        <v>0.30316921412902997</v>
      </c>
      <c r="AE971" s="16">
        <v>0.31901448787139602</v>
      </c>
      <c r="AF971" s="16">
        <v>0.15930378064780701</v>
      </c>
      <c r="AG971" s="16"/>
      <c r="AH971" s="16">
        <v>0.28601375766151599</v>
      </c>
      <c r="AI971" s="16">
        <v>0.35540859750745901</v>
      </c>
      <c r="AJ971" s="16"/>
      <c r="AK971" s="16">
        <v>0.31800602127302402</v>
      </c>
      <c r="AL971" s="16">
        <v>0.34652313207364799</v>
      </c>
      <c r="AM971" s="16"/>
      <c r="AN971" s="16">
        <v>0.27679404828208498</v>
      </c>
      <c r="AO971" s="16">
        <v>0.391004744207471</v>
      </c>
      <c r="AP971" s="16"/>
      <c r="AQ971" s="16">
        <v>0.237913131139011</v>
      </c>
      <c r="AR971" s="16">
        <v>0.30947889839493198</v>
      </c>
      <c r="AS971" s="16">
        <v>0.33937649833574102</v>
      </c>
      <c r="AT971" s="16"/>
      <c r="AU971" s="16">
        <v>0.31654132360415099</v>
      </c>
      <c r="AV971" s="16">
        <v>0.26830838378302801</v>
      </c>
      <c r="AW971" s="16"/>
      <c r="AX971" s="16">
        <v>0.31039499194362902</v>
      </c>
      <c r="AY971" s="16">
        <v>0.24839009942711701</v>
      </c>
      <c r="AZ971" s="16"/>
      <c r="BA971" s="16">
        <v>0.34031754654622698</v>
      </c>
      <c r="BB971" s="16">
        <v>0.257923213821386</v>
      </c>
      <c r="BC971" s="16"/>
      <c r="BD971" s="16">
        <v>0.37541626035568199</v>
      </c>
      <c r="BE971" s="16">
        <v>0.24176477177362199</v>
      </c>
    </row>
    <row r="972" spans="2:57" x14ac:dyDescent="0.35">
      <c r="B972" t="s">
        <v>110</v>
      </c>
      <c r="C972" s="16">
        <v>0.17428313250281299</v>
      </c>
      <c r="D972" s="16">
        <v>0.15238474997790999</v>
      </c>
      <c r="E972" s="16">
        <v>0.19672412028673</v>
      </c>
      <c r="F972" s="16"/>
      <c r="G972" s="16">
        <v>0.203946774027913</v>
      </c>
      <c r="H972" s="16">
        <v>0.212470121866217</v>
      </c>
      <c r="I972" s="16">
        <v>0.102300432332892</v>
      </c>
      <c r="J972" s="16">
        <v>0.139149000916237</v>
      </c>
      <c r="K972" s="16">
        <v>0.178141034617148</v>
      </c>
      <c r="L972" s="16">
        <v>0.20416581264682401</v>
      </c>
      <c r="M972" s="16"/>
      <c r="N972" s="16">
        <v>0.181893134442173</v>
      </c>
      <c r="O972" s="16">
        <v>0.15456081578460701</v>
      </c>
      <c r="P972" s="16">
        <v>0.19086476075660599</v>
      </c>
      <c r="Q972" s="16">
        <v>0.15939829275449</v>
      </c>
      <c r="R972" s="16"/>
      <c r="S972" s="16">
        <v>0.16642299812675199</v>
      </c>
      <c r="T972" s="16">
        <v>0.18226071202844399</v>
      </c>
      <c r="U972" s="16"/>
      <c r="V972" s="16">
        <v>0.233997856312678</v>
      </c>
      <c r="W972" s="16">
        <v>0.205355182094101</v>
      </c>
      <c r="X972" s="16">
        <v>9.2737605836163306E-2</v>
      </c>
      <c r="Y972" s="16">
        <v>0.119936064175094</v>
      </c>
      <c r="Z972" s="16"/>
      <c r="AA972" s="16">
        <v>0.26678517611547298</v>
      </c>
      <c r="AB972" s="16">
        <v>0.134333946019701</v>
      </c>
      <c r="AC972" s="16">
        <v>0.121056352672608</v>
      </c>
      <c r="AD972" s="16">
        <v>0.11525976911762099</v>
      </c>
      <c r="AE972" s="16">
        <v>8.3316453372889496E-2</v>
      </c>
      <c r="AF972" s="16">
        <v>8.12167371962947E-2</v>
      </c>
      <c r="AG972" s="16"/>
      <c r="AH972" s="16">
        <v>0.12435151008128199</v>
      </c>
      <c r="AI972" s="16">
        <v>0.120537643685262</v>
      </c>
      <c r="AJ972" s="16"/>
      <c r="AK972" s="16">
        <v>0.13791317310561199</v>
      </c>
      <c r="AL972" s="16">
        <v>0.13135228255131701</v>
      </c>
      <c r="AM972" s="16"/>
      <c r="AN972" s="16">
        <v>0.11619846997999</v>
      </c>
      <c r="AO972" s="16">
        <v>0.111019364189481</v>
      </c>
      <c r="AP972" s="16"/>
      <c r="AQ972" s="16">
        <v>8.3992536718194302E-2</v>
      </c>
      <c r="AR972" s="16">
        <v>0.18403527601896599</v>
      </c>
      <c r="AS972" s="16">
        <v>0.13241580096350899</v>
      </c>
      <c r="AT972" s="16"/>
      <c r="AU972" s="16">
        <v>0.155521827759181</v>
      </c>
      <c r="AV972" s="16">
        <v>0.189561482824671</v>
      </c>
      <c r="AW972" s="16"/>
      <c r="AX972" s="16">
        <v>0.13818453461302299</v>
      </c>
      <c r="AY972" s="16">
        <v>0.26260762000180998</v>
      </c>
      <c r="AZ972" s="16"/>
      <c r="BA972" s="16">
        <v>0.102267596424418</v>
      </c>
      <c r="BB972" s="16">
        <v>8.7236183853089497E-2</v>
      </c>
      <c r="BC972" s="16"/>
      <c r="BD972" s="16">
        <v>9.47701827415008E-2</v>
      </c>
      <c r="BE972" s="16">
        <v>0.115311342429589</v>
      </c>
    </row>
    <row r="973" spans="2:57" x14ac:dyDescent="0.35">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c r="AA973" s="16"/>
      <c r="AB973" s="16"/>
      <c r="AC973" s="16"/>
      <c r="AD973" s="16"/>
      <c r="AE973" s="16"/>
      <c r="AF973" s="16"/>
      <c r="AG973" s="16"/>
      <c r="AH973" s="16"/>
      <c r="AI973" s="16"/>
      <c r="AJ973" s="16"/>
      <c r="AK973" s="16"/>
      <c r="AL973" s="16"/>
      <c r="AM973" s="16"/>
      <c r="AN973" s="16"/>
      <c r="AO973" s="16"/>
      <c r="AP973" s="16"/>
      <c r="AQ973" s="16"/>
      <c r="AR973" s="16"/>
      <c r="AS973" s="16"/>
      <c r="AT973" s="16"/>
      <c r="AU973" s="16"/>
      <c r="AV973" s="16"/>
      <c r="AW973" s="16"/>
      <c r="AX973" s="16"/>
      <c r="AY973" s="16"/>
      <c r="AZ973" s="16"/>
      <c r="BA973" s="16"/>
      <c r="BB973" s="16"/>
      <c r="BC973" s="16"/>
      <c r="BD973" s="16"/>
      <c r="BE973" s="16"/>
    </row>
    <row r="974" spans="2:57" x14ac:dyDescent="0.35">
      <c r="B974" s="7" t="s">
        <v>352</v>
      </c>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c r="AA974" s="16"/>
      <c r="AB974" s="16"/>
      <c r="AC974" s="16"/>
      <c r="AD974" s="16"/>
      <c r="AE974" s="16"/>
      <c r="AF974" s="16"/>
      <c r="AG974" s="16"/>
      <c r="AH974" s="16"/>
      <c r="AI974" s="16"/>
      <c r="AJ974" s="16"/>
      <c r="AK974" s="16"/>
      <c r="AL974" s="16"/>
      <c r="AM974" s="16"/>
      <c r="AN974" s="16"/>
      <c r="AO974" s="16"/>
      <c r="AP974" s="16"/>
      <c r="AQ974" s="16"/>
      <c r="AR974" s="16"/>
      <c r="AS974" s="16"/>
      <c r="AT974" s="16"/>
      <c r="AU974" s="16"/>
      <c r="AV974" s="16"/>
      <c r="AW974" s="16"/>
      <c r="AX974" s="16"/>
      <c r="AY974" s="16"/>
      <c r="AZ974" s="16"/>
      <c r="BA974" s="16"/>
      <c r="BB974" s="16"/>
      <c r="BC974" s="16"/>
      <c r="BD974" s="16"/>
      <c r="BE974" s="16"/>
    </row>
    <row r="975" spans="2:57" x14ac:dyDescent="0.35">
      <c r="B975" s="15" t="s">
        <v>14</v>
      </c>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c r="AA975" s="16"/>
      <c r="AB975" s="16"/>
      <c r="AC975" s="16"/>
      <c r="AD975" s="16"/>
      <c r="AE975" s="16"/>
      <c r="AF975" s="16"/>
      <c r="AG975" s="16"/>
      <c r="AH975" s="16"/>
      <c r="AI975" s="16"/>
      <c r="AJ975" s="16"/>
      <c r="AK975" s="16"/>
      <c r="AL975" s="16"/>
      <c r="AM975" s="16"/>
      <c r="AN975" s="16"/>
      <c r="AO975" s="16"/>
      <c r="AP975" s="16"/>
      <c r="AQ975" s="16"/>
      <c r="AR975" s="16"/>
      <c r="AS975" s="16"/>
      <c r="AT975" s="16"/>
      <c r="AU975" s="16"/>
      <c r="AV975" s="16"/>
      <c r="AW975" s="16"/>
      <c r="AX975" s="16"/>
      <c r="AY975" s="16"/>
      <c r="AZ975" s="16"/>
      <c r="BA975" s="16"/>
      <c r="BB975" s="16"/>
      <c r="BC975" s="16"/>
      <c r="BD975" s="16"/>
      <c r="BE975" s="16"/>
    </row>
    <row r="976" spans="2:57" x14ac:dyDescent="0.35">
      <c r="B976" t="s">
        <v>768</v>
      </c>
      <c r="C976" s="16">
        <v>0.212430158514578</v>
      </c>
      <c r="D976" s="16">
        <v>0.27525627632127603</v>
      </c>
      <c r="E976" s="16">
        <v>0.15263031892080201</v>
      </c>
      <c r="F976" s="16"/>
      <c r="G976" s="16">
        <v>0.28744633518729901</v>
      </c>
      <c r="H976" s="16">
        <v>0.27075742127367802</v>
      </c>
      <c r="I976" s="16">
        <v>0.26905612176190002</v>
      </c>
      <c r="J976" s="16">
        <v>0.23246623426091101</v>
      </c>
      <c r="K976" s="16">
        <v>0.17420168540394901</v>
      </c>
      <c r="L976" s="16">
        <v>9.0929711472492097E-2</v>
      </c>
      <c r="M976" s="16"/>
      <c r="N976" s="16">
        <v>0.18566504047245899</v>
      </c>
      <c r="O976" s="16">
        <v>0.18637324305240999</v>
      </c>
      <c r="P976" s="16">
        <v>0.200229387871735</v>
      </c>
      <c r="Q976" s="16">
        <v>0.27382362959511197</v>
      </c>
      <c r="R976" s="16"/>
      <c r="S976" s="16">
        <v>0.20863687378575599</v>
      </c>
      <c r="T976" s="16">
        <v>0.21700322360287599</v>
      </c>
      <c r="U976" s="16"/>
      <c r="V976" s="16">
        <v>0.22212741995542501</v>
      </c>
      <c r="W976" s="16">
        <v>0.20725756538968099</v>
      </c>
      <c r="X976" s="16">
        <v>0.20405791593926201</v>
      </c>
      <c r="Y976" s="16">
        <v>0.258477072163872</v>
      </c>
      <c r="Z976" s="16"/>
      <c r="AA976" s="16">
        <v>0.23605318633581701</v>
      </c>
      <c r="AB976" s="16">
        <v>0.161492177882718</v>
      </c>
      <c r="AC976" s="16">
        <v>0.121795141344612</v>
      </c>
      <c r="AD976" s="16">
        <v>0.241882017353103</v>
      </c>
      <c r="AE976" s="16">
        <v>0.18968814016900701</v>
      </c>
      <c r="AF976" s="16">
        <v>0.36230645785685101</v>
      </c>
      <c r="AG976" s="16"/>
      <c r="AH976" s="16">
        <v>0.20393389003007201</v>
      </c>
      <c r="AI976" s="16">
        <v>0.25896507692666298</v>
      </c>
      <c r="AJ976" s="16"/>
      <c r="AK976" s="16">
        <v>0.20659200413369</v>
      </c>
      <c r="AL976" s="16">
        <v>0.23945978667770099</v>
      </c>
      <c r="AM976" s="16"/>
      <c r="AN976" s="16">
        <v>0.212530794690377</v>
      </c>
      <c r="AO976" s="16">
        <v>0.239117326046136</v>
      </c>
      <c r="AP976" s="16"/>
      <c r="AQ976" s="16">
        <v>0.174297901455846</v>
      </c>
      <c r="AR976" s="16">
        <v>0.212665104033572</v>
      </c>
      <c r="AS976" s="16">
        <v>0.25970053672780002</v>
      </c>
      <c r="AT976" s="16"/>
      <c r="AU976" s="16">
        <v>0.219186302990654</v>
      </c>
      <c r="AV976" s="16">
        <v>0.20818980700762199</v>
      </c>
      <c r="AW976" s="16"/>
      <c r="AX976" s="16">
        <v>0.23029888497405501</v>
      </c>
      <c r="AY976" s="16">
        <v>0.10703473971663401</v>
      </c>
      <c r="AZ976" s="16"/>
      <c r="BA976" s="16">
        <v>0.263297610840661</v>
      </c>
      <c r="BB976" s="16">
        <v>0.229270910765417</v>
      </c>
      <c r="BC976" s="16"/>
      <c r="BD976" s="16">
        <v>0.24621361741584499</v>
      </c>
      <c r="BE976" s="16">
        <v>0.21455646943912099</v>
      </c>
    </row>
    <row r="977" spans="2:57" x14ac:dyDescent="0.35">
      <c r="B977" t="s">
        <v>769</v>
      </c>
      <c r="C977" s="16">
        <v>0.62450105296324399</v>
      </c>
      <c r="D977" s="16">
        <v>0.60214667948142797</v>
      </c>
      <c r="E977" s="16">
        <v>0.64436741982310997</v>
      </c>
      <c r="F977" s="16"/>
      <c r="G977" s="16">
        <v>0.54008529131427796</v>
      </c>
      <c r="H977" s="16">
        <v>0.53031483404600999</v>
      </c>
      <c r="I977" s="16">
        <v>0.60227100612650397</v>
      </c>
      <c r="J977" s="16">
        <v>0.59556417701907505</v>
      </c>
      <c r="K977" s="16">
        <v>0.685814837174193</v>
      </c>
      <c r="L977" s="16">
        <v>0.74358652973900097</v>
      </c>
      <c r="M977" s="16"/>
      <c r="N977" s="16">
        <v>0.67663654164146303</v>
      </c>
      <c r="O977" s="16">
        <v>0.64788000169474902</v>
      </c>
      <c r="P977" s="16">
        <v>0.62812460166505701</v>
      </c>
      <c r="Q977" s="16">
        <v>0.56111576238070204</v>
      </c>
      <c r="R977" s="16"/>
      <c r="S977" s="16">
        <v>0.63332915086004204</v>
      </c>
      <c r="T977" s="16">
        <v>0.61632823474576004</v>
      </c>
      <c r="U977" s="16"/>
      <c r="V977" s="16">
        <v>0.57271433057741505</v>
      </c>
      <c r="W977" s="16">
        <v>0.61281650064744997</v>
      </c>
      <c r="X977" s="16">
        <v>0.67954446598600604</v>
      </c>
      <c r="Y977" s="16">
        <v>0.64757237155327696</v>
      </c>
      <c r="Z977" s="16"/>
      <c r="AA977" s="16">
        <v>0.537353332028633</v>
      </c>
      <c r="AB977" s="16">
        <v>0.65392038876394998</v>
      </c>
      <c r="AC977" s="16">
        <v>0.78262982624922395</v>
      </c>
      <c r="AD977" s="16">
        <v>0.63992957412616303</v>
      </c>
      <c r="AE977" s="16">
        <v>0.74679640300475103</v>
      </c>
      <c r="AF977" s="16">
        <v>0.58654612032638098</v>
      </c>
      <c r="AG977" s="16"/>
      <c r="AH977" s="16">
        <v>0.68738410881712697</v>
      </c>
      <c r="AI977" s="16">
        <v>0.63445111886410899</v>
      </c>
      <c r="AJ977" s="16"/>
      <c r="AK977" s="16">
        <v>0.66978059020068703</v>
      </c>
      <c r="AL977" s="16">
        <v>0.63741053589755403</v>
      </c>
      <c r="AM977" s="16"/>
      <c r="AN977" s="16">
        <v>0.67428825072571197</v>
      </c>
      <c r="AO977" s="16">
        <v>0.65840507851093699</v>
      </c>
      <c r="AP977" s="16"/>
      <c r="AQ977" s="16">
        <v>0.74597102352559397</v>
      </c>
      <c r="AR977" s="16">
        <v>0.606247079256795</v>
      </c>
      <c r="AS977" s="16">
        <v>0.64999980102965105</v>
      </c>
      <c r="AT977" s="16"/>
      <c r="AU977" s="16">
        <v>0.64948098932846898</v>
      </c>
      <c r="AV977" s="16">
        <v>0.59838514646639096</v>
      </c>
      <c r="AW977" s="16"/>
      <c r="AX977" s="16">
        <v>0.646659473758736</v>
      </c>
      <c r="AY977" s="16">
        <v>0.63584832734113705</v>
      </c>
      <c r="AZ977" s="16"/>
      <c r="BA977" s="16">
        <v>0.66443017698307205</v>
      </c>
      <c r="BB977" s="16">
        <v>0.68447925069805304</v>
      </c>
      <c r="BC977" s="16"/>
      <c r="BD977" s="16">
        <v>0.65899656422774799</v>
      </c>
      <c r="BE977" s="16">
        <v>0.71372475727405305</v>
      </c>
    </row>
    <row r="978" spans="2:57" x14ac:dyDescent="0.35">
      <c r="B978" t="s">
        <v>110</v>
      </c>
      <c r="C978" s="16">
        <v>0.16306878852217799</v>
      </c>
      <c r="D978" s="16">
        <v>0.122597044197296</v>
      </c>
      <c r="E978" s="16">
        <v>0.203002261256088</v>
      </c>
      <c r="F978" s="16"/>
      <c r="G978" s="16">
        <v>0.172468373498424</v>
      </c>
      <c r="H978" s="16">
        <v>0.19892774468031199</v>
      </c>
      <c r="I978" s="16">
        <v>0.128672872111596</v>
      </c>
      <c r="J978" s="16">
        <v>0.171969588720014</v>
      </c>
      <c r="K978" s="16">
        <v>0.13998347742185799</v>
      </c>
      <c r="L978" s="16">
        <v>0.16548375878850699</v>
      </c>
      <c r="M978" s="16"/>
      <c r="N978" s="16">
        <v>0.13769841788607801</v>
      </c>
      <c r="O978" s="16">
        <v>0.16574675525284099</v>
      </c>
      <c r="P978" s="16">
        <v>0.17164601046320799</v>
      </c>
      <c r="Q978" s="16">
        <v>0.16506060802418601</v>
      </c>
      <c r="R978" s="16"/>
      <c r="S978" s="16">
        <v>0.15803397535420199</v>
      </c>
      <c r="T978" s="16">
        <v>0.16666854165136399</v>
      </c>
      <c r="U978" s="16"/>
      <c r="V978" s="16">
        <v>0.20515824946715999</v>
      </c>
      <c r="W978" s="16">
        <v>0.17992593396286899</v>
      </c>
      <c r="X978" s="16">
        <v>0.11639761807473201</v>
      </c>
      <c r="Y978" s="16">
        <v>9.3950556282851302E-2</v>
      </c>
      <c r="Z978" s="16"/>
      <c r="AA978" s="16">
        <v>0.22659348163554999</v>
      </c>
      <c r="AB978" s="16">
        <v>0.184587433353332</v>
      </c>
      <c r="AC978" s="16">
        <v>9.5575032406164898E-2</v>
      </c>
      <c r="AD978" s="16">
        <v>0.11818840852073401</v>
      </c>
      <c r="AE978" s="16">
        <v>6.35154568262426E-2</v>
      </c>
      <c r="AF978" s="16">
        <v>5.1147421816767902E-2</v>
      </c>
      <c r="AG978" s="16"/>
      <c r="AH978" s="16">
        <v>0.10868200115280099</v>
      </c>
      <c r="AI978" s="16">
        <v>0.106583804209228</v>
      </c>
      <c r="AJ978" s="16"/>
      <c r="AK978" s="16">
        <v>0.123627405665623</v>
      </c>
      <c r="AL978" s="16">
        <v>0.123129677424745</v>
      </c>
      <c r="AM978" s="16"/>
      <c r="AN978" s="16">
        <v>0.11318095458391</v>
      </c>
      <c r="AO978" s="16">
        <v>0.10247759544292701</v>
      </c>
      <c r="AP978" s="16"/>
      <c r="AQ978" s="16">
        <v>7.9731075018560194E-2</v>
      </c>
      <c r="AR978" s="16">
        <v>0.181087816709633</v>
      </c>
      <c r="AS978" s="16">
        <v>9.0299662242549497E-2</v>
      </c>
      <c r="AT978" s="16"/>
      <c r="AU978" s="16">
        <v>0.13133270768087699</v>
      </c>
      <c r="AV978" s="16">
        <v>0.19342504652598599</v>
      </c>
      <c r="AW978" s="16"/>
      <c r="AX978" s="16">
        <v>0.123041641267209</v>
      </c>
      <c r="AY978" s="16">
        <v>0.25711693294222898</v>
      </c>
      <c r="AZ978" s="16"/>
      <c r="BA978" s="16">
        <v>7.2272212176267198E-2</v>
      </c>
      <c r="BB978" s="16">
        <v>8.6249838536530302E-2</v>
      </c>
      <c r="BC978" s="16"/>
      <c r="BD978" s="16">
        <v>9.4789818356407096E-2</v>
      </c>
      <c r="BE978" s="16">
        <v>7.1718773286825993E-2</v>
      </c>
    </row>
    <row r="979" spans="2:57" x14ac:dyDescent="0.35">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c r="AA979" s="16"/>
      <c r="AB979" s="16"/>
      <c r="AC979" s="16"/>
      <c r="AD979" s="16"/>
      <c r="AE979" s="16"/>
      <c r="AF979" s="16"/>
      <c r="AG979" s="16"/>
      <c r="AH979" s="16"/>
      <c r="AI979" s="16"/>
      <c r="AJ979" s="16"/>
      <c r="AK979" s="16"/>
      <c r="AL979" s="16"/>
      <c r="AM979" s="16"/>
      <c r="AN979" s="16"/>
      <c r="AO979" s="16"/>
      <c r="AP979" s="16"/>
      <c r="AQ979" s="16"/>
      <c r="AR979" s="16"/>
      <c r="AS979" s="16"/>
      <c r="AT979" s="16"/>
      <c r="AU979" s="16"/>
      <c r="AV979" s="16"/>
      <c r="AW979" s="16"/>
      <c r="AX979" s="16"/>
      <c r="AY979" s="16"/>
      <c r="AZ979" s="16"/>
      <c r="BA979" s="16"/>
      <c r="BB979" s="16"/>
      <c r="BC979" s="16"/>
      <c r="BD979" s="16"/>
      <c r="BE979" s="16"/>
    </row>
    <row r="980" spans="2:57" x14ac:dyDescent="0.35">
      <c r="B980" s="7" t="s">
        <v>770</v>
      </c>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c r="AA980" s="16"/>
      <c r="AB980" s="16"/>
      <c r="AC980" s="16"/>
      <c r="AD980" s="16"/>
      <c r="AE980" s="16"/>
      <c r="AF980" s="16"/>
      <c r="AG980" s="16"/>
      <c r="AH980" s="16"/>
      <c r="AI980" s="16"/>
      <c r="AJ980" s="16"/>
      <c r="AK980" s="16"/>
      <c r="AL980" s="16"/>
      <c r="AM980" s="16"/>
      <c r="AN980" s="16"/>
      <c r="AO980" s="16"/>
      <c r="AP980" s="16"/>
      <c r="AQ980" s="16"/>
      <c r="AR980" s="16"/>
      <c r="AS980" s="16"/>
      <c r="AT980" s="16"/>
      <c r="AU980" s="16"/>
      <c r="AV980" s="16"/>
      <c r="AW980" s="16"/>
      <c r="AX980" s="16"/>
      <c r="AY980" s="16"/>
      <c r="AZ980" s="16"/>
      <c r="BA980" s="16"/>
      <c r="BB980" s="16"/>
      <c r="BC980" s="16"/>
      <c r="BD980" s="16"/>
      <c r="BE980" s="16"/>
    </row>
    <row r="981" spans="2:57" x14ac:dyDescent="0.35">
      <c r="B981" s="15" t="s">
        <v>14</v>
      </c>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c r="AA981" s="16"/>
      <c r="AB981" s="16"/>
      <c r="AC981" s="16"/>
      <c r="AD981" s="16"/>
      <c r="AE981" s="16"/>
      <c r="AF981" s="16"/>
      <c r="AG981" s="16"/>
      <c r="AH981" s="16"/>
      <c r="AI981" s="16"/>
      <c r="AJ981" s="16"/>
      <c r="AK981" s="16"/>
      <c r="AL981" s="16"/>
      <c r="AM981" s="16"/>
      <c r="AN981" s="16"/>
      <c r="AO981" s="16"/>
      <c r="AP981" s="16"/>
      <c r="AQ981" s="16"/>
      <c r="AR981" s="16"/>
      <c r="AS981" s="16"/>
      <c r="AT981" s="16"/>
      <c r="AU981" s="16"/>
      <c r="AV981" s="16"/>
      <c r="AW981" s="16"/>
      <c r="AX981" s="16"/>
      <c r="AY981" s="16"/>
      <c r="AZ981" s="16"/>
      <c r="BA981" s="16"/>
      <c r="BB981" s="16"/>
      <c r="BC981" s="16"/>
      <c r="BD981" s="16"/>
      <c r="BE981" s="16"/>
    </row>
    <row r="982" spans="2:57" x14ac:dyDescent="0.35">
      <c r="B982" t="s">
        <v>771</v>
      </c>
      <c r="C982" s="16">
        <v>0.58088363562368395</v>
      </c>
      <c r="D982" s="16">
        <v>0.59579189153105905</v>
      </c>
      <c r="E982" s="16">
        <v>0.56720292622107604</v>
      </c>
      <c r="F982" s="16"/>
      <c r="G982" s="16">
        <v>0.404126224232015</v>
      </c>
      <c r="H982" s="16">
        <v>0.55935220087038495</v>
      </c>
      <c r="I982" s="16">
        <v>0.55274565231489603</v>
      </c>
      <c r="J982" s="16">
        <v>0.59064043635140795</v>
      </c>
      <c r="K982" s="16">
        <v>0.64552990590286397</v>
      </c>
      <c r="L982" s="16">
        <v>0.66474111626460397</v>
      </c>
      <c r="M982" s="16"/>
      <c r="N982" s="16">
        <v>0.57101830280702603</v>
      </c>
      <c r="O982" s="16">
        <v>0.60886278770953195</v>
      </c>
      <c r="P982" s="16">
        <v>0.57679276555513104</v>
      </c>
      <c r="Q982" s="16">
        <v>0.57012132182741604</v>
      </c>
      <c r="R982" s="16"/>
      <c r="S982" s="16">
        <v>0.58130553123832296</v>
      </c>
      <c r="T982" s="16">
        <v>0.58277059340110804</v>
      </c>
      <c r="U982" s="16"/>
      <c r="V982" s="16">
        <v>0.51875974786449597</v>
      </c>
      <c r="W982" s="16">
        <v>0.59075608291251702</v>
      </c>
      <c r="X982" s="16">
        <v>0.62713452927574598</v>
      </c>
      <c r="Y982" s="16">
        <v>0.53811942944568003</v>
      </c>
      <c r="Z982" s="16"/>
      <c r="AA982" s="16">
        <v>0.50674119893792602</v>
      </c>
      <c r="AB982" s="16">
        <v>0.627706073462304</v>
      </c>
      <c r="AC982" s="16">
        <v>0.64579791325011004</v>
      </c>
      <c r="AD982" s="16">
        <v>0.60008084922118898</v>
      </c>
      <c r="AE982" s="16">
        <v>0.694958526033716</v>
      </c>
      <c r="AF982" s="16">
        <v>0.572121923782408</v>
      </c>
      <c r="AG982" s="16"/>
      <c r="AH982" s="16">
        <v>0.58275307487137595</v>
      </c>
      <c r="AI982" s="16">
        <v>0.65791135387379895</v>
      </c>
      <c r="AJ982" s="16"/>
      <c r="AK982" s="16">
        <v>0.57372654418128399</v>
      </c>
      <c r="AL982" s="16">
        <v>0.62308274373311601</v>
      </c>
      <c r="AM982" s="16"/>
      <c r="AN982" s="16">
        <v>0.58021017126441998</v>
      </c>
      <c r="AO982" s="16">
        <v>0.65019814261636799</v>
      </c>
      <c r="AP982" s="16"/>
      <c r="AQ982" s="16">
        <v>0.64011520814575595</v>
      </c>
      <c r="AR982" s="16">
        <v>0.56625778509241897</v>
      </c>
      <c r="AS982" s="16">
        <v>0.61845169929574795</v>
      </c>
      <c r="AT982" s="16"/>
      <c r="AU982" s="16">
        <v>0.61664808488422496</v>
      </c>
      <c r="AV982" s="16">
        <v>0.54130981729772398</v>
      </c>
      <c r="AW982" s="16"/>
      <c r="AX982" s="16">
        <v>0.61200874682311102</v>
      </c>
      <c r="AY982" s="16">
        <v>0.52478344321679704</v>
      </c>
      <c r="AZ982" s="16"/>
      <c r="BA982" s="16">
        <v>0.60489440202193601</v>
      </c>
      <c r="BB982" s="16">
        <v>0.695637936353113</v>
      </c>
      <c r="BC982" s="16"/>
      <c r="BD982" s="16">
        <v>0.61973023388021997</v>
      </c>
      <c r="BE982" s="16">
        <v>0.635225925164567</v>
      </c>
    </row>
    <row r="983" spans="2:57" x14ac:dyDescent="0.35">
      <c r="B983" t="s">
        <v>772</v>
      </c>
      <c r="C983" s="16">
        <v>0.55089223198738602</v>
      </c>
      <c r="D983" s="16">
        <v>0.55987849375991905</v>
      </c>
      <c r="E983" s="16">
        <v>0.54253290920726205</v>
      </c>
      <c r="F983" s="16"/>
      <c r="G983" s="16">
        <v>0.32731484852192799</v>
      </c>
      <c r="H983" s="16">
        <v>0.45128279525952802</v>
      </c>
      <c r="I983" s="16">
        <v>0.54516547266482096</v>
      </c>
      <c r="J983" s="16">
        <v>0.63673302731109904</v>
      </c>
      <c r="K983" s="16">
        <v>0.60770604911502502</v>
      </c>
      <c r="L983" s="16">
        <v>0.65905157335906295</v>
      </c>
      <c r="M983" s="16"/>
      <c r="N983" s="16">
        <v>0.57078145858335305</v>
      </c>
      <c r="O983" s="16">
        <v>0.55507338697946396</v>
      </c>
      <c r="P983" s="16">
        <v>0.56653828831568998</v>
      </c>
      <c r="Q983" s="16">
        <v>0.50792655672007103</v>
      </c>
      <c r="R983" s="16"/>
      <c r="S983" s="16">
        <v>0.56863903463080301</v>
      </c>
      <c r="T983" s="16">
        <v>0.52959639499803501</v>
      </c>
      <c r="U983" s="16"/>
      <c r="V983" s="16">
        <v>0.483391204541544</v>
      </c>
      <c r="W983" s="16">
        <v>0.56458688818138503</v>
      </c>
      <c r="X983" s="16">
        <v>0.594672541917871</v>
      </c>
      <c r="Y983" s="16">
        <v>0.52335506577486401</v>
      </c>
      <c r="Z983" s="16"/>
      <c r="AA983" s="16">
        <v>0.47468107407925297</v>
      </c>
      <c r="AB983" s="16">
        <v>0.64490219343954103</v>
      </c>
      <c r="AC983" s="16">
        <v>0.62692556345697303</v>
      </c>
      <c r="AD983" s="16">
        <v>0.532185203425523</v>
      </c>
      <c r="AE983" s="16">
        <v>0.63820944162527804</v>
      </c>
      <c r="AF983" s="16">
        <v>0.598764079836409</v>
      </c>
      <c r="AG983" s="16"/>
      <c r="AH983" s="16">
        <v>0.548210156810501</v>
      </c>
      <c r="AI983" s="16">
        <v>0.62759032544777704</v>
      </c>
      <c r="AJ983" s="16"/>
      <c r="AK983" s="16">
        <v>0.56441229648130598</v>
      </c>
      <c r="AL983" s="16">
        <v>0.61807059597647296</v>
      </c>
      <c r="AM983" s="16"/>
      <c r="AN983" s="16">
        <v>0.56632652652569904</v>
      </c>
      <c r="AO983" s="16">
        <v>0.62824130013315704</v>
      </c>
      <c r="AP983" s="16"/>
      <c r="AQ983" s="16">
        <v>0.62622462314136995</v>
      </c>
      <c r="AR983" s="16">
        <v>0.52085446309693395</v>
      </c>
      <c r="AS983" s="16">
        <v>0.58301501022563396</v>
      </c>
      <c r="AT983" s="16"/>
      <c r="AU983" s="16">
        <v>0.60429881681250097</v>
      </c>
      <c r="AV983" s="16">
        <v>0.497650790341504</v>
      </c>
      <c r="AW983" s="16"/>
      <c r="AX983" s="16">
        <v>0.57537901420896898</v>
      </c>
      <c r="AY983" s="16">
        <v>0.53773941052971397</v>
      </c>
      <c r="AZ983" s="16"/>
      <c r="BA983" s="16">
        <v>0.54365075679322705</v>
      </c>
      <c r="BB983" s="16">
        <v>0.66590695505805897</v>
      </c>
      <c r="BC983" s="16"/>
      <c r="BD983" s="16">
        <v>0.61182067672586204</v>
      </c>
      <c r="BE983" s="16">
        <v>0.58821826699643498</v>
      </c>
    </row>
    <row r="984" spans="2:57" x14ac:dyDescent="0.35">
      <c r="B984" t="s">
        <v>773</v>
      </c>
      <c r="C984" s="16">
        <v>0.48991714117470703</v>
      </c>
      <c r="D984" s="16">
        <v>0.52370027464248203</v>
      </c>
      <c r="E984" s="16">
        <v>0.459788863463091</v>
      </c>
      <c r="F984" s="16"/>
      <c r="G984" s="16">
        <v>0.27287642986199601</v>
      </c>
      <c r="H984" s="16">
        <v>0.42259066787819699</v>
      </c>
      <c r="I984" s="16">
        <v>0.42373507086335199</v>
      </c>
      <c r="J984" s="16">
        <v>0.49125685989144102</v>
      </c>
      <c r="K984" s="16">
        <v>0.60821064576697403</v>
      </c>
      <c r="L984" s="16">
        <v>0.62926019831772795</v>
      </c>
      <c r="M984" s="16"/>
      <c r="N984" s="16">
        <v>0.52295671866256699</v>
      </c>
      <c r="O984" s="16">
        <v>0.49013205412024602</v>
      </c>
      <c r="P984" s="16">
        <v>0.48032537922559398</v>
      </c>
      <c r="Q984" s="16">
        <v>0.48156289961927401</v>
      </c>
      <c r="R984" s="16"/>
      <c r="S984" s="16">
        <v>0.51529947605764503</v>
      </c>
      <c r="T984" s="16">
        <v>0.45320891025805499</v>
      </c>
      <c r="U984" s="16"/>
      <c r="V984" s="16">
        <v>0.41257895144254803</v>
      </c>
      <c r="W984" s="16">
        <v>0.50465091040886501</v>
      </c>
      <c r="X984" s="16">
        <v>0.54148404712855502</v>
      </c>
      <c r="Y984" s="16">
        <v>0.45695486149913001</v>
      </c>
      <c r="Z984" s="16"/>
      <c r="AA984" s="16">
        <v>0.39644455818951102</v>
      </c>
      <c r="AB984" s="16">
        <v>0.58294270776267598</v>
      </c>
      <c r="AC984" s="16">
        <v>0.540912337213734</v>
      </c>
      <c r="AD984" s="16">
        <v>0.542585924421779</v>
      </c>
      <c r="AE984" s="16">
        <v>0.49127727578463898</v>
      </c>
      <c r="AF984" s="16">
        <v>0.59962722198991203</v>
      </c>
      <c r="AG984" s="16"/>
      <c r="AH984" s="16">
        <v>0.49392350180648997</v>
      </c>
      <c r="AI984" s="16">
        <v>0.53529472442477999</v>
      </c>
      <c r="AJ984" s="16"/>
      <c r="AK984" s="16">
        <v>0.469396803774564</v>
      </c>
      <c r="AL984" s="16">
        <v>0.52432770070544299</v>
      </c>
      <c r="AM984" s="16"/>
      <c r="AN984" s="16">
        <v>0.49273074553137203</v>
      </c>
      <c r="AO984" s="16">
        <v>0.53819736564320597</v>
      </c>
      <c r="AP984" s="16"/>
      <c r="AQ984" s="16">
        <v>0.51520131515492595</v>
      </c>
      <c r="AR984" s="16">
        <v>0.469457909185997</v>
      </c>
      <c r="AS984" s="16">
        <v>0.52922180465783797</v>
      </c>
      <c r="AT984" s="16"/>
      <c r="AU984" s="16">
        <v>0.51201892565038098</v>
      </c>
      <c r="AV984" s="16">
        <v>0.46483705535460101</v>
      </c>
      <c r="AW984" s="16"/>
      <c r="AX984" s="16">
        <v>0.51433520823833501</v>
      </c>
      <c r="AY984" s="16">
        <v>0.45322732888073802</v>
      </c>
      <c r="AZ984" s="16"/>
      <c r="BA984" s="16">
        <v>0.498206817741703</v>
      </c>
      <c r="BB984" s="16">
        <v>0.61515834602332897</v>
      </c>
      <c r="BC984" s="16"/>
      <c r="BD984" s="16">
        <v>0.55132359953389998</v>
      </c>
      <c r="BE984" s="16">
        <v>0.48820221636425898</v>
      </c>
    </row>
    <row r="985" spans="2:57" x14ac:dyDescent="0.35">
      <c r="B985" t="s">
        <v>774</v>
      </c>
      <c r="C985" s="16">
        <v>0.45927896143577102</v>
      </c>
      <c r="D985" s="16">
        <v>0.45395167855843699</v>
      </c>
      <c r="E985" s="16">
        <v>0.46359619262010099</v>
      </c>
      <c r="F985" s="16"/>
      <c r="G985" s="16">
        <v>0.461924962868485</v>
      </c>
      <c r="H985" s="16">
        <v>0.55609137349538895</v>
      </c>
      <c r="I985" s="16">
        <v>0.51880443656235598</v>
      </c>
      <c r="J985" s="16">
        <v>0.38798427060625501</v>
      </c>
      <c r="K985" s="16">
        <v>0.39786658792475099</v>
      </c>
      <c r="L985" s="16">
        <v>0.43223757746866398</v>
      </c>
      <c r="M985" s="16"/>
      <c r="N985" s="16">
        <v>0.49961469123459501</v>
      </c>
      <c r="O985" s="16">
        <v>0.43318041317282202</v>
      </c>
      <c r="P985" s="16">
        <v>0.463066844514048</v>
      </c>
      <c r="Q985" s="16">
        <v>0.447148674389029</v>
      </c>
      <c r="R985" s="16"/>
      <c r="S985" s="16">
        <v>0.45522702568482099</v>
      </c>
      <c r="T985" s="16">
        <v>0.46562892928010202</v>
      </c>
      <c r="U985" s="16"/>
      <c r="V985" s="16">
        <v>0.45637852458829198</v>
      </c>
      <c r="W985" s="16">
        <v>0.46140193840321903</v>
      </c>
      <c r="X985" s="16">
        <v>0.45543827683079202</v>
      </c>
      <c r="Y985" s="16">
        <v>0.48424535407629199</v>
      </c>
      <c r="Z985" s="16"/>
      <c r="AA985" s="16">
        <v>0.418561662153623</v>
      </c>
      <c r="AB985" s="16">
        <v>0.48692576696981099</v>
      </c>
      <c r="AC985" s="16">
        <v>0.50128930970483498</v>
      </c>
      <c r="AD985" s="16">
        <v>0.49470166350240502</v>
      </c>
      <c r="AE985" s="16">
        <v>0.44826855241330299</v>
      </c>
      <c r="AF985" s="16">
        <v>0.46653278770363099</v>
      </c>
      <c r="AG985" s="16"/>
      <c r="AH985" s="16">
        <v>0.38800276449868398</v>
      </c>
      <c r="AI985" s="16">
        <v>0.57039701545598098</v>
      </c>
      <c r="AJ985" s="16"/>
      <c r="AK985" s="16">
        <v>0.40437802564515302</v>
      </c>
      <c r="AL985" s="16">
        <v>0.551934422146239</v>
      </c>
      <c r="AM985" s="16"/>
      <c r="AN985" s="16">
        <v>0.34570603314053699</v>
      </c>
      <c r="AO985" s="16">
        <v>0.60553756174369799</v>
      </c>
      <c r="AP985" s="16"/>
      <c r="AQ985" s="16">
        <v>0.37658695397688902</v>
      </c>
      <c r="AR985" s="16">
        <v>0.43872849648387802</v>
      </c>
      <c r="AS985" s="16">
        <v>0.57130048735042704</v>
      </c>
      <c r="AT985" s="16"/>
      <c r="AU985" s="16">
        <v>0.46531854811304402</v>
      </c>
      <c r="AV985" s="16">
        <v>0.452571797073827</v>
      </c>
      <c r="AW985" s="16"/>
      <c r="AX985" s="16">
        <v>0.47789370587526298</v>
      </c>
      <c r="AY985" s="16">
        <v>0.432469019529031</v>
      </c>
      <c r="AZ985" s="16"/>
      <c r="BA985" s="16">
        <v>0.52688780828247594</v>
      </c>
      <c r="BB985" s="16">
        <v>0.52466383470885802</v>
      </c>
      <c r="BC985" s="16"/>
      <c r="BD985" s="16">
        <v>0.48644468364365101</v>
      </c>
      <c r="BE985" s="16">
        <v>0.46483351271359602</v>
      </c>
    </row>
    <row r="986" spans="2:57" x14ac:dyDescent="0.35">
      <c r="B986" t="s">
        <v>775</v>
      </c>
      <c r="C986" s="16">
        <v>0.33890010314996299</v>
      </c>
      <c r="D986" s="16">
        <v>0.35582659604511002</v>
      </c>
      <c r="E986" s="16">
        <v>0.32104297446339602</v>
      </c>
      <c r="F986" s="16"/>
      <c r="G986" s="16">
        <v>0.27873927880439803</v>
      </c>
      <c r="H986" s="16">
        <v>0.32288254120946103</v>
      </c>
      <c r="I986" s="16">
        <v>0.36590367474857599</v>
      </c>
      <c r="J986" s="16">
        <v>0.35348750052332401</v>
      </c>
      <c r="K986" s="16">
        <v>0.35923930443385499</v>
      </c>
      <c r="L986" s="16">
        <v>0.33923362345937602</v>
      </c>
      <c r="M986" s="16"/>
      <c r="N986" s="16">
        <v>0.32521160162567903</v>
      </c>
      <c r="O986" s="16">
        <v>0.396415489226283</v>
      </c>
      <c r="P986" s="16">
        <v>0.31918304950117199</v>
      </c>
      <c r="Q986" s="16">
        <v>0.33023707023860599</v>
      </c>
      <c r="R986" s="16"/>
      <c r="S986" s="16">
        <v>0.30408624006809998</v>
      </c>
      <c r="T986" s="16">
        <v>0.39484782510080102</v>
      </c>
      <c r="U986" s="16"/>
      <c r="V986" s="16">
        <v>0.33409605021613598</v>
      </c>
      <c r="W986" s="16">
        <v>0.35211789085906903</v>
      </c>
      <c r="X986" s="16">
        <v>0.32847411831386297</v>
      </c>
      <c r="Y986" s="16">
        <v>0.32430286654983598</v>
      </c>
      <c r="Z986" s="16"/>
      <c r="AA986" s="16">
        <v>0.32584317560807702</v>
      </c>
      <c r="AB986" s="16">
        <v>0.36291650838994699</v>
      </c>
      <c r="AC986" s="16">
        <v>0.290612409975187</v>
      </c>
      <c r="AD986" s="16">
        <v>0.35139162376102201</v>
      </c>
      <c r="AE986" s="16">
        <v>0.32075744059371403</v>
      </c>
      <c r="AF986" s="16">
        <v>0.48503526963601901</v>
      </c>
      <c r="AG986" s="16"/>
      <c r="AH986" s="16">
        <v>0.49669264601566898</v>
      </c>
      <c r="AI986" s="16">
        <v>0.16777146225241399</v>
      </c>
      <c r="AJ986" s="16"/>
      <c r="AK986" s="16">
        <v>0.46485056813843501</v>
      </c>
      <c r="AL986" s="16">
        <v>0.14719890773299901</v>
      </c>
      <c r="AM986" s="16"/>
      <c r="AN986" s="16">
        <v>0.51445784558777297</v>
      </c>
      <c r="AO986" s="16">
        <v>0.164169173370392</v>
      </c>
      <c r="AP986" s="16"/>
      <c r="AQ986" s="16">
        <v>0.60629347123606003</v>
      </c>
      <c r="AR986" s="16">
        <v>0.32432465305427599</v>
      </c>
      <c r="AS986" s="16">
        <v>0.22636965858181399</v>
      </c>
      <c r="AT986" s="16"/>
      <c r="AU986" s="16">
        <v>0.340290760176373</v>
      </c>
      <c r="AV986" s="16">
        <v>0.343186530189591</v>
      </c>
      <c r="AW986" s="16"/>
      <c r="AX986" s="16">
        <v>0.358049263995252</v>
      </c>
      <c r="AY986" s="16">
        <v>0.25072127762847002</v>
      </c>
      <c r="AZ986" s="16"/>
      <c r="BA986" s="16">
        <v>0.36442013098911002</v>
      </c>
      <c r="BB986" s="16">
        <v>0.35023971563940998</v>
      </c>
      <c r="BC986" s="16"/>
      <c r="BD986" s="16">
        <v>0.35207784771789402</v>
      </c>
      <c r="BE986" s="16">
        <v>0.400052179035845</v>
      </c>
    </row>
    <row r="987" spans="2:57" x14ac:dyDescent="0.35">
      <c r="B987" t="s">
        <v>776</v>
      </c>
      <c r="C987" s="16">
        <v>0.32814602687510502</v>
      </c>
      <c r="D987" s="16">
        <v>0.33583627673206801</v>
      </c>
      <c r="E987" s="16">
        <v>0.32117721185287701</v>
      </c>
      <c r="F987" s="16"/>
      <c r="G987" s="16">
        <v>0.28646961270119098</v>
      </c>
      <c r="H987" s="16">
        <v>0.30833245775976398</v>
      </c>
      <c r="I987" s="16">
        <v>0.36573832467600298</v>
      </c>
      <c r="J987" s="16">
        <v>0.312371686966398</v>
      </c>
      <c r="K987" s="16">
        <v>0.36651269305087097</v>
      </c>
      <c r="L987" s="16">
        <v>0.32152150356153503</v>
      </c>
      <c r="M987" s="16"/>
      <c r="N987" s="16">
        <v>0.33538630022016902</v>
      </c>
      <c r="O987" s="16">
        <v>0.38100631485853498</v>
      </c>
      <c r="P987" s="16">
        <v>0.310355475995582</v>
      </c>
      <c r="Q987" s="16">
        <v>0.30551049105209599</v>
      </c>
      <c r="R987" s="16"/>
      <c r="S987" s="16">
        <v>0.33782907987169603</v>
      </c>
      <c r="T987" s="16">
        <v>0.313526739522688</v>
      </c>
      <c r="U987" s="16"/>
      <c r="V987" s="16">
        <v>0.303726622461787</v>
      </c>
      <c r="W987" s="16">
        <v>0.34577845684410002</v>
      </c>
      <c r="X987" s="16">
        <v>0.340063387493651</v>
      </c>
      <c r="Y987" s="16">
        <v>0.23548185162690199</v>
      </c>
      <c r="Z987" s="16"/>
      <c r="AA987" s="16">
        <v>0.29306081777966098</v>
      </c>
      <c r="AB987" s="16">
        <v>0.37627380921458398</v>
      </c>
      <c r="AC987" s="16">
        <v>0.34452281668175699</v>
      </c>
      <c r="AD987" s="16">
        <v>0.33850864487990201</v>
      </c>
      <c r="AE987" s="16">
        <v>0.35813424436714297</v>
      </c>
      <c r="AF987" s="16">
        <v>0.27973201775894302</v>
      </c>
      <c r="AG987" s="16"/>
      <c r="AH987" s="16">
        <v>0.33964023136025101</v>
      </c>
      <c r="AI987" s="16">
        <v>0.31457924329140302</v>
      </c>
      <c r="AJ987" s="16"/>
      <c r="AK987" s="16">
        <v>0.350410220257722</v>
      </c>
      <c r="AL987" s="16">
        <v>0.278046698220135</v>
      </c>
      <c r="AM987" s="16"/>
      <c r="AN987" s="16">
        <v>0.30886719038815502</v>
      </c>
      <c r="AO987" s="16">
        <v>0.343900385336048</v>
      </c>
      <c r="AP987" s="16"/>
      <c r="AQ987" s="16">
        <v>0.34354143579153201</v>
      </c>
      <c r="AR987" s="16">
        <v>0.328781553495122</v>
      </c>
      <c r="AS987" s="16">
        <v>0.33323208986143199</v>
      </c>
      <c r="AT987" s="16"/>
      <c r="AU987" s="16">
        <v>0.35231537805246999</v>
      </c>
      <c r="AV987" s="16">
        <v>0.302852802980077</v>
      </c>
      <c r="AW987" s="16"/>
      <c r="AX987" s="16">
        <v>0.346405622224431</v>
      </c>
      <c r="AY987" s="16">
        <v>0.28255806593231397</v>
      </c>
      <c r="AZ987" s="16"/>
      <c r="BA987" s="16">
        <v>0.35230796962710298</v>
      </c>
      <c r="BB987" s="16">
        <v>0.34153177261371898</v>
      </c>
      <c r="BC987" s="16"/>
      <c r="BD987" s="16">
        <v>0.341805462451445</v>
      </c>
      <c r="BE987" s="16">
        <v>0.344521137295563</v>
      </c>
    </row>
    <row r="988" spans="2:57" x14ac:dyDescent="0.35">
      <c r="B988" t="s">
        <v>777</v>
      </c>
      <c r="C988" s="16">
        <v>0.30263976309325202</v>
      </c>
      <c r="D988" s="16">
        <v>0.34488946119075697</v>
      </c>
      <c r="E988" s="16">
        <v>0.264259952701694</v>
      </c>
      <c r="F988" s="16"/>
      <c r="G988" s="16">
        <v>0.33655695178314599</v>
      </c>
      <c r="H988" s="16">
        <v>0.26382939806216499</v>
      </c>
      <c r="I988" s="16">
        <v>0.38751124426098299</v>
      </c>
      <c r="J988" s="16">
        <v>0.30932545761063701</v>
      </c>
      <c r="K988" s="16">
        <v>0.24232652222606099</v>
      </c>
      <c r="L988" s="16">
        <v>0.29255799761933499</v>
      </c>
      <c r="M988" s="16"/>
      <c r="N988" s="16">
        <v>0.31969370544984499</v>
      </c>
      <c r="O988" s="16">
        <v>0.32610806532055597</v>
      </c>
      <c r="P988" s="16">
        <v>0.29282183035408799</v>
      </c>
      <c r="Q988" s="16">
        <v>0.28579887740861798</v>
      </c>
      <c r="R988" s="16"/>
      <c r="S988" s="16">
        <v>0.31781699525319501</v>
      </c>
      <c r="T988" s="16">
        <v>0.282745341257925</v>
      </c>
      <c r="U988" s="16"/>
      <c r="V988" s="16">
        <v>0.28928592461453301</v>
      </c>
      <c r="W988" s="16">
        <v>0.32249533900188798</v>
      </c>
      <c r="X988" s="16">
        <v>0.28785435228229</v>
      </c>
      <c r="Y988" s="16">
        <v>0.31037521075871799</v>
      </c>
      <c r="Z988" s="16"/>
      <c r="AA988" s="16">
        <v>0.311025032751302</v>
      </c>
      <c r="AB988" s="16">
        <v>0.30846016709795498</v>
      </c>
      <c r="AC988" s="16">
        <v>0.29240765440764299</v>
      </c>
      <c r="AD988" s="16">
        <v>0.288938782594509</v>
      </c>
      <c r="AE988" s="16">
        <v>0.27080481713025201</v>
      </c>
      <c r="AF988" s="16">
        <v>0.38350316790850802</v>
      </c>
      <c r="AG988" s="16"/>
      <c r="AH988" s="16">
        <v>0.22234929426466399</v>
      </c>
      <c r="AI988" s="16">
        <v>0.451758525145455</v>
      </c>
      <c r="AJ988" s="16"/>
      <c r="AK988" s="16">
        <v>0.245844269293199</v>
      </c>
      <c r="AL988" s="16">
        <v>0.40997457222968098</v>
      </c>
      <c r="AM988" s="16"/>
      <c r="AN988" s="16">
        <v>0.21332835870168801</v>
      </c>
      <c r="AO988" s="16">
        <v>0.43862069651865099</v>
      </c>
      <c r="AP988" s="16"/>
      <c r="AQ988" s="16">
        <v>0.165106557213336</v>
      </c>
      <c r="AR988" s="16">
        <v>0.25442291566309899</v>
      </c>
      <c r="AS988" s="16">
        <v>0.48217125622600399</v>
      </c>
      <c r="AT988" s="16"/>
      <c r="AU988" s="16">
        <v>0.311072689780032</v>
      </c>
      <c r="AV988" s="16">
        <v>0.29800224232464301</v>
      </c>
      <c r="AW988" s="16"/>
      <c r="AX988" s="16">
        <v>0.31969415115550198</v>
      </c>
      <c r="AY988" s="16">
        <v>0.241177406072728</v>
      </c>
      <c r="AZ988" s="16"/>
      <c r="BA988" s="16">
        <v>0.32707529782957201</v>
      </c>
      <c r="BB988" s="16">
        <v>0.33507136095516898</v>
      </c>
      <c r="BC988" s="16"/>
      <c r="BD988" s="16">
        <v>0.32800629355644101</v>
      </c>
      <c r="BE988" s="16">
        <v>0.31341614992738798</v>
      </c>
    </row>
    <row r="989" spans="2:57" x14ac:dyDescent="0.35">
      <c r="B989" t="s">
        <v>778</v>
      </c>
      <c r="C989" s="16">
        <v>0.27859252158478798</v>
      </c>
      <c r="D989" s="16">
        <v>0.273143930706709</v>
      </c>
      <c r="E989" s="16">
        <v>0.282941505699354</v>
      </c>
      <c r="F989" s="16"/>
      <c r="G989" s="16">
        <v>0.236067544243967</v>
      </c>
      <c r="H989" s="16">
        <v>0.25661249625967703</v>
      </c>
      <c r="I989" s="16">
        <v>0.29199165632269097</v>
      </c>
      <c r="J989" s="16">
        <v>0.249229560280881</v>
      </c>
      <c r="K989" s="16">
        <v>0.33755249963577699</v>
      </c>
      <c r="L989" s="16">
        <v>0.28705911008716301</v>
      </c>
      <c r="M989" s="16"/>
      <c r="N989" s="16">
        <v>0.28012456795141599</v>
      </c>
      <c r="O989" s="16">
        <v>0.31161449431585803</v>
      </c>
      <c r="P989" s="16">
        <v>0.26555929141789097</v>
      </c>
      <c r="Q989" s="16">
        <v>0.269669305891307</v>
      </c>
      <c r="R989" s="16"/>
      <c r="S989" s="16">
        <v>0.27127750548182999</v>
      </c>
      <c r="T989" s="16">
        <v>0.28914345004833097</v>
      </c>
      <c r="U989" s="16"/>
      <c r="V989" s="16">
        <v>0.256161863236882</v>
      </c>
      <c r="W989" s="16">
        <v>0.29383134820768603</v>
      </c>
      <c r="X989" s="16">
        <v>0.271014822964247</v>
      </c>
      <c r="Y989" s="16">
        <v>0.329416161660401</v>
      </c>
      <c r="Z989" s="16"/>
      <c r="AA989" s="16">
        <v>0.23667010593971299</v>
      </c>
      <c r="AB989" s="16">
        <v>0.28413427635681698</v>
      </c>
      <c r="AC989" s="16">
        <v>0.32267380988324701</v>
      </c>
      <c r="AD989" s="16">
        <v>0.29856443449137998</v>
      </c>
      <c r="AE989" s="16">
        <v>0.32470908152730998</v>
      </c>
      <c r="AF989" s="16">
        <v>0.36303884298941203</v>
      </c>
      <c r="AG989" s="16"/>
      <c r="AH989" s="16">
        <v>0.27866487249984201</v>
      </c>
      <c r="AI989" s="16">
        <v>0.26722769026833398</v>
      </c>
      <c r="AJ989" s="16"/>
      <c r="AK989" s="16">
        <v>0.27933497275250602</v>
      </c>
      <c r="AL989" s="16">
        <v>0.24973790380767799</v>
      </c>
      <c r="AM989" s="16"/>
      <c r="AN989" s="16">
        <v>0.28452808793770101</v>
      </c>
      <c r="AO989" s="16">
        <v>0.268201845445798</v>
      </c>
      <c r="AP989" s="16"/>
      <c r="AQ989" s="16">
        <v>0.30677409015489898</v>
      </c>
      <c r="AR989" s="16">
        <v>0.27955983094586101</v>
      </c>
      <c r="AS989" s="16">
        <v>0.27535822985049702</v>
      </c>
      <c r="AT989" s="16"/>
      <c r="AU989" s="16">
        <v>0.29585763425704897</v>
      </c>
      <c r="AV989" s="16">
        <v>0.26056084655077699</v>
      </c>
      <c r="AW989" s="16"/>
      <c r="AX989" s="16">
        <v>0.29047112739960601</v>
      </c>
      <c r="AY989" s="16">
        <v>0.25033036695451699</v>
      </c>
      <c r="AZ989" s="16"/>
      <c r="BA989" s="16">
        <v>0.32577022735435102</v>
      </c>
      <c r="BB989" s="16">
        <v>0.37108260709368401</v>
      </c>
      <c r="BC989" s="16"/>
      <c r="BD989" s="16">
        <v>0.25448387165748498</v>
      </c>
      <c r="BE989" s="16">
        <v>0.34552752102586798</v>
      </c>
    </row>
    <row r="990" spans="2:57" x14ac:dyDescent="0.35">
      <c r="B990" t="s">
        <v>102</v>
      </c>
      <c r="C990" s="16">
        <v>2.96308382912173E-2</v>
      </c>
      <c r="D990" s="16">
        <v>1.8997431519003901E-2</v>
      </c>
      <c r="E990" s="16">
        <v>3.9994780570708502E-2</v>
      </c>
      <c r="F990" s="16"/>
      <c r="G990" s="16">
        <v>4.5338822975507002E-2</v>
      </c>
      <c r="H990" s="16">
        <v>6.9792658306911504E-2</v>
      </c>
      <c r="I990" s="16">
        <v>1.0403624057846299E-2</v>
      </c>
      <c r="J990" s="16">
        <v>1.80573969035123E-2</v>
      </c>
      <c r="K990" s="16">
        <v>1.6194298687022698E-2</v>
      </c>
      <c r="L990" s="16">
        <v>2.0879762176437701E-2</v>
      </c>
      <c r="M990" s="16"/>
      <c r="N990" s="16">
        <v>4.41175042648052E-2</v>
      </c>
      <c r="O990" s="16">
        <v>1.33968575379109E-2</v>
      </c>
      <c r="P990" s="16">
        <v>3.5894847659914901E-2</v>
      </c>
      <c r="Q990" s="16">
        <v>2.3373877043018802E-2</v>
      </c>
      <c r="R990" s="16"/>
      <c r="S990" s="16">
        <v>1.55619004359913E-2</v>
      </c>
      <c r="T990" s="16">
        <v>5.1168939048080501E-2</v>
      </c>
      <c r="U990" s="16"/>
      <c r="V990" s="16">
        <v>4.26673852299621E-2</v>
      </c>
      <c r="W990" s="16">
        <v>3.9176233077002798E-2</v>
      </c>
      <c r="X990" s="16">
        <v>6.3412861505062496E-3</v>
      </c>
      <c r="Y990" s="16">
        <v>3.1675241315929602E-2</v>
      </c>
      <c r="Z990" s="16"/>
      <c r="AA990" s="16">
        <v>4.1330026915403398E-2</v>
      </c>
      <c r="AB990" s="16">
        <v>1.9106969705534299E-2</v>
      </c>
      <c r="AC990" s="16">
        <v>2.4786456015590801E-2</v>
      </c>
      <c r="AD990" s="16">
        <v>2.5744983684047099E-2</v>
      </c>
      <c r="AE990" s="16">
        <v>1.8205956519289999E-2</v>
      </c>
      <c r="AF990" s="16">
        <v>1.8719738671135099E-2</v>
      </c>
      <c r="AG990" s="16"/>
      <c r="AH990" s="16">
        <v>1.8454848509568599E-2</v>
      </c>
      <c r="AI990" s="16">
        <v>3.3105024407585101E-2</v>
      </c>
      <c r="AJ990" s="16"/>
      <c r="AK990" s="16">
        <v>1.64175408461706E-2</v>
      </c>
      <c r="AL990" s="16">
        <v>2.6033819984875198E-2</v>
      </c>
      <c r="AM990" s="16"/>
      <c r="AN990" s="16">
        <v>1.9342187520686699E-2</v>
      </c>
      <c r="AO990" s="16">
        <v>2.5069272480796798E-2</v>
      </c>
      <c r="AP990" s="16"/>
      <c r="AQ990" s="16">
        <v>1.6425857648622099E-2</v>
      </c>
      <c r="AR990" s="16">
        <v>2.6983173697776499E-2</v>
      </c>
      <c r="AS990" s="16">
        <v>1.65661450428452E-2</v>
      </c>
      <c r="AT990" s="16"/>
      <c r="AU990" s="16">
        <v>2.21207236211312E-2</v>
      </c>
      <c r="AV990" s="16">
        <v>3.52246736323098E-2</v>
      </c>
      <c r="AW990" s="16"/>
      <c r="AX990" s="16">
        <v>2.6426050252399799E-2</v>
      </c>
      <c r="AY990" s="16">
        <v>3.0030523173001401E-2</v>
      </c>
      <c r="AZ990" s="16"/>
      <c r="BA990" s="16">
        <v>1.0931871162877801E-2</v>
      </c>
      <c r="BB990" s="16">
        <v>0</v>
      </c>
      <c r="BC990" s="16"/>
      <c r="BD990" s="16">
        <v>1.2586663477807901E-2</v>
      </c>
      <c r="BE990" s="16">
        <v>2.3699535738566001E-2</v>
      </c>
    </row>
    <row r="991" spans="2:57" x14ac:dyDescent="0.35">
      <c r="B991" t="s">
        <v>103</v>
      </c>
      <c r="C991" s="16">
        <v>0.119980818826274</v>
      </c>
      <c r="D991" s="16">
        <v>6.8451566926901394E-2</v>
      </c>
      <c r="E991" s="16">
        <v>0.167706658995429</v>
      </c>
      <c r="F991" s="16"/>
      <c r="G991" s="16">
        <v>0.153350716879393</v>
      </c>
      <c r="H991" s="16">
        <v>0.10278617509709501</v>
      </c>
      <c r="I991" s="16">
        <v>9.1112374912822106E-2</v>
      </c>
      <c r="J991" s="16">
        <v>0.12624274143729</v>
      </c>
      <c r="K991" s="16">
        <v>0.15369345343077701</v>
      </c>
      <c r="L991" s="16">
        <v>0.106231773306253</v>
      </c>
      <c r="M991" s="16"/>
      <c r="N991" s="16">
        <v>0.10133237338357901</v>
      </c>
      <c r="O991" s="16">
        <v>0.14063711931546699</v>
      </c>
      <c r="P991" s="16">
        <v>0.117227624883079</v>
      </c>
      <c r="Q991" s="16">
        <v>0.119715595474295</v>
      </c>
      <c r="R991" s="16"/>
      <c r="S991" s="16">
        <v>0.142400721549025</v>
      </c>
      <c r="T991" s="16">
        <v>8.1697316658681698E-2</v>
      </c>
      <c r="U991" s="16"/>
      <c r="V991" s="16">
        <v>0.17897437374986899</v>
      </c>
      <c r="W991" s="16">
        <v>0.12667035183305</v>
      </c>
      <c r="X991" s="16">
        <v>6.5764059317608398E-2</v>
      </c>
      <c r="Y991" s="16">
        <v>9.2516855534980805E-2</v>
      </c>
      <c r="Z991" s="16"/>
      <c r="AA991" s="16">
        <v>0.182550316527329</v>
      </c>
      <c r="AB991" s="16">
        <v>8.93117796446464E-2</v>
      </c>
      <c r="AC991" s="16">
        <v>9.8593782341206304E-2</v>
      </c>
      <c r="AD991" s="16">
        <v>8.7711244811325195E-2</v>
      </c>
      <c r="AE991" s="16">
        <v>5.1145257334080499E-2</v>
      </c>
      <c r="AF991" s="16">
        <v>0</v>
      </c>
      <c r="AG991" s="16"/>
      <c r="AH991" s="16">
        <v>9.1936294922606798E-2</v>
      </c>
      <c r="AI991" s="16">
        <v>7.6147364684396104E-2</v>
      </c>
      <c r="AJ991" s="16"/>
      <c r="AK991" s="16">
        <v>8.9436466278228696E-2</v>
      </c>
      <c r="AL991" s="16">
        <v>0.10724233105860299</v>
      </c>
      <c r="AM991" s="16"/>
      <c r="AN991" s="16">
        <v>7.9050182356864798E-2</v>
      </c>
      <c r="AO991" s="16">
        <v>7.5348470919534005E-2</v>
      </c>
      <c r="AP991" s="16"/>
      <c r="AQ991" s="16">
        <v>5.3731395204601899E-2</v>
      </c>
      <c r="AR991" s="16">
        <v>0.148115718396719</v>
      </c>
      <c r="AS991" s="16">
        <v>6.5579535397011293E-2</v>
      </c>
      <c r="AT991" s="16"/>
      <c r="AU991" s="16">
        <v>0.11374295465635501</v>
      </c>
      <c r="AV991" s="16">
        <v>0.123332418055036</v>
      </c>
      <c r="AW991" s="16"/>
      <c r="AX991" s="16">
        <v>8.8206300102718196E-2</v>
      </c>
      <c r="AY991" s="16">
        <v>0.205415558695626</v>
      </c>
      <c r="AZ991" s="16"/>
      <c r="BA991" s="16">
        <v>4.0456767764702799E-2</v>
      </c>
      <c r="BB991" s="16">
        <v>2.8568582681357001E-2</v>
      </c>
      <c r="BC991" s="16"/>
      <c r="BD991" s="16">
        <v>5.2948934046264197E-2</v>
      </c>
      <c r="BE991" s="16">
        <v>6.5717198041593705E-2</v>
      </c>
    </row>
    <row r="992" spans="2:57" x14ac:dyDescent="0.35">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c r="AA992" s="16"/>
      <c r="AB992" s="16"/>
      <c r="AC992" s="16"/>
      <c r="AD992" s="16"/>
      <c r="AE992" s="16"/>
      <c r="AF992" s="16"/>
      <c r="AG992" s="16"/>
      <c r="AH992" s="16"/>
      <c r="AI992" s="16"/>
      <c r="AJ992" s="16"/>
      <c r="AK992" s="16"/>
      <c r="AL992" s="16"/>
      <c r="AM992" s="16"/>
      <c r="AN992" s="16"/>
      <c r="AO992" s="16"/>
      <c r="AP992" s="16"/>
      <c r="AQ992" s="16"/>
      <c r="AR992" s="16"/>
      <c r="AS992" s="16"/>
      <c r="AT992" s="16"/>
      <c r="AU992" s="16"/>
      <c r="AV992" s="16"/>
      <c r="AW992" s="16"/>
      <c r="AX992" s="16"/>
      <c r="AY992" s="16"/>
      <c r="AZ992" s="16"/>
      <c r="BA992" s="16"/>
      <c r="BB992" s="16"/>
      <c r="BC992" s="16"/>
      <c r="BD992" s="16"/>
      <c r="BE992" s="16"/>
    </row>
    <row r="993" spans="2:57" x14ac:dyDescent="0.35">
      <c r="B993" s="7" t="s">
        <v>779</v>
      </c>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c r="AA993" s="16"/>
      <c r="AB993" s="16"/>
      <c r="AC993" s="16"/>
      <c r="AD993" s="16"/>
      <c r="AE993" s="16"/>
      <c r="AF993" s="16"/>
      <c r="AG993" s="16"/>
      <c r="AH993" s="16"/>
      <c r="AI993" s="16"/>
      <c r="AJ993" s="16"/>
      <c r="AK993" s="16"/>
      <c r="AL993" s="16"/>
      <c r="AM993" s="16"/>
      <c r="AN993" s="16"/>
      <c r="AO993" s="16"/>
      <c r="AP993" s="16"/>
      <c r="AQ993" s="16"/>
      <c r="AR993" s="16"/>
      <c r="AS993" s="16"/>
      <c r="AT993" s="16"/>
      <c r="AU993" s="16"/>
      <c r="AV993" s="16"/>
      <c r="AW993" s="16"/>
      <c r="AX993" s="16"/>
      <c r="AY993" s="16"/>
      <c r="AZ993" s="16"/>
      <c r="BA993" s="16"/>
      <c r="BB993" s="16"/>
      <c r="BC993" s="16"/>
      <c r="BD993" s="16"/>
      <c r="BE993" s="16"/>
    </row>
    <row r="994" spans="2:57" x14ac:dyDescent="0.35">
      <c r="B994" s="15" t="s">
        <v>14</v>
      </c>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c r="AA994" s="16"/>
      <c r="AB994" s="16"/>
      <c r="AC994" s="16"/>
      <c r="AD994" s="16"/>
      <c r="AE994" s="16"/>
      <c r="AF994" s="16"/>
      <c r="AG994" s="16"/>
      <c r="AH994" s="16"/>
      <c r="AI994" s="16"/>
      <c r="AJ994" s="16"/>
      <c r="AK994" s="16"/>
      <c r="AL994" s="16"/>
      <c r="AM994" s="16"/>
      <c r="AN994" s="16"/>
      <c r="AO994" s="16"/>
      <c r="AP994" s="16"/>
      <c r="AQ994" s="16"/>
      <c r="AR994" s="16"/>
      <c r="AS994" s="16"/>
      <c r="AT994" s="16"/>
      <c r="AU994" s="16"/>
      <c r="AV994" s="16"/>
      <c r="AW994" s="16"/>
      <c r="AX994" s="16"/>
      <c r="AY994" s="16"/>
      <c r="AZ994" s="16"/>
      <c r="BA994" s="16"/>
      <c r="BB994" s="16"/>
      <c r="BC994" s="16"/>
      <c r="BD994" s="16"/>
      <c r="BE994" s="16"/>
    </row>
    <row r="995" spans="2:57" x14ac:dyDescent="0.35">
      <c r="B995" t="s">
        <v>780</v>
      </c>
      <c r="C995" s="16">
        <v>0.56854750788631403</v>
      </c>
      <c r="D995" s="16">
        <v>0.57055525938349705</v>
      </c>
      <c r="E995" s="16">
        <v>0.56697249638603897</v>
      </c>
      <c r="F995" s="16"/>
      <c r="G995" s="16">
        <v>0.48529889490507599</v>
      </c>
      <c r="H995" s="16">
        <v>0.443067060016337</v>
      </c>
      <c r="I995" s="16">
        <v>0.56376598472623396</v>
      </c>
      <c r="J995" s="16">
        <v>0.605274528386328</v>
      </c>
      <c r="K995" s="16">
        <v>0.64242786268596896</v>
      </c>
      <c r="L995" s="16">
        <v>0.64030750085735699</v>
      </c>
      <c r="M995" s="16"/>
      <c r="N995" s="16">
        <v>0.59079682783162801</v>
      </c>
      <c r="O995" s="16">
        <v>0.58883044992218203</v>
      </c>
      <c r="P995" s="16">
        <v>0.55706763101602697</v>
      </c>
      <c r="Q995" s="16">
        <v>0.553443971065954</v>
      </c>
      <c r="R995" s="16"/>
      <c r="S995" s="16">
        <v>0.57106731887141204</v>
      </c>
      <c r="T995" s="16">
        <v>0.57041873251197805</v>
      </c>
      <c r="U995" s="16"/>
      <c r="V995" s="16">
        <v>0.53808159483089402</v>
      </c>
      <c r="W995" s="16">
        <v>0.572703663051917</v>
      </c>
      <c r="X995" s="16">
        <v>0.58774227890941599</v>
      </c>
      <c r="Y995" s="16">
        <v>0.57753564580130701</v>
      </c>
      <c r="Z995" s="16"/>
      <c r="AA995" s="16">
        <v>0.54704524162920698</v>
      </c>
      <c r="AB995" s="16">
        <v>0.58245131654563498</v>
      </c>
      <c r="AC995" s="16">
        <v>0.62231695463621495</v>
      </c>
      <c r="AD995" s="16">
        <v>0.55302481708337403</v>
      </c>
      <c r="AE995" s="16">
        <v>0.60478144414129498</v>
      </c>
      <c r="AF995" s="16">
        <v>0.58953835843130298</v>
      </c>
      <c r="AG995" s="16"/>
      <c r="AH995" s="16">
        <v>0.57292166680109802</v>
      </c>
      <c r="AI995" s="16">
        <v>0.59633803817878805</v>
      </c>
      <c r="AJ995" s="16"/>
      <c r="AK995" s="16">
        <v>0.55790533459329394</v>
      </c>
      <c r="AL995" s="16">
        <v>0.60899872278233103</v>
      </c>
      <c r="AM995" s="16"/>
      <c r="AN995" s="16">
        <v>0.56142161214100395</v>
      </c>
      <c r="AO995" s="16">
        <v>0.60665660640368602</v>
      </c>
      <c r="AP995" s="16"/>
      <c r="AQ995" s="16">
        <v>0.66897396594786496</v>
      </c>
      <c r="AR995" s="16">
        <v>0.56751053130573104</v>
      </c>
      <c r="AS995" s="16">
        <v>0.53379537856804804</v>
      </c>
      <c r="AT995" s="16"/>
      <c r="AU995" s="16">
        <v>0.58227766929315505</v>
      </c>
      <c r="AV995" s="16">
        <v>0.55469685606293895</v>
      </c>
      <c r="AW995" s="16"/>
      <c r="AX995" s="16">
        <v>0.59632166411188803</v>
      </c>
      <c r="AY995" s="16">
        <v>0.52572018230595596</v>
      </c>
      <c r="AZ995" s="16"/>
      <c r="BA995" s="16">
        <v>0.57337329234008605</v>
      </c>
      <c r="BB995" s="16">
        <v>0.68242579933133096</v>
      </c>
      <c r="BC995" s="16"/>
      <c r="BD995" s="16">
        <v>0.59465210404615299</v>
      </c>
      <c r="BE995" s="16">
        <v>0.61156608595707396</v>
      </c>
    </row>
    <row r="996" spans="2:57" x14ac:dyDescent="0.35">
      <c r="B996" t="s">
        <v>781</v>
      </c>
      <c r="C996" s="16">
        <v>0.51442427070547603</v>
      </c>
      <c r="D996" s="16">
        <v>0.517832384088873</v>
      </c>
      <c r="E996" s="16">
        <v>0.51099772727849202</v>
      </c>
      <c r="F996" s="16"/>
      <c r="G996" s="16">
        <v>0.51719411596461895</v>
      </c>
      <c r="H996" s="16">
        <v>0.43332237635785698</v>
      </c>
      <c r="I996" s="16">
        <v>0.53795064405882098</v>
      </c>
      <c r="J996" s="16">
        <v>0.52911077154264496</v>
      </c>
      <c r="K996" s="16">
        <v>0.51994628428642597</v>
      </c>
      <c r="L996" s="16">
        <v>0.54761061354667395</v>
      </c>
      <c r="M996" s="16"/>
      <c r="N996" s="16">
        <v>0.50489964880205596</v>
      </c>
      <c r="O996" s="16">
        <v>0.54003750821678398</v>
      </c>
      <c r="P996" s="16">
        <v>0.47921923201557998</v>
      </c>
      <c r="Q996" s="16">
        <v>0.55545839279711096</v>
      </c>
      <c r="R996" s="16"/>
      <c r="S996" s="16">
        <v>0.51034941744964801</v>
      </c>
      <c r="T996" s="16">
        <v>0.52571228146312798</v>
      </c>
      <c r="U996" s="16"/>
      <c r="V996" s="16">
        <v>0.48844882097176701</v>
      </c>
      <c r="W996" s="16">
        <v>0.50792091366153103</v>
      </c>
      <c r="X996" s="16">
        <v>0.52506525064937404</v>
      </c>
      <c r="Y996" s="16">
        <v>0.64848512541480396</v>
      </c>
      <c r="Z996" s="16"/>
      <c r="AA996" s="16">
        <v>0.50973018335475595</v>
      </c>
      <c r="AB996" s="16">
        <v>0.49131680652017101</v>
      </c>
      <c r="AC996" s="16">
        <v>0.54521698725360201</v>
      </c>
      <c r="AD996" s="16">
        <v>0.50357424247063998</v>
      </c>
      <c r="AE996" s="16">
        <v>0.58142692288659104</v>
      </c>
      <c r="AF996" s="16">
        <v>0.489077920064097</v>
      </c>
      <c r="AG996" s="16"/>
      <c r="AH996" s="16">
        <v>0.51961121160718204</v>
      </c>
      <c r="AI996" s="16">
        <v>0.50396130814546203</v>
      </c>
      <c r="AJ996" s="16"/>
      <c r="AK996" s="16">
        <v>0.53597963721923703</v>
      </c>
      <c r="AL996" s="16">
        <v>0.48439508358088201</v>
      </c>
      <c r="AM996" s="16"/>
      <c r="AN996" s="16">
        <v>0.535183574895575</v>
      </c>
      <c r="AO996" s="16">
        <v>0.54838465891629995</v>
      </c>
      <c r="AP996" s="16"/>
      <c r="AQ996" s="16">
        <v>0.58849884451957002</v>
      </c>
      <c r="AR996" s="16">
        <v>0.50367628980618595</v>
      </c>
      <c r="AS996" s="16">
        <v>0.50678475108502397</v>
      </c>
      <c r="AT996" s="16"/>
      <c r="AU996" s="16">
        <v>0.53840620399634598</v>
      </c>
      <c r="AV996" s="16">
        <v>0.48755922294220699</v>
      </c>
      <c r="AW996" s="16"/>
      <c r="AX996" s="16">
        <v>0.53652842145882595</v>
      </c>
      <c r="AY996" s="16">
        <v>0.45226872446851801</v>
      </c>
      <c r="AZ996" s="16"/>
      <c r="BA996" s="16">
        <v>0.54777091047729298</v>
      </c>
      <c r="BB996" s="16">
        <v>0.66740885865161004</v>
      </c>
      <c r="BC996" s="16"/>
      <c r="BD996" s="16">
        <v>0.54835022169724401</v>
      </c>
      <c r="BE996" s="16">
        <v>0.56667627659120801</v>
      </c>
    </row>
    <row r="997" spans="2:57" x14ac:dyDescent="0.35">
      <c r="B997" t="s">
        <v>782</v>
      </c>
      <c r="C997" s="16">
        <v>0.41140805808254999</v>
      </c>
      <c r="D997" s="16">
        <v>0.38118635956875402</v>
      </c>
      <c r="E997" s="16">
        <v>0.43885274470656299</v>
      </c>
      <c r="F997" s="16"/>
      <c r="G997" s="16">
        <v>0.35077944757315799</v>
      </c>
      <c r="H997" s="16">
        <v>0.31756051222397902</v>
      </c>
      <c r="I997" s="16">
        <v>0.447861030129239</v>
      </c>
      <c r="J997" s="16">
        <v>0.43074659165748103</v>
      </c>
      <c r="K997" s="16">
        <v>0.44026847507276801</v>
      </c>
      <c r="L997" s="16">
        <v>0.46008912038548599</v>
      </c>
      <c r="M997" s="16"/>
      <c r="N997" s="16">
        <v>0.41572524179109399</v>
      </c>
      <c r="O997" s="16">
        <v>0.45954317653847698</v>
      </c>
      <c r="P997" s="16">
        <v>0.38419498174255001</v>
      </c>
      <c r="Q997" s="16">
        <v>0.41010964494872298</v>
      </c>
      <c r="R997" s="16"/>
      <c r="S997" s="16">
        <v>0.41815406278018802</v>
      </c>
      <c r="T997" s="16">
        <v>0.40532954597992898</v>
      </c>
      <c r="U997" s="16"/>
      <c r="V997" s="16">
        <v>0.45020386059369499</v>
      </c>
      <c r="W997" s="16">
        <v>0.39864139994816</v>
      </c>
      <c r="X997" s="16">
        <v>0.39719937937155703</v>
      </c>
      <c r="Y997" s="16">
        <v>0.394120416032337</v>
      </c>
      <c r="Z997" s="16"/>
      <c r="AA997" s="16">
        <v>0.42602417191469699</v>
      </c>
      <c r="AB997" s="16">
        <v>0.40439783622249598</v>
      </c>
      <c r="AC997" s="16">
        <v>0.40378717697604999</v>
      </c>
      <c r="AD997" s="16">
        <v>0.385209863191249</v>
      </c>
      <c r="AE997" s="16">
        <v>0.42491436812619598</v>
      </c>
      <c r="AF997" s="16">
        <v>0.433431359303112</v>
      </c>
      <c r="AG997" s="16"/>
      <c r="AH997" s="16">
        <v>0.43115820939167199</v>
      </c>
      <c r="AI997" s="16">
        <v>0.39012249569749902</v>
      </c>
      <c r="AJ997" s="16"/>
      <c r="AK997" s="16">
        <v>0.43137286858934598</v>
      </c>
      <c r="AL997" s="16">
        <v>0.40518259426116099</v>
      </c>
      <c r="AM997" s="16"/>
      <c r="AN997" s="16">
        <v>0.45623930924928802</v>
      </c>
      <c r="AO997" s="16">
        <v>0.40561935908304703</v>
      </c>
      <c r="AP997" s="16"/>
      <c r="AQ997" s="16">
        <v>0.46627368221241799</v>
      </c>
      <c r="AR997" s="16">
        <v>0.39310853097673498</v>
      </c>
      <c r="AS997" s="16">
        <v>0.41633971494143601</v>
      </c>
      <c r="AT997" s="16"/>
      <c r="AU997" s="16">
        <v>0.41768939369200597</v>
      </c>
      <c r="AV997" s="16">
        <v>0.40862792985962898</v>
      </c>
      <c r="AW997" s="16"/>
      <c r="AX997" s="16">
        <v>0.432842826536599</v>
      </c>
      <c r="AY997" s="16">
        <v>0.36585861202589298</v>
      </c>
      <c r="AZ997" s="16"/>
      <c r="BA997" s="16">
        <v>0.43374087215905699</v>
      </c>
      <c r="BB997" s="16">
        <v>0.500979225673572</v>
      </c>
      <c r="BC997" s="16"/>
      <c r="BD997" s="16">
        <v>0.41514340073855899</v>
      </c>
      <c r="BE997" s="16">
        <v>0.43623914879451797</v>
      </c>
    </row>
    <row r="998" spans="2:57" x14ac:dyDescent="0.35">
      <c r="B998" t="s">
        <v>783</v>
      </c>
      <c r="C998" s="16">
        <v>0.19211504162617199</v>
      </c>
      <c r="D998" s="16">
        <v>0.23572542179078501</v>
      </c>
      <c r="E998" s="16">
        <v>0.151062430194213</v>
      </c>
      <c r="F998" s="16"/>
      <c r="G998" s="16">
        <v>0.15313226313398001</v>
      </c>
      <c r="H998" s="16">
        <v>0.17618275576605499</v>
      </c>
      <c r="I998" s="16">
        <v>0.22615757163351799</v>
      </c>
      <c r="J998" s="16">
        <v>0.228037232315809</v>
      </c>
      <c r="K998" s="16">
        <v>0.17454957249219799</v>
      </c>
      <c r="L998" s="16">
        <v>0.18844322371454</v>
      </c>
      <c r="M998" s="16"/>
      <c r="N998" s="16">
        <v>0.17758406430513399</v>
      </c>
      <c r="O998" s="16">
        <v>0.207545609734894</v>
      </c>
      <c r="P998" s="16">
        <v>0.19485078782937101</v>
      </c>
      <c r="Q998" s="16">
        <v>0.18464718810275599</v>
      </c>
      <c r="R998" s="16"/>
      <c r="S998" s="16">
        <v>0.170307548259267</v>
      </c>
      <c r="T998" s="16">
        <v>0.226959452684971</v>
      </c>
      <c r="U998" s="16"/>
      <c r="V998" s="16">
        <v>0.19874605243343299</v>
      </c>
      <c r="W998" s="16">
        <v>0.16664531214405501</v>
      </c>
      <c r="X998" s="16">
        <v>0.213697105394696</v>
      </c>
      <c r="Y998" s="16">
        <v>0.22523834793941</v>
      </c>
      <c r="Z998" s="16"/>
      <c r="AA998" s="16">
        <v>0.14758455702947901</v>
      </c>
      <c r="AB998" s="16">
        <v>0.203527796570493</v>
      </c>
      <c r="AC998" s="16">
        <v>0.22722970758459399</v>
      </c>
      <c r="AD998" s="16">
        <v>0.234629481145711</v>
      </c>
      <c r="AE998" s="16">
        <v>0.191368835230247</v>
      </c>
      <c r="AF998" s="16">
        <v>0.28520278862690102</v>
      </c>
      <c r="AG998" s="16"/>
      <c r="AH998" s="16">
        <v>0.25664230209878103</v>
      </c>
      <c r="AI998" s="16">
        <v>0.14095116660694701</v>
      </c>
      <c r="AJ998" s="16"/>
      <c r="AK998" s="16">
        <v>0.24125283048717</v>
      </c>
      <c r="AL998" s="16">
        <v>0.15369967132880999</v>
      </c>
      <c r="AM998" s="16"/>
      <c r="AN998" s="16">
        <v>0.27450156748744098</v>
      </c>
      <c r="AO998" s="16">
        <v>0.14532728934471101</v>
      </c>
      <c r="AP998" s="16"/>
      <c r="AQ998" s="16">
        <v>0.36288393516323703</v>
      </c>
      <c r="AR998" s="16">
        <v>0.15436136949940801</v>
      </c>
      <c r="AS998" s="16">
        <v>0.166861816022259</v>
      </c>
      <c r="AT998" s="16"/>
      <c r="AU998" s="16">
        <v>0.20320774513366899</v>
      </c>
      <c r="AV998" s="16">
        <v>0.18241460817111399</v>
      </c>
      <c r="AW998" s="16"/>
      <c r="AX998" s="16">
        <v>0.20892312130145299</v>
      </c>
      <c r="AY998" s="16">
        <v>0.123954715756255</v>
      </c>
      <c r="AZ998" s="16"/>
      <c r="BA998" s="16">
        <v>0.24378644268060901</v>
      </c>
      <c r="BB998" s="16">
        <v>0.21888862007545601</v>
      </c>
      <c r="BC998" s="16"/>
      <c r="BD998" s="16">
        <v>0.18417281207754099</v>
      </c>
      <c r="BE998" s="16">
        <v>0.25314724901802899</v>
      </c>
    </row>
    <row r="999" spans="2:57" x14ac:dyDescent="0.35">
      <c r="B999" t="s">
        <v>784</v>
      </c>
      <c r="C999" s="16">
        <v>0.18987290526183301</v>
      </c>
      <c r="D999" s="16">
        <v>0.16043002482281299</v>
      </c>
      <c r="E999" s="16">
        <v>0.21737480647078899</v>
      </c>
      <c r="F999" s="16"/>
      <c r="G999" s="16">
        <v>0.112124716809266</v>
      </c>
      <c r="H999" s="16">
        <v>0.223411078262614</v>
      </c>
      <c r="I999" s="16">
        <v>0.151659442118798</v>
      </c>
      <c r="J999" s="16">
        <v>0.203902921925456</v>
      </c>
      <c r="K999" s="16">
        <v>0.20114271682340601</v>
      </c>
      <c r="L999" s="16">
        <v>0.216640291574867</v>
      </c>
      <c r="M999" s="16"/>
      <c r="N999" s="16">
        <v>0.18551218730699501</v>
      </c>
      <c r="O999" s="16">
        <v>0.22651681864199799</v>
      </c>
      <c r="P999" s="16">
        <v>0.20483727940228399</v>
      </c>
      <c r="Q999" s="16">
        <v>0.13702673856861899</v>
      </c>
      <c r="R999" s="16"/>
      <c r="S999" s="16">
        <v>0.19900134668081901</v>
      </c>
      <c r="T999" s="16">
        <v>0.174710628147007</v>
      </c>
      <c r="U999" s="16"/>
      <c r="V999" s="16">
        <v>0.16865499313093699</v>
      </c>
      <c r="W999" s="16">
        <v>0.19323145250524101</v>
      </c>
      <c r="X999" s="16">
        <v>0.21681863350087399</v>
      </c>
      <c r="Y999" s="16">
        <v>9.8552861033518402E-2</v>
      </c>
      <c r="Z999" s="16"/>
      <c r="AA999" s="16">
        <v>0.15820490382244501</v>
      </c>
      <c r="AB999" s="16">
        <v>0.244572104018771</v>
      </c>
      <c r="AC999" s="16">
        <v>0.19797975650500499</v>
      </c>
      <c r="AD999" s="16">
        <v>0.217424095078909</v>
      </c>
      <c r="AE999" s="16">
        <v>0.160712334730509</v>
      </c>
      <c r="AF999" s="16">
        <v>0.14059862865790801</v>
      </c>
      <c r="AG999" s="16"/>
      <c r="AH999" s="16">
        <v>0.19929106453380399</v>
      </c>
      <c r="AI999" s="16">
        <v>0.19050733492272301</v>
      </c>
      <c r="AJ999" s="16"/>
      <c r="AK999" s="16">
        <v>0.20108791606160401</v>
      </c>
      <c r="AL999" s="16">
        <v>0.18180023950612201</v>
      </c>
      <c r="AM999" s="16"/>
      <c r="AN999" s="16">
        <v>0.19644121327213099</v>
      </c>
      <c r="AO999" s="16">
        <v>0.18043621083384101</v>
      </c>
      <c r="AP999" s="16"/>
      <c r="AQ999" s="16">
        <v>0.17107358408857501</v>
      </c>
      <c r="AR999" s="16">
        <v>0.20089391918687299</v>
      </c>
      <c r="AS999" s="16">
        <v>0.19725532436655599</v>
      </c>
      <c r="AT999" s="16"/>
      <c r="AU999" s="16">
        <v>0.185785969491672</v>
      </c>
      <c r="AV999" s="16">
        <v>0.19800276847828799</v>
      </c>
      <c r="AW999" s="16"/>
      <c r="AX999" s="16">
        <v>0.18130530740208001</v>
      </c>
      <c r="AY999" s="16">
        <v>0.267376377424554</v>
      </c>
      <c r="AZ999" s="16"/>
      <c r="BA999" s="16">
        <v>0.18976659688730099</v>
      </c>
      <c r="BB999" s="16">
        <v>0.14882350834925401</v>
      </c>
      <c r="BC999" s="16"/>
      <c r="BD999" s="16">
        <v>0.18769313881347399</v>
      </c>
      <c r="BE999" s="16">
        <v>0.18043146230955001</v>
      </c>
    </row>
    <row r="1000" spans="2:57" x14ac:dyDescent="0.35">
      <c r="B1000" t="s">
        <v>785</v>
      </c>
      <c r="C1000" s="16">
        <v>0.184638234732347</v>
      </c>
      <c r="D1000" s="16">
        <v>0.223702227622953</v>
      </c>
      <c r="E1000" s="16">
        <v>0.14782158134806</v>
      </c>
      <c r="F1000" s="16"/>
      <c r="G1000" s="16">
        <v>0.19772797341737799</v>
      </c>
      <c r="H1000" s="16">
        <v>0.195320318095839</v>
      </c>
      <c r="I1000" s="16">
        <v>0.19986434427792699</v>
      </c>
      <c r="J1000" s="16">
        <v>0.21126181721876899</v>
      </c>
      <c r="K1000" s="16">
        <v>0.18050773581217999</v>
      </c>
      <c r="L1000" s="16">
        <v>0.13938257163842299</v>
      </c>
      <c r="M1000" s="16"/>
      <c r="N1000" s="16">
        <v>0.18563105857764001</v>
      </c>
      <c r="O1000" s="16">
        <v>0.16372383995898501</v>
      </c>
      <c r="P1000" s="16">
        <v>0.19706815195226701</v>
      </c>
      <c r="Q1000" s="16">
        <v>0.18218215038338101</v>
      </c>
      <c r="R1000" s="16"/>
      <c r="S1000" s="16">
        <v>0.152212231221167</v>
      </c>
      <c r="T1000" s="16">
        <v>0.234362674368264</v>
      </c>
      <c r="U1000" s="16"/>
      <c r="V1000" s="16">
        <v>0.143252679769937</v>
      </c>
      <c r="W1000" s="16">
        <v>0.172555379151178</v>
      </c>
      <c r="X1000" s="16">
        <v>0.20830735920961899</v>
      </c>
      <c r="Y1000" s="16">
        <v>0.36685270171914702</v>
      </c>
      <c r="Z1000" s="16"/>
      <c r="AA1000" s="16">
        <v>0.12871208515804899</v>
      </c>
      <c r="AB1000" s="16">
        <v>0.14163865747719401</v>
      </c>
      <c r="AC1000" s="16">
        <v>0.18601048710753301</v>
      </c>
      <c r="AD1000" s="16">
        <v>0.22807166612329299</v>
      </c>
      <c r="AE1000" s="16">
        <v>0.33362412951495901</v>
      </c>
      <c r="AF1000" s="16">
        <v>0.40173962526356399</v>
      </c>
      <c r="AG1000" s="16"/>
      <c r="AH1000" s="16">
        <v>0.235935230388644</v>
      </c>
      <c r="AI1000" s="16">
        <v>0.136355417649726</v>
      </c>
      <c r="AJ1000" s="16"/>
      <c r="AK1000" s="16">
        <v>0.21974676190054099</v>
      </c>
      <c r="AL1000" s="16">
        <v>0.125141245930626</v>
      </c>
      <c r="AM1000" s="16"/>
      <c r="AN1000" s="16">
        <v>0.24865974753209599</v>
      </c>
      <c r="AO1000" s="16">
        <v>0.16029598944110299</v>
      </c>
      <c r="AP1000" s="16"/>
      <c r="AQ1000" s="16">
        <v>0.25811695334746998</v>
      </c>
      <c r="AR1000" s="16">
        <v>0.163276580376536</v>
      </c>
      <c r="AS1000" s="16">
        <v>0.175013401354468</v>
      </c>
      <c r="AT1000" s="16"/>
      <c r="AU1000" s="16">
        <v>0.17253246880933701</v>
      </c>
      <c r="AV1000" s="16">
        <v>0.20211637774213201</v>
      </c>
      <c r="AW1000" s="16"/>
      <c r="AX1000" s="16">
        <v>0.20506065516119901</v>
      </c>
      <c r="AY1000" s="16">
        <v>0.11832986826731</v>
      </c>
      <c r="AZ1000" s="16"/>
      <c r="BA1000" s="16">
        <v>0.233342433833128</v>
      </c>
      <c r="BB1000" s="16">
        <v>0.31648727440766999</v>
      </c>
      <c r="BC1000" s="16"/>
      <c r="BD1000" s="16">
        <v>0.19830155244471301</v>
      </c>
      <c r="BE1000" s="16">
        <v>0.21371932814825001</v>
      </c>
    </row>
    <row r="1001" spans="2:57" x14ac:dyDescent="0.35">
      <c r="B1001" t="s">
        <v>786</v>
      </c>
      <c r="C1001" s="16">
        <v>0.18294210397771099</v>
      </c>
      <c r="D1001" s="16">
        <v>0.21825205184278099</v>
      </c>
      <c r="E1001" s="16">
        <v>0.15125318960150599</v>
      </c>
      <c r="F1001" s="16"/>
      <c r="G1001" s="16">
        <v>0.142120606684042</v>
      </c>
      <c r="H1001" s="16">
        <v>0.22342430892273599</v>
      </c>
      <c r="I1001" s="16">
        <v>0.205989485912838</v>
      </c>
      <c r="J1001" s="16">
        <v>0.167645498180825</v>
      </c>
      <c r="K1001" s="16">
        <v>0.16836617222693301</v>
      </c>
      <c r="L1001" s="16">
        <v>0.17758477442939599</v>
      </c>
      <c r="M1001" s="16"/>
      <c r="N1001" s="16">
        <v>0.178542740517705</v>
      </c>
      <c r="O1001" s="16">
        <v>0.17652412671771001</v>
      </c>
      <c r="P1001" s="16">
        <v>0.15637665497462</v>
      </c>
      <c r="Q1001" s="16">
        <v>0.23434379793708099</v>
      </c>
      <c r="R1001" s="16"/>
      <c r="S1001" s="16">
        <v>0.166126533935855</v>
      </c>
      <c r="T1001" s="16">
        <v>0.20907985427554801</v>
      </c>
      <c r="U1001" s="16"/>
      <c r="V1001" s="16">
        <v>0.18477307332963</v>
      </c>
      <c r="W1001" s="16">
        <v>0.17237660491128401</v>
      </c>
      <c r="X1001" s="16">
        <v>0.196096366496747</v>
      </c>
      <c r="Y1001" s="16">
        <v>0.17308027246466701</v>
      </c>
      <c r="Z1001" s="16"/>
      <c r="AA1001" s="16">
        <v>0.16359978750352899</v>
      </c>
      <c r="AB1001" s="16">
        <v>0.187699289452463</v>
      </c>
      <c r="AC1001" s="16">
        <v>0.17819278172182901</v>
      </c>
      <c r="AD1001" s="16">
        <v>0.20732107410539399</v>
      </c>
      <c r="AE1001" s="16">
        <v>0.189730525869577</v>
      </c>
      <c r="AF1001" s="16">
        <v>0.22653686969204501</v>
      </c>
      <c r="AG1001" s="16"/>
      <c r="AH1001" s="16">
        <v>0.203186879568304</v>
      </c>
      <c r="AI1001" s="16">
        <v>0.19153539709436099</v>
      </c>
      <c r="AJ1001" s="16"/>
      <c r="AK1001" s="16">
        <v>0.204435547903418</v>
      </c>
      <c r="AL1001" s="16">
        <v>0.18496841784951301</v>
      </c>
      <c r="AM1001" s="16"/>
      <c r="AN1001" s="16">
        <v>0.20789549813474301</v>
      </c>
      <c r="AO1001" s="16">
        <v>0.195413281037392</v>
      </c>
      <c r="AP1001" s="16"/>
      <c r="AQ1001" s="16">
        <v>0.17984672763620399</v>
      </c>
      <c r="AR1001" s="16">
        <v>0.15128319333269999</v>
      </c>
      <c r="AS1001" s="16">
        <v>0.258086139784237</v>
      </c>
      <c r="AT1001" s="16"/>
      <c r="AU1001" s="16">
        <v>0.18401645020645599</v>
      </c>
      <c r="AV1001" s="16">
        <v>0.18487496007881701</v>
      </c>
      <c r="AW1001" s="16"/>
      <c r="AX1001" s="16">
        <v>0.19663792097597901</v>
      </c>
      <c r="AY1001" s="16">
        <v>0.135911650570986</v>
      </c>
      <c r="AZ1001" s="16"/>
      <c r="BA1001" s="16">
        <v>0.21794724483048999</v>
      </c>
      <c r="BB1001" s="16">
        <v>0.28170970736909001</v>
      </c>
      <c r="BC1001" s="16"/>
      <c r="BD1001" s="16">
        <v>0.20193798950644801</v>
      </c>
      <c r="BE1001" s="16">
        <v>0.19112191174951301</v>
      </c>
    </row>
    <row r="1002" spans="2:57" x14ac:dyDescent="0.35">
      <c r="B1002" t="s">
        <v>787</v>
      </c>
      <c r="C1002" s="16">
        <v>9.7143573293076296E-2</v>
      </c>
      <c r="D1002" s="16">
        <v>0.11629410628381601</v>
      </c>
      <c r="E1002" s="16">
        <v>7.9936809251383398E-2</v>
      </c>
      <c r="F1002" s="16"/>
      <c r="G1002" s="16">
        <v>8.2428981072949201E-2</v>
      </c>
      <c r="H1002" s="16">
        <v>0.113775936608233</v>
      </c>
      <c r="I1002" s="16">
        <v>9.2633686499756104E-2</v>
      </c>
      <c r="J1002" s="16">
        <v>0.141937669685996</v>
      </c>
      <c r="K1002" s="16">
        <v>8.3880219358995603E-2</v>
      </c>
      <c r="L1002" s="16">
        <v>7.1705204561354902E-2</v>
      </c>
      <c r="M1002" s="16"/>
      <c r="N1002" s="16">
        <v>9.26259014593208E-2</v>
      </c>
      <c r="O1002" s="16">
        <v>7.3464718882471497E-2</v>
      </c>
      <c r="P1002" s="16">
        <v>0.109370094797708</v>
      </c>
      <c r="Q1002" s="16">
        <v>0.101354137497116</v>
      </c>
      <c r="R1002" s="16"/>
      <c r="S1002" s="16">
        <v>7.8277483909956203E-2</v>
      </c>
      <c r="T1002" s="16">
        <v>0.126598739419154</v>
      </c>
      <c r="U1002" s="16"/>
      <c r="V1002" s="16">
        <v>9.1026542730867396E-2</v>
      </c>
      <c r="W1002" s="16">
        <v>9.2336833154460299E-2</v>
      </c>
      <c r="X1002" s="16">
        <v>0.108920634774719</v>
      </c>
      <c r="Y1002" s="16">
        <v>9.3170246389440103E-2</v>
      </c>
      <c r="Z1002" s="16"/>
      <c r="AA1002" s="16">
        <v>6.9133106959819293E-2</v>
      </c>
      <c r="AB1002" s="16">
        <v>0.13154688095361899</v>
      </c>
      <c r="AC1002" s="16">
        <v>6.2993535422896305E-2</v>
      </c>
      <c r="AD1002" s="16">
        <v>0.118083651251447</v>
      </c>
      <c r="AE1002" s="16">
        <v>0.146322086193127</v>
      </c>
      <c r="AF1002" s="16">
        <v>7.0840569957763999E-2</v>
      </c>
      <c r="AG1002" s="16"/>
      <c r="AH1002" s="16">
        <v>9.3834181231962493E-2</v>
      </c>
      <c r="AI1002" s="16">
        <v>0.111923670009339</v>
      </c>
      <c r="AJ1002" s="16"/>
      <c r="AK1002" s="16">
        <v>9.7602879436394605E-2</v>
      </c>
      <c r="AL1002" s="16">
        <v>0.106934318129817</v>
      </c>
      <c r="AM1002" s="16"/>
      <c r="AN1002" s="16">
        <v>9.8375844006241497E-2</v>
      </c>
      <c r="AO1002" s="16">
        <v>0.12134352586332001</v>
      </c>
      <c r="AP1002" s="16"/>
      <c r="AQ1002" s="16">
        <v>8.0084876623018303E-2</v>
      </c>
      <c r="AR1002" s="16">
        <v>9.0400964946462006E-2</v>
      </c>
      <c r="AS1002" s="16">
        <v>0.13502366138810901</v>
      </c>
      <c r="AT1002" s="16"/>
      <c r="AU1002" s="16">
        <v>9.87733608045121E-2</v>
      </c>
      <c r="AV1002" s="16">
        <v>9.6922922517648599E-2</v>
      </c>
      <c r="AW1002" s="16"/>
      <c r="AX1002" s="16">
        <v>0.106992206605698</v>
      </c>
      <c r="AY1002" s="16">
        <v>6.3873569512883394E-2</v>
      </c>
      <c r="AZ1002" s="16"/>
      <c r="BA1002" s="16">
        <v>0.12514226620883701</v>
      </c>
      <c r="BB1002" s="16">
        <v>0.125859038724975</v>
      </c>
      <c r="BC1002" s="16"/>
      <c r="BD1002" s="16">
        <v>9.2825349830905096E-2</v>
      </c>
      <c r="BE1002" s="16">
        <v>0.116230119507734</v>
      </c>
    </row>
    <row r="1003" spans="2:57" x14ac:dyDescent="0.35">
      <c r="B1003" t="s">
        <v>788</v>
      </c>
      <c r="C1003" s="16">
        <v>2.09475706003905E-2</v>
      </c>
      <c r="D1003" s="16">
        <v>2.3027904701672298E-2</v>
      </c>
      <c r="E1003" s="16">
        <v>1.9179118153932601E-2</v>
      </c>
      <c r="F1003" s="16"/>
      <c r="G1003" s="16">
        <v>2.8908759147161699E-2</v>
      </c>
      <c r="H1003" s="16">
        <v>5.9583806427264803E-2</v>
      </c>
      <c r="I1003" s="16">
        <v>1.40087020392183E-2</v>
      </c>
      <c r="J1003" s="16">
        <v>6.5274261665805898E-3</v>
      </c>
      <c r="K1003" s="16">
        <v>7.0601336926365103E-3</v>
      </c>
      <c r="L1003" s="16">
        <v>1.09538226303876E-2</v>
      </c>
      <c r="M1003" s="16"/>
      <c r="N1003" s="16">
        <v>1.8265754633696701E-2</v>
      </c>
      <c r="O1003" s="16">
        <v>2.39943807517837E-2</v>
      </c>
      <c r="P1003" s="16">
        <v>2.26715963815853E-2</v>
      </c>
      <c r="Q1003" s="16">
        <v>1.7437725364588701E-2</v>
      </c>
      <c r="R1003" s="16"/>
      <c r="S1003" s="16">
        <v>9.8744552836320006E-3</v>
      </c>
      <c r="T1003" s="16">
        <v>3.7875677536948898E-2</v>
      </c>
      <c r="U1003" s="16"/>
      <c r="V1003" s="16">
        <v>4.1677825166192603E-2</v>
      </c>
      <c r="W1003" s="16">
        <v>1.6895134935467501E-2</v>
      </c>
      <c r="X1003" s="16">
        <v>8.1998334013657602E-3</v>
      </c>
      <c r="Y1003" s="16">
        <v>2.3270015939669101E-2</v>
      </c>
      <c r="Z1003" s="16"/>
      <c r="AA1003" s="16">
        <v>2.8581984971484599E-2</v>
      </c>
      <c r="AB1003" s="16">
        <v>1.07857773554275E-2</v>
      </c>
      <c r="AC1003" s="16">
        <v>0</v>
      </c>
      <c r="AD1003" s="16">
        <v>2.6121405284011901E-2</v>
      </c>
      <c r="AE1003" s="16">
        <v>2.5890092035230301E-2</v>
      </c>
      <c r="AF1003" s="16">
        <v>0</v>
      </c>
      <c r="AG1003" s="16"/>
      <c r="AH1003" s="16">
        <v>9.1883635684598605E-3</v>
      </c>
      <c r="AI1003" s="16">
        <v>2.8606981090120501E-2</v>
      </c>
      <c r="AJ1003" s="16"/>
      <c r="AK1003" s="16">
        <v>1.7946259718329099E-3</v>
      </c>
      <c r="AL1003" s="16">
        <v>2.6279246218664402E-2</v>
      </c>
      <c r="AM1003" s="16"/>
      <c r="AN1003" s="16">
        <v>2.5962274097943998E-3</v>
      </c>
      <c r="AO1003" s="16">
        <v>2.4561326633146599E-2</v>
      </c>
      <c r="AP1003" s="16"/>
      <c r="AQ1003" s="16">
        <v>0</v>
      </c>
      <c r="AR1003" s="16">
        <v>3.5251284921899002E-2</v>
      </c>
      <c r="AS1003" s="16">
        <v>7.5077953454210002E-3</v>
      </c>
      <c r="AT1003" s="16"/>
      <c r="AU1003" s="16">
        <v>1.7217240508173401E-2</v>
      </c>
      <c r="AV1003" s="16">
        <v>2.1940068222383501E-2</v>
      </c>
      <c r="AW1003" s="16"/>
      <c r="AX1003" s="16">
        <v>1.8411063184535701E-2</v>
      </c>
      <c r="AY1003" s="16">
        <v>1.48882062816927E-2</v>
      </c>
      <c r="AZ1003" s="16"/>
      <c r="BA1003" s="16">
        <v>1.8394579913848901E-2</v>
      </c>
      <c r="BB1003" s="16">
        <v>0</v>
      </c>
      <c r="BC1003" s="16"/>
      <c r="BD1003" s="16">
        <v>1.2000671320721501E-2</v>
      </c>
      <c r="BE1003" s="16">
        <v>1.3583600308514699E-2</v>
      </c>
    </row>
    <row r="1004" spans="2:57" x14ac:dyDescent="0.35">
      <c r="B1004" t="s">
        <v>103</v>
      </c>
      <c r="C1004" s="16">
        <v>8.0122589822612097E-2</v>
      </c>
      <c r="D1004" s="16">
        <v>5.9393987914123002E-2</v>
      </c>
      <c r="E1004" s="16">
        <v>9.8273774692946694E-2</v>
      </c>
      <c r="F1004" s="16"/>
      <c r="G1004" s="16">
        <v>0.12791838094336599</v>
      </c>
      <c r="H1004" s="16">
        <v>9.2932090214502994E-2</v>
      </c>
      <c r="I1004" s="16">
        <v>5.8058260297051703E-2</v>
      </c>
      <c r="J1004" s="16">
        <v>0.113679481227039</v>
      </c>
      <c r="K1004" s="16">
        <v>5.3650859913998997E-2</v>
      </c>
      <c r="L1004" s="16">
        <v>5.42646679098919E-2</v>
      </c>
      <c r="M1004" s="16"/>
      <c r="N1004" s="16">
        <v>7.2788223243182695E-2</v>
      </c>
      <c r="O1004" s="16">
        <v>6.9298266395080604E-2</v>
      </c>
      <c r="P1004" s="16">
        <v>8.5797104284185799E-2</v>
      </c>
      <c r="Q1004" s="16">
        <v>8.5669845602979106E-2</v>
      </c>
      <c r="R1004" s="16"/>
      <c r="S1004" s="16">
        <v>8.2651125715152499E-2</v>
      </c>
      <c r="T1004" s="16">
        <v>7.1474600846010206E-2</v>
      </c>
      <c r="U1004" s="16"/>
      <c r="V1004" s="16">
        <v>0.116389153106782</v>
      </c>
      <c r="W1004" s="16">
        <v>9.8004448615977902E-2</v>
      </c>
      <c r="X1004" s="16">
        <v>2.7073325730246001E-2</v>
      </c>
      <c r="Y1004" s="16">
        <v>7.9961739161818507E-2</v>
      </c>
      <c r="Z1004" s="16"/>
      <c r="AA1004" s="16">
        <v>0.136728026154565</v>
      </c>
      <c r="AB1004" s="16">
        <v>5.4832215958789197E-2</v>
      </c>
      <c r="AC1004" s="16">
        <v>4.6547111347726697E-2</v>
      </c>
      <c r="AD1004" s="16">
        <v>3.8342660831905899E-2</v>
      </c>
      <c r="AE1004" s="16">
        <v>3.3595119230085103E-2</v>
      </c>
      <c r="AF1004" s="16">
        <v>4.37444645590543E-2</v>
      </c>
      <c r="AG1004" s="16"/>
      <c r="AH1004" s="16">
        <v>4.8167029409587697E-2</v>
      </c>
      <c r="AI1004" s="16">
        <v>4.9938147640510598E-2</v>
      </c>
      <c r="AJ1004" s="16"/>
      <c r="AK1004" s="16">
        <v>4.8427333007775998E-2</v>
      </c>
      <c r="AL1004" s="16">
        <v>6.0330444422128503E-2</v>
      </c>
      <c r="AM1004" s="16"/>
      <c r="AN1004" s="16">
        <v>4.2204233100109997E-2</v>
      </c>
      <c r="AO1004" s="16">
        <v>4.5929237162388899E-2</v>
      </c>
      <c r="AP1004" s="16"/>
      <c r="AQ1004" s="16">
        <v>4.2684654648127603E-2</v>
      </c>
      <c r="AR1004" s="16">
        <v>8.0932064186192199E-2</v>
      </c>
      <c r="AS1004" s="16">
        <v>4.53725845740253E-2</v>
      </c>
      <c r="AT1004" s="16"/>
      <c r="AU1004" s="16">
        <v>6.6932642950762303E-2</v>
      </c>
      <c r="AV1004" s="16">
        <v>9.0961520304079196E-2</v>
      </c>
      <c r="AW1004" s="16"/>
      <c r="AX1004" s="16">
        <v>5.9857263473730597E-2</v>
      </c>
      <c r="AY1004" s="16">
        <v>8.1768964233001201E-2</v>
      </c>
      <c r="AZ1004" s="16"/>
      <c r="BA1004" s="16">
        <v>2.3565849056335401E-2</v>
      </c>
      <c r="BB1004" s="16">
        <v>3.35748349608831E-2</v>
      </c>
      <c r="BC1004" s="16"/>
      <c r="BD1004" s="16">
        <v>3.8186179159540798E-2</v>
      </c>
      <c r="BE1004" s="16">
        <v>3.3141642164823799E-2</v>
      </c>
    </row>
    <row r="1005" spans="2:57" x14ac:dyDescent="0.35">
      <c r="C1005" s="16"/>
      <c r="D1005" s="16"/>
      <c r="E1005" s="16"/>
      <c r="F1005" s="16"/>
      <c r="G1005" s="16"/>
      <c r="H1005" s="16"/>
      <c r="I1005" s="16"/>
      <c r="J1005" s="16"/>
      <c r="K1005" s="16"/>
      <c r="L1005" s="16"/>
      <c r="M1005" s="16"/>
      <c r="N1005" s="16"/>
      <c r="O1005" s="16"/>
      <c r="P1005" s="16"/>
      <c r="Q1005" s="16"/>
      <c r="R1005" s="16"/>
      <c r="S1005" s="16"/>
      <c r="T1005" s="16"/>
      <c r="U1005" s="16"/>
      <c r="V1005" s="16"/>
      <c r="W1005" s="16"/>
      <c r="X1005" s="16"/>
      <c r="Y1005" s="16"/>
      <c r="Z1005" s="16"/>
      <c r="AA1005" s="16"/>
      <c r="AB1005" s="16"/>
      <c r="AC1005" s="16"/>
      <c r="AD1005" s="16"/>
      <c r="AE1005" s="16"/>
      <c r="AF1005" s="16"/>
      <c r="AG1005" s="16"/>
      <c r="AH1005" s="16"/>
      <c r="AI1005" s="16"/>
      <c r="AJ1005" s="16"/>
      <c r="AK1005" s="16"/>
      <c r="AL1005" s="16"/>
      <c r="AM1005" s="16"/>
      <c r="AN1005" s="16"/>
      <c r="AO1005" s="16"/>
      <c r="AP1005" s="16"/>
      <c r="AQ1005" s="16"/>
      <c r="AR1005" s="16"/>
      <c r="AS1005" s="16"/>
      <c r="AT1005" s="16"/>
      <c r="AU1005" s="16"/>
      <c r="AV1005" s="16"/>
      <c r="AW1005" s="16"/>
      <c r="AX1005" s="16"/>
      <c r="AY1005" s="16"/>
      <c r="AZ1005" s="16"/>
      <c r="BA1005" s="16"/>
      <c r="BB1005" s="16"/>
      <c r="BC1005" s="16"/>
      <c r="BD1005" s="16"/>
      <c r="BE1005" s="16"/>
    </row>
    <row r="1006" spans="2:57" x14ac:dyDescent="0.35">
      <c r="B1006" s="7" t="s">
        <v>789</v>
      </c>
      <c r="C1006" s="16"/>
      <c r="D1006" s="16"/>
      <c r="E1006" s="16"/>
      <c r="F1006" s="16"/>
      <c r="G1006" s="16"/>
      <c r="H1006" s="16"/>
      <c r="I1006" s="16"/>
      <c r="J1006" s="16"/>
      <c r="K1006" s="16"/>
      <c r="L1006" s="16"/>
      <c r="M1006" s="16"/>
      <c r="N1006" s="16"/>
      <c r="O1006" s="16"/>
      <c r="P1006" s="16"/>
      <c r="Q1006" s="16"/>
      <c r="R1006" s="16"/>
      <c r="S1006" s="16"/>
      <c r="T1006" s="16"/>
      <c r="U1006" s="16"/>
      <c r="V1006" s="16"/>
      <c r="W1006" s="16"/>
      <c r="X1006" s="16"/>
      <c r="Y1006" s="16"/>
      <c r="Z1006" s="16"/>
      <c r="AA1006" s="16"/>
      <c r="AB1006" s="16"/>
      <c r="AC1006" s="16"/>
      <c r="AD1006" s="16"/>
      <c r="AE1006" s="16"/>
      <c r="AF1006" s="16"/>
      <c r="AG1006" s="16"/>
      <c r="AH1006" s="16"/>
      <c r="AI1006" s="16"/>
      <c r="AJ1006" s="16"/>
      <c r="AK1006" s="16"/>
      <c r="AL1006" s="16"/>
      <c r="AM1006" s="16"/>
      <c r="AN1006" s="16"/>
      <c r="AO1006" s="16"/>
      <c r="AP1006" s="16"/>
      <c r="AQ1006" s="16"/>
      <c r="AR1006" s="16"/>
      <c r="AS1006" s="16"/>
      <c r="AT1006" s="16"/>
      <c r="AU1006" s="16"/>
      <c r="AV1006" s="16"/>
      <c r="AW1006" s="16"/>
      <c r="AX1006" s="16"/>
      <c r="AY1006" s="16"/>
      <c r="AZ1006" s="16"/>
      <c r="BA1006" s="16"/>
      <c r="BB1006" s="16"/>
      <c r="BC1006" s="16"/>
      <c r="BD1006" s="16"/>
      <c r="BE1006" s="16"/>
    </row>
    <row r="1007" spans="2:57" x14ac:dyDescent="0.35">
      <c r="B1007" s="15" t="s">
        <v>14</v>
      </c>
      <c r="C1007" s="16"/>
      <c r="D1007" s="16"/>
      <c r="E1007" s="16"/>
      <c r="F1007" s="16"/>
      <c r="G1007" s="16"/>
      <c r="H1007" s="16"/>
      <c r="I1007" s="16"/>
      <c r="J1007" s="16"/>
      <c r="K1007" s="16"/>
      <c r="L1007" s="16"/>
      <c r="M1007" s="16"/>
      <c r="N1007" s="16"/>
      <c r="O1007" s="16"/>
      <c r="P1007" s="16"/>
      <c r="Q1007" s="16"/>
      <c r="R1007" s="16"/>
      <c r="S1007" s="16"/>
      <c r="T1007" s="16"/>
      <c r="U1007" s="16"/>
      <c r="V1007" s="16"/>
      <c r="W1007" s="16"/>
      <c r="X1007" s="16"/>
      <c r="Y1007" s="16"/>
      <c r="Z1007" s="16"/>
      <c r="AA1007" s="16"/>
      <c r="AB1007" s="16"/>
      <c r="AC1007" s="16"/>
      <c r="AD1007" s="16"/>
      <c r="AE1007" s="16"/>
      <c r="AF1007" s="16"/>
      <c r="AG1007" s="16"/>
      <c r="AH1007" s="16"/>
      <c r="AI1007" s="16"/>
      <c r="AJ1007" s="16"/>
      <c r="AK1007" s="16"/>
      <c r="AL1007" s="16"/>
      <c r="AM1007" s="16"/>
      <c r="AN1007" s="16"/>
      <c r="AO1007" s="16"/>
      <c r="AP1007" s="16"/>
      <c r="AQ1007" s="16"/>
      <c r="AR1007" s="16"/>
      <c r="AS1007" s="16"/>
      <c r="AT1007" s="16"/>
      <c r="AU1007" s="16"/>
      <c r="AV1007" s="16"/>
      <c r="AW1007" s="16"/>
      <c r="AX1007" s="16"/>
      <c r="AY1007" s="16"/>
      <c r="AZ1007" s="16"/>
      <c r="BA1007" s="16"/>
      <c r="BB1007" s="16"/>
      <c r="BC1007" s="16"/>
      <c r="BD1007" s="16"/>
      <c r="BE1007" s="16"/>
    </row>
    <row r="1008" spans="2:57" x14ac:dyDescent="0.35">
      <c r="B1008" t="s">
        <v>790</v>
      </c>
      <c r="C1008" s="16">
        <v>0.16111811452692801</v>
      </c>
      <c r="D1008" s="16">
        <v>0.20006050139350001</v>
      </c>
      <c r="E1008" s="16">
        <v>0.12577541685086499</v>
      </c>
      <c r="F1008" s="16"/>
      <c r="G1008" s="16">
        <v>0.14209003220865399</v>
      </c>
      <c r="H1008" s="16">
        <v>0.20679602901205499</v>
      </c>
      <c r="I1008" s="16">
        <v>0.19699357526532699</v>
      </c>
      <c r="J1008" s="16">
        <v>0.14160587567889699</v>
      </c>
      <c r="K1008" s="16">
        <v>0.119527945249663</v>
      </c>
      <c r="L1008" s="16">
        <v>0.15332538515094299</v>
      </c>
      <c r="M1008" s="16"/>
      <c r="N1008" s="16">
        <v>0.164595134651145</v>
      </c>
      <c r="O1008" s="16">
        <v>0.131366567754021</v>
      </c>
      <c r="P1008" s="16">
        <v>0.157274717949835</v>
      </c>
      <c r="Q1008" s="16">
        <v>0.19072730449351699</v>
      </c>
      <c r="R1008" s="16"/>
      <c r="S1008" s="16">
        <v>0.16180024165926701</v>
      </c>
      <c r="T1008" s="16">
        <v>0.161696633964691</v>
      </c>
      <c r="U1008" s="16"/>
      <c r="V1008" s="16">
        <v>0.15416534336527701</v>
      </c>
      <c r="W1008" s="16">
        <v>0.126428179602083</v>
      </c>
      <c r="X1008" s="16">
        <v>0.191507543776088</v>
      </c>
      <c r="Y1008" s="16">
        <v>0.292364131282559</v>
      </c>
      <c r="Z1008" s="16"/>
      <c r="AA1008" s="16">
        <v>0.12876530130487199</v>
      </c>
      <c r="AB1008" s="16">
        <v>0.16536078843685401</v>
      </c>
      <c r="AC1008" s="16">
        <v>0.100540038319403</v>
      </c>
      <c r="AD1008" s="16">
        <v>0.17209782187014799</v>
      </c>
      <c r="AE1008" s="16">
        <v>0.29900257469962399</v>
      </c>
      <c r="AF1008" s="16">
        <v>0.25904837932076802</v>
      </c>
      <c r="AG1008" s="16"/>
      <c r="AH1008" s="16">
        <v>0.200598428849593</v>
      </c>
      <c r="AI1008" s="16">
        <v>0.157715200203704</v>
      </c>
      <c r="AJ1008" s="16"/>
      <c r="AK1008" s="16">
        <v>0.192560783749369</v>
      </c>
      <c r="AL1008" s="16">
        <v>0.15274778569061101</v>
      </c>
      <c r="AM1008" s="16"/>
      <c r="AN1008" s="16">
        <v>0.20573526281186699</v>
      </c>
      <c r="AO1008" s="16">
        <v>0.15109116359182501</v>
      </c>
      <c r="AP1008" s="16"/>
      <c r="AQ1008" s="16">
        <v>0.20736403111638499</v>
      </c>
      <c r="AR1008" s="16">
        <v>0.123343992737125</v>
      </c>
      <c r="AS1008" s="16">
        <v>0.21341144490393399</v>
      </c>
      <c r="AT1008" s="16"/>
      <c r="AU1008" s="16">
        <v>0.18153643922144599</v>
      </c>
      <c r="AV1008" s="16">
        <v>0.139897766874859</v>
      </c>
      <c r="AW1008" s="16"/>
      <c r="AX1008" s="16">
        <v>0.17198316749457801</v>
      </c>
      <c r="AY1008" s="16">
        <v>0.12103959826774401</v>
      </c>
      <c r="AZ1008" s="16"/>
      <c r="BA1008" s="16">
        <v>0.227891085692802</v>
      </c>
      <c r="BB1008" s="16">
        <v>0.197339472618242</v>
      </c>
      <c r="BC1008" s="16"/>
      <c r="BD1008" s="16">
        <v>0.20257473746927901</v>
      </c>
      <c r="BE1008" s="16">
        <v>0.169006113574281</v>
      </c>
    </row>
    <row r="1009" spans="2:57" x14ac:dyDescent="0.35">
      <c r="B1009" t="s">
        <v>791</v>
      </c>
      <c r="C1009" s="16">
        <v>0.25767365010506199</v>
      </c>
      <c r="D1009" s="16">
        <v>0.28253557182712902</v>
      </c>
      <c r="E1009" s="16">
        <v>0.23428922717908199</v>
      </c>
      <c r="F1009" s="16"/>
      <c r="G1009" s="16">
        <v>0.26689109830510599</v>
      </c>
      <c r="H1009" s="16">
        <v>0.20840529749258499</v>
      </c>
      <c r="I1009" s="16">
        <v>0.31622004923649899</v>
      </c>
      <c r="J1009" s="16">
        <v>0.23272848235924001</v>
      </c>
      <c r="K1009" s="16">
        <v>0.25928500813635202</v>
      </c>
      <c r="L1009" s="16">
        <v>0.26616950799118899</v>
      </c>
      <c r="M1009" s="16"/>
      <c r="N1009" s="16">
        <v>0.26493188014727997</v>
      </c>
      <c r="O1009" s="16">
        <v>0.28896735974661603</v>
      </c>
      <c r="P1009" s="16">
        <v>0.24038748303455101</v>
      </c>
      <c r="Q1009" s="16">
        <v>0.25300167726696199</v>
      </c>
      <c r="R1009" s="16"/>
      <c r="S1009" s="16">
        <v>0.248952995775963</v>
      </c>
      <c r="T1009" s="16">
        <v>0.273413081355663</v>
      </c>
      <c r="U1009" s="16"/>
      <c r="V1009" s="16">
        <v>0.18415216078393201</v>
      </c>
      <c r="W1009" s="16">
        <v>0.26163440989049502</v>
      </c>
      <c r="X1009" s="16">
        <v>0.29769114709016697</v>
      </c>
      <c r="Y1009" s="16">
        <v>0.37532885579942099</v>
      </c>
      <c r="Z1009" s="16"/>
      <c r="AA1009" s="16">
        <v>0.19664308611727099</v>
      </c>
      <c r="AB1009" s="16">
        <v>0.24097781280104899</v>
      </c>
      <c r="AC1009" s="16">
        <v>0.34024864069875599</v>
      </c>
      <c r="AD1009" s="16">
        <v>0.30570761884827702</v>
      </c>
      <c r="AE1009" s="16">
        <v>0.30744666884677102</v>
      </c>
      <c r="AF1009" s="16">
        <v>0.385911912852342</v>
      </c>
      <c r="AG1009" s="16"/>
      <c r="AH1009" s="16">
        <v>0.30959656360064503</v>
      </c>
      <c r="AI1009" s="16">
        <v>0.26636410036828101</v>
      </c>
      <c r="AJ1009" s="16"/>
      <c r="AK1009" s="16">
        <v>0.294058764421265</v>
      </c>
      <c r="AL1009" s="16">
        <v>0.27133687645314097</v>
      </c>
      <c r="AM1009" s="16"/>
      <c r="AN1009" s="16">
        <v>0.32517818013681699</v>
      </c>
      <c r="AO1009" s="16">
        <v>0.26530910124622997</v>
      </c>
      <c r="AP1009" s="16"/>
      <c r="AQ1009" s="16">
        <v>0.316134914474823</v>
      </c>
      <c r="AR1009" s="16">
        <v>0.22819344783146001</v>
      </c>
      <c r="AS1009" s="16">
        <v>0.29217262711644099</v>
      </c>
      <c r="AT1009" s="16"/>
      <c r="AU1009" s="16">
        <v>0.274402662129554</v>
      </c>
      <c r="AV1009" s="16">
        <v>0.24248402349881701</v>
      </c>
      <c r="AW1009" s="16"/>
      <c r="AX1009" s="16">
        <v>0.27484216203117201</v>
      </c>
      <c r="AY1009" s="16">
        <v>0.22242158382756699</v>
      </c>
      <c r="AZ1009" s="16"/>
      <c r="BA1009" s="16">
        <v>0.31091218686948802</v>
      </c>
      <c r="BB1009" s="16">
        <v>0.38716380163604103</v>
      </c>
      <c r="BC1009" s="16"/>
      <c r="BD1009" s="16">
        <v>0.29895607590265899</v>
      </c>
      <c r="BE1009" s="16">
        <v>0.29505062049525699</v>
      </c>
    </row>
    <row r="1010" spans="2:57" x14ac:dyDescent="0.35">
      <c r="B1010" t="s">
        <v>792</v>
      </c>
      <c r="C1010" s="16">
        <v>0.23298935347511401</v>
      </c>
      <c r="D1010" s="16">
        <v>0.216912536123751</v>
      </c>
      <c r="E1010" s="16">
        <v>0.248895749893882</v>
      </c>
      <c r="F1010" s="16"/>
      <c r="G1010" s="16">
        <v>0.28139974620511699</v>
      </c>
      <c r="H1010" s="16">
        <v>0.25732379929248</v>
      </c>
      <c r="I1010" s="16">
        <v>0.214860046709624</v>
      </c>
      <c r="J1010" s="16">
        <v>0.24328870506540401</v>
      </c>
      <c r="K1010" s="16">
        <v>0.24086031010163</v>
      </c>
      <c r="L1010" s="16">
        <v>0.184489598611941</v>
      </c>
      <c r="M1010" s="16"/>
      <c r="N1010" s="16">
        <v>0.190037596448725</v>
      </c>
      <c r="O1010" s="16">
        <v>0.21797859182708801</v>
      </c>
      <c r="P1010" s="16">
        <v>0.253125650882219</v>
      </c>
      <c r="Q1010" s="16">
        <v>0.24436704050261401</v>
      </c>
      <c r="R1010" s="16"/>
      <c r="S1010" s="16">
        <v>0.19724943868222</v>
      </c>
      <c r="T1010" s="16">
        <v>0.28927798668738403</v>
      </c>
      <c r="U1010" s="16"/>
      <c r="V1010" s="16">
        <v>0.228549015309714</v>
      </c>
      <c r="W1010" s="16">
        <v>0.24722275807490399</v>
      </c>
      <c r="X1010" s="16">
        <v>0.238212663100833</v>
      </c>
      <c r="Y1010" s="16">
        <v>9.9646271427637906E-2</v>
      </c>
      <c r="Z1010" s="16"/>
      <c r="AA1010" s="16">
        <v>0.24441994999246799</v>
      </c>
      <c r="AB1010" s="16">
        <v>0.21465341429429799</v>
      </c>
      <c r="AC1010" s="16">
        <v>0.24175223877839799</v>
      </c>
      <c r="AD1010" s="16">
        <v>0.24917406690744101</v>
      </c>
      <c r="AE1010" s="16">
        <v>0.20773667001329399</v>
      </c>
      <c r="AF1010" s="16">
        <v>0.12903244129632699</v>
      </c>
      <c r="AG1010" s="16"/>
      <c r="AH1010" s="16">
        <v>0.235788214902274</v>
      </c>
      <c r="AI1010" s="16">
        <v>0.16830719875074701</v>
      </c>
      <c r="AJ1010" s="16"/>
      <c r="AK1010" s="16">
        <v>0.25387993397935699</v>
      </c>
      <c r="AL1010" s="16">
        <v>0.18171855133623299</v>
      </c>
      <c r="AM1010" s="16"/>
      <c r="AN1010" s="16">
        <v>0.236117385380749</v>
      </c>
      <c r="AO1010" s="16">
        <v>0.192646072844468</v>
      </c>
      <c r="AP1010" s="16"/>
      <c r="AQ1010" s="16">
        <v>0.20349839246051901</v>
      </c>
      <c r="AR1010" s="16">
        <v>0.294485431341165</v>
      </c>
      <c r="AS1010" s="16">
        <v>0.15585081420199101</v>
      </c>
      <c r="AT1010" s="16"/>
      <c r="AU1010" s="16">
        <v>0.21250024384643401</v>
      </c>
      <c r="AV1010" s="16">
        <v>0.25613314715235302</v>
      </c>
      <c r="AW1010" s="16"/>
      <c r="AX1010" s="16">
        <v>0.23953142164757499</v>
      </c>
      <c r="AY1010" s="16">
        <v>0.20833503077568399</v>
      </c>
      <c r="AZ1010" s="16"/>
      <c r="BA1010" s="16">
        <v>0.21577320595497501</v>
      </c>
      <c r="BB1010" s="16">
        <v>0.212009164503421</v>
      </c>
      <c r="BC1010" s="16"/>
      <c r="BD1010" s="16">
        <v>0.236459980801108</v>
      </c>
      <c r="BE1010" s="16">
        <v>0.22893059728399701</v>
      </c>
    </row>
    <row r="1011" spans="2:57" x14ac:dyDescent="0.35">
      <c r="B1011" t="s">
        <v>793</v>
      </c>
      <c r="C1011" s="16">
        <v>7.1561193456370603E-2</v>
      </c>
      <c r="D1011" s="16">
        <v>8.4375902036738101E-2</v>
      </c>
      <c r="E1011" s="16">
        <v>6.01107095203334E-2</v>
      </c>
      <c r="F1011" s="16"/>
      <c r="G1011" s="16">
        <v>6.60520121442007E-2</v>
      </c>
      <c r="H1011" s="16">
        <v>8.1219510757270505E-2</v>
      </c>
      <c r="I1011" s="16">
        <v>7.8335375532273002E-2</v>
      </c>
      <c r="J1011" s="16">
        <v>8.0820778118560796E-2</v>
      </c>
      <c r="K1011" s="16">
        <v>8.0327544433323503E-2</v>
      </c>
      <c r="L1011" s="16">
        <v>4.7430531185404301E-2</v>
      </c>
      <c r="M1011" s="16"/>
      <c r="N1011" s="16">
        <v>7.2909809577302503E-2</v>
      </c>
      <c r="O1011" s="16">
        <v>6.6875980342203795E-2</v>
      </c>
      <c r="P1011" s="16">
        <v>7.7053171049895897E-2</v>
      </c>
      <c r="Q1011" s="16">
        <v>6.5858458797672798E-2</v>
      </c>
      <c r="R1011" s="16"/>
      <c r="S1011" s="16">
        <v>7.7637904215010795E-2</v>
      </c>
      <c r="T1011" s="16">
        <v>6.2022612314444697E-2</v>
      </c>
      <c r="U1011" s="16"/>
      <c r="V1011" s="16">
        <v>5.9368768153912302E-2</v>
      </c>
      <c r="W1011" s="16">
        <v>8.48326100847379E-2</v>
      </c>
      <c r="X1011" s="16">
        <v>6.6319260706446198E-2</v>
      </c>
      <c r="Y1011" s="16">
        <v>6.3756481880276494E-2</v>
      </c>
      <c r="Z1011" s="16"/>
      <c r="AA1011" s="16">
        <v>7.4230195356764797E-2</v>
      </c>
      <c r="AB1011" s="16">
        <v>5.4024033362602197E-2</v>
      </c>
      <c r="AC1011" s="16">
        <v>9.1451176151545799E-2</v>
      </c>
      <c r="AD1011" s="16">
        <v>8.9363017030097705E-2</v>
      </c>
      <c r="AE1011" s="16">
        <v>4.6264764675535502E-2</v>
      </c>
      <c r="AF1011" s="16">
        <v>2.7392899714418599E-2</v>
      </c>
      <c r="AG1011" s="16"/>
      <c r="AH1011" s="16">
        <v>5.3683111679115998E-2</v>
      </c>
      <c r="AI1011" s="16">
        <v>0.104897132659206</v>
      </c>
      <c r="AJ1011" s="16"/>
      <c r="AK1011" s="16">
        <v>6.2619100562020996E-2</v>
      </c>
      <c r="AL1011" s="16">
        <v>9.5912301100022607E-2</v>
      </c>
      <c r="AM1011" s="16"/>
      <c r="AN1011" s="16">
        <v>5.1434177355121E-2</v>
      </c>
      <c r="AO1011" s="16">
        <v>0.107913209852252</v>
      </c>
      <c r="AP1011" s="16"/>
      <c r="AQ1011" s="16">
        <v>8.7521683828621397E-2</v>
      </c>
      <c r="AR1011" s="16">
        <v>6.4192372877953499E-2</v>
      </c>
      <c r="AS1011" s="16">
        <v>7.84758314120797E-2</v>
      </c>
      <c r="AT1011" s="16"/>
      <c r="AU1011" s="16">
        <v>7.7887654996484798E-2</v>
      </c>
      <c r="AV1011" s="16">
        <v>6.5364468461837494E-2</v>
      </c>
      <c r="AW1011" s="16"/>
      <c r="AX1011" s="16">
        <v>7.7841274042312295E-2</v>
      </c>
      <c r="AY1011" s="16">
        <v>5.1217658123733301E-2</v>
      </c>
      <c r="AZ1011" s="16"/>
      <c r="BA1011" s="16">
        <v>8.8754077109302595E-2</v>
      </c>
      <c r="BB1011" s="16">
        <v>9.8192079163628002E-2</v>
      </c>
      <c r="BC1011" s="16"/>
      <c r="BD1011" s="16">
        <v>8.67198327273183E-2</v>
      </c>
      <c r="BE1011" s="16">
        <v>7.1054747973292406E-2</v>
      </c>
    </row>
    <row r="1012" spans="2:57" x14ac:dyDescent="0.35">
      <c r="B1012" t="s">
        <v>794</v>
      </c>
      <c r="C1012" s="16">
        <v>8.9845637415861199E-2</v>
      </c>
      <c r="D1012" s="16">
        <v>8.3945373757091102E-2</v>
      </c>
      <c r="E1012" s="16">
        <v>9.6307688693111904E-2</v>
      </c>
      <c r="F1012" s="16"/>
      <c r="G1012" s="16">
        <v>7.6268637934219105E-2</v>
      </c>
      <c r="H1012" s="16">
        <v>5.5816187991121098E-2</v>
      </c>
      <c r="I1012" s="16">
        <v>0.103177792639599</v>
      </c>
      <c r="J1012" s="16">
        <v>9.5335404163004497E-2</v>
      </c>
      <c r="K1012" s="16">
        <v>9.0866863381240795E-2</v>
      </c>
      <c r="L1012" s="16">
        <v>0.111146027402259</v>
      </c>
      <c r="M1012" s="16"/>
      <c r="N1012" s="16">
        <v>0.10994291667858</v>
      </c>
      <c r="O1012" s="16">
        <v>8.8152691987979204E-2</v>
      </c>
      <c r="P1012" s="16">
        <v>9.0540442081750799E-2</v>
      </c>
      <c r="Q1012" s="16">
        <v>7.5864572530377997E-2</v>
      </c>
      <c r="R1012" s="16"/>
      <c r="S1012" s="16">
        <v>0.106420708295105</v>
      </c>
      <c r="T1012" s="16">
        <v>5.9063373980358901E-2</v>
      </c>
      <c r="U1012" s="16"/>
      <c r="V1012" s="16">
        <v>0.119563845013453</v>
      </c>
      <c r="W1012" s="16">
        <v>9.1208118177102004E-2</v>
      </c>
      <c r="X1012" s="16">
        <v>7.20055820155764E-2</v>
      </c>
      <c r="Y1012" s="16">
        <v>2.8111952131721799E-2</v>
      </c>
      <c r="Z1012" s="16"/>
      <c r="AA1012" s="16">
        <v>9.6518863870826893E-2</v>
      </c>
      <c r="AB1012" s="16">
        <v>0.13181592674232301</v>
      </c>
      <c r="AC1012" s="16">
        <v>8.3498427298034195E-2</v>
      </c>
      <c r="AD1012" s="16">
        <v>6.2809126479962202E-2</v>
      </c>
      <c r="AE1012" s="16">
        <v>4.8280980217777797E-2</v>
      </c>
      <c r="AF1012" s="16">
        <v>8.9987801706756798E-2</v>
      </c>
      <c r="AG1012" s="16"/>
      <c r="AH1012" s="16">
        <v>4.3911433098178403E-2</v>
      </c>
      <c r="AI1012" s="16">
        <v>0.148515317374393</v>
      </c>
      <c r="AJ1012" s="16"/>
      <c r="AK1012" s="16">
        <v>5.53294321281061E-2</v>
      </c>
      <c r="AL1012" s="16">
        <v>0.13192598001462699</v>
      </c>
      <c r="AM1012" s="16"/>
      <c r="AN1012" s="16">
        <v>3.7856878939103403E-2</v>
      </c>
      <c r="AO1012" s="16">
        <v>0.145416786632244</v>
      </c>
      <c r="AP1012" s="16"/>
      <c r="AQ1012" s="16">
        <v>2.6556383410713001E-2</v>
      </c>
      <c r="AR1012" s="16">
        <v>0.113963748532284</v>
      </c>
      <c r="AS1012" s="16">
        <v>0.104198367449054</v>
      </c>
      <c r="AT1012" s="16"/>
      <c r="AU1012" s="16">
        <v>9.2203750753604402E-2</v>
      </c>
      <c r="AV1012" s="16">
        <v>8.6063459381678101E-2</v>
      </c>
      <c r="AW1012" s="16"/>
      <c r="AX1012" s="16">
        <v>8.5146696215460005E-2</v>
      </c>
      <c r="AY1012" s="16">
        <v>0.114210299357468</v>
      </c>
      <c r="AZ1012" s="16"/>
      <c r="BA1012" s="16">
        <v>6.2576971488507105E-2</v>
      </c>
      <c r="BB1012" s="16">
        <v>7.9889951858998401E-2</v>
      </c>
      <c r="BC1012" s="16"/>
      <c r="BD1012" s="16">
        <v>8.8543952217275707E-2</v>
      </c>
      <c r="BE1012" s="16">
        <v>7.8981021737856497E-2</v>
      </c>
    </row>
    <row r="1013" spans="2:57" x14ac:dyDescent="0.35">
      <c r="B1013" t="s">
        <v>110</v>
      </c>
      <c r="C1013" s="16">
        <v>0.18681205102066401</v>
      </c>
      <c r="D1013" s="16">
        <v>0.132170114861791</v>
      </c>
      <c r="E1013" s="16">
        <v>0.234621207862726</v>
      </c>
      <c r="F1013" s="16"/>
      <c r="G1013" s="16">
        <v>0.167298473202703</v>
      </c>
      <c r="H1013" s="16">
        <v>0.19043917545448899</v>
      </c>
      <c r="I1013" s="16">
        <v>9.0413160616678201E-2</v>
      </c>
      <c r="J1013" s="16">
        <v>0.206220754614894</v>
      </c>
      <c r="K1013" s="16">
        <v>0.20913232869779</v>
      </c>
      <c r="L1013" s="16">
        <v>0.23743894965826401</v>
      </c>
      <c r="M1013" s="16"/>
      <c r="N1013" s="16">
        <v>0.19758266249696799</v>
      </c>
      <c r="O1013" s="16">
        <v>0.20665880834209199</v>
      </c>
      <c r="P1013" s="16">
        <v>0.18161853500174799</v>
      </c>
      <c r="Q1013" s="16">
        <v>0.170180946408856</v>
      </c>
      <c r="R1013" s="16"/>
      <c r="S1013" s="16">
        <v>0.207938711372434</v>
      </c>
      <c r="T1013" s="16">
        <v>0.15452631169745901</v>
      </c>
      <c r="U1013" s="16"/>
      <c r="V1013" s="16">
        <v>0.254200867373712</v>
      </c>
      <c r="W1013" s="16">
        <v>0.18867392417067799</v>
      </c>
      <c r="X1013" s="16">
        <v>0.134263803310889</v>
      </c>
      <c r="Y1013" s="16">
        <v>0.140792307478384</v>
      </c>
      <c r="Z1013" s="16"/>
      <c r="AA1013" s="16">
        <v>0.25942260335779699</v>
      </c>
      <c r="AB1013" s="16">
        <v>0.193168024362874</v>
      </c>
      <c r="AC1013" s="16">
        <v>0.14250947875386299</v>
      </c>
      <c r="AD1013" s="16">
        <v>0.120848348864075</v>
      </c>
      <c r="AE1013" s="16">
        <v>9.1268341546998297E-2</v>
      </c>
      <c r="AF1013" s="16">
        <v>0.10862656510938699</v>
      </c>
      <c r="AG1013" s="16"/>
      <c r="AH1013" s="16">
        <v>0.15642224787019299</v>
      </c>
      <c r="AI1013" s="16">
        <v>0.15420105064366901</v>
      </c>
      <c r="AJ1013" s="16"/>
      <c r="AK1013" s="16">
        <v>0.14155198515988199</v>
      </c>
      <c r="AL1013" s="16">
        <v>0.16635850540536601</v>
      </c>
      <c r="AM1013" s="16"/>
      <c r="AN1013" s="16">
        <v>0.14367811537634301</v>
      </c>
      <c r="AO1013" s="16">
        <v>0.137623665832982</v>
      </c>
      <c r="AP1013" s="16"/>
      <c r="AQ1013" s="16">
        <v>0.15892459470893899</v>
      </c>
      <c r="AR1013" s="16">
        <v>0.17582100668001299</v>
      </c>
      <c r="AS1013" s="16">
        <v>0.15589091491650001</v>
      </c>
      <c r="AT1013" s="16"/>
      <c r="AU1013" s="16">
        <v>0.161469249052477</v>
      </c>
      <c r="AV1013" s="16">
        <v>0.210057134630455</v>
      </c>
      <c r="AW1013" s="16"/>
      <c r="AX1013" s="16">
        <v>0.15065527856890401</v>
      </c>
      <c r="AY1013" s="16">
        <v>0.28277582964780501</v>
      </c>
      <c r="AZ1013" s="16"/>
      <c r="BA1013" s="16">
        <v>9.4092472884925699E-2</v>
      </c>
      <c r="BB1013" s="16">
        <v>2.54055302196706E-2</v>
      </c>
      <c r="BC1013" s="16"/>
      <c r="BD1013" s="16">
        <v>8.6745420882360105E-2</v>
      </c>
      <c r="BE1013" s="16">
        <v>0.15697689893531599</v>
      </c>
    </row>
    <row r="1014" spans="2:57" x14ac:dyDescent="0.35">
      <c r="B1014" t="s">
        <v>690</v>
      </c>
      <c r="C1014" s="16">
        <v>0.41879176463199003</v>
      </c>
      <c r="D1014" s="16">
        <v>0.48259607322062897</v>
      </c>
      <c r="E1014" s="16">
        <v>0.36006464402994698</v>
      </c>
      <c r="F1014" s="16"/>
      <c r="G1014" s="16">
        <v>0.408981130513761</v>
      </c>
      <c r="H1014" s="16">
        <v>0.41520132650463898</v>
      </c>
      <c r="I1014" s="16">
        <v>0.51321362450182595</v>
      </c>
      <c r="J1014" s="16">
        <v>0.37433435803813703</v>
      </c>
      <c r="K1014" s="16">
        <v>0.37881295338601501</v>
      </c>
      <c r="L1014" s="16">
        <v>0.41949489314213201</v>
      </c>
      <c r="M1014" s="16"/>
      <c r="N1014" s="16">
        <v>0.42952701479842498</v>
      </c>
      <c r="O1014" s="16">
        <v>0.42033392750063697</v>
      </c>
      <c r="P1014" s="16">
        <v>0.39766220098438598</v>
      </c>
      <c r="Q1014" s="16">
        <v>0.44372898176047898</v>
      </c>
      <c r="R1014" s="16"/>
      <c r="S1014" s="16">
        <v>0.41075323743523001</v>
      </c>
      <c r="T1014" s="16">
        <v>0.43510971532035297</v>
      </c>
      <c r="U1014" s="16"/>
      <c r="V1014" s="16">
        <v>0.33831750414920903</v>
      </c>
      <c r="W1014" s="16">
        <v>0.38806258949257799</v>
      </c>
      <c r="X1014" s="16">
        <v>0.489198690866255</v>
      </c>
      <c r="Y1014" s="16">
        <v>0.66769298708197999</v>
      </c>
      <c r="Z1014" s="16"/>
      <c r="AA1014" s="16">
        <v>0.32540838742214301</v>
      </c>
      <c r="AB1014" s="16">
        <v>0.406338601237903</v>
      </c>
      <c r="AC1014" s="16">
        <v>0.44078867901815799</v>
      </c>
      <c r="AD1014" s="16">
        <v>0.47780544071842501</v>
      </c>
      <c r="AE1014" s="16">
        <v>0.60644924354639496</v>
      </c>
      <c r="AF1014" s="16">
        <v>0.64496029217311102</v>
      </c>
      <c r="AG1014" s="16"/>
      <c r="AH1014" s="16">
        <v>0.51019499245023903</v>
      </c>
      <c r="AI1014" s="16">
        <v>0.42407930057198501</v>
      </c>
      <c r="AJ1014" s="16"/>
      <c r="AK1014" s="16">
        <v>0.48661954817063502</v>
      </c>
      <c r="AL1014" s="16">
        <v>0.42408466214375201</v>
      </c>
      <c r="AM1014" s="16"/>
      <c r="AN1014" s="16">
        <v>0.53091344294868403</v>
      </c>
      <c r="AO1014" s="16">
        <v>0.41640026483805498</v>
      </c>
      <c r="AP1014" s="16"/>
      <c r="AQ1014" s="16">
        <v>0.52349894559120802</v>
      </c>
      <c r="AR1014" s="16">
        <v>0.35153744056858499</v>
      </c>
      <c r="AS1014" s="16">
        <v>0.50558407202037503</v>
      </c>
      <c r="AT1014" s="16"/>
      <c r="AU1014" s="16">
        <v>0.45593910135100002</v>
      </c>
      <c r="AV1014" s="16">
        <v>0.38238179037367598</v>
      </c>
      <c r="AW1014" s="16"/>
      <c r="AX1014" s="16">
        <v>0.44682532952574899</v>
      </c>
      <c r="AY1014" s="16">
        <v>0.34346118209531001</v>
      </c>
      <c r="AZ1014" s="16"/>
      <c r="BA1014" s="16">
        <v>0.53880327256228999</v>
      </c>
      <c r="BB1014" s="16">
        <v>0.58450327425428195</v>
      </c>
      <c r="BC1014" s="16"/>
      <c r="BD1014" s="16">
        <v>0.50153081337193794</v>
      </c>
      <c r="BE1014" s="16">
        <v>0.46405673406953801</v>
      </c>
    </row>
    <row r="1015" spans="2:57" x14ac:dyDescent="0.35">
      <c r="B1015" t="s">
        <v>691</v>
      </c>
      <c r="C1015" s="16">
        <v>0.16140683087223201</v>
      </c>
      <c r="D1015" s="16">
        <v>0.16832127579382899</v>
      </c>
      <c r="E1015" s="16">
        <v>0.156418398213445</v>
      </c>
      <c r="F1015" s="16"/>
      <c r="G1015" s="16">
        <v>0.14232065007842001</v>
      </c>
      <c r="H1015" s="16">
        <v>0.137035698748392</v>
      </c>
      <c r="I1015" s="16">
        <v>0.18151316817187199</v>
      </c>
      <c r="J1015" s="16">
        <v>0.17615618228156499</v>
      </c>
      <c r="K1015" s="16">
        <v>0.17119440781456399</v>
      </c>
      <c r="L1015" s="16">
        <v>0.15857655858766301</v>
      </c>
      <c r="M1015" s="16"/>
      <c r="N1015" s="16">
        <v>0.182852726255882</v>
      </c>
      <c r="O1015" s="16">
        <v>0.155028672330183</v>
      </c>
      <c r="P1015" s="16">
        <v>0.167593613131647</v>
      </c>
      <c r="Q1015" s="16">
        <v>0.141723031328051</v>
      </c>
      <c r="R1015" s="16"/>
      <c r="S1015" s="16">
        <v>0.18405861251011599</v>
      </c>
      <c r="T1015" s="16">
        <v>0.12108598629480399</v>
      </c>
      <c r="U1015" s="16"/>
      <c r="V1015" s="16">
        <v>0.178932613167365</v>
      </c>
      <c r="W1015" s="16">
        <v>0.17604072826184</v>
      </c>
      <c r="X1015" s="16">
        <v>0.138324842722023</v>
      </c>
      <c r="Y1015" s="16">
        <v>9.1868434011998304E-2</v>
      </c>
      <c r="Z1015" s="16"/>
      <c r="AA1015" s="16">
        <v>0.17074905922759201</v>
      </c>
      <c r="AB1015" s="16">
        <v>0.18583996010492501</v>
      </c>
      <c r="AC1015" s="16">
        <v>0.17494960344957999</v>
      </c>
      <c r="AD1015" s="16">
        <v>0.15217214351006</v>
      </c>
      <c r="AE1015" s="16">
        <v>9.4545744893313299E-2</v>
      </c>
      <c r="AF1015" s="16">
        <v>0.117380701421175</v>
      </c>
      <c r="AG1015" s="16"/>
      <c r="AH1015" s="16">
        <v>9.7594544777294304E-2</v>
      </c>
      <c r="AI1015" s="16">
        <v>0.25341245003359902</v>
      </c>
      <c r="AJ1015" s="16"/>
      <c r="AK1015" s="16">
        <v>0.11794853269012701</v>
      </c>
      <c r="AL1015" s="16">
        <v>0.22783828111464999</v>
      </c>
      <c r="AM1015" s="16"/>
      <c r="AN1015" s="16">
        <v>8.92910562942245E-2</v>
      </c>
      <c r="AO1015" s="16">
        <v>0.253329996484496</v>
      </c>
      <c r="AP1015" s="16"/>
      <c r="AQ1015" s="16">
        <v>0.114078067239334</v>
      </c>
      <c r="AR1015" s="16">
        <v>0.17815612141023701</v>
      </c>
      <c r="AS1015" s="16">
        <v>0.18267419886113401</v>
      </c>
      <c r="AT1015" s="16"/>
      <c r="AU1015" s="16">
        <v>0.17009140575008899</v>
      </c>
      <c r="AV1015" s="16">
        <v>0.151427927843516</v>
      </c>
      <c r="AW1015" s="16"/>
      <c r="AX1015" s="16">
        <v>0.16298797025777201</v>
      </c>
      <c r="AY1015" s="16">
        <v>0.16542795748120101</v>
      </c>
      <c r="AZ1015" s="16"/>
      <c r="BA1015" s="16">
        <v>0.15133104859780999</v>
      </c>
      <c r="BB1015" s="16">
        <v>0.17808203102262599</v>
      </c>
      <c r="BC1015" s="16"/>
      <c r="BD1015" s="16">
        <v>0.17526378494459399</v>
      </c>
      <c r="BE1015" s="16">
        <v>0.15003576971114899</v>
      </c>
    </row>
    <row r="1016" spans="2:57" x14ac:dyDescent="0.35">
      <c r="B1016" t="s">
        <v>96</v>
      </c>
      <c r="C1016" s="16">
        <v>0.25738493375975802</v>
      </c>
      <c r="D1016" s="16">
        <v>0.31427479742679998</v>
      </c>
      <c r="E1016" s="16">
        <v>0.20364624581650201</v>
      </c>
      <c r="F1016" s="16"/>
      <c r="G1016" s="16">
        <v>0.26666048043534102</v>
      </c>
      <c r="H1016" s="16">
        <v>0.27816562775624798</v>
      </c>
      <c r="I1016" s="16">
        <v>0.33170045632995399</v>
      </c>
      <c r="J1016" s="16">
        <v>0.19817817575657101</v>
      </c>
      <c r="K1016" s="16">
        <v>0.20761854557145101</v>
      </c>
      <c r="L1016" s="16">
        <v>0.260918334554468</v>
      </c>
      <c r="M1016" s="16"/>
      <c r="N1016" s="16">
        <v>0.246674288542543</v>
      </c>
      <c r="O1016" s="16">
        <v>0.265305255170454</v>
      </c>
      <c r="P1016" s="16">
        <v>0.23006858785274001</v>
      </c>
      <c r="Q1016" s="16">
        <v>0.30200595043242801</v>
      </c>
      <c r="R1016" s="16"/>
      <c r="S1016" s="16">
        <v>0.226694624925114</v>
      </c>
      <c r="T1016" s="16">
        <v>0.31402372902554998</v>
      </c>
      <c r="U1016" s="16"/>
      <c r="V1016" s="16">
        <v>0.159384890981844</v>
      </c>
      <c r="W1016" s="16">
        <v>0.21202186123073799</v>
      </c>
      <c r="X1016" s="16">
        <v>0.350873848144233</v>
      </c>
      <c r="Y1016" s="16">
        <v>0.57582455306998204</v>
      </c>
      <c r="Z1016" s="16"/>
      <c r="AA1016" s="16">
        <v>0.154659328194551</v>
      </c>
      <c r="AB1016" s="16">
        <v>0.22049864113297801</v>
      </c>
      <c r="AC1016" s="16">
        <v>0.265839075568578</v>
      </c>
      <c r="AD1016" s="16">
        <v>0.32563329720836498</v>
      </c>
      <c r="AE1016" s="16">
        <v>0.51190349865308105</v>
      </c>
      <c r="AF1016" s="16">
        <v>0.52757959075193495</v>
      </c>
      <c r="AG1016" s="16"/>
      <c r="AH1016" s="16">
        <v>0.41260044767294402</v>
      </c>
      <c r="AI1016" s="16">
        <v>0.17066685053838601</v>
      </c>
      <c r="AJ1016" s="16"/>
      <c r="AK1016" s="16">
        <v>0.36867101548050801</v>
      </c>
      <c r="AL1016" s="16">
        <v>0.196246381029102</v>
      </c>
      <c r="AM1016" s="16"/>
      <c r="AN1016" s="16">
        <v>0.44162238665446002</v>
      </c>
      <c r="AO1016" s="16">
        <v>0.16307026835355901</v>
      </c>
      <c r="AP1016" s="16"/>
      <c r="AQ1016" s="16">
        <v>0.40942087835187402</v>
      </c>
      <c r="AR1016" s="16">
        <v>0.17338131915834801</v>
      </c>
      <c r="AS1016" s="16">
        <v>0.32290987315924102</v>
      </c>
      <c r="AT1016" s="16"/>
      <c r="AU1016" s="16">
        <v>0.285847695600911</v>
      </c>
      <c r="AV1016" s="16">
        <v>0.23095386253016101</v>
      </c>
      <c r="AW1016" s="16"/>
      <c r="AX1016" s="16">
        <v>0.28383735926797699</v>
      </c>
      <c r="AY1016" s="16">
        <v>0.178033224614109</v>
      </c>
      <c r="AZ1016" s="16"/>
      <c r="BA1016" s="16">
        <v>0.38747222396448</v>
      </c>
      <c r="BB1016" s="16">
        <v>0.40642124323165602</v>
      </c>
      <c r="BC1016" s="16"/>
      <c r="BD1016" s="16">
        <v>0.32626702842734401</v>
      </c>
      <c r="BE1016" s="16">
        <v>0.314020964358389</v>
      </c>
    </row>
    <row r="1017" spans="2:57" x14ac:dyDescent="0.35">
      <c r="C1017" s="16"/>
      <c r="D1017" s="16"/>
      <c r="E1017" s="16"/>
      <c r="F1017" s="16"/>
      <c r="G1017" s="16"/>
      <c r="H1017" s="16"/>
      <c r="I1017" s="16"/>
      <c r="J1017" s="16"/>
      <c r="K1017" s="16"/>
      <c r="L1017" s="16"/>
      <c r="M1017" s="16"/>
      <c r="N1017" s="16"/>
      <c r="O1017" s="16"/>
      <c r="P1017" s="16"/>
      <c r="Q1017" s="16"/>
      <c r="R1017" s="16"/>
      <c r="S1017" s="16"/>
      <c r="T1017" s="16"/>
      <c r="U1017" s="16"/>
      <c r="V1017" s="16"/>
      <c r="W1017" s="16"/>
      <c r="X1017" s="16"/>
      <c r="Y1017" s="16"/>
      <c r="Z1017" s="16"/>
      <c r="AA1017" s="16"/>
      <c r="AB1017" s="16"/>
      <c r="AC1017" s="16"/>
      <c r="AD1017" s="16"/>
      <c r="AE1017" s="16"/>
      <c r="AF1017" s="16"/>
      <c r="AG1017" s="16"/>
      <c r="AH1017" s="16"/>
      <c r="AI1017" s="16"/>
      <c r="AJ1017" s="16"/>
      <c r="AK1017" s="16"/>
      <c r="AL1017" s="16"/>
      <c r="AM1017" s="16"/>
      <c r="AN1017" s="16"/>
      <c r="AO1017" s="16"/>
      <c r="AP1017" s="16"/>
      <c r="AQ1017" s="16"/>
      <c r="AR1017" s="16"/>
      <c r="AS1017" s="16"/>
      <c r="AT1017" s="16"/>
      <c r="AU1017" s="16"/>
      <c r="AV1017" s="16"/>
      <c r="AW1017" s="16"/>
      <c r="AX1017" s="16"/>
      <c r="AY1017" s="16"/>
      <c r="AZ1017" s="16"/>
      <c r="BA1017" s="16"/>
      <c r="BB1017" s="16"/>
      <c r="BC1017" s="16"/>
      <c r="BD1017" s="16"/>
      <c r="BE1017" s="16"/>
    </row>
    <row r="1018" spans="2:57" x14ac:dyDescent="0.35">
      <c r="B1018" s="7" t="s">
        <v>795</v>
      </c>
      <c r="C1018" s="16"/>
      <c r="D1018" s="16"/>
      <c r="E1018" s="16"/>
      <c r="F1018" s="16"/>
      <c r="G1018" s="16"/>
      <c r="H1018" s="16"/>
      <c r="I1018" s="16"/>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6"/>
      <c r="AS1018" s="16"/>
      <c r="AT1018" s="16"/>
      <c r="AU1018" s="16"/>
      <c r="AV1018" s="16"/>
      <c r="AW1018" s="16"/>
      <c r="AX1018" s="16"/>
      <c r="AY1018" s="16"/>
      <c r="AZ1018" s="16"/>
      <c r="BA1018" s="16"/>
      <c r="BB1018" s="16"/>
      <c r="BC1018" s="16"/>
      <c r="BD1018" s="16"/>
      <c r="BE1018" s="16"/>
    </row>
    <row r="1019" spans="2:57" x14ac:dyDescent="0.35">
      <c r="B1019" s="15" t="s">
        <v>14</v>
      </c>
      <c r="C1019" s="16"/>
      <c r="D1019" s="16"/>
      <c r="E1019" s="16"/>
      <c r="F1019" s="16"/>
      <c r="G1019" s="16"/>
      <c r="H1019" s="16"/>
      <c r="I1019" s="16"/>
      <c r="J1019" s="16"/>
      <c r="K1019" s="16"/>
      <c r="L1019" s="16"/>
      <c r="M1019" s="16"/>
      <c r="N1019" s="16"/>
      <c r="O1019" s="16"/>
      <c r="P1019" s="16"/>
      <c r="Q1019" s="16"/>
      <c r="R1019" s="16"/>
      <c r="S1019" s="16"/>
      <c r="T1019" s="16"/>
      <c r="U1019" s="16"/>
      <c r="V1019" s="16"/>
      <c r="W1019" s="16"/>
      <c r="X1019" s="16"/>
      <c r="Y1019" s="16"/>
      <c r="Z1019" s="16"/>
      <c r="AA1019" s="16"/>
      <c r="AB1019" s="16"/>
      <c r="AC1019" s="16"/>
      <c r="AD1019" s="16"/>
      <c r="AE1019" s="16"/>
      <c r="AF1019" s="16"/>
      <c r="AG1019" s="16"/>
      <c r="AH1019" s="16"/>
      <c r="AI1019" s="16"/>
      <c r="AJ1019" s="16"/>
      <c r="AK1019" s="16"/>
      <c r="AL1019" s="16"/>
      <c r="AM1019" s="16"/>
      <c r="AN1019" s="16"/>
      <c r="AO1019" s="16"/>
      <c r="AP1019" s="16"/>
      <c r="AQ1019" s="16"/>
      <c r="AR1019" s="16"/>
      <c r="AS1019" s="16"/>
      <c r="AT1019" s="16"/>
      <c r="AU1019" s="16"/>
      <c r="AV1019" s="16"/>
      <c r="AW1019" s="16"/>
      <c r="AX1019" s="16"/>
      <c r="AY1019" s="16"/>
      <c r="AZ1019" s="16"/>
      <c r="BA1019" s="16"/>
      <c r="BB1019" s="16"/>
      <c r="BC1019" s="16"/>
      <c r="BD1019" s="16"/>
      <c r="BE1019" s="16"/>
    </row>
    <row r="1020" spans="2:57" x14ac:dyDescent="0.35">
      <c r="B1020" t="s">
        <v>790</v>
      </c>
      <c r="C1020" s="16">
        <v>0.169709704480483</v>
      </c>
      <c r="D1020" s="16">
        <v>0.215328178865238</v>
      </c>
      <c r="E1020" s="16">
        <v>0.12812362840337299</v>
      </c>
      <c r="F1020" s="16"/>
      <c r="G1020" s="16">
        <v>0.107514284957619</v>
      </c>
      <c r="H1020" s="16">
        <v>0.178332588318008</v>
      </c>
      <c r="I1020" s="16">
        <v>0.24468476691682101</v>
      </c>
      <c r="J1020" s="16">
        <v>0.15985054022301401</v>
      </c>
      <c r="K1020" s="16">
        <v>0.126471125895254</v>
      </c>
      <c r="L1020" s="16">
        <v>0.18188546752036</v>
      </c>
      <c r="M1020" s="16"/>
      <c r="N1020" s="16">
        <v>0.22625135208580999</v>
      </c>
      <c r="O1020" s="16">
        <v>0.14655052033587501</v>
      </c>
      <c r="P1020" s="16">
        <v>0.133646699072512</v>
      </c>
      <c r="Q1020" s="16">
        <v>0.20746814149628801</v>
      </c>
      <c r="R1020" s="16"/>
      <c r="S1020" s="16">
        <v>0.179402955752338</v>
      </c>
      <c r="T1020" s="16">
        <v>0.156768349584988</v>
      </c>
      <c r="U1020" s="16"/>
      <c r="V1020" s="16">
        <v>0.13140852656994301</v>
      </c>
      <c r="W1020" s="16">
        <v>0.131971653440381</v>
      </c>
      <c r="X1020" s="16">
        <v>0.225911557253412</v>
      </c>
      <c r="Y1020" s="16">
        <v>0.33182243867927602</v>
      </c>
      <c r="Z1020" s="16"/>
      <c r="AA1020" s="16">
        <v>0.118348321066973</v>
      </c>
      <c r="AB1020" s="16">
        <v>0.17252145267902799</v>
      </c>
      <c r="AC1020" s="16">
        <v>0.15440463519449399</v>
      </c>
      <c r="AD1020" s="16">
        <v>0.17750778915696899</v>
      </c>
      <c r="AE1020" s="16">
        <v>0.305587416611663</v>
      </c>
      <c r="AF1020" s="16">
        <v>0.400349675690295</v>
      </c>
      <c r="AG1020" s="16"/>
      <c r="AH1020" s="16">
        <v>0.20571848476236401</v>
      </c>
      <c r="AI1020" s="16">
        <v>0.201644143314301</v>
      </c>
      <c r="AJ1020" s="16"/>
      <c r="AK1020" s="16">
        <v>0.1785650924312</v>
      </c>
      <c r="AL1020" s="16">
        <v>0.224276854012155</v>
      </c>
      <c r="AM1020" s="16"/>
      <c r="AN1020" s="16">
        <v>0.199343563258087</v>
      </c>
      <c r="AO1020" s="16">
        <v>0.18708215525986099</v>
      </c>
      <c r="AP1020" s="16"/>
      <c r="AQ1020" s="16">
        <v>0.217627826747194</v>
      </c>
      <c r="AR1020" s="16">
        <v>0.121832543327434</v>
      </c>
      <c r="AS1020" s="16">
        <v>0.237413704660979</v>
      </c>
      <c r="AT1020" s="16"/>
      <c r="AU1020" s="16">
        <v>0.198699681344261</v>
      </c>
      <c r="AV1020" s="16">
        <v>0.138548968774687</v>
      </c>
      <c r="AW1020" s="16"/>
      <c r="AX1020" s="16">
        <v>0.17992083240356399</v>
      </c>
      <c r="AY1020" s="16">
        <v>0.15842279623788799</v>
      </c>
      <c r="AZ1020" s="16"/>
      <c r="BA1020" s="16">
        <v>0.228468213226246</v>
      </c>
      <c r="BB1020" s="16">
        <v>0.27021173821246403</v>
      </c>
      <c r="BC1020" s="16"/>
      <c r="BD1020" s="16">
        <v>0.22065397570725101</v>
      </c>
      <c r="BE1020" s="16">
        <v>0.181816147780474</v>
      </c>
    </row>
    <row r="1021" spans="2:57" x14ac:dyDescent="0.35">
      <c r="B1021" t="s">
        <v>791</v>
      </c>
      <c r="C1021" s="16">
        <v>0.200182683065181</v>
      </c>
      <c r="D1021" s="16">
        <v>0.25006439113536699</v>
      </c>
      <c r="E1021" s="16">
        <v>0.15253100758190899</v>
      </c>
      <c r="F1021" s="16"/>
      <c r="G1021" s="16">
        <v>0.19897511443846999</v>
      </c>
      <c r="H1021" s="16">
        <v>0.16010708139047999</v>
      </c>
      <c r="I1021" s="16">
        <v>0.190149184673987</v>
      </c>
      <c r="J1021" s="16">
        <v>0.18038063582071101</v>
      </c>
      <c r="K1021" s="16">
        <v>0.211901539308918</v>
      </c>
      <c r="L1021" s="16">
        <v>0.248215785717535</v>
      </c>
      <c r="M1021" s="16"/>
      <c r="N1021" s="16">
        <v>0.17500924363485201</v>
      </c>
      <c r="O1021" s="16">
        <v>0.24128405064272501</v>
      </c>
      <c r="P1021" s="16">
        <v>0.194029373659658</v>
      </c>
      <c r="Q1021" s="16">
        <v>0.192225118431569</v>
      </c>
      <c r="R1021" s="16"/>
      <c r="S1021" s="16">
        <v>0.221470933250906</v>
      </c>
      <c r="T1021" s="16">
        <v>0.17003857576140699</v>
      </c>
      <c r="U1021" s="16"/>
      <c r="V1021" s="16">
        <v>0.136282871418416</v>
      </c>
      <c r="W1021" s="16">
        <v>0.216749117820312</v>
      </c>
      <c r="X1021" s="16">
        <v>0.22286056119637401</v>
      </c>
      <c r="Y1021" s="16">
        <v>0.27226166069139801</v>
      </c>
      <c r="Z1021" s="16"/>
      <c r="AA1021" s="16">
        <v>0.165182324944283</v>
      </c>
      <c r="AB1021" s="16">
        <v>0.17799849237815099</v>
      </c>
      <c r="AC1021" s="16">
        <v>0.24102585608961</v>
      </c>
      <c r="AD1021" s="16">
        <v>0.26714570530975901</v>
      </c>
      <c r="AE1021" s="16">
        <v>0.20236268904163399</v>
      </c>
      <c r="AF1021" s="16">
        <v>0.17216896693631201</v>
      </c>
      <c r="AG1021" s="16"/>
      <c r="AH1021" s="16">
        <v>0.21556707446802401</v>
      </c>
      <c r="AI1021" s="16">
        <v>0.22952062356650199</v>
      </c>
      <c r="AJ1021" s="16"/>
      <c r="AK1021" s="16">
        <v>0.19765526857151799</v>
      </c>
      <c r="AL1021" s="16">
        <v>0.20468455717706499</v>
      </c>
      <c r="AM1021" s="16"/>
      <c r="AN1021" s="16">
        <v>0.24043889673409399</v>
      </c>
      <c r="AO1021" s="16">
        <v>0.219100985384233</v>
      </c>
      <c r="AP1021" s="16"/>
      <c r="AQ1021" s="16">
        <v>0.18668461694375801</v>
      </c>
      <c r="AR1021" s="16">
        <v>0.19049588601852799</v>
      </c>
      <c r="AS1021" s="16">
        <v>0.248730673069509</v>
      </c>
      <c r="AT1021" s="16"/>
      <c r="AU1021" s="16">
        <v>0.22378860260353001</v>
      </c>
      <c r="AV1021" s="16">
        <v>0.17589269083591599</v>
      </c>
      <c r="AW1021" s="16"/>
      <c r="AX1021" s="16">
        <v>0.21964629511435399</v>
      </c>
      <c r="AY1021" s="16">
        <v>0.14322389947358499</v>
      </c>
      <c r="AZ1021" s="16"/>
      <c r="BA1021" s="16">
        <v>0.26091205595935202</v>
      </c>
      <c r="BB1021" s="16">
        <v>0.18202531380662901</v>
      </c>
      <c r="BC1021" s="16"/>
      <c r="BD1021" s="16">
        <v>0.214608799789024</v>
      </c>
      <c r="BE1021" s="16">
        <v>0.24606027516522699</v>
      </c>
    </row>
    <row r="1022" spans="2:57" x14ac:dyDescent="0.35">
      <c r="B1022" t="s">
        <v>792</v>
      </c>
      <c r="C1022" s="16">
        <v>0.234860326918404</v>
      </c>
      <c r="D1022" s="16">
        <v>0.22835438500420199</v>
      </c>
      <c r="E1022" s="16">
        <v>0.24202728158342399</v>
      </c>
      <c r="F1022" s="16"/>
      <c r="G1022" s="16">
        <v>0.31755429902516102</v>
      </c>
      <c r="H1022" s="16">
        <v>0.25913218712758701</v>
      </c>
      <c r="I1022" s="16">
        <v>0.26712962057253697</v>
      </c>
      <c r="J1022" s="16">
        <v>0.26074753446341298</v>
      </c>
      <c r="K1022" s="16">
        <v>0.20056577900439601</v>
      </c>
      <c r="L1022" s="16">
        <v>0.14901363300933601</v>
      </c>
      <c r="M1022" s="16"/>
      <c r="N1022" s="16">
        <v>0.181428355009047</v>
      </c>
      <c r="O1022" s="16">
        <v>0.25646337207052899</v>
      </c>
      <c r="P1022" s="16">
        <v>0.24118037819301599</v>
      </c>
      <c r="Q1022" s="16">
        <v>0.24401465611131001</v>
      </c>
      <c r="R1022" s="16"/>
      <c r="S1022" s="16">
        <v>0.18712479276219199</v>
      </c>
      <c r="T1022" s="16">
        <v>0.30927948821953599</v>
      </c>
      <c r="U1022" s="16"/>
      <c r="V1022" s="16">
        <v>0.22953887639555601</v>
      </c>
      <c r="W1022" s="16">
        <v>0.26245793293630798</v>
      </c>
      <c r="X1022" s="16">
        <v>0.219827792573978</v>
      </c>
      <c r="Y1022" s="16">
        <v>0.13057036271977199</v>
      </c>
      <c r="Z1022" s="16"/>
      <c r="AA1022" s="16">
        <v>0.28006034740515401</v>
      </c>
      <c r="AB1022" s="16">
        <v>0.21958996534647399</v>
      </c>
      <c r="AC1022" s="16">
        <v>0.21714022585272899</v>
      </c>
      <c r="AD1022" s="16">
        <v>0.216405929813166</v>
      </c>
      <c r="AE1022" s="16">
        <v>0.19263402399216001</v>
      </c>
      <c r="AF1022" s="16">
        <v>5.9534725068165498E-2</v>
      </c>
      <c r="AG1022" s="16"/>
      <c r="AH1022" s="16">
        <v>0.25118709205390999</v>
      </c>
      <c r="AI1022" s="16">
        <v>0.16486319865435201</v>
      </c>
      <c r="AJ1022" s="16"/>
      <c r="AK1022" s="16">
        <v>0.256670144695819</v>
      </c>
      <c r="AL1022" s="16">
        <v>0.18489178243033799</v>
      </c>
      <c r="AM1022" s="16"/>
      <c r="AN1022" s="16">
        <v>0.245371177764765</v>
      </c>
      <c r="AO1022" s="16">
        <v>0.19965957398814399</v>
      </c>
      <c r="AP1022" s="16"/>
      <c r="AQ1022" s="16">
        <v>0.26241168199180298</v>
      </c>
      <c r="AR1022" s="16">
        <v>0.28527669554530499</v>
      </c>
      <c r="AS1022" s="16">
        <v>0.14990781294192801</v>
      </c>
      <c r="AT1022" s="16"/>
      <c r="AU1022" s="16">
        <v>0.205603620224761</v>
      </c>
      <c r="AV1022" s="16">
        <v>0.26459306100297603</v>
      </c>
      <c r="AW1022" s="16"/>
      <c r="AX1022" s="16">
        <v>0.23768718550623699</v>
      </c>
      <c r="AY1022" s="16">
        <v>0.205015882746164</v>
      </c>
      <c r="AZ1022" s="16"/>
      <c r="BA1022" s="16">
        <v>0.240257252792237</v>
      </c>
      <c r="BB1022" s="16">
        <v>0.213021038820179</v>
      </c>
      <c r="BC1022" s="16"/>
      <c r="BD1022" s="16">
        <v>0.238725710306087</v>
      </c>
      <c r="BE1022" s="16">
        <v>0.22504134995307601</v>
      </c>
    </row>
    <row r="1023" spans="2:57" x14ac:dyDescent="0.35">
      <c r="B1023" t="s">
        <v>793</v>
      </c>
      <c r="C1023" s="16">
        <v>9.3546749373328603E-2</v>
      </c>
      <c r="D1023" s="16">
        <v>9.7965474175607706E-2</v>
      </c>
      <c r="E1023" s="16">
        <v>9.02658155470593E-2</v>
      </c>
      <c r="F1023" s="16"/>
      <c r="G1023" s="16">
        <v>0.116070195552226</v>
      </c>
      <c r="H1023" s="16">
        <v>9.1536056074204605E-2</v>
      </c>
      <c r="I1023" s="16">
        <v>9.5045100328463694E-2</v>
      </c>
      <c r="J1023" s="16">
        <v>8.1901893315393395E-2</v>
      </c>
      <c r="K1023" s="16">
        <v>0.101882190337914</v>
      </c>
      <c r="L1023" s="16">
        <v>8.3282592870855196E-2</v>
      </c>
      <c r="M1023" s="16"/>
      <c r="N1023" s="16">
        <v>7.7959648049331004E-2</v>
      </c>
      <c r="O1023" s="16">
        <v>8.6750660862936299E-2</v>
      </c>
      <c r="P1023" s="16">
        <v>0.126303874040751</v>
      </c>
      <c r="Q1023" s="16">
        <v>5.7970760632141502E-2</v>
      </c>
      <c r="R1023" s="16"/>
      <c r="S1023" s="16">
        <v>8.9604069939741501E-2</v>
      </c>
      <c r="T1023" s="16">
        <v>9.9355647297137695E-2</v>
      </c>
      <c r="U1023" s="16"/>
      <c r="V1023" s="16">
        <v>9.3933354785762702E-2</v>
      </c>
      <c r="W1023" s="16">
        <v>0.11130611578484501</v>
      </c>
      <c r="X1023" s="16">
        <v>7.9213986998372302E-2</v>
      </c>
      <c r="Y1023" s="16">
        <v>3.6371817845915498E-2</v>
      </c>
      <c r="Z1023" s="16"/>
      <c r="AA1023" s="16">
        <v>8.40816005738243E-2</v>
      </c>
      <c r="AB1023" s="16">
        <v>9.2148791747191205E-2</v>
      </c>
      <c r="AC1023" s="16">
        <v>9.8278505796044593E-2</v>
      </c>
      <c r="AD1023" s="16">
        <v>0.113931037485121</v>
      </c>
      <c r="AE1023" s="16">
        <v>8.8388715365110601E-2</v>
      </c>
      <c r="AF1023" s="16">
        <v>8.0358009805573505E-2</v>
      </c>
      <c r="AG1023" s="16"/>
      <c r="AH1023" s="16">
        <v>7.9462184843766007E-2</v>
      </c>
      <c r="AI1023" s="16">
        <v>0.108232229506495</v>
      </c>
      <c r="AJ1023" s="16"/>
      <c r="AK1023" s="16">
        <v>9.9739658377589496E-2</v>
      </c>
      <c r="AL1023" s="16">
        <v>0.10811222533086499</v>
      </c>
      <c r="AM1023" s="16"/>
      <c r="AN1023" s="16">
        <v>7.9915358914470602E-2</v>
      </c>
      <c r="AO1023" s="16">
        <v>0.119799153296976</v>
      </c>
      <c r="AP1023" s="16"/>
      <c r="AQ1023" s="16">
        <v>8.12074926486685E-2</v>
      </c>
      <c r="AR1023" s="16">
        <v>9.1609669872222299E-2</v>
      </c>
      <c r="AS1023" s="16">
        <v>0.108460074104413</v>
      </c>
      <c r="AT1023" s="16"/>
      <c r="AU1023" s="16">
        <v>8.6503435489369507E-2</v>
      </c>
      <c r="AV1023" s="16">
        <v>0.103473214451858</v>
      </c>
      <c r="AW1023" s="16"/>
      <c r="AX1023" s="16">
        <v>0.100193621689876</v>
      </c>
      <c r="AY1023" s="16">
        <v>7.7864227686638393E-2</v>
      </c>
      <c r="AZ1023" s="16"/>
      <c r="BA1023" s="16">
        <v>6.1441265862996301E-2</v>
      </c>
      <c r="BB1023" s="16">
        <v>0.124442881396258</v>
      </c>
      <c r="BC1023" s="16"/>
      <c r="BD1023" s="16">
        <v>0.117594799254006</v>
      </c>
      <c r="BE1023" s="16">
        <v>8.7198411297795694E-2</v>
      </c>
    </row>
    <row r="1024" spans="2:57" x14ac:dyDescent="0.35">
      <c r="B1024" t="s">
        <v>794</v>
      </c>
      <c r="C1024" s="16">
        <v>0.116956654861232</v>
      </c>
      <c r="D1024" s="16">
        <v>9.25759355744636E-2</v>
      </c>
      <c r="E1024" s="16">
        <v>0.139607900290079</v>
      </c>
      <c r="F1024" s="16"/>
      <c r="G1024" s="16">
        <v>7.8613050957731898E-2</v>
      </c>
      <c r="H1024" s="16">
        <v>8.6454054619750004E-2</v>
      </c>
      <c r="I1024" s="16">
        <v>0.112738342160487</v>
      </c>
      <c r="J1024" s="16">
        <v>0.120691447699923</v>
      </c>
      <c r="K1024" s="16">
        <v>0.12694042302104799</v>
      </c>
      <c r="L1024" s="16">
        <v>0.15745965710530599</v>
      </c>
      <c r="M1024" s="16"/>
      <c r="N1024" s="16">
        <v>0.15161938245420301</v>
      </c>
      <c r="O1024" s="16">
        <v>0.106238324787208</v>
      </c>
      <c r="P1024" s="16">
        <v>0.13030782988485301</v>
      </c>
      <c r="Q1024" s="16">
        <v>8.0115004250507896E-2</v>
      </c>
      <c r="R1024" s="16"/>
      <c r="S1024" s="16">
        <v>0.13610749548766499</v>
      </c>
      <c r="T1024" s="16">
        <v>8.25559583531425E-2</v>
      </c>
      <c r="U1024" s="16"/>
      <c r="V1024" s="16">
        <v>0.15316127382673</v>
      </c>
      <c r="W1024" s="16">
        <v>0.103536247771209</v>
      </c>
      <c r="X1024" s="16">
        <v>0.109644018076311</v>
      </c>
      <c r="Y1024" s="16">
        <v>7.2879218910794505E-2</v>
      </c>
      <c r="Z1024" s="16"/>
      <c r="AA1024" s="16">
        <v>0.128432192359798</v>
      </c>
      <c r="AB1024" s="16">
        <v>0.15197718880302299</v>
      </c>
      <c r="AC1024" s="16">
        <v>0.12990606364645901</v>
      </c>
      <c r="AD1024" s="16">
        <v>9.3003584298727904E-2</v>
      </c>
      <c r="AE1024" s="16">
        <v>5.3682141270687302E-2</v>
      </c>
      <c r="AF1024" s="16">
        <v>7.7514608330249493E-2</v>
      </c>
      <c r="AG1024" s="16"/>
      <c r="AH1024" s="16">
        <v>8.49194271103203E-2</v>
      </c>
      <c r="AI1024" s="16">
        <v>0.15806520961317799</v>
      </c>
      <c r="AJ1024" s="16"/>
      <c r="AK1024" s="16">
        <v>0.100057573666387</v>
      </c>
      <c r="AL1024" s="16">
        <v>0.141507573446536</v>
      </c>
      <c r="AM1024" s="16"/>
      <c r="AN1024" s="16">
        <v>8.3965069172514104E-2</v>
      </c>
      <c r="AO1024" s="16">
        <v>0.14292267442430101</v>
      </c>
      <c r="AP1024" s="16"/>
      <c r="AQ1024" s="16">
        <v>7.1136554800159901E-2</v>
      </c>
      <c r="AR1024" s="16">
        <v>0.124950666992107</v>
      </c>
      <c r="AS1024" s="16">
        <v>0.135672762035283</v>
      </c>
      <c r="AT1024" s="16"/>
      <c r="AU1024" s="16">
        <v>0.130175516128608</v>
      </c>
      <c r="AV1024" s="16">
        <v>0.100863057253476</v>
      </c>
      <c r="AW1024" s="16"/>
      <c r="AX1024" s="16">
        <v>0.114059552624348</v>
      </c>
      <c r="AY1024" s="16">
        <v>0.16077656748615299</v>
      </c>
      <c r="AZ1024" s="16"/>
      <c r="BA1024" s="16">
        <v>9.1960477663814696E-2</v>
      </c>
      <c r="BB1024" s="16">
        <v>6.6403443006542606E-2</v>
      </c>
      <c r="BC1024" s="16"/>
      <c r="BD1024" s="16">
        <v>9.7534259096815207E-2</v>
      </c>
      <c r="BE1024" s="16">
        <v>0.123202206205949</v>
      </c>
    </row>
    <row r="1025" spans="2:57" x14ac:dyDescent="0.35">
      <c r="B1025" t="s">
        <v>110</v>
      </c>
      <c r="C1025" s="16">
        <v>0.18474388130137201</v>
      </c>
      <c r="D1025" s="16">
        <v>0.115711635245122</v>
      </c>
      <c r="E1025" s="16">
        <v>0.247444366594156</v>
      </c>
      <c r="F1025" s="16"/>
      <c r="G1025" s="16">
        <v>0.18127305506879199</v>
      </c>
      <c r="H1025" s="16">
        <v>0.22443803246997099</v>
      </c>
      <c r="I1025" s="16">
        <v>9.0252985347704304E-2</v>
      </c>
      <c r="J1025" s="16">
        <v>0.19642794847754599</v>
      </c>
      <c r="K1025" s="16">
        <v>0.23223894243247001</v>
      </c>
      <c r="L1025" s="16">
        <v>0.18014286377660699</v>
      </c>
      <c r="M1025" s="16"/>
      <c r="N1025" s="16">
        <v>0.18773201876675799</v>
      </c>
      <c r="O1025" s="16">
        <v>0.16271307130072701</v>
      </c>
      <c r="P1025" s="16">
        <v>0.17453184514921</v>
      </c>
      <c r="Q1025" s="16">
        <v>0.218206319078184</v>
      </c>
      <c r="R1025" s="16"/>
      <c r="S1025" s="16">
        <v>0.18628975280715701</v>
      </c>
      <c r="T1025" s="16">
        <v>0.18200198078378901</v>
      </c>
      <c r="U1025" s="16"/>
      <c r="V1025" s="16">
        <v>0.25567509700359198</v>
      </c>
      <c r="W1025" s="16">
        <v>0.173978932246944</v>
      </c>
      <c r="X1025" s="16">
        <v>0.14254208390155099</v>
      </c>
      <c r="Y1025" s="16">
        <v>0.15609450115284401</v>
      </c>
      <c r="Z1025" s="16"/>
      <c r="AA1025" s="16">
        <v>0.22389521364996801</v>
      </c>
      <c r="AB1025" s="16">
        <v>0.185764109046133</v>
      </c>
      <c r="AC1025" s="16">
        <v>0.15924471342066401</v>
      </c>
      <c r="AD1025" s="16">
        <v>0.132005953936257</v>
      </c>
      <c r="AE1025" s="16">
        <v>0.15734501371874501</v>
      </c>
      <c r="AF1025" s="16">
        <v>0.21007401416940399</v>
      </c>
      <c r="AG1025" s="16"/>
      <c r="AH1025" s="16">
        <v>0.16314573676161501</v>
      </c>
      <c r="AI1025" s="16">
        <v>0.13767459534517101</v>
      </c>
      <c r="AJ1025" s="16"/>
      <c r="AK1025" s="16">
        <v>0.16731226225748699</v>
      </c>
      <c r="AL1025" s="16">
        <v>0.13652700760304001</v>
      </c>
      <c r="AM1025" s="16"/>
      <c r="AN1025" s="16">
        <v>0.15096593415606899</v>
      </c>
      <c r="AO1025" s="16">
        <v>0.13143545764648401</v>
      </c>
      <c r="AP1025" s="16"/>
      <c r="AQ1025" s="16">
        <v>0.180931826868417</v>
      </c>
      <c r="AR1025" s="16">
        <v>0.18583453824440299</v>
      </c>
      <c r="AS1025" s="16">
        <v>0.119814973187888</v>
      </c>
      <c r="AT1025" s="16"/>
      <c r="AU1025" s="16">
        <v>0.15522914420947001</v>
      </c>
      <c r="AV1025" s="16">
        <v>0.216629007681087</v>
      </c>
      <c r="AW1025" s="16"/>
      <c r="AX1025" s="16">
        <v>0.148492512661621</v>
      </c>
      <c r="AY1025" s="16">
        <v>0.25469662636957202</v>
      </c>
      <c r="AZ1025" s="16"/>
      <c r="BA1025" s="16">
        <v>0.116960734495354</v>
      </c>
      <c r="BB1025" s="16">
        <v>0.14389558475792699</v>
      </c>
      <c r="BC1025" s="16"/>
      <c r="BD1025" s="16">
        <v>0.110882455846818</v>
      </c>
      <c r="BE1025" s="16">
        <v>0.13668160959747799</v>
      </c>
    </row>
    <row r="1026" spans="2:57" x14ac:dyDescent="0.35">
      <c r="B1026" t="s">
        <v>690</v>
      </c>
      <c r="C1026" s="16">
        <v>0.369892387545664</v>
      </c>
      <c r="D1026" s="16">
        <v>0.46539257000060502</v>
      </c>
      <c r="E1026" s="16">
        <v>0.28065463598528201</v>
      </c>
      <c r="F1026" s="16"/>
      <c r="G1026" s="16">
        <v>0.30648939939608899</v>
      </c>
      <c r="H1026" s="16">
        <v>0.33843966970848799</v>
      </c>
      <c r="I1026" s="16">
        <v>0.43483395159080801</v>
      </c>
      <c r="J1026" s="16">
        <v>0.34023117604372499</v>
      </c>
      <c r="K1026" s="16">
        <v>0.33837266520417197</v>
      </c>
      <c r="L1026" s="16">
        <v>0.430101253237895</v>
      </c>
      <c r="M1026" s="16"/>
      <c r="N1026" s="16">
        <v>0.40126059572066203</v>
      </c>
      <c r="O1026" s="16">
        <v>0.38783457097860002</v>
      </c>
      <c r="P1026" s="16">
        <v>0.32767607273216998</v>
      </c>
      <c r="Q1026" s="16">
        <v>0.39969325992785698</v>
      </c>
      <c r="R1026" s="16"/>
      <c r="S1026" s="16">
        <v>0.400873889003244</v>
      </c>
      <c r="T1026" s="16">
        <v>0.32680692534639499</v>
      </c>
      <c r="U1026" s="16"/>
      <c r="V1026" s="16">
        <v>0.267691397988359</v>
      </c>
      <c r="W1026" s="16">
        <v>0.34872077126069301</v>
      </c>
      <c r="X1026" s="16">
        <v>0.44877211844978698</v>
      </c>
      <c r="Y1026" s="16">
        <v>0.60408409937067398</v>
      </c>
      <c r="Z1026" s="16"/>
      <c r="AA1026" s="16">
        <v>0.28353064601125599</v>
      </c>
      <c r="AB1026" s="16">
        <v>0.35051994505717898</v>
      </c>
      <c r="AC1026" s="16">
        <v>0.39543049128410401</v>
      </c>
      <c r="AD1026" s="16">
        <v>0.44465349446672903</v>
      </c>
      <c r="AE1026" s="16">
        <v>0.50795010565329601</v>
      </c>
      <c r="AF1026" s="16">
        <v>0.57251864262660801</v>
      </c>
      <c r="AG1026" s="16"/>
      <c r="AH1026" s="16">
        <v>0.42128555923038802</v>
      </c>
      <c r="AI1026" s="16">
        <v>0.43116476688080402</v>
      </c>
      <c r="AJ1026" s="16"/>
      <c r="AK1026" s="16">
        <v>0.376220361002718</v>
      </c>
      <c r="AL1026" s="16">
        <v>0.42896141118921999</v>
      </c>
      <c r="AM1026" s="16"/>
      <c r="AN1026" s="16">
        <v>0.43978245999218002</v>
      </c>
      <c r="AO1026" s="16">
        <v>0.406183140644095</v>
      </c>
      <c r="AP1026" s="16"/>
      <c r="AQ1026" s="16">
        <v>0.40431244369095198</v>
      </c>
      <c r="AR1026" s="16">
        <v>0.312328429345962</v>
      </c>
      <c r="AS1026" s="16">
        <v>0.48614437773048802</v>
      </c>
      <c r="AT1026" s="16"/>
      <c r="AU1026" s="16">
        <v>0.42248828394779098</v>
      </c>
      <c r="AV1026" s="16">
        <v>0.314441659610603</v>
      </c>
      <c r="AW1026" s="16"/>
      <c r="AX1026" s="16">
        <v>0.39956712751791701</v>
      </c>
      <c r="AY1026" s="16">
        <v>0.30164669571147301</v>
      </c>
      <c r="AZ1026" s="16"/>
      <c r="BA1026" s="16">
        <v>0.48938026918559802</v>
      </c>
      <c r="BB1026" s="16">
        <v>0.45223705201909298</v>
      </c>
      <c r="BC1026" s="16"/>
      <c r="BD1026" s="16">
        <v>0.43526277549627401</v>
      </c>
      <c r="BE1026" s="16">
        <v>0.427876422945701</v>
      </c>
    </row>
    <row r="1027" spans="2:57" x14ac:dyDescent="0.35">
      <c r="B1027" t="s">
        <v>691</v>
      </c>
      <c r="C1027" s="16">
        <v>0.21050340423455999</v>
      </c>
      <c r="D1027" s="16">
        <v>0.190541409750071</v>
      </c>
      <c r="E1027" s="16">
        <v>0.229873715837138</v>
      </c>
      <c r="F1027" s="16"/>
      <c r="G1027" s="16">
        <v>0.194683246509957</v>
      </c>
      <c r="H1027" s="16">
        <v>0.17799011069395501</v>
      </c>
      <c r="I1027" s="16">
        <v>0.207783442488951</v>
      </c>
      <c r="J1027" s="16">
        <v>0.20259334101531601</v>
      </c>
      <c r="K1027" s="16">
        <v>0.22882261335896201</v>
      </c>
      <c r="L1027" s="16">
        <v>0.240742249976162</v>
      </c>
      <c r="M1027" s="16"/>
      <c r="N1027" s="16">
        <v>0.22957903050353401</v>
      </c>
      <c r="O1027" s="16">
        <v>0.192988985650144</v>
      </c>
      <c r="P1027" s="16">
        <v>0.25661170392560401</v>
      </c>
      <c r="Q1027" s="16">
        <v>0.13808576488264901</v>
      </c>
      <c r="R1027" s="16"/>
      <c r="S1027" s="16">
        <v>0.225711565427406</v>
      </c>
      <c r="T1027" s="16">
        <v>0.18191160565028</v>
      </c>
      <c r="U1027" s="16"/>
      <c r="V1027" s="16">
        <v>0.24709462861249201</v>
      </c>
      <c r="W1027" s="16">
        <v>0.21484236355605499</v>
      </c>
      <c r="X1027" s="16">
        <v>0.188858005074684</v>
      </c>
      <c r="Y1027" s="16">
        <v>0.10925103675671</v>
      </c>
      <c r="Z1027" s="16"/>
      <c r="AA1027" s="16">
        <v>0.21251379293362199</v>
      </c>
      <c r="AB1027" s="16">
        <v>0.24412598055021401</v>
      </c>
      <c r="AC1027" s="16">
        <v>0.22818456944250301</v>
      </c>
      <c r="AD1027" s="16">
        <v>0.206934621783849</v>
      </c>
      <c r="AE1027" s="16">
        <v>0.14207085663579799</v>
      </c>
      <c r="AF1027" s="16">
        <v>0.15787261813582301</v>
      </c>
      <c r="AG1027" s="16"/>
      <c r="AH1027" s="16">
        <v>0.16438161195408599</v>
      </c>
      <c r="AI1027" s="16">
        <v>0.26629743911967302</v>
      </c>
      <c r="AJ1027" s="16"/>
      <c r="AK1027" s="16">
        <v>0.19979723204397701</v>
      </c>
      <c r="AL1027" s="16">
        <v>0.24961979877740101</v>
      </c>
      <c r="AM1027" s="16"/>
      <c r="AN1027" s="16">
        <v>0.163880428086985</v>
      </c>
      <c r="AO1027" s="16">
        <v>0.262721827721277</v>
      </c>
      <c r="AP1027" s="16"/>
      <c r="AQ1027" s="16">
        <v>0.15234404744882801</v>
      </c>
      <c r="AR1027" s="16">
        <v>0.21656033686432899</v>
      </c>
      <c r="AS1027" s="16">
        <v>0.244132836139696</v>
      </c>
      <c r="AT1027" s="16"/>
      <c r="AU1027" s="16">
        <v>0.21667895161797801</v>
      </c>
      <c r="AV1027" s="16">
        <v>0.204336271705333</v>
      </c>
      <c r="AW1027" s="16"/>
      <c r="AX1027" s="16">
        <v>0.214253174314224</v>
      </c>
      <c r="AY1027" s="16">
        <v>0.23864079517279199</v>
      </c>
      <c r="AZ1027" s="16"/>
      <c r="BA1027" s="16">
        <v>0.15340174352681099</v>
      </c>
      <c r="BB1027" s="16">
        <v>0.1908463244028</v>
      </c>
      <c r="BC1027" s="16"/>
      <c r="BD1027" s="16">
        <v>0.215129058350821</v>
      </c>
      <c r="BE1027" s="16">
        <v>0.210400617503745</v>
      </c>
    </row>
    <row r="1028" spans="2:57" x14ac:dyDescent="0.35">
      <c r="B1028" t="s">
        <v>96</v>
      </c>
      <c r="C1028" s="16">
        <v>0.15938898331110399</v>
      </c>
      <c r="D1028" s="16">
        <v>0.27485116025053402</v>
      </c>
      <c r="E1028" s="16">
        <v>5.0780920148143699E-2</v>
      </c>
      <c r="F1028" s="16"/>
      <c r="G1028" s="16">
        <v>0.11180615288613199</v>
      </c>
      <c r="H1028" s="16">
        <v>0.16044955901453301</v>
      </c>
      <c r="I1028" s="16">
        <v>0.22705050910185701</v>
      </c>
      <c r="J1028" s="16">
        <v>0.13763783502840901</v>
      </c>
      <c r="K1028" s="16">
        <v>0.109550051845209</v>
      </c>
      <c r="L1028" s="16">
        <v>0.18935900326173299</v>
      </c>
      <c r="M1028" s="16"/>
      <c r="N1028" s="16">
        <v>0.17168156521712799</v>
      </c>
      <c r="O1028" s="16">
        <v>0.194845585328456</v>
      </c>
      <c r="P1028" s="16">
        <v>7.1064368806566594E-2</v>
      </c>
      <c r="Q1028" s="16">
        <v>0.26160749504520803</v>
      </c>
      <c r="R1028" s="16"/>
      <c r="S1028" s="16">
        <v>0.175162323575838</v>
      </c>
      <c r="T1028" s="16">
        <v>0.14489531969611399</v>
      </c>
      <c r="U1028" s="16"/>
      <c r="V1028" s="16">
        <v>2.05967693758668E-2</v>
      </c>
      <c r="W1028" s="16">
        <v>0.13387840770463799</v>
      </c>
      <c r="X1028" s="16">
        <v>0.25991411337510301</v>
      </c>
      <c r="Y1028" s="16">
        <v>0.49483306261396398</v>
      </c>
      <c r="Z1028" s="16"/>
      <c r="AA1028" s="16">
        <v>7.1016853077633404E-2</v>
      </c>
      <c r="AB1028" s="16">
        <v>0.10639396450696401</v>
      </c>
      <c r="AC1028" s="16">
        <v>0.167245921841601</v>
      </c>
      <c r="AD1028" s="16">
        <v>0.23771887268288</v>
      </c>
      <c r="AE1028" s="16">
        <v>0.36587924901749802</v>
      </c>
      <c r="AF1028" s="16">
        <v>0.41464602449078503</v>
      </c>
      <c r="AG1028" s="16"/>
      <c r="AH1028" s="16">
        <v>0.256903947276302</v>
      </c>
      <c r="AI1028" s="16">
        <v>0.164867327761131</v>
      </c>
      <c r="AJ1028" s="16"/>
      <c r="AK1028" s="16">
        <v>0.17642312895874099</v>
      </c>
      <c r="AL1028" s="16">
        <v>0.17934161241181901</v>
      </c>
      <c r="AM1028" s="16"/>
      <c r="AN1028" s="16">
        <v>0.27590203190519602</v>
      </c>
      <c r="AO1028" s="16">
        <v>0.143461312922817</v>
      </c>
      <c r="AP1028" s="16"/>
      <c r="AQ1028" s="16">
        <v>0.25196839624212403</v>
      </c>
      <c r="AR1028" s="16">
        <v>9.5768092481632996E-2</v>
      </c>
      <c r="AS1028" s="16">
        <v>0.24201154159079299</v>
      </c>
      <c r="AT1028" s="16"/>
      <c r="AU1028" s="16">
        <v>0.20580933232981399</v>
      </c>
      <c r="AV1028" s="16">
        <v>0.11010538790527</v>
      </c>
      <c r="AW1028" s="16"/>
      <c r="AX1028" s="16">
        <v>0.18531395320369301</v>
      </c>
      <c r="AY1028" s="16">
        <v>6.3005900538681006E-2</v>
      </c>
      <c r="AZ1028" s="16"/>
      <c r="BA1028" s="16">
        <v>0.335978525658787</v>
      </c>
      <c r="BB1028" s="16">
        <v>0.26139072761629301</v>
      </c>
      <c r="BC1028" s="16"/>
      <c r="BD1028" s="16">
        <v>0.22013371714545299</v>
      </c>
      <c r="BE1028" s="16">
        <v>0.21747580544195699</v>
      </c>
    </row>
    <row r="1029" spans="2:57" x14ac:dyDescent="0.35">
      <c r="C1029" s="16"/>
      <c r="D1029" s="16"/>
      <c r="E1029" s="16"/>
      <c r="F1029" s="16"/>
      <c r="G1029" s="16"/>
      <c r="H1029" s="16"/>
      <c r="I1029" s="16"/>
      <c r="J1029" s="16"/>
      <c r="K1029" s="16"/>
      <c r="L1029" s="16"/>
      <c r="M1029" s="16"/>
      <c r="N1029" s="16"/>
      <c r="O1029" s="16"/>
      <c r="P1029" s="16"/>
      <c r="Q1029" s="16"/>
      <c r="R1029" s="16"/>
      <c r="S1029" s="16"/>
      <c r="T1029" s="16"/>
      <c r="U1029" s="16"/>
      <c r="V1029" s="16"/>
      <c r="W1029" s="16"/>
      <c r="X1029" s="16"/>
      <c r="Y1029" s="16"/>
      <c r="Z1029" s="16"/>
      <c r="AA1029" s="16"/>
      <c r="AB1029" s="16"/>
      <c r="AC1029" s="16"/>
      <c r="AD1029" s="16"/>
      <c r="AE1029" s="16"/>
      <c r="AF1029" s="16"/>
      <c r="AG1029" s="16"/>
      <c r="AH1029" s="16"/>
      <c r="AI1029" s="16"/>
      <c r="AJ1029" s="16"/>
      <c r="AK1029" s="16"/>
      <c r="AL1029" s="16"/>
      <c r="AM1029" s="16"/>
      <c r="AN1029" s="16"/>
      <c r="AO1029" s="16"/>
      <c r="AP1029" s="16"/>
      <c r="AQ1029" s="16"/>
      <c r="AR1029" s="16"/>
      <c r="AS1029" s="16"/>
      <c r="AT1029" s="16"/>
      <c r="AU1029" s="16"/>
      <c r="AV1029" s="16"/>
      <c r="AW1029" s="16"/>
      <c r="AX1029" s="16"/>
      <c r="AY1029" s="16"/>
      <c r="AZ1029" s="16"/>
      <c r="BA1029" s="16"/>
      <c r="BB1029" s="16"/>
      <c r="BC1029" s="16"/>
      <c r="BD1029" s="16"/>
      <c r="BE1029" s="16"/>
    </row>
    <row r="1030" spans="2:57" x14ac:dyDescent="0.35">
      <c r="B1030" s="7" t="s">
        <v>796</v>
      </c>
      <c r="C1030" s="16"/>
      <c r="D1030" s="16"/>
      <c r="E1030" s="16"/>
      <c r="F1030" s="16"/>
      <c r="G1030" s="16"/>
      <c r="H1030" s="16"/>
      <c r="I1030" s="16"/>
      <c r="J1030" s="16"/>
      <c r="K1030" s="16"/>
      <c r="L1030" s="16"/>
      <c r="M1030" s="16"/>
      <c r="N1030" s="16"/>
      <c r="O1030" s="16"/>
      <c r="P1030" s="16"/>
      <c r="Q1030" s="16"/>
      <c r="R1030" s="16"/>
      <c r="S1030" s="16"/>
      <c r="T1030" s="16"/>
      <c r="U1030" s="16"/>
      <c r="V1030" s="16"/>
      <c r="W1030" s="16"/>
      <c r="X1030" s="16"/>
      <c r="Y1030" s="16"/>
      <c r="Z1030" s="16"/>
      <c r="AA1030" s="16"/>
      <c r="AB1030" s="16"/>
      <c r="AC1030" s="16"/>
      <c r="AD1030" s="16"/>
      <c r="AE1030" s="16"/>
      <c r="AF1030" s="16"/>
      <c r="AG1030" s="16"/>
      <c r="AH1030" s="16"/>
      <c r="AI1030" s="16"/>
      <c r="AJ1030" s="16"/>
      <c r="AK1030" s="16"/>
      <c r="AL1030" s="16"/>
      <c r="AM1030" s="16"/>
      <c r="AN1030" s="16"/>
      <c r="AO1030" s="16"/>
      <c r="AP1030" s="16"/>
      <c r="AQ1030" s="16"/>
      <c r="AR1030" s="16"/>
      <c r="AS1030" s="16"/>
      <c r="AT1030" s="16"/>
      <c r="AU1030" s="16"/>
      <c r="AV1030" s="16"/>
      <c r="AW1030" s="16"/>
      <c r="AX1030" s="16"/>
      <c r="AY1030" s="16"/>
      <c r="AZ1030" s="16"/>
      <c r="BA1030" s="16"/>
      <c r="BB1030" s="16"/>
      <c r="BC1030" s="16"/>
      <c r="BD1030" s="16"/>
      <c r="BE1030" s="16"/>
    </row>
    <row r="1031" spans="2:57" x14ac:dyDescent="0.35">
      <c r="B1031" s="15" t="s">
        <v>14</v>
      </c>
      <c r="C1031" s="16"/>
      <c r="D1031" s="16"/>
      <c r="E1031" s="16"/>
      <c r="F1031" s="16"/>
      <c r="G1031" s="16"/>
      <c r="H1031" s="16"/>
      <c r="I1031" s="16"/>
      <c r="J1031" s="16"/>
      <c r="K1031" s="16"/>
      <c r="L1031" s="16"/>
      <c r="M1031" s="16"/>
      <c r="N1031" s="16"/>
      <c r="O1031" s="16"/>
      <c r="P1031" s="16"/>
      <c r="Q1031" s="16"/>
      <c r="R1031" s="16"/>
      <c r="S1031" s="16"/>
      <c r="T1031" s="16"/>
      <c r="U1031" s="16"/>
      <c r="V1031" s="16"/>
      <c r="W1031" s="16"/>
      <c r="X1031" s="16"/>
      <c r="Y1031" s="16"/>
      <c r="Z1031" s="16"/>
      <c r="AA1031" s="16"/>
      <c r="AB1031" s="16"/>
      <c r="AC1031" s="16"/>
      <c r="AD1031" s="16"/>
      <c r="AE1031" s="16"/>
      <c r="AF1031" s="16"/>
      <c r="AG1031" s="16"/>
      <c r="AH1031" s="16"/>
      <c r="AI1031" s="16"/>
      <c r="AJ1031" s="16"/>
      <c r="AK1031" s="16"/>
      <c r="AL1031" s="16"/>
      <c r="AM1031" s="16"/>
      <c r="AN1031" s="16"/>
      <c r="AO1031" s="16"/>
      <c r="AP1031" s="16"/>
      <c r="AQ1031" s="16"/>
      <c r="AR1031" s="16"/>
      <c r="AS1031" s="16"/>
      <c r="AT1031" s="16"/>
      <c r="AU1031" s="16"/>
      <c r="AV1031" s="16"/>
      <c r="AW1031" s="16"/>
      <c r="AX1031" s="16"/>
      <c r="AY1031" s="16"/>
      <c r="AZ1031" s="16"/>
      <c r="BA1031" s="16"/>
      <c r="BB1031" s="16"/>
      <c r="BC1031" s="16"/>
      <c r="BD1031" s="16"/>
      <c r="BE1031" s="16"/>
    </row>
    <row r="1032" spans="2:57" x14ac:dyDescent="0.35">
      <c r="B1032" t="s">
        <v>790</v>
      </c>
      <c r="C1032" s="16">
        <v>0.10215727611136199</v>
      </c>
      <c r="D1032" s="16">
        <v>0.1488645510046</v>
      </c>
      <c r="E1032" s="16">
        <v>5.8884788096982402E-2</v>
      </c>
      <c r="F1032" s="16"/>
      <c r="G1032" s="16">
        <v>8.2427516375972301E-2</v>
      </c>
      <c r="H1032" s="16">
        <v>0.16465482554998701</v>
      </c>
      <c r="I1032" s="16">
        <v>0.14497663118669801</v>
      </c>
      <c r="J1032" s="16">
        <v>7.5412405713368297E-2</v>
      </c>
      <c r="K1032" s="16">
        <v>6.3185936707049903E-2</v>
      </c>
      <c r="L1032" s="16">
        <v>7.85924386824111E-2</v>
      </c>
      <c r="M1032" s="16"/>
      <c r="N1032" s="16">
        <v>0.104180730561842</v>
      </c>
      <c r="O1032" s="16">
        <v>7.6660692603791603E-2</v>
      </c>
      <c r="P1032" s="16">
        <v>9.8657175213660298E-2</v>
      </c>
      <c r="Q1032" s="16">
        <v>0.12854569031799101</v>
      </c>
      <c r="R1032" s="16"/>
      <c r="S1032" s="16">
        <v>9.9677906170184696E-2</v>
      </c>
      <c r="T1032" s="16">
        <v>0.106920644774294</v>
      </c>
      <c r="U1032" s="16"/>
      <c r="V1032" s="16">
        <v>8.2970856383225294E-2</v>
      </c>
      <c r="W1032" s="16">
        <v>7.4256386976748398E-2</v>
      </c>
      <c r="X1032" s="16">
        <v>0.140436668824651</v>
      </c>
      <c r="Y1032" s="16">
        <v>0.191445526470888</v>
      </c>
      <c r="Z1032" s="16"/>
      <c r="AA1032" s="16">
        <v>6.3298812535723295E-2</v>
      </c>
      <c r="AB1032" s="16">
        <v>9.82317464845604E-2</v>
      </c>
      <c r="AC1032" s="16">
        <v>6.0543743146741297E-2</v>
      </c>
      <c r="AD1032" s="16">
        <v>0.12756064622657801</v>
      </c>
      <c r="AE1032" s="16">
        <v>0.203006636147537</v>
      </c>
      <c r="AF1032" s="16">
        <v>0.27837083976010102</v>
      </c>
      <c r="AG1032" s="16"/>
      <c r="AH1032" s="16">
        <v>0.137902712397521</v>
      </c>
      <c r="AI1032" s="16">
        <v>9.2183041942596203E-2</v>
      </c>
      <c r="AJ1032" s="16"/>
      <c r="AK1032" s="16">
        <v>0.11764699640267</v>
      </c>
      <c r="AL1032" s="16">
        <v>0.12113394007688599</v>
      </c>
      <c r="AM1032" s="16"/>
      <c r="AN1032" s="16">
        <v>0.12864136929744799</v>
      </c>
      <c r="AO1032" s="16">
        <v>0.108243263566226</v>
      </c>
      <c r="AP1032" s="16"/>
      <c r="AQ1032" s="16">
        <v>0.12939171032572699</v>
      </c>
      <c r="AR1032" s="16">
        <v>6.7558965917404207E-2</v>
      </c>
      <c r="AS1032" s="16">
        <v>0.14992568923076899</v>
      </c>
      <c r="AT1032" s="16"/>
      <c r="AU1032" s="16">
        <v>0.117328503490394</v>
      </c>
      <c r="AV1032" s="16">
        <v>8.1034920720759102E-2</v>
      </c>
      <c r="AW1032" s="16"/>
      <c r="AX1032" s="16">
        <v>0.111738148986498</v>
      </c>
      <c r="AY1032" s="16">
        <v>7.7810449109277105E-2</v>
      </c>
      <c r="AZ1032" s="16"/>
      <c r="BA1032" s="16">
        <v>0.19104105924704601</v>
      </c>
      <c r="BB1032" s="16">
        <v>0.117753088568317</v>
      </c>
      <c r="BC1032" s="16"/>
      <c r="BD1032" s="16">
        <v>0.142013077738913</v>
      </c>
      <c r="BE1032" s="16">
        <v>0.110851923170808</v>
      </c>
    </row>
    <row r="1033" spans="2:57" x14ac:dyDescent="0.35">
      <c r="B1033" t="s">
        <v>791</v>
      </c>
      <c r="C1033" s="16">
        <v>0.157097258519272</v>
      </c>
      <c r="D1033" s="16">
        <v>0.187420505387945</v>
      </c>
      <c r="E1033" s="16">
        <v>0.12756276267695399</v>
      </c>
      <c r="F1033" s="16"/>
      <c r="G1033" s="16">
        <v>0.21377658129187299</v>
      </c>
      <c r="H1033" s="16">
        <v>0.12143911039103999</v>
      </c>
      <c r="I1033" s="16">
        <v>0.165615960097695</v>
      </c>
      <c r="J1033" s="16">
        <v>0.17546924799296101</v>
      </c>
      <c r="K1033" s="16">
        <v>0.167123872627265</v>
      </c>
      <c r="L1033" s="16">
        <v>0.126017557925339</v>
      </c>
      <c r="M1033" s="16"/>
      <c r="N1033" s="16">
        <v>0.156467086799568</v>
      </c>
      <c r="O1033" s="16">
        <v>0.17362080664215801</v>
      </c>
      <c r="P1033" s="16">
        <v>0.13762484905271799</v>
      </c>
      <c r="Q1033" s="16">
        <v>0.17443176995360801</v>
      </c>
      <c r="R1033" s="16"/>
      <c r="S1033" s="16">
        <v>0.15298936334177701</v>
      </c>
      <c r="T1033" s="16">
        <v>0.163790036586133</v>
      </c>
      <c r="U1033" s="16"/>
      <c r="V1033" s="16">
        <v>0.116445907285655</v>
      </c>
      <c r="W1033" s="16">
        <v>0.13977402152504101</v>
      </c>
      <c r="X1033" s="16">
        <v>0.20041057161530501</v>
      </c>
      <c r="Y1033" s="16">
        <v>0.24502252817033801</v>
      </c>
      <c r="Z1033" s="16"/>
      <c r="AA1033" s="16">
        <v>0.117643368032347</v>
      </c>
      <c r="AB1033" s="16">
        <v>0.14282544483611101</v>
      </c>
      <c r="AC1033" s="16">
        <v>0.19197274126414501</v>
      </c>
      <c r="AD1033" s="16">
        <v>0.20921290096439599</v>
      </c>
      <c r="AE1033" s="16">
        <v>0.21829328137242399</v>
      </c>
      <c r="AF1033" s="16">
        <v>8.8136072742900695E-2</v>
      </c>
      <c r="AG1033" s="16"/>
      <c r="AH1033" s="16">
        <v>0.18797473459315001</v>
      </c>
      <c r="AI1033" s="16">
        <v>0.16719838385010199</v>
      </c>
      <c r="AJ1033" s="16"/>
      <c r="AK1033" s="16">
        <v>0.18688034946593901</v>
      </c>
      <c r="AL1033" s="16">
        <v>0.14984299439947801</v>
      </c>
      <c r="AM1033" s="16"/>
      <c r="AN1033" s="16">
        <v>0.208889430509128</v>
      </c>
      <c r="AO1033" s="16">
        <v>0.14972750481574101</v>
      </c>
      <c r="AP1033" s="16"/>
      <c r="AQ1033" s="16">
        <v>0.16205166840291599</v>
      </c>
      <c r="AR1033" s="16">
        <v>0.140214172153098</v>
      </c>
      <c r="AS1033" s="16">
        <v>0.20360287192005899</v>
      </c>
      <c r="AT1033" s="16"/>
      <c r="AU1033" s="16">
        <v>0.175021978917307</v>
      </c>
      <c r="AV1033" s="16">
        <v>0.138742105215863</v>
      </c>
      <c r="AW1033" s="16"/>
      <c r="AX1033" s="16">
        <v>0.17456450009506</v>
      </c>
      <c r="AY1033" s="16">
        <v>9.4303320299401999E-2</v>
      </c>
      <c r="AZ1033" s="16"/>
      <c r="BA1033" s="16">
        <v>0.20163385533817199</v>
      </c>
      <c r="BB1033" s="16">
        <v>0.15349125095839899</v>
      </c>
      <c r="BC1033" s="16"/>
      <c r="BD1033" s="16">
        <v>0.181951508366271</v>
      </c>
      <c r="BE1033" s="16">
        <v>0.17209415320431901</v>
      </c>
    </row>
    <row r="1034" spans="2:57" x14ac:dyDescent="0.35">
      <c r="B1034" t="s">
        <v>792</v>
      </c>
      <c r="C1034" s="16">
        <v>0.18664579826490099</v>
      </c>
      <c r="D1034" s="16">
        <v>0.200674819504606</v>
      </c>
      <c r="E1034" s="16">
        <v>0.17515976891002599</v>
      </c>
      <c r="F1034" s="16"/>
      <c r="G1034" s="16">
        <v>0.189581782354139</v>
      </c>
      <c r="H1034" s="16">
        <v>0.19263210181363299</v>
      </c>
      <c r="I1034" s="16">
        <v>0.18278370331020799</v>
      </c>
      <c r="J1034" s="16">
        <v>0.21410198602543201</v>
      </c>
      <c r="K1034" s="16">
        <v>0.14425089891598999</v>
      </c>
      <c r="L1034" s="16">
        <v>0.19557021613147599</v>
      </c>
      <c r="M1034" s="16"/>
      <c r="N1034" s="16">
        <v>0.21955846535934401</v>
      </c>
      <c r="O1034" s="16">
        <v>0.20631063534577701</v>
      </c>
      <c r="P1034" s="16">
        <v>0.19515869552219201</v>
      </c>
      <c r="Q1034" s="16">
        <v>0.132357891443873</v>
      </c>
      <c r="R1034" s="16"/>
      <c r="S1034" s="16">
        <v>0.18748788916994499</v>
      </c>
      <c r="T1034" s="16">
        <v>0.187237636056759</v>
      </c>
      <c r="U1034" s="16"/>
      <c r="V1034" s="16">
        <v>0.15761632555135199</v>
      </c>
      <c r="W1034" s="16">
        <v>0.19564274305866999</v>
      </c>
      <c r="X1034" s="16">
        <v>0.20964325260050201</v>
      </c>
      <c r="Y1034" s="16">
        <v>0.119179666524577</v>
      </c>
      <c r="Z1034" s="16"/>
      <c r="AA1034" s="16">
        <v>0.20979165758524099</v>
      </c>
      <c r="AB1034" s="16">
        <v>0.169882645630588</v>
      </c>
      <c r="AC1034" s="16">
        <v>0.141397749337624</v>
      </c>
      <c r="AD1034" s="16">
        <v>0.19162480019039099</v>
      </c>
      <c r="AE1034" s="16">
        <v>0.163756752723933</v>
      </c>
      <c r="AF1034" s="16">
        <v>0.168251684973451</v>
      </c>
      <c r="AG1034" s="16"/>
      <c r="AH1034" s="16">
        <v>0.180844837136758</v>
      </c>
      <c r="AI1034" s="16">
        <v>0.16466318991215501</v>
      </c>
      <c r="AJ1034" s="16"/>
      <c r="AK1034" s="16">
        <v>0.191922471848961</v>
      </c>
      <c r="AL1034" s="16">
        <v>0.17965698955525</v>
      </c>
      <c r="AM1034" s="16"/>
      <c r="AN1034" s="16">
        <v>0.184343858677878</v>
      </c>
      <c r="AO1034" s="16">
        <v>0.163536147871995</v>
      </c>
      <c r="AP1034" s="16"/>
      <c r="AQ1034" s="16">
        <v>0.191564126568874</v>
      </c>
      <c r="AR1034" s="16">
        <v>0.238806846235468</v>
      </c>
      <c r="AS1034" s="16">
        <v>0.114606260547215</v>
      </c>
      <c r="AT1034" s="16"/>
      <c r="AU1034" s="16">
        <v>0.18113973434744801</v>
      </c>
      <c r="AV1034" s="16">
        <v>0.19638985510649401</v>
      </c>
      <c r="AW1034" s="16"/>
      <c r="AX1034" s="16">
        <v>0.187065769341108</v>
      </c>
      <c r="AY1034" s="16">
        <v>0.16239777703990299</v>
      </c>
      <c r="AZ1034" s="16"/>
      <c r="BA1034" s="16">
        <v>0.18085809911081599</v>
      </c>
      <c r="BB1034" s="16">
        <v>0.14583694324872101</v>
      </c>
      <c r="BC1034" s="16"/>
      <c r="BD1034" s="16">
        <v>0.17331883284584401</v>
      </c>
      <c r="BE1034" s="16">
        <v>0.19097206176501599</v>
      </c>
    </row>
    <row r="1035" spans="2:57" x14ac:dyDescent="0.35">
      <c r="B1035" t="s">
        <v>793</v>
      </c>
      <c r="C1035" s="16">
        <v>0.160573965678872</v>
      </c>
      <c r="D1035" s="16">
        <v>0.15522348012627801</v>
      </c>
      <c r="E1035" s="16">
        <v>0.167200395690357</v>
      </c>
      <c r="F1035" s="16"/>
      <c r="G1035" s="16">
        <v>0.18175553223799701</v>
      </c>
      <c r="H1035" s="16">
        <v>0.13744134653618501</v>
      </c>
      <c r="I1035" s="16">
        <v>0.18283936310903001</v>
      </c>
      <c r="J1035" s="16">
        <v>0.12590330466525901</v>
      </c>
      <c r="K1035" s="16">
        <v>0.19376497734290499</v>
      </c>
      <c r="L1035" s="16">
        <v>0.150631683072663</v>
      </c>
      <c r="M1035" s="16"/>
      <c r="N1035" s="16">
        <v>0.12729355078854199</v>
      </c>
      <c r="O1035" s="16">
        <v>0.174526886544736</v>
      </c>
      <c r="P1035" s="16">
        <v>0.153838895292046</v>
      </c>
      <c r="Q1035" s="16">
        <v>0.18298424505727201</v>
      </c>
      <c r="R1035" s="16"/>
      <c r="S1035" s="16">
        <v>0.15223213240849301</v>
      </c>
      <c r="T1035" s="16">
        <v>0.17477207826796201</v>
      </c>
      <c r="U1035" s="16"/>
      <c r="V1035" s="16">
        <v>0.14138775785767199</v>
      </c>
      <c r="W1035" s="16">
        <v>0.206157182109968</v>
      </c>
      <c r="X1035" s="16">
        <v>0.127188441120138</v>
      </c>
      <c r="Y1035" s="16">
        <v>0.107759274121716</v>
      </c>
      <c r="Z1035" s="16"/>
      <c r="AA1035" s="16">
        <v>0.18327335257361299</v>
      </c>
      <c r="AB1035" s="16">
        <v>0.14540297708851799</v>
      </c>
      <c r="AC1035" s="16">
        <v>0.12677323885385799</v>
      </c>
      <c r="AD1035" s="16">
        <v>0.163392335334546</v>
      </c>
      <c r="AE1035" s="16">
        <v>0.15490922461876999</v>
      </c>
      <c r="AF1035" s="16">
        <v>6.6409572175541803E-2</v>
      </c>
      <c r="AG1035" s="16"/>
      <c r="AH1035" s="16">
        <v>0.15693108435028</v>
      </c>
      <c r="AI1035" s="16">
        <v>0.174552444416436</v>
      </c>
      <c r="AJ1035" s="16"/>
      <c r="AK1035" s="16">
        <v>0.163747719628306</v>
      </c>
      <c r="AL1035" s="16">
        <v>0.17075764327318199</v>
      </c>
      <c r="AM1035" s="16"/>
      <c r="AN1035" s="16">
        <v>0.18517069935436301</v>
      </c>
      <c r="AO1035" s="16">
        <v>0.16268379029053701</v>
      </c>
      <c r="AP1035" s="16"/>
      <c r="AQ1035" s="16">
        <v>0.18697744304352801</v>
      </c>
      <c r="AR1035" s="16">
        <v>0.15076831301135199</v>
      </c>
      <c r="AS1035" s="16">
        <v>0.173052779472567</v>
      </c>
      <c r="AT1035" s="16"/>
      <c r="AU1035" s="16">
        <v>0.155217429366826</v>
      </c>
      <c r="AV1035" s="16">
        <v>0.169686298536671</v>
      </c>
      <c r="AW1035" s="16"/>
      <c r="AX1035" s="16">
        <v>0.15785976087501299</v>
      </c>
      <c r="AY1035" s="16">
        <v>0.21087901706175899</v>
      </c>
      <c r="AZ1035" s="16"/>
      <c r="BA1035" s="16">
        <v>0.16491674346077301</v>
      </c>
      <c r="BB1035" s="16">
        <v>0.17350482004939699</v>
      </c>
      <c r="BC1035" s="16"/>
      <c r="BD1035" s="16">
        <v>0.197176609345181</v>
      </c>
      <c r="BE1035" s="16">
        <v>0.17170911740454101</v>
      </c>
    </row>
    <row r="1036" spans="2:57" x14ac:dyDescent="0.35">
      <c r="B1036" t="s">
        <v>794</v>
      </c>
      <c r="C1036" s="16">
        <v>0.25917840484536397</v>
      </c>
      <c r="D1036" s="16">
        <v>0.21207727707483401</v>
      </c>
      <c r="E1036" s="16">
        <v>0.30346464319080502</v>
      </c>
      <c r="F1036" s="16"/>
      <c r="G1036" s="16">
        <v>0.21255134188223301</v>
      </c>
      <c r="H1036" s="16">
        <v>0.256282390913259</v>
      </c>
      <c r="I1036" s="16">
        <v>0.26046651425664102</v>
      </c>
      <c r="J1036" s="16">
        <v>0.26152397207808198</v>
      </c>
      <c r="K1036" s="16">
        <v>0.26097375641305698</v>
      </c>
      <c r="L1036" s="16">
        <v>0.28440884682952999</v>
      </c>
      <c r="M1036" s="16"/>
      <c r="N1036" s="16">
        <v>0.24354836095124499</v>
      </c>
      <c r="O1036" s="16">
        <v>0.264186898844542</v>
      </c>
      <c r="P1036" s="16">
        <v>0.280741573508766</v>
      </c>
      <c r="Q1036" s="16">
        <v>0.23133094784212699</v>
      </c>
      <c r="R1036" s="16"/>
      <c r="S1036" s="16">
        <v>0.26212556248546098</v>
      </c>
      <c r="T1036" s="16">
        <v>0.25066299750816801</v>
      </c>
      <c r="U1036" s="16"/>
      <c r="V1036" s="16">
        <v>0.29402727437015502</v>
      </c>
      <c r="W1036" s="16">
        <v>0.26340100972809499</v>
      </c>
      <c r="X1036" s="16">
        <v>0.230930505335178</v>
      </c>
      <c r="Y1036" s="16">
        <v>0.214567180848072</v>
      </c>
      <c r="Z1036" s="16"/>
      <c r="AA1036" s="16">
        <v>0.25141591860248202</v>
      </c>
      <c r="AB1036" s="16">
        <v>0.28470428704822598</v>
      </c>
      <c r="AC1036" s="16">
        <v>0.37276165580670201</v>
      </c>
      <c r="AD1036" s="16">
        <v>0.23400181955855101</v>
      </c>
      <c r="AE1036" s="16">
        <v>0.17075722482979799</v>
      </c>
      <c r="AF1036" s="16">
        <v>0.27998562380161701</v>
      </c>
      <c r="AG1036" s="16"/>
      <c r="AH1036" s="16">
        <v>0.21711520300302201</v>
      </c>
      <c r="AI1036" s="16">
        <v>0.306292371313862</v>
      </c>
      <c r="AJ1036" s="16"/>
      <c r="AK1036" s="16">
        <v>0.22530339145265199</v>
      </c>
      <c r="AL1036" s="16">
        <v>0.29271626006754897</v>
      </c>
      <c r="AM1036" s="16"/>
      <c r="AN1036" s="16">
        <v>0.18781414870430199</v>
      </c>
      <c r="AO1036" s="16">
        <v>0.33880502281583802</v>
      </c>
      <c r="AP1036" s="16"/>
      <c r="AQ1036" s="16">
        <v>0.202511162216125</v>
      </c>
      <c r="AR1036" s="16">
        <v>0.27757330104393402</v>
      </c>
      <c r="AS1036" s="16">
        <v>0.28106526507677498</v>
      </c>
      <c r="AT1036" s="16"/>
      <c r="AU1036" s="16">
        <v>0.26156012434581499</v>
      </c>
      <c r="AV1036" s="16">
        <v>0.25832814257009301</v>
      </c>
      <c r="AW1036" s="16"/>
      <c r="AX1036" s="16">
        <v>0.267508071942267</v>
      </c>
      <c r="AY1036" s="16">
        <v>0.25752296310821998</v>
      </c>
      <c r="AZ1036" s="16"/>
      <c r="BA1036" s="16">
        <v>0.205581941169625</v>
      </c>
      <c r="BB1036" s="16">
        <v>0.33120913067372898</v>
      </c>
      <c r="BC1036" s="16"/>
      <c r="BD1036" s="16">
        <v>0.24452337428575599</v>
      </c>
      <c r="BE1036" s="16">
        <v>0.263778340378652</v>
      </c>
    </row>
    <row r="1037" spans="2:57" x14ac:dyDescent="0.35">
      <c r="B1037" t="s">
        <v>110</v>
      </c>
      <c r="C1037" s="16">
        <v>0.13434729658022901</v>
      </c>
      <c r="D1037" s="16">
        <v>9.5739366901737399E-2</v>
      </c>
      <c r="E1037" s="16">
        <v>0.16772764143487601</v>
      </c>
      <c r="F1037" s="16"/>
      <c r="G1037" s="16">
        <v>0.119907245857786</v>
      </c>
      <c r="H1037" s="16">
        <v>0.12755022479589601</v>
      </c>
      <c r="I1037" s="16">
        <v>6.3317828039729199E-2</v>
      </c>
      <c r="J1037" s="16">
        <v>0.147589083524898</v>
      </c>
      <c r="K1037" s="16">
        <v>0.17070055799373299</v>
      </c>
      <c r="L1037" s="16">
        <v>0.16477925735858001</v>
      </c>
      <c r="M1037" s="16"/>
      <c r="N1037" s="16">
        <v>0.148951805539459</v>
      </c>
      <c r="O1037" s="16">
        <v>0.10469408001899499</v>
      </c>
      <c r="P1037" s="16">
        <v>0.13397881141061899</v>
      </c>
      <c r="Q1037" s="16">
        <v>0.150349455385129</v>
      </c>
      <c r="R1037" s="16"/>
      <c r="S1037" s="16">
        <v>0.14548714642413901</v>
      </c>
      <c r="T1037" s="16">
        <v>0.116616606806684</v>
      </c>
      <c r="U1037" s="16"/>
      <c r="V1037" s="16">
        <v>0.20755187855193999</v>
      </c>
      <c r="W1037" s="16">
        <v>0.12076865660147799</v>
      </c>
      <c r="X1037" s="16">
        <v>9.1390560504225699E-2</v>
      </c>
      <c r="Y1037" s="16">
        <v>0.12202582386440899</v>
      </c>
      <c r="Z1037" s="16"/>
      <c r="AA1037" s="16">
        <v>0.17457689067059301</v>
      </c>
      <c r="AB1037" s="16">
        <v>0.15895289891199599</v>
      </c>
      <c r="AC1037" s="16">
        <v>0.10655087159093</v>
      </c>
      <c r="AD1037" s="16">
        <v>7.4207497725537197E-2</v>
      </c>
      <c r="AE1037" s="16">
        <v>8.9276880307537804E-2</v>
      </c>
      <c r="AF1037" s="16">
        <v>0.118846206546388</v>
      </c>
      <c r="AG1037" s="16"/>
      <c r="AH1037" s="16">
        <v>0.119231428519269</v>
      </c>
      <c r="AI1037" s="16">
        <v>9.5110568564848605E-2</v>
      </c>
      <c r="AJ1037" s="16"/>
      <c r="AK1037" s="16">
        <v>0.114499071201473</v>
      </c>
      <c r="AL1037" s="16">
        <v>8.5892172627655E-2</v>
      </c>
      <c r="AM1037" s="16"/>
      <c r="AN1037" s="16">
        <v>0.10514049345688101</v>
      </c>
      <c r="AO1037" s="16">
        <v>7.7004270639663294E-2</v>
      </c>
      <c r="AP1037" s="16"/>
      <c r="AQ1037" s="16">
        <v>0.12750388944283</v>
      </c>
      <c r="AR1037" s="16">
        <v>0.12507840163874401</v>
      </c>
      <c r="AS1037" s="16">
        <v>7.7747133752615105E-2</v>
      </c>
      <c r="AT1037" s="16"/>
      <c r="AU1037" s="16">
        <v>0.109732229532211</v>
      </c>
      <c r="AV1037" s="16">
        <v>0.15581867785011999</v>
      </c>
      <c r="AW1037" s="16"/>
      <c r="AX1037" s="16">
        <v>0.10126374876005401</v>
      </c>
      <c r="AY1037" s="16">
        <v>0.197086473381439</v>
      </c>
      <c r="AZ1037" s="16"/>
      <c r="BA1037" s="16">
        <v>5.59683016735677E-2</v>
      </c>
      <c r="BB1037" s="16">
        <v>7.8204766501437095E-2</v>
      </c>
      <c r="BC1037" s="16"/>
      <c r="BD1037" s="16">
        <v>6.10165974180353E-2</v>
      </c>
      <c r="BE1037" s="16">
        <v>9.0594404076664206E-2</v>
      </c>
    </row>
    <row r="1038" spans="2:57" x14ac:dyDescent="0.35">
      <c r="B1038" t="s">
        <v>690</v>
      </c>
      <c r="C1038" s="16">
        <v>0.25925453463063403</v>
      </c>
      <c r="D1038" s="16">
        <v>0.33628505639254502</v>
      </c>
      <c r="E1038" s="16">
        <v>0.18644755077393699</v>
      </c>
      <c r="F1038" s="16"/>
      <c r="G1038" s="16">
        <v>0.296204097667845</v>
      </c>
      <c r="H1038" s="16">
        <v>0.286093935941027</v>
      </c>
      <c r="I1038" s="16">
        <v>0.31059259128439198</v>
      </c>
      <c r="J1038" s="16">
        <v>0.25088165370632998</v>
      </c>
      <c r="K1038" s="16">
        <v>0.230309809334315</v>
      </c>
      <c r="L1038" s="16">
        <v>0.20460999660775001</v>
      </c>
      <c r="M1038" s="16"/>
      <c r="N1038" s="16">
        <v>0.26064781736141002</v>
      </c>
      <c r="O1038" s="16">
        <v>0.250281499245949</v>
      </c>
      <c r="P1038" s="16">
        <v>0.23628202426637801</v>
      </c>
      <c r="Q1038" s="16">
        <v>0.302977460271599</v>
      </c>
      <c r="R1038" s="16"/>
      <c r="S1038" s="16">
        <v>0.252667269511962</v>
      </c>
      <c r="T1038" s="16">
        <v>0.27071068136042697</v>
      </c>
      <c r="U1038" s="16"/>
      <c r="V1038" s="16">
        <v>0.19941676366888</v>
      </c>
      <c r="W1038" s="16">
        <v>0.21403040850179</v>
      </c>
      <c r="X1038" s="16">
        <v>0.34084724043995601</v>
      </c>
      <c r="Y1038" s="16">
        <v>0.43646805464122701</v>
      </c>
      <c r="Z1038" s="16"/>
      <c r="AA1038" s="16">
        <v>0.18094218056807099</v>
      </c>
      <c r="AB1038" s="16">
        <v>0.24105719132067199</v>
      </c>
      <c r="AC1038" s="16">
        <v>0.25251648441088698</v>
      </c>
      <c r="AD1038" s="16">
        <v>0.33677354719097402</v>
      </c>
      <c r="AE1038" s="16">
        <v>0.42129991751996099</v>
      </c>
      <c r="AF1038" s="16">
        <v>0.36650691250300199</v>
      </c>
      <c r="AG1038" s="16"/>
      <c r="AH1038" s="16">
        <v>0.325877446990671</v>
      </c>
      <c r="AI1038" s="16">
        <v>0.25938142579269802</v>
      </c>
      <c r="AJ1038" s="16"/>
      <c r="AK1038" s="16">
        <v>0.30452734586860902</v>
      </c>
      <c r="AL1038" s="16">
        <v>0.27097693447636401</v>
      </c>
      <c r="AM1038" s="16"/>
      <c r="AN1038" s="16">
        <v>0.33753079980657702</v>
      </c>
      <c r="AO1038" s="16">
        <v>0.25797076838196698</v>
      </c>
      <c r="AP1038" s="16"/>
      <c r="AQ1038" s="16">
        <v>0.29144337872864301</v>
      </c>
      <c r="AR1038" s="16">
        <v>0.20777313807050199</v>
      </c>
      <c r="AS1038" s="16">
        <v>0.35352856115082798</v>
      </c>
      <c r="AT1038" s="16"/>
      <c r="AU1038" s="16">
        <v>0.29235048240770001</v>
      </c>
      <c r="AV1038" s="16">
        <v>0.21977702593662199</v>
      </c>
      <c r="AW1038" s="16"/>
      <c r="AX1038" s="16">
        <v>0.286302649081558</v>
      </c>
      <c r="AY1038" s="16">
        <v>0.17211376940867901</v>
      </c>
      <c r="AZ1038" s="16"/>
      <c r="BA1038" s="16">
        <v>0.39267491458521903</v>
      </c>
      <c r="BB1038" s="16">
        <v>0.27124433952671601</v>
      </c>
      <c r="BC1038" s="16"/>
      <c r="BD1038" s="16">
        <v>0.32396458610518403</v>
      </c>
      <c r="BE1038" s="16">
        <v>0.28294607637512698</v>
      </c>
    </row>
    <row r="1039" spans="2:57" x14ac:dyDescent="0.35">
      <c r="B1039" t="s">
        <v>691</v>
      </c>
      <c r="C1039" s="16">
        <v>0.41975237052423697</v>
      </c>
      <c r="D1039" s="16">
        <v>0.36730075720111199</v>
      </c>
      <c r="E1039" s="16">
        <v>0.47066503888116201</v>
      </c>
      <c r="F1039" s="16"/>
      <c r="G1039" s="16">
        <v>0.39430687412023002</v>
      </c>
      <c r="H1039" s="16">
        <v>0.393723737449444</v>
      </c>
      <c r="I1039" s="16">
        <v>0.44330587736567101</v>
      </c>
      <c r="J1039" s="16">
        <v>0.38742727674334099</v>
      </c>
      <c r="K1039" s="16">
        <v>0.45473873375596202</v>
      </c>
      <c r="L1039" s="16">
        <v>0.435040529902193</v>
      </c>
      <c r="M1039" s="16"/>
      <c r="N1039" s="16">
        <v>0.37084191173978698</v>
      </c>
      <c r="O1039" s="16">
        <v>0.43871378538927802</v>
      </c>
      <c r="P1039" s="16">
        <v>0.43458046880081103</v>
      </c>
      <c r="Q1039" s="16">
        <v>0.414315192899399</v>
      </c>
      <c r="R1039" s="16"/>
      <c r="S1039" s="16">
        <v>0.41435769489395502</v>
      </c>
      <c r="T1039" s="16">
        <v>0.42543507577612999</v>
      </c>
      <c r="U1039" s="16"/>
      <c r="V1039" s="16">
        <v>0.43541503222782701</v>
      </c>
      <c r="W1039" s="16">
        <v>0.46955819183806302</v>
      </c>
      <c r="X1039" s="16">
        <v>0.358118946455316</v>
      </c>
      <c r="Y1039" s="16">
        <v>0.32232645496978801</v>
      </c>
      <c r="Z1039" s="16"/>
      <c r="AA1039" s="16">
        <v>0.43468927117609502</v>
      </c>
      <c r="AB1039" s="16">
        <v>0.43010726413674399</v>
      </c>
      <c r="AC1039" s="16">
        <v>0.49953489466056</v>
      </c>
      <c r="AD1039" s="16">
        <v>0.39739415489309798</v>
      </c>
      <c r="AE1039" s="16">
        <v>0.32566644944856799</v>
      </c>
      <c r="AF1039" s="16">
        <v>0.34639519597715901</v>
      </c>
      <c r="AG1039" s="16"/>
      <c r="AH1039" s="16">
        <v>0.37404628735330198</v>
      </c>
      <c r="AI1039" s="16">
        <v>0.48084481573029803</v>
      </c>
      <c r="AJ1039" s="16"/>
      <c r="AK1039" s="16">
        <v>0.38905111108095702</v>
      </c>
      <c r="AL1039" s="16">
        <v>0.46347390334073102</v>
      </c>
      <c r="AM1039" s="16"/>
      <c r="AN1039" s="16">
        <v>0.372984848058664</v>
      </c>
      <c r="AO1039" s="16">
        <v>0.50148881310637505</v>
      </c>
      <c r="AP1039" s="16"/>
      <c r="AQ1039" s="16">
        <v>0.38948860525965301</v>
      </c>
      <c r="AR1039" s="16">
        <v>0.42834161405528598</v>
      </c>
      <c r="AS1039" s="16">
        <v>0.45411804454934201</v>
      </c>
      <c r="AT1039" s="16"/>
      <c r="AU1039" s="16">
        <v>0.41677755371264102</v>
      </c>
      <c r="AV1039" s="16">
        <v>0.42801444110676401</v>
      </c>
      <c r="AW1039" s="16"/>
      <c r="AX1039" s="16">
        <v>0.42536783281728002</v>
      </c>
      <c r="AY1039" s="16">
        <v>0.46840198016998003</v>
      </c>
      <c r="AZ1039" s="16"/>
      <c r="BA1039" s="16">
        <v>0.37049868463039798</v>
      </c>
      <c r="BB1039" s="16">
        <v>0.50471395072312597</v>
      </c>
      <c r="BC1039" s="16"/>
      <c r="BD1039" s="16">
        <v>0.44169998363093699</v>
      </c>
      <c r="BE1039" s="16">
        <v>0.43548745778319298</v>
      </c>
    </row>
    <row r="1040" spans="2:57" x14ac:dyDescent="0.35">
      <c r="B1040" t="s">
        <v>96</v>
      </c>
      <c r="C1040" s="16">
        <v>-0.160497835893603</v>
      </c>
      <c r="D1040" s="16">
        <v>-3.1015700808566998E-2</v>
      </c>
      <c r="E1040" s="16">
        <v>-0.28421748810722602</v>
      </c>
      <c r="F1040" s="16"/>
      <c r="G1040" s="16">
        <v>-9.8102776452384396E-2</v>
      </c>
      <c r="H1040" s="16">
        <v>-0.107629801508416</v>
      </c>
      <c r="I1040" s="16">
        <v>-0.132713286081278</v>
      </c>
      <c r="J1040" s="16">
        <v>-0.13654562303701101</v>
      </c>
      <c r="K1040" s="16">
        <v>-0.224428924421647</v>
      </c>
      <c r="L1040" s="16">
        <v>-0.23043053329444299</v>
      </c>
      <c r="M1040" s="16"/>
      <c r="N1040" s="16">
        <v>-0.110194094378377</v>
      </c>
      <c r="O1040" s="16">
        <v>-0.18843228614332899</v>
      </c>
      <c r="P1040" s="16">
        <v>-0.19829844453443299</v>
      </c>
      <c r="Q1040" s="16">
        <v>-0.1113377326278</v>
      </c>
      <c r="R1040" s="16"/>
      <c r="S1040" s="16">
        <v>-0.16169042538199299</v>
      </c>
      <c r="T1040" s="16">
        <v>-0.15472439441570299</v>
      </c>
      <c r="U1040" s="16"/>
      <c r="V1040" s="16">
        <v>-0.23599826855894701</v>
      </c>
      <c r="W1040" s="16">
        <v>-0.25552778333627302</v>
      </c>
      <c r="X1040" s="16">
        <v>-1.7271706015360301E-2</v>
      </c>
      <c r="Y1040" s="16">
        <v>0.114141599671438</v>
      </c>
      <c r="Z1040" s="16"/>
      <c r="AA1040" s="16">
        <v>-0.25374709060802397</v>
      </c>
      <c r="AB1040" s="16">
        <v>-0.189050072816072</v>
      </c>
      <c r="AC1040" s="16">
        <v>-0.247018410249673</v>
      </c>
      <c r="AD1040" s="16">
        <v>-6.0620607702123401E-2</v>
      </c>
      <c r="AE1040" s="16">
        <v>9.5633468071392697E-2</v>
      </c>
      <c r="AF1040" s="16">
        <v>2.01117165258426E-2</v>
      </c>
      <c r="AG1040" s="16"/>
      <c r="AH1040" s="16">
        <v>-4.8168840362630298E-2</v>
      </c>
      <c r="AI1040" s="16">
        <v>-0.22146338993760001</v>
      </c>
      <c r="AJ1040" s="16"/>
      <c r="AK1040" s="16">
        <v>-8.4523765212348695E-2</v>
      </c>
      <c r="AL1040" s="16">
        <v>-0.19249696886436701</v>
      </c>
      <c r="AM1040" s="16"/>
      <c r="AN1040" s="16">
        <v>-3.5454048252087901E-2</v>
      </c>
      <c r="AO1040" s="16">
        <v>-0.24351804472440799</v>
      </c>
      <c r="AP1040" s="16"/>
      <c r="AQ1040" s="16">
        <v>-9.8045226531009597E-2</v>
      </c>
      <c r="AR1040" s="16">
        <v>-0.22056847598478399</v>
      </c>
      <c r="AS1040" s="16">
        <v>-0.10058948339851299</v>
      </c>
      <c r="AT1040" s="16"/>
      <c r="AU1040" s="16">
        <v>-0.124427071304941</v>
      </c>
      <c r="AV1040" s="16">
        <v>-0.20823741517014099</v>
      </c>
      <c r="AW1040" s="16"/>
      <c r="AX1040" s="16">
        <v>-0.13906518373572199</v>
      </c>
      <c r="AY1040" s="16">
        <v>-0.29628821076130102</v>
      </c>
      <c r="AZ1040" s="16"/>
      <c r="BA1040" s="16">
        <v>2.2176229954820801E-2</v>
      </c>
      <c r="BB1040" s="16">
        <v>-0.23346961119640999</v>
      </c>
      <c r="BC1040" s="16"/>
      <c r="BD1040" s="16">
        <v>-0.117735397525753</v>
      </c>
      <c r="BE1040" s="16">
        <v>-0.152541381408066</v>
      </c>
    </row>
    <row r="1041" spans="2:57" x14ac:dyDescent="0.35">
      <c r="C1041" s="16"/>
      <c r="D1041" s="16"/>
      <c r="E1041" s="16"/>
      <c r="F1041" s="16"/>
      <c r="G1041" s="16"/>
      <c r="H1041" s="16"/>
      <c r="I1041" s="16"/>
      <c r="J1041" s="16"/>
      <c r="K1041" s="16"/>
      <c r="L1041" s="16"/>
      <c r="M1041" s="16"/>
      <c r="N1041" s="16"/>
      <c r="O1041" s="16"/>
      <c r="P1041" s="16"/>
      <c r="Q1041" s="16"/>
      <c r="R1041" s="16"/>
      <c r="S1041" s="16"/>
      <c r="T1041" s="16"/>
      <c r="U1041" s="16"/>
      <c r="V1041" s="16"/>
      <c r="W1041" s="16"/>
      <c r="X1041" s="16"/>
      <c r="Y1041" s="16"/>
      <c r="Z1041" s="16"/>
      <c r="AA1041" s="16"/>
      <c r="AB1041" s="16"/>
      <c r="AC1041" s="16"/>
      <c r="AD1041" s="16"/>
      <c r="AE1041" s="16"/>
      <c r="AF1041" s="16"/>
      <c r="AG1041" s="16"/>
      <c r="AH1041" s="16"/>
      <c r="AI1041" s="16"/>
      <c r="AJ1041" s="16"/>
      <c r="AK1041" s="16"/>
      <c r="AL1041" s="16"/>
      <c r="AM1041" s="16"/>
      <c r="AN1041" s="16"/>
      <c r="AO1041" s="16"/>
      <c r="AP1041" s="16"/>
      <c r="AQ1041" s="16"/>
      <c r="AR1041" s="16"/>
      <c r="AS1041" s="16"/>
      <c r="AT1041" s="16"/>
      <c r="AU1041" s="16"/>
      <c r="AV1041" s="16"/>
      <c r="AW1041" s="16"/>
      <c r="AX1041" s="16"/>
      <c r="AY1041" s="16"/>
      <c r="AZ1041" s="16"/>
      <c r="BA1041" s="16"/>
      <c r="BB1041" s="16"/>
      <c r="BC1041" s="16"/>
      <c r="BD1041" s="16"/>
      <c r="BE1041" s="16"/>
    </row>
    <row r="1042" spans="2:57" x14ac:dyDescent="0.35">
      <c r="B1042" s="7" t="s">
        <v>352</v>
      </c>
      <c r="C1042" s="16"/>
      <c r="D1042" s="16"/>
      <c r="E1042" s="16"/>
      <c r="F1042" s="16"/>
      <c r="G1042" s="16"/>
      <c r="H1042" s="16"/>
      <c r="I1042" s="16"/>
      <c r="J1042" s="16"/>
      <c r="K1042" s="16"/>
      <c r="L1042" s="16"/>
      <c r="M1042" s="16"/>
      <c r="N1042" s="16"/>
      <c r="O1042" s="16"/>
      <c r="P1042" s="16"/>
      <c r="Q1042" s="16"/>
      <c r="R1042" s="16"/>
      <c r="S1042" s="16"/>
      <c r="T1042" s="16"/>
      <c r="U1042" s="16"/>
      <c r="V1042" s="16"/>
      <c r="W1042" s="16"/>
      <c r="X1042" s="16"/>
      <c r="Y1042" s="16"/>
      <c r="Z1042" s="16"/>
      <c r="AA1042" s="16"/>
      <c r="AB1042" s="16"/>
      <c r="AC1042" s="16"/>
      <c r="AD1042" s="16"/>
      <c r="AE1042" s="16"/>
      <c r="AF1042" s="16"/>
      <c r="AG1042" s="16"/>
      <c r="AH1042" s="16"/>
      <c r="AI1042" s="16"/>
      <c r="AJ1042" s="16"/>
      <c r="AK1042" s="16"/>
      <c r="AL1042" s="16"/>
      <c r="AM1042" s="16"/>
      <c r="AN1042" s="16"/>
      <c r="AO1042" s="16"/>
      <c r="AP1042" s="16"/>
      <c r="AQ1042" s="16"/>
      <c r="AR1042" s="16"/>
      <c r="AS1042" s="16"/>
      <c r="AT1042" s="16"/>
      <c r="AU1042" s="16"/>
      <c r="AV1042" s="16"/>
      <c r="AW1042" s="16"/>
      <c r="AX1042" s="16"/>
      <c r="AY1042" s="16"/>
      <c r="AZ1042" s="16"/>
      <c r="BA1042" s="16"/>
      <c r="BB1042" s="16"/>
      <c r="BC1042" s="16"/>
      <c r="BD1042" s="16"/>
      <c r="BE1042" s="16"/>
    </row>
    <row r="1043" spans="2:57" x14ac:dyDescent="0.35">
      <c r="B1043" s="15" t="s">
        <v>14</v>
      </c>
      <c r="C1043" s="16"/>
      <c r="D1043" s="16"/>
      <c r="E1043" s="16"/>
      <c r="F1043" s="16"/>
      <c r="G1043" s="16"/>
      <c r="H1043" s="16"/>
      <c r="I1043" s="16"/>
      <c r="J1043" s="16"/>
      <c r="K1043" s="16"/>
      <c r="L1043" s="16"/>
      <c r="M1043" s="16"/>
      <c r="N1043" s="16"/>
      <c r="O1043" s="16"/>
      <c r="P1043" s="16"/>
      <c r="Q1043" s="16"/>
      <c r="R1043" s="16"/>
      <c r="S1043" s="16"/>
      <c r="T1043" s="16"/>
      <c r="U1043" s="16"/>
      <c r="V1043" s="16"/>
      <c r="W1043" s="16"/>
      <c r="X1043" s="16"/>
      <c r="Y1043" s="16"/>
      <c r="Z1043" s="16"/>
      <c r="AA1043" s="16"/>
      <c r="AB1043" s="16"/>
      <c r="AC1043" s="16"/>
      <c r="AD1043" s="16"/>
      <c r="AE1043" s="16"/>
      <c r="AF1043" s="16"/>
      <c r="AG1043" s="16"/>
      <c r="AH1043" s="16"/>
      <c r="AI1043" s="16"/>
      <c r="AJ1043" s="16"/>
      <c r="AK1043" s="16"/>
      <c r="AL1043" s="16"/>
      <c r="AM1043" s="16"/>
      <c r="AN1043" s="16"/>
      <c r="AO1043" s="16"/>
      <c r="AP1043" s="16"/>
      <c r="AQ1043" s="16"/>
      <c r="AR1043" s="16"/>
      <c r="AS1043" s="16"/>
      <c r="AT1043" s="16"/>
      <c r="AU1043" s="16"/>
      <c r="AV1043" s="16"/>
      <c r="AW1043" s="16"/>
      <c r="AX1043" s="16"/>
      <c r="AY1043" s="16"/>
      <c r="AZ1043" s="16"/>
      <c r="BA1043" s="16"/>
      <c r="BB1043" s="16"/>
      <c r="BC1043" s="16"/>
      <c r="BD1043" s="16"/>
      <c r="BE1043" s="16"/>
    </row>
    <row r="1044" spans="2:57" x14ac:dyDescent="0.35">
      <c r="B1044" t="s">
        <v>797</v>
      </c>
      <c r="C1044" s="16">
        <v>0.48978668594217301</v>
      </c>
      <c r="D1044" s="16">
        <v>0.50236711448546201</v>
      </c>
      <c r="E1044" s="16">
        <v>0.47751026790759898</v>
      </c>
      <c r="F1044" s="16"/>
      <c r="G1044" s="16">
        <v>0.47573205459683798</v>
      </c>
      <c r="H1044" s="16">
        <v>0.59674548866920996</v>
      </c>
      <c r="I1044" s="16">
        <v>0.50643930764187195</v>
      </c>
      <c r="J1044" s="16">
        <v>0.46215858503280199</v>
      </c>
      <c r="K1044" s="16">
        <v>0.48410585457354999</v>
      </c>
      <c r="L1044" s="16">
        <v>0.42007993270103799</v>
      </c>
      <c r="M1044" s="16"/>
      <c r="N1044" s="16">
        <v>0.482046954519608</v>
      </c>
      <c r="O1044" s="16">
        <v>0.49075210497926303</v>
      </c>
      <c r="P1044" s="16">
        <v>0.52107632613702004</v>
      </c>
      <c r="Q1044" s="16">
        <v>0.44420767292649499</v>
      </c>
      <c r="R1044" s="16"/>
      <c r="S1044" s="16">
        <v>0.486321755086216</v>
      </c>
      <c r="T1044" s="16">
        <v>0.49663283231952599</v>
      </c>
      <c r="U1044" s="16"/>
      <c r="V1044" s="16">
        <v>0.46188119129659899</v>
      </c>
      <c r="W1044" s="16">
        <v>0.52000257431413299</v>
      </c>
      <c r="X1044" s="16">
        <v>0.47595715476321399</v>
      </c>
      <c r="Y1044" s="16">
        <v>0.48592558911026001</v>
      </c>
      <c r="Z1044" s="16"/>
      <c r="AA1044" s="16">
        <v>0.43895087214609102</v>
      </c>
      <c r="AB1044" s="16">
        <v>0.54648057466779598</v>
      </c>
      <c r="AC1044" s="16">
        <v>0.560818144635577</v>
      </c>
      <c r="AD1044" s="16">
        <v>0.50313119686792895</v>
      </c>
      <c r="AE1044" s="16">
        <v>0.49188599198244498</v>
      </c>
      <c r="AF1044" s="16">
        <v>0.47767893927032601</v>
      </c>
      <c r="AG1044" s="16"/>
      <c r="AH1044" s="16">
        <v>0.45052647863080902</v>
      </c>
      <c r="AI1044" s="16">
        <v>0.54254720889575203</v>
      </c>
      <c r="AJ1044" s="16"/>
      <c r="AK1044" s="16">
        <v>0.46269877985739999</v>
      </c>
      <c r="AL1044" s="16">
        <v>0.56113925294388001</v>
      </c>
      <c r="AM1044" s="16"/>
      <c r="AN1044" s="16">
        <v>0.41614072474269298</v>
      </c>
      <c r="AO1044" s="16">
        <v>0.59239353853906596</v>
      </c>
      <c r="AP1044" s="16"/>
      <c r="AQ1044" s="16">
        <v>0.44193109343392101</v>
      </c>
      <c r="AR1044" s="16">
        <v>0.49467095250160897</v>
      </c>
      <c r="AS1044" s="16">
        <v>0.56200148546407103</v>
      </c>
      <c r="AT1044" s="16"/>
      <c r="AU1044" s="16">
        <v>0.470004708796322</v>
      </c>
      <c r="AV1044" s="16">
        <v>0.51400992492720199</v>
      </c>
      <c r="AW1044" s="16"/>
      <c r="AX1044" s="16">
        <v>0.52006531365436304</v>
      </c>
      <c r="AY1044" s="16">
        <v>0.41901161838384998</v>
      </c>
      <c r="AZ1044" s="16"/>
      <c r="BA1044" s="16">
        <v>0.51076003298404504</v>
      </c>
      <c r="BB1044" s="16">
        <v>0.61932783476846998</v>
      </c>
      <c r="BC1044" s="16"/>
      <c r="BD1044" s="16">
        <v>0.53779897566853896</v>
      </c>
      <c r="BE1044" s="16">
        <v>0.51449242548751295</v>
      </c>
    </row>
    <row r="1045" spans="2:57" x14ac:dyDescent="0.35">
      <c r="B1045" t="s">
        <v>798</v>
      </c>
      <c r="C1045" s="16">
        <v>0.30226718611467701</v>
      </c>
      <c r="D1045" s="16">
        <v>0.34340949128882903</v>
      </c>
      <c r="E1045" s="16">
        <v>0.26388668723985897</v>
      </c>
      <c r="F1045" s="16"/>
      <c r="G1045" s="16">
        <v>0.29869728528558698</v>
      </c>
      <c r="H1045" s="16">
        <v>0.228300133531843</v>
      </c>
      <c r="I1045" s="16">
        <v>0.37269542323874699</v>
      </c>
      <c r="J1045" s="16">
        <v>0.27652127633343099</v>
      </c>
      <c r="K1045" s="16">
        <v>0.30754129104829397</v>
      </c>
      <c r="L1045" s="16">
        <v>0.32752428327003102</v>
      </c>
      <c r="M1045" s="16"/>
      <c r="N1045" s="16">
        <v>0.30401359647547299</v>
      </c>
      <c r="O1045" s="16">
        <v>0.30894905199002498</v>
      </c>
      <c r="P1045" s="16">
        <v>0.26690158326868402</v>
      </c>
      <c r="Q1045" s="16">
        <v>0.35200821247407599</v>
      </c>
      <c r="R1045" s="16"/>
      <c r="S1045" s="16">
        <v>0.29694296879258503</v>
      </c>
      <c r="T1045" s="16">
        <v>0.31224568813371201</v>
      </c>
      <c r="U1045" s="16"/>
      <c r="V1045" s="16">
        <v>0.29076665923742701</v>
      </c>
      <c r="W1045" s="16">
        <v>0.26452310943443402</v>
      </c>
      <c r="X1045" s="16">
        <v>0.35781578234223599</v>
      </c>
      <c r="Y1045" s="16">
        <v>0.31302628386854398</v>
      </c>
      <c r="Z1045" s="16"/>
      <c r="AA1045" s="16">
        <v>0.273022209761347</v>
      </c>
      <c r="AB1045" s="16">
        <v>0.265539960833929</v>
      </c>
      <c r="AC1045" s="16">
        <v>0.318687495807155</v>
      </c>
      <c r="AD1045" s="16">
        <v>0.34867750439692902</v>
      </c>
      <c r="AE1045" s="16">
        <v>0.37252041765159399</v>
      </c>
      <c r="AF1045" s="16">
        <v>0.30691332555258699</v>
      </c>
      <c r="AG1045" s="16"/>
      <c r="AH1045" s="16">
        <v>0.35960563169528098</v>
      </c>
      <c r="AI1045" s="16">
        <v>0.30681238364764701</v>
      </c>
      <c r="AJ1045" s="16"/>
      <c r="AK1045" s="16">
        <v>0.36833403150309801</v>
      </c>
      <c r="AL1045" s="16">
        <v>0.26550940783504401</v>
      </c>
      <c r="AM1045" s="16"/>
      <c r="AN1045" s="16">
        <v>0.40388997920012498</v>
      </c>
      <c r="AO1045" s="16">
        <v>0.266374340204386</v>
      </c>
      <c r="AP1045" s="16"/>
      <c r="AQ1045" s="16">
        <v>0.39898146125259298</v>
      </c>
      <c r="AR1045" s="16">
        <v>0.28239752312368999</v>
      </c>
      <c r="AS1045" s="16">
        <v>0.30305710059450403</v>
      </c>
      <c r="AT1045" s="16"/>
      <c r="AU1045" s="16">
        <v>0.32992585916768702</v>
      </c>
      <c r="AV1045" s="16">
        <v>0.274990585858502</v>
      </c>
      <c r="AW1045" s="16"/>
      <c r="AX1045" s="16">
        <v>0.31802241218694599</v>
      </c>
      <c r="AY1045" s="16">
        <v>0.26443151722304797</v>
      </c>
      <c r="AZ1045" s="16"/>
      <c r="BA1045" s="16">
        <v>0.372322700868848</v>
      </c>
      <c r="BB1045" s="16">
        <v>0.26899618803123498</v>
      </c>
      <c r="BC1045" s="16"/>
      <c r="BD1045" s="16">
        <v>0.36016272687190398</v>
      </c>
      <c r="BE1045" s="16">
        <v>0.344965245790046</v>
      </c>
    </row>
    <row r="1046" spans="2:57" x14ac:dyDescent="0.35">
      <c r="B1046" t="s">
        <v>103</v>
      </c>
      <c r="C1046" s="16">
        <v>0.20794612794315001</v>
      </c>
      <c r="D1046" s="16">
        <v>0.15422339422570899</v>
      </c>
      <c r="E1046" s="16">
        <v>0.25860304485254199</v>
      </c>
      <c r="F1046" s="16"/>
      <c r="G1046" s="16">
        <v>0.22557066011757401</v>
      </c>
      <c r="H1046" s="16">
        <v>0.17495437779894699</v>
      </c>
      <c r="I1046" s="16">
        <v>0.120865269119381</v>
      </c>
      <c r="J1046" s="16">
        <v>0.26132013863376702</v>
      </c>
      <c r="K1046" s="16">
        <v>0.20835285437815601</v>
      </c>
      <c r="L1046" s="16">
        <v>0.25239578402893098</v>
      </c>
      <c r="M1046" s="16"/>
      <c r="N1046" s="16">
        <v>0.21393944900491799</v>
      </c>
      <c r="O1046" s="16">
        <v>0.20029884303071199</v>
      </c>
      <c r="P1046" s="16">
        <v>0.212022090594295</v>
      </c>
      <c r="Q1046" s="16">
        <v>0.20378411459942899</v>
      </c>
      <c r="R1046" s="16"/>
      <c r="S1046" s="16">
        <v>0.216735276121198</v>
      </c>
      <c r="T1046" s="16">
        <v>0.19112147954676301</v>
      </c>
      <c r="U1046" s="16"/>
      <c r="V1046" s="16">
        <v>0.247352149465974</v>
      </c>
      <c r="W1046" s="16">
        <v>0.21547431625143301</v>
      </c>
      <c r="X1046" s="16">
        <v>0.166227062894551</v>
      </c>
      <c r="Y1046" s="16">
        <v>0.20104812702119601</v>
      </c>
      <c r="Z1046" s="16"/>
      <c r="AA1046" s="16">
        <v>0.28802691809256198</v>
      </c>
      <c r="AB1046" s="16">
        <v>0.18797946449827399</v>
      </c>
      <c r="AC1046" s="16">
        <v>0.120494359557269</v>
      </c>
      <c r="AD1046" s="16">
        <v>0.148191298735143</v>
      </c>
      <c r="AE1046" s="16">
        <v>0.135593590365961</v>
      </c>
      <c r="AF1046" s="16">
        <v>0.215407735177087</v>
      </c>
      <c r="AG1046" s="16"/>
      <c r="AH1046" s="16">
        <v>0.18986788967391099</v>
      </c>
      <c r="AI1046" s="16">
        <v>0.15064040745660101</v>
      </c>
      <c r="AJ1046" s="16"/>
      <c r="AK1046" s="16">
        <v>0.168967188639501</v>
      </c>
      <c r="AL1046" s="16">
        <v>0.17335133922107601</v>
      </c>
      <c r="AM1046" s="16"/>
      <c r="AN1046" s="16">
        <v>0.17996929605718201</v>
      </c>
      <c r="AO1046" s="16">
        <v>0.14123212125654799</v>
      </c>
      <c r="AP1046" s="16"/>
      <c r="AQ1046" s="16">
        <v>0.15908744531348601</v>
      </c>
      <c r="AR1046" s="16">
        <v>0.22293152437470101</v>
      </c>
      <c r="AS1046" s="16">
        <v>0.134941413941424</v>
      </c>
      <c r="AT1046" s="16"/>
      <c r="AU1046" s="16">
        <v>0.20006943203599201</v>
      </c>
      <c r="AV1046" s="16">
        <v>0.21099948921429501</v>
      </c>
      <c r="AW1046" s="16"/>
      <c r="AX1046" s="16">
        <v>0.161912274158691</v>
      </c>
      <c r="AY1046" s="16">
        <v>0.31655686439310199</v>
      </c>
      <c r="AZ1046" s="16"/>
      <c r="BA1046" s="16">
        <v>0.116917266147107</v>
      </c>
      <c r="BB1046" s="16">
        <v>0.111675977200295</v>
      </c>
      <c r="BC1046" s="16"/>
      <c r="BD1046" s="16">
        <v>0.102038297459557</v>
      </c>
      <c r="BE1046" s="16">
        <v>0.14054232872244199</v>
      </c>
    </row>
    <row r="1047" spans="2:57" x14ac:dyDescent="0.35">
      <c r="C1047" s="16"/>
      <c r="D1047" s="16"/>
      <c r="E1047" s="16"/>
      <c r="F1047" s="16"/>
      <c r="G1047" s="16"/>
      <c r="H1047" s="16"/>
      <c r="I1047" s="16"/>
      <c r="J1047" s="16"/>
      <c r="K1047" s="16"/>
      <c r="L1047" s="16"/>
      <c r="M1047" s="16"/>
      <c r="N1047" s="16"/>
      <c r="O1047" s="16"/>
      <c r="P1047" s="16"/>
      <c r="Q1047" s="16"/>
      <c r="R1047" s="16"/>
      <c r="S1047" s="16"/>
      <c r="T1047" s="16"/>
      <c r="U1047" s="16"/>
      <c r="V1047" s="16"/>
      <c r="W1047" s="16"/>
      <c r="X1047" s="16"/>
      <c r="Y1047" s="16"/>
      <c r="Z1047" s="16"/>
      <c r="AA1047" s="16"/>
      <c r="AB1047" s="16"/>
      <c r="AC1047" s="16"/>
      <c r="AD1047" s="16"/>
      <c r="AE1047" s="16"/>
      <c r="AF1047" s="16"/>
      <c r="AG1047" s="16"/>
      <c r="AH1047" s="16"/>
      <c r="AI1047" s="16"/>
      <c r="AJ1047" s="16"/>
      <c r="AK1047" s="16"/>
      <c r="AL1047" s="16"/>
      <c r="AM1047" s="16"/>
      <c r="AN1047" s="16"/>
      <c r="AO1047" s="16"/>
      <c r="AP1047" s="16"/>
      <c r="AQ1047" s="16"/>
      <c r="AR1047" s="16"/>
      <c r="AS1047" s="16"/>
      <c r="AT1047" s="16"/>
      <c r="AU1047" s="16"/>
      <c r="AV1047" s="16"/>
      <c r="AW1047" s="16"/>
      <c r="AX1047" s="16"/>
      <c r="AY1047" s="16"/>
      <c r="AZ1047" s="16"/>
      <c r="BA1047" s="16"/>
      <c r="BB1047" s="16"/>
      <c r="BC1047" s="16"/>
      <c r="BD1047" s="16"/>
      <c r="BE1047" s="16"/>
    </row>
    <row r="1048" spans="2:57" x14ac:dyDescent="0.35">
      <c r="B1048" s="7" t="s">
        <v>799</v>
      </c>
      <c r="C1048" s="16"/>
      <c r="D1048" s="16"/>
      <c r="E1048" s="16"/>
      <c r="F1048" s="16"/>
      <c r="G1048" s="16"/>
      <c r="H1048" s="16"/>
      <c r="I1048" s="16"/>
      <c r="J1048" s="16"/>
      <c r="K1048" s="16"/>
      <c r="L1048" s="16"/>
      <c r="M1048" s="16"/>
      <c r="N1048" s="16"/>
      <c r="O1048" s="16"/>
      <c r="P1048" s="16"/>
      <c r="Q1048" s="16"/>
      <c r="R1048" s="16"/>
      <c r="S1048" s="16"/>
      <c r="T1048" s="16"/>
      <c r="U1048" s="16"/>
      <c r="V1048" s="16"/>
      <c r="W1048" s="16"/>
      <c r="X1048" s="16"/>
      <c r="Y1048" s="16"/>
      <c r="Z1048" s="16"/>
      <c r="AA1048" s="16"/>
      <c r="AB1048" s="16"/>
      <c r="AC1048" s="16"/>
      <c r="AD1048" s="16"/>
      <c r="AE1048" s="16"/>
      <c r="AF1048" s="16"/>
      <c r="AG1048" s="16"/>
      <c r="AH1048" s="16"/>
      <c r="AI1048" s="16"/>
      <c r="AJ1048" s="16"/>
      <c r="AK1048" s="16"/>
      <c r="AL1048" s="16"/>
      <c r="AM1048" s="16"/>
      <c r="AN1048" s="16"/>
      <c r="AO1048" s="16"/>
      <c r="AP1048" s="16"/>
      <c r="AQ1048" s="16"/>
      <c r="AR1048" s="16"/>
      <c r="AS1048" s="16"/>
      <c r="AT1048" s="16"/>
      <c r="AU1048" s="16"/>
      <c r="AV1048" s="16"/>
      <c r="AW1048" s="16"/>
      <c r="AX1048" s="16"/>
      <c r="AY1048" s="16"/>
      <c r="AZ1048" s="16"/>
      <c r="BA1048" s="16"/>
      <c r="BB1048" s="16"/>
      <c r="BC1048" s="16"/>
      <c r="BD1048" s="16"/>
      <c r="BE1048" s="16"/>
    </row>
    <row r="1049" spans="2:57" x14ac:dyDescent="0.35">
      <c r="B1049" s="15" t="s">
        <v>14</v>
      </c>
      <c r="C1049" s="16"/>
      <c r="D1049" s="16"/>
      <c r="E1049" s="16"/>
      <c r="F1049" s="16"/>
      <c r="G1049" s="16"/>
      <c r="H1049" s="16"/>
      <c r="I1049" s="16"/>
      <c r="J1049" s="16"/>
      <c r="K1049" s="16"/>
      <c r="L1049" s="16"/>
      <c r="M1049" s="16"/>
      <c r="N1049" s="16"/>
      <c r="O1049" s="16"/>
      <c r="P1049" s="16"/>
      <c r="Q1049" s="16"/>
      <c r="R1049" s="16"/>
      <c r="S1049" s="16"/>
      <c r="T1049" s="16"/>
      <c r="U1049" s="16"/>
      <c r="V1049" s="16"/>
      <c r="W1049" s="16"/>
      <c r="X1049" s="16"/>
      <c r="Y1049" s="16"/>
      <c r="Z1049" s="16"/>
      <c r="AA1049" s="16"/>
      <c r="AB1049" s="16"/>
      <c r="AC1049" s="16"/>
      <c r="AD1049" s="16"/>
      <c r="AE1049" s="16"/>
      <c r="AF1049" s="16"/>
      <c r="AG1049" s="16"/>
      <c r="AH1049" s="16"/>
      <c r="AI1049" s="16"/>
      <c r="AJ1049" s="16"/>
      <c r="AK1049" s="16"/>
      <c r="AL1049" s="16"/>
      <c r="AM1049" s="16"/>
      <c r="AN1049" s="16"/>
      <c r="AO1049" s="16"/>
      <c r="AP1049" s="16"/>
      <c r="AQ1049" s="16"/>
      <c r="AR1049" s="16"/>
      <c r="AS1049" s="16"/>
      <c r="AT1049" s="16"/>
      <c r="AU1049" s="16"/>
      <c r="AV1049" s="16"/>
      <c r="AW1049" s="16"/>
      <c r="AX1049" s="16"/>
      <c r="AY1049" s="16"/>
      <c r="AZ1049" s="16"/>
      <c r="BA1049" s="16"/>
      <c r="BB1049" s="16"/>
      <c r="BC1049" s="16"/>
      <c r="BD1049" s="16"/>
      <c r="BE1049" s="16"/>
    </row>
    <row r="1050" spans="2:57" x14ac:dyDescent="0.35">
      <c r="B1050" t="s">
        <v>800</v>
      </c>
      <c r="C1050" s="16">
        <v>0.102611991253043</v>
      </c>
      <c r="D1050" s="16">
        <v>0.14888976987778199</v>
      </c>
      <c r="E1050" s="16">
        <v>5.9750924228843802E-2</v>
      </c>
      <c r="F1050" s="16"/>
      <c r="G1050" s="16">
        <v>0.14795903429451401</v>
      </c>
      <c r="H1050" s="16">
        <v>0.197879429186614</v>
      </c>
      <c r="I1050" s="16">
        <v>0.16184894460910701</v>
      </c>
      <c r="J1050" s="16">
        <v>3.4605444016542503E-2</v>
      </c>
      <c r="K1050" s="16">
        <v>3.4857180914877599E-2</v>
      </c>
      <c r="L1050" s="16">
        <v>5.4914124623573098E-2</v>
      </c>
      <c r="M1050" s="16"/>
      <c r="N1050" s="16">
        <v>0.10841310116995</v>
      </c>
      <c r="O1050" s="16">
        <v>7.58086649260519E-2</v>
      </c>
      <c r="P1050" s="16">
        <v>0.10191041786445799</v>
      </c>
      <c r="Q1050" s="16">
        <v>0.122948021800906</v>
      </c>
      <c r="R1050" s="16"/>
      <c r="S1050" s="16">
        <v>8.58747438252285E-2</v>
      </c>
      <c r="T1050" s="16">
        <v>0.128907469741878</v>
      </c>
      <c r="U1050" s="16"/>
      <c r="V1050" s="16">
        <v>0.11415525779777</v>
      </c>
      <c r="W1050" s="16">
        <v>7.6794426018939696E-2</v>
      </c>
      <c r="X1050" s="16">
        <v>0.122427332251621</v>
      </c>
      <c r="Y1050" s="16">
        <v>0.122344127309053</v>
      </c>
      <c r="Z1050" s="16"/>
      <c r="AA1050" s="16">
        <v>8.5301348656269593E-2</v>
      </c>
      <c r="AB1050" s="16">
        <v>5.8461580993656503E-2</v>
      </c>
      <c r="AC1050" s="16">
        <v>0.13494372762032</v>
      </c>
      <c r="AD1050" s="16">
        <v>0.110133848808566</v>
      </c>
      <c r="AE1050" s="16">
        <v>0.18900247929227901</v>
      </c>
      <c r="AF1050" s="16">
        <v>0.17082912386959201</v>
      </c>
      <c r="AG1050" s="16"/>
      <c r="AH1050" s="16">
        <v>0.11918194744836701</v>
      </c>
      <c r="AI1050" s="16">
        <v>0.105302652247996</v>
      </c>
      <c r="AJ1050" s="16"/>
      <c r="AK1050" s="16">
        <v>0.121411895105019</v>
      </c>
      <c r="AL1050" s="16">
        <v>0.12465043298749701</v>
      </c>
      <c r="AM1050" s="16"/>
      <c r="AN1050" s="16">
        <v>0.11480435021603801</v>
      </c>
      <c r="AO1050" s="16">
        <v>0.13390180840933</v>
      </c>
      <c r="AP1050" s="16"/>
      <c r="AQ1050" s="16">
        <v>5.99843588334436E-2</v>
      </c>
      <c r="AR1050" s="16">
        <v>8.2306169467186399E-2</v>
      </c>
      <c r="AS1050" s="16">
        <v>0.17820228115289299</v>
      </c>
      <c r="AT1050" s="16"/>
      <c r="AU1050" s="16">
        <v>0.117520483795478</v>
      </c>
      <c r="AV1050" s="16">
        <v>8.6855216438642094E-2</v>
      </c>
      <c r="AW1050" s="16"/>
      <c r="AX1050" s="16">
        <v>0.108123548114718</v>
      </c>
      <c r="AY1050" s="16">
        <v>7.8260376525611602E-2</v>
      </c>
      <c r="AZ1050" s="16"/>
      <c r="BA1050" s="16">
        <v>0.173153348773392</v>
      </c>
      <c r="BB1050" s="16">
        <v>0.15001994298312801</v>
      </c>
      <c r="BC1050" s="16"/>
      <c r="BD1050" s="16">
        <v>0.14225137180612499</v>
      </c>
      <c r="BE1050" s="16">
        <v>0.11113974383325601</v>
      </c>
    </row>
    <row r="1051" spans="2:57" x14ac:dyDescent="0.35">
      <c r="B1051" t="s">
        <v>801</v>
      </c>
      <c r="C1051" s="16">
        <v>0.24719549076798</v>
      </c>
      <c r="D1051" s="16">
        <v>0.29096705687688001</v>
      </c>
      <c r="E1051" s="16">
        <v>0.20196331948914001</v>
      </c>
      <c r="F1051" s="16"/>
      <c r="G1051" s="16">
        <v>0.29684944394545199</v>
      </c>
      <c r="H1051" s="16">
        <v>0.24332726952702799</v>
      </c>
      <c r="I1051" s="16">
        <v>0.29107274754454898</v>
      </c>
      <c r="J1051" s="16">
        <v>0.27085715574838798</v>
      </c>
      <c r="K1051" s="16">
        <v>0.25656735786553397</v>
      </c>
      <c r="L1051" s="16">
        <v>0.162465092330697</v>
      </c>
      <c r="M1051" s="16"/>
      <c r="N1051" s="16">
        <v>0.217521812802278</v>
      </c>
      <c r="O1051" s="16">
        <v>0.235749686797466</v>
      </c>
      <c r="P1051" s="16">
        <v>0.23439286901627199</v>
      </c>
      <c r="Q1051" s="16">
        <v>0.29890333168100602</v>
      </c>
      <c r="R1051" s="16"/>
      <c r="S1051" s="16">
        <v>0.25567594918876801</v>
      </c>
      <c r="T1051" s="16">
        <v>0.235780917613507</v>
      </c>
      <c r="U1051" s="16"/>
      <c r="V1051" s="16">
        <v>0.143876353484678</v>
      </c>
      <c r="W1051" s="16">
        <v>0.25911120040163599</v>
      </c>
      <c r="X1051" s="16">
        <v>0.29688393191633999</v>
      </c>
      <c r="Y1051" s="16">
        <v>0.40270506039062998</v>
      </c>
      <c r="Z1051" s="16"/>
      <c r="AA1051" s="16">
        <v>0.19945827021065499</v>
      </c>
      <c r="AB1051" s="16">
        <v>0.22913677682186501</v>
      </c>
      <c r="AC1051" s="16">
        <v>0.27846622331978998</v>
      </c>
      <c r="AD1051" s="16">
        <v>0.301275540206215</v>
      </c>
      <c r="AE1051" s="16">
        <v>0.28637291353703298</v>
      </c>
      <c r="AF1051" s="16">
        <v>0.36787924171770398</v>
      </c>
      <c r="AG1051" s="16"/>
      <c r="AH1051" s="16">
        <v>0.24320864017277299</v>
      </c>
      <c r="AI1051" s="16">
        <v>0.31274597436121498</v>
      </c>
      <c r="AJ1051" s="16"/>
      <c r="AK1051" s="16">
        <v>0.24735288021954699</v>
      </c>
      <c r="AL1051" s="16">
        <v>0.27177424437563702</v>
      </c>
      <c r="AM1051" s="16"/>
      <c r="AN1051" s="16">
        <v>0.258557199614314</v>
      </c>
      <c r="AO1051" s="16">
        <v>0.28921427760449497</v>
      </c>
      <c r="AP1051" s="16"/>
      <c r="AQ1051" s="16">
        <v>0.26402599853890402</v>
      </c>
      <c r="AR1051" s="16">
        <v>0.21190802106399501</v>
      </c>
      <c r="AS1051" s="16">
        <v>0.31559285674511101</v>
      </c>
      <c r="AT1051" s="16"/>
      <c r="AU1051" s="16">
        <v>0.26373380344837999</v>
      </c>
      <c r="AV1051" s="16">
        <v>0.23204721173485701</v>
      </c>
      <c r="AW1051" s="16"/>
      <c r="AX1051" s="16">
        <v>0.28137178877619101</v>
      </c>
      <c r="AY1051" s="16">
        <v>0.118852327203709</v>
      </c>
      <c r="AZ1051" s="16"/>
      <c r="BA1051" s="16">
        <v>0.34975083111558097</v>
      </c>
      <c r="BB1051" s="16">
        <v>0.41676557551538401</v>
      </c>
      <c r="BC1051" s="16"/>
      <c r="BD1051" s="16">
        <v>0.30734939577728498</v>
      </c>
      <c r="BE1051" s="16">
        <v>0.26712625761224901</v>
      </c>
    </row>
    <row r="1052" spans="2:57" x14ac:dyDescent="0.35">
      <c r="B1052" t="s">
        <v>802</v>
      </c>
      <c r="C1052" s="16">
        <v>0.24752514451389901</v>
      </c>
      <c r="D1052" s="16">
        <v>0.24051113899173601</v>
      </c>
      <c r="E1052" s="16">
        <v>0.25657060257435399</v>
      </c>
      <c r="F1052" s="16"/>
      <c r="G1052" s="16">
        <v>0.232439699744523</v>
      </c>
      <c r="H1052" s="16">
        <v>0.23976369530324701</v>
      </c>
      <c r="I1052" s="16">
        <v>0.237510981815797</v>
      </c>
      <c r="J1052" s="16">
        <v>0.27211775150605799</v>
      </c>
      <c r="K1052" s="16">
        <v>0.26867212555796</v>
      </c>
      <c r="L1052" s="16">
        <v>0.23528971082105499</v>
      </c>
      <c r="M1052" s="16"/>
      <c r="N1052" s="16">
        <v>0.24037492135514801</v>
      </c>
      <c r="O1052" s="16">
        <v>0.26975726415079299</v>
      </c>
      <c r="P1052" s="16">
        <v>0.23472281429132799</v>
      </c>
      <c r="Q1052" s="16">
        <v>0.25382496954654898</v>
      </c>
      <c r="R1052" s="16"/>
      <c r="S1052" s="16">
        <v>0.23429268322962199</v>
      </c>
      <c r="T1052" s="16">
        <v>0.26659755887549502</v>
      </c>
      <c r="U1052" s="16"/>
      <c r="V1052" s="16">
        <v>0.229869596455307</v>
      </c>
      <c r="W1052" s="16">
        <v>0.28282961769527498</v>
      </c>
      <c r="X1052" s="16">
        <v>0.22471897396033999</v>
      </c>
      <c r="Y1052" s="16">
        <v>0.201857862141056</v>
      </c>
      <c r="Z1052" s="16"/>
      <c r="AA1052" s="16">
        <v>0.27155452940685298</v>
      </c>
      <c r="AB1052" s="16">
        <v>0.267589435493227</v>
      </c>
      <c r="AC1052" s="16">
        <v>0.25803783128985502</v>
      </c>
      <c r="AD1052" s="16">
        <v>0.22922319065608601</v>
      </c>
      <c r="AE1052" s="16">
        <v>0.16896458320886301</v>
      </c>
      <c r="AF1052" s="16">
        <v>0.14971837797127199</v>
      </c>
      <c r="AG1052" s="16"/>
      <c r="AH1052" s="16">
        <v>0.25748149251909302</v>
      </c>
      <c r="AI1052" s="16">
        <v>0.20747803924097299</v>
      </c>
      <c r="AJ1052" s="16"/>
      <c r="AK1052" s="16">
        <v>0.24820775392470201</v>
      </c>
      <c r="AL1052" s="16">
        <v>0.22790186251824099</v>
      </c>
      <c r="AM1052" s="16"/>
      <c r="AN1052" s="16">
        <v>0.24757957898875499</v>
      </c>
      <c r="AO1052" s="16">
        <v>0.21395995352532801</v>
      </c>
      <c r="AP1052" s="16"/>
      <c r="AQ1052" s="16">
        <v>0.282953607571718</v>
      </c>
      <c r="AR1052" s="16">
        <v>0.28708520563614998</v>
      </c>
      <c r="AS1052" s="16">
        <v>0.19003621400422299</v>
      </c>
      <c r="AT1052" s="16"/>
      <c r="AU1052" s="16">
        <v>0.24562770927734701</v>
      </c>
      <c r="AV1052" s="16">
        <v>0.24903686671245601</v>
      </c>
      <c r="AW1052" s="16"/>
      <c r="AX1052" s="16">
        <v>0.25314393491237402</v>
      </c>
      <c r="AY1052" s="16">
        <v>0.19548722846979799</v>
      </c>
      <c r="AZ1052" s="16"/>
      <c r="BA1052" s="16">
        <v>0.223831722629112</v>
      </c>
      <c r="BB1052" s="16">
        <v>0.163971964517069</v>
      </c>
      <c r="BC1052" s="16"/>
      <c r="BD1052" s="16">
        <v>0.21559311158170999</v>
      </c>
      <c r="BE1052" s="16">
        <v>0.26109911347231202</v>
      </c>
    </row>
    <row r="1053" spans="2:57" x14ac:dyDescent="0.35">
      <c r="B1053" t="s">
        <v>803</v>
      </c>
      <c r="C1053" s="16">
        <v>9.61587154561062E-2</v>
      </c>
      <c r="D1053" s="16">
        <v>8.7313659844457395E-2</v>
      </c>
      <c r="E1053" s="16">
        <v>0.104198283813999</v>
      </c>
      <c r="F1053" s="16"/>
      <c r="G1053" s="16">
        <v>8.1363547948395398E-2</v>
      </c>
      <c r="H1053" s="16">
        <v>6.5027783003632697E-2</v>
      </c>
      <c r="I1053" s="16">
        <v>6.0785876769445801E-2</v>
      </c>
      <c r="J1053" s="16">
        <v>8.2591971339349105E-2</v>
      </c>
      <c r="K1053" s="16">
        <v>0.12580852198621101</v>
      </c>
      <c r="L1053" s="16">
        <v>0.14527247153156</v>
      </c>
      <c r="M1053" s="16"/>
      <c r="N1053" s="16">
        <v>9.9329788781479605E-2</v>
      </c>
      <c r="O1053" s="16">
        <v>0.12648081787526899</v>
      </c>
      <c r="P1053" s="16">
        <v>0.103116853275357</v>
      </c>
      <c r="Q1053" s="16">
        <v>5.6305798924845801E-2</v>
      </c>
      <c r="R1053" s="16"/>
      <c r="S1053" s="16">
        <v>0.11116796621113401</v>
      </c>
      <c r="T1053" s="16">
        <v>7.4456621212805205E-2</v>
      </c>
      <c r="U1053" s="16"/>
      <c r="V1053" s="16">
        <v>6.8230825011902294E-2</v>
      </c>
      <c r="W1053" s="16">
        <v>0.10295991450583</v>
      </c>
      <c r="X1053" s="16">
        <v>0.117309736121734</v>
      </c>
      <c r="Y1053" s="16">
        <v>5.4010834457897297E-2</v>
      </c>
      <c r="Z1053" s="16"/>
      <c r="AA1053" s="16">
        <v>5.8530432578138003E-2</v>
      </c>
      <c r="AB1053" s="16">
        <v>8.5391794748155905E-2</v>
      </c>
      <c r="AC1053" s="16">
        <v>8.3009838991459306E-2</v>
      </c>
      <c r="AD1053" s="16">
        <v>0.1560326294862</v>
      </c>
      <c r="AE1053" s="16">
        <v>0.14306937208429599</v>
      </c>
      <c r="AF1053" s="16">
        <v>0.125084693505948</v>
      </c>
      <c r="AG1053" s="16"/>
      <c r="AH1053" s="16">
        <v>0.122231054896297</v>
      </c>
      <c r="AI1053" s="16">
        <v>7.9823939133552596E-2</v>
      </c>
      <c r="AJ1053" s="16"/>
      <c r="AK1053" s="16">
        <v>0.102639825449672</v>
      </c>
      <c r="AL1053" s="16">
        <v>9.2357029582428099E-2</v>
      </c>
      <c r="AM1053" s="16"/>
      <c r="AN1053" s="16">
        <v>0.12052866981168001</v>
      </c>
      <c r="AO1053" s="16">
        <v>8.4634833189664194E-2</v>
      </c>
      <c r="AP1053" s="16"/>
      <c r="AQ1053" s="16">
        <v>0.12158432374648601</v>
      </c>
      <c r="AR1053" s="16">
        <v>0.111560563375244</v>
      </c>
      <c r="AS1053" s="16">
        <v>8.0308056819631601E-2</v>
      </c>
      <c r="AT1053" s="16"/>
      <c r="AU1053" s="16">
        <v>8.7379658403352795E-2</v>
      </c>
      <c r="AV1053" s="16">
        <v>0.108174152675223</v>
      </c>
      <c r="AW1053" s="16"/>
      <c r="AX1053" s="16">
        <v>9.4792906398660004E-2</v>
      </c>
      <c r="AY1053" s="16">
        <v>0.12972911897977399</v>
      </c>
      <c r="AZ1053" s="16"/>
      <c r="BA1053" s="16">
        <v>9.4021006292118903E-2</v>
      </c>
      <c r="BB1053" s="16">
        <v>0.119946127623306</v>
      </c>
      <c r="BC1053" s="16"/>
      <c r="BD1053" s="16">
        <v>9.7102321517036197E-2</v>
      </c>
      <c r="BE1053" s="16">
        <v>0.101083419510216</v>
      </c>
    </row>
    <row r="1054" spans="2:57" x14ac:dyDescent="0.35">
      <c r="B1054" t="s">
        <v>804</v>
      </c>
      <c r="C1054" s="16">
        <v>0.21270858199846601</v>
      </c>
      <c r="D1054" s="16">
        <v>0.17217786545333599</v>
      </c>
      <c r="E1054" s="16">
        <v>0.25317896492080399</v>
      </c>
      <c r="F1054" s="16"/>
      <c r="G1054" s="16">
        <v>0.13651428212748901</v>
      </c>
      <c r="H1054" s="16">
        <v>0.110370412456122</v>
      </c>
      <c r="I1054" s="16">
        <v>0.18224523113353699</v>
      </c>
      <c r="J1054" s="16">
        <v>0.243075703921143</v>
      </c>
      <c r="K1054" s="16">
        <v>0.242571381093063</v>
      </c>
      <c r="L1054" s="16">
        <v>0.32027460600273999</v>
      </c>
      <c r="M1054" s="16"/>
      <c r="N1054" s="16">
        <v>0.23463425316426001</v>
      </c>
      <c r="O1054" s="16">
        <v>0.20756859229963601</v>
      </c>
      <c r="P1054" s="16">
        <v>0.22744592741633801</v>
      </c>
      <c r="Q1054" s="16">
        <v>0.17786914587108801</v>
      </c>
      <c r="R1054" s="16"/>
      <c r="S1054" s="16">
        <v>0.227987519871302</v>
      </c>
      <c r="T1054" s="16">
        <v>0.188487811169325</v>
      </c>
      <c r="U1054" s="16"/>
      <c r="V1054" s="16">
        <v>0.27057932430928999</v>
      </c>
      <c r="W1054" s="16">
        <v>0.191792965895967</v>
      </c>
      <c r="X1054" s="16">
        <v>0.200969764198736</v>
      </c>
      <c r="Y1054" s="16">
        <v>0.137959483233141</v>
      </c>
      <c r="Z1054" s="16"/>
      <c r="AA1054" s="16">
        <v>0.22969501303008999</v>
      </c>
      <c r="AB1054" s="16">
        <v>0.29685036522670999</v>
      </c>
      <c r="AC1054" s="16">
        <v>0.17052319645333899</v>
      </c>
      <c r="AD1054" s="16">
        <v>0.142870824698142</v>
      </c>
      <c r="AE1054" s="16">
        <v>0.19181804814955999</v>
      </c>
      <c r="AF1054" s="16">
        <v>0.18648856293548399</v>
      </c>
      <c r="AG1054" s="16"/>
      <c r="AH1054" s="16">
        <v>0.201929089597124</v>
      </c>
      <c r="AI1054" s="16">
        <v>0.224910501491313</v>
      </c>
      <c r="AJ1054" s="16"/>
      <c r="AK1054" s="16">
        <v>0.215402662035131</v>
      </c>
      <c r="AL1054" s="16">
        <v>0.21097536671599201</v>
      </c>
      <c r="AM1054" s="16"/>
      <c r="AN1054" s="16">
        <v>0.206759628058161</v>
      </c>
      <c r="AO1054" s="16">
        <v>0.208475904733529</v>
      </c>
      <c r="AP1054" s="16"/>
      <c r="AQ1054" s="16">
        <v>0.21604799956484699</v>
      </c>
      <c r="AR1054" s="16">
        <v>0.22724500382955301</v>
      </c>
      <c r="AS1054" s="16">
        <v>0.17224997999028299</v>
      </c>
      <c r="AT1054" s="16"/>
      <c r="AU1054" s="16">
        <v>0.22664728876925599</v>
      </c>
      <c r="AV1054" s="16">
        <v>0.197441194163963</v>
      </c>
      <c r="AW1054" s="16"/>
      <c r="AX1054" s="16">
        <v>0.194007974423481</v>
      </c>
      <c r="AY1054" s="16">
        <v>0.34549108738850698</v>
      </c>
      <c r="AZ1054" s="16"/>
      <c r="BA1054" s="16">
        <v>0.11603019531221</v>
      </c>
      <c r="BB1054" s="16">
        <v>0.13039509300217</v>
      </c>
      <c r="BC1054" s="16"/>
      <c r="BD1054" s="16">
        <v>0.19111072067203899</v>
      </c>
      <c r="BE1054" s="16">
        <v>0.22294021095593</v>
      </c>
    </row>
    <row r="1055" spans="2:57" x14ac:dyDescent="0.35">
      <c r="B1055" t="s">
        <v>110</v>
      </c>
      <c r="C1055" s="16">
        <v>9.3800076010506106E-2</v>
      </c>
      <c r="D1055" s="16">
        <v>6.0140508955809101E-2</v>
      </c>
      <c r="E1055" s="16">
        <v>0.124337904972859</v>
      </c>
      <c r="F1055" s="16"/>
      <c r="G1055" s="16">
        <v>0.104873991939627</v>
      </c>
      <c r="H1055" s="16">
        <v>0.14363141052335601</v>
      </c>
      <c r="I1055" s="16">
        <v>6.6536218127563898E-2</v>
      </c>
      <c r="J1055" s="16">
        <v>9.67519734685197E-2</v>
      </c>
      <c r="K1055" s="16">
        <v>7.1523432582354399E-2</v>
      </c>
      <c r="L1055" s="16">
        <v>8.1783994690374506E-2</v>
      </c>
      <c r="M1055" s="16"/>
      <c r="N1055" s="16">
        <v>9.9726122726884595E-2</v>
      </c>
      <c r="O1055" s="16">
        <v>8.4634973950784495E-2</v>
      </c>
      <c r="P1055" s="16">
        <v>9.8411118136246603E-2</v>
      </c>
      <c r="Q1055" s="16">
        <v>9.0148732175604998E-2</v>
      </c>
      <c r="R1055" s="16"/>
      <c r="S1055" s="16">
        <v>8.5001137673946098E-2</v>
      </c>
      <c r="T1055" s="16">
        <v>0.10576962138699</v>
      </c>
      <c r="U1055" s="16"/>
      <c r="V1055" s="16">
        <v>0.17328864294105201</v>
      </c>
      <c r="W1055" s="16">
        <v>8.6511875482351799E-2</v>
      </c>
      <c r="X1055" s="16">
        <v>3.7690261551228899E-2</v>
      </c>
      <c r="Y1055" s="16">
        <v>8.1122632468223294E-2</v>
      </c>
      <c r="Z1055" s="16"/>
      <c r="AA1055" s="16">
        <v>0.155460406117994</v>
      </c>
      <c r="AB1055" s="16">
        <v>6.2570046716385594E-2</v>
      </c>
      <c r="AC1055" s="16">
        <v>7.5019182325237202E-2</v>
      </c>
      <c r="AD1055" s="16">
        <v>6.0463966144791201E-2</v>
      </c>
      <c r="AE1055" s="16">
        <v>2.0772603727968599E-2</v>
      </c>
      <c r="AF1055" s="16">
        <v>0</v>
      </c>
      <c r="AG1055" s="16"/>
      <c r="AH1055" s="16">
        <v>5.59677753663455E-2</v>
      </c>
      <c r="AI1055" s="16">
        <v>6.9738893524950704E-2</v>
      </c>
      <c r="AJ1055" s="16"/>
      <c r="AK1055" s="16">
        <v>6.4984983265930302E-2</v>
      </c>
      <c r="AL1055" s="16">
        <v>7.2341063820204901E-2</v>
      </c>
      <c r="AM1055" s="16"/>
      <c r="AN1055" s="16">
        <v>5.1770573311051997E-2</v>
      </c>
      <c r="AO1055" s="16">
        <v>6.9813222537653499E-2</v>
      </c>
      <c r="AP1055" s="16"/>
      <c r="AQ1055" s="16">
        <v>5.5403711744601597E-2</v>
      </c>
      <c r="AR1055" s="16">
        <v>7.9895036627871396E-2</v>
      </c>
      <c r="AS1055" s="16">
        <v>6.3610611287858401E-2</v>
      </c>
      <c r="AT1055" s="16"/>
      <c r="AU1055" s="16">
        <v>5.9091056306185497E-2</v>
      </c>
      <c r="AV1055" s="16">
        <v>0.12644535827485801</v>
      </c>
      <c r="AW1055" s="16"/>
      <c r="AX1055" s="16">
        <v>6.85598473745756E-2</v>
      </c>
      <c r="AY1055" s="16">
        <v>0.13217986143260099</v>
      </c>
      <c r="AZ1055" s="16"/>
      <c r="BA1055" s="16">
        <v>4.3212895877586699E-2</v>
      </c>
      <c r="BB1055" s="16">
        <v>1.8901296358941898E-2</v>
      </c>
      <c r="BC1055" s="16"/>
      <c r="BD1055" s="16">
        <v>4.65930786458039E-2</v>
      </c>
      <c r="BE1055" s="16">
        <v>3.6611254616037599E-2</v>
      </c>
    </row>
    <row r="1056" spans="2:57" x14ac:dyDescent="0.35">
      <c r="C1056" s="16"/>
      <c r="D1056" s="16"/>
      <c r="E1056" s="16"/>
      <c r="F1056" s="16"/>
      <c r="G1056" s="16"/>
      <c r="H1056" s="16"/>
      <c r="I1056" s="16"/>
      <c r="J1056" s="16"/>
      <c r="K1056" s="16"/>
      <c r="L1056" s="16"/>
      <c r="M1056" s="16"/>
      <c r="N1056" s="16"/>
      <c r="O1056" s="16"/>
      <c r="P1056" s="16"/>
      <c r="Q1056" s="16"/>
      <c r="R1056" s="16"/>
      <c r="S1056" s="16"/>
      <c r="T1056" s="16"/>
      <c r="U1056" s="16"/>
      <c r="V1056" s="16"/>
      <c r="W1056" s="16"/>
      <c r="X1056" s="16"/>
      <c r="Y1056" s="16"/>
      <c r="Z1056" s="16"/>
      <c r="AA1056" s="16"/>
      <c r="AB1056" s="16"/>
      <c r="AC1056" s="16"/>
      <c r="AD1056" s="16"/>
      <c r="AE1056" s="16"/>
      <c r="AF1056" s="16"/>
      <c r="AG1056" s="16"/>
      <c r="AH1056" s="16"/>
      <c r="AI1056" s="16"/>
      <c r="AJ1056" s="16"/>
      <c r="AK1056" s="16"/>
      <c r="AL1056" s="16"/>
      <c r="AM1056" s="16"/>
      <c r="AN1056" s="16"/>
      <c r="AO1056" s="16"/>
      <c r="AP1056" s="16"/>
      <c r="AQ1056" s="16"/>
      <c r="AR1056" s="16"/>
      <c r="AS1056" s="16"/>
      <c r="AT1056" s="16"/>
      <c r="AU1056" s="16"/>
      <c r="AV1056" s="16"/>
      <c r="AW1056" s="16"/>
      <c r="AX1056" s="16"/>
      <c r="AY1056" s="16"/>
      <c r="AZ1056" s="16"/>
      <c r="BA1056" s="16"/>
      <c r="BB1056" s="16"/>
      <c r="BC1056" s="16"/>
      <c r="BD1056" s="16"/>
      <c r="BE1056" s="16"/>
    </row>
    <row r="1057" spans="2:57" x14ac:dyDescent="0.35">
      <c r="B1057" s="7" t="s">
        <v>805</v>
      </c>
      <c r="C1057" s="16"/>
      <c r="D1057" s="16"/>
      <c r="E1057" s="16"/>
      <c r="F1057" s="16"/>
      <c r="G1057" s="16"/>
      <c r="H1057" s="16"/>
      <c r="I1057" s="16"/>
      <c r="J1057" s="16"/>
      <c r="K1057" s="16"/>
      <c r="L1057" s="16"/>
      <c r="M1057" s="16"/>
      <c r="N1057" s="16"/>
      <c r="O1057" s="16"/>
      <c r="P1057" s="16"/>
      <c r="Q1057" s="16"/>
      <c r="R1057" s="16"/>
      <c r="S1057" s="16"/>
      <c r="T1057" s="16"/>
      <c r="U1057" s="16"/>
      <c r="V1057" s="16"/>
      <c r="W1057" s="16"/>
      <c r="X1057" s="16"/>
      <c r="Y1057" s="16"/>
      <c r="Z1057" s="16"/>
      <c r="AA1057" s="16"/>
      <c r="AB1057" s="16"/>
      <c r="AC1057" s="16"/>
      <c r="AD1057" s="16"/>
      <c r="AE1057" s="16"/>
      <c r="AF1057" s="16"/>
      <c r="AG1057" s="16"/>
      <c r="AH1057" s="16"/>
      <c r="AI1057" s="16"/>
      <c r="AJ1057" s="16"/>
      <c r="AK1057" s="16"/>
      <c r="AL1057" s="16"/>
      <c r="AM1057" s="16"/>
      <c r="AN1057" s="16"/>
      <c r="AO1057" s="16"/>
      <c r="AP1057" s="16"/>
      <c r="AQ1057" s="16"/>
      <c r="AR1057" s="16"/>
      <c r="AS1057" s="16"/>
      <c r="AT1057" s="16"/>
      <c r="AU1057" s="16"/>
      <c r="AV1057" s="16"/>
      <c r="AW1057" s="16"/>
      <c r="AX1057" s="16"/>
      <c r="AY1057" s="16"/>
      <c r="AZ1057" s="16"/>
      <c r="BA1057" s="16"/>
      <c r="BB1057" s="16"/>
      <c r="BC1057" s="16"/>
      <c r="BD1057" s="16"/>
      <c r="BE1057" s="16"/>
    </row>
    <row r="1058" spans="2:57" x14ac:dyDescent="0.35">
      <c r="B1058" s="15" t="s">
        <v>14</v>
      </c>
      <c r="C1058" s="16"/>
      <c r="D1058" s="16"/>
      <c r="E1058" s="16"/>
      <c r="F1058" s="16"/>
      <c r="G1058" s="16"/>
      <c r="H1058" s="16"/>
      <c r="I1058" s="16"/>
      <c r="J1058" s="16"/>
      <c r="K1058" s="16"/>
      <c r="L1058" s="16"/>
      <c r="M1058" s="16"/>
      <c r="N1058" s="16"/>
      <c r="O1058" s="16"/>
      <c r="P1058" s="16"/>
      <c r="Q1058" s="16"/>
      <c r="R1058" s="16"/>
      <c r="S1058" s="16"/>
      <c r="T1058" s="16"/>
      <c r="U1058" s="16"/>
      <c r="V1058" s="16"/>
      <c r="W1058" s="16"/>
      <c r="X1058" s="16"/>
      <c r="Y1058" s="16"/>
      <c r="Z1058" s="16"/>
      <c r="AA1058" s="16"/>
      <c r="AB1058" s="16"/>
      <c r="AC1058" s="16"/>
      <c r="AD1058" s="16"/>
      <c r="AE1058" s="16"/>
      <c r="AF1058" s="16"/>
      <c r="AG1058" s="16"/>
      <c r="AH1058" s="16"/>
      <c r="AI1058" s="16"/>
      <c r="AJ1058" s="16"/>
      <c r="AK1058" s="16"/>
      <c r="AL1058" s="16"/>
      <c r="AM1058" s="16"/>
      <c r="AN1058" s="16"/>
      <c r="AO1058" s="16"/>
      <c r="AP1058" s="16"/>
      <c r="AQ1058" s="16"/>
      <c r="AR1058" s="16"/>
      <c r="AS1058" s="16"/>
      <c r="AT1058" s="16"/>
      <c r="AU1058" s="16"/>
      <c r="AV1058" s="16"/>
      <c r="AW1058" s="16"/>
      <c r="AX1058" s="16"/>
      <c r="AY1058" s="16"/>
      <c r="AZ1058" s="16"/>
      <c r="BA1058" s="16"/>
      <c r="BB1058" s="16"/>
      <c r="BC1058" s="16"/>
      <c r="BD1058" s="16"/>
      <c r="BE1058" s="16"/>
    </row>
    <row r="1059" spans="2:57" x14ac:dyDescent="0.35">
      <c r="B1059" t="s">
        <v>391</v>
      </c>
      <c r="C1059" s="16">
        <v>2.4794647009925098E-2</v>
      </c>
      <c r="D1059" s="16">
        <v>3.4850368192383699E-2</v>
      </c>
      <c r="E1059" s="16">
        <v>1.550555151061E-2</v>
      </c>
      <c r="F1059" s="16"/>
      <c r="G1059" s="16">
        <v>2.70137287805884E-2</v>
      </c>
      <c r="H1059" s="16">
        <v>4.5782417743133602E-2</v>
      </c>
      <c r="I1059" s="16">
        <v>2.8193045575887799E-2</v>
      </c>
      <c r="J1059" s="16">
        <v>2.1351571985475801E-2</v>
      </c>
      <c r="K1059" s="16">
        <v>1.2930160990790701E-2</v>
      </c>
      <c r="L1059" s="16">
        <v>1.5120316782631101E-2</v>
      </c>
      <c r="M1059" s="16"/>
      <c r="N1059" s="16">
        <v>2.5228956062393001E-2</v>
      </c>
      <c r="O1059" s="16">
        <v>1.8355663129414699E-2</v>
      </c>
      <c r="P1059" s="16">
        <v>3.0658154241051599E-2</v>
      </c>
      <c r="Q1059" s="16">
        <v>2.06752007945348E-2</v>
      </c>
      <c r="R1059" s="16"/>
      <c r="S1059" s="16">
        <v>2.44953524339281E-2</v>
      </c>
      <c r="T1059" s="16">
        <v>2.54940687838075E-2</v>
      </c>
      <c r="U1059" s="16"/>
      <c r="V1059" s="16">
        <v>4.4430176032731201E-2</v>
      </c>
      <c r="W1059" s="16">
        <v>1.6244862713137E-2</v>
      </c>
      <c r="X1059" s="16">
        <v>1.9975704335359501E-2</v>
      </c>
      <c r="Y1059" s="16">
        <v>1.7768683882887E-2</v>
      </c>
      <c r="Z1059" s="16"/>
      <c r="AA1059" s="16">
        <v>2.85453106243863E-2</v>
      </c>
      <c r="AB1059" s="16">
        <v>2.4856020253341899E-2</v>
      </c>
      <c r="AC1059" s="16">
        <v>2.5054928114308199E-2</v>
      </c>
      <c r="AD1059" s="16">
        <v>1.8372005416367999E-2</v>
      </c>
      <c r="AE1059" s="16">
        <v>2.5435338375217598E-2</v>
      </c>
      <c r="AF1059" s="16">
        <v>1.8719738671135099E-2</v>
      </c>
      <c r="AG1059" s="16"/>
      <c r="AH1059" s="16">
        <v>1.31437766106055E-2</v>
      </c>
      <c r="AI1059" s="16">
        <v>2.42839464125745E-2</v>
      </c>
      <c r="AJ1059" s="16"/>
      <c r="AK1059" s="16">
        <v>8.8582264683722597E-3</v>
      </c>
      <c r="AL1059" s="16">
        <v>3.9306081944417398E-2</v>
      </c>
      <c r="AM1059" s="16"/>
      <c r="AN1059" s="16">
        <v>9.5120986157947295E-3</v>
      </c>
      <c r="AO1059" s="16">
        <v>2.8000338647317598E-2</v>
      </c>
      <c r="AP1059" s="16"/>
      <c r="AQ1059" s="16">
        <v>1.52557450910722E-2</v>
      </c>
      <c r="AR1059" s="16">
        <v>1.8926849371226798E-2</v>
      </c>
      <c r="AS1059" s="16">
        <v>2.73626829700644E-2</v>
      </c>
      <c r="AT1059" s="16"/>
      <c r="AU1059" s="16">
        <v>1.5840055598821901E-2</v>
      </c>
      <c r="AV1059" s="16">
        <v>3.57693772282833E-2</v>
      </c>
      <c r="AW1059" s="16"/>
      <c r="AX1059" s="16">
        <v>2.5614358063786299E-2</v>
      </c>
      <c r="AY1059" s="16">
        <v>1.6439882579428401E-2</v>
      </c>
      <c r="AZ1059" s="16"/>
      <c r="BA1059" s="16">
        <v>1.8076203480569802E-2</v>
      </c>
      <c r="BB1059" s="16">
        <v>1.1829502721508499E-2</v>
      </c>
      <c r="BC1059" s="16"/>
      <c r="BD1059" s="16">
        <v>3.0696741745911801E-2</v>
      </c>
      <c r="BE1059" s="16">
        <v>1.6252126400961499E-2</v>
      </c>
    </row>
    <row r="1060" spans="2:57" x14ac:dyDescent="0.35">
      <c r="B1060" t="s">
        <v>373</v>
      </c>
      <c r="C1060" s="16">
        <v>8.03150893664706E-3</v>
      </c>
      <c r="D1060" s="16">
        <v>1.65887679123362E-2</v>
      </c>
      <c r="E1060" s="16">
        <v>0</v>
      </c>
      <c r="F1060" s="16"/>
      <c r="G1060" s="16">
        <v>3.5927165978824102E-2</v>
      </c>
      <c r="H1060" s="16">
        <v>3.63888127440453E-3</v>
      </c>
      <c r="I1060" s="16">
        <v>7.0113744588723003E-3</v>
      </c>
      <c r="J1060" s="16">
        <v>0</v>
      </c>
      <c r="K1060" s="16">
        <v>0</v>
      </c>
      <c r="L1060" s="16">
        <v>8.8005890062665508E-3</v>
      </c>
      <c r="M1060" s="16"/>
      <c r="N1060" s="16">
        <v>2.99724488805681E-3</v>
      </c>
      <c r="O1060" s="16">
        <v>3.63236525594698E-3</v>
      </c>
      <c r="P1060" s="16">
        <v>8.7799281284959094E-3</v>
      </c>
      <c r="Q1060" s="16">
        <v>1.4253428447028401E-2</v>
      </c>
      <c r="R1060" s="16"/>
      <c r="S1060" s="16">
        <v>6.9415263040380499E-3</v>
      </c>
      <c r="T1060" s="16">
        <v>9.7574218771624005E-3</v>
      </c>
      <c r="U1060" s="16"/>
      <c r="V1060" s="16">
        <v>6.0428390837289096E-3</v>
      </c>
      <c r="W1060" s="16">
        <v>1.3422002321748399E-2</v>
      </c>
      <c r="X1060" s="16">
        <v>4.1060683237246097E-3</v>
      </c>
      <c r="Y1060" s="16">
        <v>0</v>
      </c>
      <c r="Z1060" s="16"/>
      <c r="AA1060" s="16">
        <v>1.2895105154869701E-2</v>
      </c>
      <c r="AB1060" s="16">
        <v>6.1424282987035499E-3</v>
      </c>
      <c r="AC1060" s="16">
        <v>0</v>
      </c>
      <c r="AD1060" s="16">
        <v>5.4405456676340303E-3</v>
      </c>
      <c r="AE1060" s="16">
        <v>8.3796797751984602E-3</v>
      </c>
      <c r="AF1060" s="16">
        <v>0</v>
      </c>
      <c r="AG1060" s="16"/>
      <c r="AH1060" s="16">
        <v>1.09079313578663E-3</v>
      </c>
      <c r="AI1060" s="16">
        <v>2.34677758970433E-2</v>
      </c>
      <c r="AJ1060" s="16"/>
      <c r="AK1060" s="16">
        <v>1.28729648956642E-3</v>
      </c>
      <c r="AL1060" s="16">
        <v>1.4554208492436301E-2</v>
      </c>
      <c r="AM1060" s="16"/>
      <c r="AN1060" s="16">
        <v>1.2731707207374E-3</v>
      </c>
      <c r="AO1060" s="16">
        <v>1.6889544534432501E-2</v>
      </c>
      <c r="AP1060" s="16"/>
      <c r="AQ1060" s="16">
        <v>1.1980675271473E-2</v>
      </c>
      <c r="AR1060" s="16">
        <v>1.4660724174024101E-3</v>
      </c>
      <c r="AS1060" s="16">
        <v>1.7359209694302699E-2</v>
      </c>
      <c r="AT1060" s="16"/>
      <c r="AU1060" s="16">
        <v>2.0521911561495799E-3</v>
      </c>
      <c r="AV1060" s="16">
        <v>1.5210747433905601E-2</v>
      </c>
      <c r="AW1060" s="16"/>
      <c r="AX1060" s="16">
        <v>7.0161536843090103E-3</v>
      </c>
      <c r="AY1060" s="16">
        <v>1.64472016452368E-2</v>
      </c>
      <c r="AZ1060" s="16"/>
      <c r="BA1060" s="16">
        <v>5.7848527133480101E-3</v>
      </c>
      <c r="BB1060" s="16">
        <v>0</v>
      </c>
      <c r="BC1060" s="16"/>
      <c r="BD1060" s="16">
        <v>4.37146726922684E-3</v>
      </c>
      <c r="BE1060" s="16">
        <v>1.7474344590068001E-2</v>
      </c>
    </row>
    <row r="1061" spans="2:57" x14ac:dyDescent="0.35">
      <c r="B1061" t="s">
        <v>374</v>
      </c>
      <c r="C1061" s="16">
        <v>2.8809028420759001E-2</v>
      </c>
      <c r="D1061" s="16">
        <v>3.4451184848714199E-2</v>
      </c>
      <c r="E1061" s="16">
        <v>2.3741374066208201E-2</v>
      </c>
      <c r="F1061" s="16"/>
      <c r="G1061" s="16">
        <v>0.105121515599004</v>
      </c>
      <c r="H1061" s="16">
        <v>4.1007142261255701E-2</v>
      </c>
      <c r="I1061" s="16">
        <v>1.7459715233385499E-2</v>
      </c>
      <c r="J1061" s="16">
        <v>1.04793338677186E-2</v>
      </c>
      <c r="K1061" s="16">
        <v>3.5129031847147998E-3</v>
      </c>
      <c r="L1061" s="16">
        <v>1.6968697521214399E-2</v>
      </c>
      <c r="M1061" s="16"/>
      <c r="N1061" s="16">
        <v>2.5917376693239499E-2</v>
      </c>
      <c r="O1061" s="16">
        <v>2.8660896890090801E-2</v>
      </c>
      <c r="P1061" s="16">
        <v>2.6055898164573699E-2</v>
      </c>
      <c r="Q1061" s="16">
        <v>3.5423648786013701E-2</v>
      </c>
      <c r="R1061" s="16"/>
      <c r="S1061" s="16">
        <v>2.33567603735979E-2</v>
      </c>
      <c r="T1061" s="16">
        <v>3.7328856319873698E-2</v>
      </c>
      <c r="U1061" s="16"/>
      <c r="V1061" s="16">
        <v>2.9321600524094299E-2</v>
      </c>
      <c r="W1061" s="16">
        <v>3.1489002470614098E-2</v>
      </c>
      <c r="X1061" s="16">
        <v>2.69337372187935E-2</v>
      </c>
      <c r="Y1061" s="16">
        <v>1.55568357585596E-2</v>
      </c>
      <c r="Z1061" s="16"/>
      <c r="AA1061" s="16">
        <v>3.2736811776303901E-2</v>
      </c>
      <c r="AB1061" s="16">
        <v>2.6180111024813699E-2</v>
      </c>
      <c r="AC1061" s="16">
        <v>2.4395160313521499E-2</v>
      </c>
      <c r="AD1061" s="16">
        <v>3.0402461862212599E-2</v>
      </c>
      <c r="AE1061" s="16">
        <v>2.0205308503982299E-2</v>
      </c>
      <c r="AF1061" s="16">
        <v>2.2665107616487601E-2</v>
      </c>
      <c r="AG1061" s="16"/>
      <c r="AH1061" s="16">
        <v>2.7151191406586499E-2</v>
      </c>
      <c r="AI1061" s="16">
        <v>3.02924410845219E-2</v>
      </c>
      <c r="AJ1061" s="16"/>
      <c r="AK1061" s="16">
        <v>2.5213475507484501E-2</v>
      </c>
      <c r="AL1061" s="16">
        <v>2.8843911719373699E-2</v>
      </c>
      <c r="AM1061" s="16"/>
      <c r="AN1061" s="16">
        <v>2.5953039363663801E-2</v>
      </c>
      <c r="AO1061" s="16">
        <v>3.3764230726142402E-2</v>
      </c>
      <c r="AP1061" s="16"/>
      <c r="AQ1061" s="16">
        <v>3.9029261907584198E-2</v>
      </c>
      <c r="AR1061" s="16">
        <v>3.3359410489830703E-2</v>
      </c>
      <c r="AS1061" s="16">
        <v>2.2450260760924101E-2</v>
      </c>
      <c r="AT1061" s="16"/>
      <c r="AU1061" s="16">
        <v>1.69814313015898E-2</v>
      </c>
      <c r="AV1061" s="16">
        <v>4.3236029648872402E-2</v>
      </c>
      <c r="AW1061" s="16"/>
      <c r="AX1061" s="16">
        <v>2.7945521908937201E-2</v>
      </c>
      <c r="AY1061" s="16">
        <v>1.10675422784237E-2</v>
      </c>
      <c r="AZ1061" s="16"/>
      <c r="BA1061" s="16">
        <v>3.1110956567126501E-2</v>
      </c>
      <c r="BB1061" s="16">
        <v>2.6500970376138501E-2</v>
      </c>
      <c r="BC1061" s="16"/>
      <c r="BD1061" s="16">
        <v>3.5781111783747203E-2</v>
      </c>
      <c r="BE1061" s="16">
        <v>2.88752100583516E-2</v>
      </c>
    </row>
    <row r="1062" spans="2:57" x14ac:dyDescent="0.35">
      <c r="B1062" t="s">
        <v>806</v>
      </c>
      <c r="C1062" s="16">
        <v>0.192221039907607</v>
      </c>
      <c r="D1062" s="16">
        <v>0.193338223687544</v>
      </c>
      <c r="E1062" s="16">
        <v>0.19302501494669899</v>
      </c>
      <c r="F1062" s="16"/>
      <c r="G1062" s="16">
        <v>0.21415042938991299</v>
      </c>
      <c r="H1062" s="16">
        <v>0.238282096489914</v>
      </c>
      <c r="I1062" s="16">
        <v>0.19989986517817701</v>
      </c>
      <c r="J1062" s="16">
        <v>0.23732225185106101</v>
      </c>
      <c r="K1062" s="16">
        <v>0.16237679470317401</v>
      </c>
      <c r="L1062" s="16">
        <v>0.124143106110498</v>
      </c>
      <c r="M1062" s="16"/>
      <c r="N1062" s="16">
        <v>0.13249729444112701</v>
      </c>
      <c r="O1062" s="16">
        <v>0.22605797665802099</v>
      </c>
      <c r="P1062" s="16">
        <v>0.18332791885740199</v>
      </c>
      <c r="Q1062" s="16">
        <v>0.21964462471870599</v>
      </c>
      <c r="R1062" s="16"/>
      <c r="S1062" s="16">
        <v>0.16303606551073699</v>
      </c>
      <c r="T1062" s="16">
        <v>0.23482760604296399</v>
      </c>
      <c r="U1062" s="16"/>
      <c r="V1062" s="16">
        <v>0.187247505287685</v>
      </c>
      <c r="W1062" s="16">
        <v>0.21804697009020699</v>
      </c>
      <c r="X1062" s="16">
        <v>0.177733336008604</v>
      </c>
      <c r="Y1062" s="16">
        <v>9.7485217636014601E-2</v>
      </c>
      <c r="Z1062" s="16"/>
      <c r="AA1062" s="16">
        <v>0.20356528342731101</v>
      </c>
      <c r="AB1062" s="16">
        <v>0.185284726466142</v>
      </c>
      <c r="AC1062" s="16">
        <v>0.240026214641788</v>
      </c>
      <c r="AD1062" s="16">
        <v>0.20912805055903</v>
      </c>
      <c r="AE1062" s="16">
        <v>0.100743877945451</v>
      </c>
      <c r="AF1062" s="16">
        <v>8.7507723116571401E-2</v>
      </c>
      <c r="AG1062" s="16"/>
      <c r="AH1062" s="16">
        <v>0.190007384311418</v>
      </c>
      <c r="AI1062" s="16">
        <v>0.15794933945310699</v>
      </c>
      <c r="AJ1062" s="16"/>
      <c r="AK1062" s="16">
        <v>0.19463539772525501</v>
      </c>
      <c r="AL1062" s="16">
        <v>0.16657419166102699</v>
      </c>
      <c r="AM1062" s="16"/>
      <c r="AN1062" s="16">
        <v>0.18744239301299601</v>
      </c>
      <c r="AO1062" s="16">
        <v>0.177135598906629</v>
      </c>
      <c r="AP1062" s="16"/>
      <c r="AQ1062" s="16">
        <v>0.20327473578796901</v>
      </c>
      <c r="AR1062" s="16">
        <v>0.23110287107112101</v>
      </c>
      <c r="AS1062" s="16">
        <v>0.133161776578268</v>
      </c>
      <c r="AT1062" s="16"/>
      <c r="AU1062" s="16">
        <v>0.19156604858048201</v>
      </c>
      <c r="AV1062" s="16">
        <v>0.19635185696131399</v>
      </c>
      <c r="AW1062" s="16"/>
      <c r="AX1062" s="16">
        <v>0.192604430703878</v>
      </c>
      <c r="AY1062" s="16">
        <v>0.192285213715888</v>
      </c>
      <c r="AZ1062" s="16"/>
      <c r="BA1062" s="16">
        <v>0.19391170021797199</v>
      </c>
      <c r="BB1062" s="16">
        <v>0.167407602116527</v>
      </c>
      <c r="BC1062" s="16"/>
      <c r="BD1062" s="16">
        <v>0.173338767327153</v>
      </c>
      <c r="BE1062" s="16">
        <v>0.21741089174054101</v>
      </c>
    </row>
    <row r="1063" spans="2:57" x14ac:dyDescent="0.35">
      <c r="B1063" t="s">
        <v>376</v>
      </c>
      <c r="C1063" s="16">
        <v>0.244405897016547</v>
      </c>
      <c r="D1063" s="16">
        <v>0.254700015633751</v>
      </c>
      <c r="E1063" s="16">
        <v>0.233423861688379</v>
      </c>
      <c r="F1063" s="16"/>
      <c r="G1063" s="16">
        <v>0.300044198587191</v>
      </c>
      <c r="H1063" s="16">
        <v>0.227640962376391</v>
      </c>
      <c r="I1063" s="16">
        <v>0.24762996969221099</v>
      </c>
      <c r="J1063" s="16">
        <v>0.17993028896665</v>
      </c>
      <c r="K1063" s="16">
        <v>0.257618218178711</v>
      </c>
      <c r="L1063" s="16">
        <v>0.262198236028581</v>
      </c>
      <c r="M1063" s="16"/>
      <c r="N1063" s="16">
        <v>0.291618079172554</v>
      </c>
      <c r="O1063" s="16">
        <v>0.250201838728354</v>
      </c>
      <c r="P1063" s="16">
        <v>0.22221398501561099</v>
      </c>
      <c r="Q1063" s="16">
        <v>0.24131725346713401</v>
      </c>
      <c r="R1063" s="16"/>
      <c r="S1063" s="16">
        <v>0.26036230787958697</v>
      </c>
      <c r="T1063" s="16">
        <v>0.22275366565272101</v>
      </c>
      <c r="U1063" s="16"/>
      <c r="V1063" s="16">
        <v>0.19133617771766701</v>
      </c>
      <c r="W1063" s="16">
        <v>0.23929378264720899</v>
      </c>
      <c r="X1063" s="16">
        <v>0.294348213664609</v>
      </c>
      <c r="Y1063" s="16">
        <v>0.25321328057433701</v>
      </c>
      <c r="Z1063" s="16"/>
      <c r="AA1063" s="16">
        <v>0.21753400052664301</v>
      </c>
      <c r="AB1063" s="16">
        <v>0.29037058776900698</v>
      </c>
      <c r="AC1063" s="16">
        <v>0.15837810197289701</v>
      </c>
      <c r="AD1063" s="16">
        <v>0.285411754269909</v>
      </c>
      <c r="AE1063" s="16">
        <v>0.25901302254414899</v>
      </c>
      <c r="AF1063" s="16">
        <v>0.26415719608666199</v>
      </c>
      <c r="AG1063" s="16"/>
      <c r="AH1063" s="16">
        <v>0.27800183714559601</v>
      </c>
      <c r="AI1063" s="16">
        <v>0.222600612827869</v>
      </c>
      <c r="AJ1063" s="16"/>
      <c r="AK1063" s="16">
        <v>0.26086970609184601</v>
      </c>
      <c r="AL1063" s="16">
        <v>0.225044290842598</v>
      </c>
      <c r="AM1063" s="16"/>
      <c r="AN1063" s="16">
        <v>0.28447839299930999</v>
      </c>
      <c r="AO1063" s="16">
        <v>0.216374464881777</v>
      </c>
      <c r="AP1063" s="16"/>
      <c r="AQ1063" s="16">
        <v>0.27817355475386402</v>
      </c>
      <c r="AR1063" s="16">
        <v>0.22981561693309499</v>
      </c>
      <c r="AS1063" s="16">
        <v>0.25910598682929797</v>
      </c>
      <c r="AT1063" s="16"/>
      <c r="AU1063" s="16">
        <v>0.229891036946689</v>
      </c>
      <c r="AV1063" s="16">
        <v>0.26318810145892702</v>
      </c>
      <c r="AW1063" s="16"/>
      <c r="AX1063" s="16">
        <v>0.25402465397923202</v>
      </c>
      <c r="AY1063" s="16">
        <v>0.235174432428292</v>
      </c>
      <c r="AZ1063" s="16"/>
      <c r="BA1063" s="16">
        <v>0.27452565960802999</v>
      </c>
      <c r="BB1063" s="16">
        <v>0.33104659557003602</v>
      </c>
      <c r="BC1063" s="16"/>
      <c r="BD1063" s="16">
        <v>0.287190212330031</v>
      </c>
      <c r="BE1063" s="16">
        <v>0.23434067933161901</v>
      </c>
    </row>
    <row r="1064" spans="2:57" x14ac:dyDescent="0.35">
      <c r="B1064" t="s">
        <v>377</v>
      </c>
      <c r="C1064" s="16">
        <v>0.20546680190119401</v>
      </c>
      <c r="D1064" s="16">
        <v>0.21922605313926199</v>
      </c>
      <c r="E1064" s="16">
        <v>0.192179058962302</v>
      </c>
      <c r="F1064" s="16"/>
      <c r="G1064" s="16">
        <v>0.12608645235523999</v>
      </c>
      <c r="H1064" s="16">
        <v>0.14323808878198599</v>
      </c>
      <c r="I1064" s="16">
        <v>0.208740701743724</v>
      </c>
      <c r="J1064" s="16">
        <v>0.22236808365755001</v>
      </c>
      <c r="K1064" s="16">
        <v>0.23722046002452901</v>
      </c>
      <c r="L1064" s="16">
        <v>0.26356417021815298</v>
      </c>
      <c r="M1064" s="16"/>
      <c r="N1064" s="16">
        <v>0.20167038500802101</v>
      </c>
      <c r="O1064" s="16">
        <v>0.22407192672927401</v>
      </c>
      <c r="P1064" s="16">
        <v>0.198652786987906</v>
      </c>
      <c r="Q1064" s="16">
        <v>0.202914082154523</v>
      </c>
      <c r="R1064" s="16"/>
      <c r="S1064" s="16">
        <v>0.21079028568050501</v>
      </c>
      <c r="T1064" s="16">
        <v>0.19620519795665101</v>
      </c>
      <c r="U1064" s="16"/>
      <c r="V1064" s="16">
        <v>0.182086774552497</v>
      </c>
      <c r="W1064" s="16">
        <v>0.20130892877707701</v>
      </c>
      <c r="X1064" s="16">
        <v>0.22629059276222799</v>
      </c>
      <c r="Y1064" s="16">
        <v>0.23396027602029701</v>
      </c>
      <c r="Z1064" s="16"/>
      <c r="AA1064" s="16">
        <v>0.180308909225981</v>
      </c>
      <c r="AB1064" s="16">
        <v>0.17899972886517301</v>
      </c>
      <c r="AC1064" s="16">
        <v>0.27503220559779201</v>
      </c>
      <c r="AD1064" s="16">
        <v>0.19754089715376899</v>
      </c>
      <c r="AE1064" s="16">
        <v>0.29190102483783498</v>
      </c>
      <c r="AF1064" s="16">
        <v>0.258020747332731</v>
      </c>
      <c r="AG1064" s="16"/>
      <c r="AH1064" s="16">
        <v>0.22330497702513599</v>
      </c>
      <c r="AI1064" s="16">
        <v>0.22940511770425601</v>
      </c>
      <c r="AJ1064" s="16"/>
      <c r="AK1064" s="16">
        <v>0.21381159600076599</v>
      </c>
      <c r="AL1064" s="16">
        <v>0.223816592673654</v>
      </c>
      <c r="AM1064" s="16"/>
      <c r="AN1064" s="16">
        <v>0.218306277895565</v>
      </c>
      <c r="AO1064" s="16">
        <v>0.23092905337984801</v>
      </c>
      <c r="AP1064" s="16"/>
      <c r="AQ1064" s="16">
        <v>0.19564823980748899</v>
      </c>
      <c r="AR1064" s="16">
        <v>0.200490885785302</v>
      </c>
      <c r="AS1064" s="16">
        <v>0.23147617810240401</v>
      </c>
      <c r="AT1064" s="16"/>
      <c r="AU1064" s="16">
        <v>0.22993810057905201</v>
      </c>
      <c r="AV1064" s="16">
        <v>0.175202102596661</v>
      </c>
      <c r="AW1064" s="16"/>
      <c r="AX1064" s="16">
        <v>0.21350994629865999</v>
      </c>
      <c r="AY1064" s="16">
        <v>0.17461622575684599</v>
      </c>
      <c r="AZ1064" s="16"/>
      <c r="BA1064" s="16">
        <v>0.223737004077047</v>
      </c>
      <c r="BB1064" s="16">
        <v>0.200431902488129</v>
      </c>
      <c r="BC1064" s="16"/>
      <c r="BD1064" s="16">
        <v>0.23279481473330699</v>
      </c>
      <c r="BE1064" s="16">
        <v>0.21997564133099001</v>
      </c>
    </row>
    <row r="1065" spans="2:57" x14ac:dyDescent="0.35">
      <c r="B1065" t="s">
        <v>393</v>
      </c>
      <c r="C1065" s="16">
        <v>0.21529360117694499</v>
      </c>
      <c r="D1065" s="16">
        <v>0.19372199260779299</v>
      </c>
      <c r="E1065" s="16">
        <v>0.23623569149624199</v>
      </c>
      <c r="F1065" s="16"/>
      <c r="G1065" s="16">
        <v>0.108039856996963</v>
      </c>
      <c r="H1065" s="16">
        <v>0.21326792824487001</v>
      </c>
      <c r="I1065" s="16">
        <v>0.24110117430185701</v>
      </c>
      <c r="J1065" s="16">
        <v>0.224653295274203</v>
      </c>
      <c r="K1065" s="16">
        <v>0.25398777114894799</v>
      </c>
      <c r="L1065" s="16">
        <v>0.22145612259271399</v>
      </c>
      <c r="M1065" s="16"/>
      <c r="N1065" s="16">
        <v>0.24813217211535701</v>
      </c>
      <c r="O1065" s="16">
        <v>0.19237155639157399</v>
      </c>
      <c r="P1065" s="16">
        <v>0.23601048336008401</v>
      </c>
      <c r="Q1065" s="16">
        <v>0.178552610710005</v>
      </c>
      <c r="R1065" s="16"/>
      <c r="S1065" s="16">
        <v>0.22365564459905801</v>
      </c>
      <c r="T1065" s="16">
        <v>0.203739342561403</v>
      </c>
      <c r="U1065" s="16"/>
      <c r="V1065" s="16">
        <v>0.20544958672074001</v>
      </c>
      <c r="W1065" s="16">
        <v>0.216760713043884</v>
      </c>
      <c r="X1065" s="16">
        <v>0.20933943505012101</v>
      </c>
      <c r="Y1065" s="16">
        <v>0.30089307365968099</v>
      </c>
      <c r="Z1065" s="16"/>
      <c r="AA1065" s="16">
        <v>0.212772009773155</v>
      </c>
      <c r="AB1065" s="16">
        <v>0.206154960093131</v>
      </c>
      <c r="AC1065" s="16">
        <v>0.183991744888547</v>
      </c>
      <c r="AD1065" s="16">
        <v>0.20129239041150501</v>
      </c>
      <c r="AE1065" s="16">
        <v>0.28087150755416901</v>
      </c>
      <c r="AF1065" s="16">
        <v>0.30518502261735903</v>
      </c>
      <c r="AG1065" s="16"/>
      <c r="AH1065" s="16">
        <v>0.21521525047751899</v>
      </c>
      <c r="AI1065" s="16">
        <v>0.25160393823919502</v>
      </c>
      <c r="AJ1065" s="16"/>
      <c r="AK1065" s="16">
        <v>0.23911240526071101</v>
      </c>
      <c r="AL1065" s="16">
        <v>0.24400606399660599</v>
      </c>
      <c r="AM1065" s="16"/>
      <c r="AN1065" s="16">
        <v>0.22300080529844199</v>
      </c>
      <c r="AO1065" s="16">
        <v>0.24621617772141</v>
      </c>
      <c r="AP1065" s="16"/>
      <c r="AQ1065" s="16">
        <v>0.200718234941235</v>
      </c>
      <c r="AR1065" s="16">
        <v>0.21576064211410401</v>
      </c>
      <c r="AS1065" s="16">
        <v>0.258400037770184</v>
      </c>
      <c r="AT1065" s="16"/>
      <c r="AU1065" s="16">
        <v>0.26267329748417501</v>
      </c>
      <c r="AV1065" s="16">
        <v>0.163281213936565</v>
      </c>
      <c r="AW1065" s="16"/>
      <c r="AX1065" s="16">
        <v>0.22779109481945001</v>
      </c>
      <c r="AY1065" s="16">
        <v>0.19491894172084601</v>
      </c>
      <c r="AZ1065" s="16"/>
      <c r="BA1065" s="16">
        <v>0.20285284507975801</v>
      </c>
      <c r="BB1065" s="16">
        <v>0.26278342672766097</v>
      </c>
      <c r="BC1065" s="16"/>
      <c r="BD1065" s="16">
        <v>0.20802251706132699</v>
      </c>
      <c r="BE1065" s="16">
        <v>0.22587618896492201</v>
      </c>
    </row>
    <row r="1066" spans="2:57" x14ac:dyDescent="0.35">
      <c r="B1066" t="s">
        <v>103</v>
      </c>
      <c r="C1066" s="16">
        <v>8.0977475630376494E-2</v>
      </c>
      <c r="D1066" s="16">
        <v>5.3123393978215701E-2</v>
      </c>
      <c r="E1066" s="16">
        <v>0.105889447329561</v>
      </c>
      <c r="F1066" s="16"/>
      <c r="G1066" s="16">
        <v>8.3616652312276593E-2</v>
      </c>
      <c r="H1066" s="16">
        <v>8.7142482828044696E-2</v>
      </c>
      <c r="I1066" s="16">
        <v>4.99641538158851E-2</v>
      </c>
      <c r="J1066" s="16">
        <v>0.103895174397342</v>
      </c>
      <c r="K1066" s="16">
        <v>7.2353691769132297E-2</v>
      </c>
      <c r="L1066" s="16">
        <v>8.7748761739941797E-2</v>
      </c>
      <c r="M1066" s="16"/>
      <c r="N1066" s="16">
        <v>7.1938491619251907E-2</v>
      </c>
      <c r="O1066" s="16">
        <v>5.6647776217324801E-2</v>
      </c>
      <c r="P1066" s="16">
        <v>9.4300845244876003E-2</v>
      </c>
      <c r="Q1066" s="16">
        <v>8.7219150922056302E-2</v>
      </c>
      <c r="R1066" s="16"/>
      <c r="S1066" s="16">
        <v>8.7362057218548506E-2</v>
      </c>
      <c r="T1066" s="16">
        <v>6.9893840805417606E-2</v>
      </c>
      <c r="U1066" s="16"/>
      <c r="V1066" s="16">
        <v>0.154085340080856</v>
      </c>
      <c r="W1066" s="16">
        <v>6.3433737936122295E-2</v>
      </c>
      <c r="X1066" s="16">
        <v>4.1272912636561201E-2</v>
      </c>
      <c r="Y1066" s="16">
        <v>8.1122632468223294E-2</v>
      </c>
      <c r="Z1066" s="16"/>
      <c r="AA1066" s="16">
        <v>0.111642569491351</v>
      </c>
      <c r="AB1066" s="16">
        <v>8.2011437229687595E-2</v>
      </c>
      <c r="AC1066" s="16">
        <v>9.3121644471146403E-2</v>
      </c>
      <c r="AD1066" s="16">
        <v>5.24118946595728E-2</v>
      </c>
      <c r="AE1066" s="16">
        <v>1.34502404639974E-2</v>
      </c>
      <c r="AF1066" s="16">
        <v>4.37444645590543E-2</v>
      </c>
      <c r="AG1066" s="16"/>
      <c r="AH1066" s="16">
        <v>5.2084789887352698E-2</v>
      </c>
      <c r="AI1066" s="16">
        <v>6.0396828381433898E-2</v>
      </c>
      <c r="AJ1066" s="16"/>
      <c r="AK1066" s="16">
        <v>5.6211896455998202E-2</v>
      </c>
      <c r="AL1066" s="16">
        <v>5.7854658669887898E-2</v>
      </c>
      <c r="AM1066" s="16"/>
      <c r="AN1066" s="16">
        <v>5.00338220934912E-2</v>
      </c>
      <c r="AO1066" s="16">
        <v>5.0690591202443597E-2</v>
      </c>
      <c r="AP1066" s="16"/>
      <c r="AQ1066" s="16">
        <v>5.5919552439313597E-2</v>
      </c>
      <c r="AR1066" s="16">
        <v>6.9077651817917501E-2</v>
      </c>
      <c r="AS1066" s="16">
        <v>5.0683867294555499E-2</v>
      </c>
      <c r="AT1066" s="16"/>
      <c r="AU1066" s="16">
        <v>5.10578383530415E-2</v>
      </c>
      <c r="AV1066" s="16">
        <v>0.107760570735472</v>
      </c>
      <c r="AW1066" s="16"/>
      <c r="AX1066" s="16">
        <v>5.1493840541746903E-2</v>
      </c>
      <c r="AY1066" s="16">
        <v>0.15905055987503799</v>
      </c>
      <c r="AZ1066" s="16"/>
      <c r="BA1066" s="16">
        <v>5.0000778256148098E-2</v>
      </c>
      <c r="BB1066" s="16">
        <v>0</v>
      </c>
      <c r="BC1066" s="16"/>
      <c r="BD1066" s="16">
        <v>2.78043677492971E-2</v>
      </c>
      <c r="BE1066" s="16">
        <v>3.9794917582547003E-2</v>
      </c>
    </row>
    <row r="1067" spans="2:57" x14ac:dyDescent="0.35">
      <c r="C1067" s="16"/>
      <c r="D1067" s="16"/>
      <c r="E1067" s="16"/>
      <c r="F1067" s="16"/>
      <c r="G1067" s="16"/>
      <c r="H1067" s="16"/>
      <c r="I1067" s="16"/>
      <c r="J1067" s="16"/>
      <c r="K1067" s="16"/>
      <c r="L1067" s="16"/>
      <c r="M1067" s="16"/>
      <c r="N1067" s="16"/>
      <c r="O1067" s="16"/>
      <c r="P1067" s="16"/>
      <c r="Q1067" s="16"/>
      <c r="R1067" s="16"/>
      <c r="S1067" s="16"/>
      <c r="T1067" s="16"/>
      <c r="U1067" s="16"/>
      <c r="V1067" s="16"/>
      <c r="W1067" s="16"/>
      <c r="X1067" s="16"/>
      <c r="Y1067" s="16"/>
      <c r="Z1067" s="16"/>
      <c r="AA1067" s="16"/>
      <c r="AB1067" s="16"/>
      <c r="AC1067" s="16"/>
      <c r="AD1067" s="16"/>
      <c r="AE1067" s="16"/>
      <c r="AF1067" s="16"/>
      <c r="AG1067" s="16"/>
      <c r="AH1067" s="16"/>
      <c r="AI1067" s="16"/>
      <c r="AJ1067" s="16"/>
      <c r="AK1067" s="16"/>
      <c r="AL1067" s="16"/>
      <c r="AM1067" s="16"/>
      <c r="AN1067" s="16"/>
      <c r="AO1067" s="16"/>
      <c r="AP1067" s="16"/>
      <c r="AQ1067" s="16"/>
      <c r="AR1067" s="16"/>
      <c r="AS1067" s="16"/>
      <c r="AT1067" s="16"/>
      <c r="AU1067" s="16"/>
      <c r="AV1067" s="16"/>
      <c r="AW1067" s="16"/>
      <c r="AX1067" s="16"/>
      <c r="AY1067" s="16"/>
      <c r="AZ1067" s="16"/>
      <c r="BA1067" s="16"/>
      <c r="BB1067" s="16"/>
      <c r="BC1067" s="16"/>
      <c r="BD1067" s="16"/>
      <c r="BE1067" s="16"/>
    </row>
    <row r="1068" spans="2:57" x14ac:dyDescent="0.35">
      <c r="B1068" s="7" t="s">
        <v>807</v>
      </c>
      <c r="C1068" s="16"/>
      <c r="D1068" s="16"/>
      <c r="E1068" s="16"/>
      <c r="F1068" s="16"/>
      <c r="G1068" s="16"/>
      <c r="H1068" s="16"/>
      <c r="I1068" s="16"/>
      <c r="J1068" s="16"/>
      <c r="K1068" s="16"/>
      <c r="L1068" s="16"/>
      <c r="M1068" s="16"/>
      <c r="N1068" s="16"/>
      <c r="O1068" s="16"/>
      <c r="P1068" s="16"/>
      <c r="Q1068" s="16"/>
      <c r="R1068" s="16"/>
      <c r="S1068" s="16"/>
      <c r="T1068" s="16"/>
      <c r="U1068" s="16"/>
      <c r="V1068" s="16"/>
      <c r="W1068" s="16"/>
      <c r="X1068" s="16"/>
      <c r="Y1068" s="16"/>
      <c r="Z1068" s="16"/>
      <c r="AA1068" s="16"/>
      <c r="AB1068" s="16"/>
      <c r="AC1068" s="16"/>
      <c r="AD1068" s="16"/>
      <c r="AE1068" s="16"/>
      <c r="AF1068" s="16"/>
      <c r="AG1068" s="16"/>
      <c r="AH1068" s="16"/>
      <c r="AI1068" s="16"/>
      <c r="AJ1068" s="16"/>
      <c r="AK1068" s="16"/>
      <c r="AL1068" s="16"/>
      <c r="AM1068" s="16"/>
      <c r="AN1068" s="16"/>
      <c r="AO1068" s="16"/>
      <c r="AP1068" s="16"/>
      <c r="AQ1068" s="16"/>
      <c r="AR1068" s="16"/>
      <c r="AS1068" s="16"/>
      <c r="AT1068" s="16"/>
      <c r="AU1068" s="16"/>
      <c r="AV1068" s="16"/>
      <c r="AW1068" s="16"/>
      <c r="AX1068" s="16"/>
      <c r="AY1068" s="16"/>
      <c r="AZ1068" s="16"/>
      <c r="BA1068" s="16"/>
      <c r="BB1068" s="16"/>
      <c r="BC1068" s="16"/>
      <c r="BD1068" s="16"/>
      <c r="BE1068" s="16"/>
    </row>
    <row r="1069" spans="2:57" x14ac:dyDescent="0.35">
      <c r="B1069" s="15" t="s">
        <v>14</v>
      </c>
      <c r="C1069" s="16"/>
      <c r="D1069" s="16"/>
      <c r="E1069" s="16"/>
      <c r="F1069" s="16"/>
      <c r="G1069" s="16"/>
      <c r="H1069" s="16"/>
      <c r="I1069" s="16"/>
      <c r="J1069" s="16"/>
      <c r="K1069" s="16"/>
      <c r="L1069" s="16"/>
      <c r="M1069" s="16"/>
      <c r="N1069" s="16"/>
      <c r="O1069" s="16"/>
      <c r="P1069" s="16"/>
      <c r="Q1069" s="16"/>
      <c r="R1069" s="16"/>
      <c r="S1069" s="16"/>
      <c r="T1069" s="16"/>
      <c r="U1069" s="16"/>
      <c r="V1069" s="16"/>
      <c r="W1069" s="16"/>
      <c r="X1069" s="16"/>
      <c r="Y1069" s="16"/>
      <c r="Z1069" s="16"/>
      <c r="AA1069" s="16"/>
      <c r="AB1069" s="16"/>
      <c r="AC1069" s="16"/>
      <c r="AD1069" s="16"/>
      <c r="AE1069" s="16"/>
      <c r="AF1069" s="16"/>
      <c r="AG1069" s="16"/>
      <c r="AH1069" s="16"/>
      <c r="AI1069" s="16"/>
      <c r="AJ1069" s="16"/>
      <c r="AK1069" s="16"/>
      <c r="AL1069" s="16"/>
      <c r="AM1069" s="16"/>
      <c r="AN1069" s="16"/>
      <c r="AO1069" s="16"/>
      <c r="AP1069" s="16"/>
      <c r="AQ1069" s="16"/>
      <c r="AR1069" s="16"/>
      <c r="AS1069" s="16"/>
      <c r="AT1069" s="16"/>
      <c r="AU1069" s="16"/>
      <c r="AV1069" s="16"/>
      <c r="AW1069" s="16"/>
      <c r="AX1069" s="16"/>
      <c r="AY1069" s="16"/>
      <c r="AZ1069" s="16"/>
      <c r="BA1069" s="16"/>
      <c r="BB1069" s="16"/>
      <c r="BC1069" s="16"/>
      <c r="BD1069" s="16"/>
      <c r="BE1069" s="16"/>
    </row>
    <row r="1070" spans="2:57" x14ac:dyDescent="0.35">
      <c r="B1070" t="s">
        <v>808</v>
      </c>
      <c r="C1070" s="16">
        <v>7.7458287590753599E-2</v>
      </c>
      <c r="D1070" s="16">
        <v>0.122426819128339</v>
      </c>
      <c r="E1070" s="16">
        <v>3.5594189156978998E-2</v>
      </c>
      <c r="F1070" s="16"/>
      <c r="G1070" s="16">
        <v>9.7591408053371298E-2</v>
      </c>
      <c r="H1070" s="16">
        <v>0.13278699051732601</v>
      </c>
      <c r="I1070" s="16">
        <v>0.15767903799987201</v>
      </c>
      <c r="J1070" s="16">
        <v>5.9295538782832301E-2</v>
      </c>
      <c r="K1070" s="16">
        <v>1.6452770686888801E-2</v>
      </c>
      <c r="L1070" s="16">
        <v>1.8804118639686899E-2</v>
      </c>
      <c r="M1070" s="16"/>
      <c r="N1070" s="16">
        <v>6.2086290251938001E-2</v>
      </c>
      <c r="O1070" s="16">
        <v>3.4087397040557001E-2</v>
      </c>
      <c r="P1070" s="16">
        <v>7.0560317573455406E-2</v>
      </c>
      <c r="Q1070" s="16">
        <v>0.13728685581737499</v>
      </c>
      <c r="R1070" s="16"/>
      <c r="S1070" s="16">
        <v>6.2776981392119097E-2</v>
      </c>
      <c r="T1070" s="16">
        <v>0.10039844819360599</v>
      </c>
      <c r="U1070" s="16"/>
      <c r="V1070" s="16">
        <v>7.61411639440642E-2</v>
      </c>
      <c r="W1070" s="16">
        <v>4.8062778010779898E-2</v>
      </c>
      <c r="X1070" s="16">
        <v>0.110268340986861</v>
      </c>
      <c r="Y1070" s="16">
        <v>0.113419989588109</v>
      </c>
      <c r="Z1070" s="16"/>
      <c r="AA1070" s="16">
        <v>4.5769264546270803E-2</v>
      </c>
      <c r="AB1070" s="16">
        <v>7.6414024435335404E-2</v>
      </c>
      <c r="AC1070" s="16">
        <v>7.29379791686528E-2</v>
      </c>
      <c r="AD1070" s="16">
        <v>0.10054310305137899</v>
      </c>
      <c r="AE1070" s="16">
        <v>0.15875119549256</v>
      </c>
      <c r="AF1070" s="16">
        <v>0.10098790947144801</v>
      </c>
      <c r="AG1070" s="16"/>
      <c r="AH1070" s="16">
        <v>0.102777484943366</v>
      </c>
      <c r="AI1070" s="16">
        <v>7.8312629764792294E-2</v>
      </c>
      <c r="AJ1070" s="16"/>
      <c r="AK1070" s="16">
        <v>9.9228834621316306E-2</v>
      </c>
      <c r="AL1070" s="16">
        <v>9.85965662847577E-2</v>
      </c>
      <c r="AM1070" s="16"/>
      <c r="AN1070" s="16">
        <v>0.103388862224708</v>
      </c>
      <c r="AO1070" s="16">
        <v>8.7161601164913102E-2</v>
      </c>
      <c r="AP1070" s="16"/>
      <c r="AQ1070" s="16">
        <v>5.7242876486343797E-2</v>
      </c>
      <c r="AR1070" s="16">
        <v>4.0140630688835499E-2</v>
      </c>
      <c r="AS1070" s="16">
        <v>0.161132979995527</v>
      </c>
      <c r="AT1070" s="16"/>
      <c r="AU1070" s="16">
        <v>8.8364831402188704E-2</v>
      </c>
      <c r="AV1070" s="16">
        <v>6.5972958416803104E-2</v>
      </c>
      <c r="AW1070" s="16"/>
      <c r="AX1070" s="16">
        <v>8.9836254469416899E-2</v>
      </c>
      <c r="AY1070" s="16">
        <v>1.38948238309404E-2</v>
      </c>
      <c r="AZ1070" s="16"/>
      <c r="BA1070" s="16">
        <v>0.144314216114733</v>
      </c>
      <c r="BB1070" s="16">
        <v>0.13188340857860401</v>
      </c>
      <c r="BC1070" s="16"/>
      <c r="BD1070" s="16">
        <v>0.12921560309095501</v>
      </c>
      <c r="BE1070" s="16">
        <v>6.06646222261105E-2</v>
      </c>
    </row>
    <row r="1071" spans="2:57" x14ac:dyDescent="0.35">
      <c r="B1071" t="s">
        <v>809</v>
      </c>
      <c r="C1071" s="16">
        <v>0.15181039504295499</v>
      </c>
      <c r="D1071" s="16">
        <v>0.209221099367978</v>
      </c>
      <c r="E1071" s="16">
        <v>9.4968447522686503E-2</v>
      </c>
      <c r="F1071" s="16"/>
      <c r="G1071" s="16">
        <v>0.21320538204284301</v>
      </c>
      <c r="H1071" s="16">
        <v>0.20352803285648499</v>
      </c>
      <c r="I1071" s="16">
        <v>0.147783311269957</v>
      </c>
      <c r="J1071" s="16">
        <v>0.11428460874532299</v>
      </c>
      <c r="K1071" s="16">
        <v>0.10945634910334801</v>
      </c>
      <c r="L1071" s="16">
        <v>0.137528774076462</v>
      </c>
      <c r="M1071" s="16"/>
      <c r="N1071" s="16">
        <v>0.181529352765294</v>
      </c>
      <c r="O1071" s="16">
        <v>0.17570404449447499</v>
      </c>
      <c r="P1071" s="16">
        <v>0.14807575710454901</v>
      </c>
      <c r="Q1071" s="16">
        <v>0.11579072716382199</v>
      </c>
      <c r="R1071" s="16"/>
      <c r="S1071" s="16">
        <v>0.12598813671919601</v>
      </c>
      <c r="T1071" s="16">
        <v>0.192314225628581</v>
      </c>
      <c r="U1071" s="16"/>
      <c r="V1071" s="16">
        <v>0.119549294277024</v>
      </c>
      <c r="W1071" s="16">
        <v>0.13827055995729901</v>
      </c>
      <c r="X1071" s="16">
        <v>0.17874120393860801</v>
      </c>
      <c r="Y1071" s="16">
        <v>0.27107771548228599</v>
      </c>
      <c r="Z1071" s="16"/>
      <c r="AA1071" s="16">
        <v>0.113643082203415</v>
      </c>
      <c r="AB1071" s="16">
        <v>0.14916623017484201</v>
      </c>
      <c r="AC1071" s="16">
        <v>8.4782887573857296E-2</v>
      </c>
      <c r="AD1071" s="16">
        <v>0.22173022228686601</v>
      </c>
      <c r="AE1071" s="16">
        <v>0.19920716689628901</v>
      </c>
      <c r="AF1071" s="16">
        <v>0.241107231507941</v>
      </c>
      <c r="AG1071" s="16"/>
      <c r="AH1071" s="16">
        <v>0.20229100965591201</v>
      </c>
      <c r="AI1071" s="16">
        <v>0.11941613846492399</v>
      </c>
      <c r="AJ1071" s="16"/>
      <c r="AK1071" s="16">
        <v>0.21827975685127099</v>
      </c>
      <c r="AL1071" s="16">
        <v>0.10165219207520899</v>
      </c>
      <c r="AM1071" s="16"/>
      <c r="AN1071" s="16">
        <v>0.20024791646871601</v>
      </c>
      <c r="AO1071" s="16">
        <v>0.13467983241427001</v>
      </c>
      <c r="AP1071" s="16"/>
      <c r="AQ1071" s="16">
        <v>0.20726425645430599</v>
      </c>
      <c r="AR1071" s="16">
        <v>0.12860833958245901</v>
      </c>
      <c r="AS1071" s="16">
        <v>0.160367429406541</v>
      </c>
      <c r="AT1071" s="16"/>
      <c r="AU1071" s="16">
        <v>0.14295514403156501</v>
      </c>
      <c r="AV1071" s="16">
        <v>0.15983990196352099</v>
      </c>
      <c r="AW1071" s="16"/>
      <c r="AX1071" s="16">
        <v>0.16899867068573801</v>
      </c>
      <c r="AY1071" s="16">
        <v>8.1348520057553303E-2</v>
      </c>
      <c r="AZ1071" s="16"/>
      <c r="BA1071" s="16">
        <v>0.24930991873763</v>
      </c>
      <c r="BB1071" s="16">
        <v>0.15735021181318801</v>
      </c>
      <c r="BC1071" s="16"/>
      <c r="BD1071" s="16">
        <v>0.22156874257945799</v>
      </c>
      <c r="BE1071" s="16">
        <v>0.122882514467459</v>
      </c>
    </row>
    <row r="1072" spans="2:57" x14ac:dyDescent="0.35">
      <c r="B1072" t="s">
        <v>810</v>
      </c>
      <c r="C1072" s="16">
        <v>0.23779037782557499</v>
      </c>
      <c r="D1072" s="16">
        <v>0.21595726239146501</v>
      </c>
      <c r="E1072" s="16">
        <v>0.26078491954516497</v>
      </c>
      <c r="F1072" s="16"/>
      <c r="G1072" s="16">
        <v>0.230536943492129</v>
      </c>
      <c r="H1072" s="16">
        <v>0.25559483153970702</v>
      </c>
      <c r="I1072" s="16">
        <v>0.26454833283222401</v>
      </c>
      <c r="J1072" s="16">
        <v>0.271284775569054</v>
      </c>
      <c r="K1072" s="16">
        <v>0.25315889927198598</v>
      </c>
      <c r="L1072" s="16">
        <v>0.16878028411486801</v>
      </c>
      <c r="M1072" s="16"/>
      <c r="N1072" s="16">
        <v>0.238235778206908</v>
      </c>
      <c r="O1072" s="16">
        <v>0.24057245107103201</v>
      </c>
      <c r="P1072" s="16">
        <v>0.22201643601853499</v>
      </c>
      <c r="Q1072" s="16">
        <v>0.26038676127058302</v>
      </c>
      <c r="R1072" s="16"/>
      <c r="S1072" s="16">
        <v>0.22265506787019099</v>
      </c>
      <c r="T1072" s="16">
        <v>0.26301662322588298</v>
      </c>
      <c r="U1072" s="16"/>
      <c r="V1072" s="16">
        <v>0.259730069627924</v>
      </c>
      <c r="W1072" s="16">
        <v>0.237664691953857</v>
      </c>
      <c r="X1072" s="16">
        <v>0.22823503794160999</v>
      </c>
      <c r="Y1072" s="16">
        <v>0.17709496976717401</v>
      </c>
      <c r="Z1072" s="16"/>
      <c r="AA1072" s="16">
        <v>0.25735480427964802</v>
      </c>
      <c r="AB1072" s="16">
        <v>0.228643186291656</v>
      </c>
      <c r="AC1072" s="16">
        <v>0.29783214826638199</v>
      </c>
      <c r="AD1072" s="16">
        <v>0.22518961109636901</v>
      </c>
      <c r="AE1072" s="16">
        <v>0.17816031155106399</v>
      </c>
      <c r="AF1072" s="16">
        <v>0.113860947996824</v>
      </c>
      <c r="AG1072" s="16"/>
      <c r="AH1072" s="16">
        <v>0.21332318298532199</v>
      </c>
      <c r="AI1072" s="16">
        <v>0.25390257164534502</v>
      </c>
      <c r="AJ1072" s="16"/>
      <c r="AK1072" s="16">
        <v>0.222222505753049</v>
      </c>
      <c r="AL1072" s="16">
        <v>0.25556423699929998</v>
      </c>
      <c r="AM1072" s="16"/>
      <c r="AN1072" s="16">
        <v>0.22068066459876601</v>
      </c>
      <c r="AO1072" s="16">
        <v>0.22993951258696099</v>
      </c>
      <c r="AP1072" s="16"/>
      <c r="AQ1072" s="16">
        <v>0.14989310960888999</v>
      </c>
      <c r="AR1072" s="16">
        <v>0.31348943213878</v>
      </c>
      <c r="AS1072" s="16">
        <v>0.18527693387764599</v>
      </c>
      <c r="AT1072" s="16"/>
      <c r="AU1072" s="16">
        <v>0.23282954733562</v>
      </c>
      <c r="AV1072" s="16">
        <v>0.245209939120206</v>
      </c>
      <c r="AW1072" s="16"/>
      <c r="AX1072" s="16">
        <v>0.25232509117746499</v>
      </c>
      <c r="AY1072" s="16">
        <v>0.16829768531412401</v>
      </c>
      <c r="AZ1072" s="16"/>
      <c r="BA1072" s="16">
        <v>0.197736779720879</v>
      </c>
      <c r="BB1072" s="16">
        <v>0.324157231995999</v>
      </c>
      <c r="BC1072" s="16"/>
      <c r="BD1072" s="16">
        <v>0.26575633269684901</v>
      </c>
      <c r="BE1072" s="16">
        <v>0.191964459495859</v>
      </c>
    </row>
    <row r="1073" spans="2:57" x14ac:dyDescent="0.35">
      <c r="B1073" t="s">
        <v>811</v>
      </c>
      <c r="C1073" s="16">
        <v>0.23481767235751799</v>
      </c>
      <c r="D1073" s="16">
        <v>0.21217736580656599</v>
      </c>
      <c r="E1073" s="16">
        <v>0.25854834705181901</v>
      </c>
      <c r="F1073" s="16"/>
      <c r="G1073" s="16">
        <v>0.21844999706669799</v>
      </c>
      <c r="H1073" s="16">
        <v>0.17841912024916101</v>
      </c>
      <c r="I1073" s="16">
        <v>0.22395927585012801</v>
      </c>
      <c r="J1073" s="16">
        <v>0.20933009937281999</v>
      </c>
      <c r="K1073" s="16">
        <v>0.26792844789883502</v>
      </c>
      <c r="L1073" s="16">
        <v>0.29346483743075102</v>
      </c>
      <c r="M1073" s="16"/>
      <c r="N1073" s="16">
        <v>0.224195118678019</v>
      </c>
      <c r="O1073" s="16">
        <v>0.22240292149096799</v>
      </c>
      <c r="P1073" s="16">
        <v>0.24556031720198601</v>
      </c>
      <c r="Q1073" s="16">
        <v>0.23595559285960599</v>
      </c>
      <c r="R1073" s="16"/>
      <c r="S1073" s="16">
        <v>0.24188003268094099</v>
      </c>
      <c r="T1073" s="16">
        <v>0.22649859975672201</v>
      </c>
      <c r="U1073" s="16"/>
      <c r="V1073" s="16">
        <v>0.19785159046442599</v>
      </c>
      <c r="W1073" s="16">
        <v>0.28248182649391301</v>
      </c>
      <c r="X1073" s="16">
        <v>0.212121628202915</v>
      </c>
      <c r="Y1073" s="16">
        <v>0.19376276411121801</v>
      </c>
      <c r="Z1073" s="16"/>
      <c r="AA1073" s="16">
        <v>0.22903251899457</v>
      </c>
      <c r="AB1073" s="16">
        <v>0.25467025371903301</v>
      </c>
      <c r="AC1073" s="16">
        <v>0.26221672942662599</v>
      </c>
      <c r="AD1073" s="16">
        <v>0.24021888654062401</v>
      </c>
      <c r="AE1073" s="16">
        <v>0.16890733648592901</v>
      </c>
      <c r="AF1073" s="16">
        <v>0.260763508173953</v>
      </c>
      <c r="AG1073" s="16"/>
      <c r="AH1073" s="16">
        <v>0.24316123832976499</v>
      </c>
      <c r="AI1073" s="16">
        <v>0.24290847000391899</v>
      </c>
      <c r="AJ1073" s="16"/>
      <c r="AK1073" s="16">
        <v>0.23009400419748799</v>
      </c>
      <c r="AL1073" s="16">
        <v>0.23036434065209899</v>
      </c>
      <c r="AM1073" s="16"/>
      <c r="AN1073" s="16">
        <v>0.24682688186896301</v>
      </c>
      <c r="AO1073" s="16">
        <v>0.25168380148616898</v>
      </c>
      <c r="AP1073" s="16"/>
      <c r="AQ1073" s="16">
        <v>0.287277405117146</v>
      </c>
      <c r="AR1073" s="16">
        <v>0.242160681432535</v>
      </c>
      <c r="AS1073" s="16">
        <v>0.21588295653869799</v>
      </c>
      <c r="AT1073" s="16"/>
      <c r="AU1073" s="16">
        <v>0.24323291364080701</v>
      </c>
      <c r="AV1073" s="16">
        <v>0.229015533566094</v>
      </c>
      <c r="AW1073" s="16"/>
      <c r="AX1073" s="16">
        <v>0.22935451727081699</v>
      </c>
      <c r="AY1073" s="16">
        <v>0.29828030317537502</v>
      </c>
      <c r="AZ1073" s="16"/>
      <c r="BA1073" s="16">
        <v>0.200451409564951</v>
      </c>
      <c r="BB1073" s="16">
        <v>0.22484279647109801</v>
      </c>
      <c r="BC1073" s="16"/>
      <c r="BD1073" s="16">
        <v>0.204046989126558</v>
      </c>
      <c r="BE1073" s="16">
        <v>0.30381154839054603</v>
      </c>
    </row>
    <row r="1074" spans="2:57" x14ac:dyDescent="0.35">
      <c r="B1074" t="s">
        <v>812</v>
      </c>
      <c r="C1074" s="16">
        <v>0.21570546569041399</v>
      </c>
      <c r="D1074" s="16">
        <v>0.169339264724157</v>
      </c>
      <c r="E1074" s="16">
        <v>0.25949517640917302</v>
      </c>
      <c r="F1074" s="16"/>
      <c r="G1074" s="16">
        <v>0.151538610679887</v>
      </c>
      <c r="H1074" s="16">
        <v>0.14962297878077399</v>
      </c>
      <c r="I1074" s="16">
        <v>0.149106817180093</v>
      </c>
      <c r="J1074" s="16">
        <v>0.248575417764935</v>
      </c>
      <c r="K1074" s="16">
        <v>0.25117489435253798</v>
      </c>
      <c r="L1074" s="16">
        <v>0.30738305366124402</v>
      </c>
      <c r="M1074" s="16"/>
      <c r="N1074" s="16">
        <v>0.220463721733266</v>
      </c>
      <c r="O1074" s="16">
        <v>0.23792310526219601</v>
      </c>
      <c r="P1074" s="16">
        <v>0.21689438608641601</v>
      </c>
      <c r="Q1074" s="16">
        <v>0.191046914161147</v>
      </c>
      <c r="R1074" s="16"/>
      <c r="S1074" s="16">
        <v>0.25964930705065498</v>
      </c>
      <c r="T1074" s="16">
        <v>0.147156355004015</v>
      </c>
      <c r="U1074" s="16"/>
      <c r="V1074" s="16">
        <v>0.208156334005619</v>
      </c>
      <c r="W1074" s="16">
        <v>0.22055253509932601</v>
      </c>
      <c r="X1074" s="16">
        <v>0.22487127450712399</v>
      </c>
      <c r="Y1074" s="16">
        <v>0.15451087269098901</v>
      </c>
      <c r="Z1074" s="16"/>
      <c r="AA1074" s="16">
        <v>0.22729807701266999</v>
      </c>
      <c r="AB1074" s="16">
        <v>0.237283959166224</v>
      </c>
      <c r="AC1074" s="16">
        <v>0.23654534256492701</v>
      </c>
      <c r="AD1074" s="16">
        <v>0.17452022821598101</v>
      </c>
      <c r="AE1074" s="16">
        <v>0.19924345954492201</v>
      </c>
      <c r="AF1074" s="16">
        <v>0.210160860429039</v>
      </c>
      <c r="AG1074" s="16"/>
      <c r="AH1074" s="16">
        <v>0.16975849118515199</v>
      </c>
      <c r="AI1074" s="16">
        <v>0.26108729274852999</v>
      </c>
      <c r="AJ1074" s="16"/>
      <c r="AK1074" s="16">
        <v>0.178595018471464</v>
      </c>
      <c r="AL1074" s="16">
        <v>0.27140179750964</v>
      </c>
      <c r="AM1074" s="16"/>
      <c r="AN1074" s="16">
        <v>0.159409561317959</v>
      </c>
      <c r="AO1074" s="16">
        <v>0.25399863809951201</v>
      </c>
      <c r="AP1074" s="16"/>
      <c r="AQ1074" s="16">
        <v>0.22135365142744001</v>
      </c>
      <c r="AR1074" s="16">
        <v>0.20330708279346199</v>
      </c>
      <c r="AS1074" s="16">
        <v>0.24004390001621501</v>
      </c>
      <c r="AT1074" s="16"/>
      <c r="AU1074" s="16">
        <v>0.23371958582118799</v>
      </c>
      <c r="AV1074" s="16">
        <v>0.19826946216074001</v>
      </c>
      <c r="AW1074" s="16"/>
      <c r="AX1074" s="16">
        <v>0.19781201839382001</v>
      </c>
      <c r="AY1074" s="16">
        <v>0.33721035095927698</v>
      </c>
      <c r="AZ1074" s="16"/>
      <c r="BA1074" s="16">
        <v>0.151037140350578</v>
      </c>
      <c r="BB1074" s="16">
        <v>0.16176635114110999</v>
      </c>
      <c r="BC1074" s="16"/>
      <c r="BD1074" s="16">
        <v>0.13861141921015599</v>
      </c>
      <c r="BE1074" s="16">
        <v>0.28257077619170201</v>
      </c>
    </row>
    <row r="1075" spans="2:57" x14ac:dyDescent="0.35">
      <c r="B1075" t="s">
        <v>110</v>
      </c>
      <c r="C1075" s="16">
        <v>8.2417801492784604E-2</v>
      </c>
      <c r="D1075" s="16">
        <v>7.0878188581495E-2</v>
      </c>
      <c r="E1075" s="16">
        <v>9.0608920314177305E-2</v>
      </c>
      <c r="F1075" s="16"/>
      <c r="G1075" s="16">
        <v>8.8677658665071393E-2</v>
      </c>
      <c r="H1075" s="16">
        <v>8.0048046056546696E-2</v>
      </c>
      <c r="I1075" s="16">
        <v>5.6923224867726802E-2</v>
      </c>
      <c r="J1075" s="16">
        <v>9.7229559765036194E-2</v>
      </c>
      <c r="K1075" s="16">
        <v>0.101828638686404</v>
      </c>
      <c r="L1075" s="16">
        <v>7.4038932076988598E-2</v>
      </c>
      <c r="M1075" s="16"/>
      <c r="N1075" s="16">
        <v>7.3489738364573898E-2</v>
      </c>
      <c r="O1075" s="16">
        <v>8.9310080640771394E-2</v>
      </c>
      <c r="P1075" s="16">
        <v>9.6892786015059698E-2</v>
      </c>
      <c r="Q1075" s="16">
        <v>5.9533148727467698E-2</v>
      </c>
      <c r="R1075" s="16"/>
      <c r="S1075" s="16">
        <v>8.70504742868978E-2</v>
      </c>
      <c r="T1075" s="16">
        <v>7.0615748191193206E-2</v>
      </c>
      <c r="U1075" s="16"/>
      <c r="V1075" s="16">
        <v>0.13857154768094199</v>
      </c>
      <c r="W1075" s="16">
        <v>7.2967608484825197E-2</v>
      </c>
      <c r="X1075" s="16">
        <v>4.57625144228824E-2</v>
      </c>
      <c r="Y1075" s="16">
        <v>9.0133688360224007E-2</v>
      </c>
      <c r="Z1075" s="16"/>
      <c r="AA1075" s="16">
        <v>0.126902252963428</v>
      </c>
      <c r="AB1075" s="16">
        <v>5.3822346212909898E-2</v>
      </c>
      <c r="AC1075" s="16">
        <v>4.5684912999555197E-2</v>
      </c>
      <c r="AD1075" s="16">
        <v>3.7797948808779999E-2</v>
      </c>
      <c r="AE1075" s="16">
        <v>9.5730530029235095E-2</v>
      </c>
      <c r="AF1075" s="16">
        <v>7.3119542420794506E-2</v>
      </c>
      <c r="AG1075" s="16"/>
      <c r="AH1075" s="16">
        <v>6.8688592900482195E-2</v>
      </c>
      <c r="AI1075" s="16">
        <v>4.43728973724902E-2</v>
      </c>
      <c r="AJ1075" s="16"/>
      <c r="AK1075" s="16">
        <v>5.1579880105411202E-2</v>
      </c>
      <c r="AL1075" s="16">
        <v>4.2420866478993798E-2</v>
      </c>
      <c r="AM1075" s="16"/>
      <c r="AN1075" s="16">
        <v>6.9446113520888905E-2</v>
      </c>
      <c r="AO1075" s="16">
        <v>4.2536614248176501E-2</v>
      </c>
      <c r="AP1075" s="16"/>
      <c r="AQ1075" s="16">
        <v>7.6968700905874807E-2</v>
      </c>
      <c r="AR1075" s="16">
        <v>7.2293833363929402E-2</v>
      </c>
      <c r="AS1075" s="16">
        <v>3.7295800165372497E-2</v>
      </c>
      <c r="AT1075" s="16"/>
      <c r="AU1075" s="16">
        <v>5.8897977768630802E-2</v>
      </c>
      <c r="AV1075" s="16">
        <v>0.10169220477263501</v>
      </c>
      <c r="AW1075" s="16"/>
      <c r="AX1075" s="16">
        <v>6.1673448002742499E-2</v>
      </c>
      <c r="AY1075" s="16">
        <v>0.10096831666273</v>
      </c>
      <c r="AZ1075" s="16"/>
      <c r="BA1075" s="16">
        <v>5.7150535511229603E-2</v>
      </c>
      <c r="BB1075" s="16">
        <v>0</v>
      </c>
      <c r="BC1075" s="16"/>
      <c r="BD1075" s="16">
        <v>4.0800913296024102E-2</v>
      </c>
      <c r="BE1075" s="16">
        <v>3.8106079228322598E-2</v>
      </c>
    </row>
    <row r="1076" spans="2:57" x14ac:dyDescent="0.35">
      <c r="C1076" s="16"/>
      <c r="D1076" s="16"/>
      <c r="E1076" s="16"/>
      <c r="F1076" s="16"/>
      <c r="G1076" s="16"/>
      <c r="H1076" s="16"/>
      <c r="I1076" s="16"/>
      <c r="J1076" s="16"/>
      <c r="K1076" s="16"/>
      <c r="L1076" s="16"/>
      <c r="M1076" s="16"/>
      <c r="N1076" s="16"/>
      <c r="O1076" s="16"/>
      <c r="P1076" s="16"/>
      <c r="Q1076" s="16"/>
      <c r="R1076" s="16"/>
      <c r="S1076" s="16"/>
      <c r="T1076" s="16"/>
      <c r="U1076" s="16"/>
      <c r="V1076" s="16"/>
      <c r="W1076" s="16"/>
      <c r="X1076" s="16"/>
      <c r="Y1076" s="16"/>
      <c r="Z1076" s="16"/>
      <c r="AA1076" s="16"/>
      <c r="AB1076" s="16"/>
      <c r="AC1076" s="16"/>
      <c r="AD1076" s="16"/>
      <c r="AE1076" s="16"/>
      <c r="AF1076" s="16"/>
      <c r="AG1076" s="16"/>
      <c r="AH1076" s="16"/>
      <c r="AI1076" s="16"/>
      <c r="AJ1076" s="16"/>
      <c r="AK1076" s="16"/>
      <c r="AL1076" s="16"/>
      <c r="AM1076" s="16"/>
      <c r="AN1076" s="16"/>
      <c r="AO1076" s="16"/>
      <c r="AP1076" s="16"/>
      <c r="AQ1076" s="16"/>
      <c r="AR1076" s="16"/>
      <c r="AS1076" s="16"/>
      <c r="AT1076" s="16"/>
      <c r="AU1076" s="16"/>
      <c r="AV1076" s="16"/>
      <c r="AW1076" s="16"/>
      <c r="AX1076" s="16"/>
      <c r="AY1076" s="16"/>
      <c r="AZ1076" s="16"/>
      <c r="BA1076" s="16"/>
      <c r="BB1076" s="16"/>
      <c r="BC1076" s="16"/>
      <c r="BD1076" s="16"/>
      <c r="BE1076" s="16"/>
    </row>
    <row r="1077" spans="2:57" x14ac:dyDescent="0.35">
      <c r="B1077" s="7" t="s">
        <v>813</v>
      </c>
      <c r="C1077" s="16"/>
      <c r="D1077" s="16"/>
      <c r="E1077" s="16"/>
      <c r="F1077" s="16"/>
      <c r="G1077" s="16"/>
      <c r="H1077" s="16"/>
      <c r="I1077" s="16"/>
      <c r="J1077" s="16"/>
      <c r="K1077" s="16"/>
      <c r="L1077" s="16"/>
      <c r="M1077" s="16"/>
      <c r="N1077" s="16"/>
      <c r="O1077" s="16"/>
      <c r="P1077" s="16"/>
      <c r="Q1077" s="16"/>
      <c r="R1077" s="16"/>
      <c r="S1077" s="16"/>
      <c r="T1077" s="16"/>
      <c r="U1077" s="16"/>
      <c r="V1077" s="16"/>
      <c r="W1077" s="16"/>
      <c r="X1077" s="16"/>
      <c r="Y1077" s="16"/>
      <c r="Z1077" s="16"/>
      <c r="AA1077" s="16"/>
      <c r="AB1077" s="16"/>
      <c r="AC1077" s="16"/>
      <c r="AD1077" s="16"/>
      <c r="AE1077" s="16"/>
      <c r="AF1077" s="16"/>
      <c r="AG1077" s="16"/>
      <c r="AH1077" s="16"/>
      <c r="AI1077" s="16"/>
      <c r="AJ1077" s="16"/>
      <c r="AK1077" s="16"/>
      <c r="AL1077" s="16"/>
      <c r="AM1077" s="16"/>
      <c r="AN1077" s="16"/>
      <c r="AO1077" s="16"/>
      <c r="AP1077" s="16"/>
      <c r="AQ1077" s="16"/>
      <c r="AR1077" s="16"/>
      <c r="AS1077" s="16"/>
      <c r="AT1077" s="16"/>
      <c r="AU1077" s="16"/>
      <c r="AV1077" s="16"/>
      <c r="AW1077" s="16"/>
      <c r="AX1077" s="16"/>
      <c r="AY1077" s="16"/>
      <c r="AZ1077" s="16"/>
      <c r="BA1077" s="16"/>
      <c r="BB1077" s="16"/>
      <c r="BC1077" s="16"/>
      <c r="BD1077" s="16"/>
      <c r="BE1077" s="16"/>
    </row>
    <row r="1078" spans="2:57" x14ac:dyDescent="0.35">
      <c r="B1078" s="15" t="s">
        <v>14</v>
      </c>
      <c r="C1078" s="16"/>
      <c r="D1078" s="16"/>
      <c r="E1078" s="16"/>
      <c r="F1078" s="16"/>
      <c r="G1078" s="16"/>
      <c r="H1078" s="16"/>
      <c r="I1078" s="16"/>
      <c r="J1078" s="16"/>
      <c r="K1078" s="16"/>
      <c r="L1078" s="16"/>
      <c r="M1078" s="16"/>
      <c r="N1078" s="16"/>
      <c r="O1078" s="16"/>
      <c r="P1078" s="16"/>
      <c r="Q1078" s="16"/>
      <c r="R1078" s="16"/>
      <c r="S1078" s="16"/>
      <c r="T1078" s="16"/>
      <c r="U1078" s="16"/>
      <c r="V1078" s="16"/>
      <c r="W1078" s="16"/>
      <c r="X1078" s="16"/>
      <c r="Y1078" s="16"/>
      <c r="Z1078" s="16"/>
      <c r="AA1078" s="16"/>
      <c r="AB1078" s="16"/>
      <c r="AC1078" s="16"/>
      <c r="AD1078" s="16"/>
      <c r="AE1078" s="16"/>
      <c r="AF1078" s="16"/>
      <c r="AG1078" s="16"/>
      <c r="AH1078" s="16"/>
      <c r="AI1078" s="16"/>
      <c r="AJ1078" s="16"/>
      <c r="AK1078" s="16"/>
      <c r="AL1078" s="16"/>
      <c r="AM1078" s="16"/>
      <c r="AN1078" s="16"/>
      <c r="AO1078" s="16"/>
      <c r="AP1078" s="16"/>
      <c r="AQ1078" s="16"/>
      <c r="AR1078" s="16"/>
      <c r="AS1078" s="16"/>
      <c r="AT1078" s="16"/>
      <c r="AU1078" s="16"/>
      <c r="AV1078" s="16"/>
      <c r="AW1078" s="16"/>
      <c r="AX1078" s="16"/>
      <c r="AY1078" s="16"/>
      <c r="AZ1078" s="16"/>
      <c r="BA1078" s="16"/>
      <c r="BB1078" s="16"/>
      <c r="BC1078" s="16"/>
      <c r="BD1078" s="16"/>
      <c r="BE1078" s="16"/>
    </row>
    <row r="1079" spans="2:57" x14ac:dyDescent="0.35">
      <c r="B1079" t="s">
        <v>814</v>
      </c>
      <c r="C1079" s="16">
        <v>4.4972297100409397E-2</v>
      </c>
      <c r="D1079" s="16">
        <v>7.1669451569284795E-2</v>
      </c>
      <c r="E1079" s="16">
        <v>2.0108377236396701E-2</v>
      </c>
      <c r="F1079" s="16"/>
      <c r="G1079" s="16">
        <v>7.1277868456895196E-2</v>
      </c>
      <c r="H1079" s="16">
        <v>0.103253479166811</v>
      </c>
      <c r="I1079" s="16">
        <v>7.6653912009972403E-2</v>
      </c>
      <c r="J1079" s="16">
        <v>2.2626028331382698E-2</v>
      </c>
      <c r="K1079" s="16">
        <v>0</v>
      </c>
      <c r="L1079" s="16">
        <v>8.3736479438598597E-3</v>
      </c>
      <c r="M1079" s="16"/>
      <c r="N1079" s="16">
        <v>5.5944819229679803E-2</v>
      </c>
      <c r="O1079" s="16">
        <v>3.7561232943886302E-2</v>
      </c>
      <c r="P1079" s="16">
        <v>3.4060715125634598E-2</v>
      </c>
      <c r="Q1079" s="16">
        <v>6.1126225116741997E-2</v>
      </c>
      <c r="R1079" s="16"/>
      <c r="S1079" s="16">
        <v>4.0799350087633399E-2</v>
      </c>
      <c r="T1079" s="16">
        <v>5.1721872064160901E-2</v>
      </c>
      <c r="U1079" s="16"/>
      <c r="V1079" s="16">
        <v>1.1751031396694801E-2</v>
      </c>
      <c r="W1079" s="16">
        <v>3.7684369971917098E-2</v>
      </c>
      <c r="X1079" s="16">
        <v>7.31627571680704E-2</v>
      </c>
      <c r="Y1079" s="16">
        <v>0.107039180203422</v>
      </c>
      <c r="Z1079" s="16"/>
      <c r="AA1079" s="16">
        <v>1.26989850220884E-2</v>
      </c>
      <c r="AB1079" s="16">
        <v>4.0062910212387899E-2</v>
      </c>
      <c r="AC1079" s="16">
        <v>2.0546547753041901E-2</v>
      </c>
      <c r="AD1079" s="16">
        <v>8.4805635709320495E-2</v>
      </c>
      <c r="AE1079" s="16">
        <v>0.12468893157255399</v>
      </c>
      <c r="AF1079" s="16">
        <v>5.05135332623564E-2</v>
      </c>
      <c r="AG1079" s="16"/>
      <c r="AH1079" s="16">
        <v>7.3773000957878102E-2</v>
      </c>
      <c r="AI1079" s="16">
        <v>3.2314789152361599E-2</v>
      </c>
      <c r="AJ1079" s="16"/>
      <c r="AK1079" s="16">
        <v>8.1232411286041098E-2</v>
      </c>
      <c r="AL1079" s="16">
        <v>2.37228378909498E-2</v>
      </c>
      <c r="AM1079" s="16"/>
      <c r="AN1079" s="16">
        <v>7.7004105529621794E-2</v>
      </c>
      <c r="AO1079" s="16">
        <v>3.9503672599717203E-2</v>
      </c>
      <c r="AP1079" s="16"/>
      <c r="AQ1079" s="16">
        <v>4.0760765405168799E-2</v>
      </c>
      <c r="AR1079" s="16">
        <v>1.9961305458492801E-2</v>
      </c>
      <c r="AS1079" s="16">
        <v>9.6728505658111502E-2</v>
      </c>
      <c r="AT1079" s="16"/>
      <c r="AU1079" s="16">
        <v>5.77165349765962E-2</v>
      </c>
      <c r="AV1079" s="16">
        <v>3.0755822042982502E-2</v>
      </c>
      <c r="AW1079" s="16"/>
      <c r="AX1079" s="16">
        <v>5.0954735949300001E-2</v>
      </c>
      <c r="AY1079" s="16">
        <v>2.3947183648597499E-2</v>
      </c>
      <c r="AZ1079" s="16"/>
      <c r="BA1079" s="16">
        <v>9.2783170441992094E-2</v>
      </c>
      <c r="BB1079" s="16">
        <v>7.4411222425571202E-2</v>
      </c>
      <c r="BC1079" s="16"/>
      <c r="BD1079" s="16">
        <v>5.9886886633978002E-2</v>
      </c>
      <c r="BE1079" s="16">
        <v>5.3975220952804499E-2</v>
      </c>
    </row>
    <row r="1080" spans="2:57" x14ac:dyDescent="0.35">
      <c r="B1080" t="s">
        <v>815</v>
      </c>
      <c r="C1080" s="16">
        <v>0.123017058590843</v>
      </c>
      <c r="D1080" s="16">
        <v>0.172593931178423</v>
      </c>
      <c r="E1080" s="16">
        <v>7.5640684936181202E-2</v>
      </c>
      <c r="F1080" s="16"/>
      <c r="G1080" s="16">
        <v>0.14662608743384001</v>
      </c>
      <c r="H1080" s="16">
        <v>0.20193338026910701</v>
      </c>
      <c r="I1080" s="16">
        <v>0.16756513044323301</v>
      </c>
      <c r="J1080" s="16">
        <v>0.10194606527953699</v>
      </c>
      <c r="K1080" s="16">
        <v>7.6104266498150802E-2</v>
      </c>
      <c r="L1080" s="16">
        <v>6.11552092128591E-2</v>
      </c>
      <c r="M1080" s="16"/>
      <c r="N1080" s="16">
        <v>0.11777875023949599</v>
      </c>
      <c r="O1080" s="16">
        <v>0.122805981847465</v>
      </c>
      <c r="P1080" s="16">
        <v>0.114310630410487</v>
      </c>
      <c r="Q1080" s="16">
        <v>0.14092365144765701</v>
      </c>
      <c r="R1080" s="16"/>
      <c r="S1080" s="16">
        <v>9.7081547342472901E-2</v>
      </c>
      <c r="T1080" s="16">
        <v>0.16340444236829699</v>
      </c>
      <c r="U1080" s="16"/>
      <c r="V1080" s="16">
        <v>0.117884582117806</v>
      </c>
      <c r="W1080" s="16">
        <v>0.11135069291812801</v>
      </c>
      <c r="X1080" s="16">
        <v>0.13614228325636299</v>
      </c>
      <c r="Y1080" s="16">
        <v>0.16339097027056601</v>
      </c>
      <c r="Z1080" s="16"/>
      <c r="AA1080" s="16">
        <v>9.9426346981951505E-2</v>
      </c>
      <c r="AB1080" s="16">
        <v>0.11571083311844001</v>
      </c>
      <c r="AC1080" s="16">
        <v>0.118169315712417</v>
      </c>
      <c r="AD1080" s="16">
        <v>0.153826066035603</v>
      </c>
      <c r="AE1080" s="16">
        <v>0.16487538257473</v>
      </c>
      <c r="AF1080" s="16">
        <v>0.14367702422329301</v>
      </c>
      <c r="AG1080" s="16"/>
      <c r="AH1080" s="16">
        <v>0.14498620582503199</v>
      </c>
      <c r="AI1080" s="16">
        <v>0.13748085250146699</v>
      </c>
      <c r="AJ1080" s="16"/>
      <c r="AK1080" s="16">
        <v>0.15058284018075399</v>
      </c>
      <c r="AL1080" s="16">
        <v>0.139271254357163</v>
      </c>
      <c r="AM1080" s="16"/>
      <c r="AN1080" s="16">
        <v>0.16309001071941001</v>
      </c>
      <c r="AO1080" s="16">
        <v>0.141636673100662</v>
      </c>
      <c r="AP1080" s="16"/>
      <c r="AQ1080" s="16">
        <v>0.13937088905616199</v>
      </c>
      <c r="AR1080" s="16">
        <v>8.2683048049232502E-2</v>
      </c>
      <c r="AS1080" s="16">
        <v>0.18495453818447899</v>
      </c>
      <c r="AT1080" s="16"/>
      <c r="AU1080" s="16">
        <v>0.13398234476885301</v>
      </c>
      <c r="AV1080" s="16">
        <v>0.112258882792464</v>
      </c>
      <c r="AW1080" s="16"/>
      <c r="AX1080" s="16">
        <v>0.14539043919311501</v>
      </c>
      <c r="AY1080" s="16">
        <v>3.04080870045874E-2</v>
      </c>
      <c r="AZ1080" s="16"/>
      <c r="BA1080" s="16">
        <v>0.23778646474517401</v>
      </c>
      <c r="BB1080" s="16">
        <v>9.8857825407050903E-2</v>
      </c>
      <c r="BC1080" s="16"/>
      <c r="BD1080" s="16">
        <v>0.19233180093937099</v>
      </c>
      <c r="BE1080" s="16">
        <v>9.7480073932430397E-2</v>
      </c>
    </row>
    <row r="1081" spans="2:57" x14ac:dyDescent="0.35">
      <c r="B1081" t="s">
        <v>816</v>
      </c>
      <c r="C1081" s="16">
        <v>0.19156742816647801</v>
      </c>
      <c r="D1081" s="16">
        <v>0.19446253047776399</v>
      </c>
      <c r="E1081" s="16">
        <v>0.19068021457039899</v>
      </c>
      <c r="F1081" s="16"/>
      <c r="G1081" s="16">
        <v>0.29351895038863901</v>
      </c>
      <c r="H1081" s="16">
        <v>0.16302074730612701</v>
      </c>
      <c r="I1081" s="16">
        <v>0.20596430631814899</v>
      </c>
      <c r="J1081" s="16">
        <v>0.17668260875501299</v>
      </c>
      <c r="K1081" s="16">
        <v>0.20549907718471599</v>
      </c>
      <c r="L1081" s="16">
        <v>0.14580241758147</v>
      </c>
      <c r="M1081" s="16"/>
      <c r="N1081" s="16">
        <v>0.17368764451978</v>
      </c>
      <c r="O1081" s="16">
        <v>0.198180745500805</v>
      </c>
      <c r="P1081" s="16">
        <v>0.18954040273046699</v>
      </c>
      <c r="Q1081" s="16">
        <v>0.20182010035467501</v>
      </c>
      <c r="R1081" s="16"/>
      <c r="S1081" s="16">
        <v>0.15192839011731499</v>
      </c>
      <c r="T1081" s="16">
        <v>0.25332972292933598</v>
      </c>
      <c r="U1081" s="16"/>
      <c r="V1081" s="16">
        <v>0.204293334138236</v>
      </c>
      <c r="W1081" s="16">
        <v>0.207876348881565</v>
      </c>
      <c r="X1081" s="16">
        <v>0.16424300964803501</v>
      </c>
      <c r="Y1081" s="16">
        <v>0.164690204685328</v>
      </c>
      <c r="Z1081" s="16"/>
      <c r="AA1081" s="16">
        <v>0.21737482482405199</v>
      </c>
      <c r="AB1081" s="16">
        <v>0.15076112861713201</v>
      </c>
      <c r="AC1081" s="16">
        <v>0.177651563387898</v>
      </c>
      <c r="AD1081" s="16">
        <v>0.202086221224336</v>
      </c>
      <c r="AE1081" s="16">
        <v>0.14945421875860801</v>
      </c>
      <c r="AF1081" s="16">
        <v>0.19776308925552999</v>
      </c>
      <c r="AG1081" s="16"/>
      <c r="AH1081" s="16">
        <v>0.199343145753137</v>
      </c>
      <c r="AI1081" s="16">
        <v>0.14837597627215601</v>
      </c>
      <c r="AJ1081" s="16"/>
      <c r="AK1081" s="16">
        <v>0.19036358893135399</v>
      </c>
      <c r="AL1081" s="16">
        <v>0.147706034001333</v>
      </c>
      <c r="AM1081" s="16"/>
      <c r="AN1081" s="16">
        <v>0.19979117599038701</v>
      </c>
      <c r="AO1081" s="16">
        <v>0.16012327931995701</v>
      </c>
      <c r="AP1081" s="16"/>
      <c r="AQ1081" s="16">
        <v>0.132312538617638</v>
      </c>
      <c r="AR1081" s="16">
        <v>0.26063618685862</v>
      </c>
      <c r="AS1081" s="16">
        <v>0.12949540953139399</v>
      </c>
      <c r="AT1081" s="16"/>
      <c r="AU1081" s="16">
        <v>0.186847516623283</v>
      </c>
      <c r="AV1081" s="16">
        <v>0.19542370794771499</v>
      </c>
      <c r="AW1081" s="16"/>
      <c r="AX1081" s="16">
        <v>0.19814976012541999</v>
      </c>
      <c r="AY1081" s="16">
        <v>0.15069011810196201</v>
      </c>
      <c r="AZ1081" s="16"/>
      <c r="BA1081" s="16">
        <v>0.181920173009743</v>
      </c>
      <c r="BB1081" s="16">
        <v>0.26588282040883299</v>
      </c>
      <c r="BC1081" s="16"/>
      <c r="BD1081" s="16">
        <v>0.225718888557147</v>
      </c>
      <c r="BE1081" s="16">
        <v>0.14699586801067899</v>
      </c>
    </row>
    <row r="1082" spans="2:57" x14ac:dyDescent="0.35">
      <c r="B1082" t="s">
        <v>817</v>
      </c>
      <c r="C1082" s="16">
        <v>0.287626603543994</v>
      </c>
      <c r="D1082" s="16">
        <v>0.25753070966844299</v>
      </c>
      <c r="E1082" s="16">
        <v>0.31533922264090702</v>
      </c>
      <c r="F1082" s="16"/>
      <c r="G1082" s="16">
        <v>0.25464011196838898</v>
      </c>
      <c r="H1082" s="16">
        <v>0.19642443461103101</v>
      </c>
      <c r="I1082" s="16">
        <v>0.295115497685288</v>
      </c>
      <c r="J1082" s="16">
        <v>0.30835991077918101</v>
      </c>
      <c r="K1082" s="16">
        <v>0.30280531929486998</v>
      </c>
      <c r="L1082" s="16">
        <v>0.35026030551493598</v>
      </c>
      <c r="M1082" s="16"/>
      <c r="N1082" s="16">
        <v>0.29539996554915399</v>
      </c>
      <c r="O1082" s="16">
        <v>0.33837074579561399</v>
      </c>
      <c r="P1082" s="16">
        <v>0.29402611418385199</v>
      </c>
      <c r="Q1082" s="16">
        <v>0.227597641442014</v>
      </c>
      <c r="R1082" s="16"/>
      <c r="S1082" s="16">
        <v>0.32138559957828799</v>
      </c>
      <c r="T1082" s="16">
        <v>0.238448297827244</v>
      </c>
      <c r="U1082" s="16"/>
      <c r="V1082" s="16">
        <v>0.25728310566205698</v>
      </c>
      <c r="W1082" s="16">
        <v>0.27399519086841501</v>
      </c>
      <c r="X1082" s="16">
        <v>0.33346032464694098</v>
      </c>
      <c r="Y1082" s="16">
        <v>0.26626964382309498</v>
      </c>
      <c r="Z1082" s="16"/>
      <c r="AA1082" s="16">
        <v>0.25513169250090501</v>
      </c>
      <c r="AB1082" s="16">
        <v>0.31216602453944098</v>
      </c>
      <c r="AC1082" s="16">
        <v>0.350750349281852</v>
      </c>
      <c r="AD1082" s="16">
        <v>0.30901875005269802</v>
      </c>
      <c r="AE1082" s="16">
        <v>0.28763085845741498</v>
      </c>
      <c r="AF1082" s="16">
        <v>0.20633354919618299</v>
      </c>
      <c r="AG1082" s="16"/>
      <c r="AH1082" s="16">
        <v>0.30228225381121099</v>
      </c>
      <c r="AI1082" s="16">
        <v>0.29636596526055398</v>
      </c>
      <c r="AJ1082" s="16"/>
      <c r="AK1082" s="16">
        <v>0.278702195345508</v>
      </c>
      <c r="AL1082" s="16">
        <v>0.29140651501526499</v>
      </c>
      <c r="AM1082" s="16"/>
      <c r="AN1082" s="16">
        <v>0.29996006687525401</v>
      </c>
      <c r="AO1082" s="16">
        <v>0.28788135671089699</v>
      </c>
      <c r="AP1082" s="16"/>
      <c r="AQ1082" s="16">
        <v>0.39573984013130997</v>
      </c>
      <c r="AR1082" s="16">
        <v>0.284500163208524</v>
      </c>
      <c r="AS1082" s="16">
        <v>0.23711261949260201</v>
      </c>
      <c r="AT1082" s="16"/>
      <c r="AU1082" s="16">
        <v>0.29173676477878202</v>
      </c>
      <c r="AV1082" s="16">
        <v>0.28523885354263601</v>
      </c>
      <c r="AW1082" s="16"/>
      <c r="AX1082" s="16">
        <v>0.29627076609821501</v>
      </c>
      <c r="AY1082" s="16">
        <v>0.28471975685238099</v>
      </c>
      <c r="AZ1082" s="16"/>
      <c r="BA1082" s="16">
        <v>0.247851899361067</v>
      </c>
      <c r="BB1082" s="16">
        <v>0.34433004701120201</v>
      </c>
      <c r="BC1082" s="16"/>
      <c r="BD1082" s="16">
        <v>0.29805925497063601</v>
      </c>
      <c r="BE1082" s="16">
        <v>0.33075761684603</v>
      </c>
    </row>
    <row r="1083" spans="2:57" x14ac:dyDescent="0.35">
      <c r="B1083" t="s">
        <v>818</v>
      </c>
      <c r="C1083" s="16">
        <v>0.241022579726204</v>
      </c>
      <c r="D1083" s="16">
        <v>0.20549315884559799</v>
      </c>
      <c r="E1083" s="16">
        <v>0.27478808275495198</v>
      </c>
      <c r="F1083" s="16"/>
      <c r="G1083" s="16">
        <v>0.127796145047223</v>
      </c>
      <c r="H1083" s="16">
        <v>0.17033416744156299</v>
      </c>
      <c r="I1083" s="16">
        <v>0.18358590231685101</v>
      </c>
      <c r="J1083" s="16">
        <v>0.25012620173323702</v>
      </c>
      <c r="K1083" s="16">
        <v>0.31727758662213201</v>
      </c>
      <c r="L1083" s="16">
        <v>0.34366589430962402</v>
      </c>
      <c r="M1083" s="16"/>
      <c r="N1083" s="16">
        <v>0.244891402259965</v>
      </c>
      <c r="O1083" s="16">
        <v>0.21272182722837801</v>
      </c>
      <c r="P1083" s="16">
        <v>0.25778335610086101</v>
      </c>
      <c r="Q1083" s="16">
        <v>0.235992007702091</v>
      </c>
      <c r="R1083" s="16"/>
      <c r="S1083" s="16">
        <v>0.28791345363976001</v>
      </c>
      <c r="T1083" s="16">
        <v>0.16935448989764201</v>
      </c>
      <c r="U1083" s="16"/>
      <c r="V1083" s="16">
        <v>0.234706830814532</v>
      </c>
      <c r="W1083" s="16">
        <v>0.24825508964599299</v>
      </c>
      <c r="X1083" s="16">
        <v>0.242100968472727</v>
      </c>
      <c r="Y1083" s="16">
        <v>0.20773989055997899</v>
      </c>
      <c r="Z1083" s="16"/>
      <c r="AA1083" s="16">
        <v>0.23694607798200501</v>
      </c>
      <c r="AB1083" s="16">
        <v>0.30214451892355099</v>
      </c>
      <c r="AC1083" s="16">
        <v>0.25596159755185999</v>
      </c>
      <c r="AD1083" s="16">
        <v>0.19601163494520699</v>
      </c>
      <c r="AE1083" s="16">
        <v>0.187309019295719</v>
      </c>
      <c r="AF1083" s="16">
        <v>0.35796833950358198</v>
      </c>
      <c r="AG1083" s="16"/>
      <c r="AH1083" s="16">
        <v>0.199187113328126</v>
      </c>
      <c r="AI1083" s="16">
        <v>0.30515810802084598</v>
      </c>
      <c r="AJ1083" s="16"/>
      <c r="AK1083" s="16">
        <v>0.21454072899858301</v>
      </c>
      <c r="AL1083" s="16">
        <v>0.30515430455320902</v>
      </c>
      <c r="AM1083" s="16"/>
      <c r="AN1083" s="16">
        <v>0.18188327662657899</v>
      </c>
      <c r="AO1083" s="16">
        <v>0.29908928126773698</v>
      </c>
      <c r="AP1083" s="16"/>
      <c r="AQ1083" s="16">
        <v>0.22699283830007499</v>
      </c>
      <c r="AR1083" s="16">
        <v>0.23518812073776199</v>
      </c>
      <c r="AS1083" s="16">
        <v>0.279086301969735</v>
      </c>
      <c r="AT1083" s="16"/>
      <c r="AU1083" s="16">
        <v>0.25320600087002998</v>
      </c>
      <c r="AV1083" s="16">
        <v>0.23089298921822901</v>
      </c>
      <c r="AW1083" s="16"/>
      <c r="AX1083" s="16">
        <v>0.22478238766879699</v>
      </c>
      <c r="AY1083" s="16">
        <v>0.36776532478715701</v>
      </c>
      <c r="AZ1083" s="16"/>
      <c r="BA1083" s="16">
        <v>0.169673682473855</v>
      </c>
      <c r="BB1083" s="16">
        <v>0.204157862690793</v>
      </c>
      <c r="BC1083" s="16"/>
      <c r="BD1083" s="16">
        <v>0.175139262317762</v>
      </c>
      <c r="BE1083" s="16">
        <v>0.29469703119557999</v>
      </c>
    </row>
    <row r="1084" spans="2:57" x14ac:dyDescent="0.35">
      <c r="B1084" t="s">
        <v>110</v>
      </c>
      <c r="C1084" s="16">
        <v>0.111794032872072</v>
      </c>
      <c r="D1084" s="16">
        <v>9.8250218260486993E-2</v>
      </c>
      <c r="E1084" s="16">
        <v>0.123443417861164</v>
      </c>
      <c r="F1084" s="16"/>
      <c r="G1084" s="16">
        <v>0.10614083670501399</v>
      </c>
      <c r="H1084" s="16">
        <v>0.16503379120536099</v>
      </c>
      <c r="I1084" s="16">
        <v>7.1115251226506193E-2</v>
      </c>
      <c r="J1084" s="16">
        <v>0.140259185121649</v>
      </c>
      <c r="K1084" s="16">
        <v>9.8313750400130795E-2</v>
      </c>
      <c r="L1084" s="16">
        <v>9.0742525437251101E-2</v>
      </c>
      <c r="M1084" s="16"/>
      <c r="N1084" s="16">
        <v>0.112297418201926</v>
      </c>
      <c r="O1084" s="16">
        <v>9.03594666838516E-2</v>
      </c>
      <c r="P1084" s="16">
        <v>0.110278781448698</v>
      </c>
      <c r="Q1084" s="16">
        <v>0.13254037393682</v>
      </c>
      <c r="R1084" s="16"/>
      <c r="S1084" s="16">
        <v>0.100891659234531</v>
      </c>
      <c r="T1084" s="16">
        <v>0.12374117491332</v>
      </c>
      <c r="U1084" s="16"/>
      <c r="V1084" s="16">
        <v>0.17408111587067401</v>
      </c>
      <c r="W1084" s="16">
        <v>0.120838307713982</v>
      </c>
      <c r="X1084" s="16">
        <v>5.0890656807862603E-2</v>
      </c>
      <c r="Y1084" s="16">
        <v>9.0870110457610398E-2</v>
      </c>
      <c r="Z1084" s="16"/>
      <c r="AA1084" s="16">
        <v>0.17842207268899801</v>
      </c>
      <c r="AB1084" s="16">
        <v>7.9154584589048296E-2</v>
      </c>
      <c r="AC1084" s="16">
        <v>7.6920626312930104E-2</v>
      </c>
      <c r="AD1084" s="16">
        <v>5.4251692032834899E-2</v>
      </c>
      <c r="AE1084" s="16">
        <v>8.6041589340972904E-2</v>
      </c>
      <c r="AF1084" s="16">
        <v>4.37444645590543E-2</v>
      </c>
      <c r="AG1084" s="16"/>
      <c r="AH1084" s="16">
        <v>8.0428280324616006E-2</v>
      </c>
      <c r="AI1084" s="16">
        <v>8.0304308792616894E-2</v>
      </c>
      <c r="AJ1084" s="16"/>
      <c r="AK1084" s="16">
        <v>8.4578235257760995E-2</v>
      </c>
      <c r="AL1084" s="16">
        <v>9.2739054182079297E-2</v>
      </c>
      <c r="AM1084" s="16"/>
      <c r="AN1084" s="16">
        <v>7.8271364258748893E-2</v>
      </c>
      <c r="AO1084" s="16">
        <v>7.1765737001029395E-2</v>
      </c>
      <c r="AP1084" s="16"/>
      <c r="AQ1084" s="16">
        <v>6.4823128489646095E-2</v>
      </c>
      <c r="AR1084" s="16">
        <v>0.117031175687368</v>
      </c>
      <c r="AS1084" s="16">
        <v>7.2622625163678997E-2</v>
      </c>
      <c r="AT1084" s="16"/>
      <c r="AU1084" s="16">
        <v>7.6510837982455407E-2</v>
      </c>
      <c r="AV1084" s="16">
        <v>0.14542974445597301</v>
      </c>
      <c r="AW1084" s="16"/>
      <c r="AX1084" s="16">
        <v>8.4451910965152699E-2</v>
      </c>
      <c r="AY1084" s="16">
        <v>0.142469529605314</v>
      </c>
      <c r="AZ1084" s="16"/>
      <c r="BA1084" s="16">
        <v>6.9984609968168895E-2</v>
      </c>
      <c r="BB1084" s="16">
        <v>1.2360222056549399E-2</v>
      </c>
      <c r="BC1084" s="16"/>
      <c r="BD1084" s="16">
        <v>4.8863906581107501E-2</v>
      </c>
      <c r="BE1084" s="16">
        <v>7.6094189062475906E-2</v>
      </c>
    </row>
    <row r="1085" spans="2:57" x14ac:dyDescent="0.35">
      <c r="C1085" s="16"/>
      <c r="D1085" s="16"/>
      <c r="E1085" s="16"/>
      <c r="F1085" s="16"/>
      <c r="G1085" s="16"/>
      <c r="H1085" s="16"/>
      <c r="I1085" s="16"/>
      <c r="J1085" s="16"/>
      <c r="K1085" s="16"/>
      <c r="L1085" s="16"/>
      <c r="M1085" s="16"/>
      <c r="N1085" s="16"/>
      <c r="O1085" s="16"/>
      <c r="P1085" s="16"/>
      <c r="Q1085" s="16"/>
      <c r="R1085" s="16"/>
      <c r="S1085" s="16"/>
      <c r="T1085" s="16"/>
      <c r="U1085" s="16"/>
      <c r="V1085" s="16"/>
      <c r="W1085" s="16"/>
      <c r="X1085" s="16"/>
      <c r="Y1085" s="16"/>
      <c r="Z1085" s="16"/>
      <c r="AA1085" s="16"/>
      <c r="AB1085" s="16"/>
      <c r="AC1085" s="16"/>
      <c r="AD1085" s="16"/>
      <c r="AE1085" s="16"/>
      <c r="AF1085" s="16"/>
      <c r="AG1085" s="16"/>
      <c r="AH1085" s="16"/>
      <c r="AI1085" s="16"/>
      <c r="AJ1085" s="16"/>
      <c r="AK1085" s="16"/>
      <c r="AL1085" s="16"/>
      <c r="AM1085" s="16"/>
      <c r="AN1085" s="16"/>
      <c r="AO1085" s="16"/>
      <c r="AP1085" s="16"/>
      <c r="AQ1085" s="16"/>
      <c r="AR1085" s="16"/>
      <c r="AS1085" s="16"/>
      <c r="AT1085" s="16"/>
      <c r="AU1085" s="16"/>
      <c r="AV1085" s="16"/>
      <c r="AW1085" s="16"/>
      <c r="AX1085" s="16"/>
      <c r="AY1085" s="16"/>
      <c r="AZ1085" s="16"/>
      <c r="BA1085" s="16"/>
      <c r="BB1085" s="16"/>
      <c r="BC1085" s="16"/>
      <c r="BD1085" s="16"/>
      <c r="BE1085" s="16"/>
    </row>
    <row r="1086" spans="2:57" x14ac:dyDescent="0.35">
      <c r="B1086" s="7" t="s">
        <v>819</v>
      </c>
      <c r="C1086" s="16"/>
      <c r="D1086" s="16"/>
      <c r="E1086" s="16"/>
      <c r="F1086" s="16"/>
      <c r="G1086" s="16"/>
      <c r="H1086" s="16"/>
      <c r="I1086" s="16"/>
      <c r="J1086" s="16"/>
      <c r="K1086" s="16"/>
      <c r="L1086" s="16"/>
      <c r="M1086" s="16"/>
      <c r="N1086" s="16"/>
      <c r="O1086" s="16"/>
      <c r="P1086" s="16"/>
      <c r="Q1086" s="16"/>
      <c r="R1086" s="16"/>
      <c r="S1086" s="16"/>
      <c r="T1086" s="16"/>
      <c r="U1086" s="16"/>
      <c r="V1086" s="16"/>
      <c r="W1086" s="16"/>
      <c r="X1086" s="16"/>
      <c r="Y1086" s="16"/>
      <c r="Z1086" s="16"/>
      <c r="AA1086" s="16"/>
      <c r="AB1086" s="16"/>
      <c r="AC1086" s="16"/>
      <c r="AD1086" s="16"/>
      <c r="AE1086" s="16"/>
      <c r="AF1086" s="16"/>
      <c r="AG1086" s="16"/>
      <c r="AH1086" s="16"/>
      <c r="AI1086" s="16"/>
      <c r="AJ1086" s="16"/>
      <c r="AK1086" s="16"/>
      <c r="AL1086" s="16"/>
      <c r="AM1086" s="16"/>
      <c r="AN1086" s="16"/>
      <c r="AO1086" s="16"/>
      <c r="AP1086" s="16"/>
      <c r="AQ1086" s="16"/>
      <c r="AR1086" s="16"/>
      <c r="AS1086" s="16"/>
      <c r="AT1086" s="16"/>
      <c r="AU1086" s="16"/>
      <c r="AV1086" s="16"/>
      <c r="AW1086" s="16"/>
      <c r="AX1086" s="16"/>
      <c r="AY1086" s="16"/>
      <c r="AZ1086" s="16"/>
      <c r="BA1086" s="16"/>
      <c r="BB1086" s="16"/>
      <c r="BC1086" s="16"/>
      <c r="BD1086" s="16"/>
      <c r="BE1086" s="16"/>
    </row>
    <row r="1087" spans="2:57" x14ac:dyDescent="0.35">
      <c r="B1087" s="15" t="s">
        <v>14</v>
      </c>
      <c r="C1087" s="16"/>
      <c r="D1087" s="16"/>
      <c r="E1087" s="16"/>
      <c r="F1087" s="16"/>
      <c r="G1087" s="16"/>
      <c r="H1087" s="16"/>
      <c r="I1087" s="16"/>
      <c r="J1087" s="16"/>
      <c r="K1087" s="16"/>
      <c r="L1087" s="16"/>
      <c r="M1087" s="16"/>
      <c r="N1087" s="16"/>
      <c r="O1087" s="16"/>
      <c r="P1087" s="16"/>
      <c r="Q1087" s="16"/>
      <c r="R1087" s="16"/>
      <c r="S1087" s="16"/>
      <c r="T1087" s="16"/>
      <c r="U1087" s="16"/>
      <c r="V1087" s="16"/>
      <c r="W1087" s="16"/>
      <c r="X1087" s="16"/>
      <c r="Y1087" s="16"/>
      <c r="Z1087" s="16"/>
      <c r="AA1087" s="16"/>
      <c r="AB1087" s="16"/>
      <c r="AC1087" s="16"/>
      <c r="AD1087" s="16"/>
      <c r="AE1087" s="16"/>
      <c r="AF1087" s="16"/>
      <c r="AG1087" s="16"/>
      <c r="AH1087" s="16"/>
      <c r="AI1087" s="16"/>
      <c r="AJ1087" s="16"/>
      <c r="AK1087" s="16"/>
      <c r="AL1087" s="16"/>
      <c r="AM1087" s="16"/>
      <c r="AN1087" s="16"/>
      <c r="AO1087" s="16"/>
      <c r="AP1087" s="16"/>
      <c r="AQ1087" s="16"/>
      <c r="AR1087" s="16"/>
      <c r="AS1087" s="16"/>
      <c r="AT1087" s="16"/>
      <c r="AU1087" s="16"/>
      <c r="AV1087" s="16"/>
      <c r="AW1087" s="16"/>
      <c r="AX1087" s="16"/>
      <c r="AY1087" s="16"/>
      <c r="AZ1087" s="16"/>
      <c r="BA1087" s="16"/>
      <c r="BB1087" s="16"/>
      <c r="BC1087" s="16"/>
      <c r="BD1087" s="16"/>
      <c r="BE1087" s="16"/>
    </row>
    <row r="1088" spans="2:57" x14ac:dyDescent="0.35">
      <c r="B1088" t="s">
        <v>820</v>
      </c>
      <c r="C1088" s="16">
        <v>0.40930310367706502</v>
      </c>
      <c r="D1088" s="16">
        <v>0.49743416812743602</v>
      </c>
      <c r="E1088" s="16">
        <v>0.32456970180116201</v>
      </c>
      <c r="F1088" s="16"/>
      <c r="G1088" s="16">
        <v>0.44980825798694102</v>
      </c>
      <c r="H1088" s="16">
        <v>0.46757148081099398</v>
      </c>
      <c r="I1088" s="16">
        <v>0.52580450692146896</v>
      </c>
      <c r="J1088" s="16">
        <v>0.33271904485798998</v>
      </c>
      <c r="K1088" s="16">
        <v>0.36698104042381402</v>
      </c>
      <c r="L1088" s="16">
        <v>0.33770390106727699</v>
      </c>
      <c r="M1088" s="16"/>
      <c r="N1088" s="16">
        <v>0.40426800171064198</v>
      </c>
      <c r="O1088" s="16">
        <v>0.38261036197214598</v>
      </c>
      <c r="P1088" s="16">
        <v>0.40686942963737199</v>
      </c>
      <c r="Q1088" s="16">
        <v>0.44005687795451398</v>
      </c>
      <c r="R1088" s="16"/>
      <c r="S1088" s="16">
        <v>0.41243632427045601</v>
      </c>
      <c r="T1088" s="16">
        <v>0.40200546180198299</v>
      </c>
      <c r="U1088" s="16"/>
      <c r="V1088" s="16">
        <v>0.33619747902957797</v>
      </c>
      <c r="W1088" s="16">
        <v>0.390169069656495</v>
      </c>
      <c r="X1088" s="16">
        <v>0.47451415526110202</v>
      </c>
      <c r="Y1088" s="16">
        <v>0.550796587787175</v>
      </c>
      <c r="Z1088" s="16"/>
      <c r="AA1088" s="16">
        <v>0.32366531704981799</v>
      </c>
      <c r="AB1088" s="16">
        <v>0.41018691708690702</v>
      </c>
      <c r="AC1088" s="16">
        <v>0.41789604316220902</v>
      </c>
      <c r="AD1088" s="16">
        <v>0.48988076776702399</v>
      </c>
      <c r="AE1088" s="16">
        <v>0.51875630258721595</v>
      </c>
      <c r="AF1088" s="16">
        <v>0.58222374974586799</v>
      </c>
      <c r="AG1088" s="16"/>
      <c r="AH1088" s="16">
        <v>0.403873310465306</v>
      </c>
      <c r="AI1088" s="16">
        <v>0.47875940903624198</v>
      </c>
      <c r="AJ1088" s="16"/>
      <c r="AK1088" s="16">
        <v>0.38205480239883299</v>
      </c>
      <c r="AL1088" s="16">
        <v>0.44696373868313499</v>
      </c>
      <c r="AM1088" s="16"/>
      <c r="AN1088" s="16">
        <v>0.39840360155795801</v>
      </c>
      <c r="AO1088" s="16">
        <v>0.43459533107661902</v>
      </c>
      <c r="AP1088" s="16"/>
      <c r="AQ1088" s="16">
        <v>0.39220510736622299</v>
      </c>
      <c r="AR1088" s="16">
        <v>0.38599774642344697</v>
      </c>
      <c r="AS1088" s="16">
        <v>0.51357370046114004</v>
      </c>
      <c r="AT1088" s="16"/>
      <c r="AU1088" s="16">
        <v>0.42231406258906801</v>
      </c>
      <c r="AV1088" s="16">
        <v>0.40114064808337802</v>
      </c>
      <c r="AW1088" s="16"/>
      <c r="AX1088" s="16">
        <v>0.43777870896710602</v>
      </c>
      <c r="AY1088" s="16">
        <v>0.32242737902116902</v>
      </c>
      <c r="AZ1088" s="16"/>
      <c r="BA1088" s="16">
        <v>0.51601855947771402</v>
      </c>
      <c r="BB1088" s="16">
        <v>0.51287206608982605</v>
      </c>
      <c r="BC1088" s="16"/>
      <c r="BD1088" s="16">
        <v>0.47864745312784501</v>
      </c>
      <c r="BE1088" s="16">
        <v>0.43656824883939199</v>
      </c>
    </row>
    <row r="1089" spans="2:57" x14ac:dyDescent="0.35">
      <c r="B1089" t="s">
        <v>821</v>
      </c>
      <c r="C1089" s="16">
        <v>0.44179103575871098</v>
      </c>
      <c r="D1089" s="16">
        <v>0.38474485992713597</v>
      </c>
      <c r="E1089" s="16">
        <v>0.500132269870602</v>
      </c>
      <c r="F1089" s="16"/>
      <c r="G1089" s="16">
        <v>0.370302407201685</v>
      </c>
      <c r="H1089" s="16">
        <v>0.40337949592621802</v>
      </c>
      <c r="I1089" s="16">
        <v>0.37587265637716299</v>
      </c>
      <c r="J1089" s="16">
        <v>0.49056082803573198</v>
      </c>
      <c r="K1089" s="16">
        <v>0.46156251293218498</v>
      </c>
      <c r="L1089" s="16">
        <v>0.51417744357184503</v>
      </c>
      <c r="M1089" s="16"/>
      <c r="N1089" s="16">
        <v>0.445338537721919</v>
      </c>
      <c r="O1089" s="16">
        <v>0.45491437321473099</v>
      </c>
      <c r="P1089" s="16">
        <v>0.46179142608124302</v>
      </c>
      <c r="Q1089" s="16">
        <v>0.39570157881628298</v>
      </c>
      <c r="R1089" s="16"/>
      <c r="S1089" s="16">
        <v>0.44507961241641503</v>
      </c>
      <c r="T1089" s="16">
        <v>0.44015818936595702</v>
      </c>
      <c r="U1089" s="16"/>
      <c r="V1089" s="16">
        <v>0.52697613235530805</v>
      </c>
      <c r="W1089" s="16">
        <v>0.4550023756653</v>
      </c>
      <c r="X1089" s="16">
        <v>0.37626655760352901</v>
      </c>
      <c r="Y1089" s="16">
        <v>0.28344402826139198</v>
      </c>
      <c r="Z1089" s="16"/>
      <c r="AA1089" s="16">
        <v>0.465467303907246</v>
      </c>
      <c r="AB1089" s="16">
        <v>0.48567615641175399</v>
      </c>
      <c r="AC1089" s="16">
        <v>0.44865665010678002</v>
      </c>
      <c r="AD1089" s="16">
        <v>0.40509108382096998</v>
      </c>
      <c r="AE1089" s="16">
        <v>0.37767171201807498</v>
      </c>
      <c r="AF1089" s="16">
        <v>0.30623207079027998</v>
      </c>
      <c r="AG1089" s="16"/>
      <c r="AH1089" s="16">
        <v>0.45499448662619402</v>
      </c>
      <c r="AI1089" s="16">
        <v>0.41076997643768098</v>
      </c>
      <c r="AJ1089" s="16"/>
      <c r="AK1089" s="16">
        <v>0.47990103588323102</v>
      </c>
      <c r="AL1089" s="16">
        <v>0.43759450943635098</v>
      </c>
      <c r="AM1089" s="16"/>
      <c r="AN1089" s="16">
        <v>0.46233573239776299</v>
      </c>
      <c r="AO1089" s="16">
        <v>0.46322583898629699</v>
      </c>
      <c r="AP1089" s="16"/>
      <c r="AQ1089" s="16">
        <v>0.49480085899090098</v>
      </c>
      <c r="AR1089" s="16">
        <v>0.460067612912826</v>
      </c>
      <c r="AS1089" s="16">
        <v>0.37894410592616301</v>
      </c>
      <c r="AT1089" s="16"/>
      <c r="AU1089" s="16">
        <v>0.44319193991887201</v>
      </c>
      <c r="AV1089" s="16">
        <v>0.44023886797520101</v>
      </c>
      <c r="AW1089" s="16"/>
      <c r="AX1089" s="16">
        <v>0.442272095521825</v>
      </c>
      <c r="AY1089" s="16">
        <v>0.48695170395485599</v>
      </c>
      <c r="AZ1089" s="16"/>
      <c r="BA1089" s="16">
        <v>0.37525867567462101</v>
      </c>
      <c r="BB1089" s="16">
        <v>0.420766066521718</v>
      </c>
      <c r="BC1089" s="16"/>
      <c r="BD1089" s="16">
        <v>0.43817502669601799</v>
      </c>
      <c r="BE1089" s="16">
        <v>0.459001072359357</v>
      </c>
    </row>
    <row r="1090" spans="2:57" x14ac:dyDescent="0.35">
      <c r="B1090" t="s">
        <v>110</v>
      </c>
      <c r="C1090" s="16">
        <v>0.148905860564223</v>
      </c>
      <c r="D1090" s="16">
        <v>0.117820971945428</v>
      </c>
      <c r="E1090" s="16">
        <v>0.17529802832823599</v>
      </c>
      <c r="F1090" s="16"/>
      <c r="G1090" s="16">
        <v>0.17988933481137401</v>
      </c>
      <c r="H1090" s="16">
        <v>0.129049023262788</v>
      </c>
      <c r="I1090" s="16">
        <v>9.8322836701368502E-2</v>
      </c>
      <c r="J1090" s="16">
        <v>0.17672012710627799</v>
      </c>
      <c r="K1090" s="16">
        <v>0.171456446644002</v>
      </c>
      <c r="L1090" s="16">
        <v>0.14811865536087701</v>
      </c>
      <c r="M1090" s="16"/>
      <c r="N1090" s="16">
        <v>0.15039346056743899</v>
      </c>
      <c r="O1090" s="16">
        <v>0.16247526481312299</v>
      </c>
      <c r="P1090" s="16">
        <v>0.13133914428138499</v>
      </c>
      <c r="Q1090" s="16">
        <v>0.16424154322920301</v>
      </c>
      <c r="R1090" s="16"/>
      <c r="S1090" s="16">
        <v>0.14248406331312899</v>
      </c>
      <c r="T1090" s="16">
        <v>0.15783634883205999</v>
      </c>
      <c r="U1090" s="16"/>
      <c r="V1090" s="16">
        <v>0.13682638861511401</v>
      </c>
      <c r="W1090" s="16">
        <v>0.154828554678205</v>
      </c>
      <c r="X1090" s="16">
        <v>0.149219287135369</v>
      </c>
      <c r="Y1090" s="16">
        <v>0.165759383951433</v>
      </c>
      <c r="Z1090" s="16"/>
      <c r="AA1090" s="16">
        <v>0.21086737904293701</v>
      </c>
      <c r="AB1090" s="16">
        <v>0.10413692650134</v>
      </c>
      <c r="AC1090" s="16">
        <v>0.13344730673101099</v>
      </c>
      <c r="AD1090" s="16">
        <v>0.105028148412005</v>
      </c>
      <c r="AE1090" s="16">
        <v>0.10357198539470901</v>
      </c>
      <c r="AF1090" s="16">
        <v>0.11154417946385201</v>
      </c>
      <c r="AG1090" s="16"/>
      <c r="AH1090" s="16">
        <v>0.14113220290850001</v>
      </c>
      <c r="AI1090" s="16">
        <v>0.110470614526077</v>
      </c>
      <c r="AJ1090" s="16"/>
      <c r="AK1090" s="16">
        <v>0.13804416171793499</v>
      </c>
      <c r="AL1090" s="16">
        <v>0.115441751880513</v>
      </c>
      <c r="AM1090" s="16"/>
      <c r="AN1090" s="16">
        <v>0.139260666044279</v>
      </c>
      <c r="AO1090" s="16">
        <v>0.10217882993708401</v>
      </c>
      <c r="AP1090" s="16"/>
      <c r="AQ1090" s="16">
        <v>0.112994033642876</v>
      </c>
      <c r="AR1090" s="16">
        <v>0.153934640663727</v>
      </c>
      <c r="AS1090" s="16">
        <v>0.10748219361269599</v>
      </c>
      <c r="AT1090" s="16"/>
      <c r="AU1090" s="16">
        <v>0.13449399749206001</v>
      </c>
      <c r="AV1090" s="16">
        <v>0.158620483941421</v>
      </c>
      <c r="AW1090" s="16"/>
      <c r="AX1090" s="16">
        <v>0.119949195511069</v>
      </c>
      <c r="AY1090" s="16">
        <v>0.19062091702397599</v>
      </c>
      <c r="AZ1090" s="16"/>
      <c r="BA1090" s="16">
        <v>0.10872276484766399</v>
      </c>
      <c r="BB1090" s="16">
        <v>6.6361867388455995E-2</v>
      </c>
      <c r="BC1090" s="16"/>
      <c r="BD1090" s="16">
        <v>8.3177520176137498E-2</v>
      </c>
      <c r="BE1090" s="16">
        <v>0.104430678801251</v>
      </c>
    </row>
    <row r="1091" spans="2:57" x14ac:dyDescent="0.35">
      <c r="C1091" s="16"/>
      <c r="D1091" s="16"/>
      <c r="E1091" s="16"/>
      <c r="F1091" s="16"/>
      <c r="G1091" s="16"/>
      <c r="H1091" s="16"/>
      <c r="I1091" s="16"/>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c r="AF1091" s="16"/>
      <c r="AG1091" s="16"/>
      <c r="AH1091" s="16"/>
      <c r="AI1091" s="16"/>
      <c r="AJ1091" s="16"/>
      <c r="AK1091" s="16"/>
      <c r="AL1091" s="16"/>
      <c r="AM1091" s="16"/>
      <c r="AN1091" s="16"/>
      <c r="AO1091" s="16"/>
      <c r="AP1091" s="16"/>
      <c r="AQ1091" s="16"/>
      <c r="AR1091" s="16"/>
      <c r="AS1091" s="16"/>
      <c r="AT1091" s="16"/>
      <c r="AU1091" s="16"/>
      <c r="AV1091" s="16"/>
      <c r="AW1091" s="16"/>
      <c r="AX1091" s="16"/>
      <c r="AY1091" s="16"/>
      <c r="AZ1091" s="16"/>
      <c r="BA1091" s="16"/>
      <c r="BB1091" s="16"/>
      <c r="BC1091" s="16"/>
      <c r="BD1091" s="16"/>
      <c r="BE1091" s="16"/>
    </row>
    <row r="1092" spans="2:57" x14ac:dyDescent="0.35">
      <c r="B1092" s="7" t="s">
        <v>822</v>
      </c>
      <c r="C1092" s="16"/>
      <c r="D1092" s="16"/>
      <c r="E1092" s="16"/>
      <c r="F1092" s="16"/>
      <c r="G1092" s="16"/>
      <c r="H1092" s="16"/>
      <c r="I1092" s="16"/>
      <c r="J1092" s="16"/>
      <c r="K1092" s="16"/>
      <c r="L1092" s="16"/>
      <c r="M1092" s="16"/>
      <c r="N1092" s="16"/>
      <c r="O1092" s="16"/>
      <c r="P1092" s="16"/>
      <c r="Q1092" s="16"/>
      <c r="R1092" s="16"/>
      <c r="S1092" s="16"/>
      <c r="T1092" s="16"/>
      <c r="U1092" s="16"/>
      <c r="V1092" s="16"/>
      <c r="W1092" s="16"/>
      <c r="X1092" s="16"/>
      <c r="Y1092" s="16"/>
      <c r="Z1092" s="16"/>
      <c r="AA1092" s="16"/>
      <c r="AB1092" s="16"/>
      <c r="AC1092" s="16"/>
      <c r="AD1092" s="16"/>
      <c r="AE1092" s="16"/>
      <c r="AF1092" s="16"/>
      <c r="AG1092" s="16"/>
      <c r="AH1092" s="16"/>
      <c r="AI1092" s="16"/>
      <c r="AJ1092" s="16"/>
      <c r="AK1092" s="16"/>
      <c r="AL1092" s="16"/>
      <c r="AM1092" s="16"/>
      <c r="AN1092" s="16"/>
      <c r="AO1092" s="16"/>
      <c r="AP1092" s="16"/>
      <c r="AQ1092" s="16"/>
      <c r="AR1092" s="16"/>
      <c r="AS1092" s="16"/>
      <c r="AT1092" s="16"/>
      <c r="AU1092" s="16"/>
      <c r="AV1092" s="16"/>
      <c r="AW1092" s="16"/>
      <c r="AX1092" s="16"/>
      <c r="AY1092" s="16"/>
      <c r="AZ1092" s="16"/>
      <c r="BA1092" s="16"/>
      <c r="BB1092" s="16"/>
      <c r="BC1092" s="16"/>
      <c r="BD1092" s="16"/>
      <c r="BE1092" s="16"/>
    </row>
    <row r="1093" spans="2:57" x14ac:dyDescent="0.35">
      <c r="B1093" s="15" t="s">
        <v>14</v>
      </c>
      <c r="C1093" s="16"/>
      <c r="D1093" s="16"/>
      <c r="E1093" s="16"/>
      <c r="F1093" s="16"/>
      <c r="G1093" s="16"/>
      <c r="H1093" s="16"/>
      <c r="I1093" s="16"/>
      <c r="J1093" s="16"/>
      <c r="K1093" s="16"/>
      <c r="L1093" s="16"/>
      <c r="M1093" s="16"/>
      <c r="N1093" s="16"/>
      <c r="O1093" s="16"/>
      <c r="P1093" s="16"/>
      <c r="Q1093" s="16"/>
      <c r="R1093" s="16"/>
      <c r="S1093" s="16"/>
      <c r="T1093" s="16"/>
      <c r="U1093" s="16"/>
      <c r="V1093" s="16"/>
      <c r="W1093" s="16"/>
      <c r="X1093" s="16"/>
      <c r="Y1093" s="16"/>
      <c r="Z1093" s="16"/>
      <c r="AA1093" s="16"/>
      <c r="AB1093" s="16"/>
      <c r="AC1093" s="16"/>
      <c r="AD1093" s="16"/>
      <c r="AE1093" s="16"/>
      <c r="AF1093" s="16"/>
      <c r="AG1093" s="16"/>
      <c r="AH1093" s="16"/>
      <c r="AI1093" s="16"/>
      <c r="AJ1093" s="16"/>
      <c r="AK1093" s="16"/>
      <c r="AL1093" s="16"/>
      <c r="AM1093" s="16"/>
      <c r="AN1093" s="16"/>
      <c r="AO1093" s="16"/>
      <c r="AP1093" s="16"/>
      <c r="AQ1093" s="16"/>
      <c r="AR1093" s="16"/>
      <c r="AS1093" s="16"/>
      <c r="AT1093" s="16"/>
      <c r="AU1093" s="16"/>
      <c r="AV1093" s="16"/>
      <c r="AW1093" s="16"/>
      <c r="AX1093" s="16"/>
      <c r="AY1093" s="16"/>
      <c r="AZ1093" s="16"/>
      <c r="BA1093" s="16"/>
      <c r="BB1093" s="16"/>
      <c r="BC1093" s="16"/>
      <c r="BD1093" s="16"/>
      <c r="BE1093" s="16"/>
    </row>
    <row r="1094" spans="2:57" x14ac:dyDescent="0.35">
      <c r="B1094" t="s">
        <v>414</v>
      </c>
      <c r="C1094" s="16">
        <v>0.106186254569814</v>
      </c>
      <c r="D1094" s="16">
        <v>0.15546079395307999</v>
      </c>
      <c r="E1094" s="16">
        <v>6.0519925321754799E-2</v>
      </c>
      <c r="F1094" s="16"/>
      <c r="G1094" s="16">
        <v>0.13874572022186499</v>
      </c>
      <c r="H1094" s="16">
        <v>0.20291810936261101</v>
      </c>
      <c r="I1094" s="16">
        <v>0.189701657444903</v>
      </c>
      <c r="J1094" s="16">
        <v>5.2109873898204602E-2</v>
      </c>
      <c r="K1094" s="16">
        <v>5.2829055351852498E-2</v>
      </c>
      <c r="L1094" s="16">
        <v>2.39525624926741E-2</v>
      </c>
      <c r="M1094" s="16"/>
      <c r="N1094" s="16">
        <v>8.5467127604681906E-2</v>
      </c>
      <c r="O1094" s="16">
        <v>0.103598913204743</v>
      </c>
      <c r="P1094" s="16">
        <v>0.107494882998797</v>
      </c>
      <c r="Q1094" s="16">
        <v>0.121121450446874</v>
      </c>
      <c r="R1094" s="16"/>
      <c r="S1094" s="16">
        <v>9.7885260831455906E-2</v>
      </c>
      <c r="T1094" s="16">
        <v>0.11977975150440601</v>
      </c>
      <c r="U1094" s="16"/>
      <c r="V1094" s="16">
        <v>0.10081369893516701</v>
      </c>
      <c r="W1094" s="16">
        <v>9.14118542184085E-2</v>
      </c>
      <c r="X1094" s="16">
        <v>0.11829023413626299</v>
      </c>
      <c r="Y1094" s="16">
        <v>0.18189200744700601</v>
      </c>
      <c r="Z1094" s="16"/>
      <c r="AA1094" s="16">
        <v>8.8943645658448103E-2</v>
      </c>
      <c r="AB1094" s="16">
        <v>9.0582204941215605E-2</v>
      </c>
      <c r="AC1094" s="16">
        <v>0.120233934880773</v>
      </c>
      <c r="AD1094" s="16">
        <v>0.11212852282859501</v>
      </c>
      <c r="AE1094" s="16">
        <v>0.15748130659553</v>
      </c>
      <c r="AF1094" s="16">
        <v>0.17923530373690999</v>
      </c>
      <c r="AG1094" s="16"/>
      <c r="AH1094" s="16">
        <v>9.9630714601717504E-2</v>
      </c>
      <c r="AI1094" s="16">
        <v>0.120851493742826</v>
      </c>
      <c r="AJ1094" s="16"/>
      <c r="AK1094" s="16">
        <v>0.12744671669292601</v>
      </c>
      <c r="AL1094" s="16">
        <v>0.118748125397993</v>
      </c>
      <c r="AM1094" s="16"/>
      <c r="AN1094" s="16">
        <v>0.10980835470269899</v>
      </c>
      <c r="AO1094" s="16">
        <v>0.1270824097827</v>
      </c>
      <c r="AP1094" s="16"/>
      <c r="AQ1094" s="16">
        <v>6.8676943736234203E-2</v>
      </c>
      <c r="AR1094" s="16">
        <v>9.0885813337136898E-2</v>
      </c>
      <c r="AS1094" s="16">
        <v>0.165542397260349</v>
      </c>
      <c r="AT1094" s="16"/>
      <c r="AU1094" s="16">
        <v>0.118406725666172</v>
      </c>
      <c r="AV1094" s="16">
        <v>9.3656294449984204E-2</v>
      </c>
      <c r="AW1094" s="16"/>
      <c r="AX1094" s="16">
        <v>0.11491622651070001</v>
      </c>
      <c r="AY1094" s="16">
        <v>7.0021906718659502E-2</v>
      </c>
      <c r="AZ1094" s="16"/>
      <c r="BA1094" s="16">
        <v>0.167686893839426</v>
      </c>
      <c r="BB1094" s="16">
        <v>0.15956811170485199</v>
      </c>
      <c r="BC1094" s="16"/>
      <c r="BD1094" s="16">
        <v>0.15462539509800999</v>
      </c>
      <c r="BE1094" s="16">
        <v>8.3751711013937497E-2</v>
      </c>
    </row>
    <row r="1095" spans="2:57" x14ac:dyDescent="0.35">
      <c r="B1095" t="s">
        <v>415</v>
      </c>
      <c r="C1095" s="16">
        <v>0.18712606990306599</v>
      </c>
      <c r="D1095" s="16">
        <v>0.22424880258198801</v>
      </c>
      <c r="E1095" s="16">
        <v>0.14857804960201601</v>
      </c>
      <c r="F1095" s="16"/>
      <c r="G1095" s="16">
        <v>0.20573555955999001</v>
      </c>
      <c r="H1095" s="16">
        <v>0.23488848296201101</v>
      </c>
      <c r="I1095" s="16">
        <v>0.17685949160252201</v>
      </c>
      <c r="J1095" s="16">
        <v>0.166832249810348</v>
      </c>
      <c r="K1095" s="16">
        <v>0.16718122629642801</v>
      </c>
      <c r="L1095" s="16">
        <v>0.17506402232040399</v>
      </c>
      <c r="M1095" s="16"/>
      <c r="N1095" s="16">
        <v>0.20564750941963</v>
      </c>
      <c r="O1095" s="16">
        <v>0.17275669206239599</v>
      </c>
      <c r="P1095" s="16">
        <v>0.21582213272246201</v>
      </c>
      <c r="Q1095" s="16">
        <v>0.14033344392219099</v>
      </c>
      <c r="R1095" s="16"/>
      <c r="S1095" s="16">
        <v>0.180598994710396</v>
      </c>
      <c r="T1095" s="16">
        <v>0.197771278198664</v>
      </c>
      <c r="U1095" s="16"/>
      <c r="V1095" s="16">
        <v>0.13155925838847601</v>
      </c>
      <c r="W1095" s="16">
        <v>0.193050705478922</v>
      </c>
      <c r="X1095" s="16">
        <v>0.22476115140275099</v>
      </c>
      <c r="Y1095" s="16">
        <v>0.199755057149683</v>
      </c>
      <c r="Z1095" s="16"/>
      <c r="AA1095" s="16">
        <v>0.13647418214234699</v>
      </c>
      <c r="AB1095" s="16">
        <v>0.22659494059891699</v>
      </c>
      <c r="AC1095" s="16">
        <v>0.127693076754539</v>
      </c>
      <c r="AD1095" s="16">
        <v>0.22816052611097201</v>
      </c>
      <c r="AE1095" s="16">
        <v>0.244476865090446</v>
      </c>
      <c r="AF1095" s="16">
        <v>0.33567001083745102</v>
      </c>
      <c r="AG1095" s="16"/>
      <c r="AH1095" s="16">
        <v>0.219598511555885</v>
      </c>
      <c r="AI1095" s="16">
        <v>0.192776015965134</v>
      </c>
      <c r="AJ1095" s="16"/>
      <c r="AK1095" s="16">
        <v>0.233727391443463</v>
      </c>
      <c r="AL1095" s="16">
        <v>0.17687648526181701</v>
      </c>
      <c r="AM1095" s="16"/>
      <c r="AN1095" s="16">
        <v>0.23716790598622201</v>
      </c>
      <c r="AO1095" s="16">
        <v>0.199011089702441</v>
      </c>
      <c r="AP1095" s="16"/>
      <c r="AQ1095" s="16">
        <v>0.26219469798130601</v>
      </c>
      <c r="AR1095" s="16">
        <v>0.15062349806248401</v>
      </c>
      <c r="AS1095" s="16">
        <v>0.21712325627538701</v>
      </c>
      <c r="AT1095" s="16"/>
      <c r="AU1095" s="16">
        <v>0.19630153997329899</v>
      </c>
      <c r="AV1095" s="16">
        <v>0.17454706404991199</v>
      </c>
      <c r="AW1095" s="16"/>
      <c r="AX1095" s="16">
        <v>0.21518346607668901</v>
      </c>
      <c r="AY1095" s="16">
        <v>7.0607492096908198E-2</v>
      </c>
      <c r="AZ1095" s="16"/>
      <c r="BA1095" s="16">
        <v>0.26742687192944398</v>
      </c>
      <c r="BB1095" s="16">
        <v>0.20212059767542201</v>
      </c>
      <c r="BC1095" s="16"/>
      <c r="BD1095" s="16">
        <v>0.24876415781657199</v>
      </c>
      <c r="BE1095" s="16">
        <v>0.19631638958851799</v>
      </c>
    </row>
    <row r="1096" spans="2:57" x14ac:dyDescent="0.35">
      <c r="B1096" t="s">
        <v>416</v>
      </c>
      <c r="C1096" s="16">
        <v>0.31096973656145399</v>
      </c>
      <c r="D1096" s="16">
        <v>0.28407335869074801</v>
      </c>
      <c r="E1096" s="16">
        <v>0.339471639084795</v>
      </c>
      <c r="F1096" s="16"/>
      <c r="G1096" s="16">
        <v>0.31550094599440998</v>
      </c>
      <c r="H1096" s="16">
        <v>0.25159479973423199</v>
      </c>
      <c r="I1096" s="16">
        <v>0.27230533282672897</v>
      </c>
      <c r="J1096" s="16">
        <v>0.33972313639542401</v>
      </c>
      <c r="K1096" s="16">
        <v>0.320676186608572</v>
      </c>
      <c r="L1096" s="16">
        <v>0.35903750076194701</v>
      </c>
      <c r="M1096" s="16"/>
      <c r="N1096" s="16">
        <v>0.33766681980861102</v>
      </c>
      <c r="O1096" s="16">
        <v>0.33939072814650101</v>
      </c>
      <c r="P1096" s="16">
        <v>0.29888738790790798</v>
      </c>
      <c r="Q1096" s="16">
        <v>0.286571375814409</v>
      </c>
      <c r="R1096" s="16"/>
      <c r="S1096" s="16">
        <v>0.30666009554948198</v>
      </c>
      <c r="T1096" s="16">
        <v>0.32058115767350498</v>
      </c>
      <c r="U1096" s="16"/>
      <c r="V1096" s="16">
        <v>0.26626019414455798</v>
      </c>
      <c r="W1096" s="16">
        <v>0.32887676963595303</v>
      </c>
      <c r="X1096" s="16">
        <v>0.33200649381972203</v>
      </c>
      <c r="Y1096" s="16">
        <v>0.27112037258475502</v>
      </c>
      <c r="Z1096" s="16"/>
      <c r="AA1096" s="16">
        <v>0.33992303781972499</v>
      </c>
      <c r="AB1096" s="16">
        <v>0.28330838550551102</v>
      </c>
      <c r="AC1096" s="16">
        <v>0.37451523784875601</v>
      </c>
      <c r="AD1096" s="16">
        <v>0.295688307901601</v>
      </c>
      <c r="AE1096" s="16">
        <v>0.261741514297127</v>
      </c>
      <c r="AF1096" s="16">
        <v>0.152980314209964</v>
      </c>
      <c r="AG1096" s="16"/>
      <c r="AH1096" s="16">
        <v>0.3334885747843</v>
      </c>
      <c r="AI1096" s="16">
        <v>0.27050960230772497</v>
      </c>
      <c r="AJ1096" s="16"/>
      <c r="AK1096" s="16">
        <v>0.31916965665470898</v>
      </c>
      <c r="AL1096" s="16">
        <v>0.28038773152014601</v>
      </c>
      <c r="AM1096" s="16"/>
      <c r="AN1096" s="16">
        <v>0.30674633453621503</v>
      </c>
      <c r="AO1096" s="16">
        <v>0.29056176320972998</v>
      </c>
      <c r="AP1096" s="16"/>
      <c r="AQ1096" s="16">
        <v>0.31165873238039898</v>
      </c>
      <c r="AR1096" s="16">
        <v>0.37987696877051302</v>
      </c>
      <c r="AS1096" s="16">
        <v>0.22220210713604099</v>
      </c>
      <c r="AT1096" s="16"/>
      <c r="AU1096" s="16">
        <v>0.30964391435713801</v>
      </c>
      <c r="AV1096" s="16">
        <v>0.31538923756853599</v>
      </c>
      <c r="AW1096" s="16"/>
      <c r="AX1096" s="16">
        <v>0.313795980300344</v>
      </c>
      <c r="AY1096" s="16">
        <v>0.31746335756295402</v>
      </c>
      <c r="AZ1096" s="16"/>
      <c r="BA1096" s="16">
        <v>0.25683927518763999</v>
      </c>
      <c r="BB1096" s="16">
        <v>0.29428201060616099</v>
      </c>
      <c r="BC1096" s="16"/>
      <c r="BD1096" s="16">
        <v>0.31221071333639899</v>
      </c>
      <c r="BE1096" s="16">
        <v>0.28965637197852701</v>
      </c>
    </row>
    <row r="1097" spans="2:57" x14ac:dyDescent="0.35">
      <c r="B1097" t="s">
        <v>417</v>
      </c>
      <c r="C1097" s="16">
        <v>0.14714831154579999</v>
      </c>
      <c r="D1097" s="16">
        <v>0.13972741749335499</v>
      </c>
      <c r="E1097" s="16">
        <v>0.155606677625933</v>
      </c>
      <c r="F1097" s="16"/>
      <c r="G1097" s="16">
        <v>0.11489848470435</v>
      </c>
      <c r="H1097" s="16">
        <v>8.8360329374258501E-2</v>
      </c>
      <c r="I1097" s="16">
        <v>0.19824937253473199</v>
      </c>
      <c r="J1097" s="16">
        <v>0.15951021260950399</v>
      </c>
      <c r="K1097" s="16">
        <v>0.16782012753757899</v>
      </c>
      <c r="L1097" s="16">
        <v>0.150198187050466</v>
      </c>
      <c r="M1097" s="16"/>
      <c r="N1097" s="16">
        <v>0.119024797006616</v>
      </c>
      <c r="O1097" s="16">
        <v>0.17272926836937699</v>
      </c>
      <c r="P1097" s="16">
        <v>0.13312225816463</v>
      </c>
      <c r="Q1097" s="16">
        <v>0.16746140883812999</v>
      </c>
      <c r="R1097" s="16"/>
      <c r="S1097" s="16">
        <v>0.14100666938511699</v>
      </c>
      <c r="T1097" s="16">
        <v>0.154615386353326</v>
      </c>
      <c r="U1097" s="16"/>
      <c r="V1097" s="16">
        <v>0.11796566173466901</v>
      </c>
      <c r="W1097" s="16">
        <v>0.191796155334954</v>
      </c>
      <c r="X1097" s="16">
        <v>0.12060078857105901</v>
      </c>
      <c r="Y1097" s="16">
        <v>0.113459642332781</v>
      </c>
      <c r="Z1097" s="16"/>
      <c r="AA1097" s="16">
        <v>0.13015988906005699</v>
      </c>
      <c r="AB1097" s="16">
        <v>0.11339428524579299</v>
      </c>
      <c r="AC1097" s="16">
        <v>0.16654631454673199</v>
      </c>
      <c r="AD1097" s="16">
        <v>0.18021258946244201</v>
      </c>
      <c r="AE1097" s="16">
        <v>0.17858258547313199</v>
      </c>
      <c r="AF1097" s="16">
        <v>0.176057596082596</v>
      </c>
      <c r="AG1097" s="16"/>
      <c r="AH1097" s="16">
        <v>0.13786648113594399</v>
      </c>
      <c r="AI1097" s="16">
        <v>0.17560310861547801</v>
      </c>
      <c r="AJ1097" s="16"/>
      <c r="AK1097" s="16">
        <v>0.125150015062227</v>
      </c>
      <c r="AL1097" s="16">
        <v>0.15994588099266899</v>
      </c>
      <c r="AM1097" s="16"/>
      <c r="AN1097" s="16">
        <v>0.15393740598552499</v>
      </c>
      <c r="AO1097" s="16">
        <v>0.14811468393843999</v>
      </c>
      <c r="AP1097" s="16"/>
      <c r="AQ1097" s="16">
        <v>0.145570105317611</v>
      </c>
      <c r="AR1097" s="16">
        <v>0.132218938672369</v>
      </c>
      <c r="AS1097" s="16">
        <v>0.18300406483786699</v>
      </c>
      <c r="AT1097" s="16"/>
      <c r="AU1097" s="16">
        <v>0.14580318297949901</v>
      </c>
      <c r="AV1097" s="16">
        <v>0.15130374924298601</v>
      </c>
      <c r="AW1097" s="16"/>
      <c r="AX1097" s="16">
        <v>0.14200596140070301</v>
      </c>
      <c r="AY1097" s="16">
        <v>0.17361871454184499</v>
      </c>
      <c r="AZ1097" s="16"/>
      <c r="BA1097" s="16">
        <v>0.142644756158298</v>
      </c>
      <c r="BB1097" s="16">
        <v>0.24944271746176999</v>
      </c>
      <c r="BC1097" s="16"/>
      <c r="BD1097" s="16">
        <v>0.134106447140835</v>
      </c>
      <c r="BE1097" s="16">
        <v>0.195904168410968</v>
      </c>
    </row>
    <row r="1098" spans="2:57" x14ac:dyDescent="0.35">
      <c r="B1098" t="s">
        <v>418</v>
      </c>
      <c r="C1098" s="16">
        <v>0.100226434295417</v>
      </c>
      <c r="D1098" s="16">
        <v>9.5220345258908906E-2</v>
      </c>
      <c r="E1098" s="16">
        <v>0.105941708845223</v>
      </c>
      <c r="F1098" s="16"/>
      <c r="G1098" s="16">
        <v>7.1096860586958105E-2</v>
      </c>
      <c r="H1098" s="16">
        <v>6.8739894064075699E-2</v>
      </c>
      <c r="I1098" s="16">
        <v>9.7655303294840803E-2</v>
      </c>
      <c r="J1098" s="16">
        <v>0.13983705855504899</v>
      </c>
      <c r="K1098" s="16">
        <v>0.111491510982732</v>
      </c>
      <c r="L1098" s="16">
        <v>0.106821339544123</v>
      </c>
      <c r="M1098" s="16"/>
      <c r="N1098" s="16">
        <v>0.11348903214562001</v>
      </c>
      <c r="O1098" s="16">
        <v>6.2011624959682897E-2</v>
      </c>
      <c r="P1098" s="16">
        <v>9.0850877861924806E-2</v>
      </c>
      <c r="Q1098" s="16">
        <v>0.13911207142406701</v>
      </c>
      <c r="R1098" s="16"/>
      <c r="S1098" s="16">
        <v>0.115953164417934</v>
      </c>
      <c r="T1098" s="16">
        <v>7.7481646111401306E-2</v>
      </c>
      <c r="U1098" s="16"/>
      <c r="V1098" s="16">
        <v>0.12755472610723201</v>
      </c>
      <c r="W1098" s="16">
        <v>8.1752497544000893E-2</v>
      </c>
      <c r="X1098" s="16">
        <v>0.104128426400824</v>
      </c>
      <c r="Y1098" s="16">
        <v>7.4238878578168396E-2</v>
      </c>
      <c r="Z1098" s="16"/>
      <c r="AA1098" s="16">
        <v>0.109354930862435</v>
      </c>
      <c r="AB1098" s="16">
        <v>0.141922932517699</v>
      </c>
      <c r="AC1098" s="16">
        <v>6.6951936994540204E-2</v>
      </c>
      <c r="AD1098" s="16">
        <v>7.6995267709852794E-2</v>
      </c>
      <c r="AE1098" s="16">
        <v>7.1840590724681699E-2</v>
      </c>
      <c r="AF1098" s="16">
        <v>9.1756191861506006E-2</v>
      </c>
      <c r="AG1098" s="16"/>
      <c r="AH1098" s="16">
        <v>8.3995280419103799E-2</v>
      </c>
      <c r="AI1098" s="16">
        <v>0.150887338401165</v>
      </c>
      <c r="AJ1098" s="16"/>
      <c r="AK1098" s="16">
        <v>8.2563529238827399E-2</v>
      </c>
      <c r="AL1098" s="16">
        <v>0.131277625760751</v>
      </c>
      <c r="AM1098" s="16"/>
      <c r="AN1098" s="16">
        <v>6.9375840232223596E-2</v>
      </c>
      <c r="AO1098" s="16">
        <v>0.133942288102949</v>
      </c>
      <c r="AP1098" s="16"/>
      <c r="AQ1098" s="16">
        <v>8.2203476888174906E-2</v>
      </c>
      <c r="AR1098" s="16">
        <v>0.100100434208429</v>
      </c>
      <c r="AS1098" s="16">
        <v>0.132864428767582</v>
      </c>
      <c r="AT1098" s="16"/>
      <c r="AU1098" s="16">
        <v>0.110718776074591</v>
      </c>
      <c r="AV1098" s="16">
        <v>8.9626660191967605E-2</v>
      </c>
      <c r="AW1098" s="16"/>
      <c r="AX1098" s="16">
        <v>9.8648814117164599E-2</v>
      </c>
      <c r="AY1098" s="16">
        <v>0.11223962757657199</v>
      </c>
      <c r="AZ1098" s="16"/>
      <c r="BA1098" s="16">
        <v>8.0561577982076804E-2</v>
      </c>
      <c r="BB1098" s="16">
        <v>4.9837409278261698E-2</v>
      </c>
      <c r="BC1098" s="16"/>
      <c r="BD1098" s="16">
        <v>7.0590873840838606E-2</v>
      </c>
      <c r="BE1098" s="16">
        <v>0.12492201158684201</v>
      </c>
    </row>
    <row r="1099" spans="2:57" x14ac:dyDescent="0.35">
      <c r="B1099" t="s">
        <v>110</v>
      </c>
      <c r="C1099" s="16">
        <v>0.14834319312444999</v>
      </c>
      <c r="D1099" s="16">
        <v>0.10126928202192</v>
      </c>
      <c r="E1099" s="16">
        <v>0.18988199952027901</v>
      </c>
      <c r="F1099" s="16"/>
      <c r="G1099" s="16">
        <v>0.15402242893242801</v>
      </c>
      <c r="H1099" s="16">
        <v>0.153498384502811</v>
      </c>
      <c r="I1099" s="16">
        <v>6.5228842296273098E-2</v>
      </c>
      <c r="J1099" s="16">
        <v>0.141987468731471</v>
      </c>
      <c r="K1099" s="16">
        <v>0.180001893222836</v>
      </c>
      <c r="L1099" s="16">
        <v>0.18492638783038601</v>
      </c>
      <c r="M1099" s="16"/>
      <c r="N1099" s="16">
        <v>0.138704714014842</v>
      </c>
      <c r="O1099" s="16">
        <v>0.149512773257301</v>
      </c>
      <c r="P1099" s="16">
        <v>0.15382246034427899</v>
      </c>
      <c r="Q1099" s="16">
        <v>0.14540024955433001</v>
      </c>
      <c r="R1099" s="16"/>
      <c r="S1099" s="16">
        <v>0.15789581510561501</v>
      </c>
      <c r="T1099" s="16">
        <v>0.129770780158699</v>
      </c>
      <c r="U1099" s="16"/>
      <c r="V1099" s="16">
        <v>0.25584646068989803</v>
      </c>
      <c r="W1099" s="16">
        <v>0.113112017787761</v>
      </c>
      <c r="X1099" s="16">
        <v>0.100212905669381</v>
      </c>
      <c r="Y1099" s="16">
        <v>0.15953404190760601</v>
      </c>
      <c r="Z1099" s="16"/>
      <c r="AA1099" s="16">
        <v>0.19514431445698799</v>
      </c>
      <c r="AB1099" s="16">
        <v>0.14419725119086399</v>
      </c>
      <c r="AC1099" s="16">
        <v>0.14405949897466</v>
      </c>
      <c r="AD1099" s="16">
        <v>0.106814785986538</v>
      </c>
      <c r="AE1099" s="16">
        <v>8.5877137819082794E-2</v>
      </c>
      <c r="AF1099" s="16">
        <v>6.4300583271571607E-2</v>
      </c>
      <c r="AG1099" s="16"/>
      <c r="AH1099" s="16">
        <v>0.12542043750304999</v>
      </c>
      <c r="AI1099" s="16">
        <v>8.9372440967672107E-2</v>
      </c>
      <c r="AJ1099" s="16"/>
      <c r="AK1099" s="16">
        <v>0.111942690907848</v>
      </c>
      <c r="AL1099" s="16">
        <v>0.13276415106662501</v>
      </c>
      <c r="AM1099" s="16"/>
      <c r="AN1099" s="16">
        <v>0.122964158557115</v>
      </c>
      <c r="AO1099" s="16">
        <v>0.10128776526374</v>
      </c>
      <c r="AP1099" s="16"/>
      <c r="AQ1099" s="16">
        <v>0.12969604369627399</v>
      </c>
      <c r="AR1099" s="16">
        <v>0.14629434694906901</v>
      </c>
      <c r="AS1099" s="16">
        <v>7.9263745722773296E-2</v>
      </c>
      <c r="AT1099" s="16"/>
      <c r="AU1099" s="16">
        <v>0.119125860949301</v>
      </c>
      <c r="AV1099" s="16">
        <v>0.175476994496615</v>
      </c>
      <c r="AW1099" s="16"/>
      <c r="AX1099" s="16">
        <v>0.1154495515944</v>
      </c>
      <c r="AY1099" s="16">
        <v>0.25604890150305998</v>
      </c>
      <c r="AZ1099" s="16"/>
      <c r="BA1099" s="16">
        <v>8.4840624903114698E-2</v>
      </c>
      <c r="BB1099" s="16">
        <v>4.4749153273532599E-2</v>
      </c>
      <c r="BC1099" s="16"/>
      <c r="BD1099" s="16">
        <v>7.9702412767345202E-2</v>
      </c>
      <c r="BE1099" s="16">
        <v>0.109449347421207</v>
      </c>
    </row>
    <row r="1100" spans="2:57" x14ac:dyDescent="0.35">
      <c r="B1100" t="s">
        <v>419</v>
      </c>
      <c r="C1100" s="16">
        <v>0.29331232447287903</v>
      </c>
      <c r="D1100" s="16">
        <v>0.37970959653506797</v>
      </c>
      <c r="E1100" s="16">
        <v>0.209097974923771</v>
      </c>
      <c r="F1100" s="16"/>
      <c r="G1100" s="16">
        <v>0.344481279781854</v>
      </c>
      <c r="H1100" s="16">
        <v>0.43780659232462299</v>
      </c>
      <c r="I1100" s="16">
        <v>0.36656114904742398</v>
      </c>
      <c r="J1100" s="16">
        <v>0.21894212370855201</v>
      </c>
      <c r="K1100" s="16">
        <v>0.22001028164828099</v>
      </c>
      <c r="L1100" s="16">
        <v>0.19901658481307799</v>
      </c>
      <c r="M1100" s="16"/>
      <c r="N1100" s="16">
        <v>0.29111463702431201</v>
      </c>
      <c r="O1100" s="16">
        <v>0.27635560526713898</v>
      </c>
      <c r="P1100" s="16">
        <v>0.32331701572125898</v>
      </c>
      <c r="Q1100" s="16">
        <v>0.26145489436906499</v>
      </c>
      <c r="R1100" s="16"/>
      <c r="S1100" s="16">
        <v>0.27848425554185202</v>
      </c>
      <c r="T1100" s="16">
        <v>0.31755102970306898</v>
      </c>
      <c r="U1100" s="16"/>
      <c r="V1100" s="16">
        <v>0.23237295732364299</v>
      </c>
      <c r="W1100" s="16">
        <v>0.28446255969733097</v>
      </c>
      <c r="X1100" s="16">
        <v>0.34305138553901399</v>
      </c>
      <c r="Y1100" s="16">
        <v>0.38164706459669001</v>
      </c>
      <c r="Z1100" s="16"/>
      <c r="AA1100" s="16">
        <v>0.225417827800795</v>
      </c>
      <c r="AB1100" s="16">
        <v>0.31717714554013199</v>
      </c>
      <c r="AC1100" s="16">
        <v>0.247927011635312</v>
      </c>
      <c r="AD1100" s="16">
        <v>0.34028904893956702</v>
      </c>
      <c r="AE1100" s="16">
        <v>0.40195817168597697</v>
      </c>
      <c r="AF1100" s="16">
        <v>0.51490531457436195</v>
      </c>
      <c r="AG1100" s="16"/>
      <c r="AH1100" s="16">
        <v>0.31922922615760302</v>
      </c>
      <c r="AI1100" s="16">
        <v>0.31362750970795999</v>
      </c>
      <c r="AJ1100" s="16"/>
      <c r="AK1100" s="16">
        <v>0.361174108136389</v>
      </c>
      <c r="AL1100" s="16">
        <v>0.29562461065980999</v>
      </c>
      <c r="AM1100" s="16"/>
      <c r="AN1100" s="16">
        <v>0.34697626068892101</v>
      </c>
      <c r="AO1100" s="16">
        <v>0.32609349948514099</v>
      </c>
      <c r="AP1100" s="16"/>
      <c r="AQ1100" s="16">
        <v>0.33087164171754102</v>
      </c>
      <c r="AR1100" s="16">
        <v>0.24150931139962001</v>
      </c>
      <c r="AS1100" s="16">
        <v>0.38266565353573601</v>
      </c>
      <c r="AT1100" s="16"/>
      <c r="AU1100" s="16">
        <v>0.31470826563947102</v>
      </c>
      <c r="AV1100" s="16">
        <v>0.26820335849989602</v>
      </c>
      <c r="AW1100" s="16"/>
      <c r="AX1100" s="16">
        <v>0.33009969258738803</v>
      </c>
      <c r="AY1100" s="16">
        <v>0.14062939881556799</v>
      </c>
      <c r="AZ1100" s="16"/>
      <c r="BA1100" s="16">
        <v>0.43511376576887001</v>
      </c>
      <c r="BB1100" s="16">
        <v>0.36168870938027498</v>
      </c>
      <c r="BC1100" s="16"/>
      <c r="BD1100" s="16">
        <v>0.40338955291458201</v>
      </c>
      <c r="BE1100" s="16">
        <v>0.28006810060245602</v>
      </c>
    </row>
    <row r="1101" spans="2:57" x14ac:dyDescent="0.35">
      <c r="B1101" t="s">
        <v>96</v>
      </c>
      <c r="C1101" s="16">
        <v>-0.14496913134842901</v>
      </c>
      <c r="D1101" s="16">
        <v>-0.27844031451314799</v>
      </c>
      <c r="E1101" s="16">
        <v>-1.9215975403492101E-2</v>
      </c>
      <c r="F1101" s="16"/>
      <c r="G1101" s="16">
        <v>-0.19045885084942701</v>
      </c>
      <c r="H1101" s="16">
        <v>-0.28430820782181199</v>
      </c>
      <c r="I1101" s="16">
        <v>-0.30133230675115102</v>
      </c>
      <c r="J1101" s="16">
        <v>-7.6954654977081094E-2</v>
      </c>
      <c r="K1101" s="16">
        <v>-4.0008388425444602E-2</v>
      </c>
      <c r="L1101" s="16">
        <v>-1.40901969826918E-2</v>
      </c>
      <c r="M1101" s="16"/>
      <c r="N1101" s="16">
        <v>-0.15240992300947001</v>
      </c>
      <c r="O1101" s="16">
        <v>-0.12684283200983801</v>
      </c>
      <c r="P1101" s="16">
        <v>-0.16949455537697999</v>
      </c>
      <c r="Q1101" s="16">
        <v>-0.116054644814735</v>
      </c>
      <c r="R1101" s="16"/>
      <c r="S1101" s="16">
        <v>-0.120588440436237</v>
      </c>
      <c r="T1101" s="16">
        <v>-0.18778024954437</v>
      </c>
      <c r="U1101" s="16"/>
      <c r="V1101" s="16">
        <v>2.3473503366255501E-2</v>
      </c>
      <c r="W1101" s="16">
        <v>-0.171350541909569</v>
      </c>
      <c r="X1101" s="16">
        <v>-0.242838479869633</v>
      </c>
      <c r="Y1101" s="16">
        <v>-0.22211302268908301</v>
      </c>
      <c r="Z1101" s="16"/>
      <c r="AA1101" s="16">
        <v>-3.0273513343807099E-2</v>
      </c>
      <c r="AB1101" s="16">
        <v>-0.172979894349268</v>
      </c>
      <c r="AC1101" s="16">
        <v>-0.103867512660652</v>
      </c>
      <c r="AD1101" s="16">
        <v>-0.233474262953029</v>
      </c>
      <c r="AE1101" s="16">
        <v>-0.31608103386689401</v>
      </c>
      <c r="AF1101" s="16">
        <v>-0.45060473130279</v>
      </c>
      <c r="AG1101" s="16"/>
      <c r="AH1101" s="16">
        <v>-0.193808788654553</v>
      </c>
      <c r="AI1101" s="16">
        <v>-0.224255068740288</v>
      </c>
      <c r="AJ1101" s="16"/>
      <c r="AK1101" s="16">
        <v>-0.249231417228541</v>
      </c>
      <c r="AL1101" s="16">
        <v>-0.16286045959318499</v>
      </c>
      <c r="AM1101" s="16"/>
      <c r="AN1101" s="16">
        <v>-0.224012102131806</v>
      </c>
      <c r="AO1101" s="16">
        <v>-0.22480573422140099</v>
      </c>
      <c r="AP1101" s="16"/>
      <c r="AQ1101" s="16">
        <v>-0.201175598021267</v>
      </c>
      <c r="AR1101" s="16">
        <v>-9.52149644505519E-2</v>
      </c>
      <c r="AS1101" s="16">
        <v>-0.303401907812963</v>
      </c>
      <c r="AT1101" s="16"/>
      <c r="AU1101" s="16">
        <v>-0.19558240469016899</v>
      </c>
      <c r="AV1101" s="16">
        <v>-9.2726364003281006E-2</v>
      </c>
      <c r="AW1101" s="16"/>
      <c r="AX1101" s="16">
        <v>-0.21465014099298799</v>
      </c>
      <c r="AY1101" s="16">
        <v>0.115419502687493</v>
      </c>
      <c r="AZ1101" s="16"/>
      <c r="BA1101" s="16">
        <v>-0.35027314086575501</v>
      </c>
      <c r="BB1101" s="16">
        <v>-0.31693955610674202</v>
      </c>
      <c r="BC1101" s="16"/>
      <c r="BD1101" s="16">
        <v>-0.32368714014723698</v>
      </c>
      <c r="BE1101" s="16">
        <v>-0.170618753181248</v>
      </c>
    </row>
    <row r="1102" spans="2:57" x14ac:dyDescent="0.35">
      <c r="C1102" s="16"/>
      <c r="D1102" s="16"/>
      <c r="E1102" s="16"/>
      <c r="F1102" s="16"/>
      <c r="G1102" s="16"/>
      <c r="H1102" s="16"/>
      <c r="I1102" s="16"/>
      <c r="J1102" s="16"/>
      <c r="K1102" s="16"/>
      <c r="L1102" s="16"/>
      <c r="M1102" s="16"/>
      <c r="N1102" s="16"/>
      <c r="O1102" s="16"/>
      <c r="P1102" s="16"/>
      <c r="Q1102" s="16"/>
      <c r="R1102" s="16"/>
      <c r="S1102" s="16"/>
      <c r="T1102" s="16"/>
      <c r="U1102" s="16"/>
      <c r="V1102" s="16"/>
      <c r="W1102" s="16"/>
      <c r="X1102" s="16"/>
      <c r="Y1102" s="16"/>
      <c r="Z1102" s="16"/>
      <c r="AA1102" s="16"/>
      <c r="AB1102" s="16"/>
      <c r="AC1102" s="16"/>
      <c r="AD1102" s="16"/>
      <c r="AE1102" s="16"/>
      <c r="AF1102" s="16"/>
      <c r="AG1102" s="16"/>
      <c r="AH1102" s="16"/>
      <c r="AI1102" s="16"/>
      <c r="AJ1102" s="16"/>
      <c r="AK1102" s="16"/>
      <c r="AL1102" s="16"/>
      <c r="AM1102" s="16"/>
      <c r="AN1102" s="16"/>
      <c r="AO1102" s="16"/>
      <c r="AP1102" s="16"/>
      <c r="AQ1102" s="16"/>
      <c r="AR1102" s="16"/>
      <c r="AS1102" s="16"/>
      <c r="AT1102" s="16"/>
      <c r="AU1102" s="16"/>
      <c r="AV1102" s="16"/>
      <c r="AW1102" s="16"/>
      <c r="AX1102" s="16"/>
      <c r="AY1102" s="16"/>
      <c r="AZ1102" s="16"/>
      <c r="BA1102" s="16"/>
      <c r="BB1102" s="16"/>
      <c r="BC1102" s="16"/>
      <c r="BD1102" s="16"/>
      <c r="BE1102" s="16"/>
    </row>
    <row r="1103" spans="2:57" x14ac:dyDescent="0.35">
      <c r="B1103" s="7" t="s">
        <v>823</v>
      </c>
      <c r="C1103" s="16"/>
      <c r="D1103" s="16"/>
      <c r="E1103" s="16"/>
      <c r="F1103" s="16"/>
      <c r="G1103" s="16"/>
      <c r="H1103" s="16"/>
      <c r="I1103" s="16"/>
      <c r="J1103" s="16"/>
      <c r="K1103" s="16"/>
      <c r="L1103" s="16"/>
      <c r="M1103" s="16"/>
      <c r="N1103" s="16"/>
      <c r="O1103" s="16"/>
      <c r="P1103" s="16"/>
      <c r="Q1103" s="16"/>
      <c r="R1103" s="16"/>
      <c r="S1103" s="16"/>
      <c r="T1103" s="16"/>
      <c r="U1103" s="16"/>
      <c r="V1103" s="16"/>
      <c r="W1103" s="16"/>
      <c r="X1103" s="16"/>
      <c r="Y1103" s="16"/>
      <c r="Z1103" s="16"/>
      <c r="AA1103" s="16"/>
      <c r="AB1103" s="16"/>
      <c r="AC1103" s="16"/>
      <c r="AD1103" s="16"/>
      <c r="AE1103" s="16"/>
      <c r="AF1103" s="16"/>
      <c r="AG1103" s="16"/>
      <c r="AH1103" s="16"/>
      <c r="AI1103" s="16"/>
      <c r="AJ1103" s="16"/>
      <c r="AK1103" s="16"/>
      <c r="AL1103" s="16"/>
      <c r="AM1103" s="16"/>
      <c r="AN1103" s="16"/>
      <c r="AO1103" s="16"/>
      <c r="AP1103" s="16"/>
      <c r="AQ1103" s="16"/>
      <c r="AR1103" s="16"/>
      <c r="AS1103" s="16"/>
      <c r="AT1103" s="16"/>
      <c r="AU1103" s="16"/>
      <c r="AV1103" s="16"/>
      <c r="AW1103" s="16"/>
      <c r="AX1103" s="16"/>
      <c r="AY1103" s="16"/>
      <c r="AZ1103" s="16"/>
      <c r="BA1103" s="16"/>
      <c r="BB1103" s="16"/>
      <c r="BC1103" s="16"/>
      <c r="BD1103" s="16"/>
      <c r="BE1103" s="16"/>
    </row>
    <row r="1104" spans="2:57" x14ac:dyDescent="0.35">
      <c r="B1104" s="15" t="s">
        <v>14</v>
      </c>
      <c r="C1104" s="16"/>
      <c r="D1104" s="16"/>
      <c r="E1104" s="16"/>
      <c r="F1104" s="16"/>
      <c r="G1104" s="16"/>
      <c r="H1104" s="16"/>
      <c r="I1104" s="16"/>
      <c r="J1104" s="16"/>
      <c r="K1104" s="16"/>
      <c r="L1104" s="16"/>
      <c r="M1104" s="16"/>
      <c r="N1104" s="16"/>
      <c r="O1104" s="16"/>
      <c r="P1104" s="16"/>
      <c r="Q1104" s="16"/>
      <c r="R1104" s="16"/>
      <c r="S1104" s="16"/>
      <c r="T1104" s="16"/>
      <c r="U1104" s="16"/>
      <c r="V1104" s="16"/>
      <c r="W1104" s="16"/>
      <c r="X1104" s="16"/>
      <c r="Y1104" s="16"/>
      <c r="Z1104" s="16"/>
      <c r="AA1104" s="16"/>
      <c r="AB1104" s="16"/>
      <c r="AC1104" s="16"/>
      <c r="AD1104" s="16"/>
      <c r="AE1104" s="16"/>
      <c r="AF1104" s="16"/>
      <c r="AG1104" s="16"/>
      <c r="AH1104" s="16"/>
      <c r="AI1104" s="16"/>
      <c r="AJ1104" s="16"/>
      <c r="AK1104" s="16"/>
      <c r="AL1104" s="16"/>
      <c r="AM1104" s="16"/>
      <c r="AN1104" s="16"/>
      <c r="AO1104" s="16"/>
      <c r="AP1104" s="16"/>
      <c r="AQ1104" s="16"/>
      <c r="AR1104" s="16"/>
      <c r="AS1104" s="16"/>
      <c r="AT1104" s="16"/>
      <c r="AU1104" s="16"/>
      <c r="AV1104" s="16"/>
      <c r="AW1104" s="16"/>
      <c r="AX1104" s="16"/>
      <c r="AY1104" s="16"/>
      <c r="AZ1104" s="16"/>
      <c r="BA1104" s="16"/>
      <c r="BB1104" s="16"/>
      <c r="BC1104" s="16"/>
      <c r="BD1104" s="16"/>
      <c r="BE1104" s="16"/>
    </row>
    <row r="1105" spans="2:57" x14ac:dyDescent="0.35">
      <c r="B1105" t="s">
        <v>414</v>
      </c>
      <c r="C1105" s="16">
        <v>0.10635665110419699</v>
      </c>
      <c r="D1105" s="16">
        <v>0.14576395517875501</v>
      </c>
      <c r="E1105" s="16">
        <v>6.8456084315040702E-2</v>
      </c>
      <c r="F1105" s="16"/>
      <c r="G1105" s="16">
        <v>0.15925301228004199</v>
      </c>
      <c r="H1105" s="16">
        <v>0.19263976964517299</v>
      </c>
      <c r="I1105" s="16">
        <v>0.12944403529578499</v>
      </c>
      <c r="J1105" s="16">
        <v>3.5750306679177599E-2</v>
      </c>
      <c r="K1105" s="16">
        <v>8.3719997361278706E-2</v>
      </c>
      <c r="L1105" s="16">
        <v>5.6257761699862997E-2</v>
      </c>
      <c r="M1105" s="16"/>
      <c r="N1105" s="16">
        <v>6.4107254771523403E-2</v>
      </c>
      <c r="O1105" s="16">
        <v>8.9737389830296804E-2</v>
      </c>
      <c r="P1105" s="16">
        <v>0.11752303154791301</v>
      </c>
      <c r="Q1105" s="16">
        <v>0.133042702559479</v>
      </c>
      <c r="R1105" s="16"/>
      <c r="S1105" s="16">
        <v>9.3278916553142605E-2</v>
      </c>
      <c r="T1105" s="16">
        <v>0.12716411644869699</v>
      </c>
      <c r="U1105" s="16"/>
      <c r="V1105" s="16">
        <v>0.12562816566846299</v>
      </c>
      <c r="W1105" s="16">
        <v>9.15750035301688E-2</v>
      </c>
      <c r="X1105" s="16">
        <v>9.8080900152488701E-2</v>
      </c>
      <c r="Y1105" s="16">
        <v>0.17920159524689799</v>
      </c>
      <c r="Z1105" s="16"/>
      <c r="AA1105" s="16">
        <v>9.9414136475671697E-2</v>
      </c>
      <c r="AB1105" s="16">
        <v>7.8439721885994698E-2</v>
      </c>
      <c r="AC1105" s="16">
        <v>0.11969355269561301</v>
      </c>
      <c r="AD1105" s="16">
        <v>0.11460681780566601</v>
      </c>
      <c r="AE1105" s="16">
        <v>0.13644924071926401</v>
      </c>
      <c r="AF1105" s="16">
        <v>0.169221415109606</v>
      </c>
      <c r="AG1105" s="16"/>
      <c r="AH1105" s="16">
        <v>0.123258314400397</v>
      </c>
      <c r="AI1105" s="16">
        <v>0.10571478494296099</v>
      </c>
      <c r="AJ1105" s="16"/>
      <c r="AK1105" s="16">
        <v>0.13311113102626901</v>
      </c>
      <c r="AL1105" s="16">
        <v>0.11710372319295501</v>
      </c>
      <c r="AM1105" s="16"/>
      <c r="AN1105" s="16">
        <v>0.13315214912291401</v>
      </c>
      <c r="AO1105" s="16">
        <v>0.104390797391612</v>
      </c>
      <c r="AP1105" s="16"/>
      <c r="AQ1105" s="16">
        <v>0.10748591193231</v>
      </c>
      <c r="AR1105" s="16">
        <v>8.5430474188532196E-2</v>
      </c>
      <c r="AS1105" s="16">
        <v>0.14186823020960401</v>
      </c>
      <c r="AT1105" s="16"/>
      <c r="AU1105" s="16">
        <v>0.111768348703864</v>
      </c>
      <c r="AV1105" s="16">
        <v>0.101844964075922</v>
      </c>
      <c r="AW1105" s="16"/>
      <c r="AX1105" s="16">
        <v>0.114068265164692</v>
      </c>
      <c r="AY1105" s="16">
        <v>8.4869392128676405E-2</v>
      </c>
      <c r="AZ1105" s="16"/>
      <c r="BA1105" s="16">
        <v>0.14626999542868899</v>
      </c>
      <c r="BB1105" s="16">
        <v>0.14974887364213099</v>
      </c>
      <c r="BC1105" s="16"/>
      <c r="BD1105" s="16">
        <v>0.14731657803704701</v>
      </c>
      <c r="BE1105" s="16">
        <v>0.102422403786307</v>
      </c>
    </row>
    <row r="1106" spans="2:57" x14ac:dyDescent="0.35">
      <c r="B1106" t="s">
        <v>415</v>
      </c>
      <c r="C1106" s="16">
        <v>0.22460701395260901</v>
      </c>
      <c r="D1106" s="16">
        <v>0.26102198374205299</v>
      </c>
      <c r="E1106" s="16">
        <v>0.18995385133856801</v>
      </c>
      <c r="F1106" s="16"/>
      <c r="G1106" s="16">
        <v>0.29070624173249898</v>
      </c>
      <c r="H1106" s="16">
        <v>0.24665258432119799</v>
      </c>
      <c r="I1106" s="16">
        <v>0.29221926179945601</v>
      </c>
      <c r="J1106" s="16">
        <v>0.14583288981892301</v>
      </c>
      <c r="K1106" s="16">
        <v>0.154414883568843</v>
      </c>
      <c r="L1106" s="16">
        <v>0.23029926305845899</v>
      </c>
      <c r="M1106" s="16"/>
      <c r="N1106" s="16">
        <v>0.26866706795689699</v>
      </c>
      <c r="O1106" s="16">
        <v>0.20321567753657299</v>
      </c>
      <c r="P1106" s="16">
        <v>0.225201236417199</v>
      </c>
      <c r="Q1106" s="16">
        <v>0.210848896997858</v>
      </c>
      <c r="R1106" s="16"/>
      <c r="S1106" s="16">
        <v>0.24199573124899701</v>
      </c>
      <c r="T1106" s="16">
        <v>0.20059453067661201</v>
      </c>
      <c r="U1106" s="16"/>
      <c r="V1106" s="16">
        <v>0.15461729842927199</v>
      </c>
      <c r="W1106" s="16">
        <v>0.23252115525483899</v>
      </c>
      <c r="X1106" s="16">
        <v>0.28046157416544698</v>
      </c>
      <c r="Y1106" s="16">
        <v>0.178368711934042</v>
      </c>
      <c r="Z1106" s="16"/>
      <c r="AA1106" s="16">
        <v>0.189539197033605</v>
      </c>
      <c r="AB1106" s="16">
        <v>0.21479548038257501</v>
      </c>
      <c r="AC1106" s="16">
        <v>0.23446328004549999</v>
      </c>
      <c r="AD1106" s="16">
        <v>0.25138410579347098</v>
      </c>
      <c r="AE1106" s="16">
        <v>0.33073601157875698</v>
      </c>
      <c r="AF1106" s="16">
        <v>0.197734618868211</v>
      </c>
      <c r="AG1106" s="16"/>
      <c r="AH1106" s="16">
        <v>0.23702964342452901</v>
      </c>
      <c r="AI1106" s="16">
        <v>0.24187450241418201</v>
      </c>
      <c r="AJ1106" s="16"/>
      <c r="AK1106" s="16">
        <v>0.24149582466195399</v>
      </c>
      <c r="AL1106" s="16">
        <v>0.21314579302316899</v>
      </c>
      <c r="AM1106" s="16"/>
      <c r="AN1106" s="16">
        <v>0.25394088177704799</v>
      </c>
      <c r="AO1106" s="16">
        <v>0.24325711155965399</v>
      </c>
      <c r="AP1106" s="16"/>
      <c r="AQ1106" s="16">
        <v>0.23349700525120701</v>
      </c>
      <c r="AR1106" s="16">
        <v>0.198149609319657</v>
      </c>
      <c r="AS1106" s="16">
        <v>0.28352127008289502</v>
      </c>
      <c r="AT1106" s="16"/>
      <c r="AU1106" s="16">
        <v>0.24516886790484399</v>
      </c>
      <c r="AV1106" s="16">
        <v>0.199279061491202</v>
      </c>
      <c r="AW1106" s="16"/>
      <c r="AX1106" s="16">
        <v>0.244212026573878</v>
      </c>
      <c r="AY1106" s="16">
        <v>0.163038280462379</v>
      </c>
      <c r="AZ1106" s="16"/>
      <c r="BA1106" s="16">
        <v>0.30362844674103201</v>
      </c>
      <c r="BB1106" s="16">
        <v>0.28699992485095399</v>
      </c>
      <c r="BC1106" s="16"/>
      <c r="BD1106" s="16">
        <v>0.261039355382784</v>
      </c>
      <c r="BE1106" s="16">
        <v>0.241697334831354</v>
      </c>
    </row>
    <row r="1107" spans="2:57" x14ac:dyDescent="0.35">
      <c r="B1107" t="s">
        <v>416</v>
      </c>
      <c r="C1107" s="16">
        <v>0.27208603696669997</v>
      </c>
      <c r="D1107" s="16">
        <v>0.25304070915507898</v>
      </c>
      <c r="E1107" s="16">
        <v>0.290502241910084</v>
      </c>
      <c r="F1107" s="16"/>
      <c r="G1107" s="16">
        <v>0.276023157723853</v>
      </c>
      <c r="H1107" s="16">
        <v>0.22462849281962199</v>
      </c>
      <c r="I1107" s="16">
        <v>0.298431918303454</v>
      </c>
      <c r="J1107" s="16">
        <v>0.257655233885631</v>
      </c>
      <c r="K1107" s="16">
        <v>0.33033845924331101</v>
      </c>
      <c r="L1107" s="16">
        <v>0.25442532467268802</v>
      </c>
      <c r="M1107" s="16"/>
      <c r="N1107" s="16">
        <v>0.30581270616605</v>
      </c>
      <c r="O1107" s="16">
        <v>0.30897413823525</v>
      </c>
      <c r="P1107" s="16">
        <v>0.23763734757497099</v>
      </c>
      <c r="Q1107" s="16">
        <v>0.271223278491451</v>
      </c>
      <c r="R1107" s="16"/>
      <c r="S1107" s="16">
        <v>0.25971476059044701</v>
      </c>
      <c r="T1107" s="16">
        <v>0.29020631706857197</v>
      </c>
      <c r="U1107" s="16"/>
      <c r="V1107" s="16">
        <v>0.27049742221086498</v>
      </c>
      <c r="W1107" s="16">
        <v>0.27316515066416902</v>
      </c>
      <c r="X1107" s="16">
        <v>0.29553768902618599</v>
      </c>
      <c r="Y1107" s="16">
        <v>0.110381263092342</v>
      </c>
      <c r="Z1107" s="16"/>
      <c r="AA1107" s="16">
        <v>0.27885300675082703</v>
      </c>
      <c r="AB1107" s="16">
        <v>0.30198718030008298</v>
      </c>
      <c r="AC1107" s="16">
        <v>0.27348249850697798</v>
      </c>
      <c r="AD1107" s="16">
        <v>0.261997130735104</v>
      </c>
      <c r="AE1107" s="16">
        <v>0.21783536861115399</v>
      </c>
      <c r="AF1107" s="16">
        <v>0.23647796919754999</v>
      </c>
      <c r="AG1107" s="16"/>
      <c r="AH1107" s="16">
        <v>0.27064971186777098</v>
      </c>
      <c r="AI1107" s="16">
        <v>0.24421066418934001</v>
      </c>
      <c r="AJ1107" s="16"/>
      <c r="AK1107" s="16">
        <v>0.26978784934297101</v>
      </c>
      <c r="AL1107" s="16">
        <v>0.26679195745914203</v>
      </c>
      <c r="AM1107" s="16"/>
      <c r="AN1107" s="16">
        <v>0.25588975606766801</v>
      </c>
      <c r="AO1107" s="16">
        <v>0.26423722170571801</v>
      </c>
      <c r="AP1107" s="16"/>
      <c r="AQ1107" s="16">
        <v>0.27563819617012802</v>
      </c>
      <c r="AR1107" s="16">
        <v>0.32248928991849102</v>
      </c>
      <c r="AS1107" s="16">
        <v>0.198336188625065</v>
      </c>
      <c r="AT1107" s="16"/>
      <c r="AU1107" s="16">
        <v>0.26700320766803198</v>
      </c>
      <c r="AV1107" s="16">
        <v>0.28024865654853298</v>
      </c>
      <c r="AW1107" s="16"/>
      <c r="AX1107" s="16">
        <v>0.25811879534933302</v>
      </c>
      <c r="AY1107" s="16">
        <v>0.28513831179059301</v>
      </c>
      <c r="AZ1107" s="16"/>
      <c r="BA1107" s="16">
        <v>0.23802646163182101</v>
      </c>
      <c r="BB1107" s="16">
        <v>0.26854649963737098</v>
      </c>
      <c r="BC1107" s="16"/>
      <c r="BD1107" s="16">
        <v>0.250066894406415</v>
      </c>
      <c r="BE1107" s="16">
        <v>0.28341080747811598</v>
      </c>
    </row>
    <row r="1108" spans="2:57" x14ac:dyDescent="0.35">
      <c r="B1108" t="s">
        <v>417</v>
      </c>
      <c r="C1108" s="16">
        <v>0.153446388657414</v>
      </c>
      <c r="D1108" s="16">
        <v>0.14286906377251901</v>
      </c>
      <c r="E1108" s="16">
        <v>0.16495699525008101</v>
      </c>
      <c r="F1108" s="16"/>
      <c r="G1108" s="16">
        <v>0.113200800306427</v>
      </c>
      <c r="H1108" s="16">
        <v>6.3798780636901906E-2</v>
      </c>
      <c r="I1108" s="16">
        <v>0.14556847880009399</v>
      </c>
      <c r="J1108" s="16">
        <v>0.206962190428679</v>
      </c>
      <c r="K1108" s="16">
        <v>0.20866788896893701</v>
      </c>
      <c r="L1108" s="16">
        <v>0.174501803767911</v>
      </c>
      <c r="M1108" s="16"/>
      <c r="N1108" s="16">
        <v>0.13777460636312</v>
      </c>
      <c r="O1108" s="16">
        <v>0.18327167121705401</v>
      </c>
      <c r="P1108" s="16">
        <v>0.15153133676421199</v>
      </c>
      <c r="Q1108" s="16">
        <v>0.14172389887088799</v>
      </c>
      <c r="R1108" s="16"/>
      <c r="S1108" s="16">
        <v>0.16125023516215101</v>
      </c>
      <c r="T1108" s="16">
        <v>0.14211751447209001</v>
      </c>
      <c r="U1108" s="16"/>
      <c r="V1108" s="16">
        <v>0.113678367490623</v>
      </c>
      <c r="W1108" s="16">
        <v>0.169108995196419</v>
      </c>
      <c r="X1108" s="16">
        <v>0.15360023817223201</v>
      </c>
      <c r="Y1108" s="16">
        <v>0.24818042547307401</v>
      </c>
      <c r="Z1108" s="16"/>
      <c r="AA1108" s="16">
        <v>0.11270865671633</v>
      </c>
      <c r="AB1108" s="16">
        <v>0.14462518185984199</v>
      </c>
      <c r="AC1108" s="16">
        <v>0.19615452789960899</v>
      </c>
      <c r="AD1108" s="16">
        <v>0.201336325386472</v>
      </c>
      <c r="AE1108" s="16">
        <v>0.164927707896107</v>
      </c>
      <c r="AF1108" s="16">
        <v>0.219166545133577</v>
      </c>
      <c r="AG1108" s="16"/>
      <c r="AH1108" s="16">
        <v>0.14014493464958799</v>
      </c>
      <c r="AI1108" s="16">
        <v>0.192055278634927</v>
      </c>
      <c r="AJ1108" s="16"/>
      <c r="AK1108" s="16">
        <v>0.129600633250331</v>
      </c>
      <c r="AL1108" s="16">
        <v>0.169106115824146</v>
      </c>
      <c r="AM1108" s="16"/>
      <c r="AN1108" s="16">
        <v>0.14007738197440001</v>
      </c>
      <c r="AO1108" s="16">
        <v>0.17114993232922801</v>
      </c>
      <c r="AP1108" s="16"/>
      <c r="AQ1108" s="16">
        <v>0.16744981649027901</v>
      </c>
      <c r="AR1108" s="16">
        <v>0.146940799239901</v>
      </c>
      <c r="AS1108" s="16">
        <v>0.16439631474913399</v>
      </c>
      <c r="AT1108" s="16"/>
      <c r="AU1108" s="16">
        <v>0.15218229100221001</v>
      </c>
      <c r="AV1108" s="16">
        <v>0.157616518452906</v>
      </c>
      <c r="AW1108" s="16"/>
      <c r="AX1108" s="16">
        <v>0.167289258633704</v>
      </c>
      <c r="AY1108" s="16">
        <v>0.12007773048409</v>
      </c>
      <c r="AZ1108" s="16"/>
      <c r="BA1108" s="16">
        <v>0.14148657347002999</v>
      </c>
      <c r="BB1108" s="16">
        <v>0.20183431008146199</v>
      </c>
      <c r="BC1108" s="16"/>
      <c r="BD1108" s="16">
        <v>0.146672055017151</v>
      </c>
      <c r="BE1108" s="16">
        <v>0.18123469117062399</v>
      </c>
    </row>
    <row r="1109" spans="2:57" x14ac:dyDescent="0.35">
      <c r="B1109" t="s">
        <v>418</v>
      </c>
      <c r="C1109" s="16">
        <v>0.123900227134726</v>
      </c>
      <c r="D1109" s="16">
        <v>0.109538574302098</v>
      </c>
      <c r="E1109" s="16">
        <v>0.13871076296686199</v>
      </c>
      <c r="F1109" s="16"/>
      <c r="G1109" s="16">
        <v>6.5296338853917807E-2</v>
      </c>
      <c r="H1109" s="16">
        <v>0.11628136880140701</v>
      </c>
      <c r="I1109" s="16">
        <v>8.37081956818225E-2</v>
      </c>
      <c r="J1109" s="16">
        <v>0.23127164883727</v>
      </c>
      <c r="K1109" s="16">
        <v>9.9281123132857099E-2</v>
      </c>
      <c r="L1109" s="16">
        <v>0.13361839000938</v>
      </c>
      <c r="M1109" s="16"/>
      <c r="N1109" s="16">
        <v>0.10393016871846</v>
      </c>
      <c r="O1109" s="16">
        <v>8.5871363955779004E-2</v>
      </c>
      <c r="P1109" s="16">
        <v>0.136462203073795</v>
      </c>
      <c r="Q1109" s="16">
        <v>0.15109770832854599</v>
      </c>
      <c r="R1109" s="16"/>
      <c r="S1109" s="16">
        <v>0.11608429585829599</v>
      </c>
      <c r="T1109" s="16">
        <v>0.13693818063161001</v>
      </c>
      <c r="U1109" s="16"/>
      <c r="V1109" s="16">
        <v>0.15045176198978599</v>
      </c>
      <c r="W1109" s="16">
        <v>0.119164703224187</v>
      </c>
      <c r="X1109" s="16">
        <v>0.100652983228736</v>
      </c>
      <c r="Y1109" s="16">
        <v>0.170623138928476</v>
      </c>
      <c r="Z1109" s="16"/>
      <c r="AA1109" s="16">
        <v>0.14893206753390301</v>
      </c>
      <c r="AB1109" s="16">
        <v>0.14090886711103301</v>
      </c>
      <c r="AC1109" s="16">
        <v>6.8487126342252597E-2</v>
      </c>
      <c r="AD1109" s="16">
        <v>0.107521726609608</v>
      </c>
      <c r="AE1109" s="16">
        <v>7.7623303166063806E-2</v>
      </c>
      <c r="AF1109" s="16">
        <v>0.133654987132002</v>
      </c>
      <c r="AG1109" s="16"/>
      <c r="AH1109" s="16">
        <v>0.117157805706721</v>
      </c>
      <c r="AI1109" s="16">
        <v>0.14428787523164599</v>
      </c>
      <c r="AJ1109" s="16"/>
      <c r="AK1109" s="16">
        <v>0.12650767733728899</v>
      </c>
      <c r="AL1109" s="16">
        <v>0.142518521962407</v>
      </c>
      <c r="AM1109" s="16"/>
      <c r="AN1109" s="16">
        <v>0.114909481444573</v>
      </c>
      <c r="AO1109" s="16">
        <v>0.14736879557694399</v>
      </c>
      <c r="AP1109" s="16"/>
      <c r="AQ1109" s="16">
        <v>0.11244440172235</v>
      </c>
      <c r="AR1109" s="16">
        <v>0.122101118190444</v>
      </c>
      <c r="AS1109" s="16">
        <v>0.148790333283843</v>
      </c>
      <c r="AT1109" s="16"/>
      <c r="AU1109" s="16">
        <v>0.13201094847875</v>
      </c>
      <c r="AV1109" s="16">
        <v>0.112752898963574</v>
      </c>
      <c r="AW1109" s="16"/>
      <c r="AX1109" s="16">
        <v>0.119013389788934</v>
      </c>
      <c r="AY1109" s="16">
        <v>0.14098390373803399</v>
      </c>
      <c r="AZ1109" s="16"/>
      <c r="BA1109" s="16">
        <v>0.10419827305234999</v>
      </c>
      <c r="BB1109" s="16">
        <v>8.4179590942707397E-2</v>
      </c>
      <c r="BC1109" s="16"/>
      <c r="BD1109" s="16">
        <v>0.115862289049897</v>
      </c>
      <c r="BE1109" s="16">
        <v>0.12233598023842</v>
      </c>
    </row>
    <row r="1110" spans="2:57" x14ac:dyDescent="0.35">
      <c r="B1110" t="s">
        <v>110</v>
      </c>
      <c r="C1110" s="16">
        <v>0.11960368218435399</v>
      </c>
      <c r="D1110" s="16">
        <v>8.7765713849496302E-2</v>
      </c>
      <c r="E1110" s="16">
        <v>0.14742006421936399</v>
      </c>
      <c r="F1110" s="16"/>
      <c r="G1110" s="16">
        <v>9.5520449103259894E-2</v>
      </c>
      <c r="H1110" s="16">
        <v>0.155999003775698</v>
      </c>
      <c r="I1110" s="16">
        <v>5.06281101193886E-2</v>
      </c>
      <c r="J1110" s="16">
        <v>0.122527730350319</v>
      </c>
      <c r="K1110" s="16">
        <v>0.123577647724773</v>
      </c>
      <c r="L1110" s="16">
        <v>0.150897456791699</v>
      </c>
      <c r="M1110" s="16"/>
      <c r="N1110" s="16">
        <v>0.119708196023949</v>
      </c>
      <c r="O1110" s="16">
        <v>0.12892975922504701</v>
      </c>
      <c r="P1110" s="16">
        <v>0.13164484462191001</v>
      </c>
      <c r="Q1110" s="16">
        <v>9.2063514751776904E-2</v>
      </c>
      <c r="R1110" s="16"/>
      <c r="S1110" s="16">
        <v>0.12767606058696701</v>
      </c>
      <c r="T1110" s="16">
        <v>0.10297934070242</v>
      </c>
      <c r="U1110" s="16"/>
      <c r="V1110" s="16">
        <v>0.18512698421099</v>
      </c>
      <c r="W1110" s="16">
        <v>0.11446499213021701</v>
      </c>
      <c r="X1110" s="16">
        <v>7.1666615254909694E-2</v>
      </c>
      <c r="Y1110" s="16">
        <v>0.113244865325169</v>
      </c>
      <c r="Z1110" s="16"/>
      <c r="AA1110" s="16">
        <v>0.17055293548966399</v>
      </c>
      <c r="AB1110" s="16">
        <v>0.119243568460472</v>
      </c>
      <c r="AC1110" s="16">
        <v>0.10771901451004701</v>
      </c>
      <c r="AD1110" s="16">
        <v>6.3153893669679703E-2</v>
      </c>
      <c r="AE1110" s="16">
        <v>7.24283680286541E-2</v>
      </c>
      <c r="AF1110" s="16">
        <v>4.37444645590543E-2</v>
      </c>
      <c r="AG1110" s="16"/>
      <c r="AH1110" s="16">
        <v>0.111759589950995</v>
      </c>
      <c r="AI1110" s="16">
        <v>7.1856894586944206E-2</v>
      </c>
      <c r="AJ1110" s="16"/>
      <c r="AK1110" s="16">
        <v>9.9496884381186798E-2</v>
      </c>
      <c r="AL1110" s="16">
        <v>9.1333888538181099E-2</v>
      </c>
      <c r="AM1110" s="16"/>
      <c r="AN1110" s="16">
        <v>0.10203034961339701</v>
      </c>
      <c r="AO1110" s="16">
        <v>6.9596141436842895E-2</v>
      </c>
      <c r="AP1110" s="16"/>
      <c r="AQ1110" s="16">
        <v>0.103484668433726</v>
      </c>
      <c r="AR1110" s="16">
        <v>0.12488870914297499</v>
      </c>
      <c r="AS1110" s="16">
        <v>6.3087663049458495E-2</v>
      </c>
      <c r="AT1110" s="16"/>
      <c r="AU1110" s="16">
        <v>9.1866336242299604E-2</v>
      </c>
      <c r="AV1110" s="16">
        <v>0.148257900467863</v>
      </c>
      <c r="AW1110" s="16"/>
      <c r="AX1110" s="16">
        <v>9.7298264489457997E-2</v>
      </c>
      <c r="AY1110" s="16">
        <v>0.20589238139622801</v>
      </c>
      <c r="AZ1110" s="16"/>
      <c r="BA1110" s="16">
        <v>6.6390249676077706E-2</v>
      </c>
      <c r="BB1110" s="16">
        <v>8.6908008453756395E-3</v>
      </c>
      <c r="BC1110" s="16"/>
      <c r="BD1110" s="16">
        <v>7.9042828106706695E-2</v>
      </c>
      <c r="BE1110" s="16">
        <v>6.8898782495179403E-2</v>
      </c>
    </row>
    <row r="1111" spans="2:57" x14ac:dyDescent="0.35">
      <c r="B1111" t="s">
        <v>419</v>
      </c>
      <c r="C1111" s="16">
        <v>0.33096366505680602</v>
      </c>
      <c r="D1111" s="16">
        <v>0.406785938920808</v>
      </c>
      <c r="E1111" s="16">
        <v>0.25840993565360898</v>
      </c>
      <c r="F1111" s="16"/>
      <c r="G1111" s="16">
        <v>0.449959254012542</v>
      </c>
      <c r="H1111" s="16">
        <v>0.43929235396637101</v>
      </c>
      <c r="I1111" s="16">
        <v>0.42166329709524097</v>
      </c>
      <c r="J1111" s="16">
        <v>0.18158319649810101</v>
      </c>
      <c r="K1111" s="16">
        <v>0.238134880930121</v>
      </c>
      <c r="L1111" s="16">
        <v>0.28655702475832201</v>
      </c>
      <c r="M1111" s="16"/>
      <c r="N1111" s="16">
        <v>0.33277432272842</v>
      </c>
      <c r="O1111" s="16">
        <v>0.29295306736686999</v>
      </c>
      <c r="P1111" s="16">
        <v>0.34272426796511202</v>
      </c>
      <c r="Q1111" s="16">
        <v>0.343891599557338</v>
      </c>
      <c r="R1111" s="16"/>
      <c r="S1111" s="16">
        <v>0.335274647802139</v>
      </c>
      <c r="T1111" s="16">
        <v>0.327758647125308</v>
      </c>
      <c r="U1111" s="16"/>
      <c r="V1111" s="16">
        <v>0.28024546409773599</v>
      </c>
      <c r="W1111" s="16">
        <v>0.32409615878500803</v>
      </c>
      <c r="X1111" s="16">
        <v>0.37854247431793497</v>
      </c>
      <c r="Y1111" s="16">
        <v>0.35757030718094002</v>
      </c>
      <c r="Z1111" s="16"/>
      <c r="AA1111" s="16">
        <v>0.28895333350927699</v>
      </c>
      <c r="AB1111" s="16">
        <v>0.29323520226857003</v>
      </c>
      <c r="AC1111" s="16">
        <v>0.35415683274111298</v>
      </c>
      <c r="AD1111" s="16">
        <v>0.36599092359913599</v>
      </c>
      <c r="AE1111" s="16">
        <v>0.46718525229802099</v>
      </c>
      <c r="AF1111" s="16">
        <v>0.36695603397781701</v>
      </c>
      <c r="AG1111" s="16"/>
      <c r="AH1111" s="16">
        <v>0.36028795782492601</v>
      </c>
      <c r="AI1111" s="16">
        <v>0.34758928735714201</v>
      </c>
      <c r="AJ1111" s="16"/>
      <c r="AK1111" s="16">
        <v>0.374606955688223</v>
      </c>
      <c r="AL1111" s="16">
        <v>0.33024951621612397</v>
      </c>
      <c r="AM1111" s="16"/>
      <c r="AN1111" s="16">
        <v>0.387093030899962</v>
      </c>
      <c r="AO1111" s="16">
        <v>0.34764790895126602</v>
      </c>
      <c r="AP1111" s="16"/>
      <c r="AQ1111" s="16">
        <v>0.34098291718351698</v>
      </c>
      <c r="AR1111" s="16">
        <v>0.28358008350818897</v>
      </c>
      <c r="AS1111" s="16">
        <v>0.425389500292499</v>
      </c>
      <c r="AT1111" s="16"/>
      <c r="AU1111" s="16">
        <v>0.35693721660870897</v>
      </c>
      <c r="AV1111" s="16">
        <v>0.30112402556712398</v>
      </c>
      <c r="AW1111" s="16"/>
      <c r="AX1111" s="16">
        <v>0.35828029173857101</v>
      </c>
      <c r="AY1111" s="16">
        <v>0.24790767259105501</v>
      </c>
      <c r="AZ1111" s="16"/>
      <c r="BA1111" s="16">
        <v>0.44989844216972102</v>
      </c>
      <c r="BB1111" s="16">
        <v>0.43674879849308401</v>
      </c>
      <c r="BC1111" s="16"/>
      <c r="BD1111" s="16">
        <v>0.40835593341983001</v>
      </c>
      <c r="BE1111" s="16">
        <v>0.34411973861766099</v>
      </c>
    </row>
    <row r="1112" spans="2:57" x14ac:dyDescent="0.35">
      <c r="B1112" t="s">
        <v>96</v>
      </c>
      <c r="C1112" s="16">
        <v>-0.211359982872452</v>
      </c>
      <c r="D1112" s="16">
        <v>-0.319020225071312</v>
      </c>
      <c r="E1112" s="16">
        <v>-0.110989871434245</v>
      </c>
      <c r="F1112" s="16"/>
      <c r="G1112" s="16">
        <v>-0.35443880490928198</v>
      </c>
      <c r="H1112" s="16">
        <v>-0.28329335019067198</v>
      </c>
      <c r="I1112" s="16">
        <v>-0.37103518697585203</v>
      </c>
      <c r="J1112" s="16">
        <v>-5.9055466147782197E-2</v>
      </c>
      <c r="K1112" s="16">
        <v>-0.114557233205348</v>
      </c>
      <c r="L1112" s="16">
        <v>-0.13565956796662201</v>
      </c>
      <c r="M1112" s="16"/>
      <c r="N1112" s="16">
        <v>-0.213066126704471</v>
      </c>
      <c r="O1112" s="16">
        <v>-0.16402330814182201</v>
      </c>
      <c r="P1112" s="16">
        <v>-0.21107942334320301</v>
      </c>
      <c r="Q1112" s="16">
        <v>-0.25182808480556101</v>
      </c>
      <c r="R1112" s="16"/>
      <c r="S1112" s="16">
        <v>-0.20759858721517199</v>
      </c>
      <c r="T1112" s="16">
        <v>-0.22477930642288799</v>
      </c>
      <c r="U1112" s="16"/>
      <c r="V1112" s="16">
        <v>-9.5118479886745794E-2</v>
      </c>
      <c r="W1112" s="16">
        <v>-0.20963116665479101</v>
      </c>
      <c r="X1112" s="16">
        <v>-0.306875859063026</v>
      </c>
      <c r="Y1112" s="16">
        <v>-0.24432544185577099</v>
      </c>
      <c r="Z1112" s="16"/>
      <c r="AA1112" s="16">
        <v>-0.118400398019613</v>
      </c>
      <c r="AB1112" s="16">
        <v>-0.17399163380809901</v>
      </c>
      <c r="AC1112" s="16">
        <v>-0.246437818231067</v>
      </c>
      <c r="AD1112" s="16">
        <v>-0.30283702992945699</v>
      </c>
      <c r="AE1112" s="16">
        <v>-0.394756884269367</v>
      </c>
      <c r="AF1112" s="16">
        <v>-0.323211569418762</v>
      </c>
      <c r="AG1112" s="16"/>
      <c r="AH1112" s="16">
        <v>-0.24852836787393101</v>
      </c>
      <c r="AI1112" s="16">
        <v>-0.27573239277019801</v>
      </c>
      <c r="AJ1112" s="16"/>
      <c r="AK1112" s="16">
        <v>-0.27511007130703602</v>
      </c>
      <c r="AL1112" s="16">
        <v>-0.238915627677943</v>
      </c>
      <c r="AM1112" s="16"/>
      <c r="AN1112" s="16">
        <v>-0.28506268128656498</v>
      </c>
      <c r="AO1112" s="16">
        <v>-0.27805176751442301</v>
      </c>
      <c r="AP1112" s="16"/>
      <c r="AQ1112" s="16">
        <v>-0.237498248749792</v>
      </c>
      <c r="AR1112" s="16">
        <v>-0.15869137436521299</v>
      </c>
      <c r="AS1112" s="16">
        <v>-0.36230183724304099</v>
      </c>
      <c r="AT1112" s="16"/>
      <c r="AU1112" s="16">
        <v>-0.26507088036640902</v>
      </c>
      <c r="AV1112" s="16">
        <v>-0.15286612509926101</v>
      </c>
      <c r="AW1112" s="16"/>
      <c r="AX1112" s="16">
        <v>-0.26098202724911301</v>
      </c>
      <c r="AY1112" s="16">
        <v>-4.2015291194827303E-2</v>
      </c>
      <c r="AZ1112" s="16"/>
      <c r="BA1112" s="16">
        <v>-0.38350819249364398</v>
      </c>
      <c r="BB1112" s="16">
        <v>-0.42805799764770902</v>
      </c>
      <c r="BC1112" s="16"/>
      <c r="BD1112" s="16">
        <v>-0.32931310531312402</v>
      </c>
      <c r="BE1112" s="16">
        <v>-0.27522095612248099</v>
      </c>
    </row>
    <row r="1113" spans="2:57" x14ac:dyDescent="0.35">
      <c r="C1113" s="16"/>
      <c r="D1113" s="16"/>
      <c r="E1113" s="16"/>
      <c r="F1113" s="16"/>
      <c r="G1113" s="16"/>
      <c r="H1113" s="16"/>
      <c r="I1113" s="16"/>
      <c r="J1113" s="16"/>
      <c r="K1113" s="16"/>
      <c r="L1113" s="16"/>
      <c r="M1113" s="16"/>
      <c r="N1113" s="16"/>
      <c r="O1113" s="16"/>
      <c r="P1113" s="16"/>
      <c r="Q1113" s="16"/>
      <c r="R1113" s="16"/>
      <c r="S1113" s="16"/>
      <c r="T1113" s="16"/>
      <c r="U1113" s="16"/>
      <c r="V1113" s="16"/>
      <c r="W1113" s="16"/>
      <c r="X1113" s="16"/>
      <c r="Y1113" s="16"/>
      <c r="Z1113" s="16"/>
      <c r="AA1113" s="16"/>
      <c r="AB1113" s="16"/>
      <c r="AC1113" s="16"/>
      <c r="AD1113" s="16"/>
      <c r="AE1113" s="16"/>
      <c r="AF1113" s="16"/>
      <c r="AG1113" s="16"/>
      <c r="AH1113" s="16"/>
      <c r="AI1113" s="16"/>
      <c r="AJ1113" s="16"/>
      <c r="AK1113" s="16"/>
      <c r="AL1113" s="16"/>
      <c r="AM1113" s="16"/>
      <c r="AN1113" s="16"/>
      <c r="AO1113" s="16"/>
      <c r="AP1113" s="16"/>
      <c r="AQ1113" s="16"/>
      <c r="AR1113" s="16"/>
      <c r="AS1113" s="16"/>
      <c r="AT1113" s="16"/>
      <c r="AU1113" s="16"/>
      <c r="AV1113" s="16"/>
      <c r="AW1113" s="16"/>
      <c r="AX1113" s="16"/>
      <c r="AY1113" s="16"/>
      <c r="AZ1113" s="16"/>
      <c r="BA1113" s="16"/>
      <c r="BB1113" s="16"/>
      <c r="BC1113" s="16"/>
      <c r="BD1113" s="16"/>
      <c r="BE1113" s="16"/>
    </row>
    <row r="1114" spans="2:57" x14ac:dyDescent="0.35">
      <c r="B1114" s="7" t="s">
        <v>824</v>
      </c>
      <c r="C1114" s="16"/>
      <c r="D1114" s="16"/>
      <c r="E1114" s="16"/>
      <c r="F1114" s="16"/>
      <c r="G1114" s="16"/>
      <c r="H1114" s="16"/>
      <c r="I1114" s="16"/>
      <c r="J1114" s="16"/>
      <c r="K1114" s="16"/>
      <c r="L1114" s="16"/>
      <c r="M1114" s="16"/>
      <c r="N1114" s="16"/>
      <c r="O1114" s="16"/>
      <c r="P1114" s="16"/>
      <c r="Q1114" s="16"/>
      <c r="R1114" s="16"/>
      <c r="S1114" s="16"/>
      <c r="T1114" s="16"/>
      <c r="U1114" s="16"/>
      <c r="V1114" s="16"/>
      <c r="W1114" s="16"/>
      <c r="X1114" s="16"/>
      <c r="Y1114" s="16"/>
      <c r="Z1114" s="16"/>
      <c r="AA1114" s="16"/>
      <c r="AB1114" s="16"/>
      <c r="AC1114" s="16"/>
      <c r="AD1114" s="16"/>
      <c r="AE1114" s="16"/>
      <c r="AF1114" s="16"/>
      <c r="AG1114" s="16"/>
      <c r="AH1114" s="16"/>
      <c r="AI1114" s="16"/>
      <c r="AJ1114" s="16"/>
      <c r="AK1114" s="16"/>
      <c r="AL1114" s="16"/>
      <c r="AM1114" s="16"/>
      <c r="AN1114" s="16"/>
      <c r="AO1114" s="16"/>
      <c r="AP1114" s="16"/>
      <c r="AQ1114" s="16"/>
      <c r="AR1114" s="16"/>
      <c r="AS1114" s="16"/>
      <c r="AT1114" s="16"/>
      <c r="AU1114" s="16"/>
      <c r="AV1114" s="16"/>
      <c r="AW1114" s="16"/>
      <c r="AX1114" s="16"/>
      <c r="AY1114" s="16"/>
      <c r="AZ1114" s="16"/>
      <c r="BA1114" s="16"/>
      <c r="BB1114" s="16"/>
      <c r="BC1114" s="16"/>
      <c r="BD1114" s="16"/>
      <c r="BE1114" s="16"/>
    </row>
    <row r="1115" spans="2:57" x14ac:dyDescent="0.35">
      <c r="B1115" s="15" t="s">
        <v>14</v>
      </c>
      <c r="C1115" s="16"/>
      <c r="D1115" s="16"/>
      <c r="E1115" s="16"/>
      <c r="F1115" s="16"/>
      <c r="G1115" s="16"/>
      <c r="H1115" s="16"/>
      <c r="I1115" s="16"/>
      <c r="J1115" s="16"/>
      <c r="K1115" s="16"/>
      <c r="L1115" s="16"/>
      <c r="M1115" s="16"/>
      <c r="N1115" s="16"/>
      <c r="O1115" s="16"/>
      <c r="P1115" s="16"/>
      <c r="Q1115" s="16"/>
      <c r="R1115" s="16"/>
      <c r="S1115" s="16"/>
      <c r="T1115" s="16"/>
      <c r="U1115" s="16"/>
      <c r="V1115" s="16"/>
      <c r="W1115" s="16"/>
      <c r="X1115" s="16"/>
      <c r="Y1115" s="16"/>
      <c r="Z1115" s="16"/>
      <c r="AA1115" s="16"/>
      <c r="AB1115" s="16"/>
      <c r="AC1115" s="16"/>
      <c r="AD1115" s="16"/>
      <c r="AE1115" s="16"/>
      <c r="AF1115" s="16"/>
      <c r="AG1115" s="16"/>
      <c r="AH1115" s="16"/>
      <c r="AI1115" s="16"/>
      <c r="AJ1115" s="16"/>
      <c r="AK1115" s="16"/>
      <c r="AL1115" s="16"/>
      <c r="AM1115" s="16"/>
      <c r="AN1115" s="16"/>
      <c r="AO1115" s="16"/>
      <c r="AP1115" s="16"/>
      <c r="AQ1115" s="16"/>
      <c r="AR1115" s="16"/>
      <c r="AS1115" s="16"/>
      <c r="AT1115" s="16"/>
      <c r="AU1115" s="16"/>
      <c r="AV1115" s="16"/>
      <c r="AW1115" s="16"/>
      <c r="AX1115" s="16"/>
      <c r="AY1115" s="16"/>
      <c r="AZ1115" s="16"/>
      <c r="BA1115" s="16"/>
      <c r="BB1115" s="16"/>
      <c r="BC1115" s="16"/>
      <c r="BD1115" s="16"/>
      <c r="BE1115" s="16"/>
    </row>
    <row r="1116" spans="2:57" x14ac:dyDescent="0.35">
      <c r="B1116" t="s">
        <v>414</v>
      </c>
      <c r="C1116" s="16">
        <v>8.34541720820835E-2</v>
      </c>
      <c r="D1116" s="16">
        <v>0.12165109859293299</v>
      </c>
      <c r="E1116" s="16">
        <v>4.8065326876930402E-2</v>
      </c>
      <c r="F1116" s="16"/>
      <c r="G1116" s="16">
        <v>9.8815233980225403E-2</v>
      </c>
      <c r="H1116" s="16">
        <v>0.17048355653588701</v>
      </c>
      <c r="I1116" s="16">
        <v>9.2677864568473101E-2</v>
      </c>
      <c r="J1116" s="16">
        <v>5.67642745912183E-2</v>
      </c>
      <c r="K1116" s="16">
        <v>3.73957561600195E-2</v>
      </c>
      <c r="L1116" s="16">
        <v>5.0453642079364099E-2</v>
      </c>
      <c r="M1116" s="16"/>
      <c r="N1116" s="16">
        <v>6.4778015931683405E-2</v>
      </c>
      <c r="O1116" s="16">
        <v>7.5501233844958507E-2</v>
      </c>
      <c r="P1116" s="16">
        <v>8.4079436750639197E-2</v>
      </c>
      <c r="Q1116" s="16">
        <v>0.102703313156252</v>
      </c>
      <c r="R1116" s="16"/>
      <c r="S1116" s="16">
        <v>7.6303831748069095E-2</v>
      </c>
      <c r="T1116" s="16">
        <v>9.5083394968819401E-2</v>
      </c>
      <c r="U1116" s="16"/>
      <c r="V1116" s="16">
        <v>7.5661070615169704E-2</v>
      </c>
      <c r="W1116" s="16">
        <v>7.4640216902946199E-2</v>
      </c>
      <c r="X1116" s="16">
        <v>9.7471300179237705E-2</v>
      </c>
      <c r="Y1116" s="16">
        <v>0.108474051717988</v>
      </c>
      <c r="Z1116" s="16"/>
      <c r="AA1116" s="16">
        <v>5.3691094462403E-2</v>
      </c>
      <c r="AB1116" s="16">
        <v>0.105424548541973</v>
      </c>
      <c r="AC1116" s="16">
        <v>9.3205045271276196E-2</v>
      </c>
      <c r="AD1116" s="16">
        <v>9.4115565049954206E-2</v>
      </c>
      <c r="AE1116" s="16">
        <v>0.120472522568318</v>
      </c>
      <c r="AF1116" s="16">
        <v>0.11874596360546499</v>
      </c>
      <c r="AG1116" s="16"/>
      <c r="AH1116" s="16">
        <v>9.0162902883077101E-2</v>
      </c>
      <c r="AI1116" s="16">
        <v>0.106931450292074</v>
      </c>
      <c r="AJ1116" s="16"/>
      <c r="AK1116" s="16">
        <v>0.10291370925432999</v>
      </c>
      <c r="AL1116" s="16">
        <v>9.3739913536916894E-2</v>
      </c>
      <c r="AM1116" s="16"/>
      <c r="AN1116" s="16">
        <v>8.4821810429537403E-2</v>
      </c>
      <c r="AO1116" s="16">
        <v>0.10938587903874999</v>
      </c>
      <c r="AP1116" s="16"/>
      <c r="AQ1116" s="16">
        <v>7.1346591827143896E-2</v>
      </c>
      <c r="AR1116" s="16">
        <v>5.4175807907173197E-2</v>
      </c>
      <c r="AS1116" s="16">
        <v>0.13746641566133799</v>
      </c>
      <c r="AT1116" s="16"/>
      <c r="AU1116" s="16">
        <v>9.6893098218043996E-2</v>
      </c>
      <c r="AV1116" s="16">
        <v>6.9092519821146697E-2</v>
      </c>
      <c r="AW1116" s="16"/>
      <c r="AX1116" s="16">
        <v>8.5227636457682707E-2</v>
      </c>
      <c r="AY1116" s="16">
        <v>8.9562753241645796E-2</v>
      </c>
      <c r="AZ1116" s="16"/>
      <c r="BA1116" s="16">
        <v>0.105218412737117</v>
      </c>
      <c r="BB1116" s="16">
        <v>0.13499562954988401</v>
      </c>
      <c r="BC1116" s="16"/>
      <c r="BD1116" s="16">
        <v>0.103895942614598</v>
      </c>
      <c r="BE1116" s="16">
        <v>8.6805013086027893E-2</v>
      </c>
    </row>
    <row r="1117" spans="2:57" x14ac:dyDescent="0.35">
      <c r="B1117" t="s">
        <v>415</v>
      </c>
      <c r="C1117" s="16">
        <v>9.7578915937219401E-2</v>
      </c>
      <c r="D1117" s="16">
        <v>0.12900614247823</v>
      </c>
      <c r="E1117" s="16">
        <v>6.6421476288272802E-2</v>
      </c>
      <c r="F1117" s="16"/>
      <c r="G1117" s="16">
        <v>0.112812709259689</v>
      </c>
      <c r="H1117" s="16">
        <v>0.13595624508981899</v>
      </c>
      <c r="I1117" s="16">
        <v>0.13170804403321601</v>
      </c>
      <c r="J1117" s="16">
        <v>8.9987953978731605E-2</v>
      </c>
      <c r="K1117" s="16">
        <v>9.1535167416484806E-2</v>
      </c>
      <c r="L1117" s="16">
        <v>4.04311816568464E-2</v>
      </c>
      <c r="M1117" s="16"/>
      <c r="N1117" s="16">
        <v>0.13031345543620901</v>
      </c>
      <c r="O1117" s="16">
        <v>0.106919213796938</v>
      </c>
      <c r="P1117" s="16">
        <v>7.9137849527090298E-2</v>
      </c>
      <c r="Q1117" s="16">
        <v>9.5707847264995496E-2</v>
      </c>
      <c r="R1117" s="16"/>
      <c r="S1117" s="16">
        <v>8.8230246787338498E-2</v>
      </c>
      <c r="T1117" s="16">
        <v>0.10939333920484701</v>
      </c>
      <c r="U1117" s="16"/>
      <c r="V1117" s="16">
        <v>6.8254856349900001E-2</v>
      </c>
      <c r="W1117" s="16">
        <v>0.11536078261551901</v>
      </c>
      <c r="X1117" s="16">
        <v>0.101734669880858</v>
      </c>
      <c r="Y1117" s="16">
        <v>8.5639206469949505E-2</v>
      </c>
      <c r="Z1117" s="16"/>
      <c r="AA1117" s="16">
        <v>9.3360559659417905E-2</v>
      </c>
      <c r="AB1117" s="16">
        <v>6.7024266418056602E-2</v>
      </c>
      <c r="AC1117" s="16">
        <v>9.0650504015269404E-2</v>
      </c>
      <c r="AD1117" s="16">
        <v>0.13444020756358399</v>
      </c>
      <c r="AE1117" s="16">
        <v>0.11165554020325801</v>
      </c>
      <c r="AF1117" s="16">
        <v>5.4610136986885702E-2</v>
      </c>
      <c r="AG1117" s="16"/>
      <c r="AH1117" s="16">
        <v>0.112006830559749</v>
      </c>
      <c r="AI1117" s="16">
        <v>9.4678332899150799E-2</v>
      </c>
      <c r="AJ1117" s="16"/>
      <c r="AK1117" s="16">
        <v>0.11481931549782699</v>
      </c>
      <c r="AL1117" s="16">
        <v>8.7679895975021904E-2</v>
      </c>
      <c r="AM1117" s="16"/>
      <c r="AN1117" s="16">
        <v>0.112136833230049</v>
      </c>
      <c r="AO1117" s="16">
        <v>0.102443694945394</v>
      </c>
      <c r="AP1117" s="16"/>
      <c r="AQ1117" s="16">
        <v>6.3116138365815005E-2</v>
      </c>
      <c r="AR1117" s="16">
        <v>9.7226383603575495E-2</v>
      </c>
      <c r="AS1117" s="16">
        <v>0.140684676739988</v>
      </c>
      <c r="AT1117" s="16"/>
      <c r="AU1117" s="16">
        <v>9.8277215460761E-2</v>
      </c>
      <c r="AV1117" s="16">
        <v>9.8462422922027795E-2</v>
      </c>
      <c r="AW1117" s="16"/>
      <c r="AX1117" s="16">
        <v>0.108057647866742</v>
      </c>
      <c r="AY1117" s="16">
        <v>4.31361110112886E-2</v>
      </c>
      <c r="AZ1117" s="16"/>
      <c r="BA1117" s="16">
        <v>0.14277770390287001</v>
      </c>
      <c r="BB1117" s="16">
        <v>0.14224481820436199</v>
      </c>
      <c r="BC1117" s="16"/>
      <c r="BD1117" s="16">
        <v>0.133871867012303</v>
      </c>
      <c r="BE1117" s="16">
        <v>9.1691536766688397E-2</v>
      </c>
    </row>
    <row r="1118" spans="2:57" x14ac:dyDescent="0.35">
      <c r="B1118" t="s">
        <v>416</v>
      </c>
      <c r="C1118" s="16">
        <v>0.25420939283372401</v>
      </c>
      <c r="D1118" s="16">
        <v>0.23782454350632401</v>
      </c>
      <c r="E1118" s="16">
        <v>0.27092565050332901</v>
      </c>
      <c r="F1118" s="16"/>
      <c r="G1118" s="16">
        <v>0.30925636207387602</v>
      </c>
      <c r="H1118" s="16">
        <v>0.24503439751859199</v>
      </c>
      <c r="I1118" s="16">
        <v>0.288789496657474</v>
      </c>
      <c r="J1118" s="16">
        <v>0.268379180557414</v>
      </c>
      <c r="K1118" s="16">
        <v>0.22374249072446001</v>
      </c>
      <c r="L1118" s="16">
        <v>0.21664345113272401</v>
      </c>
      <c r="M1118" s="16"/>
      <c r="N1118" s="16">
        <v>0.20965011784644799</v>
      </c>
      <c r="O1118" s="16">
        <v>0.263492365120161</v>
      </c>
      <c r="P1118" s="16">
        <v>0.27956264042004902</v>
      </c>
      <c r="Q1118" s="16">
        <v>0.237191916237349</v>
      </c>
      <c r="R1118" s="16"/>
      <c r="S1118" s="16">
        <v>0.24252293210449399</v>
      </c>
      <c r="T1118" s="16">
        <v>0.27439222848618799</v>
      </c>
      <c r="U1118" s="16"/>
      <c r="V1118" s="16">
        <v>0.22031702423647601</v>
      </c>
      <c r="W1118" s="16">
        <v>0.273170196293962</v>
      </c>
      <c r="X1118" s="16">
        <v>0.27093704643460298</v>
      </c>
      <c r="Y1118" s="16">
        <v>0.172008071591293</v>
      </c>
      <c r="Z1118" s="16"/>
      <c r="AA1118" s="16">
        <v>0.276415677248742</v>
      </c>
      <c r="AB1118" s="16">
        <v>0.24478348005252001</v>
      </c>
      <c r="AC1118" s="16">
        <v>0.25153456333354801</v>
      </c>
      <c r="AD1118" s="16">
        <v>0.25185553311577902</v>
      </c>
      <c r="AE1118" s="16">
        <v>0.167647489238962</v>
      </c>
      <c r="AF1118" s="16">
        <v>0.30669460655292402</v>
      </c>
      <c r="AG1118" s="16"/>
      <c r="AH1118" s="16">
        <v>0.261990016791112</v>
      </c>
      <c r="AI1118" s="16">
        <v>0.22651862800594999</v>
      </c>
      <c r="AJ1118" s="16"/>
      <c r="AK1118" s="16">
        <v>0.28864024391231302</v>
      </c>
      <c r="AL1118" s="16">
        <v>0.21944679510590501</v>
      </c>
      <c r="AM1118" s="16"/>
      <c r="AN1118" s="16">
        <v>0.28222462611937499</v>
      </c>
      <c r="AO1118" s="16">
        <v>0.20873011499246999</v>
      </c>
      <c r="AP1118" s="16"/>
      <c r="AQ1118" s="16">
        <v>0.295755186129735</v>
      </c>
      <c r="AR1118" s="16">
        <v>0.291516610600144</v>
      </c>
      <c r="AS1118" s="16">
        <v>0.183105231272082</v>
      </c>
      <c r="AT1118" s="16"/>
      <c r="AU1118" s="16">
        <v>0.24467697304400299</v>
      </c>
      <c r="AV1118" s="16">
        <v>0.26729761541024999</v>
      </c>
      <c r="AW1118" s="16"/>
      <c r="AX1118" s="16">
        <v>0.25752861916882203</v>
      </c>
      <c r="AY1118" s="16">
        <v>0.20763832872980401</v>
      </c>
      <c r="AZ1118" s="16"/>
      <c r="BA1118" s="16">
        <v>0.24881719437986999</v>
      </c>
      <c r="BB1118" s="16">
        <v>0.24143659680169399</v>
      </c>
      <c r="BC1118" s="16"/>
      <c r="BD1118" s="16">
        <v>0.26033530295826801</v>
      </c>
      <c r="BE1118" s="16">
        <v>0.24885710973661501</v>
      </c>
    </row>
    <row r="1119" spans="2:57" x14ac:dyDescent="0.35">
      <c r="B1119" t="s">
        <v>417</v>
      </c>
      <c r="C1119" s="16">
        <v>0.19771929890043399</v>
      </c>
      <c r="D1119" s="16">
        <v>0.189645439908465</v>
      </c>
      <c r="E1119" s="16">
        <v>0.20501769049563801</v>
      </c>
      <c r="F1119" s="16"/>
      <c r="G1119" s="16">
        <v>0.17959506461914901</v>
      </c>
      <c r="H1119" s="16">
        <v>0.10930386773678299</v>
      </c>
      <c r="I1119" s="16">
        <v>0.236951514177734</v>
      </c>
      <c r="J1119" s="16">
        <v>0.179861010562016</v>
      </c>
      <c r="K1119" s="16">
        <v>0.20857734129453001</v>
      </c>
      <c r="L1119" s="16">
        <v>0.25739430254252399</v>
      </c>
      <c r="M1119" s="16"/>
      <c r="N1119" s="16">
        <v>0.21105969988665599</v>
      </c>
      <c r="O1119" s="16">
        <v>0.22722546745443301</v>
      </c>
      <c r="P1119" s="16">
        <v>0.19799001245737699</v>
      </c>
      <c r="Q1119" s="16">
        <v>0.16206315648590999</v>
      </c>
      <c r="R1119" s="16"/>
      <c r="S1119" s="16">
        <v>0.21269632591141799</v>
      </c>
      <c r="T1119" s="16">
        <v>0.17600181712153101</v>
      </c>
      <c r="U1119" s="16"/>
      <c r="V1119" s="16">
        <v>0.14809211820917101</v>
      </c>
      <c r="W1119" s="16">
        <v>0.21148946044604799</v>
      </c>
      <c r="X1119" s="16">
        <v>0.20757276132255401</v>
      </c>
      <c r="Y1119" s="16">
        <v>0.29934389636646203</v>
      </c>
      <c r="Z1119" s="16"/>
      <c r="AA1119" s="16">
        <v>0.165467402669736</v>
      </c>
      <c r="AB1119" s="16">
        <v>0.216670587777614</v>
      </c>
      <c r="AC1119" s="16">
        <v>0.24433307335937901</v>
      </c>
      <c r="AD1119" s="16">
        <v>0.20530969825017001</v>
      </c>
      <c r="AE1119" s="16">
        <v>0.23534405363861399</v>
      </c>
      <c r="AF1119" s="16">
        <v>0.18398574145178201</v>
      </c>
      <c r="AG1119" s="16"/>
      <c r="AH1119" s="16">
        <v>0.197712920917059</v>
      </c>
      <c r="AI1119" s="16">
        <v>0.23317257270000999</v>
      </c>
      <c r="AJ1119" s="16"/>
      <c r="AK1119" s="16">
        <v>0.19966870296184</v>
      </c>
      <c r="AL1119" s="16">
        <v>0.20423806893715199</v>
      </c>
      <c r="AM1119" s="16"/>
      <c r="AN1119" s="16">
        <v>0.213649188990228</v>
      </c>
      <c r="AO1119" s="16">
        <v>0.218333145740845</v>
      </c>
      <c r="AP1119" s="16"/>
      <c r="AQ1119" s="16">
        <v>0.27254413285713502</v>
      </c>
      <c r="AR1119" s="16">
        <v>0.192782744423974</v>
      </c>
      <c r="AS1119" s="16">
        <v>0.190366310413394</v>
      </c>
      <c r="AT1119" s="16"/>
      <c r="AU1119" s="16">
        <v>0.21144021154352399</v>
      </c>
      <c r="AV1119" s="16">
        <v>0.185022889835433</v>
      </c>
      <c r="AW1119" s="16"/>
      <c r="AX1119" s="16">
        <v>0.20619109130041999</v>
      </c>
      <c r="AY1119" s="16">
        <v>0.20113360487608101</v>
      </c>
      <c r="AZ1119" s="16"/>
      <c r="BA1119" s="16">
        <v>0.18621089035969701</v>
      </c>
      <c r="BB1119" s="16">
        <v>0.25043440083359297</v>
      </c>
      <c r="BC1119" s="16"/>
      <c r="BD1119" s="16">
        <v>0.20030891554090699</v>
      </c>
      <c r="BE1119" s="16">
        <v>0.22897683527937501</v>
      </c>
    </row>
    <row r="1120" spans="2:57" x14ac:dyDescent="0.35">
      <c r="B1120" t="s">
        <v>418</v>
      </c>
      <c r="C1120" s="16">
        <v>0.229048056886929</v>
      </c>
      <c r="D1120" s="16">
        <v>0.226126981802906</v>
      </c>
      <c r="E1120" s="16">
        <v>0.230209400511274</v>
      </c>
      <c r="F1120" s="16"/>
      <c r="G1120" s="16">
        <v>0.20799350676984699</v>
      </c>
      <c r="H1120" s="16">
        <v>0.143412291203771</v>
      </c>
      <c r="I1120" s="16">
        <v>0.181852719712988</v>
      </c>
      <c r="J1120" s="16">
        <v>0.28606877441713302</v>
      </c>
      <c r="K1120" s="16">
        <v>0.28419915758330899</v>
      </c>
      <c r="L1120" s="16">
        <v>0.26347989992698201</v>
      </c>
      <c r="M1120" s="16"/>
      <c r="N1120" s="16">
        <v>0.214136404169047</v>
      </c>
      <c r="O1120" s="16">
        <v>0.190086712613251</v>
      </c>
      <c r="P1120" s="16">
        <v>0.229617206159795</v>
      </c>
      <c r="Q1120" s="16">
        <v>0.27271261071362402</v>
      </c>
      <c r="R1120" s="16"/>
      <c r="S1120" s="16">
        <v>0.23979159656270099</v>
      </c>
      <c r="T1120" s="16">
        <v>0.20948318825151999</v>
      </c>
      <c r="U1120" s="16"/>
      <c r="V1120" s="16">
        <v>0.273447827430357</v>
      </c>
      <c r="W1120" s="16">
        <v>0.208650684212701</v>
      </c>
      <c r="X1120" s="16">
        <v>0.21903041416947999</v>
      </c>
      <c r="Y1120" s="16">
        <v>0.216317868179939</v>
      </c>
      <c r="Z1120" s="16"/>
      <c r="AA1120" s="16">
        <v>0.231104195949248</v>
      </c>
      <c r="AB1120" s="16">
        <v>0.247828342634975</v>
      </c>
      <c r="AC1120" s="16">
        <v>0.174398004064615</v>
      </c>
      <c r="AD1120" s="16">
        <v>0.22261034776187599</v>
      </c>
      <c r="AE1120" s="16">
        <v>0.26871702829765098</v>
      </c>
      <c r="AF1120" s="16">
        <v>0.196057473694421</v>
      </c>
      <c r="AG1120" s="16"/>
      <c r="AH1120" s="16">
        <v>0.22010792375722599</v>
      </c>
      <c r="AI1120" s="16">
        <v>0.25726286039466201</v>
      </c>
      <c r="AJ1120" s="16"/>
      <c r="AK1120" s="16">
        <v>0.19435572650487301</v>
      </c>
      <c r="AL1120" s="16">
        <v>0.27443234494003999</v>
      </c>
      <c r="AM1120" s="16"/>
      <c r="AN1120" s="16">
        <v>0.19413824164150001</v>
      </c>
      <c r="AO1120" s="16">
        <v>0.265266558104024</v>
      </c>
      <c r="AP1120" s="16"/>
      <c r="AQ1120" s="16">
        <v>0.21267452416681701</v>
      </c>
      <c r="AR1120" s="16">
        <v>0.221255015857141</v>
      </c>
      <c r="AS1120" s="16">
        <v>0.268970123230033</v>
      </c>
      <c r="AT1120" s="16"/>
      <c r="AU1120" s="16">
        <v>0.24165646426683701</v>
      </c>
      <c r="AV1120" s="16">
        <v>0.207434041710822</v>
      </c>
      <c r="AW1120" s="16"/>
      <c r="AX1120" s="16">
        <v>0.22901703246612901</v>
      </c>
      <c r="AY1120" s="16">
        <v>0.22851504661328001</v>
      </c>
      <c r="AZ1120" s="16"/>
      <c r="BA1120" s="16">
        <v>0.24230146321485799</v>
      </c>
      <c r="BB1120" s="16">
        <v>0.13413081604309399</v>
      </c>
      <c r="BC1120" s="16"/>
      <c r="BD1120" s="16">
        <v>0.219701209538579</v>
      </c>
      <c r="BE1120" s="16">
        <v>0.25566912597644598</v>
      </c>
    </row>
    <row r="1121" spans="2:57" x14ac:dyDescent="0.35">
      <c r="B1121" t="s">
        <v>110</v>
      </c>
      <c r="C1121" s="16">
        <v>0.13799016335961001</v>
      </c>
      <c r="D1121" s="16">
        <v>9.5745793711140503E-2</v>
      </c>
      <c r="E1121" s="16">
        <v>0.179360455324556</v>
      </c>
      <c r="F1121" s="16"/>
      <c r="G1121" s="16">
        <v>9.1527123297214102E-2</v>
      </c>
      <c r="H1121" s="16">
        <v>0.19580964191514799</v>
      </c>
      <c r="I1121" s="16">
        <v>6.8020360850115202E-2</v>
      </c>
      <c r="J1121" s="16">
        <v>0.118938805893487</v>
      </c>
      <c r="K1121" s="16">
        <v>0.154550086821196</v>
      </c>
      <c r="L1121" s="16">
        <v>0.17159752266156</v>
      </c>
      <c r="M1121" s="16"/>
      <c r="N1121" s="16">
        <v>0.17006230672995601</v>
      </c>
      <c r="O1121" s="16">
        <v>0.13677500717025901</v>
      </c>
      <c r="P1121" s="16">
        <v>0.12961285468504899</v>
      </c>
      <c r="Q1121" s="16">
        <v>0.129621156141868</v>
      </c>
      <c r="R1121" s="16"/>
      <c r="S1121" s="16">
        <v>0.14045506688598</v>
      </c>
      <c r="T1121" s="16">
        <v>0.13564603196709599</v>
      </c>
      <c r="U1121" s="16"/>
      <c r="V1121" s="16">
        <v>0.21422710315892601</v>
      </c>
      <c r="W1121" s="16">
        <v>0.116688659528825</v>
      </c>
      <c r="X1121" s="16">
        <v>0.103253808013267</v>
      </c>
      <c r="Y1121" s="16">
        <v>0.118216905674368</v>
      </c>
      <c r="Z1121" s="16"/>
      <c r="AA1121" s="16">
        <v>0.179961070010454</v>
      </c>
      <c r="AB1121" s="16">
        <v>0.118268774574861</v>
      </c>
      <c r="AC1121" s="16">
        <v>0.14587880995591301</v>
      </c>
      <c r="AD1121" s="16">
        <v>9.1668648258637297E-2</v>
      </c>
      <c r="AE1121" s="16">
        <v>9.6163366053197405E-2</v>
      </c>
      <c r="AF1121" s="16">
        <v>0.13990607770852101</v>
      </c>
      <c r="AG1121" s="16"/>
      <c r="AH1121" s="16">
        <v>0.118019405091776</v>
      </c>
      <c r="AI1121" s="16">
        <v>8.1436155708153199E-2</v>
      </c>
      <c r="AJ1121" s="16"/>
      <c r="AK1121" s="16">
        <v>9.9602301868816495E-2</v>
      </c>
      <c r="AL1121" s="16">
        <v>0.120462981504963</v>
      </c>
      <c r="AM1121" s="16"/>
      <c r="AN1121" s="16">
        <v>0.113029299589311</v>
      </c>
      <c r="AO1121" s="16">
        <v>9.5840607178517195E-2</v>
      </c>
      <c r="AP1121" s="16"/>
      <c r="AQ1121" s="16">
        <v>8.4563426653353396E-2</v>
      </c>
      <c r="AR1121" s="16">
        <v>0.14304343760799201</v>
      </c>
      <c r="AS1121" s="16">
        <v>7.9407242683163903E-2</v>
      </c>
      <c r="AT1121" s="16"/>
      <c r="AU1121" s="16">
        <v>0.107056037466831</v>
      </c>
      <c r="AV1121" s="16">
        <v>0.17269051030032001</v>
      </c>
      <c r="AW1121" s="16"/>
      <c r="AX1121" s="16">
        <v>0.11397797274020501</v>
      </c>
      <c r="AY1121" s="16">
        <v>0.230014155527901</v>
      </c>
      <c r="AZ1121" s="16"/>
      <c r="BA1121" s="16">
        <v>7.4674335405589307E-2</v>
      </c>
      <c r="BB1121" s="16">
        <v>9.67577385673732E-2</v>
      </c>
      <c r="BC1121" s="16"/>
      <c r="BD1121" s="16">
        <v>8.1886762335345004E-2</v>
      </c>
      <c r="BE1121" s="16">
        <v>8.80003791548475E-2</v>
      </c>
    </row>
    <row r="1122" spans="2:57" x14ac:dyDescent="0.35">
      <c r="B1122" t="s">
        <v>419</v>
      </c>
      <c r="C1122" s="16">
        <v>0.18103308801930301</v>
      </c>
      <c r="D1122" s="16">
        <v>0.25065724107116399</v>
      </c>
      <c r="E1122" s="16">
        <v>0.114486803165203</v>
      </c>
      <c r="F1122" s="16"/>
      <c r="G1122" s="16">
        <v>0.21162794323991399</v>
      </c>
      <c r="H1122" s="16">
        <v>0.306439801625706</v>
      </c>
      <c r="I1122" s="16">
        <v>0.224385908601689</v>
      </c>
      <c r="J1122" s="16">
        <v>0.14675222856994999</v>
      </c>
      <c r="K1122" s="16">
        <v>0.12893092357650399</v>
      </c>
      <c r="L1122" s="16">
        <v>9.0884823736210596E-2</v>
      </c>
      <c r="M1122" s="16"/>
      <c r="N1122" s="16">
        <v>0.19509147136789201</v>
      </c>
      <c r="O1122" s="16">
        <v>0.18242044764189599</v>
      </c>
      <c r="P1122" s="16">
        <v>0.163217286277729</v>
      </c>
      <c r="Q1122" s="16">
        <v>0.19841116042124701</v>
      </c>
      <c r="R1122" s="16"/>
      <c r="S1122" s="16">
        <v>0.164534078535408</v>
      </c>
      <c r="T1122" s="16">
        <v>0.20447673417366599</v>
      </c>
      <c r="U1122" s="16"/>
      <c r="V1122" s="16">
        <v>0.14391592696507</v>
      </c>
      <c r="W1122" s="16">
        <v>0.190000999518465</v>
      </c>
      <c r="X1122" s="16">
        <v>0.19920597006009599</v>
      </c>
      <c r="Y1122" s="16">
        <v>0.19411325818793801</v>
      </c>
      <c r="Z1122" s="16"/>
      <c r="AA1122" s="16">
        <v>0.147051654121821</v>
      </c>
      <c r="AB1122" s="16">
        <v>0.17244881496003001</v>
      </c>
      <c r="AC1122" s="16">
        <v>0.18385554928654599</v>
      </c>
      <c r="AD1122" s="16">
        <v>0.22855577261353799</v>
      </c>
      <c r="AE1122" s="16">
        <v>0.23212806277157599</v>
      </c>
      <c r="AF1122" s="16">
        <v>0.17335610059235099</v>
      </c>
      <c r="AG1122" s="16"/>
      <c r="AH1122" s="16">
        <v>0.20216973344282599</v>
      </c>
      <c r="AI1122" s="16">
        <v>0.201609783191224</v>
      </c>
      <c r="AJ1122" s="16"/>
      <c r="AK1122" s="16">
        <v>0.217733024752157</v>
      </c>
      <c r="AL1122" s="16">
        <v>0.18141980951193901</v>
      </c>
      <c r="AM1122" s="16"/>
      <c r="AN1122" s="16">
        <v>0.19695864365958701</v>
      </c>
      <c r="AO1122" s="16">
        <v>0.21182957398414401</v>
      </c>
      <c r="AP1122" s="16"/>
      <c r="AQ1122" s="16">
        <v>0.13446273019295901</v>
      </c>
      <c r="AR1122" s="16">
        <v>0.15140219151074899</v>
      </c>
      <c r="AS1122" s="16">
        <v>0.27815109240132602</v>
      </c>
      <c r="AT1122" s="16"/>
      <c r="AU1122" s="16">
        <v>0.195170313678805</v>
      </c>
      <c r="AV1122" s="16">
        <v>0.16755494274317501</v>
      </c>
      <c r="AW1122" s="16"/>
      <c r="AX1122" s="16">
        <v>0.19328528432442499</v>
      </c>
      <c r="AY1122" s="16">
        <v>0.13269886425293401</v>
      </c>
      <c r="AZ1122" s="16"/>
      <c r="BA1122" s="16">
        <v>0.247996116639986</v>
      </c>
      <c r="BB1122" s="16">
        <v>0.277240447754246</v>
      </c>
      <c r="BC1122" s="16"/>
      <c r="BD1122" s="16">
        <v>0.237767809626901</v>
      </c>
      <c r="BE1122" s="16">
        <v>0.17849654985271601</v>
      </c>
    </row>
    <row r="1123" spans="2:57" x14ac:dyDescent="0.35">
      <c r="B1123" t="s">
        <v>96</v>
      </c>
      <c r="C1123" s="16">
        <v>-4.3042924659693303E-2</v>
      </c>
      <c r="D1123" s="16">
        <v>-0.15491144736002299</v>
      </c>
      <c r="E1123" s="16">
        <v>6.4873652159352702E-2</v>
      </c>
      <c r="F1123" s="16"/>
      <c r="G1123" s="16">
        <v>-0.1201008199427</v>
      </c>
      <c r="H1123" s="16">
        <v>-0.11063015971055799</v>
      </c>
      <c r="I1123" s="16">
        <v>-0.15636554775157399</v>
      </c>
      <c r="J1123" s="16">
        <v>-2.7813422676462699E-2</v>
      </c>
      <c r="K1123" s="16">
        <v>2.5619163244692E-2</v>
      </c>
      <c r="L1123" s="16">
        <v>8.0712698925349505E-2</v>
      </c>
      <c r="M1123" s="16"/>
      <c r="N1123" s="16">
        <v>-2.50291646379356E-2</v>
      </c>
      <c r="O1123" s="16">
        <v>-4.56454404716371E-2</v>
      </c>
      <c r="P1123" s="16">
        <v>-3.3604431592679999E-2</v>
      </c>
      <c r="Q1123" s="16">
        <v>-6.8790004279378994E-2</v>
      </c>
      <c r="R1123" s="16"/>
      <c r="S1123" s="16">
        <v>-2.4079011649427499E-2</v>
      </c>
      <c r="T1123" s="16">
        <v>-6.8830702206570393E-2</v>
      </c>
      <c r="U1123" s="16"/>
      <c r="V1123" s="16">
        <v>7.0311176193855907E-2</v>
      </c>
      <c r="W1123" s="16">
        <v>-7.3312339989640193E-2</v>
      </c>
      <c r="X1123" s="16">
        <v>-9.5952162046828299E-2</v>
      </c>
      <c r="Y1123" s="16">
        <v>-7.5896352513569298E-2</v>
      </c>
      <c r="Z1123" s="16"/>
      <c r="AA1123" s="16">
        <v>3.2909415888632998E-2</v>
      </c>
      <c r="AB1123" s="16">
        <v>-5.4180040385168403E-2</v>
      </c>
      <c r="AC1123" s="16">
        <v>-3.7976739330632801E-2</v>
      </c>
      <c r="AD1123" s="16">
        <v>-0.136887124354901</v>
      </c>
      <c r="AE1123" s="16">
        <v>-0.13596469671837799</v>
      </c>
      <c r="AF1123" s="16">
        <v>-3.3450022883829499E-2</v>
      </c>
      <c r="AG1123" s="16"/>
      <c r="AH1123" s="16">
        <v>-8.4150328351049894E-2</v>
      </c>
      <c r="AI1123" s="16">
        <v>-0.120173627483071</v>
      </c>
      <c r="AJ1123" s="16"/>
      <c r="AK1123" s="16">
        <v>-0.11813072288334001</v>
      </c>
      <c r="AL1123" s="16">
        <v>-6.0956828006975598E-2</v>
      </c>
      <c r="AM1123" s="16"/>
      <c r="AN1123" s="16">
        <v>-8.3929344070275996E-2</v>
      </c>
      <c r="AO1123" s="16">
        <v>-0.11598896680562699</v>
      </c>
      <c r="AP1123" s="16"/>
      <c r="AQ1123" s="16">
        <v>-4.9899303539605401E-2</v>
      </c>
      <c r="AR1123" s="16">
        <v>-8.3587539027567496E-3</v>
      </c>
      <c r="AS1123" s="16">
        <v>-0.198743849718163</v>
      </c>
      <c r="AT1123" s="16"/>
      <c r="AU1123" s="16">
        <v>-8.8114276211974402E-2</v>
      </c>
      <c r="AV1123" s="16">
        <v>5.1355675571457798E-3</v>
      </c>
      <c r="AW1123" s="16"/>
      <c r="AX1123" s="16">
        <v>-7.93073115842199E-2</v>
      </c>
      <c r="AY1123" s="16">
        <v>9.7315291274966603E-2</v>
      </c>
      <c r="AZ1123" s="16"/>
      <c r="BA1123" s="16">
        <v>-0.17332178123439701</v>
      </c>
      <c r="BB1123" s="16">
        <v>-0.18048270918687301</v>
      </c>
      <c r="BC1123" s="16"/>
      <c r="BD1123" s="16">
        <v>-0.155881047291556</v>
      </c>
      <c r="BE1123" s="16">
        <v>-9.0496170697868805E-2</v>
      </c>
    </row>
    <row r="1124" spans="2:57" x14ac:dyDescent="0.35">
      <c r="C1124" s="16"/>
      <c r="D1124" s="16"/>
      <c r="E1124" s="16"/>
      <c r="F1124" s="16"/>
      <c r="G1124" s="16"/>
      <c r="H1124" s="16"/>
      <c r="I1124" s="16"/>
      <c r="J1124" s="16"/>
      <c r="K1124" s="16"/>
      <c r="L1124" s="16"/>
      <c r="M1124" s="16"/>
      <c r="N1124" s="16"/>
      <c r="O1124" s="16"/>
      <c r="P1124" s="16"/>
      <c r="Q1124" s="16"/>
      <c r="R1124" s="16"/>
      <c r="S1124" s="16"/>
      <c r="T1124" s="16"/>
      <c r="U1124" s="16"/>
      <c r="V1124" s="16"/>
      <c r="W1124" s="16"/>
      <c r="X1124" s="16"/>
      <c r="Y1124" s="16"/>
      <c r="Z1124" s="16"/>
      <c r="AA1124" s="16"/>
      <c r="AB1124" s="16"/>
      <c r="AC1124" s="16"/>
      <c r="AD1124" s="16"/>
      <c r="AE1124" s="16"/>
      <c r="AF1124" s="16"/>
      <c r="AG1124" s="16"/>
      <c r="AH1124" s="16"/>
      <c r="AI1124" s="16"/>
      <c r="AJ1124" s="16"/>
      <c r="AK1124" s="16"/>
      <c r="AL1124" s="16"/>
      <c r="AM1124" s="16"/>
      <c r="AN1124" s="16"/>
      <c r="AO1124" s="16"/>
      <c r="AP1124" s="16"/>
      <c r="AQ1124" s="16"/>
      <c r="AR1124" s="16"/>
      <c r="AS1124" s="16"/>
      <c r="AT1124" s="16"/>
      <c r="AU1124" s="16"/>
      <c r="AV1124" s="16"/>
      <c r="AW1124" s="16"/>
      <c r="AX1124" s="16"/>
      <c r="AY1124" s="16"/>
      <c r="AZ1124" s="16"/>
      <c r="BA1124" s="16"/>
      <c r="BB1124" s="16"/>
      <c r="BC1124" s="16"/>
      <c r="BD1124" s="16"/>
      <c r="BE1124" s="16"/>
    </row>
    <row r="1125" spans="2:57" x14ac:dyDescent="0.35">
      <c r="B1125" s="7" t="s">
        <v>825</v>
      </c>
      <c r="C1125" s="16"/>
      <c r="D1125" s="16"/>
      <c r="E1125" s="16"/>
      <c r="F1125" s="16"/>
      <c r="G1125" s="16"/>
      <c r="H1125" s="16"/>
      <c r="I1125" s="16"/>
      <c r="J1125" s="16"/>
      <c r="K1125" s="16"/>
      <c r="L1125" s="16"/>
      <c r="M1125" s="16"/>
      <c r="N1125" s="16"/>
      <c r="O1125" s="16"/>
      <c r="P1125" s="16"/>
      <c r="Q1125" s="16"/>
      <c r="R1125" s="16"/>
      <c r="S1125" s="16"/>
      <c r="T1125" s="16"/>
      <c r="U1125" s="16"/>
      <c r="V1125" s="16"/>
      <c r="W1125" s="16"/>
      <c r="X1125" s="16"/>
      <c r="Y1125" s="16"/>
      <c r="Z1125" s="16"/>
      <c r="AA1125" s="16"/>
      <c r="AB1125" s="16"/>
      <c r="AC1125" s="16"/>
      <c r="AD1125" s="16"/>
      <c r="AE1125" s="16"/>
      <c r="AF1125" s="16"/>
      <c r="AG1125" s="16"/>
      <c r="AH1125" s="16"/>
      <c r="AI1125" s="16"/>
      <c r="AJ1125" s="16"/>
      <c r="AK1125" s="16"/>
      <c r="AL1125" s="16"/>
      <c r="AM1125" s="16"/>
      <c r="AN1125" s="16"/>
      <c r="AO1125" s="16"/>
      <c r="AP1125" s="16"/>
      <c r="AQ1125" s="16"/>
      <c r="AR1125" s="16"/>
      <c r="AS1125" s="16"/>
      <c r="AT1125" s="16"/>
      <c r="AU1125" s="16"/>
      <c r="AV1125" s="16"/>
      <c r="AW1125" s="16"/>
      <c r="AX1125" s="16"/>
      <c r="AY1125" s="16"/>
      <c r="AZ1125" s="16"/>
      <c r="BA1125" s="16"/>
      <c r="BB1125" s="16"/>
      <c r="BC1125" s="16"/>
      <c r="BD1125" s="16"/>
      <c r="BE1125" s="16"/>
    </row>
    <row r="1126" spans="2:57" x14ac:dyDescent="0.35">
      <c r="B1126" s="15" t="s">
        <v>14</v>
      </c>
      <c r="C1126" s="16"/>
      <c r="D1126" s="16"/>
      <c r="E1126" s="16"/>
      <c r="F1126" s="16"/>
      <c r="G1126" s="16"/>
      <c r="H1126" s="16"/>
      <c r="I1126" s="16"/>
      <c r="J1126" s="16"/>
      <c r="K1126" s="16"/>
      <c r="L1126" s="16"/>
      <c r="M1126" s="16"/>
      <c r="N1126" s="16"/>
      <c r="O1126" s="16"/>
      <c r="P1126" s="16"/>
      <c r="Q1126" s="16"/>
      <c r="R1126" s="16"/>
      <c r="S1126" s="16"/>
      <c r="T1126" s="16"/>
      <c r="U1126" s="16"/>
      <c r="V1126" s="16"/>
      <c r="W1126" s="16"/>
      <c r="X1126" s="16"/>
      <c r="Y1126" s="16"/>
      <c r="Z1126" s="16"/>
      <c r="AA1126" s="16"/>
      <c r="AB1126" s="16"/>
      <c r="AC1126" s="16"/>
      <c r="AD1126" s="16"/>
      <c r="AE1126" s="16"/>
      <c r="AF1126" s="16"/>
      <c r="AG1126" s="16"/>
      <c r="AH1126" s="16"/>
      <c r="AI1126" s="16"/>
      <c r="AJ1126" s="16"/>
      <c r="AK1126" s="16"/>
      <c r="AL1126" s="16"/>
      <c r="AM1126" s="16"/>
      <c r="AN1126" s="16"/>
      <c r="AO1126" s="16"/>
      <c r="AP1126" s="16"/>
      <c r="AQ1126" s="16"/>
      <c r="AR1126" s="16"/>
      <c r="AS1126" s="16"/>
      <c r="AT1126" s="16"/>
      <c r="AU1126" s="16"/>
      <c r="AV1126" s="16"/>
      <c r="AW1126" s="16"/>
      <c r="AX1126" s="16"/>
      <c r="AY1126" s="16"/>
      <c r="AZ1126" s="16"/>
      <c r="BA1126" s="16"/>
      <c r="BB1126" s="16"/>
      <c r="BC1126" s="16"/>
      <c r="BD1126" s="16"/>
      <c r="BE1126" s="16"/>
    </row>
    <row r="1127" spans="2:57" x14ac:dyDescent="0.35">
      <c r="B1127" t="s">
        <v>414</v>
      </c>
      <c r="C1127" s="16">
        <v>0.103970533621873</v>
      </c>
      <c r="D1127" s="16">
        <v>0.139756280636124</v>
      </c>
      <c r="E1127" s="16">
        <v>6.9478834438460896E-2</v>
      </c>
      <c r="F1127" s="16"/>
      <c r="G1127" s="16">
        <v>0.18863731105826501</v>
      </c>
      <c r="H1127" s="16">
        <v>0.21988102830093301</v>
      </c>
      <c r="I1127" s="16">
        <v>0.13964704846930401</v>
      </c>
      <c r="J1127" s="16">
        <v>2.7346146234473699E-2</v>
      </c>
      <c r="K1127" s="16">
        <v>6.7058791554055197E-2</v>
      </c>
      <c r="L1127" s="16">
        <v>1.65363085711062E-2</v>
      </c>
      <c r="M1127" s="16"/>
      <c r="N1127" s="16">
        <v>8.4854644717584193E-2</v>
      </c>
      <c r="O1127" s="16">
        <v>0.101700093793218</v>
      </c>
      <c r="P1127" s="16">
        <v>0.10226048725113999</v>
      </c>
      <c r="Q1127" s="16">
        <v>0.122334631127258</v>
      </c>
      <c r="R1127" s="16"/>
      <c r="S1127" s="16">
        <v>9.36805683439626E-2</v>
      </c>
      <c r="T1127" s="16">
        <v>0.120545003479574</v>
      </c>
      <c r="U1127" s="16"/>
      <c r="V1127" s="16">
        <v>0.116582447945471</v>
      </c>
      <c r="W1127" s="16">
        <v>9.0880233318182901E-2</v>
      </c>
      <c r="X1127" s="16">
        <v>0.108309240743828</v>
      </c>
      <c r="Y1127" s="16">
        <v>0.11399172688835101</v>
      </c>
      <c r="Z1127" s="16"/>
      <c r="AA1127" s="16">
        <v>9.4734337696484899E-2</v>
      </c>
      <c r="AB1127" s="16">
        <v>0.101522145664629</v>
      </c>
      <c r="AC1127" s="16">
        <v>0.110211994966776</v>
      </c>
      <c r="AD1127" s="16">
        <v>0.10140491791280901</v>
      </c>
      <c r="AE1127" s="16">
        <v>0.14124073115322799</v>
      </c>
      <c r="AF1127" s="16">
        <v>0.123812402908607</v>
      </c>
      <c r="AG1127" s="16"/>
      <c r="AH1127" s="16">
        <v>9.6781568766851303E-2</v>
      </c>
      <c r="AI1127" s="16">
        <v>0.13462846336463499</v>
      </c>
      <c r="AJ1127" s="16"/>
      <c r="AK1127" s="16">
        <v>0.10695073704220499</v>
      </c>
      <c r="AL1127" s="16">
        <v>0.119727869513773</v>
      </c>
      <c r="AM1127" s="16"/>
      <c r="AN1127" s="16">
        <v>0.104411686550081</v>
      </c>
      <c r="AO1127" s="16">
        <v>0.133337033232104</v>
      </c>
      <c r="AP1127" s="16"/>
      <c r="AQ1127" s="16">
        <v>8.2160067238861906E-2</v>
      </c>
      <c r="AR1127" s="16">
        <v>7.8805315107434895E-2</v>
      </c>
      <c r="AS1127" s="16">
        <v>0.16843463068759501</v>
      </c>
      <c r="AT1127" s="16"/>
      <c r="AU1127" s="16">
        <v>0.109016402867884</v>
      </c>
      <c r="AV1127" s="16">
        <v>9.9847794020936798E-2</v>
      </c>
      <c r="AW1127" s="16"/>
      <c r="AX1127" s="16">
        <v>0.11428882606315</v>
      </c>
      <c r="AY1127" s="16">
        <v>5.7703700029414398E-2</v>
      </c>
      <c r="AZ1127" s="16"/>
      <c r="BA1127" s="16">
        <v>0.16392610819331399</v>
      </c>
      <c r="BB1127" s="16">
        <v>0.153050238180856</v>
      </c>
      <c r="BC1127" s="16"/>
      <c r="BD1127" s="16">
        <v>0.12662609275571099</v>
      </c>
      <c r="BE1127" s="16">
        <v>0.103037276124002</v>
      </c>
    </row>
    <row r="1128" spans="2:57" x14ac:dyDescent="0.35">
      <c r="B1128" t="s">
        <v>415</v>
      </c>
      <c r="C1128" s="16">
        <v>0.159433277746309</v>
      </c>
      <c r="D1128" s="16">
        <v>0.21868947000109201</v>
      </c>
      <c r="E1128" s="16">
        <v>0.104823756516887</v>
      </c>
      <c r="F1128" s="16"/>
      <c r="G1128" s="16">
        <v>0.184119154938401</v>
      </c>
      <c r="H1128" s="16">
        <v>0.21056897752356299</v>
      </c>
      <c r="I1128" s="16">
        <v>0.16672301067507</v>
      </c>
      <c r="J1128" s="16">
        <v>0.131607632827932</v>
      </c>
      <c r="K1128" s="16">
        <v>0.16332676128329501</v>
      </c>
      <c r="L1128" s="16">
        <v>0.11429721468651401</v>
      </c>
      <c r="M1128" s="16"/>
      <c r="N1128" s="16">
        <v>0.176333685519734</v>
      </c>
      <c r="O1128" s="16">
        <v>0.140501374621502</v>
      </c>
      <c r="P1128" s="16">
        <v>0.17367553738347699</v>
      </c>
      <c r="Q1128" s="16">
        <v>0.14098878400973</v>
      </c>
      <c r="R1128" s="16"/>
      <c r="S1128" s="16">
        <v>0.154291433757273</v>
      </c>
      <c r="T1128" s="16">
        <v>0.16878842852722201</v>
      </c>
      <c r="U1128" s="16"/>
      <c r="V1128" s="16">
        <v>0.122692979325178</v>
      </c>
      <c r="W1128" s="16">
        <v>0.166632958739033</v>
      </c>
      <c r="X1128" s="16">
        <v>0.18176807391191399</v>
      </c>
      <c r="Y1128" s="16">
        <v>0.15694375583541201</v>
      </c>
      <c r="Z1128" s="16"/>
      <c r="AA1128" s="16">
        <v>0.120526411620018</v>
      </c>
      <c r="AB1128" s="16">
        <v>0.14622486971543</v>
      </c>
      <c r="AC1128" s="16">
        <v>0.16625583195816501</v>
      </c>
      <c r="AD1128" s="16">
        <v>0.206407671941543</v>
      </c>
      <c r="AE1128" s="16">
        <v>0.255941869539555</v>
      </c>
      <c r="AF1128" s="16">
        <v>9.8914270297499093E-2</v>
      </c>
      <c r="AG1128" s="16"/>
      <c r="AH1128" s="16">
        <v>0.20193219471329801</v>
      </c>
      <c r="AI1128" s="16">
        <v>0.16083299402774801</v>
      </c>
      <c r="AJ1128" s="16"/>
      <c r="AK1128" s="16">
        <v>0.20939260501805099</v>
      </c>
      <c r="AL1128" s="16">
        <v>0.115241618002769</v>
      </c>
      <c r="AM1128" s="16"/>
      <c r="AN1128" s="16">
        <v>0.213467417093268</v>
      </c>
      <c r="AO1128" s="16">
        <v>0.15389475702567901</v>
      </c>
      <c r="AP1128" s="16"/>
      <c r="AQ1128" s="16">
        <v>0.185866450921331</v>
      </c>
      <c r="AR1128" s="16">
        <v>0.14296513635681399</v>
      </c>
      <c r="AS1128" s="16">
        <v>0.17623779951224899</v>
      </c>
      <c r="AT1128" s="16"/>
      <c r="AU1128" s="16">
        <v>0.16019801790930499</v>
      </c>
      <c r="AV1128" s="16">
        <v>0.156271359238457</v>
      </c>
      <c r="AW1128" s="16"/>
      <c r="AX1128" s="16">
        <v>0.18234447322612499</v>
      </c>
      <c r="AY1128" s="16">
        <v>7.4951930039996298E-2</v>
      </c>
      <c r="AZ1128" s="16"/>
      <c r="BA1128" s="16">
        <v>0.19997822089733899</v>
      </c>
      <c r="BB1128" s="16">
        <v>0.23873737875461701</v>
      </c>
      <c r="BC1128" s="16"/>
      <c r="BD1128" s="16">
        <v>0.231544061819595</v>
      </c>
      <c r="BE1128" s="16">
        <v>0.12988469267616501</v>
      </c>
    </row>
    <row r="1129" spans="2:57" x14ac:dyDescent="0.35">
      <c r="B1129" t="s">
        <v>416</v>
      </c>
      <c r="C1129" s="16">
        <v>0.28157869639932898</v>
      </c>
      <c r="D1129" s="16">
        <v>0.26896911488797998</v>
      </c>
      <c r="E1129" s="16">
        <v>0.29498251629546202</v>
      </c>
      <c r="F1129" s="16"/>
      <c r="G1129" s="16">
        <v>0.23225930943735601</v>
      </c>
      <c r="H1129" s="16">
        <v>0.23520126914062001</v>
      </c>
      <c r="I1129" s="16">
        <v>0.30426644752915599</v>
      </c>
      <c r="J1129" s="16">
        <v>0.29652323919889101</v>
      </c>
      <c r="K1129" s="16">
        <v>0.36855441282159002</v>
      </c>
      <c r="L1129" s="16">
        <v>0.25178275846568599</v>
      </c>
      <c r="M1129" s="16"/>
      <c r="N1129" s="16">
        <v>0.29245550491018302</v>
      </c>
      <c r="O1129" s="16">
        <v>0.31925864820931499</v>
      </c>
      <c r="P1129" s="16">
        <v>0.241535203954475</v>
      </c>
      <c r="Q1129" s="16">
        <v>0.30531680598686201</v>
      </c>
      <c r="R1129" s="16"/>
      <c r="S1129" s="16">
        <v>0.257465267571659</v>
      </c>
      <c r="T1129" s="16">
        <v>0.31971996985649098</v>
      </c>
      <c r="U1129" s="16"/>
      <c r="V1129" s="16">
        <v>0.24768289805742899</v>
      </c>
      <c r="W1129" s="16">
        <v>0.31643653452937798</v>
      </c>
      <c r="X1129" s="16">
        <v>0.28029998152211499</v>
      </c>
      <c r="Y1129" s="16">
        <v>0.18590362640284799</v>
      </c>
      <c r="Z1129" s="16"/>
      <c r="AA1129" s="16">
        <v>0.285530093413007</v>
      </c>
      <c r="AB1129" s="16">
        <v>0.30771782780007101</v>
      </c>
      <c r="AC1129" s="16">
        <v>0.33342945334102803</v>
      </c>
      <c r="AD1129" s="16">
        <v>0.25991078663012601</v>
      </c>
      <c r="AE1129" s="16">
        <v>0.226704534679491</v>
      </c>
      <c r="AF1129" s="16">
        <v>0.224638134133055</v>
      </c>
      <c r="AG1129" s="16"/>
      <c r="AH1129" s="16">
        <v>0.31351518420843799</v>
      </c>
      <c r="AI1129" s="16">
        <v>0.21826017524413799</v>
      </c>
      <c r="AJ1129" s="16"/>
      <c r="AK1129" s="16">
        <v>0.32824952523491102</v>
      </c>
      <c r="AL1129" s="16">
        <v>0.235076442584083</v>
      </c>
      <c r="AM1129" s="16"/>
      <c r="AN1129" s="16">
        <v>0.31905490378791501</v>
      </c>
      <c r="AO1129" s="16">
        <v>0.22329584894384399</v>
      </c>
      <c r="AP1129" s="16"/>
      <c r="AQ1129" s="16">
        <v>0.325077531354028</v>
      </c>
      <c r="AR1129" s="16">
        <v>0.32998975523684998</v>
      </c>
      <c r="AS1129" s="16">
        <v>0.20262715089883099</v>
      </c>
      <c r="AT1129" s="16"/>
      <c r="AU1129" s="16">
        <v>0.29482601582196799</v>
      </c>
      <c r="AV1129" s="16">
        <v>0.26832896574056397</v>
      </c>
      <c r="AW1129" s="16"/>
      <c r="AX1129" s="16">
        <v>0.28995051354534002</v>
      </c>
      <c r="AY1129" s="16">
        <v>0.236038138319907</v>
      </c>
      <c r="AZ1129" s="16"/>
      <c r="BA1129" s="16">
        <v>0.28919217470629</v>
      </c>
      <c r="BB1129" s="16">
        <v>0.20856204308913701</v>
      </c>
      <c r="BC1129" s="16"/>
      <c r="BD1129" s="16">
        <v>0.27003932663205799</v>
      </c>
      <c r="BE1129" s="16">
        <v>0.297841134226073</v>
      </c>
    </row>
    <row r="1130" spans="2:57" x14ac:dyDescent="0.35">
      <c r="B1130" t="s">
        <v>417</v>
      </c>
      <c r="C1130" s="16">
        <v>0.16914846494955099</v>
      </c>
      <c r="D1130" s="16">
        <v>0.14812184029835901</v>
      </c>
      <c r="E1130" s="16">
        <v>0.18839275628878799</v>
      </c>
      <c r="F1130" s="16"/>
      <c r="G1130" s="16">
        <v>0.13578781312841001</v>
      </c>
      <c r="H1130" s="16">
        <v>7.8259237893135006E-2</v>
      </c>
      <c r="I1130" s="16">
        <v>0.19019332092622299</v>
      </c>
      <c r="J1130" s="16">
        <v>0.19825811156157899</v>
      </c>
      <c r="K1130" s="16">
        <v>0.154312272347707</v>
      </c>
      <c r="L1130" s="16">
        <v>0.238576294940651</v>
      </c>
      <c r="M1130" s="16"/>
      <c r="N1130" s="16">
        <v>0.175337389101102</v>
      </c>
      <c r="O1130" s="16">
        <v>0.19042771733917799</v>
      </c>
      <c r="P1130" s="16">
        <v>0.171369068798115</v>
      </c>
      <c r="Q1130" s="16">
        <v>0.14262934493986201</v>
      </c>
      <c r="R1130" s="16"/>
      <c r="S1130" s="16">
        <v>0.20859967669229501</v>
      </c>
      <c r="T1130" s="16">
        <v>0.107995792762347</v>
      </c>
      <c r="U1130" s="16"/>
      <c r="V1130" s="16">
        <v>0.115320203615319</v>
      </c>
      <c r="W1130" s="16">
        <v>0.153695936897317</v>
      </c>
      <c r="X1130" s="16">
        <v>0.2161425867018</v>
      </c>
      <c r="Y1130" s="16">
        <v>0.292173411619156</v>
      </c>
      <c r="Z1130" s="16"/>
      <c r="AA1130" s="16">
        <v>0.156571236714555</v>
      </c>
      <c r="AB1130" s="16">
        <v>0.152276275717737</v>
      </c>
      <c r="AC1130" s="16">
        <v>0.159717523458172</v>
      </c>
      <c r="AD1130" s="16">
        <v>0.207448231691961</v>
      </c>
      <c r="AE1130" s="16">
        <v>0.157693283653071</v>
      </c>
      <c r="AF1130" s="16">
        <v>0.225224329572774</v>
      </c>
      <c r="AG1130" s="16"/>
      <c r="AH1130" s="16">
        <v>0.14101873571704199</v>
      </c>
      <c r="AI1130" s="16">
        <v>0.227243818903932</v>
      </c>
      <c r="AJ1130" s="16"/>
      <c r="AK1130" s="16">
        <v>0.13115223009361199</v>
      </c>
      <c r="AL1130" s="16">
        <v>0.24773618958084201</v>
      </c>
      <c r="AM1130" s="16"/>
      <c r="AN1130" s="16">
        <v>0.138398759688557</v>
      </c>
      <c r="AO1130" s="16">
        <v>0.23482323888953699</v>
      </c>
      <c r="AP1130" s="16"/>
      <c r="AQ1130" s="16">
        <v>0.17081039631734801</v>
      </c>
      <c r="AR1130" s="16">
        <v>0.16034061645256101</v>
      </c>
      <c r="AS1130" s="16">
        <v>0.186099068244757</v>
      </c>
      <c r="AT1130" s="16"/>
      <c r="AU1130" s="16">
        <v>0.18463070941809201</v>
      </c>
      <c r="AV1130" s="16">
        <v>0.153879235279998</v>
      </c>
      <c r="AW1130" s="16"/>
      <c r="AX1130" s="16">
        <v>0.174327409761418</v>
      </c>
      <c r="AY1130" s="16">
        <v>0.171978634178686</v>
      </c>
      <c r="AZ1130" s="16"/>
      <c r="BA1130" s="16">
        <v>0.15191937115523799</v>
      </c>
      <c r="BB1130" s="16">
        <v>0.18257031519730299</v>
      </c>
      <c r="BC1130" s="16"/>
      <c r="BD1130" s="16">
        <v>0.17477795037632499</v>
      </c>
      <c r="BE1130" s="16">
        <v>0.20246547030709799</v>
      </c>
    </row>
    <row r="1131" spans="2:57" x14ac:dyDescent="0.35">
      <c r="B1131" t="s">
        <v>418</v>
      </c>
      <c r="C1131" s="16">
        <v>0.157884224009778</v>
      </c>
      <c r="D1131" s="16">
        <v>0.13674356604842899</v>
      </c>
      <c r="E1131" s="16">
        <v>0.17944823921036901</v>
      </c>
      <c r="F1131" s="16"/>
      <c r="G1131" s="16">
        <v>0.14825352477265499</v>
      </c>
      <c r="H1131" s="16">
        <v>0.122892640296846</v>
      </c>
      <c r="I1131" s="16">
        <v>0.147566497655713</v>
      </c>
      <c r="J1131" s="16">
        <v>0.203497436950977</v>
      </c>
      <c r="K1131" s="16">
        <v>0.11811124054167201</v>
      </c>
      <c r="L1131" s="16">
        <v>0.19788170183523901</v>
      </c>
      <c r="M1131" s="16"/>
      <c r="N1131" s="16">
        <v>0.13339298140988701</v>
      </c>
      <c r="O1131" s="16">
        <v>0.12167717140928801</v>
      </c>
      <c r="P1131" s="16">
        <v>0.18569445297942699</v>
      </c>
      <c r="Q1131" s="16">
        <v>0.16222744314633</v>
      </c>
      <c r="R1131" s="16"/>
      <c r="S1131" s="16">
        <v>0.147264929608178</v>
      </c>
      <c r="T1131" s="16">
        <v>0.169864071574655</v>
      </c>
      <c r="U1131" s="16"/>
      <c r="V1131" s="16">
        <v>0.21212243312930801</v>
      </c>
      <c r="W1131" s="16">
        <v>0.139053954020251</v>
      </c>
      <c r="X1131" s="16">
        <v>0.14069861892500701</v>
      </c>
      <c r="Y1131" s="16">
        <v>0.12375379680803</v>
      </c>
      <c r="Z1131" s="16"/>
      <c r="AA1131" s="16">
        <v>0.17951330163811</v>
      </c>
      <c r="AB1131" s="16">
        <v>0.17724774281848199</v>
      </c>
      <c r="AC1131" s="16">
        <v>9.7238673254619795E-2</v>
      </c>
      <c r="AD1131" s="16">
        <v>0.13686709969168301</v>
      </c>
      <c r="AE1131" s="16">
        <v>9.8744877094884095E-2</v>
      </c>
      <c r="AF1131" s="16">
        <v>0.28366639852901199</v>
      </c>
      <c r="AG1131" s="16"/>
      <c r="AH1131" s="16">
        <v>0.136063668064798</v>
      </c>
      <c r="AI1131" s="16">
        <v>0.173679262423172</v>
      </c>
      <c r="AJ1131" s="16"/>
      <c r="AK1131" s="16">
        <v>0.137332935951855</v>
      </c>
      <c r="AL1131" s="16">
        <v>0.163203533138118</v>
      </c>
      <c r="AM1131" s="16"/>
      <c r="AN1131" s="16">
        <v>0.116010010760781</v>
      </c>
      <c r="AO1131" s="16">
        <v>0.16094474874182599</v>
      </c>
      <c r="AP1131" s="16"/>
      <c r="AQ1131" s="16">
        <v>0.147586300491414</v>
      </c>
      <c r="AR1131" s="16">
        <v>0.15859415279512001</v>
      </c>
      <c r="AS1131" s="16">
        <v>0.18242943074912099</v>
      </c>
      <c r="AT1131" s="16"/>
      <c r="AU1131" s="16">
        <v>0.160027272785007</v>
      </c>
      <c r="AV1131" s="16">
        <v>0.152394533876091</v>
      </c>
      <c r="AW1131" s="16"/>
      <c r="AX1131" s="16">
        <v>0.134247717283142</v>
      </c>
      <c r="AY1131" s="16">
        <v>0.24709871054792601</v>
      </c>
      <c r="AZ1131" s="16"/>
      <c r="BA1131" s="16">
        <v>0.12143880506443799</v>
      </c>
      <c r="BB1131" s="16">
        <v>0.17342421524939799</v>
      </c>
      <c r="BC1131" s="16"/>
      <c r="BD1131" s="16">
        <v>0.12160432909869399</v>
      </c>
      <c r="BE1131" s="16">
        <v>0.19097113877205499</v>
      </c>
    </row>
    <row r="1132" spans="2:57" x14ac:dyDescent="0.35">
      <c r="B1132" t="s">
        <v>110</v>
      </c>
      <c r="C1132" s="16">
        <v>0.12798480327316</v>
      </c>
      <c r="D1132" s="16">
        <v>8.7719728128015498E-2</v>
      </c>
      <c r="E1132" s="16">
        <v>0.16287389725003301</v>
      </c>
      <c r="F1132" s="16"/>
      <c r="G1132" s="16">
        <v>0.110942886664913</v>
      </c>
      <c r="H1132" s="16">
        <v>0.13319684684490299</v>
      </c>
      <c r="I1132" s="16">
        <v>5.1603674744535401E-2</v>
      </c>
      <c r="J1132" s="16">
        <v>0.14276743322614799</v>
      </c>
      <c r="K1132" s="16">
        <v>0.12863652145168</v>
      </c>
      <c r="L1132" s="16">
        <v>0.18092572150080299</v>
      </c>
      <c r="M1132" s="16"/>
      <c r="N1132" s="16">
        <v>0.13762579434151001</v>
      </c>
      <c r="O1132" s="16">
        <v>0.12643499462749899</v>
      </c>
      <c r="P1132" s="16">
        <v>0.125465249633366</v>
      </c>
      <c r="Q1132" s="16">
        <v>0.126502990789957</v>
      </c>
      <c r="R1132" s="16"/>
      <c r="S1132" s="16">
        <v>0.13869812402663201</v>
      </c>
      <c r="T1132" s="16">
        <v>0.113086733799711</v>
      </c>
      <c r="U1132" s="16"/>
      <c r="V1132" s="16">
        <v>0.18559903792729501</v>
      </c>
      <c r="W1132" s="16">
        <v>0.133300382495838</v>
      </c>
      <c r="X1132" s="16">
        <v>7.2781498195337094E-2</v>
      </c>
      <c r="Y1132" s="16">
        <v>0.12723368244620201</v>
      </c>
      <c r="Z1132" s="16"/>
      <c r="AA1132" s="16">
        <v>0.16312461891782401</v>
      </c>
      <c r="AB1132" s="16">
        <v>0.115011138283651</v>
      </c>
      <c r="AC1132" s="16">
        <v>0.133146523021239</v>
      </c>
      <c r="AD1132" s="16">
        <v>8.7961292131877797E-2</v>
      </c>
      <c r="AE1132" s="16">
        <v>0.119674703879771</v>
      </c>
      <c r="AF1132" s="16">
        <v>4.37444645590543E-2</v>
      </c>
      <c r="AG1132" s="16"/>
      <c r="AH1132" s="16">
        <v>0.110688648529572</v>
      </c>
      <c r="AI1132" s="16">
        <v>8.5355286036376196E-2</v>
      </c>
      <c r="AJ1132" s="16"/>
      <c r="AK1132" s="16">
        <v>8.6921966659366398E-2</v>
      </c>
      <c r="AL1132" s="16">
        <v>0.119014347180414</v>
      </c>
      <c r="AM1132" s="16"/>
      <c r="AN1132" s="16">
        <v>0.108657222119398</v>
      </c>
      <c r="AO1132" s="16">
        <v>9.3704373167010802E-2</v>
      </c>
      <c r="AP1132" s="16"/>
      <c r="AQ1132" s="16">
        <v>8.8499253677016901E-2</v>
      </c>
      <c r="AR1132" s="16">
        <v>0.12930502405121999</v>
      </c>
      <c r="AS1132" s="16">
        <v>8.4171919907447004E-2</v>
      </c>
      <c r="AT1132" s="16"/>
      <c r="AU1132" s="16">
        <v>9.1301581197743301E-2</v>
      </c>
      <c r="AV1132" s="16">
        <v>0.169278111843953</v>
      </c>
      <c r="AW1132" s="16"/>
      <c r="AX1132" s="16">
        <v>0.104841060120824</v>
      </c>
      <c r="AY1132" s="16">
        <v>0.21222888688406999</v>
      </c>
      <c r="AZ1132" s="16"/>
      <c r="BA1132" s="16">
        <v>7.3545319983381194E-2</v>
      </c>
      <c r="BB1132" s="16">
        <v>4.3655809528688097E-2</v>
      </c>
      <c r="BC1132" s="16"/>
      <c r="BD1132" s="16">
        <v>7.5408239317616699E-2</v>
      </c>
      <c r="BE1132" s="16">
        <v>7.5800287894607105E-2</v>
      </c>
    </row>
    <row r="1133" spans="2:57" x14ac:dyDescent="0.35">
      <c r="B1133" t="s">
        <v>419</v>
      </c>
      <c r="C1133" s="16">
        <v>0.26340381136818197</v>
      </c>
      <c r="D1133" s="16">
        <v>0.35844575063721601</v>
      </c>
      <c r="E1133" s="16">
        <v>0.174302590955348</v>
      </c>
      <c r="F1133" s="16"/>
      <c r="G1133" s="16">
        <v>0.37275646599666601</v>
      </c>
      <c r="H1133" s="16">
        <v>0.430450005824496</v>
      </c>
      <c r="I1133" s="16">
        <v>0.30637005914437299</v>
      </c>
      <c r="J1133" s="16">
        <v>0.15895377906240499</v>
      </c>
      <c r="K1133" s="16">
        <v>0.23038555283734999</v>
      </c>
      <c r="L1133" s="16">
        <v>0.13083352325761999</v>
      </c>
      <c r="M1133" s="16"/>
      <c r="N1133" s="16">
        <v>0.26118833023731802</v>
      </c>
      <c r="O1133" s="16">
        <v>0.24220146841472101</v>
      </c>
      <c r="P1133" s="16">
        <v>0.27593602463461703</v>
      </c>
      <c r="Q1133" s="16">
        <v>0.26332341513698798</v>
      </c>
      <c r="R1133" s="16"/>
      <c r="S1133" s="16">
        <v>0.24797200210123499</v>
      </c>
      <c r="T1133" s="16">
        <v>0.28933343200679501</v>
      </c>
      <c r="U1133" s="16"/>
      <c r="V1133" s="16">
        <v>0.23927542727064899</v>
      </c>
      <c r="W1133" s="16">
        <v>0.25751319205721601</v>
      </c>
      <c r="X1133" s="16">
        <v>0.29007731465574099</v>
      </c>
      <c r="Y1133" s="16">
        <v>0.270935482723763</v>
      </c>
      <c r="Z1133" s="16"/>
      <c r="AA1133" s="16">
        <v>0.21526074931650299</v>
      </c>
      <c r="AB1133" s="16">
        <v>0.247747015380059</v>
      </c>
      <c r="AC1133" s="16">
        <v>0.27646782692494098</v>
      </c>
      <c r="AD1133" s="16">
        <v>0.307812589854352</v>
      </c>
      <c r="AE1133" s="16">
        <v>0.39718260069278299</v>
      </c>
      <c r="AF1133" s="16">
        <v>0.22272667320610601</v>
      </c>
      <c r="AG1133" s="16"/>
      <c r="AH1133" s="16">
        <v>0.298713763480149</v>
      </c>
      <c r="AI1133" s="16">
        <v>0.295461457392382</v>
      </c>
      <c r="AJ1133" s="16"/>
      <c r="AK1133" s="16">
        <v>0.31634334206025599</v>
      </c>
      <c r="AL1133" s="16">
        <v>0.23496948751654301</v>
      </c>
      <c r="AM1133" s="16"/>
      <c r="AN1133" s="16">
        <v>0.31787910364334898</v>
      </c>
      <c r="AO1133" s="16">
        <v>0.287231790257783</v>
      </c>
      <c r="AP1133" s="16"/>
      <c r="AQ1133" s="16">
        <v>0.26802651816019302</v>
      </c>
      <c r="AR1133" s="16">
        <v>0.22177045146424901</v>
      </c>
      <c r="AS1133" s="16">
        <v>0.344672430199844</v>
      </c>
      <c r="AT1133" s="16"/>
      <c r="AU1133" s="16">
        <v>0.26921442077718899</v>
      </c>
      <c r="AV1133" s="16">
        <v>0.25611915325939399</v>
      </c>
      <c r="AW1133" s="16"/>
      <c r="AX1133" s="16">
        <v>0.29663329928927501</v>
      </c>
      <c r="AY1133" s="16">
        <v>0.132655630069411</v>
      </c>
      <c r="AZ1133" s="16"/>
      <c r="BA1133" s="16">
        <v>0.36390432909065301</v>
      </c>
      <c r="BB1133" s="16">
        <v>0.39178761693547298</v>
      </c>
      <c r="BC1133" s="16"/>
      <c r="BD1133" s="16">
        <v>0.35817015457530599</v>
      </c>
      <c r="BE1133" s="16">
        <v>0.232921968800167</v>
      </c>
    </row>
    <row r="1134" spans="2:57" x14ac:dyDescent="0.35">
      <c r="B1134" t="s">
        <v>96</v>
      </c>
      <c r="C1134" s="16">
        <v>-0.135419008095022</v>
      </c>
      <c r="D1134" s="16">
        <v>-0.27072602250920103</v>
      </c>
      <c r="E1134" s="16">
        <v>-1.14286937053148E-2</v>
      </c>
      <c r="F1134" s="16"/>
      <c r="G1134" s="16">
        <v>-0.26181357933175298</v>
      </c>
      <c r="H1134" s="16">
        <v>-0.29725315897959198</v>
      </c>
      <c r="I1134" s="16">
        <v>-0.25476638439983801</v>
      </c>
      <c r="J1134" s="16">
        <v>-1.6186345836256999E-2</v>
      </c>
      <c r="K1134" s="16">
        <v>-0.10174903138567</v>
      </c>
      <c r="L1134" s="16">
        <v>5.0092198243183499E-2</v>
      </c>
      <c r="M1134" s="16"/>
      <c r="N1134" s="16">
        <v>-0.123562535895808</v>
      </c>
      <c r="O1134" s="16">
        <v>-0.115766473787222</v>
      </c>
      <c r="P1134" s="16">
        <v>-0.150470775001251</v>
      </c>
      <c r="Q1134" s="16">
        <v>-0.13682042434703101</v>
      </c>
      <c r="R1134" s="16"/>
      <c r="S1134" s="16">
        <v>-0.109273878074603</v>
      </c>
      <c r="T1134" s="16">
        <v>-0.176246698207084</v>
      </c>
      <c r="U1134" s="16"/>
      <c r="V1134" s="16">
        <v>-5.3676389343354301E-2</v>
      </c>
      <c r="W1134" s="16">
        <v>-0.12421280956137799</v>
      </c>
      <c r="X1134" s="16">
        <v>-0.217295816460404</v>
      </c>
      <c r="Y1134" s="16">
        <v>-0.14370180027756099</v>
      </c>
      <c r="Z1134" s="16"/>
      <c r="AA1134" s="16">
        <v>-5.2136130398679099E-2</v>
      </c>
      <c r="AB1134" s="16">
        <v>-0.13273587709640899</v>
      </c>
      <c r="AC1134" s="16">
        <v>-0.14332130390370201</v>
      </c>
      <c r="AD1134" s="16">
        <v>-0.219851297722474</v>
      </c>
      <c r="AE1134" s="16">
        <v>-0.27750789681301202</v>
      </c>
      <c r="AF1134" s="16">
        <v>-0.178982208647051</v>
      </c>
      <c r="AG1134" s="16"/>
      <c r="AH1134" s="16">
        <v>-0.188025114950577</v>
      </c>
      <c r="AI1134" s="16">
        <v>-0.21010617135600601</v>
      </c>
      <c r="AJ1134" s="16"/>
      <c r="AK1134" s="16">
        <v>-0.229421375400889</v>
      </c>
      <c r="AL1134" s="16">
        <v>-0.115955140336128</v>
      </c>
      <c r="AM1134" s="16"/>
      <c r="AN1134" s="16">
        <v>-0.20922188152395099</v>
      </c>
      <c r="AO1134" s="16">
        <v>-0.19352741709077201</v>
      </c>
      <c r="AP1134" s="16"/>
      <c r="AQ1134" s="16">
        <v>-0.17952726448317599</v>
      </c>
      <c r="AR1134" s="16">
        <v>-9.2465427413028198E-2</v>
      </c>
      <c r="AS1134" s="16">
        <v>-0.26050051029239701</v>
      </c>
      <c r="AT1134" s="16"/>
      <c r="AU1134" s="16">
        <v>-0.17791283957944601</v>
      </c>
      <c r="AV1134" s="16">
        <v>-8.6841041415441106E-2</v>
      </c>
      <c r="AW1134" s="16"/>
      <c r="AX1134" s="16">
        <v>-0.19179223916845101</v>
      </c>
      <c r="AY1134" s="16">
        <v>7.9573256814659696E-2</v>
      </c>
      <c r="AZ1134" s="16"/>
      <c r="BA1134" s="16">
        <v>-0.29035900910727203</v>
      </c>
      <c r="BB1134" s="16">
        <v>-0.34813180740678501</v>
      </c>
      <c r="BC1134" s="16"/>
      <c r="BD1134" s="16">
        <v>-0.28276191525768901</v>
      </c>
      <c r="BE1134" s="16">
        <v>-0.15712168090556</v>
      </c>
    </row>
    <row r="1135" spans="2:57" x14ac:dyDescent="0.35">
      <c r="C1135" s="16"/>
      <c r="D1135" s="16"/>
      <c r="E1135" s="16"/>
      <c r="F1135" s="16"/>
      <c r="G1135" s="16"/>
      <c r="H1135" s="16"/>
      <c r="I1135" s="16"/>
      <c r="J1135" s="16"/>
      <c r="K1135" s="16"/>
      <c r="L1135" s="16"/>
      <c r="M1135" s="16"/>
      <c r="N1135" s="16"/>
      <c r="O1135" s="16"/>
      <c r="P1135" s="16"/>
      <c r="Q1135" s="16"/>
      <c r="R1135" s="16"/>
      <c r="S1135" s="16"/>
      <c r="T1135" s="16"/>
      <c r="U1135" s="16"/>
      <c r="V1135" s="16"/>
      <c r="W1135" s="16"/>
      <c r="X1135" s="16"/>
      <c r="Y1135" s="16"/>
      <c r="Z1135" s="16"/>
      <c r="AA1135" s="16"/>
      <c r="AB1135" s="16"/>
      <c r="AC1135" s="16"/>
      <c r="AD1135" s="16"/>
      <c r="AE1135" s="16"/>
      <c r="AF1135" s="16"/>
      <c r="AG1135" s="16"/>
      <c r="AH1135" s="16"/>
      <c r="AI1135" s="16"/>
      <c r="AJ1135" s="16"/>
      <c r="AK1135" s="16"/>
      <c r="AL1135" s="16"/>
      <c r="AM1135" s="16"/>
      <c r="AN1135" s="16"/>
      <c r="AO1135" s="16"/>
      <c r="AP1135" s="16"/>
      <c r="AQ1135" s="16"/>
      <c r="AR1135" s="16"/>
      <c r="AS1135" s="16"/>
      <c r="AT1135" s="16"/>
      <c r="AU1135" s="16"/>
      <c r="AV1135" s="16"/>
      <c r="AW1135" s="16"/>
      <c r="AX1135" s="16"/>
      <c r="AY1135" s="16"/>
      <c r="AZ1135" s="16"/>
      <c r="BA1135" s="16"/>
      <c r="BB1135" s="16"/>
      <c r="BC1135" s="16"/>
      <c r="BD1135" s="16"/>
      <c r="BE1135" s="16"/>
    </row>
    <row r="1136" spans="2:57" x14ac:dyDescent="0.35">
      <c r="B1136" s="7" t="s">
        <v>826</v>
      </c>
      <c r="C1136" s="16"/>
      <c r="D1136" s="16"/>
      <c r="E1136" s="16"/>
      <c r="F1136" s="16"/>
      <c r="G1136" s="16"/>
      <c r="H1136" s="16"/>
      <c r="I1136" s="16"/>
      <c r="J1136" s="16"/>
      <c r="K1136" s="16"/>
      <c r="L1136" s="16"/>
      <c r="M1136" s="16"/>
      <c r="N1136" s="16"/>
      <c r="O1136" s="16"/>
      <c r="P1136" s="16"/>
      <c r="Q1136" s="16"/>
      <c r="R1136" s="16"/>
      <c r="S1136" s="16"/>
      <c r="T1136" s="16"/>
      <c r="U1136" s="16"/>
      <c r="V1136" s="16"/>
      <c r="W1136" s="16"/>
      <c r="X1136" s="16"/>
      <c r="Y1136" s="16"/>
      <c r="Z1136" s="16"/>
      <c r="AA1136" s="16"/>
      <c r="AB1136" s="16"/>
      <c r="AC1136" s="16"/>
      <c r="AD1136" s="16"/>
      <c r="AE1136" s="16"/>
      <c r="AF1136" s="16"/>
      <c r="AG1136" s="16"/>
      <c r="AH1136" s="16"/>
      <c r="AI1136" s="16"/>
      <c r="AJ1136" s="16"/>
      <c r="AK1136" s="16"/>
      <c r="AL1136" s="16"/>
      <c r="AM1136" s="16"/>
      <c r="AN1136" s="16"/>
      <c r="AO1136" s="16"/>
      <c r="AP1136" s="16"/>
      <c r="AQ1136" s="16"/>
      <c r="AR1136" s="16"/>
      <c r="AS1136" s="16"/>
      <c r="AT1136" s="16"/>
      <c r="AU1136" s="16"/>
      <c r="AV1136" s="16"/>
      <c r="AW1136" s="16"/>
      <c r="AX1136" s="16"/>
      <c r="AY1136" s="16"/>
      <c r="AZ1136" s="16"/>
      <c r="BA1136" s="16"/>
      <c r="BB1136" s="16"/>
      <c r="BC1136" s="16"/>
      <c r="BD1136" s="16"/>
      <c r="BE1136" s="16"/>
    </row>
    <row r="1137" spans="2:57" x14ac:dyDescent="0.35">
      <c r="B1137" s="15" t="s">
        <v>14</v>
      </c>
      <c r="C1137" s="16"/>
      <c r="D1137" s="16"/>
      <c r="E1137" s="16"/>
      <c r="F1137" s="16"/>
      <c r="G1137" s="16"/>
      <c r="H1137" s="16"/>
      <c r="I1137" s="16"/>
      <c r="J1137" s="16"/>
      <c r="K1137" s="16"/>
      <c r="L1137" s="16"/>
      <c r="M1137" s="16"/>
      <c r="N1137" s="16"/>
      <c r="O1137" s="16"/>
      <c r="P1137" s="16"/>
      <c r="Q1137" s="16"/>
      <c r="R1137" s="16"/>
      <c r="S1137" s="16"/>
      <c r="T1137" s="16"/>
      <c r="U1137" s="16"/>
      <c r="V1137" s="16"/>
      <c r="W1137" s="16"/>
      <c r="X1137" s="16"/>
      <c r="Y1137" s="16"/>
      <c r="Z1137" s="16"/>
      <c r="AA1137" s="16"/>
      <c r="AB1137" s="16"/>
      <c r="AC1137" s="16"/>
      <c r="AD1137" s="16"/>
      <c r="AE1137" s="16"/>
      <c r="AF1137" s="16"/>
      <c r="AG1137" s="16"/>
      <c r="AH1137" s="16"/>
      <c r="AI1137" s="16"/>
      <c r="AJ1137" s="16"/>
      <c r="AK1137" s="16"/>
      <c r="AL1137" s="16"/>
      <c r="AM1137" s="16"/>
      <c r="AN1137" s="16"/>
      <c r="AO1137" s="16"/>
      <c r="AP1137" s="16"/>
      <c r="AQ1137" s="16"/>
      <c r="AR1137" s="16"/>
      <c r="AS1137" s="16"/>
      <c r="AT1137" s="16"/>
      <c r="AU1137" s="16"/>
      <c r="AV1137" s="16"/>
      <c r="AW1137" s="16"/>
      <c r="AX1137" s="16"/>
      <c r="AY1137" s="16"/>
      <c r="AZ1137" s="16"/>
      <c r="BA1137" s="16"/>
      <c r="BB1137" s="16"/>
      <c r="BC1137" s="16"/>
      <c r="BD1137" s="16"/>
      <c r="BE1137" s="16"/>
    </row>
    <row r="1138" spans="2:57" x14ac:dyDescent="0.35">
      <c r="B1138" t="s">
        <v>414</v>
      </c>
      <c r="C1138" s="16">
        <v>0.21779566942428299</v>
      </c>
      <c r="D1138" s="16">
        <v>0.23218305386402799</v>
      </c>
      <c r="E1138" s="16">
        <v>0.20627188688002801</v>
      </c>
      <c r="F1138" s="16"/>
      <c r="G1138" s="16">
        <v>0.21923285085927799</v>
      </c>
      <c r="H1138" s="16">
        <v>0.24504923985521401</v>
      </c>
      <c r="I1138" s="16">
        <v>0.231557256897226</v>
      </c>
      <c r="J1138" s="16">
        <v>0.222289496080954</v>
      </c>
      <c r="K1138" s="16">
        <v>0.16944744085876301</v>
      </c>
      <c r="L1138" s="16">
        <v>0.21803378579390401</v>
      </c>
      <c r="M1138" s="16"/>
      <c r="N1138" s="16">
        <v>0.18692041787605701</v>
      </c>
      <c r="O1138" s="16">
        <v>0.17911222743744501</v>
      </c>
      <c r="P1138" s="16">
        <v>0.24149595852971101</v>
      </c>
      <c r="Q1138" s="16">
        <v>0.23545293603836101</v>
      </c>
      <c r="R1138" s="16"/>
      <c r="S1138" s="16">
        <v>0.22371325843141299</v>
      </c>
      <c r="T1138" s="16">
        <v>0.211035124148505</v>
      </c>
      <c r="U1138" s="16"/>
      <c r="V1138" s="16">
        <v>0.217708071361459</v>
      </c>
      <c r="W1138" s="16">
        <v>0.20920830205913901</v>
      </c>
      <c r="X1138" s="16">
        <v>0.22744267971957999</v>
      </c>
      <c r="Y1138" s="16">
        <v>0.22614421981562099</v>
      </c>
      <c r="Z1138" s="16"/>
      <c r="AA1138" s="16">
        <v>0.211943050002527</v>
      </c>
      <c r="AB1138" s="16">
        <v>0.25751375564406398</v>
      </c>
      <c r="AC1138" s="16">
        <v>0.21755277068619799</v>
      </c>
      <c r="AD1138" s="16">
        <v>0.20587342872217501</v>
      </c>
      <c r="AE1138" s="16">
        <v>0.16270811472364499</v>
      </c>
      <c r="AF1138" s="16">
        <v>0.30526025106143301</v>
      </c>
      <c r="AG1138" s="16"/>
      <c r="AH1138" s="16">
        <v>0.18306647908749299</v>
      </c>
      <c r="AI1138" s="16">
        <v>0.26470379931900101</v>
      </c>
      <c r="AJ1138" s="16"/>
      <c r="AK1138" s="16">
        <v>0.192837988117601</v>
      </c>
      <c r="AL1138" s="16">
        <v>0.28947257949627703</v>
      </c>
      <c r="AM1138" s="16"/>
      <c r="AN1138" s="16">
        <v>0.189714816636708</v>
      </c>
      <c r="AO1138" s="16">
        <v>0.27009989687562502</v>
      </c>
      <c r="AP1138" s="16"/>
      <c r="AQ1138" s="16">
        <v>0.15489094989990099</v>
      </c>
      <c r="AR1138" s="16">
        <v>0.19430114096484899</v>
      </c>
      <c r="AS1138" s="16">
        <v>0.30713252837152</v>
      </c>
      <c r="AT1138" s="16"/>
      <c r="AU1138" s="16">
        <v>0.23587913840793701</v>
      </c>
      <c r="AV1138" s="16">
        <v>0.20031456225720201</v>
      </c>
      <c r="AW1138" s="16"/>
      <c r="AX1138" s="16">
        <v>0.21292578059885101</v>
      </c>
      <c r="AY1138" s="16">
        <v>0.279035460726898</v>
      </c>
      <c r="AZ1138" s="16"/>
      <c r="BA1138" s="16">
        <v>0.22842090590943501</v>
      </c>
      <c r="BB1138" s="16">
        <v>0.25047227620951401</v>
      </c>
      <c r="BC1138" s="16"/>
      <c r="BD1138" s="16">
        <v>0.216096383356911</v>
      </c>
      <c r="BE1138" s="16">
        <v>0.239662847447977</v>
      </c>
    </row>
    <row r="1139" spans="2:57" x14ac:dyDescent="0.35">
      <c r="B1139" t="s">
        <v>415</v>
      </c>
      <c r="C1139" s="16">
        <v>0.249561039064604</v>
      </c>
      <c r="D1139" s="16">
        <v>0.26066946295383697</v>
      </c>
      <c r="E1139" s="16">
        <v>0.23566953802191301</v>
      </c>
      <c r="F1139" s="16"/>
      <c r="G1139" s="16">
        <v>0.25610863950788099</v>
      </c>
      <c r="H1139" s="16">
        <v>0.24898040361580501</v>
      </c>
      <c r="I1139" s="16">
        <v>0.26899471426483601</v>
      </c>
      <c r="J1139" s="16">
        <v>0.26601741141421098</v>
      </c>
      <c r="K1139" s="16">
        <v>0.26838558648139399</v>
      </c>
      <c r="L1139" s="16">
        <v>0.20391829028356101</v>
      </c>
      <c r="M1139" s="16"/>
      <c r="N1139" s="16">
        <v>0.215385525865849</v>
      </c>
      <c r="O1139" s="16">
        <v>0.2986577934129</v>
      </c>
      <c r="P1139" s="16">
        <v>0.24448983153700701</v>
      </c>
      <c r="Q1139" s="16">
        <v>0.23932366515152501</v>
      </c>
      <c r="R1139" s="16"/>
      <c r="S1139" s="16">
        <v>0.26608363609380298</v>
      </c>
      <c r="T1139" s="16">
        <v>0.227105402892052</v>
      </c>
      <c r="U1139" s="16"/>
      <c r="V1139" s="16">
        <v>0.21738617268869401</v>
      </c>
      <c r="W1139" s="16">
        <v>0.25723845065279699</v>
      </c>
      <c r="X1139" s="16">
        <v>0.25294709512111202</v>
      </c>
      <c r="Y1139" s="16">
        <v>0.34695597271040002</v>
      </c>
      <c r="Z1139" s="16"/>
      <c r="AA1139" s="16">
        <v>0.239377807994922</v>
      </c>
      <c r="AB1139" s="16">
        <v>0.21462852208918101</v>
      </c>
      <c r="AC1139" s="16">
        <v>0.201705082779189</v>
      </c>
      <c r="AD1139" s="16">
        <v>0.31718671575218499</v>
      </c>
      <c r="AE1139" s="16">
        <v>0.24937277903948399</v>
      </c>
      <c r="AF1139" s="16">
        <v>0.26698511098874</v>
      </c>
      <c r="AG1139" s="16"/>
      <c r="AH1139" s="16">
        <v>0.25546218996202102</v>
      </c>
      <c r="AI1139" s="16">
        <v>0.25912719016233698</v>
      </c>
      <c r="AJ1139" s="16"/>
      <c r="AK1139" s="16">
        <v>0.24673591669894601</v>
      </c>
      <c r="AL1139" s="16">
        <v>0.22973477049347901</v>
      </c>
      <c r="AM1139" s="16"/>
      <c r="AN1139" s="16">
        <v>0.24108697272504701</v>
      </c>
      <c r="AO1139" s="16">
        <v>0.26384803867974299</v>
      </c>
      <c r="AP1139" s="16"/>
      <c r="AQ1139" s="16">
        <v>0.235509655047481</v>
      </c>
      <c r="AR1139" s="16">
        <v>0.25730497494834698</v>
      </c>
      <c r="AS1139" s="16">
        <v>0.283947911224399</v>
      </c>
      <c r="AT1139" s="16"/>
      <c r="AU1139" s="16">
        <v>0.254302574126682</v>
      </c>
      <c r="AV1139" s="16">
        <v>0.24834128468195599</v>
      </c>
      <c r="AW1139" s="16"/>
      <c r="AX1139" s="16">
        <v>0.26440885874262998</v>
      </c>
      <c r="AY1139" s="16">
        <v>0.21357454422694899</v>
      </c>
      <c r="AZ1139" s="16"/>
      <c r="BA1139" s="16">
        <v>0.24581834149686899</v>
      </c>
      <c r="BB1139" s="16">
        <v>0.36321788541109101</v>
      </c>
      <c r="BC1139" s="16"/>
      <c r="BD1139" s="16">
        <v>0.25938756980370398</v>
      </c>
      <c r="BE1139" s="16">
        <v>0.27137892891509002</v>
      </c>
    </row>
    <row r="1140" spans="2:57" x14ac:dyDescent="0.35">
      <c r="B1140" t="s">
        <v>416</v>
      </c>
      <c r="C1140" s="16">
        <v>0.23364268389377901</v>
      </c>
      <c r="D1140" s="16">
        <v>0.230143735762115</v>
      </c>
      <c r="E1140" s="16">
        <v>0.239222551876486</v>
      </c>
      <c r="F1140" s="16"/>
      <c r="G1140" s="16">
        <v>0.29186430843618399</v>
      </c>
      <c r="H1140" s="16">
        <v>0.190585520035988</v>
      </c>
      <c r="I1140" s="16">
        <v>0.25169529222302101</v>
      </c>
      <c r="J1140" s="16">
        <v>0.22583495875246201</v>
      </c>
      <c r="K1140" s="16">
        <v>0.247350548447475</v>
      </c>
      <c r="L1140" s="16">
        <v>0.217419639605549</v>
      </c>
      <c r="M1140" s="16"/>
      <c r="N1140" s="16">
        <v>0.20638741946599501</v>
      </c>
      <c r="O1140" s="16">
        <v>0.22661273001771001</v>
      </c>
      <c r="P1140" s="16">
        <v>0.24908385636731101</v>
      </c>
      <c r="Q1140" s="16">
        <v>0.234410393751286</v>
      </c>
      <c r="R1140" s="16"/>
      <c r="S1140" s="16">
        <v>0.20198837943089301</v>
      </c>
      <c r="T1140" s="16">
        <v>0.28049408825780098</v>
      </c>
      <c r="U1140" s="16"/>
      <c r="V1140" s="16">
        <v>0.17521228283833901</v>
      </c>
      <c r="W1140" s="16">
        <v>0.27412469660775501</v>
      </c>
      <c r="X1140" s="16">
        <v>0.242872667631339</v>
      </c>
      <c r="Y1140" s="16">
        <v>0.15960336609275899</v>
      </c>
      <c r="Z1140" s="16"/>
      <c r="AA1140" s="16">
        <v>0.22995924732506401</v>
      </c>
      <c r="AB1140" s="16">
        <v>0.23432785719260699</v>
      </c>
      <c r="AC1140" s="16">
        <v>0.338052685966172</v>
      </c>
      <c r="AD1140" s="16">
        <v>0.21590045744987499</v>
      </c>
      <c r="AE1140" s="16">
        <v>0.20336575467071399</v>
      </c>
      <c r="AF1140" s="16">
        <v>0.15482859499016399</v>
      </c>
      <c r="AG1140" s="16"/>
      <c r="AH1140" s="16">
        <v>0.26665951768310497</v>
      </c>
      <c r="AI1140" s="16">
        <v>0.228103908667492</v>
      </c>
      <c r="AJ1140" s="16"/>
      <c r="AK1140" s="16">
        <v>0.27030935309938098</v>
      </c>
      <c r="AL1140" s="16">
        <v>0.21388314486259999</v>
      </c>
      <c r="AM1140" s="16"/>
      <c r="AN1140" s="16">
        <v>0.248163988617666</v>
      </c>
      <c r="AO1140" s="16">
        <v>0.220823158793409</v>
      </c>
      <c r="AP1140" s="16"/>
      <c r="AQ1140" s="16">
        <v>0.29247407884397802</v>
      </c>
      <c r="AR1140" s="16">
        <v>0.26493942727673703</v>
      </c>
      <c r="AS1140" s="16">
        <v>0.167630270464771</v>
      </c>
      <c r="AT1140" s="16"/>
      <c r="AU1140" s="16">
        <v>0.23160429133351801</v>
      </c>
      <c r="AV1140" s="16">
        <v>0.23507769478469501</v>
      </c>
      <c r="AW1140" s="16"/>
      <c r="AX1140" s="16">
        <v>0.23541614033300401</v>
      </c>
      <c r="AY1140" s="16">
        <v>0.196001287088517</v>
      </c>
      <c r="AZ1140" s="16"/>
      <c r="BA1140" s="16">
        <v>0.26031206268259</v>
      </c>
      <c r="BB1140" s="16">
        <v>0.20231611776688899</v>
      </c>
      <c r="BC1140" s="16"/>
      <c r="BD1140" s="16">
        <v>0.230530947530423</v>
      </c>
      <c r="BE1140" s="16">
        <v>0.24978281971535199</v>
      </c>
    </row>
    <row r="1141" spans="2:57" x14ac:dyDescent="0.35">
      <c r="B1141" t="s">
        <v>417</v>
      </c>
      <c r="C1141" s="16">
        <v>9.9942667639993293E-2</v>
      </c>
      <c r="D1141" s="16">
        <v>0.101404924301887</v>
      </c>
      <c r="E1141" s="16">
        <v>9.7204613144155003E-2</v>
      </c>
      <c r="F1141" s="16"/>
      <c r="G1141" s="16">
        <v>7.8394626135935605E-2</v>
      </c>
      <c r="H1141" s="16">
        <v>8.24551809193E-2</v>
      </c>
      <c r="I1141" s="16">
        <v>0.122062038679822</v>
      </c>
      <c r="J1141" s="16">
        <v>6.9638239465284302E-2</v>
      </c>
      <c r="K1141" s="16">
        <v>0.138409694255824</v>
      </c>
      <c r="L1141" s="16">
        <v>0.10260286913776601</v>
      </c>
      <c r="M1141" s="16"/>
      <c r="N1141" s="16">
        <v>0.141470532929003</v>
      </c>
      <c r="O1141" s="16">
        <v>0.10256778961610701</v>
      </c>
      <c r="P1141" s="16">
        <v>8.4197933119186996E-2</v>
      </c>
      <c r="Q1141" s="16">
        <v>9.3315879025156798E-2</v>
      </c>
      <c r="R1141" s="16"/>
      <c r="S1141" s="16">
        <v>0.104150418550417</v>
      </c>
      <c r="T1141" s="16">
        <v>9.4587231116123896E-2</v>
      </c>
      <c r="U1141" s="16"/>
      <c r="V1141" s="16">
        <v>0.104899165471009</v>
      </c>
      <c r="W1141" s="16">
        <v>8.2034401609900595E-2</v>
      </c>
      <c r="X1141" s="16">
        <v>0.113154305000068</v>
      </c>
      <c r="Y1141" s="16">
        <v>0.135049546454973</v>
      </c>
      <c r="Z1141" s="16"/>
      <c r="AA1141" s="16">
        <v>8.9458463042032296E-2</v>
      </c>
      <c r="AB1141" s="16">
        <v>8.1025056578145099E-2</v>
      </c>
      <c r="AC1141" s="16">
        <v>7.1468995345588496E-2</v>
      </c>
      <c r="AD1141" s="16">
        <v>0.11835888449717601</v>
      </c>
      <c r="AE1141" s="16">
        <v>0.16551213286354899</v>
      </c>
      <c r="AF1141" s="16">
        <v>0.114038332372298</v>
      </c>
      <c r="AG1141" s="16"/>
      <c r="AH1141" s="16">
        <v>0.112826842851216</v>
      </c>
      <c r="AI1141" s="16">
        <v>0.100230648660599</v>
      </c>
      <c r="AJ1141" s="16"/>
      <c r="AK1141" s="16">
        <v>0.11925948621716601</v>
      </c>
      <c r="AL1141" s="16">
        <v>9.82091284958721E-2</v>
      </c>
      <c r="AM1141" s="16"/>
      <c r="AN1141" s="16">
        <v>0.12543982236346499</v>
      </c>
      <c r="AO1141" s="16">
        <v>8.0545576664627097E-2</v>
      </c>
      <c r="AP1141" s="16"/>
      <c r="AQ1141" s="16">
        <v>0.182088712579971</v>
      </c>
      <c r="AR1141" s="16">
        <v>7.8531038253540006E-2</v>
      </c>
      <c r="AS1141" s="16">
        <v>8.7171413380548193E-2</v>
      </c>
      <c r="AT1141" s="16"/>
      <c r="AU1141" s="16">
        <v>0.110039246392536</v>
      </c>
      <c r="AV1141" s="16">
        <v>8.7227242846094497E-2</v>
      </c>
      <c r="AW1141" s="16"/>
      <c r="AX1141" s="16">
        <v>0.104962775389929</v>
      </c>
      <c r="AY1141" s="16">
        <v>6.4722034431651504E-2</v>
      </c>
      <c r="AZ1141" s="16"/>
      <c r="BA1141" s="16">
        <v>0.121454011551842</v>
      </c>
      <c r="BB1141" s="16">
        <v>9.5729559423771093E-2</v>
      </c>
      <c r="BC1141" s="16"/>
      <c r="BD1141" s="16">
        <v>0.13566325363366599</v>
      </c>
      <c r="BE1141" s="16">
        <v>8.8603502857546604E-2</v>
      </c>
    </row>
    <row r="1142" spans="2:57" x14ac:dyDescent="0.35">
      <c r="B1142" t="s">
        <v>418</v>
      </c>
      <c r="C1142" s="16">
        <v>7.3807399061071796E-2</v>
      </c>
      <c r="D1142" s="16">
        <v>9.3437447388700606E-2</v>
      </c>
      <c r="E1142" s="16">
        <v>5.4333452590482098E-2</v>
      </c>
      <c r="F1142" s="16"/>
      <c r="G1142" s="16">
        <v>6.5751751848606793E-2</v>
      </c>
      <c r="H1142" s="16">
        <v>0.120400675059419</v>
      </c>
      <c r="I1142" s="16">
        <v>6.1093898677072003E-2</v>
      </c>
      <c r="J1142" s="16">
        <v>8.7272763243907106E-2</v>
      </c>
      <c r="K1142" s="16">
        <v>2.97767271639632E-2</v>
      </c>
      <c r="L1142" s="16">
        <v>7.3530769938183499E-2</v>
      </c>
      <c r="M1142" s="16"/>
      <c r="N1142" s="16">
        <v>8.8484200302672095E-2</v>
      </c>
      <c r="O1142" s="16">
        <v>5.7621992314699798E-2</v>
      </c>
      <c r="P1142" s="16">
        <v>6.3721724425961704E-2</v>
      </c>
      <c r="Q1142" s="16">
        <v>9.3634910851720807E-2</v>
      </c>
      <c r="R1142" s="16"/>
      <c r="S1142" s="16">
        <v>5.6220103983822801E-2</v>
      </c>
      <c r="T1142" s="16">
        <v>9.6642906953281205E-2</v>
      </c>
      <c r="U1142" s="16"/>
      <c r="V1142" s="16">
        <v>0.105029667507646</v>
      </c>
      <c r="W1142" s="16">
        <v>6.4994432708556704E-2</v>
      </c>
      <c r="X1142" s="16">
        <v>6.7713994496080898E-2</v>
      </c>
      <c r="Y1142" s="16">
        <v>1.0437965250093899E-2</v>
      </c>
      <c r="Z1142" s="16"/>
      <c r="AA1142" s="16">
        <v>8.87647556800049E-2</v>
      </c>
      <c r="AB1142" s="16">
        <v>7.59301794943021E-2</v>
      </c>
      <c r="AC1142" s="16">
        <v>5.2760858800990101E-2</v>
      </c>
      <c r="AD1142" s="16">
        <v>4.11362894187342E-2</v>
      </c>
      <c r="AE1142" s="16">
        <v>0.10769983657214401</v>
      </c>
      <c r="AF1142" s="16">
        <v>6.6104813115512806E-2</v>
      </c>
      <c r="AG1142" s="16"/>
      <c r="AH1142" s="16">
        <v>7.9990212517541806E-2</v>
      </c>
      <c r="AI1142" s="16">
        <v>6.5784926363958496E-2</v>
      </c>
      <c r="AJ1142" s="16"/>
      <c r="AK1142" s="16">
        <v>8.4159720005307498E-2</v>
      </c>
      <c r="AL1142" s="16">
        <v>6.1916493369234098E-2</v>
      </c>
      <c r="AM1142" s="16"/>
      <c r="AN1142" s="16">
        <v>8.9503836434418796E-2</v>
      </c>
      <c r="AO1142" s="16">
        <v>7.6361483585733594E-2</v>
      </c>
      <c r="AP1142" s="16"/>
      <c r="AQ1142" s="16">
        <v>5.9650732194037603E-2</v>
      </c>
      <c r="AR1142" s="16">
        <v>7.6573713200146096E-2</v>
      </c>
      <c r="AS1142" s="16">
        <v>8.2682796566410297E-2</v>
      </c>
      <c r="AT1142" s="16"/>
      <c r="AU1142" s="16">
        <v>6.8210951428401501E-2</v>
      </c>
      <c r="AV1142" s="16">
        <v>7.7920609505588698E-2</v>
      </c>
      <c r="AW1142" s="16"/>
      <c r="AX1142" s="16">
        <v>7.8282834914115501E-2</v>
      </c>
      <c r="AY1142" s="16">
        <v>5.1181267748983801E-2</v>
      </c>
      <c r="AZ1142" s="16"/>
      <c r="BA1142" s="16">
        <v>8.0546912515922595E-2</v>
      </c>
      <c r="BB1142" s="16">
        <v>5.4085647083538697E-2</v>
      </c>
      <c r="BC1142" s="16"/>
      <c r="BD1142" s="16">
        <v>8.5851426546157503E-2</v>
      </c>
      <c r="BE1142" s="16">
        <v>6.3843137178380194E-2</v>
      </c>
    </row>
    <row r="1143" spans="2:57" x14ac:dyDescent="0.35">
      <c r="B1143" t="s">
        <v>110</v>
      </c>
      <c r="C1143" s="16">
        <v>0.12525054091627</v>
      </c>
      <c r="D1143" s="16">
        <v>8.2161375729433203E-2</v>
      </c>
      <c r="E1143" s="16">
        <v>0.16729795748693599</v>
      </c>
      <c r="F1143" s="16"/>
      <c r="G1143" s="16">
        <v>8.8647823212114799E-2</v>
      </c>
      <c r="H1143" s="16">
        <v>0.112528980514273</v>
      </c>
      <c r="I1143" s="16">
        <v>6.4596799258022905E-2</v>
      </c>
      <c r="J1143" s="16">
        <v>0.12894713104318101</v>
      </c>
      <c r="K1143" s="16">
        <v>0.14663000279258101</v>
      </c>
      <c r="L1143" s="16">
        <v>0.18449464524103601</v>
      </c>
      <c r="M1143" s="16"/>
      <c r="N1143" s="16">
        <v>0.161351903560424</v>
      </c>
      <c r="O1143" s="16">
        <v>0.13542746720113699</v>
      </c>
      <c r="P1143" s="16">
        <v>0.11701069602082199</v>
      </c>
      <c r="Q1143" s="16">
        <v>0.103862215181952</v>
      </c>
      <c r="R1143" s="16"/>
      <c r="S1143" s="16">
        <v>0.147844203509651</v>
      </c>
      <c r="T1143" s="16">
        <v>9.0135246632236807E-2</v>
      </c>
      <c r="U1143" s="16"/>
      <c r="V1143" s="16">
        <v>0.17976464013285301</v>
      </c>
      <c r="W1143" s="16">
        <v>0.112399716361851</v>
      </c>
      <c r="X1143" s="16">
        <v>9.5869258031820295E-2</v>
      </c>
      <c r="Y1143" s="16">
        <v>0.121808929676154</v>
      </c>
      <c r="Z1143" s="16"/>
      <c r="AA1143" s="16">
        <v>0.14049667595544901</v>
      </c>
      <c r="AB1143" s="16">
        <v>0.136574629001701</v>
      </c>
      <c r="AC1143" s="16">
        <v>0.118459606421863</v>
      </c>
      <c r="AD1143" s="16">
        <v>0.10154422415985501</v>
      </c>
      <c r="AE1143" s="16">
        <v>0.111341382130465</v>
      </c>
      <c r="AF1143" s="16">
        <v>9.2782897471851894E-2</v>
      </c>
      <c r="AG1143" s="16"/>
      <c r="AH1143" s="16">
        <v>0.101994757898623</v>
      </c>
      <c r="AI1143" s="16">
        <v>8.2049526826612096E-2</v>
      </c>
      <c r="AJ1143" s="16"/>
      <c r="AK1143" s="16">
        <v>8.6697535861597494E-2</v>
      </c>
      <c r="AL1143" s="16">
        <v>0.106783883282537</v>
      </c>
      <c r="AM1143" s="16"/>
      <c r="AN1143" s="16">
        <v>0.106090563222695</v>
      </c>
      <c r="AO1143" s="16">
        <v>8.8321845400862006E-2</v>
      </c>
      <c r="AP1143" s="16"/>
      <c r="AQ1143" s="16">
        <v>7.5385871434631505E-2</v>
      </c>
      <c r="AR1143" s="16">
        <v>0.12834970535638099</v>
      </c>
      <c r="AS1143" s="16">
        <v>7.14350799923512E-2</v>
      </c>
      <c r="AT1143" s="16"/>
      <c r="AU1143" s="16">
        <v>9.9963798310925694E-2</v>
      </c>
      <c r="AV1143" s="16">
        <v>0.151118605924463</v>
      </c>
      <c r="AW1143" s="16"/>
      <c r="AX1143" s="16">
        <v>0.104003610021469</v>
      </c>
      <c r="AY1143" s="16">
        <v>0.19548540577699999</v>
      </c>
      <c r="AZ1143" s="16"/>
      <c r="BA1143" s="16">
        <v>6.3447765843341095E-2</v>
      </c>
      <c r="BB1143" s="16">
        <v>3.4178514105196199E-2</v>
      </c>
      <c r="BC1143" s="16"/>
      <c r="BD1143" s="16">
        <v>7.2470419129138999E-2</v>
      </c>
      <c r="BE1143" s="16">
        <v>8.6728763885655202E-2</v>
      </c>
    </row>
    <row r="1144" spans="2:57" x14ac:dyDescent="0.35">
      <c r="B1144" t="s">
        <v>419</v>
      </c>
      <c r="C1144" s="16">
        <v>0.467356708488887</v>
      </c>
      <c r="D1144" s="16">
        <v>0.49285251681786402</v>
      </c>
      <c r="E1144" s="16">
        <v>0.44194142490194099</v>
      </c>
      <c r="F1144" s="16"/>
      <c r="G1144" s="16">
        <v>0.475341490367159</v>
      </c>
      <c r="H1144" s="16">
        <v>0.49402964347102002</v>
      </c>
      <c r="I1144" s="16">
        <v>0.50055197116206196</v>
      </c>
      <c r="J1144" s="16">
        <v>0.48830690749516498</v>
      </c>
      <c r="K1144" s="16">
        <v>0.437833027340157</v>
      </c>
      <c r="L1144" s="16">
        <v>0.42195207607746499</v>
      </c>
      <c r="M1144" s="16"/>
      <c r="N1144" s="16">
        <v>0.40230594374190598</v>
      </c>
      <c r="O1144" s="16">
        <v>0.47777002085034498</v>
      </c>
      <c r="P1144" s="16">
        <v>0.48598579006671799</v>
      </c>
      <c r="Q1144" s="16">
        <v>0.47477660118988502</v>
      </c>
      <c r="R1144" s="16"/>
      <c r="S1144" s="16">
        <v>0.48979689452521602</v>
      </c>
      <c r="T1144" s="16">
        <v>0.438140527040557</v>
      </c>
      <c r="U1144" s="16"/>
      <c r="V1144" s="16">
        <v>0.43509424405015201</v>
      </c>
      <c r="W1144" s="16">
        <v>0.46644675271193597</v>
      </c>
      <c r="X1144" s="16">
        <v>0.48038977484069201</v>
      </c>
      <c r="Y1144" s="16">
        <v>0.57310019252602096</v>
      </c>
      <c r="Z1144" s="16"/>
      <c r="AA1144" s="16">
        <v>0.45132085799744898</v>
      </c>
      <c r="AB1144" s="16">
        <v>0.47214227773324502</v>
      </c>
      <c r="AC1144" s="16">
        <v>0.41925785346538602</v>
      </c>
      <c r="AD1144" s="16">
        <v>0.52306014447436</v>
      </c>
      <c r="AE1144" s="16">
        <v>0.41208089376312901</v>
      </c>
      <c r="AF1144" s="16">
        <v>0.57224536205017296</v>
      </c>
      <c r="AG1144" s="16"/>
      <c r="AH1144" s="16">
        <v>0.43852866904951299</v>
      </c>
      <c r="AI1144" s="16">
        <v>0.52383098948133799</v>
      </c>
      <c r="AJ1144" s="16"/>
      <c r="AK1144" s="16">
        <v>0.43957390481654701</v>
      </c>
      <c r="AL1144" s="16">
        <v>0.51920734998975604</v>
      </c>
      <c r="AM1144" s="16"/>
      <c r="AN1144" s="16">
        <v>0.43080178936175501</v>
      </c>
      <c r="AO1144" s="16">
        <v>0.53394793555536801</v>
      </c>
      <c r="AP1144" s="16"/>
      <c r="AQ1144" s="16">
        <v>0.39040060494738199</v>
      </c>
      <c r="AR1144" s="16">
        <v>0.45160611591319599</v>
      </c>
      <c r="AS1144" s="16">
        <v>0.59108043959591905</v>
      </c>
      <c r="AT1144" s="16"/>
      <c r="AU1144" s="16">
        <v>0.49018171253461901</v>
      </c>
      <c r="AV1144" s="16">
        <v>0.448655846939159</v>
      </c>
      <c r="AW1144" s="16"/>
      <c r="AX1144" s="16">
        <v>0.47733463934148201</v>
      </c>
      <c r="AY1144" s="16">
        <v>0.49261000495384799</v>
      </c>
      <c r="AZ1144" s="16"/>
      <c r="BA1144" s="16">
        <v>0.47423924740630402</v>
      </c>
      <c r="BB1144" s="16">
        <v>0.61369016162060497</v>
      </c>
      <c r="BC1144" s="16"/>
      <c r="BD1144" s="16">
        <v>0.47548395316061498</v>
      </c>
      <c r="BE1144" s="16">
        <v>0.51104177636306702</v>
      </c>
    </row>
    <row r="1145" spans="2:57" x14ac:dyDescent="0.35">
      <c r="B1145" t="s">
        <v>96</v>
      </c>
      <c r="C1145" s="16">
        <v>-0.34210616757261703</v>
      </c>
      <c r="D1145" s="16">
        <v>-0.41069114108843102</v>
      </c>
      <c r="E1145" s="16">
        <v>-0.274643467415005</v>
      </c>
      <c r="F1145" s="16"/>
      <c r="G1145" s="16">
        <v>-0.386693667155044</v>
      </c>
      <c r="H1145" s="16">
        <v>-0.38150066295674601</v>
      </c>
      <c r="I1145" s="16">
        <v>-0.43595517190403898</v>
      </c>
      <c r="J1145" s="16">
        <v>-0.35935977645198403</v>
      </c>
      <c r="K1145" s="16">
        <v>-0.29120302454757602</v>
      </c>
      <c r="L1145" s="16">
        <v>-0.23745743083642901</v>
      </c>
      <c r="M1145" s="16"/>
      <c r="N1145" s="16">
        <v>-0.240954040181482</v>
      </c>
      <c r="O1145" s="16">
        <v>-0.34234255364920801</v>
      </c>
      <c r="P1145" s="16">
        <v>-0.36897509404589601</v>
      </c>
      <c r="Q1145" s="16">
        <v>-0.37091438600793297</v>
      </c>
      <c r="R1145" s="16"/>
      <c r="S1145" s="16">
        <v>-0.34195269101556502</v>
      </c>
      <c r="T1145" s="16">
        <v>-0.34800528040832102</v>
      </c>
      <c r="U1145" s="16"/>
      <c r="V1145" s="16">
        <v>-0.25532960391729898</v>
      </c>
      <c r="W1145" s="16">
        <v>-0.354047036350085</v>
      </c>
      <c r="X1145" s="16">
        <v>-0.384520516808871</v>
      </c>
      <c r="Y1145" s="16">
        <v>-0.45129126284986698</v>
      </c>
      <c r="Z1145" s="16"/>
      <c r="AA1145" s="16">
        <v>-0.31082418204200002</v>
      </c>
      <c r="AB1145" s="16">
        <v>-0.33556764873154399</v>
      </c>
      <c r="AC1145" s="16">
        <v>-0.30079824704352398</v>
      </c>
      <c r="AD1145" s="16">
        <v>-0.42151592031450602</v>
      </c>
      <c r="AE1145" s="16">
        <v>-0.30073951163266399</v>
      </c>
      <c r="AF1145" s="16">
        <v>-0.47946246457832098</v>
      </c>
      <c r="AG1145" s="16"/>
      <c r="AH1145" s="16">
        <v>-0.33653391115088999</v>
      </c>
      <c r="AI1145" s="16">
        <v>-0.44178146265472601</v>
      </c>
      <c r="AJ1145" s="16"/>
      <c r="AK1145" s="16">
        <v>-0.35287636895495</v>
      </c>
      <c r="AL1145" s="16">
        <v>-0.41242346670721902</v>
      </c>
      <c r="AM1145" s="16"/>
      <c r="AN1145" s="16">
        <v>-0.32471122613906001</v>
      </c>
      <c r="AO1145" s="16">
        <v>-0.44562609015450599</v>
      </c>
      <c r="AP1145" s="16"/>
      <c r="AQ1145" s="16">
        <v>-0.315014733512751</v>
      </c>
      <c r="AR1145" s="16">
        <v>-0.32325641055681498</v>
      </c>
      <c r="AS1145" s="16">
        <v>-0.51964535960356795</v>
      </c>
      <c r="AT1145" s="16"/>
      <c r="AU1145" s="16">
        <v>-0.39021791422369301</v>
      </c>
      <c r="AV1145" s="16">
        <v>-0.29753724101469597</v>
      </c>
      <c r="AW1145" s="16"/>
      <c r="AX1145" s="16">
        <v>-0.373331029320013</v>
      </c>
      <c r="AY1145" s="16">
        <v>-0.29712459917684803</v>
      </c>
      <c r="AZ1145" s="16"/>
      <c r="BA1145" s="16">
        <v>-0.41079148156296302</v>
      </c>
      <c r="BB1145" s="16">
        <v>-0.57951164751540796</v>
      </c>
      <c r="BC1145" s="16"/>
      <c r="BD1145" s="16">
        <v>-0.403013534031476</v>
      </c>
      <c r="BE1145" s="16">
        <v>-0.42431301247741099</v>
      </c>
    </row>
    <row r="1146" spans="2:57" x14ac:dyDescent="0.35">
      <c r="C1146" s="16"/>
      <c r="D1146" s="16"/>
      <c r="E1146" s="16"/>
      <c r="F1146" s="16"/>
      <c r="G1146" s="16"/>
      <c r="H1146" s="16"/>
      <c r="I1146" s="16"/>
      <c r="J1146" s="16"/>
      <c r="K1146" s="16"/>
      <c r="L1146" s="16"/>
      <c r="M1146" s="16"/>
      <c r="N1146" s="16"/>
      <c r="O1146" s="16"/>
      <c r="P1146" s="16"/>
      <c r="Q1146" s="16"/>
      <c r="R1146" s="16"/>
      <c r="S1146" s="16"/>
      <c r="T1146" s="16"/>
      <c r="U1146" s="16"/>
      <c r="V1146" s="16"/>
      <c r="W1146" s="16"/>
      <c r="X1146" s="16"/>
      <c r="Y1146" s="16"/>
      <c r="Z1146" s="16"/>
      <c r="AA1146" s="16"/>
      <c r="AB1146" s="16"/>
      <c r="AC1146" s="16"/>
      <c r="AD1146" s="16"/>
      <c r="AE1146" s="16"/>
      <c r="AF1146" s="16"/>
      <c r="AG1146" s="16"/>
      <c r="AH1146" s="16"/>
      <c r="AI1146" s="16"/>
      <c r="AJ1146" s="16"/>
      <c r="AK1146" s="16"/>
      <c r="AL1146" s="16"/>
      <c r="AM1146" s="16"/>
      <c r="AN1146" s="16"/>
      <c r="AO1146" s="16"/>
      <c r="AP1146" s="16"/>
      <c r="AQ1146" s="16"/>
      <c r="AR1146" s="16"/>
      <c r="AS1146" s="16"/>
      <c r="AT1146" s="16"/>
      <c r="AU1146" s="16"/>
      <c r="AV1146" s="16"/>
      <c r="AW1146" s="16"/>
      <c r="AX1146" s="16"/>
      <c r="AY1146" s="16"/>
      <c r="AZ1146" s="16"/>
      <c r="BA1146" s="16"/>
      <c r="BB1146" s="16"/>
      <c r="BC1146" s="16"/>
      <c r="BD1146" s="16"/>
      <c r="BE1146" s="16"/>
    </row>
    <row r="1147" spans="2:57" x14ac:dyDescent="0.35">
      <c r="B1147" s="7" t="s">
        <v>827</v>
      </c>
      <c r="C1147" s="16"/>
      <c r="D1147" s="16"/>
      <c r="E1147" s="16"/>
      <c r="F1147" s="16"/>
      <c r="G1147" s="16"/>
      <c r="H1147" s="16"/>
      <c r="I1147" s="16"/>
      <c r="J1147" s="16"/>
      <c r="K1147" s="16"/>
      <c r="L1147" s="16"/>
      <c r="M1147" s="16"/>
      <c r="N1147" s="16"/>
      <c r="O1147" s="16"/>
      <c r="P1147" s="16"/>
      <c r="Q1147" s="16"/>
      <c r="R1147" s="16"/>
      <c r="S1147" s="16"/>
      <c r="T1147" s="16"/>
      <c r="U1147" s="16"/>
      <c r="V1147" s="16"/>
      <c r="W1147" s="16"/>
      <c r="X1147" s="16"/>
      <c r="Y1147" s="16"/>
      <c r="Z1147" s="16"/>
      <c r="AA1147" s="16"/>
      <c r="AB1147" s="16"/>
      <c r="AC1147" s="16"/>
      <c r="AD1147" s="16"/>
      <c r="AE1147" s="16"/>
      <c r="AF1147" s="16"/>
      <c r="AG1147" s="16"/>
      <c r="AH1147" s="16"/>
      <c r="AI1147" s="16"/>
      <c r="AJ1147" s="16"/>
      <c r="AK1147" s="16"/>
      <c r="AL1147" s="16"/>
      <c r="AM1147" s="16"/>
      <c r="AN1147" s="16"/>
      <c r="AO1147" s="16"/>
      <c r="AP1147" s="16"/>
      <c r="AQ1147" s="16"/>
      <c r="AR1147" s="16"/>
      <c r="AS1147" s="16"/>
      <c r="AT1147" s="16"/>
      <c r="AU1147" s="16"/>
      <c r="AV1147" s="16"/>
      <c r="AW1147" s="16"/>
      <c r="AX1147" s="16"/>
      <c r="AY1147" s="16"/>
      <c r="AZ1147" s="16"/>
      <c r="BA1147" s="16"/>
      <c r="BB1147" s="16"/>
      <c r="BC1147" s="16"/>
      <c r="BD1147" s="16"/>
      <c r="BE1147" s="16"/>
    </row>
    <row r="1148" spans="2:57" x14ac:dyDescent="0.35">
      <c r="B1148" s="15" t="s">
        <v>14</v>
      </c>
      <c r="C1148" s="16"/>
      <c r="D1148" s="16"/>
      <c r="E1148" s="16"/>
      <c r="F1148" s="16"/>
      <c r="G1148" s="16"/>
      <c r="H1148" s="16"/>
      <c r="I1148" s="16"/>
      <c r="J1148" s="16"/>
      <c r="K1148" s="16"/>
      <c r="L1148" s="16"/>
      <c r="M1148" s="16"/>
      <c r="N1148" s="16"/>
      <c r="O1148" s="16"/>
      <c r="P1148" s="16"/>
      <c r="Q1148" s="16"/>
      <c r="R1148" s="16"/>
      <c r="S1148" s="16"/>
      <c r="T1148" s="16"/>
      <c r="U1148" s="16"/>
      <c r="V1148" s="16"/>
      <c r="W1148" s="16"/>
      <c r="X1148" s="16"/>
      <c r="Y1148" s="16"/>
      <c r="Z1148" s="16"/>
      <c r="AA1148" s="16"/>
      <c r="AB1148" s="16"/>
      <c r="AC1148" s="16"/>
      <c r="AD1148" s="16"/>
      <c r="AE1148" s="16"/>
      <c r="AF1148" s="16"/>
      <c r="AG1148" s="16"/>
      <c r="AH1148" s="16"/>
      <c r="AI1148" s="16"/>
      <c r="AJ1148" s="16"/>
      <c r="AK1148" s="16"/>
      <c r="AL1148" s="16"/>
      <c r="AM1148" s="16"/>
      <c r="AN1148" s="16"/>
      <c r="AO1148" s="16"/>
      <c r="AP1148" s="16"/>
      <c r="AQ1148" s="16"/>
      <c r="AR1148" s="16"/>
      <c r="AS1148" s="16"/>
      <c r="AT1148" s="16"/>
      <c r="AU1148" s="16"/>
      <c r="AV1148" s="16"/>
      <c r="AW1148" s="16"/>
      <c r="AX1148" s="16"/>
      <c r="AY1148" s="16"/>
      <c r="AZ1148" s="16"/>
      <c r="BA1148" s="16"/>
      <c r="BB1148" s="16"/>
      <c r="BC1148" s="16"/>
      <c r="BD1148" s="16"/>
      <c r="BE1148" s="16"/>
    </row>
    <row r="1149" spans="2:57" x14ac:dyDescent="0.35">
      <c r="B1149" t="s">
        <v>414</v>
      </c>
      <c r="C1149" s="16">
        <v>0.28920101230129902</v>
      </c>
      <c r="D1149" s="16">
        <v>0.31023176056841201</v>
      </c>
      <c r="E1149" s="16">
        <v>0.26821810554006298</v>
      </c>
      <c r="F1149" s="16"/>
      <c r="G1149" s="16">
        <v>0.19786484517894001</v>
      </c>
      <c r="H1149" s="16">
        <v>0.30308856608717</v>
      </c>
      <c r="I1149" s="16">
        <v>0.30956029912045502</v>
      </c>
      <c r="J1149" s="16">
        <v>0.304393349857976</v>
      </c>
      <c r="K1149" s="16">
        <v>0.291587504350798</v>
      </c>
      <c r="L1149" s="16">
        <v>0.30117162302669398</v>
      </c>
      <c r="M1149" s="16"/>
      <c r="N1149" s="16">
        <v>0.242840813856464</v>
      </c>
      <c r="O1149" s="16">
        <v>0.28635510738159198</v>
      </c>
      <c r="P1149" s="16">
        <v>0.31087292707815201</v>
      </c>
      <c r="Q1149" s="16">
        <v>0.28994725628999402</v>
      </c>
      <c r="R1149" s="16"/>
      <c r="S1149" s="16">
        <v>0.29455748936297299</v>
      </c>
      <c r="T1149" s="16">
        <v>0.280725512372615</v>
      </c>
      <c r="U1149" s="16"/>
      <c r="V1149" s="16">
        <v>0.32142134345342999</v>
      </c>
      <c r="W1149" s="16">
        <v>0.27321195199624998</v>
      </c>
      <c r="X1149" s="16">
        <v>0.26845784846304399</v>
      </c>
      <c r="Y1149" s="16">
        <v>0.383082052100848</v>
      </c>
      <c r="Z1149" s="16"/>
      <c r="AA1149" s="16">
        <v>0.234944560866333</v>
      </c>
      <c r="AB1149" s="16">
        <v>0.33132324880277803</v>
      </c>
      <c r="AC1149" s="16">
        <v>0.31468424535324502</v>
      </c>
      <c r="AD1149" s="16">
        <v>0.28993716339636499</v>
      </c>
      <c r="AE1149" s="16">
        <v>0.36019381159652503</v>
      </c>
      <c r="AF1149" s="16">
        <v>0.43620757080859401</v>
      </c>
      <c r="AG1149" s="16"/>
      <c r="AH1149" s="16">
        <v>0.293634212934548</v>
      </c>
      <c r="AI1149" s="16">
        <v>0.30616414874704001</v>
      </c>
      <c r="AJ1149" s="16"/>
      <c r="AK1149" s="16">
        <v>0.28272540107824601</v>
      </c>
      <c r="AL1149" s="16">
        <v>0.32357355411612798</v>
      </c>
      <c r="AM1149" s="16"/>
      <c r="AN1149" s="16">
        <v>0.26915499159025602</v>
      </c>
      <c r="AO1149" s="16">
        <v>0.31419602371071598</v>
      </c>
      <c r="AP1149" s="16"/>
      <c r="AQ1149" s="16">
        <v>0.27510427846505298</v>
      </c>
      <c r="AR1149" s="16">
        <v>0.29370476264958501</v>
      </c>
      <c r="AS1149" s="16">
        <v>0.31819907568821398</v>
      </c>
      <c r="AT1149" s="16"/>
      <c r="AU1149" s="16">
        <v>0.30854560128820102</v>
      </c>
      <c r="AV1149" s="16">
        <v>0.271483381076771</v>
      </c>
      <c r="AW1149" s="16"/>
      <c r="AX1149" s="16">
        <v>0.29588094511569102</v>
      </c>
      <c r="AY1149" s="16">
        <v>0.29873679139121401</v>
      </c>
      <c r="AZ1149" s="16"/>
      <c r="BA1149" s="16">
        <v>0.30157925714812001</v>
      </c>
      <c r="BB1149" s="16">
        <v>0.398112081333725</v>
      </c>
      <c r="BC1149" s="16"/>
      <c r="BD1149" s="16">
        <v>0.28176333485414901</v>
      </c>
      <c r="BE1149" s="16">
        <v>0.33089506397153801</v>
      </c>
    </row>
    <row r="1150" spans="2:57" x14ac:dyDescent="0.35">
      <c r="B1150" t="s">
        <v>415</v>
      </c>
      <c r="C1150" s="16">
        <v>0.35002446722068298</v>
      </c>
      <c r="D1150" s="16">
        <v>0.378753946106761</v>
      </c>
      <c r="E1150" s="16">
        <v>0.32035578679314802</v>
      </c>
      <c r="F1150" s="16"/>
      <c r="G1150" s="16">
        <v>0.32627385354440702</v>
      </c>
      <c r="H1150" s="16">
        <v>0.31077891799762802</v>
      </c>
      <c r="I1150" s="16">
        <v>0.361019028074478</v>
      </c>
      <c r="J1150" s="16">
        <v>0.33001334928777998</v>
      </c>
      <c r="K1150" s="16">
        <v>0.38582675965983998</v>
      </c>
      <c r="L1150" s="16">
        <v>0.37526759663471299</v>
      </c>
      <c r="M1150" s="16"/>
      <c r="N1150" s="16">
        <v>0.40761694856980202</v>
      </c>
      <c r="O1150" s="16">
        <v>0.32762390170156303</v>
      </c>
      <c r="P1150" s="16">
        <v>0.36543305367254603</v>
      </c>
      <c r="Q1150" s="16">
        <v>0.30369361904415199</v>
      </c>
      <c r="R1150" s="16"/>
      <c r="S1150" s="16">
        <v>0.375289663540743</v>
      </c>
      <c r="T1150" s="16">
        <v>0.31537155256097998</v>
      </c>
      <c r="U1150" s="16"/>
      <c r="V1150" s="16">
        <v>0.23955583780606199</v>
      </c>
      <c r="W1150" s="16">
        <v>0.38052129448098199</v>
      </c>
      <c r="X1150" s="16">
        <v>0.395192710458518</v>
      </c>
      <c r="Y1150" s="16">
        <v>0.41746799617349001</v>
      </c>
      <c r="Z1150" s="16"/>
      <c r="AA1150" s="16">
        <v>0.30388746746332301</v>
      </c>
      <c r="AB1150" s="16">
        <v>0.33363917410537203</v>
      </c>
      <c r="AC1150" s="16">
        <v>0.40300731761076197</v>
      </c>
      <c r="AD1150" s="16">
        <v>0.38903457825558801</v>
      </c>
      <c r="AE1150" s="16">
        <v>0.42415132056555999</v>
      </c>
      <c r="AF1150" s="16">
        <v>0.37323605570479201</v>
      </c>
      <c r="AG1150" s="16"/>
      <c r="AH1150" s="16">
        <v>0.35896129571057001</v>
      </c>
      <c r="AI1150" s="16">
        <v>0.38004184132170399</v>
      </c>
      <c r="AJ1150" s="16"/>
      <c r="AK1150" s="16">
        <v>0.34892460905267197</v>
      </c>
      <c r="AL1150" s="16">
        <v>0.38748212666044701</v>
      </c>
      <c r="AM1150" s="16"/>
      <c r="AN1150" s="16">
        <v>0.39432039333776298</v>
      </c>
      <c r="AO1150" s="16">
        <v>0.38220379050068098</v>
      </c>
      <c r="AP1150" s="16"/>
      <c r="AQ1150" s="16">
        <v>0.41299360553110398</v>
      </c>
      <c r="AR1150" s="16">
        <v>0.31250278267569198</v>
      </c>
      <c r="AS1150" s="16">
        <v>0.40094254294132498</v>
      </c>
      <c r="AT1150" s="16"/>
      <c r="AU1150" s="16">
        <v>0.36468698498934699</v>
      </c>
      <c r="AV1150" s="16">
        <v>0.33630510206139802</v>
      </c>
      <c r="AW1150" s="16"/>
      <c r="AX1150" s="16">
        <v>0.37131319747584102</v>
      </c>
      <c r="AY1150" s="16">
        <v>0.32158870129976702</v>
      </c>
      <c r="AZ1150" s="16"/>
      <c r="BA1150" s="16">
        <v>0.40886492752794701</v>
      </c>
      <c r="BB1150" s="16">
        <v>0.38237966599443501</v>
      </c>
      <c r="BC1150" s="16"/>
      <c r="BD1150" s="16">
        <v>0.407502513493605</v>
      </c>
      <c r="BE1150" s="16">
        <v>0.39453439495729198</v>
      </c>
    </row>
    <row r="1151" spans="2:57" x14ac:dyDescent="0.35">
      <c r="B1151" t="s">
        <v>416</v>
      </c>
      <c r="C1151" s="16">
        <v>0.17283750660518801</v>
      </c>
      <c r="D1151" s="16">
        <v>0.17495583745655499</v>
      </c>
      <c r="E1151" s="16">
        <v>0.17250490636243099</v>
      </c>
      <c r="F1151" s="16"/>
      <c r="G1151" s="16">
        <v>0.295770491290759</v>
      </c>
      <c r="H1151" s="16">
        <v>0.15112168989522601</v>
      </c>
      <c r="I1151" s="16">
        <v>0.18077724678446799</v>
      </c>
      <c r="J1151" s="16">
        <v>0.20164512472624799</v>
      </c>
      <c r="K1151" s="16">
        <v>0.129205745527049</v>
      </c>
      <c r="L1151" s="16">
        <v>0.12654597923355099</v>
      </c>
      <c r="M1151" s="16"/>
      <c r="N1151" s="16">
        <v>0.13797216868192799</v>
      </c>
      <c r="O1151" s="16">
        <v>0.190044537846072</v>
      </c>
      <c r="P1151" s="16">
        <v>0.157190385184068</v>
      </c>
      <c r="Q1151" s="16">
        <v>0.20785941160506</v>
      </c>
      <c r="R1151" s="16"/>
      <c r="S1151" s="16">
        <v>0.13392736468390901</v>
      </c>
      <c r="T1151" s="16">
        <v>0.23331228045626701</v>
      </c>
      <c r="U1151" s="16"/>
      <c r="V1151" s="16">
        <v>0.14290941560020801</v>
      </c>
      <c r="W1151" s="16">
        <v>0.18961791338803</v>
      </c>
      <c r="X1151" s="16">
        <v>0.19105223407515401</v>
      </c>
      <c r="Y1151" s="16">
        <v>7.6196964985356205E-2</v>
      </c>
      <c r="Z1151" s="16"/>
      <c r="AA1151" s="16">
        <v>0.215263126140669</v>
      </c>
      <c r="AB1151" s="16">
        <v>0.14570221955012899</v>
      </c>
      <c r="AC1151" s="16">
        <v>0.16703949064218401</v>
      </c>
      <c r="AD1151" s="16">
        <v>0.16745351291326299</v>
      </c>
      <c r="AE1151" s="16">
        <v>0.1037031679065</v>
      </c>
      <c r="AF1151" s="16">
        <v>5.22247816117671E-2</v>
      </c>
      <c r="AG1151" s="16"/>
      <c r="AH1151" s="16">
        <v>0.17208246423782</v>
      </c>
      <c r="AI1151" s="16">
        <v>0.15610489325652999</v>
      </c>
      <c r="AJ1151" s="16"/>
      <c r="AK1151" s="16">
        <v>0.19100079725245001</v>
      </c>
      <c r="AL1151" s="16">
        <v>0.137972784976547</v>
      </c>
      <c r="AM1151" s="16"/>
      <c r="AN1151" s="16">
        <v>0.169090525120866</v>
      </c>
      <c r="AO1151" s="16">
        <v>0.14530075052068001</v>
      </c>
      <c r="AP1151" s="16"/>
      <c r="AQ1151" s="16">
        <v>0.16300741314019601</v>
      </c>
      <c r="AR1151" s="16">
        <v>0.206997510957175</v>
      </c>
      <c r="AS1151" s="16">
        <v>0.14107145522480499</v>
      </c>
      <c r="AT1151" s="16"/>
      <c r="AU1151" s="16">
        <v>0.15897352566860501</v>
      </c>
      <c r="AV1151" s="16">
        <v>0.18713082039700399</v>
      </c>
      <c r="AW1151" s="16"/>
      <c r="AX1151" s="16">
        <v>0.169656727331783</v>
      </c>
      <c r="AY1151" s="16">
        <v>0.14519555252281999</v>
      </c>
      <c r="AZ1151" s="16"/>
      <c r="BA1151" s="16">
        <v>0.15648763446707301</v>
      </c>
      <c r="BB1151" s="16">
        <v>0.10926625829431399</v>
      </c>
      <c r="BC1151" s="16"/>
      <c r="BD1151" s="16">
        <v>0.165105026801601</v>
      </c>
      <c r="BE1151" s="16">
        <v>0.150388244388831</v>
      </c>
    </row>
    <row r="1152" spans="2:57" x14ac:dyDescent="0.35">
      <c r="B1152" t="s">
        <v>417</v>
      </c>
      <c r="C1152" s="16">
        <v>4.4591306296119897E-2</v>
      </c>
      <c r="D1152" s="16">
        <v>3.7730500957339097E-2</v>
      </c>
      <c r="E1152" s="16">
        <v>5.1525092194341003E-2</v>
      </c>
      <c r="F1152" s="16"/>
      <c r="G1152" s="16">
        <v>5.5775799039222203E-2</v>
      </c>
      <c r="H1152" s="16">
        <v>5.0598834419888002E-2</v>
      </c>
      <c r="I1152" s="16">
        <v>5.0194451888021303E-2</v>
      </c>
      <c r="J1152" s="16">
        <v>3.0667010126843301E-2</v>
      </c>
      <c r="K1152" s="16">
        <v>4.9356013345585301E-2</v>
      </c>
      <c r="L1152" s="16">
        <v>3.5476688328849398E-2</v>
      </c>
      <c r="M1152" s="16"/>
      <c r="N1152" s="16">
        <v>4.9059929786112698E-2</v>
      </c>
      <c r="O1152" s="16">
        <v>4.4643235853832598E-2</v>
      </c>
      <c r="P1152" s="16">
        <v>4.6430220335496902E-2</v>
      </c>
      <c r="Q1152" s="16">
        <v>3.8403796154024103E-2</v>
      </c>
      <c r="R1152" s="16"/>
      <c r="S1152" s="16">
        <v>5.0445760898685299E-2</v>
      </c>
      <c r="T1152" s="16">
        <v>3.5119062792856301E-2</v>
      </c>
      <c r="U1152" s="16"/>
      <c r="V1152" s="16">
        <v>6.7271236203559903E-2</v>
      </c>
      <c r="W1152" s="16">
        <v>4.1408361939524102E-2</v>
      </c>
      <c r="X1152" s="16">
        <v>3.1561972675316602E-2</v>
      </c>
      <c r="Y1152" s="16">
        <v>2.9987604790085502E-2</v>
      </c>
      <c r="Z1152" s="16"/>
      <c r="AA1152" s="16">
        <v>5.8368613414836998E-2</v>
      </c>
      <c r="AB1152" s="16">
        <v>4.1811306891220798E-2</v>
      </c>
      <c r="AC1152" s="16">
        <v>1.4167709983900101E-2</v>
      </c>
      <c r="AD1152" s="16">
        <v>4.2575962057374399E-2</v>
      </c>
      <c r="AE1152" s="16">
        <v>2.3757080060763502E-2</v>
      </c>
      <c r="AF1152" s="16">
        <v>5.8457365273166299E-2</v>
      </c>
      <c r="AG1152" s="16"/>
      <c r="AH1152" s="16">
        <v>4.7112941030965701E-2</v>
      </c>
      <c r="AI1152" s="16">
        <v>5.2966865244851703E-2</v>
      </c>
      <c r="AJ1152" s="16"/>
      <c r="AK1152" s="16">
        <v>5.4719962793659399E-2</v>
      </c>
      <c r="AL1152" s="16">
        <v>4.4468482632597901E-2</v>
      </c>
      <c r="AM1152" s="16"/>
      <c r="AN1152" s="16">
        <v>5.2278982176804399E-2</v>
      </c>
      <c r="AO1152" s="16">
        <v>4.2125537728420898E-2</v>
      </c>
      <c r="AP1152" s="16"/>
      <c r="AQ1152" s="16">
        <v>4.6189452171117903E-2</v>
      </c>
      <c r="AR1152" s="16">
        <v>3.9864369106653398E-2</v>
      </c>
      <c r="AS1152" s="16">
        <v>4.67152090396998E-2</v>
      </c>
      <c r="AT1152" s="16"/>
      <c r="AU1152" s="16">
        <v>4.5441105313850302E-2</v>
      </c>
      <c r="AV1152" s="16">
        <v>4.4370317052746799E-2</v>
      </c>
      <c r="AW1152" s="16"/>
      <c r="AX1152" s="16">
        <v>4.39658389685871E-2</v>
      </c>
      <c r="AY1152" s="16">
        <v>3.2766544283616299E-2</v>
      </c>
      <c r="AZ1152" s="16"/>
      <c r="BA1152" s="16">
        <v>5.4015884655701701E-2</v>
      </c>
      <c r="BB1152" s="16">
        <v>3.2179500684892497E-2</v>
      </c>
      <c r="BC1152" s="16"/>
      <c r="BD1152" s="16">
        <v>6.2899634873934795E-2</v>
      </c>
      <c r="BE1152" s="16">
        <v>4.0434306958189399E-2</v>
      </c>
    </row>
    <row r="1153" spans="2:57" x14ac:dyDescent="0.35">
      <c r="B1153" t="s">
        <v>418</v>
      </c>
      <c r="C1153" s="16">
        <v>3.1849449453738299E-2</v>
      </c>
      <c r="D1153" s="16">
        <v>2.89253692688663E-2</v>
      </c>
      <c r="E1153" s="16">
        <v>3.4929102142282002E-2</v>
      </c>
      <c r="F1153" s="16"/>
      <c r="G1153" s="16">
        <v>3.9093630005514898E-2</v>
      </c>
      <c r="H1153" s="16">
        <v>4.5394465165175799E-2</v>
      </c>
      <c r="I1153" s="16">
        <v>6.4411406979311206E-2</v>
      </c>
      <c r="J1153" s="16">
        <v>2.8368622001713001E-2</v>
      </c>
      <c r="K1153" s="16">
        <v>9.8815137917116005E-3</v>
      </c>
      <c r="L1153" s="16">
        <v>1.0957236741359301E-2</v>
      </c>
      <c r="M1153" s="16"/>
      <c r="N1153" s="16">
        <v>2.8348683339937699E-2</v>
      </c>
      <c r="O1153" s="16">
        <v>3.3574489433672097E-2</v>
      </c>
      <c r="P1153" s="16">
        <v>2.0283636467181801E-2</v>
      </c>
      <c r="Q1153" s="16">
        <v>5.1422756484070201E-2</v>
      </c>
      <c r="R1153" s="16"/>
      <c r="S1153" s="16">
        <v>1.7793569622571299E-2</v>
      </c>
      <c r="T1153" s="16">
        <v>5.0012027336234E-2</v>
      </c>
      <c r="U1153" s="16"/>
      <c r="V1153" s="16">
        <v>6.48253455570134E-2</v>
      </c>
      <c r="W1153" s="16">
        <v>1.07568750859639E-2</v>
      </c>
      <c r="X1153" s="16">
        <v>3.3361064019173499E-2</v>
      </c>
      <c r="Y1153" s="16">
        <v>1.21427494819971E-2</v>
      </c>
      <c r="Z1153" s="16"/>
      <c r="AA1153" s="16">
        <v>4.3953709487394202E-2</v>
      </c>
      <c r="AB1153" s="16">
        <v>3.2854942676831402E-2</v>
      </c>
      <c r="AC1153" s="16">
        <v>1.75249094269961E-2</v>
      </c>
      <c r="AD1153" s="16">
        <v>1.6717994576716199E-2</v>
      </c>
      <c r="AE1153" s="16">
        <v>2.7450923127859499E-2</v>
      </c>
      <c r="AF1153" s="16">
        <v>3.6129762042626898E-2</v>
      </c>
      <c r="AG1153" s="16"/>
      <c r="AH1153" s="16">
        <v>2.9646237072699901E-2</v>
      </c>
      <c r="AI1153" s="16">
        <v>3.1754213146976497E-2</v>
      </c>
      <c r="AJ1153" s="16"/>
      <c r="AK1153" s="16">
        <v>3.6803496098355898E-2</v>
      </c>
      <c r="AL1153" s="16">
        <v>6.5161820303202798E-3</v>
      </c>
      <c r="AM1153" s="16"/>
      <c r="AN1153" s="16">
        <v>2.2819937546109999E-2</v>
      </c>
      <c r="AO1153" s="16">
        <v>3.9797441431342E-2</v>
      </c>
      <c r="AP1153" s="16"/>
      <c r="AQ1153" s="16">
        <v>1.3143167424232501E-2</v>
      </c>
      <c r="AR1153" s="16">
        <v>4.5152159001746302E-2</v>
      </c>
      <c r="AS1153" s="16">
        <v>2.3377757305018902E-2</v>
      </c>
      <c r="AT1153" s="16"/>
      <c r="AU1153" s="16">
        <v>3.24835880181438E-2</v>
      </c>
      <c r="AV1153" s="16">
        <v>2.7894640238881701E-2</v>
      </c>
      <c r="AW1153" s="16"/>
      <c r="AX1153" s="16">
        <v>2.9833817832067001E-2</v>
      </c>
      <c r="AY1153" s="16">
        <v>1.3814041656731901E-2</v>
      </c>
      <c r="AZ1153" s="16"/>
      <c r="BA1153" s="16">
        <v>2.72962176812141E-2</v>
      </c>
      <c r="BB1153" s="16">
        <v>5.2574780432813002E-2</v>
      </c>
      <c r="BC1153" s="16"/>
      <c r="BD1153" s="16">
        <v>2.2354662790933701E-2</v>
      </c>
      <c r="BE1153" s="16">
        <v>2.4764441101757101E-2</v>
      </c>
    </row>
    <row r="1154" spans="2:57" x14ac:dyDescent="0.35">
      <c r="B1154" t="s">
        <v>110</v>
      </c>
      <c r="C1154" s="16">
        <v>0.11149625812297199</v>
      </c>
      <c r="D1154" s="16">
        <v>6.9402585642066694E-2</v>
      </c>
      <c r="E1154" s="16">
        <v>0.15246700696773599</v>
      </c>
      <c r="F1154" s="16"/>
      <c r="G1154" s="16">
        <v>8.5221380941156402E-2</v>
      </c>
      <c r="H1154" s="16">
        <v>0.139017526434912</v>
      </c>
      <c r="I1154" s="16">
        <v>3.4037567153267098E-2</v>
      </c>
      <c r="J1154" s="16">
        <v>0.104912543999439</v>
      </c>
      <c r="K1154" s="16">
        <v>0.134142463325016</v>
      </c>
      <c r="L1154" s="16">
        <v>0.150580876034833</v>
      </c>
      <c r="M1154" s="16"/>
      <c r="N1154" s="16">
        <v>0.134161455765755</v>
      </c>
      <c r="O1154" s="16">
        <v>0.117758727783268</v>
      </c>
      <c r="P1154" s="16">
        <v>9.9789777262555293E-2</v>
      </c>
      <c r="Q1154" s="16">
        <v>0.1086731604227</v>
      </c>
      <c r="R1154" s="16"/>
      <c r="S1154" s="16">
        <v>0.127986151891119</v>
      </c>
      <c r="T1154" s="16">
        <v>8.5459564481048494E-2</v>
      </c>
      <c r="U1154" s="16"/>
      <c r="V1154" s="16">
        <v>0.16401682137972701</v>
      </c>
      <c r="W1154" s="16">
        <v>0.10448360310925001</v>
      </c>
      <c r="X1154" s="16">
        <v>8.0374170308794096E-2</v>
      </c>
      <c r="Y1154" s="16">
        <v>8.1122632468223294E-2</v>
      </c>
      <c r="Z1154" s="16"/>
      <c r="AA1154" s="16">
        <v>0.143582522627443</v>
      </c>
      <c r="AB1154" s="16">
        <v>0.11466910797367</v>
      </c>
      <c r="AC1154" s="16">
        <v>8.3576326982912397E-2</v>
      </c>
      <c r="AD1154" s="16">
        <v>9.4280788800693696E-2</v>
      </c>
      <c r="AE1154" s="16">
        <v>6.0743696742791203E-2</v>
      </c>
      <c r="AF1154" s="16">
        <v>4.37444645590543E-2</v>
      </c>
      <c r="AG1154" s="16"/>
      <c r="AH1154" s="16">
        <v>9.85628490133965E-2</v>
      </c>
      <c r="AI1154" s="16">
        <v>7.2968038282898801E-2</v>
      </c>
      <c r="AJ1154" s="16"/>
      <c r="AK1154" s="16">
        <v>8.5825733724616604E-2</v>
      </c>
      <c r="AL1154" s="16">
        <v>9.9986869583960497E-2</v>
      </c>
      <c r="AM1154" s="16"/>
      <c r="AN1154" s="16">
        <v>9.2335170228201299E-2</v>
      </c>
      <c r="AO1154" s="16">
        <v>7.6376456108160004E-2</v>
      </c>
      <c r="AP1154" s="16"/>
      <c r="AQ1154" s="16">
        <v>8.95620832682959E-2</v>
      </c>
      <c r="AR1154" s="16">
        <v>0.10177841560914901</v>
      </c>
      <c r="AS1154" s="16">
        <v>6.9693959800937705E-2</v>
      </c>
      <c r="AT1154" s="16"/>
      <c r="AU1154" s="16">
        <v>8.9869194721852799E-2</v>
      </c>
      <c r="AV1154" s="16">
        <v>0.132815739173198</v>
      </c>
      <c r="AW1154" s="16"/>
      <c r="AX1154" s="16">
        <v>8.9349473276031197E-2</v>
      </c>
      <c r="AY1154" s="16">
        <v>0.18789836884585201</v>
      </c>
      <c r="AZ1154" s="16"/>
      <c r="BA1154" s="16">
        <v>5.1756078519944203E-2</v>
      </c>
      <c r="BB1154" s="16">
        <v>2.5487713259820601E-2</v>
      </c>
      <c r="BC1154" s="16"/>
      <c r="BD1154" s="16">
        <v>6.0374827185776303E-2</v>
      </c>
      <c r="BE1154" s="16">
        <v>5.8983548622393203E-2</v>
      </c>
    </row>
    <row r="1155" spans="2:57" x14ac:dyDescent="0.35">
      <c r="B1155" t="s">
        <v>419</v>
      </c>
      <c r="C1155" s="16">
        <v>0.63922547952198105</v>
      </c>
      <c r="D1155" s="16">
        <v>0.688985706675173</v>
      </c>
      <c r="E1155" s="16">
        <v>0.58857389233321</v>
      </c>
      <c r="F1155" s="16"/>
      <c r="G1155" s="16">
        <v>0.52413869872334695</v>
      </c>
      <c r="H1155" s="16">
        <v>0.61386748408479797</v>
      </c>
      <c r="I1155" s="16">
        <v>0.67057932719493296</v>
      </c>
      <c r="J1155" s="16">
        <v>0.63440669914575598</v>
      </c>
      <c r="K1155" s="16">
        <v>0.67741426401063798</v>
      </c>
      <c r="L1155" s="16">
        <v>0.67643921966140697</v>
      </c>
      <c r="M1155" s="16"/>
      <c r="N1155" s="16">
        <v>0.65045776242626596</v>
      </c>
      <c r="O1155" s="16">
        <v>0.61397900908315495</v>
      </c>
      <c r="P1155" s="16">
        <v>0.67630598075069803</v>
      </c>
      <c r="Q1155" s="16">
        <v>0.593640875334146</v>
      </c>
      <c r="R1155" s="16"/>
      <c r="S1155" s="16">
        <v>0.66984715290371599</v>
      </c>
      <c r="T1155" s="16">
        <v>0.59609706493359504</v>
      </c>
      <c r="U1155" s="16"/>
      <c r="V1155" s="16">
        <v>0.56097718125949203</v>
      </c>
      <c r="W1155" s="16">
        <v>0.65373324647723197</v>
      </c>
      <c r="X1155" s="16">
        <v>0.66365055892156199</v>
      </c>
      <c r="Y1155" s="16">
        <v>0.80055004827433796</v>
      </c>
      <c r="Z1155" s="16"/>
      <c r="AA1155" s="16">
        <v>0.53883202832965604</v>
      </c>
      <c r="AB1155" s="16">
        <v>0.664962422908149</v>
      </c>
      <c r="AC1155" s="16">
        <v>0.71769156296400705</v>
      </c>
      <c r="AD1155" s="16">
        <v>0.67897174165195295</v>
      </c>
      <c r="AE1155" s="16">
        <v>0.78434513216208501</v>
      </c>
      <c r="AF1155" s="16">
        <v>0.80944362651338497</v>
      </c>
      <c r="AG1155" s="16"/>
      <c r="AH1155" s="16">
        <v>0.65259550864511795</v>
      </c>
      <c r="AI1155" s="16">
        <v>0.68620599006874305</v>
      </c>
      <c r="AJ1155" s="16"/>
      <c r="AK1155" s="16">
        <v>0.63165001013091804</v>
      </c>
      <c r="AL1155" s="16">
        <v>0.71105568077657499</v>
      </c>
      <c r="AM1155" s="16"/>
      <c r="AN1155" s="16">
        <v>0.66347538492801905</v>
      </c>
      <c r="AO1155" s="16">
        <v>0.69639981421139796</v>
      </c>
      <c r="AP1155" s="16"/>
      <c r="AQ1155" s="16">
        <v>0.68809788399615801</v>
      </c>
      <c r="AR1155" s="16">
        <v>0.60620754532527699</v>
      </c>
      <c r="AS1155" s="16">
        <v>0.71914161862953896</v>
      </c>
      <c r="AT1155" s="16"/>
      <c r="AU1155" s="16">
        <v>0.67323258627754801</v>
      </c>
      <c r="AV1155" s="16">
        <v>0.60778848313816902</v>
      </c>
      <c r="AW1155" s="16"/>
      <c r="AX1155" s="16">
        <v>0.66719414259153198</v>
      </c>
      <c r="AY1155" s="16">
        <v>0.62032549269098103</v>
      </c>
      <c r="AZ1155" s="16"/>
      <c r="BA1155" s="16">
        <v>0.71044418467606696</v>
      </c>
      <c r="BB1155" s="16">
        <v>0.78049174732815996</v>
      </c>
      <c r="BC1155" s="16"/>
      <c r="BD1155" s="16">
        <v>0.68926584834775395</v>
      </c>
      <c r="BE1155" s="16">
        <v>0.72542945892883004</v>
      </c>
    </row>
    <row r="1156" spans="2:57" x14ac:dyDescent="0.35">
      <c r="B1156" t="s">
        <v>96</v>
      </c>
      <c r="C1156" s="16">
        <v>-0.52772922139900902</v>
      </c>
      <c r="D1156" s="16">
        <v>-0.61958312103310598</v>
      </c>
      <c r="E1156" s="16">
        <v>-0.43610688536547498</v>
      </c>
      <c r="F1156" s="16"/>
      <c r="G1156" s="16">
        <v>-0.43891731778219101</v>
      </c>
      <c r="H1156" s="16">
        <v>-0.47484995764988602</v>
      </c>
      <c r="I1156" s="16">
        <v>-0.63654176004166496</v>
      </c>
      <c r="J1156" s="16">
        <v>-0.52949415514631704</v>
      </c>
      <c r="K1156" s="16">
        <v>-0.54327180068562198</v>
      </c>
      <c r="L1156" s="16">
        <v>-0.52585834362657402</v>
      </c>
      <c r="M1156" s="16"/>
      <c r="N1156" s="16">
        <v>-0.51629630666050996</v>
      </c>
      <c r="O1156" s="16">
        <v>-0.49622028129988699</v>
      </c>
      <c r="P1156" s="16">
        <v>-0.57651620348814303</v>
      </c>
      <c r="Q1156" s="16">
        <v>-0.48496771491144602</v>
      </c>
      <c r="R1156" s="16"/>
      <c r="S1156" s="16">
        <v>-0.54186100101259704</v>
      </c>
      <c r="T1156" s="16">
        <v>-0.51063750045254597</v>
      </c>
      <c r="U1156" s="16"/>
      <c r="V1156" s="16">
        <v>-0.39696035987976502</v>
      </c>
      <c r="W1156" s="16">
        <v>-0.54924964336798199</v>
      </c>
      <c r="X1156" s="16">
        <v>-0.58327638861276798</v>
      </c>
      <c r="Y1156" s="16">
        <v>-0.71942741580611502</v>
      </c>
      <c r="Z1156" s="16"/>
      <c r="AA1156" s="16">
        <v>-0.39524950570221301</v>
      </c>
      <c r="AB1156" s="16">
        <v>-0.55029331493447897</v>
      </c>
      <c r="AC1156" s="16">
        <v>-0.63411523598109498</v>
      </c>
      <c r="AD1156" s="16">
        <v>-0.58469095285125905</v>
      </c>
      <c r="AE1156" s="16">
        <v>-0.723601435419294</v>
      </c>
      <c r="AF1156" s="16">
        <v>-0.76569916195433096</v>
      </c>
      <c r="AG1156" s="16"/>
      <c r="AH1156" s="16">
        <v>-0.55403265963172099</v>
      </c>
      <c r="AI1156" s="16">
        <v>-0.61323795178584495</v>
      </c>
      <c r="AJ1156" s="16"/>
      <c r="AK1156" s="16">
        <v>-0.54582427640630204</v>
      </c>
      <c r="AL1156" s="16">
        <v>-0.61106881119261403</v>
      </c>
      <c r="AM1156" s="16"/>
      <c r="AN1156" s="16">
        <v>-0.57114021469981702</v>
      </c>
      <c r="AO1156" s="16">
        <v>-0.62002335810323805</v>
      </c>
      <c r="AP1156" s="16"/>
      <c r="AQ1156" s="16">
        <v>-0.59853580072786206</v>
      </c>
      <c r="AR1156" s="16">
        <v>-0.50442912971612797</v>
      </c>
      <c r="AS1156" s="16">
        <v>-0.649447658828601</v>
      </c>
      <c r="AT1156" s="16"/>
      <c r="AU1156" s="16">
        <v>-0.58336339155569505</v>
      </c>
      <c r="AV1156" s="16">
        <v>-0.47497274396497002</v>
      </c>
      <c r="AW1156" s="16"/>
      <c r="AX1156" s="16">
        <v>-0.57784466931550005</v>
      </c>
      <c r="AY1156" s="16">
        <v>-0.43242712384512899</v>
      </c>
      <c r="AZ1156" s="16"/>
      <c r="BA1156" s="16">
        <v>-0.65868810615612305</v>
      </c>
      <c r="BB1156" s="16">
        <v>-0.75500403406834005</v>
      </c>
      <c r="BC1156" s="16"/>
      <c r="BD1156" s="16">
        <v>-0.62889102116197804</v>
      </c>
      <c r="BE1156" s="16">
        <v>-0.66644591030643596</v>
      </c>
    </row>
    <row r="1157" spans="2:57" x14ac:dyDescent="0.35">
      <c r="C1157" s="16"/>
      <c r="D1157" s="16"/>
      <c r="E1157" s="16"/>
      <c r="F1157" s="16"/>
      <c r="G1157" s="16"/>
      <c r="H1157" s="16"/>
      <c r="I1157" s="16"/>
      <c r="J1157" s="16"/>
      <c r="K1157" s="16"/>
      <c r="L1157" s="16"/>
      <c r="M1157" s="16"/>
      <c r="N1157" s="16"/>
      <c r="O1157" s="16"/>
      <c r="P1157" s="16"/>
      <c r="Q1157" s="16"/>
      <c r="R1157" s="16"/>
      <c r="S1157" s="16"/>
      <c r="T1157" s="16"/>
      <c r="U1157" s="16"/>
      <c r="V1157" s="16"/>
      <c r="W1157" s="16"/>
      <c r="X1157" s="16"/>
      <c r="Y1157" s="16"/>
      <c r="Z1157" s="16"/>
      <c r="AA1157" s="16"/>
      <c r="AB1157" s="16"/>
      <c r="AC1157" s="16"/>
      <c r="AD1157" s="16"/>
      <c r="AE1157" s="16"/>
      <c r="AF1157" s="16"/>
      <c r="AG1157" s="16"/>
      <c r="AH1157" s="16"/>
      <c r="AI1157" s="16"/>
      <c r="AJ1157" s="16"/>
      <c r="AK1157" s="16"/>
      <c r="AL1157" s="16"/>
      <c r="AM1157" s="16"/>
      <c r="AN1157" s="16"/>
      <c r="AO1157" s="16"/>
      <c r="AP1157" s="16"/>
      <c r="AQ1157" s="16"/>
      <c r="AR1157" s="16"/>
      <c r="AS1157" s="16"/>
      <c r="AT1157" s="16"/>
      <c r="AU1157" s="16"/>
      <c r="AV1157" s="16"/>
      <c r="AW1157" s="16"/>
      <c r="AX1157" s="16"/>
      <c r="AY1157" s="16"/>
      <c r="AZ1157" s="16"/>
      <c r="BA1157" s="16"/>
      <c r="BB1157" s="16"/>
      <c r="BC1157" s="16"/>
      <c r="BD1157" s="16"/>
      <c r="BE1157" s="16"/>
    </row>
    <row r="1158" spans="2:57" x14ac:dyDescent="0.35">
      <c r="B1158" s="7" t="s">
        <v>828</v>
      </c>
      <c r="C1158" s="16"/>
      <c r="D1158" s="16"/>
      <c r="E1158" s="16"/>
      <c r="F1158" s="16"/>
      <c r="G1158" s="16"/>
      <c r="H1158" s="16"/>
      <c r="I1158" s="16"/>
      <c r="J1158" s="16"/>
      <c r="K1158" s="16"/>
      <c r="L1158" s="16"/>
      <c r="M1158" s="16"/>
      <c r="N1158" s="16"/>
      <c r="O1158" s="16"/>
      <c r="P1158" s="16"/>
      <c r="Q1158" s="16"/>
      <c r="R1158" s="16"/>
      <c r="S1158" s="16"/>
      <c r="T1158" s="16"/>
      <c r="U1158" s="16"/>
      <c r="V1158" s="16"/>
      <c r="W1158" s="16"/>
      <c r="X1158" s="16"/>
      <c r="Y1158" s="16"/>
      <c r="Z1158" s="16"/>
      <c r="AA1158" s="16"/>
      <c r="AB1158" s="16"/>
      <c r="AC1158" s="16"/>
      <c r="AD1158" s="16"/>
      <c r="AE1158" s="16"/>
      <c r="AF1158" s="16"/>
      <c r="AG1158" s="16"/>
      <c r="AH1158" s="16"/>
      <c r="AI1158" s="16"/>
      <c r="AJ1158" s="16"/>
      <c r="AK1158" s="16"/>
      <c r="AL1158" s="16"/>
      <c r="AM1158" s="16"/>
      <c r="AN1158" s="16"/>
      <c r="AO1158" s="16"/>
      <c r="AP1158" s="16"/>
      <c r="AQ1158" s="16"/>
      <c r="AR1158" s="16"/>
      <c r="AS1158" s="16"/>
      <c r="AT1158" s="16"/>
      <c r="AU1158" s="16"/>
      <c r="AV1158" s="16"/>
      <c r="AW1158" s="16"/>
      <c r="AX1158" s="16"/>
      <c r="AY1158" s="16"/>
      <c r="AZ1158" s="16"/>
      <c r="BA1158" s="16"/>
      <c r="BB1158" s="16"/>
      <c r="BC1158" s="16"/>
      <c r="BD1158" s="16"/>
      <c r="BE1158" s="16"/>
    </row>
    <row r="1159" spans="2:57" x14ac:dyDescent="0.35">
      <c r="B1159" s="15" t="s">
        <v>14</v>
      </c>
      <c r="C1159" s="16"/>
      <c r="D1159" s="16"/>
      <c r="E1159" s="16"/>
      <c r="F1159" s="16"/>
      <c r="G1159" s="16"/>
      <c r="H1159" s="16"/>
      <c r="I1159" s="16"/>
      <c r="J1159" s="16"/>
      <c r="K1159" s="16"/>
      <c r="L1159" s="16"/>
      <c r="M1159" s="16"/>
      <c r="N1159" s="16"/>
      <c r="O1159" s="16"/>
      <c r="P1159" s="16"/>
      <c r="Q1159" s="16"/>
      <c r="R1159" s="16"/>
      <c r="S1159" s="16"/>
      <c r="T1159" s="16"/>
      <c r="U1159" s="16"/>
      <c r="V1159" s="16"/>
      <c r="W1159" s="16"/>
      <c r="X1159" s="16"/>
      <c r="Y1159" s="16"/>
      <c r="Z1159" s="16"/>
      <c r="AA1159" s="16"/>
      <c r="AB1159" s="16"/>
      <c r="AC1159" s="16"/>
      <c r="AD1159" s="16"/>
      <c r="AE1159" s="16"/>
      <c r="AF1159" s="16"/>
      <c r="AG1159" s="16"/>
      <c r="AH1159" s="16"/>
      <c r="AI1159" s="16"/>
      <c r="AJ1159" s="16"/>
      <c r="AK1159" s="16"/>
      <c r="AL1159" s="16"/>
      <c r="AM1159" s="16"/>
      <c r="AN1159" s="16"/>
      <c r="AO1159" s="16"/>
      <c r="AP1159" s="16"/>
      <c r="AQ1159" s="16"/>
      <c r="AR1159" s="16"/>
      <c r="AS1159" s="16"/>
      <c r="AT1159" s="16"/>
      <c r="AU1159" s="16"/>
      <c r="AV1159" s="16"/>
      <c r="AW1159" s="16"/>
      <c r="AX1159" s="16"/>
      <c r="AY1159" s="16"/>
      <c r="AZ1159" s="16"/>
      <c r="BA1159" s="16"/>
      <c r="BB1159" s="16"/>
      <c r="BC1159" s="16"/>
      <c r="BD1159" s="16"/>
      <c r="BE1159" s="16"/>
    </row>
    <row r="1160" spans="2:57" x14ac:dyDescent="0.35">
      <c r="B1160" t="s">
        <v>414</v>
      </c>
      <c r="C1160" s="16">
        <v>0.17027680816027599</v>
      </c>
      <c r="D1160" s="16">
        <v>0.182013627184684</v>
      </c>
      <c r="E1160" s="16">
        <v>0.16080437716302301</v>
      </c>
      <c r="F1160" s="16"/>
      <c r="G1160" s="16">
        <v>0.120412639233996</v>
      </c>
      <c r="H1160" s="16">
        <v>0.219241050668427</v>
      </c>
      <c r="I1160" s="16">
        <v>0.20993611827229799</v>
      </c>
      <c r="J1160" s="16">
        <v>0.18793441782687301</v>
      </c>
      <c r="K1160" s="16">
        <v>0.148093198863475</v>
      </c>
      <c r="L1160" s="16">
        <v>0.13120772048463999</v>
      </c>
      <c r="M1160" s="16"/>
      <c r="N1160" s="16">
        <v>0.10534005280330901</v>
      </c>
      <c r="O1160" s="16">
        <v>0.16317694199998101</v>
      </c>
      <c r="P1160" s="16">
        <v>0.18698879297583601</v>
      </c>
      <c r="Q1160" s="16">
        <v>0.19595044459691499</v>
      </c>
      <c r="R1160" s="16"/>
      <c r="S1160" s="16">
        <v>0.159664051041565</v>
      </c>
      <c r="T1160" s="16">
        <v>0.184725586443486</v>
      </c>
      <c r="U1160" s="16"/>
      <c r="V1160" s="16">
        <v>0.18023925868975901</v>
      </c>
      <c r="W1160" s="16">
        <v>0.16275477455739401</v>
      </c>
      <c r="X1160" s="16">
        <v>0.171132452980196</v>
      </c>
      <c r="Y1160" s="16">
        <v>0.17152356660141099</v>
      </c>
      <c r="Z1160" s="16"/>
      <c r="AA1160" s="16">
        <v>0.16081233245833901</v>
      </c>
      <c r="AB1160" s="16">
        <v>0.233271122032088</v>
      </c>
      <c r="AC1160" s="16">
        <v>0.17257751015229</v>
      </c>
      <c r="AD1160" s="16">
        <v>0.15235018323942001</v>
      </c>
      <c r="AE1160" s="16">
        <v>0.12999215877909401</v>
      </c>
      <c r="AF1160" s="16">
        <v>0.157693778951429</v>
      </c>
      <c r="AG1160" s="16"/>
      <c r="AH1160" s="16">
        <v>0.14289333910400401</v>
      </c>
      <c r="AI1160" s="16">
        <v>0.22395635728827201</v>
      </c>
      <c r="AJ1160" s="16"/>
      <c r="AK1160" s="16">
        <v>0.15465381814100901</v>
      </c>
      <c r="AL1160" s="16">
        <v>0.207522823467088</v>
      </c>
      <c r="AM1160" s="16"/>
      <c r="AN1160" s="16">
        <v>0.123374347803277</v>
      </c>
      <c r="AO1160" s="16">
        <v>0.23743109664196599</v>
      </c>
      <c r="AP1160" s="16"/>
      <c r="AQ1160" s="16">
        <v>0.114634148435561</v>
      </c>
      <c r="AR1160" s="16">
        <v>0.160982595740956</v>
      </c>
      <c r="AS1160" s="16">
        <v>0.23411369983444999</v>
      </c>
      <c r="AT1160" s="16"/>
      <c r="AU1160" s="16">
        <v>0.19535233877271799</v>
      </c>
      <c r="AV1160" s="16">
        <v>0.14373407459095799</v>
      </c>
      <c r="AW1160" s="16"/>
      <c r="AX1160" s="16">
        <v>0.16647100795115199</v>
      </c>
      <c r="AY1160" s="16">
        <v>0.21786970739259801</v>
      </c>
      <c r="AZ1160" s="16"/>
      <c r="BA1160" s="16">
        <v>0.17586498265379299</v>
      </c>
      <c r="BB1160" s="16">
        <v>0.233611391704623</v>
      </c>
      <c r="BC1160" s="16"/>
      <c r="BD1160" s="16">
        <v>0.165986644391066</v>
      </c>
      <c r="BE1160" s="16">
        <v>0.18274470386619299</v>
      </c>
    </row>
    <row r="1161" spans="2:57" x14ac:dyDescent="0.35">
      <c r="B1161" t="s">
        <v>415</v>
      </c>
      <c r="C1161" s="16">
        <v>0.22777024110419999</v>
      </c>
      <c r="D1161" s="16">
        <v>0.23447510620185</v>
      </c>
      <c r="E1161" s="16">
        <v>0.22362349978749901</v>
      </c>
      <c r="F1161" s="16"/>
      <c r="G1161" s="16">
        <v>0.31452896940349501</v>
      </c>
      <c r="H1161" s="16">
        <v>0.21823704392076301</v>
      </c>
      <c r="I1161" s="16">
        <v>0.31812758684283698</v>
      </c>
      <c r="J1161" s="16">
        <v>0.17433011652236199</v>
      </c>
      <c r="K1161" s="16">
        <v>0.20924286394118</v>
      </c>
      <c r="L1161" s="16">
        <v>0.170646022861349</v>
      </c>
      <c r="M1161" s="16"/>
      <c r="N1161" s="16">
        <v>0.22960912428958399</v>
      </c>
      <c r="O1161" s="16">
        <v>0.25771178199929101</v>
      </c>
      <c r="P1161" s="16">
        <v>0.21648294394335099</v>
      </c>
      <c r="Q1161" s="16">
        <v>0.218506958075909</v>
      </c>
      <c r="R1161" s="16"/>
      <c r="S1161" s="16">
        <v>0.215340484065771</v>
      </c>
      <c r="T1161" s="16">
        <v>0.248811416686432</v>
      </c>
      <c r="U1161" s="16"/>
      <c r="V1161" s="16">
        <v>0.21863652150215601</v>
      </c>
      <c r="W1161" s="16">
        <v>0.22227647852200899</v>
      </c>
      <c r="X1161" s="16">
        <v>0.228871177174647</v>
      </c>
      <c r="Y1161" s="16">
        <v>0.32086164209821499</v>
      </c>
      <c r="Z1161" s="16"/>
      <c r="AA1161" s="16">
        <v>0.25224899885674201</v>
      </c>
      <c r="AB1161" s="16">
        <v>0.17930184727617099</v>
      </c>
      <c r="AC1161" s="16">
        <v>0.16793482986611799</v>
      </c>
      <c r="AD1161" s="16">
        <v>0.23063680608215301</v>
      </c>
      <c r="AE1161" s="16">
        <v>0.226769717299625</v>
      </c>
      <c r="AF1161" s="16">
        <v>0.37457893125422398</v>
      </c>
      <c r="AG1161" s="16"/>
      <c r="AH1161" s="16">
        <v>0.23617505724813301</v>
      </c>
      <c r="AI1161" s="16">
        <v>0.24868198379244799</v>
      </c>
      <c r="AJ1161" s="16"/>
      <c r="AK1161" s="16">
        <v>0.248360343375922</v>
      </c>
      <c r="AL1161" s="16">
        <v>0.23252080601799099</v>
      </c>
      <c r="AM1161" s="16"/>
      <c r="AN1161" s="16">
        <v>0.25677438583219497</v>
      </c>
      <c r="AO1161" s="16">
        <v>0.22858052305184401</v>
      </c>
      <c r="AP1161" s="16"/>
      <c r="AQ1161" s="16">
        <v>0.18126459534655101</v>
      </c>
      <c r="AR1161" s="16">
        <v>0.21389679923448701</v>
      </c>
      <c r="AS1161" s="16">
        <v>0.312573094896332</v>
      </c>
      <c r="AT1161" s="16"/>
      <c r="AU1161" s="16">
        <v>0.22912436390197599</v>
      </c>
      <c r="AV1161" s="16">
        <v>0.225108937350112</v>
      </c>
      <c r="AW1161" s="16"/>
      <c r="AX1161" s="16">
        <v>0.23238527172690501</v>
      </c>
      <c r="AY1161" s="16">
        <v>0.24657248442544399</v>
      </c>
      <c r="AZ1161" s="16"/>
      <c r="BA1161" s="16">
        <v>0.26858468563311499</v>
      </c>
      <c r="BB1161" s="16">
        <v>0.18873693144133299</v>
      </c>
      <c r="BC1161" s="16"/>
      <c r="BD1161" s="16">
        <v>0.231315310147266</v>
      </c>
      <c r="BE1161" s="16">
        <v>0.25488262263903999</v>
      </c>
    </row>
    <row r="1162" spans="2:57" x14ac:dyDescent="0.35">
      <c r="B1162" t="s">
        <v>416</v>
      </c>
      <c r="C1162" s="16">
        <v>0.232416558070105</v>
      </c>
      <c r="D1162" s="16">
        <v>0.230929978272296</v>
      </c>
      <c r="E1162" s="16">
        <v>0.23380870293235601</v>
      </c>
      <c r="F1162" s="16"/>
      <c r="G1162" s="16">
        <v>0.27420937482836399</v>
      </c>
      <c r="H1162" s="16">
        <v>0.220744741469561</v>
      </c>
      <c r="I1162" s="16">
        <v>0.15376707552707</v>
      </c>
      <c r="J1162" s="16">
        <v>0.311699405357797</v>
      </c>
      <c r="K1162" s="16">
        <v>0.21867784426115</v>
      </c>
      <c r="L1162" s="16">
        <v>0.22992463142518901</v>
      </c>
      <c r="M1162" s="16"/>
      <c r="N1162" s="16">
        <v>0.21932870237304899</v>
      </c>
      <c r="O1162" s="16">
        <v>0.230217968518175</v>
      </c>
      <c r="P1162" s="16">
        <v>0.24139759460983101</v>
      </c>
      <c r="Q1162" s="16">
        <v>0.22924391628026899</v>
      </c>
      <c r="R1162" s="16"/>
      <c r="S1162" s="16">
        <v>0.219200627398422</v>
      </c>
      <c r="T1162" s="16">
        <v>0.25469113946981398</v>
      </c>
      <c r="U1162" s="16"/>
      <c r="V1162" s="16">
        <v>0.18917247823563199</v>
      </c>
      <c r="W1162" s="16">
        <v>0.268080307089134</v>
      </c>
      <c r="X1162" s="16">
        <v>0.237485334128967</v>
      </c>
      <c r="Y1162" s="16">
        <v>0.140407593852408</v>
      </c>
      <c r="Z1162" s="16"/>
      <c r="AA1162" s="16">
        <v>0.22351204246739101</v>
      </c>
      <c r="AB1162" s="16">
        <v>0.217112623033238</v>
      </c>
      <c r="AC1162" s="16">
        <v>0.31220957276000499</v>
      </c>
      <c r="AD1162" s="16">
        <v>0.24508899243763099</v>
      </c>
      <c r="AE1162" s="16">
        <v>0.216207765098794</v>
      </c>
      <c r="AF1162" s="16">
        <v>0.13952640292851201</v>
      </c>
      <c r="AG1162" s="16"/>
      <c r="AH1162" s="16">
        <v>0.24613403371524001</v>
      </c>
      <c r="AI1162" s="16">
        <v>0.190873198219672</v>
      </c>
      <c r="AJ1162" s="16"/>
      <c r="AK1162" s="16">
        <v>0.24361315766260999</v>
      </c>
      <c r="AL1162" s="16">
        <v>0.202066157771675</v>
      </c>
      <c r="AM1162" s="16"/>
      <c r="AN1162" s="16">
        <v>0.21512772762072099</v>
      </c>
      <c r="AO1162" s="16">
        <v>0.213051997627595</v>
      </c>
      <c r="AP1162" s="16"/>
      <c r="AQ1162" s="16">
        <v>0.25946860435077601</v>
      </c>
      <c r="AR1162" s="16">
        <v>0.285611574773037</v>
      </c>
      <c r="AS1162" s="16">
        <v>0.13647672582593201</v>
      </c>
      <c r="AT1162" s="16"/>
      <c r="AU1162" s="16">
        <v>0.224737736042706</v>
      </c>
      <c r="AV1162" s="16">
        <v>0.245518398096256</v>
      </c>
      <c r="AW1162" s="16"/>
      <c r="AX1162" s="16">
        <v>0.23703606426555701</v>
      </c>
      <c r="AY1162" s="16">
        <v>0.16075614422686901</v>
      </c>
      <c r="AZ1162" s="16"/>
      <c r="BA1162" s="16">
        <v>0.21202446524732901</v>
      </c>
      <c r="BB1162" s="16">
        <v>0.25481804339041098</v>
      </c>
      <c r="BC1162" s="16"/>
      <c r="BD1162" s="16">
        <v>0.22234415761582299</v>
      </c>
      <c r="BE1162" s="16">
        <v>0.24744360339061899</v>
      </c>
    </row>
    <row r="1163" spans="2:57" x14ac:dyDescent="0.35">
      <c r="B1163" t="s">
        <v>417</v>
      </c>
      <c r="C1163" s="16">
        <v>0.13149082468249901</v>
      </c>
      <c r="D1163" s="16">
        <v>0.137270467192355</v>
      </c>
      <c r="E1163" s="16">
        <v>0.12272734144228301</v>
      </c>
      <c r="F1163" s="16"/>
      <c r="G1163" s="16">
        <v>5.9440156945385902E-2</v>
      </c>
      <c r="H1163" s="16">
        <v>9.9302659158081202E-2</v>
      </c>
      <c r="I1163" s="16">
        <v>0.14258425815410999</v>
      </c>
      <c r="J1163" s="16">
        <v>0.114323238792454</v>
      </c>
      <c r="K1163" s="16">
        <v>0.150421635735664</v>
      </c>
      <c r="L1163" s="16">
        <v>0.18979817337812699</v>
      </c>
      <c r="M1163" s="16"/>
      <c r="N1163" s="16">
        <v>0.174307501293055</v>
      </c>
      <c r="O1163" s="16">
        <v>0.12440047359119399</v>
      </c>
      <c r="P1163" s="16">
        <v>0.136454378690992</v>
      </c>
      <c r="Q1163" s="16">
        <v>9.9143897410517004E-2</v>
      </c>
      <c r="R1163" s="16"/>
      <c r="S1163" s="16">
        <v>0.15475650878751901</v>
      </c>
      <c r="T1163" s="16">
        <v>9.6597371734807397E-2</v>
      </c>
      <c r="U1163" s="16"/>
      <c r="V1163" s="16">
        <v>7.5790956304944604E-2</v>
      </c>
      <c r="W1163" s="16">
        <v>0.15808001271393801</v>
      </c>
      <c r="X1163" s="16">
        <v>0.13797290242672</v>
      </c>
      <c r="Y1163" s="16">
        <v>0.180735360045398</v>
      </c>
      <c r="Z1163" s="16"/>
      <c r="AA1163" s="16">
        <v>0.109722806849265</v>
      </c>
      <c r="AB1163" s="16">
        <v>0.103553840774427</v>
      </c>
      <c r="AC1163" s="16">
        <v>0.163077496341271</v>
      </c>
      <c r="AD1163" s="16">
        <v>0.173907821558448</v>
      </c>
      <c r="AE1163" s="16">
        <v>0.152624324359979</v>
      </c>
      <c r="AF1163" s="16">
        <v>0.113476044121986</v>
      </c>
      <c r="AG1163" s="16"/>
      <c r="AH1163" s="16">
        <v>0.14470506757594501</v>
      </c>
      <c r="AI1163" s="16">
        <v>0.152414835524355</v>
      </c>
      <c r="AJ1163" s="16"/>
      <c r="AK1163" s="16">
        <v>0.141400398605736</v>
      </c>
      <c r="AL1163" s="16">
        <v>0.156597102062949</v>
      </c>
      <c r="AM1163" s="16"/>
      <c r="AN1163" s="16">
        <v>0.154387863104748</v>
      </c>
      <c r="AO1163" s="16">
        <v>0.13380181405342201</v>
      </c>
      <c r="AP1163" s="16"/>
      <c r="AQ1163" s="16">
        <v>0.18851386709316001</v>
      </c>
      <c r="AR1163" s="16">
        <v>0.116412533168554</v>
      </c>
      <c r="AS1163" s="16">
        <v>0.126258862160505</v>
      </c>
      <c r="AT1163" s="16"/>
      <c r="AU1163" s="16">
        <v>0.129513943203106</v>
      </c>
      <c r="AV1163" s="16">
        <v>0.13353970763100001</v>
      </c>
      <c r="AW1163" s="16"/>
      <c r="AX1163" s="16">
        <v>0.14175246888406601</v>
      </c>
      <c r="AY1163" s="16">
        <v>0.112244956221293</v>
      </c>
      <c r="AZ1163" s="16"/>
      <c r="BA1163" s="16">
        <v>0.16496902398051499</v>
      </c>
      <c r="BB1163" s="16">
        <v>0.12024095208572801</v>
      </c>
      <c r="BC1163" s="16"/>
      <c r="BD1163" s="16">
        <v>0.17194601803939999</v>
      </c>
      <c r="BE1163" s="16">
        <v>0.12799433701537599</v>
      </c>
    </row>
    <row r="1164" spans="2:57" x14ac:dyDescent="0.35">
      <c r="B1164" t="s">
        <v>418</v>
      </c>
      <c r="C1164" s="16">
        <v>0.104052615263951</v>
      </c>
      <c r="D1164" s="16">
        <v>0.115455941131025</v>
      </c>
      <c r="E1164" s="16">
        <v>9.2667856062043696E-2</v>
      </c>
      <c r="F1164" s="16"/>
      <c r="G1164" s="16">
        <v>7.9783613007825702E-2</v>
      </c>
      <c r="H1164" s="16">
        <v>0.12557855931005199</v>
      </c>
      <c r="I1164" s="16">
        <v>9.8966019331889296E-2</v>
      </c>
      <c r="J1164" s="16">
        <v>9.8706084007650199E-2</v>
      </c>
      <c r="K1164" s="16">
        <v>9.9467460058036306E-2</v>
      </c>
      <c r="L1164" s="16">
        <v>0.11151698232505899</v>
      </c>
      <c r="M1164" s="16"/>
      <c r="N1164" s="16">
        <v>0.13303839439248399</v>
      </c>
      <c r="O1164" s="16">
        <v>8.5222446066407803E-2</v>
      </c>
      <c r="P1164" s="16">
        <v>8.6739544356328899E-2</v>
      </c>
      <c r="Q1164" s="16">
        <v>0.127583637715001</v>
      </c>
      <c r="R1164" s="16"/>
      <c r="S1164" s="16">
        <v>9.2054485459389102E-2</v>
      </c>
      <c r="T1164" s="16">
        <v>0.120954881576122</v>
      </c>
      <c r="U1164" s="16"/>
      <c r="V1164" s="16">
        <v>0.150934700828248</v>
      </c>
      <c r="W1164" s="16">
        <v>6.4763039767174194E-2</v>
      </c>
      <c r="X1164" s="16">
        <v>0.113629990776312</v>
      </c>
      <c r="Y1164" s="16">
        <v>0.10534920493434501</v>
      </c>
      <c r="Z1164" s="16"/>
      <c r="AA1164" s="16">
        <v>0.11340550500931899</v>
      </c>
      <c r="AB1164" s="16">
        <v>0.108810570544947</v>
      </c>
      <c r="AC1164" s="16">
        <v>6.22818046942442E-2</v>
      </c>
      <c r="AD1164" s="16">
        <v>7.1644495895829302E-2</v>
      </c>
      <c r="AE1164" s="16">
        <v>0.182409243762021</v>
      </c>
      <c r="AF1164" s="16">
        <v>8.5850264987584995E-2</v>
      </c>
      <c r="AG1164" s="16"/>
      <c r="AH1164" s="16">
        <v>0.115867709978706</v>
      </c>
      <c r="AI1164" s="16">
        <v>9.2800431821050799E-2</v>
      </c>
      <c r="AJ1164" s="16"/>
      <c r="AK1164" s="16">
        <v>0.12274219128783</v>
      </c>
      <c r="AL1164" s="16">
        <v>8.6102358487504096E-2</v>
      </c>
      <c r="AM1164" s="16"/>
      <c r="AN1164" s="16">
        <v>0.13647478772538299</v>
      </c>
      <c r="AO1164" s="16">
        <v>8.61293297388116E-2</v>
      </c>
      <c r="AP1164" s="16"/>
      <c r="AQ1164" s="16">
        <v>0.12960365921834399</v>
      </c>
      <c r="AR1164" s="16">
        <v>0.101289229334038</v>
      </c>
      <c r="AS1164" s="16">
        <v>9.8579200049089294E-2</v>
      </c>
      <c r="AT1164" s="16"/>
      <c r="AU1164" s="16">
        <v>0.112107954344737</v>
      </c>
      <c r="AV1164" s="16">
        <v>9.0662068397871207E-2</v>
      </c>
      <c r="AW1164" s="16"/>
      <c r="AX1164" s="16">
        <v>0.11076580530482601</v>
      </c>
      <c r="AY1164" s="16">
        <v>4.9735367281096697E-2</v>
      </c>
      <c r="AZ1164" s="16"/>
      <c r="BA1164" s="16">
        <v>0.103078445057367</v>
      </c>
      <c r="BB1164" s="16">
        <v>0.107721265909329</v>
      </c>
      <c r="BC1164" s="16"/>
      <c r="BD1164" s="16">
        <v>0.13246721854955801</v>
      </c>
      <c r="BE1164" s="16">
        <v>8.6150990604780306E-2</v>
      </c>
    </row>
    <row r="1165" spans="2:57" x14ac:dyDescent="0.35">
      <c r="B1165" t="s">
        <v>110</v>
      </c>
      <c r="C1165" s="16">
        <v>0.13399295271896899</v>
      </c>
      <c r="D1165" s="16">
        <v>9.9854880017789596E-2</v>
      </c>
      <c r="E1165" s="16">
        <v>0.16636822261279599</v>
      </c>
      <c r="F1165" s="16"/>
      <c r="G1165" s="16">
        <v>0.15162524658093299</v>
      </c>
      <c r="H1165" s="16">
        <v>0.11689594547311601</v>
      </c>
      <c r="I1165" s="16">
        <v>7.6618941871794605E-2</v>
      </c>
      <c r="J1165" s="16">
        <v>0.113006737492864</v>
      </c>
      <c r="K1165" s="16">
        <v>0.17409699714049601</v>
      </c>
      <c r="L1165" s="16">
        <v>0.16690646952563601</v>
      </c>
      <c r="M1165" s="16"/>
      <c r="N1165" s="16">
        <v>0.138376224848519</v>
      </c>
      <c r="O1165" s="16">
        <v>0.13927038782494999</v>
      </c>
      <c r="P1165" s="16">
        <v>0.13193674542366099</v>
      </c>
      <c r="Q1165" s="16">
        <v>0.12957114592138899</v>
      </c>
      <c r="R1165" s="16"/>
      <c r="S1165" s="16">
        <v>0.158983843247335</v>
      </c>
      <c r="T1165" s="16">
        <v>9.4219604089337994E-2</v>
      </c>
      <c r="U1165" s="16"/>
      <c r="V1165" s="16">
        <v>0.18522608443926</v>
      </c>
      <c r="W1165" s="16">
        <v>0.124045387350352</v>
      </c>
      <c r="X1165" s="16">
        <v>0.110908142513158</v>
      </c>
      <c r="Y1165" s="16">
        <v>8.1122632468223294E-2</v>
      </c>
      <c r="Z1165" s="16"/>
      <c r="AA1165" s="16">
        <v>0.14029831435894399</v>
      </c>
      <c r="AB1165" s="16">
        <v>0.15794999633913001</v>
      </c>
      <c r="AC1165" s="16">
        <v>0.12191878618607201</v>
      </c>
      <c r="AD1165" s="16">
        <v>0.12637170078651799</v>
      </c>
      <c r="AE1165" s="16">
        <v>9.1996790700486802E-2</v>
      </c>
      <c r="AF1165" s="16">
        <v>0.12887457775626299</v>
      </c>
      <c r="AG1165" s="16"/>
      <c r="AH1165" s="16">
        <v>0.11422479237797099</v>
      </c>
      <c r="AI1165" s="16">
        <v>9.1273193354202406E-2</v>
      </c>
      <c r="AJ1165" s="16"/>
      <c r="AK1165" s="16">
        <v>8.9230090926894004E-2</v>
      </c>
      <c r="AL1165" s="16">
        <v>0.115190752192793</v>
      </c>
      <c r="AM1165" s="16"/>
      <c r="AN1165" s="16">
        <v>0.113860887913675</v>
      </c>
      <c r="AO1165" s="16">
        <v>0.10100523888636</v>
      </c>
      <c r="AP1165" s="16"/>
      <c r="AQ1165" s="16">
        <v>0.12651512555560701</v>
      </c>
      <c r="AR1165" s="16">
        <v>0.121807267748929</v>
      </c>
      <c r="AS1165" s="16">
        <v>9.1998417233691801E-2</v>
      </c>
      <c r="AT1165" s="16"/>
      <c r="AU1165" s="16">
        <v>0.109163663734757</v>
      </c>
      <c r="AV1165" s="16">
        <v>0.16143681393380199</v>
      </c>
      <c r="AW1165" s="16"/>
      <c r="AX1165" s="16">
        <v>0.11158938186749399</v>
      </c>
      <c r="AY1165" s="16">
        <v>0.21282134045269899</v>
      </c>
      <c r="AZ1165" s="16"/>
      <c r="BA1165" s="16">
        <v>7.5478397427879804E-2</v>
      </c>
      <c r="BB1165" s="16">
        <v>9.4871415468575707E-2</v>
      </c>
      <c r="BC1165" s="16"/>
      <c r="BD1165" s="16">
        <v>7.5940651256886094E-2</v>
      </c>
      <c r="BE1165" s="16">
        <v>0.100783742483991</v>
      </c>
    </row>
    <row r="1166" spans="2:57" x14ac:dyDescent="0.35">
      <c r="B1166" t="s">
        <v>419</v>
      </c>
      <c r="C1166" s="16">
        <v>0.39804704926447598</v>
      </c>
      <c r="D1166" s="16">
        <v>0.41648873338653403</v>
      </c>
      <c r="E1166" s="16">
        <v>0.384427876950521</v>
      </c>
      <c r="F1166" s="16"/>
      <c r="G1166" s="16">
        <v>0.43494160863749098</v>
      </c>
      <c r="H1166" s="16">
        <v>0.43747809458919001</v>
      </c>
      <c r="I1166" s="16">
        <v>0.52806370511513501</v>
      </c>
      <c r="J1166" s="16">
        <v>0.362264534349236</v>
      </c>
      <c r="K1166" s="16">
        <v>0.35733606280465402</v>
      </c>
      <c r="L1166" s="16">
        <v>0.30185374334598902</v>
      </c>
      <c r="M1166" s="16"/>
      <c r="N1166" s="16">
        <v>0.33494917709289301</v>
      </c>
      <c r="O1166" s="16">
        <v>0.42088872399927302</v>
      </c>
      <c r="P1166" s="16">
        <v>0.40347173691918697</v>
      </c>
      <c r="Q1166" s="16">
        <v>0.41445740267282399</v>
      </c>
      <c r="R1166" s="16"/>
      <c r="S1166" s="16">
        <v>0.375004535107336</v>
      </c>
      <c r="T1166" s="16">
        <v>0.433537003129918</v>
      </c>
      <c r="U1166" s="16"/>
      <c r="V1166" s="16">
        <v>0.398875780191915</v>
      </c>
      <c r="W1166" s="16">
        <v>0.385031253079402</v>
      </c>
      <c r="X1166" s="16">
        <v>0.40000363015484303</v>
      </c>
      <c r="Y1166" s="16">
        <v>0.49238520869962599</v>
      </c>
      <c r="Z1166" s="16"/>
      <c r="AA1166" s="16">
        <v>0.41306133131508099</v>
      </c>
      <c r="AB1166" s="16">
        <v>0.41257296930825899</v>
      </c>
      <c r="AC1166" s="16">
        <v>0.34051234001840802</v>
      </c>
      <c r="AD1166" s="16">
        <v>0.38298698932157299</v>
      </c>
      <c r="AE1166" s="16">
        <v>0.35676187607871901</v>
      </c>
      <c r="AF1166" s="16">
        <v>0.53227271020565303</v>
      </c>
      <c r="AG1166" s="16"/>
      <c r="AH1166" s="16">
        <v>0.37906839635213702</v>
      </c>
      <c r="AI1166" s="16">
        <v>0.47263834108072</v>
      </c>
      <c r="AJ1166" s="16"/>
      <c r="AK1166" s="16">
        <v>0.40301416151693098</v>
      </c>
      <c r="AL1166" s="16">
        <v>0.44004362948507902</v>
      </c>
      <c r="AM1166" s="16"/>
      <c r="AN1166" s="16">
        <v>0.38014873363547302</v>
      </c>
      <c r="AO1166" s="16">
        <v>0.46601161969381</v>
      </c>
      <c r="AP1166" s="16"/>
      <c r="AQ1166" s="16">
        <v>0.29589874378211201</v>
      </c>
      <c r="AR1166" s="16">
        <v>0.37487939497544298</v>
      </c>
      <c r="AS1166" s="16">
        <v>0.54668679473078197</v>
      </c>
      <c r="AT1166" s="16"/>
      <c r="AU1166" s="16">
        <v>0.42447670267469401</v>
      </c>
      <c r="AV1166" s="16">
        <v>0.36884301194107</v>
      </c>
      <c r="AW1166" s="16"/>
      <c r="AX1166" s="16">
        <v>0.39885627967805698</v>
      </c>
      <c r="AY1166" s="16">
        <v>0.46444219181804203</v>
      </c>
      <c r="AZ1166" s="16"/>
      <c r="BA1166" s="16">
        <v>0.44444966828690802</v>
      </c>
      <c r="BB1166" s="16">
        <v>0.422348323145956</v>
      </c>
      <c r="BC1166" s="16"/>
      <c r="BD1166" s="16">
        <v>0.397301954538332</v>
      </c>
      <c r="BE1166" s="16">
        <v>0.437627326505234</v>
      </c>
    </row>
    <row r="1167" spans="2:57" x14ac:dyDescent="0.35">
      <c r="B1167" t="s">
        <v>96</v>
      </c>
      <c r="C1167" s="16">
        <v>-0.26405409654550699</v>
      </c>
      <c r="D1167" s="16">
        <v>-0.316633853368745</v>
      </c>
      <c r="E1167" s="16">
        <v>-0.21805965433772501</v>
      </c>
      <c r="F1167" s="16"/>
      <c r="G1167" s="16">
        <v>-0.28331636205655703</v>
      </c>
      <c r="H1167" s="16">
        <v>-0.32058214911607402</v>
      </c>
      <c r="I1167" s="16">
        <v>-0.45144476324334099</v>
      </c>
      <c r="J1167" s="16">
        <v>-0.249257796856372</v>
      </c>
      <c r="K1167" s="16">
        <v>-0.18323906566415901</v>
      </c>
      <c r="L1167" s="16">
        <v>-0.13494727382035299</v>
      </c>
      <c r="M1167" s="16"/>
      <c r="N1167" s="16">
        <v>-0.19657295224437299</v>
      </c>
      <c r="O1167" s="16">
        <v>-0.28161833617432303</v>
      </c>
      <c r="P1167" s="16">
        <v>-0.27153499149552601</v>
      </c>
      <c r="Q1167" s="16">
        <v>-0.28488625675143497</v>
      </c>
      <c r="R1167" s="16"/>
      <c r="S1167" s="16">
        <v>-0.216020691860001</v>
      </c>
      <c r="T1167" s="16">
        <v>-0.33931739904058</v>
      </c>
      <c r="U1167" s="16"/>
      <c r="V1167" s="16">
        <v>-0.21364969575265499</v>
      </c>
      <c r="W1167" s="16">
        <v>-0.26098586572905003</v>
      </c>
      <c r="X1167" s="16">
        <v>-0.28909548764168502</v>
      </c>
      <c r="Y1167" s="16">
        <v>-0.411262576231403</v>
      </c>
      <c r="Z1167" s="16"/>
      <c r="AA1167" s="16">
        <v>-0.27276301695613597</v>
      </c>
      <c r="AB1167" s="16">
        <v>-0.25462297296913</v>
      </c>
      <c r="AC1167" s="16">
        <v>-0.218593553832336</v>
      </c>
      <c r="AD1167" s="16">
        <v>-0.256615288535054</v>
      </c>
      <c r="AE1167" s="16">
        <v>-0.26476508537823201</v>
      </c>
      <c r="AF1167" s="16">
        <v>-0.40339813244938999</v>
      </c>
      <c r="AG1167" s="16"/>
      <c r="AH1167" s="16">
        <v>-0.26484360397416601</v>
      </c>
      <c r="AI1167" s="16">
        <v>-0.38136514772651697</v>
      </c>
      <c r="AJ1167" s="16"/>
      <c r="AK1167" s="16">
        <v>-0.31378407059003699</v>
      </c>
      <c r="AL1167" s="16">
        <v>-0.32485287729228601</v>
      </c>
      <c r="AM1167" s="16"/>
      <c r="AN1167" s="16">
        <v>-0.26628784572179698</v>
      </c>
      <c r="AO1167" s="16">
        <v>-0.36500638080745001</v>
      </c>
      <c r="AP1167" s="16"/>
      <c r="AQ1167" s="16">
        <v>-0.16938361822650599</v>
      </c>
      <c r="AR1167" s="16">
        <v>-0.25307212722651401</v>
      </c>
      <c r="AS1167" s="16">
        <v>-0.45468837749709001</v>
      </c>
      <c r="AT1167" s="16"/>
      <c r="AU1167" s="16">
        <v>-0.31531303893993701</v>
      </c>
      <c r="AV1167" s="16">
        <v>-0.20740619800726801</v>
      </c>
      <c r="AW1167" s="16"/>
      <c r="AX1167" s="16">
        <v>-0.28726689781056403</v>
      </c>
      <c r="AY1167" s="16">
        <v>-0.25162085136534301</v>
      </c>
      <c r="AZ1167" s="16"/>
      <c r="BA1167" s="16">
        <v>-0.36897127085902898</v>
      </c>
      <c r="BB1167" s="16">
        <v>-0.32747690767738102</v>
      </c>
      <c r="BC1167" s="16"/>
      <c r="BD1167" s="16">
        <v>-0.32136130328144602</v>
      </c>
      <c r="BE1167" s="16">
        <v>-0.33684358402124298</v>
      </c>
    </row>
    <row r="1168" spans="2:57" x14ac:dyDescent="0.35">
      <c r="C1168" s="16"/>
      <c r="D1168" s="16"/>
      <c r="E1168" s="16"/>
      <c r="F1168" s="16"/>
      <c r="G1168" s="16"/>
      <c r="H1168" s="16"/>
      <c r="I1168" s="16"/>
      <c r="J1168" s="16"/>
      <c r="K1168" s="16"/>
      <c r="L1168" s="16"/>
      <c r="M1168" s="16"/>
      <c r="N1168" s="16"/>
      <c r="O1168" s="16"/>
      <c r="P1168" s="16"/>
      <c r="Q1168" s="16"/>
      <c r="R1168" s="16"/>
      <c r="S1168" s="16"/>
      <c r="T1168" s="16"/>
      <c r="U1168" s="16"/>
      <c r="V1168" s="16"/>
      <c r="W1168" s="16"/>
      <c r="X1168" s="16"/>
      <c r="Y1168" s="16"/>
      <c r="Z1168" s="16"/>
      <c r="AA1168" s="16"/>
      <c r="AB1168" s="16"/>
      <c r="AC1168" s="16"/>
      <c r="AD1168" s="16"/>
      <c r="AE1168" s="16"/>
      <c r="AF1168" s="16"/>
      <c r="AG1168" s="16"/>
      <c r="AH1168" s="16"/>
      <c r="AI1168" s="16"/>
      <c r="AJ1168" s="16"/>
      <c r="AK1168" s="16"/>
      <c r="AL1168" s="16"/>
      <c r="AM1168" s="16"/>
      <c r="AN1168" s="16"/>
      <c r="AO1168" s="16"/>
      <c r="AP1168" s="16"/>
      <c r="AQ1168" s="16"/>
      <c r="AR1168" s="16"/>
      <c r="AS1168" s="16"/>
      <c r="AT1168" s="16"/>
      <c r="AU1168" s="16"/>
      <c r="AV1168" s="16"/>
      <c r="AW1168" s="16"/>
      <c r="AX1168" s="16"/>
      <c r="AY1168" s="16"/>
      <c r="AZ1168" s="16"/>
      <c r="BA1168" s="16"/>
      <c r="BB1168" s="16"/>
      <c r="BC1168" s="16"/>
      <c r="BD1168" s="16"/>
      <c r="BE1168" s="16"/>
    </row>
    <row r="1169" spans="2:57" x14ac:dyDescent="0.35">
      <c r="B1169" s="7" t="s">
        <v>829</v>
      </c>
      <c r="C1169" s="16"/>
      <c r="D1169" s="16"/>
      <c r="E1169" s="16"/>
      <c r="F1169" s="16"/>
      <c r="G1169" s="16"/>
      <c r="H1169" s="16"/>
      <c r="I1169" s="16"/>
      <c r="J1169" s="16"/>
      <c r="K1169" s="16"/>
      <c r="L1169" s="16"/>
      <c r="M1169" s="16"/>
      <c r="N1169" s="16"/>
      <c r="O1169" s="16"/>
      <c r="P1169" s="16"/>
      <c r="Q1169" s="16"/>
      <c r="R1169" s="16"/>
      <c r="S1169" s="16"/>
      <c r="T1169" s="16"/>
      <c r="U1169" s="16"/>
      <c r="V1169" s="16"/>
      <c r="W1169" s="16"/>
      <c r="X1169" s="16"/>
      <c r="Y1169" s="16"/>
      <c r="Z1169" s="16"/>
      <c r="AA1169" s="16"/>
      <c r="AB1169" s="16"/>
      <c r="AC1169" s="16"/>
      <c r="AD1169" s="16"/>
      <c r="AE1169" s="16"/>
      <c r="AF1169" s="16"/>
      <c r="AG1169" s="16"/>
      <c r="AH1169" s="16"/>
      <c r="AI1169" s="16"/>
      <c r="AJ1169" s="16"/>
      <c r="AK1169" s="16"/>
      <c r="AL1169" s="16"/>
      <c r="AM1169" s="16"/>
      <c r="AN1169" s="16"/>
      <c r="AO1169" s="16"/>
      <c r="AP1169" s="16"/>
      <c r="AQ1169" s="16"/>
      <c r="AR1169" s="16"/>
      <c r="AS1169" s="16"/>
      <c r="AT1169" s="16"/>
      <c r="AU1169" s="16"/>
      <c r="AV1169" s="16"/>
      <c r="AW1169" s="16"/>
      <c r="AX1169" s="16"/>
      <c r="AY1169" s="16"/>
      <c r="AZ1169" s="16"/>
      <c r="BA1169" s="16"/>
      <c r="BB1169" s="16"/>
      <c r="BC1169" s="16"/>
      <c r="BD1169" s="16"/>
      <c r="BE1169" s="16"/>
    </row>
    <row r="1170" spans="2:57" x14ac:dyDescent="0.35">
      <c r="B1170" s="15" t="s">
        <v>14</v>
      </c>
      <c r="C1170" s="16"/>
      <c r="D1170" s="16"/>
      <c r="E1170" s="16"/>
      <c r="F1170" s="16"/>
      <c r="G1170" s="16"/>
      <c r="H1170" s="16"/>
      <c r="I1170" s="16"/>
      <c r="J1170" s="16"/>
      <c r="K1170" s="16"/>
      <c r="L1170" s="16"/>
      <c r="M1170" s="16"/>
      <c r="N1170" s="16"/>
      <c r="O1170" s="16"/>
      <c r="P1170" s="16"/>
      <c r="Q1170" s="16"/>
      <c r="R1170" s="16"/>
      <c r="S1170" s="16"/>
      <c r="T1170" s="16"/>
      <c r="U1170" s="16"/>
      <c r="V1170" s="16"/>
      <c r="W1170" s="16"/>
      <c r="X1170" s="16"/>
      <c r="Y1170" s="16"/>
      <c r="Z1170" s="16"/>
      <c r="AA1170" s="16"/>
      <c r="AB1170" s="16"/>
      <c r="AC1170" s="16"/>
      <c r="AD1170" s="16"/>
      <c r="AE1170" s="16"/>
      <c r="AF1170" s="16"/>
      <c r="AG1170" s="16"/>
      <c r="AH1170" s="16"/>
      <c r="AI1170" s="16"/>
      <c r="AJ1170" s="16"/>
      <c r="AK1170" s="16"/>
      <c r="AL1170" s="16"/>
      <c r="AM1170" s="16"/>
      <c r="AN1170" s="16"/>
      <c r="AO1170" s="16"/>
      <c r="AP1170" s="16"/>
      <c r="AQ1170" s="16"/>
      <c r="AR1170" s="16"/>
      <c r="AS1170" s="16"/>
      <c r="AT1170" s="16"/>
      <c r="AU1170" s="16"/>
      <c r="AV1170" s="16"/>
      <c r="AW1170" s="16"/>
      <c r="AX1170" s="16"/>
      <c r="AY1170" s="16"/>
      <c r="AZ1170" s="16"/>
      <c r="BA1170" s="16"/>
      <c r="BB1170" s="16"/>
      <c r="BC1170" s="16"/>
      <c r="BD1170" s="16"/>
      <c r="BE1170" s="16"/>
    </row>
    <row r="1171" spans="2:57" x14ac:dyDescent="0.35">
      <c r="B1171" t="s">
        <v>830</v>
      </c>
      <c r="C1171" s="16">
        <v>0.119384934024289</v>
      </c>
      <c r="D1171" s="16">
        <v>0.162758075186405</v>
      </c>
      <c r="E1171" s="16">
        <v>7.7118185233253797E-2</v>
      </c>
      <c r="F1171" s="16"/>
      <c r="G1171" s="16">
        <v>0.12946056817614901</v>
      </c>
      <c r="H1171" s="16">
        <v>0.16831506982855499</v>
      </c>
      <c r="I1171" s="16">
        <v>0.16770924289768499</v>
      </c>
      <c r="J1171" s="16">
        <v>9.3843184566377302E-2</v>
      </c>
      <c r="K1171" s="16">
        <v>9.4679092536208806E-2</v>
      </c>
      <c r="L1171" s="16">
        <v>7.36060537408985E-2</v>
      </c>
      <c r="M1171" s="16"/>
      <c r="N1171" s="16">
        <v>0.10580634588636</v>
      </c>
      <c r="O1171" s="16">
        <v>0.10720061795652699</v>
      </c>
      <c r="P1171" s="16">
        <v>0.116840144669485</v>
      </c>
      <c r="Q1171" s="16">
        <v>0.14377486721989599</v>
      </c>
      <c r="R1171" s="16"/>
      <c r="S1171" s="16">
        <v>0.104662398858909</v>
      </c>
      <c r="T1171" s="16">
        <v>0.14280589931665899</v>
      </c>
      <c r="U1171" s="16"/>
      <c r="V1171" s="16">
        <v>9.9755622406596398E-2</v>
      </c>
      <c r="W1171" s="16">
        <v>0.106868736728678</v>
      </c>
      <c r="X1171" s="16">
        <v>0.144319341636795</v>
      </c>
      <c r="Y1171" s="16">
        <v>0.17006788564591499</v>
      </c>
      <c r="Z1171" s="16"/>
      <c r="AA1171" s="16">
        <v>9.3165656187072093E-2</v>
      </c>
      <c r="AB1171" s="16">
        <v>9.7898483305944695E-2</v>
      </c>
      <c r="AC1171" s="16">
        <v>0.13045771483191901</v>
      </c>
      <c r="AD1171" s="16">
        <v>0.155615015314362</v>
      </c>
      <c r="AE1171" s="16">
        <v>0.13912920109465299</v>
      </c>
      <c r="AF1171" s="16">
        <v>0.23263727884114599</v>
      </c>
      <c r="AG1171" s="16"/>
      <c r="AH1171" s="16">
        <v>0.15050045991802599</v>
      </c>
      <c r="AI1171" s="16">
        <v>0.102286010686557</v>
      </c>
      <c r="AJ1171" s="16"/>
      <c r="AK1171" s="16">
        <v>0.17647344385795</v>
      </c>
      <c r="AL1171" s="16">
        <v>9.8267682717378499E-2</v>
      </c>
      <c r="AM1171" s="16"/>
      <c r="AN1171" s="16">
        <v>0.17041639894719901</v>
      </c>
      <c r="AO1171" s="16">
        <v>0.10473727554229401</v>
      </c>
      <c r="AP1171" s="16"/>
      <c r="AQ1171" s="16">
        <v>0.119304200790933</v>
      </c>
      <c r="AR1171" s="16">
        <v>0.111665383121615</v>
      </c>
      <c r="AS1171" s="16">
        <v>0.151054793695509</v>
      </c>
      <c r="AT1171" s="16"/>
      <c r="AU1171" s="16">
        <v>0.113645263051944</v>
      </c>
      <c r="AV1171" s="16">
        <v>0.12822836549225999</v>
      </c>
      <c r="AW1171" s="16"/>
      <c r="AX1171" s="16">
        <v>0.135249209208781</v>
      </c>
      <c r="AY1171" s="16">
        <v>3.9687832276226701E-2</v>
      </c>
      <c r="AZ1171" s="16"/>
      <c r="BA1171" s="16">
        <v>0.19717274070955701</v>
      </c>
      <c r="BB1171" s="16">
        <v>0.177337021744987</v>
      </c>
      <c r="BC1171" s="16"/>
      <c r="BD1171" s="16">
        <v>0.227700120361228</v>
      </c>
      <c r="BE1171" s="16">
        <v>5.2446863910895897E-2</v>
      </c>
    </row>
    <row r="1172" spans="2:57" x14ac:dyDescent="0.35">
      <c r="B1172" t="s">
        <v>831</v>
      </c>
      <c r="C1172" s="16">
        <v>0.32787813004119098</v>
      </c>
      <c r="D1172" s="16">
        <v>0.38481459920490302</v>
      </c>
      <c r="E1172" s="16">
        <v>0.27423825009338099</v>
      </c>
      <c r="F1172" s="16"/>
      <c r="G1172" s="16">
        <v>0.30141097904717101</v>
      </c>
      <c r="H1172" s="16">
        <v>0.34248481666332697</v>
      </c>
      <c r="I1172" s="16">
        <v>0.36146972947601003</v>
      </c>
      <c r="J1172" s="16">
        <v>0.31361373617875699</v>
      </c>
      <c r="K1172" s="16">
        <v>0.35412359096961699</v>
      </c>
      <c r="L1172" s="16">
        <v>0.29491401441686599</v>
      </c>
      <c r="M1172" s="16"/>
      <c r="N1172" s="16">
        <v>0.368825035105392</v>
      </c>
      <c r="O1172" s="16">
        <v>0.34098675676704299</v>
      </c>
      <c r="P1172" s="16">
        <v>0.32568885073265302</v>
      </c>
      <c r="Q1172" s="16">
        <v>0.29075963532676002</v>
      </c>
      <c r="R1172" s="16"/>
      <c r="S1172" s="16">
        <v>0.33228524371329199</v>
      </c>
      <c r="T1172" s="16">
        <v>0.32341924196212601</v>
      </c>
      <c r="U1172" s="16"/>
      <c r="V1172" s="16">
        <v>0.28186294677546297</v>
      </c>
      <c r="W1172" s="16">
        <v>0.35259414160354102</v>
      </c>
      <c r="X1172" s="16">
        <v>0.332420664288676</v>
      </c>
      <c r="Y1172" s="16">
        <v>0.350360460206813</v>
      </c>
      <c r="Z1172" s="16"/>
      <c r="AA1172" s="16">
        <v>0.27898031686298802</v>
      </c>
      <c r="AB1172" s="16">
        <v>0.32547378684010803</v>
      </c>
      <c r="AC1172" s="16">
        <v>0.34896530947377302</v>
      </c>
      <c r="AD1172" s="16">
        <v>0.37119422051529199</v>
      </c>
      <c r="AE1172" s="16">
        <v>0.44273709063466299</v>
      </c>
      <c r="AF1172" s="16">
        <v>0.25688687419172801</v>
      </c>
      <c r="AG1172" s="16"/>
      <c r="AH1172" s="16">
        <v>0.34622736403657001</v>
      </c>
      <c r="AI1172" s="16">
        <v>0.35527974871516099</v>
      </c>
      <c r="AJ1172" s="16"/>
      <c r="AK1172" s="16">
        <v>0.33603272319447303</v>
      </c>
      <c r="AL1172" s="16">
        <v>0.34192408646988398</v>
      </c>
      <c r="AM1172" s="16"/>
      <c r="AN1172" s="16">
        <v>0.352807367459193</v>
      </c>
      <c r="AO1172" s="16">
        <v>0.342546312350611</v>
      </c>
      <c r="AP1172" s="16"/>
      <c r="AQ1172" s="16">
        <v>0.39078230868407299</v>
      </c>
      <c r="AR1172" s="16">
        <v>0.31314835930111901</v>
      </c>
      <c r="AS1172" s="16">
        <v>0.34471834460286699</v>
      </c>
      <c r="AT1172" s="16"/>
      <c r="AU1172" s="16">
        <v>0.33484417436679498</v>
      </c>
      <c r="AV1172" s="16">
        <v>0.32540855671990299</v>
      </c>
      <c r="AW1172" s="16"/>
      <c r="AX1172" s="16">
        <v>0.36444931484907001</v>
      </c>
      <c r="AY1172" s="16">
        <v>0.21573748110549501</v>
      </c>
      <c r="AZ1172" s="16"/>
      <c r="BA1172" s="16">
        <v>0.39466474378397998</v>
      </c>
      <c r="BB1172" s="16">
        <v>0.39752319809189302</v>
      </c>
      <c r="BC1172" s="16"/>
      <c r="BD1172" s="16">
        <v>0.42257073464716499</v>
      </c>
      <c r="BE1172" s="16">
        <v>0.36060720968468901</v>
      </c>
    </row>
    <row r="1173" spans="2:57" x14ac:dyDescent="0.35">
      <c r="B1173" t="s">
        <v>832</v>
      </c>
      <c r="C1173" s="16">
        <v>0.34419428497755</v>
      </c>
      <c r="D1173" s="16">
        <v>0.294638851340849</v>
      </c>
      <c r="E1173" s="16">
        <v>0.39225138681676902</v>
      </c>
      <c r="F1173" s="16"/>
      <c r="G1173" s="16">
        <v>0.34585937085678697</v>
      </c>
      <c r="H1173" s="16">
        <v>0.28519929911756098</v>
      </c>
      <c r="I1173" s="16">
        <v>0.32885079477611201</v>
      </c>
      <c r="J1173" s="16">
        <v>0.30861757439170501</v>
      </c>
      <c r="K1173" s="16">
        <v>0.33501457407283303</v>
      </c>
      <c r="L1173" s="16">
        <v>0.43906335022566501</v>
      </c>
      <c r="M1173" s="16"/>
      <c r="N1173" s="16">
        <v>0.34275821411335</v>
      </c>
      <c r="O1173" s="16">
        <v>0.337582244592109</v>
      </c>
      <c r="P1173" s="16">
        <v>0.327778980756325</v>
      </c>
      <c r="Q1173" s="16">
        <v>0.37734652314065997</v>
      </c>
      <c r="R1173" s="16"/>
      <c r="S1173" s="16">
        <v>0.363298285188974</v>
      </c>
      <c r="T1173" s="16">
        <v>0.31878578520186202</v>
      </c>
      <c r="U1173" s="16"/>
      <c r="V1173" s="16">
        <v>0.32901823498979699</v>
      </c>
      <c r="W1173" s="16">
        <v>0.34262841338299399</v>
      </c>
      <c r="X1173" s="16">
        <v>0.35688304395237203</v>
      </c>
      <c r="Y1173" s="16">
        <v>0.35859008652797297</v>
      </c>
      <c r="Z1173" s="16"/>
      <c r="AA1173" s="16">
        <v>0.34650354466695499</v>
      </c>
      <c r="AB1173" s="16">
        <v>0.38492386127917799</v>
      </c>
      <c r="AC1173" s="16">
        <v>0.33970576124971502</v>
      </c>
      <c r="AD1173" s="16">
        <v>0.30867601477344703</v>
      </c>
      <c r="AE1173" s="16">
        <v>0.33030217428752401</v>
      </c>
      <c r="AF1173" s="16">
        <v>0.378561434887216</v>
      </c>
      <c r="AG1173" s="16"/>
      <c r="AH1173" s="16">
        <v>0.31364157552831301</v>
      </c>
      <c r="AI1173" s="16">
        <v>0.36610018390130999</v>
      </c>
      <c r="AJ1173" s="16"/>
      <c r="AK1173" s="16">
        <v>0.30838095289216899</v>
      </c>
      <c r="AL1173" s="16">
        <v>0.39722532685567102</v>
      </c>
      <c r="AM1173" s="16"/>
      <c r="AN1173" s="16">
        <v>0.298334921617319</v>
      </c>
      <c r="AO1173" s="16">
        <v>0.41376075510382798</v>
      </c>
      <c r="AP1173" s="16"/>
      <c r="AQ1173" s="16">
        <v>0.35139187675096301</v>
      </c>
      <c r="AR1173" s="16">
        <v>0.336413419389547</v>
      </c>
      <c r="AS1173" s="16">
        <v>0.38084957833650501</v>
      </c>
      <c r="AT1173" s="16"/>
      <c r="AU1173" s="16">
        <v>0.35627572920585099</v>
      </c>
      <c r="AV1173" s="16">
        <v>0.32836311742798602</v>
      </c>
      <c r="AW1173" s="16"/>
      <c r="AX1173" s="16">
        <v>0.33577399016668402</v>
      </c>
      <c r="AY1173" s="16">
        <v>0.44602220435512502</v>
      </c>
      <c r="AZ1173" s="16"/>
      <c r="BA1173" s="16">
        <v>0.28410465154419201</v>
      </c>
      <c r="BB1173" s="16">
        <v>0.29992777223757899</v>
      </c>
      <c r="BC1173" s="16"/>
      <c r="BD1173" s="16">
        <v>0.22765474006262201</v>
      </c>
      <c r="BE1173" s="16">
        <v>0.47901850484478398</v>
      </c>
    </row>
    <row r="1174" spans="2:57" x14ac:dyDescent="0.35">
      <c r="B1174" t="s">
        <v>110</v>
      </c>
      <c r="C1174" s="16">
        <v>0.208542650956969</v>
      </c>
      <c r="D1174" s="16">
        <v>0.15778847426784301</v>
      </c>
      <c r="E1174" s="16">
        <v>0.25639217785659602</v>
      </c>
      <c r="F1174" s="16"/>
      <c r="G1174" s="16">
        <v>0.223269081919894</v>
      </c>
      <c r="H1174" s="16">
        <v>0.20400081439055701</v>
      </c>
      <c r="I1174" s="16">
        <v>0.141970232850193</v>
      </c>
      <c r="J1174" s="16">
        <v>0.28392550486316098</v>
      </c>
      <c r="K1174" s="16">
        <v>0.216182742421342</v>
      </c>
      <c r="L1174" s="16">
        <v>0.19241658161657099</v>
      </c>
      <c r="M1174" s="16"/>
      <c r="N1174" s="16">
        <v>0.18261040489489799</v>
      </c>
      <c r="O1174" s="16">
        <v>0.21423038068432201</v>
      </c>
      <c r="P1174" s="16">
        <v>0.229692023841537</v>
      </c>
      <c r="Q1174" s="16">
        <v>0.18811897431268401</v>
      </c>
      <c r="R1174" s="16"/>
      <c r="S1174" s="16">
        <v>0.19975407223882599</v>
      </c>
      <c r="T1174" s="16">
        <v>0.21498907351935401</v>
      </c>
      <c r="U1174" s="16"/>
      <c r="V1174" s="16">
        <v>0.28936319582814302</v>
      </c>
      <c r="W1174" s="16">
        <v>0.19790870828478699</v>
      </c>
      <c r="X1174" s="16">
        <v>0.166376950122157</v>
      </c>
      <c r="Y1174" s="16">
        <v>0.1209815676193</v>
      </c>
      <c r="Z1174" s="16"/>
      <c r="AA1174" s="16">
        <v>0.28135048228298498</v>
      </c>
      <c r="AB1174" s="16">
        <v>0.19170386857477001</v>
      </c>
      <c r="AC1174" s="16">
        <v>0.180871214444593</v>
      </c>
      <c r="AD1174" s="16">
        <v>0.164514749396899</v>
      </c>
      <c r="AE1174" s="16">
        <v>8.7831533983159404E-2</v>
      </c>
      <c r="AF1174" s="16">
        <v>0.131914412079909</v>
      </c>
      <c r="AG1174" s="16"/>
      <c r="AH1174" s="16">
        <v>0.18963060051709099</v>
      </c>
      <c r="AI1174" s="16">
        <v>0.176334056696973</v>
      </c>
      <c r="AJ1174" s="16"/>
      <c r="AK1174" s="16">
        <v>0.17911288005540801</v>
      </c>
      <c r="AL1174" s="16">
        <v>0.16258290395706601</v>
      </c>
      <c r="AM1174" s="16"/>
      <c r="AN1174" s="16">
        <v>0.17844131197628901</v>
      </c>
      <c r="AO1174" s="16">
        <v>0.13895565700326701</v>
      </c>
      <c r="AP1174" s="16"/>
      <c r="AQ1174" s="16">
        <v>0.13852161377403099</v>
      </c>
      <c r="AR1174" s="16">
        <v>0.238772838187718</v>
      </c>
      <c r="AS1174" s="16">
        <v>0.12337728336511899</v>
      </c>
      <c r="AT1174" s="16"/>
      <c r="AU1174" s="16">
        <v>0.195234833375411</v>
      </c>
      <c r="AV1174" s="16">
        <v>0.217999960359851</v>
      </c>
      <c r="AW1174" s="16"/>
      <c r="AX1174" s="16">
        <v>0.164527485775464</v>
      </c>
      <c r="AY1174" s="16">
        <v>0.29855248226315301</v>
      </c>
      <c r="AZ1174" s="16"/>
      <c r="BA1174" s="16">
        <v>0.12405786396227</v>
      </c>
      <c r="BB1174" s="16">
        <v>0.12521200792553999</v>
      </c>
      <c r="BC1174" s="16"/>
      <c r="BD1174" s="16">
        <v>0.122074404928985</v>
      </c>
      <c r="BE1174" s="16">
        <v>0.107927421559631</v>
      </c>
    </row>
    <row r="1175" spans="2:57" x14ac:dyDescent="0.35">
      <c r="C1175" s="16"/>
      <c r="D1175" s="16"/>
      <c r="E1175" s="16"/>
      <c r="F1175" s="16"/>
      <c r="G1175" s="16"/>
      <c r="H1175" s="16"/>
      <c r="I1175" s="16"/>
      <c r="J1175" s="16"/>
      <c r="K1175" s="16"/>
      <c r="L1175" s="16"/>
      <c r="M1175" s="16"/>
      <c r="N1175" s="16"/>
      <c r="O1175" s="16"/>
      <c r="P1175" s="16"/>
      <c r="Q1175" s="16"/>
      <c r="R1175" s="16"/>
      <c r="S1175" s="16"/>
      <c r="T1175" s="16"/>
      <c r="U1175" s="16"/>
      <c r="V1175" s="16"/>
      <c r="W1175" s="16"/>
      <c r="X1175" s="16"/>
      <c r="Y1175" s="16"/>
      <c r="Z1175" s="16"/>
      <c r="AA1175" s="16"/>
      <c r="AB1175" s="16"/>
      <c r="AC1175" s="16"/>
      <c r="AD1175" s="16"/>
      <c r="AE1175" s="16"/>
      <c r="AF1175" s="16"/>
      <c r="AG1175" s="16"/>
      <c r="AH1175" s="16"/>
      <c r="AI1175" s="16"/>
      <c r="AJ1175" s="16"/>
      <c r="AK1175" s="16"/>
      <c r="AL1175" s="16"/>
      <c r="AM1175" s="16"/>
      <c r="AN1175" s="16"/>
      <c r="AO1175" s="16"/>
      <c r="AP1175" s="16"/>
      <c r="AQ1175" s="16"/>
      <c r="AR1175" s="16"/>
      <c r="AS1175" s="16"/>
      <c r="AT1175" s="16"/>
      <c r="AU1175" s="16"/>
      <c r="AV1175" s="16"/>
      <c r="AW1175" s="16"/>
      <c r="AX1175" s="16"/>
      <c r="AY1175" s="16"/>
      <c r="AZ1175" s="16"/>
      <c r="BA1175" s="16"/>
      <c r="BB1175" s="16"/>
      <c r="BC1175" s="16"/>
      <c r="BD1175" s="16"/>
      <c r="BE1175" s="16"/>
    </row>
    <row r="1176" spans="2:57" x14ac:dyDescent="0.35">
      <c r="B1176" s="7" t="s">
        <v>833</v>
      </c>
      <c r="C1176" s="16"/>
      <c r="D1176" s="16"/>
      <c r="E1176" s="16"/>
      <c r="F1176" s="16"/>
      <c r="G1176" s="16"/>
      <c r="H1176" s="16"/>
      <c r="I1176" s="16"/>
      <c r="J1176" s="16"/>
      <c r="K1176" s="16"/>
      <c r="L1176" s="16"/>
      <c r="M1176" s="16"/>
      <c r="N1176" s="16"/>
      <c r="O1176" s="16"/>
      <c r="P1176" s="16"/>
      <c r="Q1176" s="16"/>
      <c r="R1176" s="16"/>
      <c r="S1176" s="16"/>
      <c r="T1176" s="16"/>
      <c r="U1176" s="16"/>
      <c r="V1176" s="16"/>
      <c r="W1176" s="16"/>
      <c r="X1176" s="16"/>
      <c r="Y1176" s="16"/>
      <c r="Z1176" s="16"/>
      <c r="AA1176" s="16"/>
      <c r="AB1176" s="16"/>
      <c r="AC1176" s="16"/>
      <c r="AD1176" s="16"/>
      <c r="AE1176" s="16"/>
      <c r="AF1176" s="16"/>
      <c r="AG1176" s="16"/>
      <c r="AH1176" s="16"/>
      <c r="AI1176" s="16"/>
      <c r="AJ1176" s="16"/>
      <c r="AK1176" s="16"/>
      <c r="AL1176" s="16"/>
      <c r="AM1176" s="16"/>
      <c r="AN1176" s="16"/>
      <c r="AO1176" s="16"/>
      <c r="AP1176" s="16"/>
      <c r="AQ1176" s="16"/>
      <c r="AR1176" s="16"/>
      <c r="AS1176" s="16"/>
      <c r="AT1176" s="16"/>
      <c r="AU1176" s="16"/>
      <c r="AV1176" s="16"/>
      <c r="AW1176" s="16"/>
      <c r="AX1176" s="16"/>
      <c r="AY1176" s="16"/>
      <c r="AZ1176" s="16"/>
      <c r="BA1176" s="16"/>
      <c r="BB1176" s="16"/>
      <c r="BC1176" s="16"/>
      <c r="BD1176" s="16"/>
      <c r="BE1176" s="16"/>
    </row>
    <row r="1177" spans="2:57" x14ac:dyDescent="0.35">
      <c r="B1177" s="15" t="s">
        <v>14</v>
      </c>
      <c r="C1177" s="16"/>
      <c r="D1177" s="16"/>
      <c r="E1177" s="16"/>
      <c r="F1177" s="16"/>
      <c r="G1177" s="16"/>
      <c r="H1177" s="16"/>
      <c r="I1177" s="16"/>
      <c r="J1177" s="16"/>
      <c r="K1177" s="16"/>
      <c r="L1177" s="16"/>
      <c r="M1177" s="16"/>
      <c r="N1177" s="16"/>
      <c r="O1177" s="16"/>
      <c r="P1177" s="16"/>
      <c r="Q1177" s="16"/>
      <c r="R1177" s="16"/>
      <c r="S1177" s="16"/>
      <c r="T1177" s="16"/>
      <c r="U1177" s="16"/>
      <c r="V1177" s="16"/>
      <c r="W1177" s="16"/>
      <c r="X1177" s="16"/>
      <c r="Y1177" s="16"/>
      <c r="Z1177" s="16"/>
      <c r="AA1177" s="16"/>
      <c r="AB1177" s="16"/>
      <c r="AC1177" s="16"/>
      <c r="AD1177" s="16"/>
      <c r="AE1177" s="16"/>
      <c r="AF1177" s="16"/>
      <c r="AG1177" s="16"/>
      <c r="AH1177" s="16"/>
      <c r="AI1177" s="16"/>
      <c r="AJ1177" s="16"/>
      <c r="AK1177" s="16"/>
      <c r="AL1177" s="16"/>
      <c r="AM1177" s="16"/>
      <c r="AN1177" s="16"/>
      <c r="AO1177" s="16"/>
      <c r="AP1177" s="16"/>
      <c r="AQ1177" s="16"/>
      <c r="AR1177" s="16"/>
      <c r="AS1177" s="16"/>
      <c r="AT1177" s="16"/>
      <c r="AU1177" s="16"/>
      <c r="AV1177" s="16"/>
      <c r="AW1177" s="16"/>
      <c r="AX1177" s="16"/>
      <c r="AY1177" s="16"/>
      <c r="AZ1177" s="16"/>
      <c r="BA1177" s="16"/>
      <c r="BB1177" s="16"/>
      <c r="BC1177" s="16"/>
      <c r="BD1177" s="16"/>
      <c r="BE1177" s="16"/>
    </row>
    <row r="1178" spans="2:57" x14ac:dyDescent="0.35">
      <c r="B1178" t="s">
        <v>834</v>
      </c>
      <c r="C1178" s="16">
        <v>0.23653926707598599</v>
      </c>
      <c r="D1178" s="16">
        <v>0.26237842162251002</v>
      </c>
      <c r="E1178" s="16">
        <v>0.210749657105682</v>
      </c>
      <c r="F1178" s="16"/>
      <c r="G1178" s="16">
        <v>0.163316224905563</v>
      </c>
      <c r="H1178" s="16">
        <v>0.239484475414484</v>
      </c>
      <c r="I1178" s="16">
        <v>0.24634623956128501</v>
      </c>
      <c r="J1178" s="16">
        <v>0.22530790406050399</v>
      </c>
      <c r="K1178" s="16">
        <v>0.246611746862273</v>
      </c>
      <c r="L1178" s="16">
        <v>0.26935858517570099</v>
      </c>
      <c r="M1178" s="16"/>
      <c r="N1178" s="16">
        <v>0.26761770666847701</v>
      </c>
      <c r="O1178" s="16">
        <v>0.24863652858679899</v>
      </c>
      <c r="P1178" s="16">
        <v>0.23911779526462901</v>
      </c>
      <c r="Q1178" s="16">
        <v>0.199684556648762</v>
      </c>
      <c r="R1178" s="16"/>
      <c r="S1178" s="16">
        <v>0.25285344812104199</v>
      </c>
      <c r="T1178" s="16">
        <v>0.21426831585856099</v>
      </c>
      <c r="U1178" s="16"/>
      <c r="V1178" s="16">
        <v>0.191653031784804</v>
      </c>
      <c r="W1178" s="16">
        <v>0.211610290547706</v>
      </c>
      <c r="X1178" s="16">
        <v>0.30398951610613001</v>
      </c>
      <c r="Y1178" s="16">
        <v>0.24859254423139901</v>
      </c>
      <c r="Z1178" s="16"/>
      <c r="AA1178" s="16">
        <v>0.19869937413288499</v>
      </c>
      <c r="AB1178" s="16">
        <v>0.20578163110725201</v>
      </c>
      <c r="AC1178" s="16">
        <v>0.23229997642986</v>
      </c>
      <c r="AD1178" s="16">
        <v>0.28476767792517899</v>
      </c>
      <c r="AE1178" s="16">
        <v>0.31781654315442198</v>
      </c>
      <c r="AF1178" s="16">
        <v>0.33629924627700603</v>
      </c>
      <c r="AG1178" s="16"/>
      <c r="AH1178" s="16">
        <v>0.24979065358131999</v>
      </c>
      <c r="AI1178" s="16">
        <v>0.25862574343669598</v>
      </c>
      <c r="AJ1178" s="16"/>
      <c r="AK1178" s="16">
        <v>0.25193439615795399</v>
      </c>
      <c r="AL1178" s="16">
        <v>0.254458862802179</v>
      </c>
      <c r="AM1178" s="16"/>
      <c r="AN1178" s="16">
        <v>0.26286812653442398</v>
      </c>
      <c r="AO1178" s="16">
        <v>0.24786707877360101</v>
      </c>
      <c r="AP1178" s="16"/>
      <c r="AQ1178" s="16">
        <v>0.28978590635320001</v>
      </c>
      <c r="AR1178" s="16">
        <v>0.227769682895124</v>
      </c>
      <c r="AS1178" s="16">
        <v>0.22295965496527001</v>
      </c>
      <c r="AT1178" s="16"/>
      <c r="AU1178" s="16">
        <v>0.23254086827605</v>
      </c>
      <c r="AV1178" s="16">
        <v>0.24280398514440399</v>
      </c>
      <c r="AW1178" s="16"/>
      <c r="AX1178" s="16">
        <v>0.24953897007082301</v>
      </c>
      <c r="AY1178" s="16">
        <v>0.19750930572827499</v>
      </c>
      <c r="AZ1178" s="16"/>
      <c r="BA1178" s="16">
        <v>0.27122821632120198</v>
      </c>
      <c r="BB1178" s="16">
        <v>0.141351402931954</v>
      </c>
      <c r="BC1178" s="16"/>
      <c r="BD1178" s="16">
        <v>0.27350434248096001</v>
      </c>
      <c r="BE1178" s="16">
        <v>0.240718132827171</v>
      </c>
    </row>
    <row r="1179" spans="2:57" x14ac:dyDescent="0.35">
      <c r="B1179" t="s">
        <v>835</v>
      </c>
      <c r="C1179" s="16">
        <v>0.10113166845239099</v>
      </c>
      <c r="D1179" s="16">
        <v>0.10098925305500001</v>
      </c>
      <c r="E1179" s="16">
        <v>0.10065999389168399</v>
      </c>
      <c r="F1179" s="16"/>
      <c r="G1179" s="16">
        <v>0.137042156727324</v>
      </c>
      <c r="H1179" s="16">
        <v>0.14250806177400099</v>
      </c>
      <c r="I1179" s="16">
        <v>0.14205576670322101</v>
      </c>
      <c r="J1179" s="16">
        <v>3.7507449196417998E-2</v>
      </c>
      <c r="K1179" s="16">
        <v>6.5296806530975193E-2</v>
      </c>
      <c r="L1179" s="16">
        <v>9.0087269395683206E-2</v>
      </c>
      <c r="M1179" s="16"/>
      <c r="N1179" s="16">
        <v>0.12395631514207101</v>
      </c>
      <c r="O1179" s="16">
        <v>9.6409518041691206E-2</v>
      </c>
      <c r="P1179" s="16">
        <v>7.9152347846853294E-2</v>
      </c>
      <c r="Q1179" s="16">
        <v>0.124264695564021</v>
      </c>
      <c r="R1179" s="16"/>
      <c r="S1179" s="16">
        <v>9.5928699333704098E-2</v>
      </c>
      <c r="T1179" s="16">
        <v>0.10999708467572</v>
      </c>
      <c r="U1179" s="16"/>
      <c r="V1179" s="16">
        <v>8.30544500023562E-2</v>
      </c>
      <c r="W1179" s="16">
        <v>0.10664685198507701</v>
      </c>
      <c r="X1179" s="16">
        <v>0.108419603065233</v>
      </c>
      <c r="Y1179" s="16">
        <v>0.10834066915075299</v>
      </c>
      <c r="Z1179" s="16"/>
      <c r="AA1179" s="16">
        <v>8.7336058267560898E-2</v>
      </c>
      <c r="AB1179" s="16">
        <v>7.5435699954268895E-2</v>
      </c>
      <c r="AC1179" s="16">
        <v>0.163793274931053</v>
      </c>
      <c r="AD1179" s="16">
        <v>0.103785736007853</v>
      </c>
      <c r="AE1179" s="16">
        <v>0.12508879250871099</v>
      </c>
      <c r="AF1179" s="16">
        <v>0.137209837673719</v>
      </c>
      <c r="AG1179" s="16"/>
      <c r="AH1179" s="16">
        <v>0.10478458298917601</v>
      </c>
      <c r="AI1179" s="16">
        <v>0.12640529973781101</v>
      </c>
      <c r="AJ1179" s="16"/>
      <c r="AK1179" s="16">
        <v>9.5162365554199296E-2</v>
      </c>
      <c r="AL1179" s="16">
        <v>0.11475590942000199</v>
      </c>
      <c r="AM1179" s="16"/>
      <c r="AN1179" s="16">
        <v>9.6656328944757605E-2</v>
      </c>
      <c r="AO1179" s="16">
        <v>0.125447731682819</v>
      </c>
      <c r="AP1179" s="16"/>
      <c r="AQ1179" s="16">
        <v>0.13244415323383099</v>
      </c>
      <c r="AR1179" s="16">
        <v>9.0223100981869503E-2</v>
      </c>
      <c r="AS1179" s="16">
        <v>0.115255489153438</v>
      </c>
      <c r="AT1179" s="16"/>
      <c r="AU1179" s="16">
        <v>9.6187028328891505E-2</v>
      </c>
      <c r="AV1179" s="16">
        <v>0.10367180566482601</v>
      </c>
      <c r="AW1179" s="16"/>
      <c r="AX1179" s="16">
        <v>0.11534516462213</v>
      </c>
      <c r="AY1179" s="16">
        <v>4.9409741222665199E-2</v>
      </c>
      <c r="AZ1179" s="16"/>
      <c r="BA1179" s="16">
        <v>0.13393583746767301</v>
      </c>
      <c r="BB1179" s="16">
        <v>0.138499380015038</v>
      </c>
      <c r="BC1179" s="16"/>
      <c r="BD1179" s="16">
        <v>0.120826728391175</v>
      </c>
      <c r="BE1179" s="16">
        <v>0.10595634701345399</v>
      </c>
    </row>
    <row r="1180" spans="2:57" x14ac:dyDescent="0.35">
      <c r="B1180" t="s">
        <v>836</v>
      </c>
      <c r="C1180" s="16">
        <v>0.10912443878306299</v>
      </c>
      <c r="D1180" s="16">
        <v>0.14764326714911599</v>
      </c>
      <c r="E1180" s="16">
        <v>7.3679294148915206E-2</v>
      </c>
      <c r="F1180" s="16"/>
      <c r="G1180" s="16">
        <v>0.146050288795573</v>
      </c>
      <c r="H1180" s="16">
        <v>0.14286773019008001</v>
      </c>
      <c r="I1180" s="16">
        <v>0.11308119408974</v>
      </c>
      <c r="J1180" s="16">
        <v>0.16533881378519899</v>
      </c>
      <c r="K1180" s="16">
        <v>7.9557186431113605E-2</v>
      </c>
      <c r="L1180" s="16">
        <v>3.7034643026170003E-2</v>
      </c>
      <c r="M1180" s="16"/>
      <c r="N1180" s="16">
        <v>0.127698021363154</v>
      </c>
      <c r="O1180" s="16">
        <v>0.12518407664665701</v>
      </c>
      <c r="P1180" s="16">
        <v>0.10168037812757801</v>
      </c>
      <c r="Q1180" s="16">
        <v>9.3839782136445504E-2</v>
      </c>
      <c r="R1180" s="16"/>
      <c r="S1180" s="16">
        <v>0.102670567239228</v>
      </c>
      <c r="T1180" s="16">
        <v>0.11888042769620399</v>
      </c>
      <c r="U1180" s="16"/>
      <c r="V1180" s="16">
        <v>9.2509584760146701E-2</v>
      </c>
      <c r="W1180" s="16">
        <v>0.121857999550314</v>
      </c>
      <c r="X1180" s="16">
        <v>0.11046036983685401</v>
      </c>
      <c r="Y1180" s="16">
        <v>8.63724588919286E-2</v>
      </c>
      <c r="Z1180" s="16"/>
      <c r="AA1180" s="16">
        <v>9.5871503311855802E-2</v>
      </c>
      <c r="AB1180" s="16">
        <v>0.115609031026781</v>
      </c>
      <c r="AC1180" s="16">
        <v>7.4639373707052398E-2</v>
      </c>
      <c r="AD1180" s="16">
        <v>0.14338064603631001</v>
      </c>
      <c r="AE1180" s="16">
        <v>0.12928500212629901</v>
      </c>
      <c r="AF1180" s="16">
        <v>5.2641150489952299E-2</v>
      </c>
      <c r="AG1180" s="16"/>
      <c r="AH1180" s="16">
        <v>0.122284307173796</v>
      </c>
      <c r="AI1180" s="16">
        <v>0.115748761224923</v>
      </c>
      <c r="AJ1180" s="16"/>
      <c r="AK1180" s="16">
        <v>0.120777016070535</v>
      </c>
      <c r="AL1180" s="16">
        <v>9.6155795166506797E-2</v>
      </c>
      <c r="AM1180" s="16"/>
      <c r="AN1180" s="16">
        <v>0.12984204485992701</v>
      </c>
      <c r="AO1180" s="16">
        <v>0.108854336090159</v>
      </c>
      <c r="AP1180" s="16"/>
      <c r="AQ1180" s="16">
        <v>0.12136226527277701</v>
      </c>
      <c r="AR1180" s="16">
        <v>9.6589427058042202E-2</v>
      </c>
      <c r="AS1180" s="16">
        <v>0.131971723815415</v>
      </c>
      <c r="AT1180" s="16"/>
      <c r="AU1180" s="16">
        <v>0.110326570023073</v>
      </c>
      <c r="AV1180" s="16">
        <v>0.10961663451383601</v>
      </c>
      <c r="AW1180" s="16"/>
      <c r="AX1180" s="16">
        <v>0.11491640046403701</v>
      </c>
      <c r="AY1180" s="16">
        <v>0.10024704309671301</v>
      </c>
      <c r="AZ1180" s="16"/>
      <c r="BA1180" s="16">
        <v>0.140946595478847</v>
      </c>
      <c r="BB1180" s="16">
        <v>0.145865436102491</v>
      </c>
      <c r="BC1180" s="16"/>
      <c r="BD1180" s="16">
        <v>0.12906255039298201</v>
      </c>
      <c r="BE1180" s="16">
        <v>0.12791272576739701</v>
      </c>
    </row>
    <row r="1181" spans="2:57" x14ac:dyDescent="0.35">
      <c r="B1181" t="s">
        <v>837</v>
      </c>
      <c r="C1181" s="16">
        <v>9.4160070307231905E-2</v>
      </c>
      <c r="D1181" s="16">
        <v>0.11000091252552301</v>
      </c>
      <c r="E1181" s="16">
        <v>8.0060843103489404E-2</v>
      </c>
      <c r="F1181" s="16"/>
      <c r="G1181" s="16">
        <v>0.118765292695533</v>
      </c>
      <c r="H1181" s="16">
        <v>8.96878596998225E-2</v>
      </c>
      <c r="I1181" s="16">
        <v>0.11998753425516299</v>
      </c>
      <c r="J1181" s="16">
        <v>8.7717393759579806E-2</v>
      </c>
      <c r="K1181" s="16">
        <v>0.108622746717842</v>
      </c>
      <c r="L1181" s="16">
        <v>5.7155973970319303E-2</v>
      </c>
      <c r="M1181" s="16"/>
      <c r="N1181" s="16">
        <v>7.6532499856772795E-2</v>
      </c>
      <c r="O1181" s="16">
        <v>0.12164635218445501</v>
      </c>
      <c r="P1181" s="16">
        <v>9.7252797060241397E-2</v>
      </c>
      <c r="Q1181" s="16">
        <v>7.7826580091404196E-2</v>
      </c>
      <c r="R1181" s="16"/>
      <c r="S1181" s="16">
        <v>9.2555272094585694E-2</v>
      </c>
      <c r="T1181" s="16">
        <v>9.7523111376885394E-2</v>
      </c>
      <c r="U1181" s="16"/>
      <c r="V1181" s="16">
        <v>8.9103048540715199E-2</v>
      </c>
      <c r="W1181" s="16">
        <v>8.2814522688067493E-2</v>
      </c>
      <c r="X1181" s="16">
        <v>0.105381775394981</v>
      </c>
      <c r="Y1181" s="16">
        <v>0.14443590835416301</v>
      </c>
      <c r="Z1181" s="16"/>
      <c r="AA1181" s="16">
        <v>8.3441952844765105E-2</v>
      </c>
      <c r="AB1181" s="16">
        <v>7.9739130076637701E-2</v>
      </c>
      <c r="AC1181" s="16">
        <v>8.3969037686157696E-2</v>
      </c>
      <c r="AD1181" s="16">
        <v>0.115532740257021</v>
      </c>
      <c r="AE1181" s="16">
        <v>0.112842525406866</v>
      </c>
      <c r="AF1181" s="16">
        <v>0.14371152581374799</v>
      </c>
      <c r="AG1181" s="16"/>
      <c r="AH1181" s="16">
        <v>8.8232760239781105E-2</v>
      </c>
      <c r="AI1181" s="16">
        <v>0.11172743723296</v>
      </c>
      <c r="AJ1181" s="16"/>
      <c r="AK1181" s="16">
        <v>9.2170211974962807E-2</v>
      </c>
      <c r="AL1181" s="16">
        <v>0.106431474186591</v>
      </c>
      <c r="AM1181" s="16"/>
      <c r="AN1181" s="16">
        <v>8.8637161684662097E-2</v>
      </c>
      <c r="AO1181" s="16">
        <v>0.10967919943712499</v>
      </c>
      <c r="AP1181" s="16"/>
      <c r="AQ1181" s="16">
        <v>9.4133776101942707E-2</v>
      </c>
      <c r="AR1181" s="16">
        <v>9.1457581244720504E-2</v>
      </c>
      <c r="AS1181" s="16">
        <v>0.118113965336396</v>
      </c>
      <c r="AT1181" s="16"/>
      <c r="AU1181" s="16">
        <v>9.8847148781847805E-2</v>
      </c>
      <c r="AV1181" s="16">
        <v>9.0288226083785394E-2</v>
      </c>
      <c r="AW1181" s="16"/>
      <c r="AX1181" s="16">
        <v>9.6318434834956904E-2</v>
      </c>
      <c r="AY1181" s="16">
        <v>7.3864601986852005E-2</v>
      </c>
      <c r="AZ1181" s="16"/>
      <c r="BA1181" s="16">
        <v>8.9205683577885705E-2</v>
      </c>
      <c r="BB1181" s="16">
        <v>0.14753834485696801</v>
      </c>
      <c r="BC1181" s="16"/>
      <c r="BD1181" s="16">
        <v>8.5635125601772E-2</v>
      </c>
      <c r="BE1181" s="16">
        <v>0.13408907106084</v>
      </c>
    </row>
    <row r="1182" spans="2:57" x14ac:dyDescent="0.35">
      <c r="B1182" t="s">
        <v>838</v>
      </c>
      <c r="C1182" s="16">
        <v>5.9571976203420099E-2</v>
      </c>
      <c r="D1182" s="16">
        <v>6.2917669069395402E-2</v>
      </c>
      <c r="E1182" s="16">
        <v>5.6978681424769903E-2</v>
      </c>
      <c r="F1182" s="16"/>
      <c r="G1182" s="16">
        <v>9.9742471876725303E-2</v>
      </c>
      <c r="H1182" s="16">
        <v>3.5241171708875398E-2</v>
      </c>
      <c r="I1182" s="16">
        <v>9.1260170931833196E-2</v>
      </c>
      <c r="J1182" s="16">
        <v>5.9323042645727901E-2</v>
      </c>
      <c r="K1182" s="16">
        <v>3.7050547483842199E-2</v>
      </c>
      <c r="L1182" s="16">
        <v>5.0280940443681997E-2</v>
      </c>
      <c r="M1182" s="16"/>
      <c r="N1182" s="16">
        <v>6.02582269449062E-2</v>
      </c>
      <c r="O1182" s="16">
        <v>6.3280274117905294E-2</v>
      </c>
      <c r="P1182" s="16">
        <v>4.85427224650304E-2</v>
      </c>
      <c r="Q1182" s="16">
        <v>7.3568299614393304E-2</v>
      </c>
      <c r="R1182" s="16"/>
      <c r="S1182" s="16">
        <v>6.07606133106489E-2</v>
      </c>
      <c r="T1182" s="16">
        <v>5.83719940530062E-2</v>
      </c>
      <c r="U1182" s="16"/>
      <c r="V1182" s="16">
        <v>5.72676842097136E-2</v>
      </c>
      <c r="W1182" s="16">
        <v>4.3805593076930403E-2</v>
      </c>
      <c r="X1182" s="16">
        <v>7.6627484844819502E-2</v>
      </c>
      <c r="Y1182" s="16">
        <v>9.1892196702142798E-2</v>
      </c>
      <c r="Z1182" s="16"/>
      <c r="AA1182" s="16">
        <v>5.2059672410909003E-2</v>
      </c>
      <c r="AB1182" s="16">
        <v>6.3722259587071603E-2</v>
      </c>
      <c r="AC1182" s="16">
        <v>4.5257527856317897E-2</v>
      </c>
      <c r="AD1182" s="16">
        <v>8.9388683943530306E-2</v>
      </c>
      <c r="AE1182" s="16">
        <v>3.9736509556461901E-2</v>
      </c>
      <c r="AF1182" s="16">
        <v>2.7723582175308899E-2</v>
      </c>
      <c r="AG1182" s="16"/>
      <c r="AH1182" s="16">
        <v>6.2122344268917801E-2</v>
      </c>
      <c r="AI1182" s="16">
        <v>5.8612100937597299E-2</v>
      </c>
      <c r="AJ1182" s="16"/>
      <c r="AK1182" s="16">
        <v>6.4847107358903797E-2</v>
      </c>
      <c r="AL1182" s="16">
        <v>5.2393557237921301E-2</v>
      </c>
      <c r="AM1182" s="16"/>
      <c r="AN1182" s="16">
        <v>4.5821133226817301E-2</v>
      </c>
      <c r="AO1182" s="16">
        <v>7.3611470114010299E-2</v>
      </c>
      <c r="AP1182" s="16"/>
      <c r="AQ1182" s="16">
        <v>3.3857585626179097E-2</v>
      </c>
      <c r="AR1182" s="16">
        <v>4.6954254083101402E-2</v>
      </c>
      <c r="AS1182" s="16">
        <v>0.101669831275503</v>
      </c>
      <c r="AT1182" s="16"/>
      <c r="AU1182" s="16">
        <v>5.8918652463023899E-2</v>
      </c>
      <c r="AV1182" s="16">
        <v>6.1382306136568497E-2</v>
      </c>
      <c r="AW1182" s="16"/>
      <c r="AX1182" s="16">
        <v>6.2095062533475E-2</v>
      </c>
      <c r="AY1182" s="16">
        <v>5.7461881560792398E-2</v>
      </c>
      <c r="AZ1182" s="16"/>
      <c r="BA1182" s="16">
        <v>6.0442652357556997E-2</v>
      </c>
      <c r="BB1182" s="16">
        <v>7.0732042243694698E-2</v>
      </c>
      <c r="BC1182" s="16"/>
      <c r="BD1182" s="16">
        <v>6.7490094412591795E-2</v>
      </c>
      <c r="BE1182" s="16">
        <v>6.5934434926726695E-2</v>
      </c>
    </row>
    <row r="1183" spans="2:57" x14ac:dyDescent="0.35">
      <c r="B1183" t="s">
        <v>839</v>
      </c>
      <c r="C1183" s="16">
        <v>6.9917410884041603E-2</v>
      </c>
      <c r="D1183" s="16">
        <v>7.6212930529743705E-2</v>
      </c>
      <c r="E1183" s="16">
        <v>6.4628945868615201E-2</v>
      </c>
      <c r="F1183" s="16"/>
      <c r="G1183" s="16">
        <v>4.4469174907353498E-2</v>
      </c>
      <c r="H1183" s="16">
        <v>7.2435600405852396E-2</v>
      </c>
      <c r="I1183" s="16">
        <v>8.6126670719961093E-2</v>
      </c>
      <c r="J1183" s="16">
        <v>9.1333529049558104E-2</v>
      </c>
      <c r="K1183" s="16">
        <v>7.75033432244846E-2</v>
      </c>
      <c r="L1183" s="16">
        <v>4.7780846913688599E-2</v>
      </c>
      <c r="M1183" s="16"/>
      <c r="N1183" s="16">
        <v>3.9227045813327303E-2</v>
      </c>
      <c r="O1183" s="16">
        <v>5.8530749914651403E-2</v>
      </c>
      <c r="P1183" s="16">
        <v>8.0291401778659496E-2</v>
      </c>
      <c r="Q1183" s="16">
        <v>8.5070628698751399E-2</v>
      </c>
      <c r="R1183" s="16"/>
      <c r="S1183" s="16">
        <v>6.8652156990656105E-2</v>
      </c>
      <c r="T1183" s="16">
        <v>6.9250766418874898E-2</v>
      </c>
      <c r="U1183" s="16"/>
      <c r="V1183" s="16">
        <v>7.11318570502808E-2</v>
      </c>
      <c r="W1183" s="16">
        <v>7.2166964213030704E-2</v>
      </c>
      <c r="X1183" s="16">
        <v>5.8912287491051797E-2</v>
      </c>
      <c r="Y1183" s="16">
        <v>0.119221614816031</v>
      </c>
      <c r="Z1183" s="16"/>
      <c r="AA1183" s="16">
        <v>6.5022208667169304E-2</v>
      </c>
      <c r="AB1183" s="16">
        <v>0.11614603019395101</v>
      </c>
      <c r="AC1183" s="16">
        <v>7.0004009395233005E-2</v>
      </c>
      <c r="AD1183" s="16">
        <v>3.29490808670721E-2</v>
      </c>
      <c r="AE1183" s="16">
        <v>8.0518212760115004E-2</v>
      </c>
      <c r="AF1183" s="16">
        <v>8.70586723825897E-2</v>
      </c>
      <c r="AG1183" s="16"/>
      <c r="AH1183" s="16">
        <v>5.0170041012218398E-2</v>
      </c>
      <c r="AI1183" s="16">
        <v>9.01981570661856E-2</v>
      </c>
      <c r="AJ1183" s="16"/>
      <c r="AK1183" s="16">
        <v>5.3215114750353398E-2</v>
      </c>
      <c r="AL1183" s="16">
        <v>9.8899366790007395E-2</v>
      </c>
      <c r="AM1183" s="16"/>
      <c r="AN1183" s="16">
        <v>4.7007324428343898E-2</v>
      </c>
      <c r="AO1183" s="16">
        <v>8.7089132588380594E-2</v>
      </c>
      <c r="AP1183" s="16"/>
      <c r="AQ1183" s="16">
        <v>4.15515746007512E-2</v>
      </c>
      <c r="AR1183" s="16">
        <v>7.2165251636866795E-2</v>
      </c>
      <c r="AS1183" s="16">
        <v>7.3488682376686598E-2</v>
      </c>
      <c r="AT1183" s="16"/>
      <c r="AU1183" s="16">
        <v>7.9060716495188393E-2</v>
      </c>
      <c r="AV1183" s="16">
        <v>6.0375963235908603E-2</v>
      </c>
      <c r="AW1183" s="16"/>
      <c r="AX1183" s="16">
        <v>6.8239769081618107E-2</v>
      </c>
      <c r="AY1183" s="16">
        <v>7.6656320104731196E-2</v>
      </c>
      <c r="AZ1183" s="16"/>
      <c r="BA1183" s="16">
        <v>5.9349589096351199E-2</v>
      </c>
      <c r="BB1183" s="16">
        <v>0.10153022064037399</v>
      </c>
      <c r="BC1183" s="16"/>
      <c r="BD1183" s="16">
        <v>7.2326682398171402E-2</v>
      </c>
      <c r="BE1183" s="16">
        <v>7.0117806112773198E-2</v>
      </c>
    </row>
    <row r="1184" spans="2:57" x14ac:dyDescent="0.35">
      <c r="B1184" t="s">
        <v>110</v>
      </c>
      <c r="C1184" s="16">
        <v>0.329555168293867</v>
      </c>
      <c r="D1184" s="16">
        <v>0.23985754604871201</v>
      </c>
      <c r="E1184" s="16">
        <v>0.41324258445684497</v>
      </c>
      <c r="F1184" s="16"/>
      <c r="G1184" s="16">
        <v>0.29061439009192802</v>
      </c>
      <c r="H1184" s="16">
        <v>0.277775100806885</v>
      </c>
      <c r="I1184" s="16">
        <v>0.20114242373879801</v>
      </c>
      <c r="J1184" s="16">
        <v>0.333471867503013</v>
      </c>
      <c r="K1184" s="16">
        <v>0.385357622749469</v>
      </c>
      <c r="L1184" s="16">
        <v>0.44830174107475601</v>
      </c>
      <c r="M1184" s="16"/>
      <c r="N1184" s="16">
        <v>0.30471018421129098</v>
      </c>
      <c r="O1184" s="16">
        <v>0.28631250050784202</v>
      </c>
      <c r="P1184" s="16">
        <v>0.353962557457008</v>
      </c>
      <c r="Q1184" s="16">
        <v>0.34574545724622302</v>
      </c>
      <c r="R1184" s="16"/>
      <c r="S1184" s="16">
        <v>0.32657924291013501</v>
      </c>
      <c r="T1184" s="16">
        <v>0.33170829992074802</v>
      </c>
      <c r="U1184" s="16"/>
      <c r="V1184" s="16">
        <v>0.41528034365198402</v>
      </c>
      <c r="W1184" s="16">
        <v>0.36109777793887499</v>
      </c>
      <c r="X1184" s="16">
        <v>0.23620896326093099</v>
      </c>
      <c r="Y1184" s="16">
        <v>0.20114460785358301</v>
      </c>
      <c r="Z1184" s="16"/>
      <c r="AA1184" s="16">
        <v>0.41756923036485499</v>
      </c>
      <c r="AB1184" s="16">
        <v>0.34356621805403698</v>
      </c>
      <c r="AC1184" s="16">
        <v>0.330036799994326</v>
      </c>
      <c r="AD1184" s="16">
        <v>0.23019543496303499</v>
      </c>
      <c r="AE1184" s="16">
        <v>0.19471241448712601</v>
      </c>
      <c r="AF1184" s="16">
        <v>0.21535598518767601</v>
      </c>
      <c r="AG1184" s="16"/>
      <c r="AH1184" s="16">
        <v>0.32261531073479099</v>
      </c>
      <c r="AI1184" s="16">
        <v>0.23868250036382699</v>
      </c>
      <c r="AJ1184" s="16"/>
      <c r="AK1184" s="16">
        <v>0.321893788133092</v>
      </c>
      <c r="AL1184" s="16">
        <v>0.27690503439679298</v>
      </c>
      <c r="AM1184" s="16"/>
      <c r="AN1184" s="16">
        <v>0.32916788032106797</v>
      </c>
      <c r="AO1184" s="16">
        <v>0.24745105131390499</v>
      </c>
      <c r="AP1184" s="16"/>
      <c r="AQ1184" s="16">
        <v>0.28686473881131902</v>
      </c>
      <c r="AR1184" s="16">
        <v>0.37484070210027598</v>
      </c>
      <c r="AS1184" s="16">
        <v>0.23654065307729299</v>
      </c>
      <c r="AT1184" s="16"/>
      <c r="AU1184" s="16">
        <v>0.32411901563192502</v>
      </c>
      <c r="AV1184" s="16">
        <v>0.33186107922067198</v>
      </c>
      <c r="AW1184" s="16"/>
      <c r="AX1184" s="16">
        <v>0.29354619839295998</v>
      </c>
      <c r="AY1184" s="16">
        <v>0.44485110629997099</v>
      </c>
      <c r="AZ1184" s="16"/>
      <c r="BA1184" s="16">
        <v>0.244891425700483</v>
      </c>
      <c r="BB1184" s="16">
        <v>0.25448317320948</v>
      </c>
      <c r="BC1184" s="16"/>
      <c r="BD1184" s="16">
        <v>0.251154476322347</v>
      </c>
      <c r="BE1184" s="16">
        <v>0.25527148229163799</v>
      </c>
    </row>
    <row r="1185" spans="2:57" x14ac:dyDescent="0.35">
      <c r="C1185" s="16"/>
      <c r="D1185" s="16"/>
      <c r="E1185" s="16"/>
      <c r="F1185" s="16"/>
      <c r="G1185" s="16"/>
      <c r="H1185" s="16"/>
      <c r="I1185" s="16"/>
      <c r="J1185" s="16"/>
      <c r="K1185" s="16"/>
      <c r="L1185" s="16"/>
      <c r="M1185" s="16"/>
      <c r="N1185" s="16"/>
      <c r="O1185" s="16"/>
      <c r="P1185" s="16"/>
      <c r="Q1185" s="16"/>
      <c r="R1185" s="16"/>
      <c r="S1185" s="16"/>
      <c r="T1185" s="16"/>
      <c r="U1185" s="16"/>
      <c r="V1185" s="16"/>
      <c r="W1185" s="16"/>
      <c r="X1185" s="16"/>
      <c r="Y1185" s="16"/>
      <c r="Z1185" s="16"/>
      <c r="AA1185" s="16"/>
      <c r="AB1185" s="16"/>
      <c r="AC1185" s="16"/>
      <c r="AD1185" s="16"/>
      <c r="AE1185" s="16"/>
      <c r="AF1185" s="16"/>
      <c r="AG1185" s="16"/>
      <c r="AH1185" s="16"/>
      <c r="AI1185" s="16"/>
      <c r="AJ1185" s="16"/>
      <c r="AK1185" s="16"/>
      <c r="AL1185" s="16"/>
      <c r="AM1185" s="16"/>
      <c r="AN1185" s="16"/>
      <c r="AO1185" s="16"/>
      <c r="AP1185" s="16"/>
      <c r="AQ1185" s="16"/>
      <c r="AR1185" s="16"/>
      <c r="AS1185" s="16"/>
      <c r="AT1185" s="16"/>
      <c r="AU1185" s="16"/>
      <c r="AV1185" s="16"/>
      <c r="AW1185" s="16"/>
      <c r="AX1185" s="16"/>
      <c r="AY1185" s="16"/>
      <c r="AZ1185" s="16"/>
      <c r="BA1185" s="16"/>
      <c r="BB1185" s="16"/>
      <c r="BC1185" s="16"/>
      <c r="BD1185" s="16"/>
      <c r="BE1185" s="16"/>
    </row>
    <row r="1186" spans="2:57" x14ac:dyDescent="0.35">
      <c r="B1186" s="7" t="s">
        <v>840</v>
      </c>
      <c r="C1186" s="16"/>
      <c r="D1186" s="16"/>
      <c r="E1186" s="16"/>
      <c r="F1186" s="16"/>
      <c r="G1186" s="16"/>
      <c r="H1186" s="16"/>
      <c r="I1186" s="16"/>
      <c r="J1186" s="16"/>
      <c r="K1186" s="16"/>
      <c r="L1186" s="16"/>
      <c r="M1186" s="16"/>
      <c r="N1186" s="16"/>
      <c r="O1186" s="16"/>
      <c r="P1186" s="16"/>
      <c r="Q1186" s="16"/>
      <c r="R1186" s="16"/>
      <c r="S1186" s="16"/>
      <c r="T1186" s="16"/>
      <c r="U1186" s="16"/>
      <c r="V1186" s="16"/>
      <c r="W1186" s="16"/>
      <c r="X1186" s="16"/>
      <c r="Y1186" s="16"/>
      <c r="Z1186" s="16"/>
      <c r="AA1186" s="16"/>
      <c r="AB1186" s="16"/>
      <c r="AC1186" s="16"/>
      <c r="AD1186" s="16"/>
      <c r="AE1186" s="16"/>
      <c r="AF1186" s="16"/>
      <c r="AG1186" s="16"/>
      <c r="AH1186" s="16"/>
      <c r="AI1186" s="16"/>
      <c r="AJ1186" s="16"/>
      <c r="AK1186" s="16"/>
      <c r="AL1186" s="16"/>
      <c r="AM1186" s="16"/>
      <c r="AN1186" s="16"/>
      <c r="AO1186" s="16"/>
      <c r="AP1186" s="16"/>
      <c r="AQ1186" s="16"/>
      <c r="AR1186" s="16"/>
      <c r="AS1186" s="16"/>
      <c r="AT1186" s="16"/>
      <c r="AU1186" s="16"/>
      <c r="AV1186" s="16"/>
      <c r="AW1186" s="16"/>
      <c r="AX1186" s="16"/>
      <c r="AY1186" s="16"/>
      <c r="AZ1186" s="16"/>
      <c r="BA1186" s="16"/>
      <c r="BB1186" s="16"/>
      <c r="BC1186" s="16"/>
      <c r="BD1186" s="16"/>
      <c r="BE1186" s="16"/>
    </row>
    <row r="1187" spans="2:57" x14ac:dyDescent="0.35">
      <c r="B1187" s="15" t="s">
        <v>14</v>
      </c>
      <c r="C1187" s="16"/>
      <c r="D1187" s="16"/>
      <c r="E1187" s="16"/>
      <c r="F1187" s="16"/>
      <c r="G1187" s="16"/>
      <c r="H1187" s="16"/>
      <c r="I1187" s="16"/>
      <c r="J1187" s="16"/>
      <c r="K1187" s="16"/>
      <c r="L1187" s="16"/>
      <c r="M1187" s="16"/>
      <c r="N1187" s="16"/>
      <c r="O1187" s="16"/>
      <c r="P1187" s="16"/>
      <c r="Q1187" s="16"/>
      <c r="R1187" s="16"/>
      <c r="S1187" s="16"/>
      <c r="T1187" s="16"/>
      <c r="U1187" s="16"/>
      <c r="V1187" s="16"/>
      <c r="W1187" s="16"/>
      <c r="X1187" s="16"/>
      <c r="Y1187" s="16"/>
      <c r="Z1187" s="16"/>
      <c r="AA1187" s="16"/>
      <c r="AB1187" s="16"/>
      <c r="AC1187" s="16"/>
      <c r="AD1187" s="16"/>
      <c r="AE1187" s="16"/>
      <c r="AF1187" s="16"/>
      <c r="AG1187" s="16"/>
      <c r="AH1187" s="16"/>
      <c r="AI1187" s="16"/>
      <c r="AJ1187" s="16"/>
      <c r="AK1187" s="16"/>
      <c r="AL1187" s="16"/>
      <c r="AM1187" s="16"/>
      <c r="AN1187" s="16"/>
      <c r="AO1187" s="16"/>
      <c r="AP1187" s="16"/>
      <c r="AQ1187" s="16"/>
      <c r="AR1187" s="16"/>
      <c r="AS1187" s="16"/>
      <c r="AT1187" s="16"/>
      <c r="AU1187" s="16"/>
      <c r="AV1187" s="16"/>
      <c r="AW1187" s="16"/>
      <c r="AX1187" s="16"/>
      <c r="AY1187" s="16"/>
      <c r="AZ1187" s="16"/>
      <c r="BA1187" s="16"/>
      <c r="BB1187" s="16"/>
      <c r="BC1187" s="16"/>
      <c r="BD1187" s="16"/>
      <c r="BE1187" s="16"/>
    </row>
    <row r="1188" spans="2:57" x14ac:dyDescent="0.35">
      <c r="B1188" t="s">
        <v>834</v>
      </c>
      <c r="C1188" s="16">
        <v>0.20207395011508</v>
      </c>
      <c r="D1188" s="16">
        <v>0.23652726503306701</v>
      </c>
      <c r="E1188" s="16">
        <v>0.17138222243633899</v>
      </c>
      <c r="F1188" s="16"/>
      <c r="G1188" s="16">
        <v>0.100211877035374</v>
      </c>
      <c r="H1188" s="16">
        <v>0.19276000852393499</v>
      </c>
      <c r="I1188" s="16">
        <v>0.18739341530400899</v>
      </c>
      <c r="J1188" s="16">
        <v>0.190710555179394</v>
      </c>
      <c r="K1188" s="16">
        <v>0.26694024632893198</v>
      </c>
      <c r="L1188" s="16">
        <v>0.23765873880156199</v>
      </c>
      <c r="M1188" s="16"/>
      <c r="N1188" s="16">
        <v>0.209630223552596</v>
      </c>
      <c r="O1188" s="16">
        <v>0.20238081983960299</v>
      </c>
      <c r="P1188" s="16">
        <v>0.20457683368041199</v>
      </c>
      <c r="Q1188" s="16">
        <v>0.192394744073658</v>
      </c>
      <c r="R1188" s="16"/>
      <c r="S1188" s="16">
        <v>0.23296232743251399</v>
      </c>
      <c r="T1188" s="16">
        <v>0.157453759929818</v>
      </c>
      <c r="U1188" s="16"/>
      <c r="V1188" s="16">
        <v>0.14194737392880499</v>
      </c>
      <c r="W1188" s="16">
        <v>0.19180542546261201</v>
      </c>
      <c r="X1188" s="16">
        <v>0.26749761277589701</v>
      </c>
      <c r="Y1188" s="16">
        <v>0.189874861476343</v>
      </c>
      <c r="Z1188" s="16"/>
      <c r="AA1188" s="16">
        <v>0.178571207572323</v>
      </c>
      <c r="AB1188" s="16">
        <v>0.23292544064971701</v>
      </c>
      <c r="AC1188" s="16">
        <v>0.16718670455350301</v>
      </c>
      <c r="AD1188" s="16">
        <v>0.20477821115604</v>
      </c>
      <c r="AE1188" s="16">
        <v>0.24462127820763499</v>
      </c>
      <c r="AF1188" s="16">
        <v>0.28765692956352501</v>
      </c>
      <c r="AG1188" s="16"/>
      <c r="AH1188" s="16">
        <v>0.15115380431046899</v>
      </c>
      <c r="AI1188" s="16">
        <v>0.35686254646311899</v>
      </c>
      <c r="AJ1188" s="16"/>
      <c r="AK1188" s="16">
        <v>0.13089998675994899</v>
      </c>
      <c r="AL1188" s="16">
        <v>0.34963545353543002</v>
      </c>
      <c r="AM1188" s="16"/>
      <c r="AN1188" s="16">
        <v>0.122627969759984</v>
      </c>
      <c r="AO1188" s="16">
        <v>0.33515521978507601</v>
      </c>
      <c r="AP1188" s="16"/>
      <c r="AQ1188" s="16">
        <v>0.16473272229877001</v>
      </c>
      <c r="AR1188" s="16">
        <v>0.152413926950319</v>
      </c>
      <c r="AS1188" s="16">
        <v>0.320369496800811</v>
      </c>
      <c r="AT1188" s="16"/>
      <c r="AU1188" s="16">
        <v>0.229232654104043</v>
      </c>
      <c r="AV1188" s="16">
        <v>0.17363467332830401</v>
      </c>
      <c r="AW1188" s="16"/>
      <c r="AX1188" s="16">
        <v>0.220233540800302</v>
      </c>
      <c r="AY1188" s="16">
        <v>0.14730055597451699</v>
      </c>
      <c r="AZ1188" s="16"/>
      <c r="BA1188" s="16">
        <v>0.190518753057487</v>
      </c>
      <c r="BB1188" s="16">
        <v>0.29242795534585297</v>
      </c>
      <c r="BC1188" s="16"/>
      <c r="BD1188" s="16">
        <v>0.20521008179538999</v>
      </c>
      <c r="BE1188" s="16">
        <v>0.22750883563201499</v>
      </c>
    </row>
    <row r="1189" spans="2:57" x14ac:dyDescent="0.35">
      <c r="B1189" t="s">
        <v>835</v>
      </c>
      <c r="C1189" s="16">
        <v>0.10544914566185</v>
      </c>
      <c r="D1189" s="16">
        <v>0.11580523391110301</v>
      </c>
      <c r="E1189" s="16">
        <v>9.3113855482606103E-2</v>
      </c>
      <c r="F1189" s="16"/>
      <c r="G1189" s="16">
        <v>0.100874320596801</v>
      </c>
      <c r="H1189" s="16">
        <v>0.1191024637933</v>
      </c>
      <c r="I1189" s="16">
        <v>9.1060829330759693E-2</v>
      </c>
      <c r="J1189" s="16">
        <v>0.12754359942336099</v>
      </c>
      <c r="K1189" s="16">
        <v>5.2290414175533699E-2</v>
      </c>
      <c r="L1189" s="16">
        <v>0.132944036888446</v>
      </c>
      <c r="M1189" s="16"/>
      <c r="N1189" s="16">
        <v>0.126803209355972</v>
      </c>
      <c r="O1189" s="16">
        <v>0.143439280270384</v>
      </c>
      <c r="P1189" s="16">
        <v>8.6792503173569804E-2</v>
      </c>
      <c r="Q1189" s="16">
        <v>8.7087736795350701E-2</v>
      </c>
      <c r="R1189" s="16"/>
      <c r="S1189" s="16">
        <v>0.10985831481260901</v>
      </c>
      <c r="T1189" s="16">
        <v>9.9844564608591202E-2</v>
      </c>
      <c r="U1189" s="16"/>
      <c r="V1189" s="16">
        <v>0.102043418315561</v>
      </c>
      <c r="W1189" s="16">
        <v>9.0319591234763505E-2</v>
      </c>
      <c r="X1189" s="16">
        <v>0.120069304264556</v>
      </c>
      <c r="Y1189" s="16">
        <v>0.15544766460805801</v>
      </c>
      <c r="Z1189" s="16"/>
      <c r="AA1189" s="16">
        <v>8.8412320424794397E-2</v>
      </c>
      <c r="AB1189" s="16">
        <v>0.102223905413674</v>
      </c>
      <c r="AC1189" s="16">
        <v>0.11618176267071501</v>
      </c>
      <c r="AD1189" s="16">
        <v>0.10861039467997199</v>
      </c>
      <c r="AE1189" s="16">
        <v>0.14313932499769</v>
      </c>
      <c r="AF1189" s="16">
        <v>0.173424528266617</v>
      </c>
      <c r="AG1189" s="16"/>
      <c r="AH1189" s="16">
        <v>0.101494672926614</v>
      </c>
      <c r="AI1189" s="16">
        <v>0.105348945849945</v>
      </c>
      <c r="AJ1189" s="16"/>
      <c r="AK1189" s="16">
        <v>0.106453567768583</v>
      </c>
      <c r="AL1189" s="16">
        <v>0.13704780930754101</v>
      </c>
      <c r="AM1189" s="16"/>
      <c r="AN1189" s="16">
        <v>0.13060823265414001</v>
      </c>
      <c r="AO1189" s="16">
        <v>0.109116711943212</v>
      </c>
      <c r="AP1189" s="16"/>
      <c r="AQ1189" s="16">
        <v>9.7280675617319498E-2</v>
      </c>
      <c r="AR1189" s="16">
        <v>0.101647612740775</v>
      </c>
      <c r="AS1189" s="16">
        <v>0.12466312321843701</v>
      </c>
      <c r="AT1189" s="16"/>
      <c r="AU1189" s="16">
        <v>0.10279563303452401</v>
      </c>
      <c r="AV1189" s="16">
        <v>0.11041597001716801</v>
      </c>
      <c r="AW1189" s="16"/>
      <c r="AX1189" s="16">
        <v>0.10556113510345599</v>
      </c>
      <c r="AY1189" s="16">
        <v>0.120321516819431</v>
      </c>
      <c r="AZ1189" s="16"/>
      <c r="BA1189" s="16">
        <v>0.12402056702480301</v>
      </c>
      <c r="BB1189" s="16">
        <v>6.51627331511936E-2</v>
      </c>
      <c r="BC1189" s="16"/>
      <c r="BD1189" s="16">
        <v>0.139164390335557</v>
      </c>
      <c r="BE1189" s="16">
        <v>9.7258201837475702E-2</v>
      </c>
    </row>
    <row r="1190" spans="2:57" x14ac:dyDescent="0.35">
      <c r="B1190" t="s">
        <v>836</v>
      </c>
      <c r="C1190" s="16">
        <v>0.12291024958067299</v>
      </c>
      <c r="D1190" s="16">
        <v>0.14437676530065499</v>
      </c>
      <c r="E1190" s="16">
        <v>0.103758417897969</v>
      </c>
      <c r="F1190" s="16"/>
      <c r="G1190" s="16">
        <v>0.16669966537731301</v>
      </c>
      <c r="H1190" s="16">
        <v>0.13650870523533801</v>
      </c>
      <c r="I1190" s="16">
        <v>0.18139501994407201</v>
      </c>
      <c r="J1190" s="16">
        <v>0.117787574203627</v>
      </c>
      <c r="K1190" s="16">
        <v>0.112148551489427</v>
      </c>
      <c r="L1190" s="16">
        <v>5.31514203374873E-2</v>
      </c>
      <c r="M1190" s="16"/>
      <c r="N1190" s="16">
        <v>0.12102494013927</v>
      </c>
      <c r="O1190" s="16">
        <v>0.12127726373264</v>
      </c>
      <c r="P1190" s="16">
        <v>0.12823524194284</v>
      </c>
      <c r="Q1190" s="16">
        <v>0.117124415142156</v>
      </c>
      <c r="R1190" s="16"/>
      <c r="S1190" s="16">
        <v>0.10816690455528601</v>
      </c>
      <c r="T1190" s="16">
        <v>0.14639782836703899</v>
      </c>
      <c r="U1190" s="16"/>
      <c r="V1190" s="16">
        <v>0.118277867847066</v>
      </c>
      <c r="W1190" s="16">
        <v>0.10824883684476599</v>
      </c>
      <c r="X1190" s="16">
        <v>0.133633660027725</v>
      </c>
      <c r="Y1190" s="16">
        <v>0.202845981432418</v>
      </c>
      <c r="Z1190" s="16"/>
      <c r="AA1190" s="16">
        <v>9.7617110760425702E-2</v>
      </c>
      <c r="AB1190" s="16">
        <v>0.13767561298442599</v>
      </c>
      <c r="AC1190" s="16">
        <v>5.1184315303959199E-2</v>
      </c>
      <c r="AD1190" s="16">
        <v>0.190407848090628</v>
      </c>
      <c r="AE1190" s="16">
        <v>0.14380304678981601</v>
      </c>
      <c r="AF1190" s="16">
        <v>5.6952573709698202E-2</v>
      </c>
      <c r="AG1190" s="16"/>
      <c r="AH1190" s="16">
        <v>0.148375967715214</v>
      </c>
      <c r="AI1190" s="16">
        <v>0.110525951447462</v>
      </c>
      <c r="AJ1190" s="16"/>
      <c r="AK1190" s="16">
        <v>0.16368053363356899</v>
      </c>
      <c r="AL1190" s="16">
        <v>7.6644900499955801E-2</v>
      </c>
      <c r="AM1190" s="16"/>
      <c r="AN1190" s="16">
        <v>0.162731317485793</v>
      </c>
      <c r="AO1190" s="16">
        <v>0.116651082855313</v>
      </c>
      <c r="AP1190" s="16"/>
      <c r="AQ1190" s="16">
        <v>0.16072719978789601</v>
      </c>
      <c r="AR1190" s="16">
        <v>0.114029406675556</v>
      </c>
      <c r="AS1190" s="16">
        <v>0.12896376445139701</v>
      </c>
      <c r="AT1190" s="16"/>
      <c r="AU1190" s="16">
        <v>0.121691086264369</v>
      </c>
      <c r="AV1190" s="16">
        <v>0.12649375272181199</v>
      </c>
      <c r="AW1190" s="16"/>
      <c r="AX1190" s="16">
        <v>0.139109082591796</v>
      </c>
      <c r="AY1190" s="16">
        <v>6.2169112867530497E-2</v>
      </c>
      <c r="AZ1190" s="16"/>
      <c r="BA1190" s="16">
        <v>0.17751167329186701</v>
      </c>
      <c r="BB1190" s="16">
        <v>0.136392179359108</v>
      </c>
      <c r="BC1190" s="16"/>
      <c r="BD1190" s="16">
        <v>0.118112192141118</v>
      </c>
      <c r="BE1190" s="16">
        <v>0.16289225679394401</v>
      </c>
    </row>
    <row r="1191" spans="2:57" x14ac:dyDescent="0.35">
      <c r="B1191" t="s">
        <v>837</v>
      </c>
      <c r="C1191" s="16">
        <v>0.113910183181425</v>
      </c>
      <c r="D1191" s="16">
        <v>0.12484159857074199</v>
      </c>
      <c r="E1191" s="16">
        <v>0.100747342096867</v>
      </c>
      <c r="F1191" s="16"/>
      <c r="G1191" s="16">
        <v>0.187726133435721</v>
      </c>
      <c r="H1191" s="16">
        <v>0.10404109057756999</v>
      </c>
      <c r="I1191" s="16">
        <v>0.11589500906484899</v>
      </c>
      <c r="J1191" s="16">
        <v>0.11192796913594701</v>
      </c>
      <c r="K1191" s="16">
        <v>8.6055701679845997E-2</v>
      </c>
      <c r="L1191" s="16">
        <v>0.101474587831721</v>
      </c>
      <c r="M1191" s="16"/>
      <c r="N1191" s="16">
        <v>9.98078576212659E-2</v>
      </c>
      <c r="O1191" s="16">
        <v>9.0542928880673404E-2</v>
      </c>
      <c r="P1191" s="16">
        <v>0.12538119836515399</v>
      </c>
      <c r="Q1191" s="16">
        <v>0.12590168046381001</v>
      </c>
      <c r="R1191" s="16"/>
      <c r="S1191" s="16">
        <v>0.113216190658967</v>
      </c>
      <c r="T1191" s="16">
        <v>0.11501726801923801</v>
      </c>
      <c r="U1191" s="16"/>
      <c r="V1191" s="16">
        <v>6.4652494255555096E-2</v>
      </c>
      <c r="W1191" s="16">
        <v>0.139661399411006</v>
      </c>
      <c r="X1191" s="16">
        <v>0.12841337530131799</v>
      </c>
      <c r="Y1191" s="16">
        <v>7.7656485889701005E-2</v>
      </c>
      <c r="Z1191" s="16"/>
      <c r="AA1191" s="16">
        <v>9.1583014481623495E-2</v>
      </c>
      <c r="AB1191" s="16">
        <v>9.7854123232612097E-2</v>
      </c>
      <c r="AC1191" s="16">
        <v>0.16923951416150701</v>
      </c>
      <c r="AD1191" s="16">
        <v>0.12408687912267399</v>
      </c>
      <c r="AE1191" s="16">
        <v>0.149050677133821</v>
      </c>
      <c r="AF1191" s="16">
        <v>0.14027617691344499</v>
      </c>
      <c r="AG1191" s="16"/>
      <c r="AH1191" s="16">
        <v>0.13962126633365601</v>
      </c>
      <c r="AI1191" s="16">
        <v>8.5419148083174995E-2</v>
      </c>
      <c r="AJ1191" s="16"/>
      <c r="AK1191" s="16">
        <v>0.13227366417783201</v>
      </c>
      <c r="AL1191" s="16">
        <v>9.2294621526119794E-2</v>
      </c>
      <c r="AM1191" s="16"/>
      <c r="AN1191" s="16">
        <v>0.140090242983506</v>
      </c>
      <c r="AO1191" s="16">
        <v>0.102270604504295</v>
      </c>
      <c r="AP1191" s="16"/>
      <c r="AQ1191" s="16">
        <v>0.16435744927712601</v>
      </c>
      <c r="AR1191" s="16">
        <v>0.11215787136932</v>
      </c>
      <c r="AS1191" s="16">
        <v>9.3709832768097107E-2</v>
      </c>
      <c r="AT1191" s="16"/>
      <c r="AU1191" s="16">
        <v>0.103504680445726</v>
      </c>
      <c r="AV1191" s="16">
        <v>0.123102204124478</v>
      </c>
      <c r="AW1191" s="16"/>
      <c r="AX1191" s="16">
        <v>0.117436388009408</v>
      </c>
      <c r="AY1191" s="16">
        <v>0.108001190693892</v>
      </c>
      <c r="AZ1191" s="16"/>
      <c r="BA1191" s="16">
        <v>0.134212309796857</v>
      </c>
      <c r="BB1191" s="16">
        <v>0.15421239256604199</v>
      </c>
      <c r="BC1191" s="16"/>
      <c r="BD1191" s="16">
        <v>0.123835272639248</v>
      </c>
      <c r="BE1191" s="16">
        <v>0.14167950973606999</v>
      </c>
    </row>
    <row r="1192" spans="2:57" x14ac:dyDescent="0.35">
      <c r="B1192" t="s">
        <v>838</v>
      </c>
      <c r="C1192" s="16">
        <v>8.6691712041002705E-2</v>
      </c>
      <c r="D1192" s="16">
        <v>8.6953015457088195E-2</v>
      </c>
      <c r="E1192" s="16">
        <v>8.7284155592302695E-2</v>
      </c>
      <c r="F1192" s="16"/>
      <c r="G1192" s="16">
        <v>0.10656448845526</v>
      </c>
      <c r="H1192" s="16">
        <v>8.9049170254765997E-2</v>
      </c>
      <c r="I1192" s="16">
        <v>0.103677103325395</v>
      </c>
      <c r="J1192" s="16">
        <v>8.4428380580301707E-2</v>
      </c>
      <c r="K1192" s="16">
        <v>8.0383660919488203E-2</v>
      </c>
      <c r="L1192" s="16">
        <v>6.6733700706246096E-2</v>
      </c>
      <c r="M1192" s="16"/>
      <c r="N1192" s="16">
        <v>8.1808800550554395E-2</v>
      </c>
      <c r="O1192" s="16">
        <v>6.8793951192177696E-2</v>
      </c>
      <c r="P1192" s="16">
        <v>8.43829735279336E-2</v>
      </c>
      <c r="Q1192" s="16">
        <v>0.109474937593185</v>
      </c>
      <c r="R1192" s="16"/>
      <c r="S1192" s="16">
        <v>9.5237154467972707E-2</v>
      </c>
      <c r="T1192" s="16">
        <v>7.4654631976830602E-2</v>
      </c>
      <c r="U1192" s="16"/>
      <c r="V1192" s="16">
        <v>9.4737533980488994E-2</v>
      </c>
      <c r="W1192" s="16">
        <v>8.2855900500403604E-2</v>
      </c>
      <c r="X1192" s="16">
        <v>7.3404807101089695E-2</v>
      </c>
      <c r="Y1192" s="16">
        <v>0.16464403641068301</v>
      </c>
      <c r="Z1192" s="16"/>
      <c r="AA1192" s="16">
        <v>8.10851231723725E-2</v>
      </c>
      <c r="AB1192" s="16">
        <v>7.36763880284695E-2</v>
      </c>
      <c r="AC1192" s="16">
        <v>7.3840539180865597E-2</v>
      </c>
      <c r="AD1192" s="16">
        <v>0.104259101769705</v>
      </c>
      <c r="AE1192" s="16">
        <v>0.10016251231696401</v>
      </c>
      <c r="AF1192" s="16">
        <v>0.113420665847785</v>
      </c>
      <c r="AG1192" s="16"/>
      <c r="AH1192" s="16">
        <v>0.111472458394639</v>
      </c>
      <c r="AI1192" s="16">
        <v>5.5134213233356703E-2</v>
      </c>
      <c r="AJ1192" s="16"/>
      <c r="AK1192" s="16">
        <v>0.104311713140723</v>
      </c>
      <c r="AL1192" s="16">
        <v>4.4678627334069999E-2</v>
      </c>
      <c r="AM1192" s="16"/>
      <c r="AN1192" s="16">
        <v>0.104853462934799</v>
      </c>
      <c r="AO1192" s="16">
        <v>6.8011584321687302E-2</v>
      </c>
      <c r="AP1192" s="16"/>
      <c r="AQ1192" s="16">
        <v>9.2719210212220599E-2</v>
      </c>
      <c r="AR1192" s="16">
        <v>0.101629627215566</v>
      </c>
      <c r="AS1192" s="16">
        <v>7.6332207828033294E-2</v>
      </c>
      <c r="AT1192" s="16"/>
      <c r="AU1192" s="16">
        <v>9.4502717617280907E-2</v>
      </c>
      <c r="AV1192" s="16">
        <v>7.9011841111903999E-2</v>
      </c>
      <c r="AW1192" s="16"/>
      <c r="AX1192" s="16">
        <v>8.8660552753294694E-2</v>
      </c>
      <c r="AY1192" s="16">
        <v>0.10201867881455499</v>
      </c>
      <c r="AZ1192" s="16"/>
      <c r="BA1192" s="16">
        <v>9.5391992252379307E-2</v>
      </c>
      <c r="BB1192" s="16">
        <v>7.9598805616020493E-2</v>
      </c>
      <c r="BC1192" s="16"/>
      <c r="BD1192" s="16">
        <v>0.10778155978718899</v>
      </c>
      <c r="BE1192" s="16">
        <v>0.101278472805255</v>
      </c>
    </row>
    <row r="1193" spans="2:57" x14ac:dyDescent="0.35">
      <c r="B1193" t="s">
        <v>839</v>
      </c>
      <c r="C1193" s="16">
        <v>9.6289526218755306E-2</v>
      </c>
      <c r="D1193" s="16">
        <v>9.5972945776912594E-2</v>
      </c>
      <c r="E1193" s="16">
        <v>9.5282866557798801E-2</v>
      </c>
      <c r="F1193" s="16"/>
      <c r="G1193" s="16">
        <v>8.6699262614112302E-2</v>
      </c>
      <c r="H1193" s="16">
        <v>0.123340326539809</v>
      </c>
      <c r="I1193" s="16">
        <v>8.1806949507300497E-2</v>
      </c>
      <c r="J1193" s="16">
        <v>9.9087891543812104E-2</v>
      </c>
      <c r="K1193" s="16">
        <v>0.10533733574422099</v>
      </c>
      <c r="L1193" s="16">
        <v>8.0965716403247304E-2</v>
      </c>
      <c r="M1193" s="16"/>
      <c r="N1193" s="16">
        <v>8.2874643858402805E-2</v>
      </c>
      <c r="O1193" s="16">
        <v>0.118397625959259</v>
      </c>
      <c r="P1193" s="16">
        <v>9.7413013684675795E-2</v>
      </c>
      <c r="Q1193" s="16">
        <v>8.4798315376049802E-2</v>
      </c>
      <c r="R1193" s="16"/>
      <c r="S1193" s="16">
        <v>9.6983447840665996E-2</v>
      </c>
      <c r="T1193" s="16">
        <v>9.2928050595669498E-2</v>
      </c>
      <c r="U1193" s="16"/>
      <c r="V1193" s="16">
        <v>0.110727706050229</v>
      </c>
      <c r="W1193" s="16">
        <v>0.105981782797634</v>
      </c>
      <c r="X1193" s="16">
        <v>6.9129583543913603E-2</v>
      </c>
      <c r="Y1193" s="16">
        <v>0.115580413899944</v>
      </c>
      <c r="Z1193" s="16"/>
      <c r="AA1193" s="16">
        <v>9.3853836433134094E-2</v>
      </c>
      <c r="AB1193" s="16">
        <v>0.10394300930764799</v>
      </c>
      <c r="AC1193" s="16">
        <v>0.15167060894515899</v>
      </c>
      <c r="AD1193" s="16">
        <v>5.92812081624913E-2</v>
      </c>
      <c r="AE1193" s="16">
        <v>9.5717628816291297E-2</v>
      </c>
      <c r="AF1193" s="16">
        <v>0.163968542427358</v>
      </c>
      <c r="AG1193" s="16"/>
      <c r="AH1193" s="16">
        <v>0.10414089829125101</v>
      </c>
      <c r="AI1193" s="16">
        <v>7.1920950285501994E-2</v>
      </c>
      <c r="AJ1193" s="16"/>
      <c r="AK1193" s="16">
        <v>0.106827088313484</v>
      </c>
      <c r="AL1193" s="16">
        <v>7.4693369054849995E-2</v>
      </c>
      <c r="AM1193" s="16"/>
      <c r="AN1193" s="16">
        <v>0.10406675562788301</v>
      </c>
      <c r="AO1193" s="16">
        <v>6.4282919972813907E-2</v>
      </c>
      <c r="AP1193" s="16"/>
      <c r="AQ1193" s="16">
        <v>0.12316245605873199</v>
      </c>
      <c r="AR1193" s="16">
        <v>0.11529917286750201</v>
      </c>
      <c r="AS1193" s="16">
        <v>6.3005466466972304E-2</v>
      </c>
      <c r="AT1193" s="16"/>
      <c r="AU1193" s="16">
        <v>9.6592105346082896E-2</v>
      </c>
      <c r="AV1193" s="16">
        <v>9.7616338872404396E-2</v>
      </c>
      <c r="AW1193" s="16"/>
      <c r="AX1193" s="16">
        <v>9.6531475543503803E-2</v>
      </c>
      <c r="AY1193" s="16">
        <v>9.9643658597138002E-2</v>
      </c>
      <c r="AZ1193" s="16"/>
      <c r="BA1193" s="16">
        <v>8.9459812787317697E-2</v>
      </c>
      <c r="BB1193" s="16">
        <v>0.114328547290888</v>
      </c>
      <c r="BC1193" s="16"/>
      <c r="BD1193" s="16">
        <v>9.14220650749617E-2</v>
      </c>
      <c r="BE1193" s="16">
        <v>0.104171714539549</v>
      </c>
    </row>
    <row r="1194" spans="2:57" x14ac:dyDescent="0.35">
      <c r="B1194" t="s">
        <v>110</v>
      </c>
      <c r="C1194" s="16">
        <v>0.27267523320121401</v>
      </c>
      <c r="D1194" s="16">
        <v>0.195523175950433</v>
      </c>
      <c r="E1194" s="16">
        <v>0.34843113993611702</v>
      </c>
      <c r="F1194" s="16"/>
      <c r="G1194" s="16">
        <v>0.25122425248541902</v>
      </c>
      <c r="H1194" s="16">
        <v>0.23519823507528201</v>
      </c>
      <c r="I1194" s="16">
        <v>0.238771673523614</v>
      </c>
      <c r="J1194" s="16">
        <v>0.268514029933557</v>
      </c>
      <c r="K1194" s="16">
        <v>0.29684408966255199</v>
      </c>
      <c r="L1194" s="16">
        <v>0.32707179903129002</v>
      </c>
      <c r="M1194" s="16"/>
      <c r="N1194" s="16">
        <v>0.27805032492193898</v>
      </c>
      <c r="O1194" s="16">
        <v>0.25516813012526202</v>
      </c>
      <c r="P1194" s="16">
        <v>0.27321823562541397</v>
      </c>
      <c r="Q1194" s="16">
        <v>0.28321817055579102</v>
      </c>
      <c r="R1194" s="16"/>
      <c r="S1194" s="16">
        <v>0.24357566023198499</v>
      </c>
      <c r="T1194" s="16">
        <v>0.313703896502813</v>
      </c>
      <c r="U1194" s="16"/>
      <c r="V1194" s="16">
        <v>0.367613605622295</v>
      </c>
      <c r="W1194" s="16">
        <v>0.28112706374881402</v>
      </c>
      <c r="X1194" s="16">
        <v>0.20785165698550001</v>
      </c>
      <c r="Y1194" s="16">
        <v>9.3950556282851302E-2</v>
      </c>
      <c r="Z1194" s="16"/>
      <c r="AA1194" s="16">
        <v>0.36887738715532697</v>
      </c>
      <c r="AB1194" s="16">
        <v>0.251701520383454</v>
      </c>
      <c r="AC1194" s="16">
        <v>0.27069655518429198</v>
      </c>
      <c r="AD1194" s="16">
        <v>0.20857635701848901</v>
      </c>
      <c r="AE1194" s="16">
        <v>0.123505531737782</v>
      </c>
      <c r="AF1194" s="16">
        <v>6.4300583271571607E-2</v>
      </c>
      <c r="AG1194" s="16"/>
      <c r="AH1194" s="16">
        <v>0.243740932028156</v>
      </c>
      <c r="AI1194" s="16">
        <v>0.21478824463744101</v>
      </c>
      <c r="AJ1194" s="16"/>
      <c r="AK1194" s="16">
        <v>0.25555344620586101</v>
      </c>
      <c r="AL1194" s="16">
        <v>0.225005218742034</v>
      </c>
      <c r="AM1194" s="16"/>
      <c r="AN1194" s="16">
        <v>0.23502201855389501</v>
      </c>
      <c r="AO1194" s="16">
        <v>0.20451187661760201</v>
      </c>
      <c r="AP1194" s="16"/>
      <c r="AQ1194" s="16">
        <v>0.19702028674793601</v>
      </c>
      <c r="AR1194" s="16">
        <v>0.30282238218096202</v>
      </c>
      <c r="AS1194" s="16">
        <v>0.192956108466252</v>
      </c>
      <c r="AT1194" s="16"/>
      <c r="AU1194" s="16">
        <v>0.25168112318797398</v>
      </c>
      <c r="AV1194" s="16">
        <v>0.28972521982392901</v>
      </c>
      <c r="AW1194" s="16"/>
      <c r="AX1194" s="16">
        <v>0.232467825198239</v>
      </c>
      <c r="AY1194" s="16">
        <v>0.36054528623293602</v>
      </c>
      <c r="AZ1194" s="16"/>
      <c r="BA1194" s="16">
        <v>0.18888489178928999</v>
      </c>
      <c r="BB1194" s="16">
        <v>0.15787738667089601</v>
      </c>
      <c r="BC1194" s="16"/>
      <c r="BD1194" s="16">
        <v>0.214474438226537</v>
      </c>
      <c r="BE1194" s="16">
        <v>0.16521100865569099</v>
      </c>
    </row>
    <row r="1195" spans="2:57" x14ac:dyDescent="0.35">
      <c r="C1195" s="16"/>
      <c r="D1195" s="16"/>
      <c r="E1195" s="16"/>
      <c r="F1195" s="16"/>
      <c r="G1195" s="16"/>
      <c r="H1195" s="16"/>
      <c r="I1195" s="16"/>
      <c r="J1195" s="16"/>
      <c r="K1195" s="16"/>
      <c r="L1195" s="16"/>
      <c r="M1195" s="16"/>
      <c r="N1195" s="16"/>
      <c r="O1195" s="16"/>
      <c r="P1195" s="16"/>
      <c r="Q1195" s="16"/>
      <c r="R1195" s="16"/>
      <c r="S1195" s="16"/>
      <c r="T1195" s="16"/>
      <c r="U1195" s="16"/>
      <c r="V1195" s="16"/>
      <c r="W1195" s="16"/>
      <c r="X1195" s="16"/>
      <c r="Y1195" s="16"/>
      <c r="Z1195" s="16"/>
      <c r="AA1195" s="16"/>
      <c r="AB1195" s="16"/>
      <c r="AC1195" s="16"/>
      <c r="AD1195" s="16"/>
      <c r="AE1195" s="16"/>
      <c r="AF1195" s="16"/>
      <c r="AG1195" s="16"/>
      <c r="AH1195" s="16"/>
      <c r="AI1195" s="16"/>
      <c r="AJ1195" s="16"/>
      <c r="AK1195" s="16"/>
      <c r="AL1195" s="16"/>
      <c r="AM1195" s="16"/>
      <c r="AN1195" s="16"/>
      <c r="AO1195" s="16"/>
      <c r="AP1195" s="16"/>
      <c r="AQ1195" s="16"/>
      <c r="AR1195" s="16"/>
      <c r="AS1195" s="16"/>
      <c r="AT1195" s="16"/>
      <c r="AU1195" s="16"/>
      <c r="AV1195" s="16"/>
      <c r="AW1195" s="16"/>
      <c r="AX1195" s="16"/>
      <c r="AY1195" s="16"/>
      <c r="AZ1195" s="16"/>
      <c r="BA1195" s="16"/>
      <c r="BB1195" s="16"/>
      <c r="BC1195" s="16"/>
      <c r="BD1195" s="16"/>
      <c r="BE1195" s="16"/>
    </row>
    <row r="1196" spans="2:57" x14ac:dyDescent="0.35">
      <c r="B1196" s="7" t="s">
        <v>841</v>
      </c>
      <c r="C1196" s="16"/>
      <c r="D1196" s="16"/>
      <c r="E1196" s="16"/>
      <c r="F1196" s="16"/>
      <c r="G1196" s="16"/>
      <c r="H1196" s="16"/>
      <c r="I1196" s="16"/>
      <c r="J1196" s="16"/>
      <c r="K1196" s="16"/>
      <c r="L1196" s="16"/>
      <c r="M1196" s="16"/>
      <c r="N1196" s="16"/>
      <c r="O1196" s="16"/>
      <c r="P1196" s="16"/>
      <c r="Q1196" s="16"/>
      <c r="R1196" s="16"/>
      <c r="S1196" s="16"/>
      <c r="T1196" s="16"/>
      <c r="U1196" s="16"/>
      <c r="V1196" s="16"/>
      <c r="W1196" s="16"/>
      <c r="X1196" s="16"/>
      <c r="Y1196" s="16"/>
      <c r="Z1196" s="16"/>
      <c r="AA1196" s="16"/>
      <c r="AB1196" s="16"/>
      <c r="AC1196" s="16"/>
      <c r="AD1196" s="16"/>
      <c r="AE1196" s="16"/>
      <c r="AF1196" s="16"/>
      <c r="AG1196" s="16"/>
      <c r="AH1196" s="16"/>
      <c r="AI1196" s="16"/>
      <c r="AJ1196" s="16"/>
      <c r="AK1196" s="16"/>
      <c r="AL1196" s="16"/>
      <c r="AM1196" s="16"/>
      <c r="AN1196" s="16"/>
      <c r="AO1196" s="16"/>
      <c r="AP1196" s="16"/>
      <c r="AQ1196" s="16"/>
      <c r="AR1196" s="16"/>
      <c r="AS1196" s="16"/>
      <c r="AT1196" s="16"/>
      <c r="AU1196" s="16"/>
      <c r="AV1196" s="16"/>
      <c r="AW1196" s="16"/>
      <c r="AX1196" s="16"/>
      <c r="AY1196" s="16"/>
      <c r="AZ1196" s="16"/>
      <c r="BA1196" s="16"/>
      <c r="BB1196" s="16"/>
      <c r="BC1196" s="16"/>
      <c r="BD1196" s="16"/>
      <c r="BE1196" s="16"/>
    </row>
    <row r="1197" spans="2:57" x14ac:dyDescent="0.35">
      <c r="B1197" s="15" t="s">
        <v>14</v>
      </c>
      <c r="C1197" s="16"/>
      <c r="D1197" s="16"/>
      <c r="E1197" s="16"/>
      <c r="F1197" s="16"/>
      <c r="G1197" s="16"/>
      <c r="H1197" s="16"/>
      <c r="I1197" s="16"/>
      <c r="J1197" s="16"/>
      <c r="K1197" s="16"/>
      <c r="L1197" s="16"/>
      <c r="M1197" s="16"/>
      <c r="N1197" s="16"/>
      <c r="O1197" s="16"/>
      <c r="P1197" s="16"/>
      <c r="Q1197" s="16"/>
      <c r="R1197" s="16"/>
      <c r="S1197" s="16"/>
      <c r="T1197" s="16"/>
      <c r="U1197" s="16"/>
      <c r="V1197" s="16"/>
      <c r="W1197" s="16"/>
      <c r="X1197" s="16"/>
      <c r="Y1197" s="16"/>
      <c r="Z1197" s="16"/>
      <c r="AA1197" s="16"/>
      <c r="AB1197" s="16"/>
      <c r="AC1197" s="16"/>
      <c r="AD1197" s="16"/>
      <c r="AE1197" s="16"/>
      <c r="AF1197" s="16"/>
      <c r="AG1197" s="16"/>
      <c r="AH1197" s="16"/>
      <c r="AI1197" s="16"/>
      <c r="AJ1197" s="16"/>
      <c r="AK1197" s="16"/>
      <c r="AL1197" s="16"/>
      <c r="AM1197" s="16"/>
      <c r="AN1197" s="16"/>
      <c r="AO1197" s="16"/>
      <c r="AP1197" s="16"/>
      <c r="AQ1197" s="16"/>
      <c r="AR1197" s="16"/>
      <c r="AS1197" s="16"/>
      <c r="AT1197" s="16"/>
      <c r="AU1197" s="16"/>
      <c r="AV1197" s="16"/>
      <c r="AW1197" s="16"/>
      <c r="AX1197" s="16"/>
      <c r="AY1197" s="16"/>
      <c r="AZ1197" s="16"/>
      <c r="BA1197" s="16"/>
      <c r="BB1197" s="16"/>
      <c r="BC1197" s="16"/>
      <c r="BD1197" s="16"/>
      <c r="BE1197" s="16"/>
    </row>
    <row r="1198" spans="2:57" x14ac:dyDescent="0.35">
      <c r="B1198" t="s">
        <v>834</v>
      </c>
      <c r="C1198" s="16">
        <v>0.14344069441683699</v>
      </c>
      <c r="D1198" s="16">
        <v>0.15415444292882199</v>
      </c>
      <c r="E1198" s="16">
        <v>0.13240892311275401</v>
      </c>
      <c r="F1198" s="16"/>
      <c r="G1198" s="16">
        <v>0.167762151305452</v>
      </c>
      <c r="H1198" s="16">
        <v>0.102295268592986</v>
      </c>
      <c r="I1198" s="16">
        <v>0.189962406972948</v>
      </c>
      <c r="J1198" s="16">
        <v>0.13557096303451999</v>
      </c>
      <c r="K1198" s="16">
        <v>0.111800028531697</v>
      </c>
      <c r="L1198" s="16">
        <v>0.158977452319299</v>
      </c>
      <c r="M1198" s="16"/>
      <c r="N1198" s="16">
        <v>0.13214915406462799</v>
      </c>
      <c r="O1198" s="16">
        <v>0.16938418302953301</v>
      </c>
      <c r="P1198" s="16">
        <v>0.124984789202933</v>
      </c>
      <c r="Q1198" s="16">
        <v>0.15854377506915801</v>
      </c>
      <c r="R1198" s="16"/>
      <c r="S1198" s="16">
        <v>0.12937795846104</v>
      </c>
      <c r="T1198" s="16">
        <v>0.16610559628961699</v>
      </c>
      <c r="U1198" s="16"/>
      <c r="V1198" s="16">
        <v>0.13847419622971899</v>
      </c>
      <c r="W1198" s="16">
        <v>0.13033259811362399</v>
      </c>
      <c r="X1198" s="16">
        <v>0.17033318715724599</v>
      </c>
      <c r="Y1198" s="16">
        <v>0.10045478091884701</v>
      </c>
      <c r="Z1198" s="16"/>
      <c r="AA1198" s="16">
        <v>0.12978099369061799</v>
      </c>
      <c r="AB1198" s="16">
        <v>0.151196830481412</v>
      </c>
      <c r="AC1198" s="16">
        <v>0.15353312755777199</v>
      </c>
      <c r="AD1198" s="16">
        <v>0.12981879948319699</v>
      </c>
      <c r="AE1198" s="16">
        <v>0.220712998793656</v>
      </c>
      <c r="AF1198" s="16">
        <v>0.106736777939581</v>
      </c>
      <c r="AG1198" s="16"/>
      <c r="AH1198" s="16">
        <v>0.129753229583179</v>
      </c>
      <c r="AI1198" s="16">
        <v>0.179064722468944</v>
      </c>
      <c r="AJ1198" s="16"/>
      <c r="AK1198" s="16">
        <v>0.110365716944404</v>
      </c>
      <c r="AL1198" s="16">
        <v>0.15538327532902599</v>
      </c>
      <c r="AM1198" s="16"/>
      <c r="AN1198" s="16">
        <v>0.13336806094683401</v>
      </c>
      <c r="AO1198" s="16">
        <v>0.16385123595808601</v>
      </c>
      <c r="AP1198" s="16"/>
      <c r="AQ1198" s="16">
        <v>0.12793447789554299</v>
      </c>
      <c r="AR1198" s="16">
        <v>0.161095150160629</v>
      </c>
      <c r="AS1198" s="16">
        <v>0.134880013275892</v>
      </c>
      <c r="AT1198" s="16"/>
      <c r="AU1198" s="16">
        <v>0.14614528853659101</v>
      </c>
      <c r="AV1198" s="16">
        <v>0.142763990551104</v>
      </c>
      <c r="AW1198" s="16"/>
      <c r="AX1198" s="16">
        <v>0.143722242600369</v>
      </c>
      <c r="AY1198" s="16">
        <v>0.13624950685360701</v>
      </c>
      <c r="AZ1198" s="16"/>
      <c r="BA1198" s="16">
        <v>0.126626038727394</v>
      </c>
      <c r="BB1198" s="16">
        <v>0.13029196232673301</v>
      </c>
      <c r="BC1198" s="16"/>
      <c r="BD1198" s="16">
        <v>0.150060046645314</v>
      </c>
      <c r="BE1198" s="16">
        <v>0.147441457188387</v>
      </c>
    </row>
    <row r="1199" spans="2:57" x14ac:dyDescent="0.35">
      <c r="B1199" t="s">
        <v>835</v>
      </c>
      <c r="C1199" s="16">
        <v>0.15056597152409501</v>
      </c>
      <c r="D1199" s="16">
        <v>0.16429979203731701</v>
      </c>
      <c r="E1199" s="16">
        <v>0.13773575832016199</v>
      </c>
      <c r="F1199" s="16"/>
      <c r="G1199" s="16">
        <v>0.140927119955575</v>
      </c>
      <c r="H1199" s="16">
        <v>0.20662802026833901</v>
      </c>
      <c r="I1199" s="16">
        <v>0.16861481805870701</v>
      </c>
      <c r="J1199" s="16">
        <v>0.157836493775039</v>
      </c>
      <c r="K1199" s="16">
        <v>0.12345575354462</v>
      </c>
      <c r="L1199" s="16">
        <v>0.110715299265496</v>
      </c>
      <c r="M1199" s="16"/>
      <c r="N1199" s="16">
        <v>0.20159353948802999</v>
      </c>
      <c r="O1199" s="16">
        <v>0.17729958849126101</v>
      </c>
      <c r="P1199" s="16">
        <v>0.14297174853561201</v>
      </c>
      <c r="Q1199" s="16">
        <v>0.103068034854226</v>
      </c>
      <c r="R1199" s="16"/>
      <c r="S1199" s="16">
        <v>0.15504899643183501</v>
      </c>
      <c r="T1199" s="16">
        <v>0.14530027955550801</v>
      </c>
      <c r="U1199" s="16"/>
      <c r="V1199" s="16">
        <v>0.136670753657016</v>
      </c>
      <c r="W1199" s="16">
        <v>0.143759474484836</v>
      </c>
      <c r="X1199" s="16">
        <v>0.16373283782908499</v>
      </c>
      <c r="Y1199" s="16">
        <v>0.19956985149304901</v>
      </c>
      <c r="Z1199" s="16"/>
      <c r="AA1199" s="16">
        <v>0.13021006779043601</v>
      </c>
      <c r="AB1199" s="16">
        <v>0.15663973403658099</v>
      </c>
      <c r="AC1199" s="16">
        <v>0.12680484299657099</v>
      </c>
      <c r="AD1199" s="16">
        <v>0.17983850072034399</v>
      </c>
      <c r="AE1199" s="16">
        <v>0.14935868521260801</v>
      </c>
      <c r="AF1199" s="16">
        <v>0.249570492619099</v>
      </c>
      <c r="AG1199" s="16"/>
      <c r="AH1199" s="16">
        <v>0.16454984855479701</v>
      </c>
      <c r="AI1199" s="16">
        <v>0.16145267524110299</v>
      </c>
      <c r="AJ1199" s="16"/>
      <c r="AK1199" s="16">
        <v>0.164069155338639</v>
      </c>
      <c r="AL1199" s="16">
        <v>0.164629673305768</v>
      </c>
      <c r="AM1199" s="16"/>
      <c r="AN1199" s="16">
        <v>0.158891576032652</v>
      </c>
      <c r="AO1199" s="16">
        <v>0.15700692758859899</v>
      </c>
      <c r="AP1199" s="16"/>
      <c r="AQ1199" s="16">
        <v>0.186603154023433</v>
      </c>
      <c r="AR1199" s="16">
        <v>0.146519784397598</v>
      </c>
      <c r="AS1199" s="16">
        <v>0.141731082387927</v>
      </c>
      <c r="AT1199" s="16"/>
      <c r="AU1199" s="16">
        <v>0.17041166242342201</v>
      </c>
      <c r="AV1199" s="16">
        <v>0.12478695084743401</v>
      </c>
      <c r="AW1199" s="16"/>
      <c r="AX1199" s="16">
        <v>0.166731364613807</v>
      </c>
      <c r="AY1199" s="16">
        <v>9.8026028564033404E-2</v>
      </c>
      <c r="AZ1199" s="16"/>
      <c r="BA1199" s="16">
        <v>0.19377117482896</v>
      </c>
      <c r="BB1199" s="16">
        <v>0.212446629059238</v>
      </c>
      <c r="BC1199" s="16"/>
      <c r="BD1199" s="16">
        <v>0.16825371649614501</v>
      </c>
      <c r="BE1199" s="16">
        <v>0.174541699844527</v>
      </c>
    </row>
    <row r="1200" spans="2:57" x14ac:dyDescent="0.35">
      <c r="B1200" t="s">
        <v>836</v>
      </c>
      <c r="C1200" s="16">
        <v>0.135739547104862</v>
      </c>
      <c r="D1200" s="16">
        <v>0.14382817936530001</v>
      </c>
      <c r="E1200" s="16">
        <v>0.129389665070132</v>
      </c>
      <c r="F1200" s="16"/>
      <c r="G1200" s="16">
        <v>0.118464147836587</v>
      </c>
      <c r="H1200" s="16">
        <v>0.180747649268993</v>
      </c>
      <c r="I1200" s="16">
        <v>0.15350121178402101</v>
      </c>
      <c r="J1200" s="16">
        <v>0.103717042840926</v>
      </c>
      <c r="K1200" s="16">
        <v>0.12871028307948101</v>
      </c>
      <c r="L1200" s="16">
        <v>0.12372678872769</v>
      </c>
      <c r="M1200" s="16"/>
      <c r="N1200" s="16">
        <v>0.12594090155903601</v>
      </c>
      <c r="O1200" s="16">
        <v>0.134208198254408</v>
      </c>
      <c r="P1200" s="16">
        <v>0.13451633948251601</v>
      </c>
      <c r="Q1200" s="16">
        <v>0.14602981985171201</v>
      </c>
      <c r="R1200" s="16"/>
      <c r="S1200" s="16">
        <v>0.14351731945853599</v>
      </c>
      <c r="T1200" s="16">
        <v>0.125351195750636</v>
      </c>
      <c r="U1200" s="16"/>
      <c r="V1200" s="16">
        <v>8.9394727275663402E-2</v>
      </c>
      <c r="W1200" s="16">
        <v>0.14574456601003399</v>
      </c>
      <c r="X1200" s="16">
        <v>0.157797559693138</v>
      </c>
      <c r="Y1200" s="16">
        <v>0.16675162037139299</v>
      </c>
      <c r="Z1200" s="16"/>
      <c r="AA1200" s="16">
        <v>0.116601491735164</v>
      </c>
      <c r="AB1200" s="16">
        <v>9.6489407055801293E-2</v>
      </c>
      <c r="AC1200" s="16">
        <v>0.171203918885799</v>
      </c>
      <c r="AD1200" s="16">
        <v>0.16987560347268199</v>
      </c>
      <c r="AE1200" s="16">
        <v>0.15850661248266101</v>
      </c>
      <c r="AF1200" s="16">
        <v>0.190691264343502</v>
      </c>
      <c r="AG1200" s="16"/>
      <c r="AH1200" s="16">
        <v>0.13061137361522199</v>
      </c>
      <c r="AI1200" s="16">
        <v>0.149544504514385</v>
      </c>
      <c r="AJ1200" s="16"/>
      <c r="AK1200" s="16">
        <v>0.12879844640301999</v>
      </c>
      <c r="AL1200" s="16">
        <v>0.159614929200737</v>
      </c>
      <c r="AM1200" s="16"/>
      <c r="AN1200" s="16">
        <v>0.13254982628466</v>
      </c>
      <c r="AO1200" s="16">
        <v>0.17091239834673699</v>
      </c>
      <c r="AP1200" s="16"/>
      <c r="AQ1200" s="16">
        <v>0.106802885097895</v>
      </c>
      <c r="AR1200" s="16">
        <v>0.13532967748927199</v>
      </c>
      <c r="AS1200" s="16">
        <v>0.17801989550107999</v>
      </c>
      <c r="AT1200" s="16"/>
      <c r="AU1200" s="16">
        <v>0.12835258518404899</v>
      </c>
      <c r="AV1200" s="16">
        <v>0.14680802732920101</v>
      </c>
      <c r="AW1200" s="16"/>
      <c r="AX1200" s="16">
        <v>0.14642297012198699</v>
      </c>
      <c r="AY1200" s="16">
        <v>0.110019117182785</v>
      </c>
      <c r="AZ1200" s="16"/>
      <c r="BA1200" s="16">
        <v>0.16646395104227699</v>
      </c>
      <c r="BB1200" s="16">
        <v>0.17294272616881501</v>
      </c>
      <c r="BC1200" s="16"/>
      <c r="BD1200" s="16">
        <v>0.13366603499079899</v>
      </c>
      <c r="BE1200" s="16">
        <v>0.174485502826943</v>
      </c>
    </row>
    <row r="1201" spans="2:57" x14ac:dyDescent="0.35">
      <c r="B1201" t="s">
        <v>837</v>
      </c>
      <c r="C1201" s="16">
        <v>0.12883771476321099</v>
      </c>
      <c r="D1201" s="16">
        <v>0.16590856318383099</v>
      </c>
      <c r="E1201" s="16">
        <v>9.3369152294492497E-2</v>
      </c>
      <c r="F1201" s="16"/>
      <c r="G1201" s="16">
        <v>0.16396787882274599</v>
      </c>
      <c r="H1201" s="16">
        <v>7.6897512405790902E-2</v>
      </c>
      <c r="I1201" s="16">
        <v>0.14159484157152299</v>
      </c>
      <c r="J1201" s="16">
        <v>0.15100401028742899</v>
      </c>
      <c r="K1201" s="16">
        <v>0.13388059220857099</v>
      </c>
      <c r="L1201" s="16">
        <v>0.121749711189248</v>
      </c>
      <c r="M1201" s="16"/>
      <c r="N1201" s="16">
        <v>0.14256719190976799</v>
      </c>
      <c r="O1201" s="16">
        <v>0.152899179517409</v>
      </c>
      <c r="P1201" s="16">
        <v>0.12655098817524699</v>
      </c>
      <c r="Q1201" s="16">
        <v>0.101754830269134</v>
      </c>
      <c r="R1201" s="16"/>
      <c r="S1201" s="16">
        <v>0.14874364984168501</v>
      </c>
      <c r="T1201" s="16">
        <v>9.8990566863702098E-2</v>
      </c>
      <c r="U1201" s="16"/>
      <c r="V1201" s="16">
        <v>8.1640337914749894E-2</v>
      </c>
      <c r="W1201" s="16">
        <v>0.12149044944491399</v>
      </c>
      <c r="X1201" s="16">
        <v>0.179586925728942</v>
      </c>
      <c r="Y1201" s="16">
        <v>0.117267123899109</v>
      </c>
      <c r="Z1201" s="16"/>
      <c r="AA1201" s="16">
        <v>0.115025126324343</v>
      </c>
      <c r="AB1201" s="16">
        <v>0.13053777062591401</v>
      </c>
      <c r="AC1201" s="16">
        <v>8.1923234485054203E-2</v>
      </c>
      <c r="AD1201" s="16">
        <v>0.16617320861235299</v>
      </c>
      <c r="AE1201" s="16">
        <v>0.12643609477022799</v>
      </c>
      <c r="AF1201" s="16">
        <v>0.19195342233286</v>
      </c>
      <c r="AG1201" s="16"/>
      <c r="AH1201" s="16">
        <v>0.13673689320804899</v>
      </c>
      <c r="AI1201" s="16">
        <v>0.13130201157774701</v>
      </c>
      <c r="AJ1201" s="16"/>
      <c r="AK1201" s="16">
        <v>0.13064376201164499</v>
      </c>
      <c r="AL1201" s="16">
        <v>0.13874629853177101</v>
      </c>
      <c r="AM1201" s="16"/>
      <c r="AN1201" s="16">
        <v>0.13569613671483499</v>
      </c>
      <c r="AO1201" s="16">
        <v>0.14229820080848801</v>
      </c>
      <c r="AP1201" s="16"/>
      <c r="AQ1201" s="16">
        <v>0.15926806770128499</v>
      </c>
      <c r="AR1201" s="16">
        <v>0.102601185508052</v>
      </c>
      <c r="AS1201" s="16">
        <v>0.16471730442507701</v>
      </c>
      <c r="AT1201" s="16"/>
      <c r="AU1201" s="16">
        <v>0.13859752217049501</v>
      </c>
      <c r="AV1201" s="16">
        <v>0.11960036684947201</v>
      </c>
      <c r="AW1201" s="16"/>
      <c r="AX1201" s="16">
        <v>0.13645494689762599</v>
      </c>
      <c r="AY1201" s="16">
        <v>0.11424549943932499</v>
      </c>
      <c r="AZ1201" s="16"/>
      <c r="BA1201" s="16">
        <v>0.16152266156998099</v>
      </c>
      <c r="BB1201" s="16">
        <v>0.13387207482173</v>
      </c>
      <c r="BC1201" s="16"/>
      <c r="BD1201" s="16">
        <v>0.14609522659580201</v>
      </c>
      <c r="BE1201" s="16">
        <v>0.15739914290910001</v>
      </c>
    </row>
    <row r="1202" spans="2:57" x14ac:dyDescent="0.35">
      <c r="B1202" t="s">
        <v>838</v>
      </c>
      <c r="C1202" s="16">
        <v>8.1525999767951801E-2</v>
      </c>
      <c r="D1202" s="16">
        <v>8.6415496586606896E-2</v>
      </c>
      <c r="E1202" s="16">
        <v>7.3121893847473404E-2</v>
      </c>
      <c r="F1202" s="16"/>
      <c r="G1202" s="16">
        <v>0.10733084815553</v>
      </c>
      <c r="H1202" s="16">
        <v>5.8992275108245E-2</v>
      </c>
      <c r="I1202" s="16">
        <v>0.116323574606785</v>
      </c>
      <c r="J1202" s="16">
        <v>6.5681076623474097E-2</v>
      </c>
      <c r="K1202" s="16">
        <v>9.0313085853386002E-2</v>
      </c>
      <c r="L1202" s="16">
        <v>6.3712927164815095E-2</v>
      </c>
      <c r="M1202" s="16"/>
      <c r="N1202" s="16">
        <v>7.1271236597126197E-2</v>
      </c>
      <c r="O1202" s="16">
        <v>7.0597389943436201E-2</v>
      </c>
      <c r="P1202" s="16">
        <v>7.9270636716221907E-2</v>
      </c>
      <c r="Q1202" s="16">
        <v>0.101985586638126</v>
      </c>
      <c r="R1202" s="16"/>
      <c r="S1202" s="16">
        <v>7.5428789105594904E-2</v>
      </c>
      <c r="T1202" s="16">
        <v>8.8270880355181297E-2</v>
      </c>
      <c r="U1202" s="16"/>
      <c r="V1202" s="16">
        <v>8.0982778741672007E-2</v>
      </c>
      <c r="W1202" s="16">
        <v>8.1514412750420803E-2</v>
      </c>
      <c r="X1202" s="16">
        <v>6.9938123903664703E-2</v>
      </c>
      <c r="Y1202" s="16">
        <v>0.16463937594087799</v>
      </c>
      <c r="Z1202" s="16"/>
      <c r="AA1202" s="16">
        <v>8.0289547957690402E-2</v>
      </c>
      <c r="AB1202" s="16">
        <v>9.1265087635863495E-2</v>
      </c>
      <c r="AC1202" s="16">
        <v>7.0839107860902806E-2</v>
      </c>
      <c r="AD1202" s="16">
        <v>7.3637140539935794E-2</v>
      </c>
      <c r="AE1202" s="16">
        <v>9.3481360556185195E-2</v>
      </c>
      <c r="AF1202" s="16">
        <v>9.4084704878686198E-2</v>
      </c>
      <c r="AG1202" s="16"/>
      <c r="AH1202" s="16">
        <v>8.9655461893448099E-2</v>
      </c>
      <c r="AI1202" s="16">
        <v>9.3430168977010203E-2</v>
      </c>
      <c r="AJ1202" s="16"/>
      <c r="AK1202" s="16">
        <v>0.102722499319581</v>
      </c>
      <c r="AL1202" s="16">
        <v>6.9028488843887195E-2</v>
      </c>
      <c r="AM1202" s="16"/>
      <c r="AN1202" s="16">
        <v>9.5370211664548399E-2</v>
      </c>
      <c r="AO1202" s="16">
        <v>8.7610093810428405E-2</v>
      </c>
      <c r="AP1202" s="16"/>
      <c r="AQ1202" s="16">
        <v>9.1786645623322505E-2</v>
      </c>
      <c r="AR1202" s="16">
        <v>6.1443024364719503E-2</v>
      </c>
      <c r="AS1202" s="16">
        <v>0.116052550050483</v>
      </c>
      <c r="AT1202" s="16"/>
      <c r="AU1202" s="16">
        <v>7.4797372706801896E-2</v>
      </c>
      <c r="AV1202" s="16">
        <v>9.0871908965510298E-2</v>
      </c>
      <c r="AW1202" s="16"/>
      <c r="AX1202" s="16">
        <v>8.4377211396788596E-2</v>
      </c>
      <c r="AY1202" s="16">
        <v>8.0807918609406795E-2</v>
      </c>
      <c r="AZ1202" s="16"/>
      <c r="BA1202" s="16">
        <v>6.2364716833076601E-2</v>
      </c>
      <c r="BB1202" s="16">
        <v>7.7014182594335207E-2</v>
      </c>
      <c r="BC1202" s="16"/>
      <c r="BD1202" s="16">
        <v>8.6959761775294395E-2</v>
      </c>
      <c r="BE1202" s="16">
        <v>8.8003160561870103E-2</v>
      </c>
    </row>
    <row r="1203" spans="2:57" x14ac:dyDescent="0.35">
      <c r="B1203" t="s">
        <v>839</v>
      </c>
      <c r="C1203" s="16">
        <v>8.8971564489461794E-2</v>
      </c>
      <c r="D1203" s="16">
        <v>8.5060021613313899E-2</v>
      </c>
      <c r="E1203" s="16">
        <v>9.3540522803717205E-2</v>
      </c>
      <c r="F1203" s="16"/>
      <c r="G1203" s="16">
        <v>3.7590351808930098E-2</v>
      </c>
      <c r="H1203" s="16">
        <v>0.102667622723967</v>
      </c>
      <c r="I1203" s="16">
        <v>0.10353698754967</v>
      </c>
      <c r="J1203" s="16">
        <v>8.1986142513852195E-2</v>
      </c>
      <c r="K1203" s="16">
        <v>9.0507584798233398E-2</v>
      </c>
      <c r="L1203" s="16">
        <v>9.9916455366107104E-2</v>
      </c>
      <c r="M1203" s="16"/>
      <c r="N1203" s="16">
        <v>5.28853440098591E-2</v>
      </c>
      <c r="O1203" s="16">
        <v>7.5196505848677195E-2</v>
      </c>
      <c r="P1203" s="16">
        <v>0.107936163057458</v>
      </c>
      <c r="Q1203" s="16">
        <v>9.62562648613942E-2</v>
      </c>
      <c r="R1203" s="16"/>
      <c r="S1203" s="16">
        <v>0.10266251691901999</v>
      </c>
      <c r="T1203" s="16">
        <v>6.9188182596354605E-2</v>
      </c>
      <c r="U1203" s="16"/>
      <c r="V1203" s="16">
        <v>0.111757641272164</v>
      </c>
      <c r="W1203" s="16">
        <v>9.3282773598242399E-2</v>
      </c>
      <c r="X1203" s="16">
        <v>6.0617323609129199E-2</v>
      </c>
      <c r="Y1203" s="16">
        <v>0.114499228765509</v>
      </c>
      <c r="Z1203" s="16"/>
      <c r="AA1203" s="16">
        <v>8.2111282739324096E-2</v>
      </c>
      <c r="AB1203" s="16">
        <v>0.110264356680795</v>
      </c>
      <c r="AC1203" s="16">
        <v>0.13435237129653399</v>
      </c>
      <c r="AD1203" s="16">
        <v>5.5530041912440098E-2</v>
      </c>
      <c r="AE1203" s="16">
        <v>9.4220534240691906E-2</v>
      </c>
      <c r="AF1203" s="16">
        <v>0.123218873327217</v>
      </c>
      <c r="AG1203" s="16"/>
      <c r="AH1203" s="16">
        <v>7.8061668732188005E-2</v>
      </c>
      <c r="AI1203" s="16">
        <v>0.10758436748830399</v>
      </c>
      <c r="AJ1203" s="16"/>
      <c r="AK1203" s="16">
        <v>7.5483791332824304E-2</v>
      </c>
      <c r="AL1203" s="16">
        <v>0.108458016689749</v>
      </c>
      <c r="AM1203" s="16"/>
      <c r="AN1203" s="16">
        <v>6.6194196052306503E-2</v>
      </c>
      <c r="AO1203" s="16">
        <v>9.8309829128221601E-2</v>
      </c>
      <c r="AP1203" s="16"/>
      <c r="AQ1203" s="16">
        <v>5.2201670518906597E-2</v>
      </c>
      <c r="AR1203" s="16">
        <v>0.10382115335926</v>
      </c>
      <c r="AS1203" s="16">
        <v>0.100804881779486</v>
      </c>
      <c r="AT1203" s="16"/>
      <c r="AU1203" s="16">
        <v>8.8330087597305207E-2</v>
      </c>
      <c r="AV1203" s="16">
        <v>9.1281812856271294E-2</v>
      </c>
      <c r="AW1203" s="16"/>
      <c r="AX1203" s="16">
        <v>8.2937119180437294E-2</v>
      </c>
      <c r="AY1203" s="16">
        <v>0.143072313501659</v>
      </c>
      <c r="AZ1203" s="16"/>
      <c r="BA1203" s="16">
        <v>6.5043063849687693E-2</v>
      </c>
      <c r="BB1203" s="16">
        <v>9.3828794374667401E-2</v>
      </c>
      <c r="BC1203" s="16"/>
      <c r="BD1203" s="16">
        <v>9.3105463863873805E-2</v>
      </c>
      <c r="BE1203" s="16">
        <v>8.7906938318120895E-2</v>
      </c>
    </row>
    <row r="1204" spans="2:57" x14ac:dyDescent="0.35">
      <c r="B1204" t="s">
        <v>110</v>
      </c>
      <c r="C1204" s="16">
        <v>0.27091850793358202</v>
      </c>
      <c r="D1204" s="16">
        <v>0.20033350428481</v>
      </c>
      <c r="E1204" s="16">
        <v>0.340434084551269</v>
      </c>
      <c r="F1204" s="16"/>
      <c r="G1204" s="16">
        <v>0.26395750211518099</v>
      </c>
      <c r="H1204" s="16">
        <v>0.27177165163167899</v>
      </c>
      <c r="I1204" s="16">
        <v>0.12646615945634501</v>
      </c>
      <c r="J1204" s="16">
        <v>0.30420427092475899</v>
      </c>
      <c r="K1204" s="16">
        <v>0.321332671984012</v>
      </c>
      <c r="L1204" s="16">
        <v>0.321201365967346</v>
      </c>
      <c r="M1204" s="16"/>
      <c r="N1204" s="16">
        <v>0.27359263237155301</v>
      </c>
      <c r="O1204" s="16">
        <v>0.22041495491527599</v>
      </c>
      <c r="P1204" s="16">
        <v>0.28376933483001199</v>
      </c>
      <c r="Q1204" s="16">
        <v>0.29236168845624899</v>
      </c>
      <c r="R1204" s="16"/>
      <c r="S1204" s="16">
        <v>0.24522076978228999</v>
      </c>
      <c r="T1204" s="16">
        <v>0.30679329858900101</v>
      </c>
      <c r="U1204" s="16"/>
      <c r="V1204" s="16">
        <v>0.36107956490901599</v>
      </c>
      <c r="W1204" s="16">
        <v>0.28387572559792901</v>
      </c>
      <c r="X1204" s="16">
        <v>0.19799404207879501</v>
      </c>
      <c r="Y1204" s="16">
        <v>0.13681801861121401</v>
      </c>
      <c r="Z1204" s="16"/>
      <c r="AA1204" s="16">
        <v>0.34598148976242499</v>
      </c>
      <c r="AB1204" s="16">
        <v>0.26360681348363502</v>
      </c>
      <c r="AC1204" s="16">
        <v>0.26134339691736702</v>
      </c>
      <c r="AD1204" s="16">
        <v>0.22512670525904799</v>
      </c>
      <c r="AE1204" s="16">
        <v>0.15728371394397</v>
      </c>
      <c r="AF1204" s="16">
        <v>4.37444645590543E-2</v>
      </c>
      <c r="AG1204" s="16"/>
      <c r="AH1204" s="16">
        <v>0.270631524413117</v>
      </c>
      <c r="AI1204" s="16">
        <v>0.17762154973250599</v>
      </c>
      <c r="AJ1204" s="16"/>
      <c r="AK1204" s="16">
        <v>0.28791662864988798</v>
      </c>
      <c r="AL1204" s="16">
        <v>0.20413931809906299</v>
      </c>
      <c r="AM1204" s="16"/>
      <c r="AN1204" s="16">
        <v>0.27792999230416299</v>
      </c>
      <c r="AO1204" s="16">
        <v>0.18001131435944001</v>
      </c>
      <c r="AP1204" s="16"/>
      <c r="AQ1204" s="16">
        <v>0.27540309913961503</v>
      </c>
      <c r="AR1204" s="16">
        <v>0.28919002472047001</v>
      </c>
      <c r="AS1204" s="16">
        <v>0.16379427258005499</v>
      </c>
      <c r="AT1204" s="16"/>
      <c r="AU1204" s="16">
        <v>0.25336548138133602</v>
      </c>
      <c r="AV1204" s="16">
        <v>0.283886942601007</v>
      </c>
      <c r="AW1204" s="16"/>
      <c r="AX1204" s="16">
        <v>0.23935414518898501</v>
      </c>
      <c r="AY1204" s="16">
        <v>0.31757961584918398</v>
      </c>
      <c r="AZ1204" s="16"/>
      <c r="BA1204" s="16">
        <v>0.22420839314862401</v>
      </c>
      <c r="BB1204" s="16">
        <v>0.17960363065448201</v>
      </c>
      <c r="BC1204" s="16"/>
      <c r="BD1204" s="16">
        <v>0.221859749632773</v>
      </c>
      <c r="BE1204" s="16">
        <v>0.17022209835105201</v>
      </c>
    </row>
    <row r="1205" spans="2:57" x14ac:dyDescent="0.35">
      <c r="C1205" s="16"/>
      <c r="D1205" s="16"/>
      <c r="E1205" s="16"/>
      <c r="F1205" s="16"/>
      <c r="G1205" s="16"/>
      <c r="H1205" s="16"/>
      <c r="I1205" s="16"/>
      <c r="J1205" s="16"/>
      <c r="K1205" s="16"/>
      <c r="L1205" s="16"/>
      <c r="M1205" s="16"/>
      <c r="N1205" s="16"/>
      <c r="O1205" s="16"/>
      <c r="P1205" s="16"/>
      <c r="Q1205" s="16"/>
      <c r="R1205" s="16"/>
      <c r="S1205" s="16"/>
      <c r="T1205" s="16"/>
      <c r="U1205" s="16"/>
      <c r="V1205" s="16"/>
      <c r="W1205" s="16"/>
      <c r="X1205" s="16"/>
      <c r="Y1205" s="16"/>
      <c r="Z1205" s="16"/>
      <c r="AA1205" s="16"/>
      <c r="AB1205" s="16"/>
      <c r="AC1205" s="16"/>
      <c r="AD1205" s="16"/>
      <c r="AE1205" s="16"/>
      <c r="AF1205" s="16"/>
      <c r="AG1205" s="16"/>
      <c r="AH1205" s="16"/>
      <c r="AI1205" s="16"/>
      <c r="AJ1205" s="16"/>
      <c r="AK1205" s="16"/>
      <c r="AL1205" s="16"/>
      <c r="AM1205" s="16"/>
      <c r="AN1205" s="16"/>
      <c r="AO1205" s="16"/>
      <c r="AP1205" s="16"/>
      <c r="AQ1205" s="16"/>
      <c r="AR1205" s="16"/>
      <c r="AS1205" s="16"/>
      <c r="AT1205" s="16"/>
      <c r="AU1205" s="16"/>
      <c r="AV1205" s="16"/>
      <c r="AW1205" s="16"/>
      <c r="AX1205" s="16"/>
      <c r="AY1205" s="16"/>
      <c r="AZ1205" s="16"/>
      <c r="BA1205" s="16"/>
      <c r="BB1205" s="16"/>
      <c r="BC1205" s="16"/>
      <c r="BD1205" s="16"/>
      <c r="BE1205" s="16"/>
    </row>
    <row r="1206" spans="2:57" x14ac:dyDescent="0.35">
      <c r="B1206" s="7" t="s">
        <v>842</v>
      </c>
      <c r="C1206" s="16"/>
      <c r="D1206" s="16"/>
      <c r="E1206" s="16"/>
      <c r="F1206" s="16"/>
      <c r="G1206" s="16"/>
      <c r="H1206" s="16"/>
      <c r="I1206" s="16"/>
      <c r="J1206" s="16"/>
      <c r="K1206" s="16"/>
      <c r="L1206" s="16"/>
      <c r="M1206" s="16"/>
      <c r="N1206" s="16"/>
      <c r="O1206" s="16"/>
      <c r="P1206" s="16"/>
      <c r="Q1206" s="16"/>
      <c r="R1206" s="16"/>
      <c r="S1206" s="16"/>
      <c r="T1206" s="16"/>
      <c r="U1206" s="16"/>
      <c r="V1206" s="16"/>
      <c r="W1206" s="16"/>
      <c r="X1206" s="16"/>
      <c r="Y1206" s="16"/>
      <c r="Z1206" s="16"/>
      <c r="AA1206" s="16"/>
      <c r="AB1206" s="16"/>
      <c r="AC1206" s="16"/>
      <c r="AD1206" s="16"/>
      <c r="AE1206" s="16"/>
      <c r="AF1206" s="16"/>
      <c r="AG1206" s="16"/>
      <c r="AH1206" s="16"/>
      <c r="AI1206" s="16"/>
      <c r="AJ1206" s="16"/>
      <c r="AK1206" s="16"/>
      <c r="AL1206" s="16"/>
      <c r="AM1206" s="16"/>
      <c r="AN1206" s="16"/>
      <c r="AO1206" s="16"/>
      <c r="AP1206" s="16"/>
      <c r="AQ1206" s="16"/>
      <c r="AR1206" s="16"/>
      <c r="AS1206" s="16"/>
      <c r="AT1206" s="16"/>
      <c r="AU1206" s="16"/>
      <c r="AV1206" s="16"/>
      <c r="AW1206" s="16"/>
      <c r="AX1206" s="16"/>
      <c r="AY1206" s="16"/>
      <c r="AZ1206" s="16"/>
      <c r="BA1206" s="16"/>
      <c r="BB1206" s="16"/>
      <c r="BC1206" s="16"/>
      <c r="BD1206" s="16"/>
      <c r="BE1206" s="16"/>
    </row>
    <row r="1207" spans="2:57" x14ac:dyDescent="0.35">
      <c r="B1207" s="15" t="s">
        <v>14</v>
      </c>
      <c r="C1207" s="16"/>
      <c r="D1207" s="16"/>
      <c r="E1207" s="16"/>
      <c r="F1207" s="16"/>
      <c r="G1207" s="16"/>
      <c r="H1207" s="16"/>
      <c r="I1207" s="16"/>
      <c r="J1207" s="16"/>
      <c r="K1207" s="16"/>
      <c r="L1207" s="16"/>
      <c r="M1207" s="16"/>
      <c r="N1207" s="16"/>
      <c r="O1207" s="16"/>
      <c r="P1207" s="16"/>
      <c r="Q1207" s="16"/>
      <c r="R1207" s="16"/>
      <c r="S1207" s="16"/>
      <c r="T1207" s="16"/>
      <c r="U1207" s="16"/>
      <c r="V1207" s="16"/>
      <c r="W1207" s="16"/>
      <c r="X1207" s="16"/>
      <c r="Y1207" s="16"/>
      <c r="Z1207" s="16"/>
      <c r="AA1207" s="16"/>
      <c r="AB1207" s="16"/>
      <c r="AC1207" s="16"/>
      <c r="AD1207" s="16"/>
      <c r="AE1207" s="16"/>
      <c r="AF1207" s="16"/>
      <c r="AG1207" s="16"/>
      <c r="AH1207" s="16"/>
      <c r="AI1207" s="16"/>
      <c r="AJ1207" s="16"/>
      <c r="AK1207" s="16"/>
      <c r="AL1207" s="16"/>
      <c r="AM1207" s="16"/>
      <c r="AN1207" s="16"/>
      <c r="AO1207" s="16"/>
      <c r="AP1207" s="16"/>
      <c r="AQ1207" s="16"/>
      <c r="AR1207" s="16"/>
      <c r="AS1207" s="16"/>
      <c r="AT1207" s="16"/>
      <c r="AU1207" s="16"/>
      <c r="AV1207" s="16"/>
      <c r="AW1207" s="16"/>
      <c r="AX1207" s="16"/>
      <c r="AY1207" s="16"/>
      <c r="AZ1207" s="16"/>
      <c r="BA1207" s="16"/>
      <c r="BB1207" s="16"/>
      <c r="BC1207" s="16"/>
      <c r="BD1207" s="16"/>
      <c r="BE1207" s="16"/>
    </row>
    <row r="1208" spans="2:57" x14ac:dyDescent="0.35">
      <c r="B1208" t="s">
        <v>834</v>
      </c>
      <c r="C1208" s="16">
        <v>0.16920035361315999</v>
      </c>
      <c r="D1208" s="16">
        <v>0.17491299293979301</v>
      </c>
      <c r="E1208" s="16">
        <v>0.16415203274033</v>
      </c>
      <c r="F1208" s="16"/>
      <c r="G1208" s="16">
        <v>0.124656133750131</v>
      </c>
      <c r="H1208" s="16">
        <v>0.16110391120897599</v>
      </c>
      <c r="I1208" s="16">
        <v>0.163480067619555</v>
      </c>
      <c r="J1208" s="16">
        <v>0.15972310872993101</v>
      </c>
      <c r="K1208" s="16">
        <v>0.202302427802143</v>
      </c>
      <c r="L1208" s="16">
        <v>0.18728877083127199</v>
      </c>
      <c r="M1208" s="16"/>
      <c r="N1208" s="16">
        <v>0.16277446790427599</v>
      </c>
      <c r="O1208" s="16">
        <v>0.207993940793614</v>
      </c>
      <c r="P1208" s="16">
        <v>0.15157073049811901</v>
      </c>
      <c r="Q1208" s="16">
        <v>0.16831078690108001</v>
      </c>
      <c r="R1208" s="16"/>
      <c r="S1208" s="16">
        <v>0.178348619145102</v>
      </c>
      <c r="T1208" s="16">
        <v>0.15707677258618799</v>
      </c>
      <c r="U1208" s="16"/>
      <c r="V1208" s="16">
        <v>0.130816908882326</v>
      </c>
      <c r="W1208" s="16">
        <v>0.172742491159632</v>
      </c>
      <c r="X1208" s="16">
        <v>0.19603347960999301</v>
      </c>
      <c r="Y1208" s="16">
        <v>0.176924476499943</v>
      </c>
      <c r="Z1208" s="16"/>
      <c r="AA1208" s="16">
        <v>0.13142075929431299</v>
      </c>
      <c r="AB1208" s="16">
        <v>0.19309825038765799</v>
      </c>
      <c r="AC1208" s="16">
        <v>0.171617913980362</v>
      </c>
      <c r="AD1208" s="16">
        <v>0.16827571800541399</v>
      </c>
      <c r="AE1208" s="16">
        <v>0.26016289134389498</v>
      </c>
      <c r="AF1208" s="16">
        <v>0.24028836964344299</v>
      </c>
      <c r="AG1208" s="16"/>
      <c r="AH1208" s="16">
        <v>0.14897310519739301</v>
      </c>
      <c r="AI1208" s="16">
        <v>0.224117011763944</v>
      </c>
      <c r="AJ1208" s="16"/>
      <c r="AK1208" s="16">
        <v>0.12759202426932401</v>
      </c>
      <c r="AL1208" s="16">
        <v>0.218862621859616</v>
      </c>
      <c r="AM1208" s="16"/>
      <c r="AN1208" s="16">
        <v>0.137653946120708</v>
      </c>
      <c r="AO1208" s="16">
        <v>0.22887065919402999</v>
      </c>
      <c r="AP1208" s="16"/>
      <c r="AQ1208" s="16">
        <v>0.16255877549770001</v>
      </c>
      <c r="AR1208" s="16">
        <v>0.157279691835328</v>
      </c>
      <c r="AS1208" s="16">
        <v>0.20407518576859801</v>
      </c>
      <c r="AT1208" s="16"/>
      <c r="AU1208" s="16">
        <v>0.17540137384780199</v>
      </c>
      <c r="AV1208" s="16">
        <v>0.16485789709632201</v>
      </c>
      <c r="AW1208" s="16"/>
      <c r="AX1208" s="16">
        <v>0.18016898438648099</v>
      </c>
      <c r="AY1208" s="16">
        <v>0.15749423800026</v>
      </c>
      <c r="AZ1208" s="16"/>
      <c r="BA1208" s="16">
        <v>0.176293953652636</v>
      </c>
      <c r="BB1208" s="16">
        <v>0.177779127859402</v>
      </c>
      <c r="BC1208" s="16"/>
      <c r="BD1208" s="16">
        <v>0.17133800308198299</v>
      </c>
      <c r="BE1208" s="16">
        <v>0.19429620959084501</v>
      </c>
    </row>
    <row r="1209" spans="2:57" x14ac:dyDescent="0.35">
      <c r="B1209" t="s">
        <v>835</v>
      </c>
      <c r="C1209" s="16">
        <v>0.140688901198642</v>
      </c>
      <c r="D1209" s="16">
        <v>0.17136344116927399</v>
      </c>
      <c r="E1209" s="16">
        <v>0.108474758923869</v>
      </c>
      <c r="F1209" s="16"/>
      <c r="G1209" s="16">
        <v>0.145730229702142</v>
      </c>
      <c r="H1209" s="16">
        <v>0.141438890215621</v>
      </c>
      <c r="I1209" s="16">
        <v>0.16250705211570299</v>
      </c>
      <c r="J1209" s="16">
        <v>0.14343667250398801</v>
      </c>
      <c r="K1209" s="16">
        <v>0.152680665634091</v>
      </c>
      <c r="L1209" s="16">
        <v>0.10870023158438</v>
      </c>
      <c r="M1209" s="16"/>
      <c r="N1209" s="16">
        <v>0.157825135400013</v>
      </c>
      <c r="O1209" s="16">
        <v>0.173978948755728</v>
      </c>
      <c r="P1209" s="16">
        <v>0.14270796879280201</v>
      </c>
      <c r="Q1209" s="16">
        <v>9.6219874026985702E-2</v>
      </c>
      <c r="R1209" s="16"/>
      <c r="S1209" s="16">
        <v>0.14182279913610699</v>
      </c>
      <c r="T1209" s="16">
        <v>0.14038135944720601</v>
      </c>
      <c r="U1209" s="16"/>
      <c r="V1209" s="16">
        <v>0.13649747782541299</v>
      </c>
      <c r="W1209" s="16">
        <v>0.12341546633886701</v>
      </c>
      <c r="X1209" s="16">
        <v>0.154947382327764</v>
      </c>
      <c r="Y1209" s="16">
        <v>0.216304100291354</v>
      </c>
      <c r="Z1209" s="16"/>
      <c r="AA1209" s="16">
        <v>0.121298605382409</v>
      </c>
      <c r="AB1209" s="16">
        <v>0.13146206988165701</v>
      </c>
      <c r="AC1209" s="16">
        <v>0.13438920203575799</v>
      </c>
      <c r="AD1209" s="16">
        <v>0.17409966496888499</v>
      </c>
      <c r="AE1209" s="16">
        <v>0.162339410582613</v>
      </c>
      <c r="AF1209" s="16">
        <v>0.16522446173852401</v>
      </c>
      <c r="AG1209" s="16"/>
      <c r="AH1209" s="16">
        <v>0.15485669052320999</v>
      </c>
      <c r="AI1209" s="16">
        <v>0.17212082953445601</v>
      </c>
      <c r="AJ1209" s="16"/>
      <c r="AK1209" s="16">
        <v>0.14004763781056101</v>
      </c>
      <c r="AL1209" s="16">
        <v>0.16624783929501</v>
      </c>
      <c r="AM1209" s="16"/>
      <c r="AN1209" s="16">
        <v>0.14632029007806699</v>
      </c>
      <c r="AO1209" s="16">
        <v>0.14522502668737</v>
      </c>
      <c r="AP1209" s="16"/>
      <c r="AQ1209" s="16">
        <v>0.15181071033244201</v>
      </c>
      <c r="AR1209" s="16">
        <v>0.13963168520326999</v>
      </c>
      <c r="AS1209" s="16">
        <v>0.151991470341695</v>
      </c>
      <c r="AT1209" s="16"/>
      <c r="AU1209" s="16">
        <v>0.15092651780081301</v>
      </c>
      <c r="AV1209" s="16">
        <v>0.13109621834971699</v>
      </c>
      <c r="AW1209" s="16"/>
      <c r="AX1209" s="16">
        <v>0.14700496710243499</v>
      </c>
      <c r="AY1209" s="16">
        <v>0.113664445442546</v>
      </c>
      <c r="AZ1209" s="16"/>
      <c r="BA1209" s="16">
        <v>0.17096906056189901</v>
      </c>
      <c r="BB1209" s="16">
        <v>0.17633449127120099</v>
      </c>
      <c r="BC1209" s="16"/>
      <c r="BD1209" s="16">
        <v>0.16321665707368399</v>
      </c>
      <c r="BE1209" s="16">
        <v>0.14269793103532699</v>
      </c>
    </row>
    <row r="1210" spans="2:57" x14ac:dyDescent="0.35">
      <c r="B1210" t="s">
        <v>836</v>
      </c>
      <c r="C1210" s="16">
        <v>0.146975611921148</v>
      </c>
      <c r="D1210" s="16">
        <v>0.17851399719168101</v>
      </c>
      <c r="E1210" s="16">
        <v>0.118512314651241</v>
      </c>
      <c r="F1210" s="16"/>
      <c r="G1210" s="16">
        <v>0.16315335431348299</v>
      </c>
      <c r="H1210" s="16">
        <v>0.16567380648358801</v>
      </c>
      <c r="I1210" s="16">
        <v>0.17411968499171901</v>
      </c>
      <c r="J1210" s="16">
        <v>0.15203266286282199</v>
      </c>
      <c r="K1210" s="16">
        <v>9.10022069433533E-2</v>
      </c>
      <c r="L1210" s="16">
        <v>0.14113145144356201</v>
      </c>
      <c r="M1210" s="16"/>
      <c r="N1210" s="16">
        <v>0.15987096399438999</v>
      </c>
      <c r="O1210" s="16">
        <v>0.130621327798844</v>
      </c>
      <c r="P1210" s="16">
        <v>0.153295416240738</v>
      </c>
      <c r="Q1210" s="16">
        <v>0.141869250377409</v>
      </c>
      <c r="R1210" s="16"/>
      <c r="S1210" s="16">
        <v>0.14867738262629199</v>
      </c>
      <c r="T1210" s="16">
        <v>0.144795493456224</v>
      </c>
      <c r="U1210" s="16"/>
      <c r="V1210" s="16">
        <v>0.12595377703590299</v>
      </c>
      <c r="W1210" s="16">
        <v>0.14543134065955299</v>
      </c>
      <c r="X1210" s="16">
        <v>0.15866537422280999</v>
      </c>
      <c r="Y1210" s="16">
        <v>0.202075332896546</v>
      </c>
      <c r="Z1210" s="16"/>
      <c r="AA1210" s="16">
        <v>0.12597033500430899</v>
      </c>
      <c r="AB1210" s="16">
        <v>0.153453331422852</v>
      </c>
      <c r="AC1210" s="16">
        <v>0.13327144146858999</v>
      </c>
      <c r="AD1210" s="16">
        <v>0.179063931108039</v>
      </c>
      <c r="AE1210" s="16">
        <v>0.14695464095001101</v>
      </c>
      <c r="AF1210" s="16">
        <v>0.196725263743878</v>
      </c>
      <c r="AG1210" s="16"/>
      <c r="AH1210" s="16">
        <v>0.16778577248069201</v>
      </c>
      <c r="AI1210" s="16">
        <v>0.12741080259255699</v>
      </c>
      <c r="AJ1210" s="16"/>
      <c r="AK1210" s="16">
        <v>0.14904317343258899</v>
      </c>
      <c r="AL1210" s="16">
        <v>0.136327602745694</v>
      </c>
      <c r="AM1210" s="16"/>
      <c r="AN1210" s="16">
        <v>0.17122102028273101</v>
      </c>
      <c r="AO1210" s="16">
        <v>0.15971078926064899</v>
      </c>
      <c r="AP1210" s="16"/>
      <c r="AQ1210" s="16">
        <v>0.18441395086647999</v>
      </c>
      <c r="AR1210" s="16">
        <v>0.141221404531332</v>
      </c>
      <c r="AS1210" s="16">
        <v>0.14312978692290601</v>
      </c>
      <c r="AT1210" s="16"/>
      <c r="AU1210" s="16">
        <v>0.15177364001004101</v>
      </c>
      <c r="AV1210" s="16">
        <v>0.13884795999373101</v>
      </c>
      <c r="AW1210" s="16"/>
      <c r="AX1210" s="16">
        <v>0.16431218769285999</v>
      </c>
      <c r="AY1210" s="16">
        <v>9.1198937890480405E-2</v>
      </c>
      <c r="AZ1210" s="16"/>
      <c r="BA1210" s="16">
        <v>0.19450435618017001</v>
      </c>
      <c r="BB1210" s="16">
        <v>0.13339249165629799</v>
      </c>
      <c r="BC1210" s="16"/>
      <c r="BD1210" s="16">
        <v>0.14647638550175901</v>
      </c>
      <c r="BE1210" s="16">
        <v>0.20793073776169699</v>
      </c>
    </row>
    <row r="1211" spans="2:57" x14ac:dyDescent="0.35">
      <c r="B1211" t="s">
        <v>837</v>
      </c>
      <c r="C1211" s="16">
        <v>0.117499989068266</v>
      </c>
      <c r="D1211" s="16">
        <v>0.14599069839450399</v>
      </c>
      <c r="E1211" s="16">
        <v>9.0052579761013704E-2</v>
      </c>
      <c r="F1211" s="16"/>
      <c r="G1211" s="16">
        <v>0.16548496447283001</v>
      </c>
      <c r="H1211" s="16">
        <v>0.12853159619589399</v>
      </c>
      <c r="I1211" s="16">
        <v>0.10163092319732001</v>
      </c>
      <c r="J1211" s="16">
        <v>0.11259651290407099</v>
      </c>
      <c r="K1211" s="16">
        <v>0.100808691386623</v>
      </c>
      <c r="L1211" s="16">
        <v>0.109595061107906</v>
      </c>
      <c r="M1211" s="16"/>
      <c r="N1211" s="16">
        <v>0.12240507006696</v>
      </c>
      <c r="O1211" s="16">
        <v>0.13140520140891501</v>
      </c>
      <c r="P1211" s="16">
        <v>0.106970825020266</v>
      </c>
      <c r="Q1211" s="16">
        <v>0.118800325041744</v>
      </c>
      <c r="R1211" s="16"/>
      <c r="S1211" s="16">
        <v>0.123635993492772</v>
      </c>
      <c r="T1211" s="16">
        <v>0.109408411455424</v>
      </c>
      <c r="U1211" s="16"/>
      <c r="V1211" s="16">
        <v>6.4323916388446103E-2</v>
      </c>
      <c r="W1211" s="16">
        <v>0.14733059380730101</v>
      </c>
      <c r="X1211" s="16">
        <v>0.13115689920894</v>
      </c>
      <c r="Y1211" s="16">
        <v>7.4568412485321506E-2</v>
      </c>
      <c r="Z1211" s="16"/>
      <c r="AA1211" s="16">
        <v>0.100228620287159</v>
      </c>
      <c r="AB1211" s="16">
        <v>0.10084542038685999</v>
      </c>
      <c r="AC1211" s="16">
        <v>0.13796052273355899</v>
      </c>
      <c r="AD1211" s="16">
        <v>0.16426730592712299</v>
      </c>
      <c r="AE1211" s="16">
        <v>0.10580481938592</v>
      </c>
      <c r="AF1211" s="16">
        <v>7.8332871193590101E-2</v>
      </c>
      <c r="AG1211" s="16"/>
      <c r="AH1211" s="16">
        <v>0.116967055274198</v>
      </c>
      <c r="AI1211" s="16">
        <v>0.13784353142103001</v>
      </c>
      <c r="AJ1211" s="16"/>
      <c r="AK1211" s="16">
        <v>0.13916160208713901</v>
      </c>
      <c r="AL1211" s="16">
        <v>0.12062594321528899</v>
      </c>
      <c r="AM1211" s="16"/>
      <c r="AN1211" s="16">
        <v>0.13254949971427299</v>
      </c>
      <c r="AO1211" s="16">
        <v>0.12163881622655701</v>
      </c>
      <c r="AP1211" s="16"/>
      <c r="AQ1211" s="16">
        <v>0.16729045626141101</v>
      </c>
      <c r="AR1211" s="16">
        <v>8.2334842365137398E-2</v>
      </c>
      <c r="AS1211" s="16">
        <v>0.151633114350296</v>
      </c>
      <c r="AT1211" s="16"/>
      <c r="AU1211" s="16">
        <v>0.103314353679444</v>
      </c>
      <c r="AV1211" s="16">
        <v>0.136253071818043</v>
      </c>
      <c r="AW1211" s="16"/>
      <c r="AX1211" s="16">
        <v>0.12734289552099401</v>
      </c>
      <c r="AY1211" s="16">
        <v>9.6370438002634798E-2</v>
      </c>
      <c r="AZ1211" s="16"/>
      <c r="BA1211" s="16">
        <v>0.10174331608577</v>
      </c>
      <c r="BB1211" s="16">
        <v>0.13308141263606299</v>
      </c>
      <c r="BC1211" s="16"/>
      <c r="BD1211" s="16">
        <v>0.127602308335657</v>
      </c>
      <c r="BE1211" s="16">
        <v>0.13712169060400201</v>
      </c>
    </row>
    <row r="1212" spans="2:57" x14ac:dyDescent="0.35">
      <c r="B1212" t="s">
        <v>838</v>
      </c>
      <c r="C1212" s="16">
        <v>8.4236698793015E-2</v>
      </c>
      <c r="D1212" s="16">
        <v>7.0360173987402103E-2</v>
      </c>
      <c r="E1212" s="16">
        <v>9.5882334978096298E-2</v>
      </c>
      <c r="F1212" s="16"/>
      <c r="G1212" s="16">
        <v>0.122969194712167</v>
      </c>
      <c r="H1212" s="16">
        <v>3.0824757246765599E-2</v>
      </c>
      <c r="I1212" s="16">
        <v>0.122454234114713</v>
      </c>
      <c r="J1212" s="16">
        <v>8.89325396791356E-2</v>
      </c>
      <c r="K1212" s="16">
        <v>8.8345622208849006E-2</v>
      </c>
      <c r="L1212" s="16">
        <v>7.0527425856334494E-2</v>
      </c>
      <c r="M1212" s="16"/>
      <c r="N1212" s="16">
        <v>8.6640230866158796E-2</v>
      </c>
      <c r="O1212" s="16">
        <v>8.3532123047208501E-2</v>
      </c>
      <c r="P1212" s="16">
        <v>8.3281487607617999E-2</v>
      </c>
      <c r="Q1212" s="16">
        <v>8.4669847624184294E-2</v>
      </c>
      <c r="R1212" s="16"/>
      <c r="S1212" s="16">
        <v>8.5190386974205806E-2</v>
      </c>
      <c r="T1212" s="16">
        <v>8.3637687682389494E-2</v>
      </c>
      <c r="U1212" s="16"/>
      <c r="V1212" s="16">
        <v>8.4875649424862601E-2</v>
      </c>
      <c r="W1212" s="16">
        <v>7.3591839331458506E-2</v>
      </c>
      <c r="X1212" s="16">
        <v>8.4658548618116794E-2</v>
      </c>
      <c r="Y1212" s="16">
        <v>0.16973612161239199</v>
      </c>
      <c r="Z1212" s="16"/>
      <c r="AA1212" s="16">
        <v>8.8027874882847995E-2</v>
      </c>
      <c r="AB1212" s="16">
        <v>6.7254017297178004E-2</v>
      </c>
      <c r="AC1212" s="16">
        <v>7.4429962388317394E-2</v>
      </c>
      <c r="AD1212" s="16">
        <v>8.2859707769631905E-2</v>
      </c>
      <c r="AE1212" s="16">
        <v>0.12760401857567799</v>
      </c>
      <c r="AF1212" s="16">
        <v>4.88956349643783E-2</v>
      </c>
      <c r="AG1212" s="16"/>
      <c r="AH1212" s="16">
        <v>8.7231892522097995E-2</v>
      </c>
      <c r="AI1212" s="16">
        <v>7.1146761869257405E-2</v>
      </c>
      <c r="AJ1212" s="16"/>
      <c r="AK1212" s="16">
        <v>9.8461900213462003E-2</v>
      </c>
      <c r="AL1212" s="16">
        <v>6.11963427385665E-2</v>
      </c>
      <c r="AM1212" s="16"/>
      <c r="AN1212" s="16">
        <v>9.6371824002094E-2</v>
      </c>
      <c r="AO1212" s="16">
        <v>7.3127173122177605E-2</v>
      </c>
      <c r="AP1212" s="16"/>
      <c r="AQ1212" s="16">
        <v>6.2131483396249201E-2</v>
      </c>
      <c r="AR1212" s="16">
        <v>9.2732461208483594E-2</v>
      </c>
      <c r="AS1212" s="16">
        <v>0.101429364047162</v>
      </c>
      <c r="AT1212" s="16"/>
      <c r="AU1212" s="16">
        <v>9.5542739401790602E-2</v>
      </c>
      <c r="AV1212" s="16">
        <v>7.2399558948157999E-2</v>
      </c>
      <c r="AW1212" s="16"/>
      <c r="AX1212" s="16">
        <v>7.5492173873448004E-2</v>
      </c>
      <c r="AY1212" s="16">
        <v>0.123678598928946</v>
      </c>
      <c r="AZ1212" s="16"/>
      <c r="BA1212" s="16">
        <v>8.4767912967855796E-2</v>
      </c>
      <c r="BB1212" s="16">
        <v>0.13966359240694401</v>
      </c>
      <c r="BC1212" s="16"/>
      <c r="BD1212" s="16">
        <v>8.8075241035637505E-2</v>
      </c>
      <c r="BE1212" s="16">
        <v>0.10827944600466</v>
      </c>
    </row>
    <row r="1213" spans="2:57" x14ac:dyDescent="0.35">
      <c r="B1213" t="s">
        <v>839</v>
      </c>
      <c r="C1213" s="16">
        <v>6.9253493224669699E-2</v>
      </c>
      <c r="D1213" s="16">
        <v>6.9228567204594693E-2</v>
      </c>
      <c r="E1213" s="16">
        <v>6.9948202095396095E-2</v>
      </c>
      <c r="F1213" s="16"/>
      <c r="G1213" s="16">
        <v>2.4664936869114799E-2</v>
      </c>
      <c r="H1213" s="16">
        <v>0.121308552056356</v>
      </c>
      <c r="I1213" s="16">
        <v>6.6100482088963505E-2</v>
      </c>
      <c r="J1213" s="16">
        <v>5.0836433604596699E-2</v>
      </c>
      <c r="K1213" s="16">
        <v>7.7210340960592996E-2</v>
      </c>
      <c r="L1213" s="16">
        <v>6.1186878374124697E-2</v>
      </c>
      <c r="M1213" s="16"/>
      <c r="N1213" s="16">
        <v>5.2400533456261299E-2</v>
      </c>
      <c r="O1213" s="16">
        <v>4.5470309694742202E-2</v>
      </c>
      <c r="P1213" s="16">
        <v>7.3533843398872395E-2</v>
      </c>
      <c r="Q1213" s="16">
        <v>9.5120269499109095E-2</v>
      </c>
      <c r="R1213" s="16"/>
      <c r="S1213" s="16">
        <v>6.6532776453684703E-2</v>
      </c>
      <c r="T1213" s="16">
        <v>7.0777783548382295E-2</v>
      </c>
      <c r="U1213" s="16"/>
      <c r="V1213" s="16">
        <v>8.3334886572769495E-2</v>
      </c>
      <c r="W1213" s="16">
        <v>6.87664603514518E-2</v>
      </c>
      <c r="X1213" s="16">
        <v>5.9900780687954798E-2</v>
      </c>
      <c r="Y1213" s="16">
        <v>5.60030346814974E-2</v>
      </c>
      <c r="Z1213" s="16"/>
      <c r="AA1213" s="16">
        <v>4.9874934007943302E-2</v>
      </c>
      <c r="AB1213" s="16">
        <v>0.101783697208347</v>
      </c>
      <c r="AC1213" s="16">
        <v>0.108158321699221</v>
      </c>
      <c r="AD1213" s="16">
        <v>4.06174814652972E-2</v>
      </c>
      <c r="AE1213" s="16">
        <v>5.9905940384077198E-2</v>
      </c>
      <c r="AF1213" s="16">
        <v>0.226788934157132</v>
      </c>
      <c r="AG1213" s="16"/>
      <c r="AH1213" s="16">
        <v>5.77645346574025E-2</v>
      </c>
      <c r="AI1213" s="16">
        <v>9.0228521232219999E-2</v>
      </c>
      <c r="AJ1213" s="16"/>
      <c r="AK1213" s="16">
        <v>6.2493693244388603E-2</v>
      </c>
      <c r="AL1213" s="16">
        <v>8.9922550100019705E-2</v>
      </c>
      <c r="AM1213" s="16"/>
      <c r="AN1213" s="16">
        <v>5.2919188335109703E-2</v>
      </c>
      <c r="AO1213" s="16">
        <v>8.9481087038712603E-2</v>
      </c>
      <c r="AP1213" s="16"/>
      <c r="AQ1213" s="16">
        <v>3.6316566164519497E-2</v>
      </c>
      <c r="AR1213" s="16">
        <v>6.7245012607986099E-2</v>
      </c>
      <c r="AS1213" s="16">
        <v>9.1662345959562103E-2</v>
      </c>
      <c r="AT1213" s="16"/>
      <c r="AU1213" s="16">
        <v>7.1790491800516595E-2</v>
      </c>
      <c r="AV1213" s="16">
        <v>6.7477392282576903E-2</v>
      </c>
      <c r="AW1213" s="16"/>
      <c r="AX1213" s="16">
        <v>6.9350145935737198E-2</v>
      </c>
      <c r="AY1213" s="16">
        <v>6.7435020304077498E-2</v>
      </c>
      <c r="AZ1213" s="16"/>
      <c r="BA1213" s="16">
        <v>7.6520691956466505E-2</v>
      </c>
      <c r="BB1213" s="16">
        <v>8.2519991853286498E-2</v>
      </c>
      <c r="BC1213" s="16"/>
      <c r="BD1213" s="16">
        <v>8.7719226258256497E-2</v>
      </c>
      <c r="BE1213" s="16">
        <v>4.4772783543791599E-2</v>
      </c>
    </row>
    <row r="1214" spans="2:57" x14ac:dyDescent="0.35">
      <c r="B1214" t="s">
        <v>110</v>
      </c>
      <c r="C1214" s="16">
        <v>0.27214495218109802</v>
      </c>
      <c r="D1214" s="16">
        <v>0.18963012911275201</v>
      </c>
      <c r="E1214" s="16">
        <v>0.35297777685005399</v>
      </c>
      <c r="F1214" s="16"/>
      <c r="G1214" s="16">
        <v>0.25334118618013102</v>
      </c>
      <c r="H1214" s="16">
        <v>0.25111848659280001</v>
      </c>
      <c r="I1214" s="16">
        <v>0.209707555872026</v>
      </c>
      <c r="J1214" s="16">
        <v>0.292442069715456</v>
      </c>
      <c r="K1214" s="16">
        <v>0.28765004506434799</v>
      </c>
      <c r="L1214" s="16">
        <v>0.321570180802421</v>
      </c>
      <c r="M1214" s="16"/>
      <c r="N1214" s="16">
        <v>0.258083598311942</v>
      </c>
      <c r="O1214" s="16">
        <v>0.22699814850094899</v>
      </c>
      <c r="P1214" s="16">
        <v>0.28863972844158498</v>
      </c>
      <c r="Q1214" s="16">
        <v>0.29500964652948802</v>
      </c>
      <c r="R1214" s="16"/>
      <c r="S1214" s="16">
        <v>0.25579204217183699</v>
      </c>
      <c r="T1214" s="16">
        <v>0.29392249182418501</v>
      </c>
      <c r="U1214" s="16"/>
      <c r="V1214" s="16">
        <v>0.37419738387027901</v>
      </c>
      <c r="W1214" s="16">
        <v>0.26872180835173598</v>
      </c>
      <c r="X1214" s="16">
        <v>0.21463753532442201</v>
      </c>
      <c r="Y1214" s="16">
        <v>0.10438852153294501</v>
      </c>
      <c r="Z1214" s="16"/>
      <c r="AA1214" s="16">
        <v>0.38317887114102001</v>
      </c>
      <c r="AB1214" s="16">
        <v>0.252103213415448</v>
      </c>
      <c r="AC1214" s="16">
        <v>0.240172635694193</v>
      </c>
      <c r="AD1214" s="16">
        <v>0.19081619075561099</v>
      </c>
      <c r="AE1214" s="16">
        <v>0.137228278777805</v>
      </c>
      <c r="AF1214" s="16">
        <v>4.37444645590543E-2</v>
      </c>
      <c r="AG1214" s="16"/>
      <c r="AH1214" s="16">
        <v>0.26642094934500699</v>
      </c>
      <c r="AI1214" s="16">
        <v>0.17713254158653599</v>
      </c>
      <c r="AJ1214" s="16"/>
      <c r="AK1214" s="16">
        <v>0.28319996894253702</v>
      </c>
      <c r="AL1214" s="16">
        <v>0.206817100045804</v>
      </c>
      <c r="AM1214" s="16"/>
      <c r="AN1214" s="16">
        <v>0.26296423146701797</v>
      </c>
      <c r="AO1214" s="16">
        <v>0.18194644847050401</v>
      </c>
      <c r="AP1214" s="16"/>
      <c r="AQ1214" s="16">
        <v>0.23547805748119799</v>
      </c>
      <c r="AR1214" s="16">
        <v>0.319554902248463</v>
      </c>
      <c r="AS1214" s="16">
        <v>0.156078732609781</v>
      </c>
      <c r="AT1214" s="16"/>
      <c r="AU1214" s="16">
        <v>0.25125088345959301</v>
      </c>
      <c r="AV1214" s="16">
        <v>0.28906790151145201</v>
      </c>
      <c r="AW1214" s="16"/>
      <c r="AX1214" s="16">
        <v>0.236328645488045</v>
      </c>
      <c r="AY1214" s="16">
        <v>0.35015832143105602</v>
      </c>
      <c r="AZ1214" s="16"/>
      <c r="BA1214" s="16">
        <v>0.195200708595202</v>
      </c>
      <c r="BB1214" s="16">
        <v>0.15722889231680501</v>
      </c>
      <c r="BC1214" s="16"/>
      <c r="BD1214" s="16">
        <v>0.215572178713023</v>
      </c>
      <c r="BE1214" s="16">
        <v>0.16490120145967699</v>
      </c>
    </row>
    <row r="1215" spans="2:57" x14ac:dyDescent="0.35">
      <c r="C1215" s="16"/>
      <c r="D1215" s="16"/>
      <c r="E1215" s="16"/>
      <c r="F1215" s="16"/>
      <c r="G1215" s="16"/>
      <c r="H1215" s="16"/>
      <c r="I1215" s="16"/>
      <c r="J1215" s="16"/>
      <c r="K1215" s="16"/>
      <c r="L1215" s="16"/>
      <c r="M1215" s="16"/>
      <c r="N1215" s="16"/>
      <c r="O1215" s="16"/>
      <c r="P1215" s="16"/>
      <c r="Q1215" s="16"/>
      <c r="R1215" s="16"/>
      <c r="S1215" s="16"/>
      <c r="T1215" s="16"/>
      <c r="U1215" s="16"/>
      <c r="V1215" s="16"/>
      <c r="W1215" s="16"/>
      <c r="X1215" s="16"/>
      <c r="Y1215" s="16"/>
      <c r="Z1215" s="16"/>
      <c r="AA1215" s="16"/>
      <c r="AB1215" s="16"/>
      <c r="AC1215" s="16"/>
      <c r="AD1215" s="16"/>
      <c r="AE1215" s="16"/>
      <c r="AF1215" s="16"/>
      <c r="AG1215" s="16"/>
      <c r="AH1215" s="16"/>
      <c r="AI1215" s="16"/>
      <c r="AJ1215" s="16"/>
      <c r="AK1215" s="16"/>
      <c r="AL1215" s="16"/>
      <c r="AM1215" s="16"/>
      <c r="AN1215" s="16"/>
      <c r="AO1215" s="16"/>
      <c r="AP1215" s="16"/>
      <c r="AQ1215" s="16"/>
      <c r="AR1215" s="16"/>
      <c r="AS1215" s="16"/>
      <c r="AT1215" s="16"/>
      <c r="AU1215" s="16"/>
      <c r="AV1215" s="16"/>
      <c r="AW1215" s="16"/>
      <c r="AX1215" s="16"/>
      <c r="AY1215" s="16"/>
      <c r="AZ1215" s="16"/>
      <c r="BA1215" s="16"/>
      <c r="BB1215" s="16"/>
      <c r="BC1215" s="16"/>
      <c r="BD1215" s="16"/>
      <c r="BE1215" s="16"/>
    </row>
    <row r="1216" spans="2:57" x14ac:dyDescent="0.35">
      <c r="B1216" s="7" t="s">
        <v>843</v>
      </c>
      <c r="C1216" s="16"/>
      <c r="D1216" s="16"/>
      <c r="E1216" s="16"/>
      <c r="F1216" s="16"/>
      <c r="G1216" s="16"/>
      <c r="H1216" s="16"/>
      <c r="I1216" s="16"/>
      <c r="J1216" s="16"/>
      <c r="K1216" s="16"/>
      <c r="L1216" s="16"/>
      <c r="M1216" s="16"/>
      <c r="N1216" s="16"/>
      <c r="O1216" s="16"/>
      <c r="P1216" s="16"/>
      <c r="Q1216" s="16"/>
      <c r="R1216" s="16"/>
      <c r="S1216" s="16"/>
      <c r="T1216" s="16"/>
      <c r="U1216" s="16"/>
      <c r="V1216" s="16"/>
      <c r="W1216" s="16"/>
      <c r="X1216" s="16"/>
      <c r="Y1216" s="16"/>
      <c r="Z1216" s="16"/>
      <c r="AA1216" s="16"/>
      <c r="AB1216" s="16"/>
      <c r="AC1216" s="16"/>
      <c r="AD1216" s="16"/>
      <c r="AE1216" s="16"/>
      <c r="AF1216" s="16"/>
      <c r="AG1216" s="16"/>
      <c r="AH1216" s="16"/>
      <c r="AI1216" s="16"/>
      <c r="AJ1216" s="16"/>
      <c r="AK1216" s="16"/>
      <c r="AL1216" s="16"/>
      <c r="AM1216" s="16"/>
      <c r="AN1216" s="16"/>
      <c r="AO1216" s="16"/>
      <c r="AP1216" s="16"/>
      <c r="AQ1216" s="16"/>
      <c r="AR1216" s="16"/>
      <c r="AS1216" s="16"/>
      <c r="AT1216" s="16"/>
      <c r="AU1216" s="16"/>
      <c r="AV1216" s="16"/>
      <c r="AW1216" s="16"/>
      <c r="AX1216" s="16"/>
      <c r="AY1216" s="16"/>
      <c r="AZ1216" s="16"/>
      <c r="BA1216" s="16"/>
      <c r="BB1216" s="16"/>
      <c r="BC1216" s="16"/>
      <c r="BD1216" s="16"/>
      <c r="BE1216" s="16"/>
    </row>
    <row r="1217" spans="2:57" x14ac:dyDescent="0.35">
      <c r="B1217" s="15" t="s">
        <v>14</v>
      </c>
      <c r="C1217" s="16"/>
      <c r="D1217" s="16"/>
      <c r="E1217" s="16"/>
      <c r="F1217" s="16"/>
      <c r="G1217" s="16"/>
      <c r="H1217" s="16"/>
      <c r="I1217" s="16"/>
      <c r="J1217" s="16"/>
      <c r="K1217" s="16"/>
      <c r="L1217" s="16"/>
      <c r="M1217" s="16"/>
      <c r="N1217" s="16"/>
      <c r="O1217" s="16"/>
      <c r="P1217" s="16"/>
      <c r="Q1217" s="16"/>
      <c r="R1217" s="16"/>
      <c r="S1217" s="16"/>
      <c r="T1217" s="16"/>
      <c r="U1217" s="16"/>
      <c r="V1217" s="16"/>
      <c r="W1217" s="16"/>
      <c r="X1217" s="16"/>
      <c r="Y1217" s="16"/>
      <c r="Z1217" s="16"/>
      <c r="AA1217" s="16"/>
      <c r="AB1217" s="16"/>
      <c r="AC1217" s="16"/>
      <c r="AD1217" s="16"/>
      <c r="AE1217" s="16"/>
      <c r="AF1217" s="16"/>
      <c r="AG1217" s="16"/>
      <c r="AH1217" s="16"/>
      <c r="AI1217" s="16"/>
      <c r="AJ1217" s="16"/>
      <c r="AK1217" s="16"/>
      <c r="AL1217" s="16"/>
      <c r="AM1217" s="16"/>
      <c r="AN1217" s="16"/>
      <c r="AO1217" s="16"/>
      <c r="AP1217" s="16"/>
      <c r="AQ1217" s="16"/>
      <c r="AR1217" s="16"/>
      <c r="AS1217" s="16"/>
      <c r="AT1217" s="16"/>
      <c r="AU1217" s="16"/>
      <c r="AV1217" s="16"/>
      <c r="AW1217" s="16"/>
      <c r="AX1217" s="16"/>
      <c r="AY1217" s="16"/>
      <c r="AZ1217" s="16"/>
      <c r="BA1217" s="16"/>
      <c r="BB1217" s="16"/>
      <c r="BC1217" s="16"/>
      <c r="BD1217" s="16"/>
      <c r="BE1217" s="16"/>
    </row>
    <row r="1218" spans="2:57" x14ac:dyDescent="0.35">
      <c r="B1218" t="s">
        <v>834</v>
      </c>
      <c r="C1218" s="16">
        <v>0.30952315932517499</v>
      </c>
      <c r="D1218" s="16">
        <v>0.35631664814144198</v>
      </c>
      <c r="E1218" s="16">
        <v>0.26304866005824601</v>
      </c>
      <c r="F1218" s="16"/>
      <c r="G1218" s="16">
        <v>0.199355987804919</v>
      </c>
      <c r="H1218" s="16">
        <v>0.2866011797727</v>
      </c>
      <c r="I1218" s="16">
        <v>0.327571033764675</v>
      </c>
      <c r="J1218" s="16">
        <v>0.26533549097731302</v>
      </c>
      <c r="K1218" s="16">
        <v>0.348518518739379</v>
      </c>
      <c r="L1218" s="16">
        <v>0.38126891047401601</v>
      </c>
      <c r="M1218" s="16"/>
      <c r="N1218" s="16">
        <v>0.30353633313107697</v>
      </c>
      <c r="O1218" s="16">
        <v>0.35926973934148598</v>
      </c>
      <c r="P1218" s="16">
        <v>0.27080591036824198</v>
      </c>
      <c r="Q1218" s="16">
        <v>0.33265219821191599</v>
      </c>
      <c r="R1218" s="16"/>
      <c r="S1218" s="16">
        <v>0.342806727429595</v>
      </c>
      <c r="T1218" s="16">
        <v>0.26235920434252902</v>
      </c>
      <c r="U1218" s="16"/>
      <c r="V1218" s="16">
        <v>0.220762960551527</v>
      </c>
      <c r="W1218" s="16">
        <v>0.279459345170957</v>
      </c>
      <c r="X1218" s="16">
        <v>0.415920727308835</v>
      </c>
      <c r="Y1218" s="16">
        <v>0.35285344848183597</v>
      </c>
      <c r="Z1218" s="16"/>
      <c r="AA1218" s="16">
        <v>0.22910953044017601</v>
      </c>
      <c r="AB1218" s="16">
        <v>0.35132066160741998</v>
      </c>
      <c r="AC1218" s="16">
        <v>0.29372590225870299</v>
      </c>
      <c r="AD1218" s="16">
        <v>0.33591058628134801</v>
      </c>
      <c r="AE1218" s="16">
        <v>0.45411387446161899</v>
      </c>
      <c r="AF1218" s="16">
        <v>0.52791299207695797</v>
      </c>
      <c r="AG1218" s="16"/>
      <c r="AH1218" s="16">
        <v>0.315660102058333</v>
      </c>
      <c r="AI1218" s="16">
        <v>0.37994432143712797</v>
      </c>
      <c r="AJ1218" s="16"/>
      <c r="AK1218" s="16">
        <v>0.271817349404677</v>
      </c>
      <c r="AL1218" s="16">
        <v>0.36453151553933899</v>
      </c>
      <c r="AM1218" s="16"/>
      <c r="AN1218" s="16">
        <v>0.30862472731679802</v>
      </c>
      <c r="AO1218" s="16">
        <v>0.35093197736888498</v>
      </c>
      <c r="AP1218" s="16"/>
      <c r="AQ1218" s="16">
        <v>0.40564902169139899</v>
      </c>
      <c r="AR1218" s="16">
        <v>0.30156179480339401</v>
      </c>
      <c r="AS1218" s="16">
        <v>0.31581248870543699</v>
      </c>
      <c r="AT1218" s="16"/>
      <c r="AU1218" s="16">
        <v>0.31709879760348297</v>
      </c>
      <c r="AV1218" s="16">
        <v>0.30096681057645802</v>
      </c>
      <c r="AW1218" s="16"/>
      <c r="AX1218" s="16">
        <v>0.32648423903009799</v>
      </c>
      <c r="AY1218" s="16">
        <v>0.28394907309600598</v>
      </c>
      <c r="AZ1218" s="16"/>
      <c r="BA1218" s="16">
        <v>0.31891604800789503</v>
      </c>
      <c r="BB1218" s="16">
        <v>0.33206871299493201</v>
      </c>
      <c r="BC1218" s="16"/>
      <c r="BD1218" s="16">
        <v>0.33575237049971002</v>
      </c>
      <c r="BE1218" s="16">
        <v>0.34366244439824201</v>
      </c>
    </row>
    <row r="1219" spans="2:57" x14ac:dyDescent="0.35">
      <c r="B1219" t="s">
        <v>835</v>
      </c>
      <c r="C1219" s="16">
        <v>0.13314164311850801</v>
      </c>
      <c r="D1219" s="16">
        <v>0.13104165138319299</v>
      </c>
      <c r="E1219" s="16">
        <v>0.136421895959665</v>
      </c>
      <c r="F1219" s="16"/>
      <c r="G1219" s="16">
        <v>0.143984802409237</v>
      </c>
      <c r="H1219" s="16">
        <v>0.115932404671977</v>
      </c>
      <c r="I1219" s="16">
        <v>0.11743973873856001</v>
      </c>
      <c r="J1219" s="16">
        <v>0.155088842426682</v>
      </c>
      <c r="K1219" s="16">
        <v>0.12494193402803</v>
      </c>
      <c r="L1219" s="16">
        <v>0.14343907629070399</v>
      </c>
      <c r="M1219" s="16"/>
      <c r="N1219" s="16">
        <v>0.150306216120937</v>
      </c>
      <c r="O1219" s="16">
        <v>0.14668612693543301</v>
      </c>
      <c r="P1219" s="16">
        <v>0.13632338817255699</v>
      </c>
      <c r="Q1219" s="16">
        <v>0.103985076952317</v>
      </c>
      <c r="R1219" s="16"/>
      <c r="S1219" s="16">
        <v>0.15230597407787599</v>
      </c>
      <c r="T1219" s="16">
        <v>0.105535110520318</v>
      </c>
      <c r="U1219" s="16"/>
      <c r="V1219" s="16">
        <v>9.9397962043172E-2</v>
      </c>
      <c r="W1219" s="16">
        <v>0.138983630847067</v>
      </c>
      <c r="X1219" s="16">
        <v>0.14149130302938501</v>
      </c>
      <c r="Y1219" s="16">
        <v>0.22134247158409101</v>
      </c>
      <c r="Z1219" s="16"/>
      <c r="AA1219" s="16">
        <v>9.7303766982919496E-2</v>
      </c>
      <c r="AB1219" s="16">
        <v>9.57689358180316E-2</v>
      </c>
      <c r="AC1219" s="16">
        <v>0.217249459104769</v>
      </c>
      <c r="AD1219" s="16">
        <v>0.17110623293166399</v>
      </c>
      <c r="AE1219" s="16">
        <v>0.160435414387961</v>
      </c>
      <c r="AF1219" s="16">
        <v>0.19365620972122</v>
      </c>
      <c r="AG1219" s="16"/>
      <c r="AH1219" s="16">
        <v>0.14375384966103499</v>
      </c>
      <c r="AI1219" s="16">
        <v>0.140140744066057</v>
      </c>
      <c r="AJ1219" s="16"/>
      <c r="AK1219" s="16">
        <v>0.14224679003815899</v>
      </c>
      <c r="AL1219" s="16">
        <v>0.15127564549106201</v>
      </c>
      <c r="AM1219" s="16"/>
      <c r="AN1219" s="16">
        <v>0.149382001023315</v>
      </c>
      <c r="AO1219" s="16">
        <v>0.16189656122652399</v>
      </c>
      <c r="AP1219" s="16"/>
      <c r="AQ1219" s="16">
        <v>0.148000437892675</v>
      </c>
      <c r="AR1219" s="16">
        <v>0.120970074478569</v>
      </c>
      <c r="AS1219" s="16">
        <v>0.15335833520295999</v>
      </c>
      <c r="AT1219" s="16"/>
      <c r="AU1219" s="16">
        <v>0.15475911781558699</v>
      </c>
      <c r="AV1219" s="16">
        <v>0.110020664495023</v>
      </c>
      <c r="AW1219" s="16"/>
      <c r="AX1219" s="16">
        <v>0.14648539069829999</v>
      </c>
      <c r="AY1219" s="16">
        <v>9.6404993319300997E-2</v>
      </c>
      <c r="AZ1219" s="16"/>
      <c r="BA1219" s="16">
        <v>0.164821777673994</v>
      </c>
      <c r="BB1219" s="16">
        <v>0.179587540808647</v>
      </c>
      <c r="BC1219" s="16"/>
      <c r="BD1219" s="16">
        <v>0.125377890797191</v>
      </c>
      <c r="BE1219" s="16">
        <v>0.19586281831692701</v>
      </c>
    </row>
    <row r="1220" spans="2:57" x14ac:dyDescent="0.35">
      <c r="B1220" t="s">
        <v>836</v>
      </c>
      <c r="C1220" s="16">
        <v>0.11736581920127399</v>
      </c>
      <c r="D1220" s="16">
        <v>0.14925596112242601</v>
      </c>
      <c r="E1220" s="16">
        <v>8.6042505700596697E-2</v>
      </c>
      <c r="F1220" s="16"/>
      <c r="G1220" s="16">
        <v>0.22694222854920401</v>
      </c>
      <c r="H1220" s="16">
        <v>0.141768296127808</v>
      </c>
      <c r="I1220" s="16">
        <v>0.115198572278918</v>
      </c>
      <c r="J1220" s="16">
        <v>0.116160813847556</v>
      </c>
      <c r="K1220" s="16">
        <v>8.1873299548087794E-2</v>
      </c>
      <c r="L1220" s="16">
        <v>6.3962586153285705E-2</v>
      </c>
      <c r="M1220" s="16"/>
      <c r="N1220" s="16">
        <v>0.124181653525767</v>
      </c>
      <c r="O1220" s="16">
        <v>0.12776937285551301</v>
      </c>
      <c r="P1220" s="16">
        <v>0.11583700434527899</v>
      </c>
      <c r="Q1220" s="16">
        <v>0.105895849915273</v>
      </c>
      <c r="R1220" s="16"/>
      <c r="S1220" s="16">
        <v>9.0445964752782396E-2</v>
      </c>
      <c r="T1220" s="16">
        <v>0.15810509703432901</v>
      </c>
      <c r="U1220" s="16"/>
      <c r="V1220" s="16">
        <v>0.105295009505238</v>
      </c>
      <c r="W1220" s="16">
        <v>0.14919816391298199</v>
      </c>
      <c r="X1220" s="16">
        <v>9.5992790953403795E-2</v>
      </c>
      <c r="Y1220" s="16">
        <v>5.9383240942345802E-2</v>
      </c>
      <c r="Z1220" s="16"/>
      <c r="AA1220" s="16">
        <v>0.12616783552545999</v>
      </c>
      <c r="AB1220" s="16">
        <v>0.10376372069372899</v>
      </c>
      <c r="AC1220" s="16">
        <v>9.9054446945515198E-2</v>
      </c>
      <c r="AD1220" s="16">
        <v>0.127921177161857</v>
      </c>
      <c r="AE1220" s="16">
        <v>0.124924950783384</v>
      </c>
      <c r="AF1220" s="16">
        <v>4.8279700887826203E-2</v>
      </c>
      <c r="AG1220" s="16"/>
      <c r="AH1220" s="16">
        <v>0.13477829410584199</v>
      </c>
      <c r="AI1220" s="16">
        <v>0.120834702752975</v>
      </c>
      <c r="AJ1220" s="16"/>
      <c r="AK1220" s="16">
        <v>0.133070464145429</v>
      </c>
      <c r="AL1220" s="16">
        <v>0.10972822647863401</v>
      </c>
      <c r="AM1220" s="16"/>
      <c r="AN1220" s="16">
        <v>0.12769983033615501</v>
      </c>
      <c r="AO1220" s="16">
        <v>0.120075515040332</v>
      </c>
      <c r="AP1220" s="16"/>
      <c r="AQ1220" s="16">
        <v>9.6079514202234595E-2</v>
      </c>
      <c r="AR1220" s="16">
        <v>0.100692499619224</v>
      </c>
      <c r="AS1220" s="16">
        <v>0.16908314609578501</v>
      </c>
      <c r="AT1220" s="16"/>
      <c r="AU1220" s="16">
        <v>0.11015040750197699</v>
      </c>
      <c r="AV1220" s="16">
        <v>0.127911202727757</v>
      </c>
      <c r="AW1220" s="16"/>
      <c r="AX1220" s="16">
        <v>0.12713206458326801</v>
      </c>
      <c r="AY1220" s="16">
        <v>8.7826110601391894E-2</v>
      </c>
      <c r="AZ1220" s="16"/>
      <c r="BA1220" s="16">
        <v>0.145099038742947</v>
      </c>
      <c r="BB1220" s="16">
        <v>0.10854248276511801</v>
      </c>
      <c r="BC1220" s="16"/>
      <c r="BD1220" s="16">
        <v>0.14031251736115999</v>
      </c>
      <c r="BE1220" s="16">
        <v>0.11606680018988</v>
      </c>
    </row>
    <row r="1221" spans="2:57" x14ac:dyDescent="0.35">
      <c r="B1221" t="s">
        <v>837</v>
      </c>
      <c r="C1221" s="16">
        <v>7.9199653122284802E-2</v>
      </c>
      <c r="D1221" s="16">
        <v>8.6310682395250499E-2</v>
      </c>
      <c r="E1221" s="16">
        <v>7.3228313392608199E-2</v>
      </c>
      <c r="F1221" s="16"/>
      <c r="G1221" s="16">
        <v>5.1463640037740302E-2</v>
      </c>
      <c r="H1221" s="16">
        <v>0.10867747766995101</v>
      </c>
      <c r="I1221" s="16">
        <v>0.139545960320895</v>
      </c>
      <c r="J1221" s="16">
        <v>7.5988012520342499E-2</v>
      </c>
      <c r="K1221" s="16">
        <v>6.43196709454701E-2</v>
      </c>
      <c r="L1221" s="16">
        <v>3.7771616376295301E-2</v>
      </c>
      <c r="M1221" s="16"/>
      <c r="N1221" s="16">
        <v>6.6094741192419204E-2</v>
      </c>
      <c r="O1221" s="16">
        <v>6.52324624421418E-2</v>
      </c>
      <c r="P1221" s="16">
        <v>8.8672628743551099E-2</v>
      </c>
      <c r="Q1221" s="16">
        <v>8.5500565261183603E-2</v>
      </c>
      <c r="R1221" s="16"/>
      <c r="S1221" s="16">
        <v>8.0244395130749102E-2</v>
      </c>
      <c r="T1221" s="16">
        <v>7.8412877496049305E-2</v>
      </c>
      <c r="U1221" s="16"/>
      <c r="V1221" s="16">
        <v>9.5286373472057706E-2</v>
      </c>
      <c r="W1221" s="16">
        <v>7.2477867079906999E-2</v>
      </c>
      <c r="X1221" s="16">
        <v>7.2814568209395206E-2</v>
      </c>
      <c r="Y1221" s="16">
        <v>8.7790617676264102E-2</v>
      </c>
      <c r="Z1221" s="16"/>
      <c r="AA1221" s="16">
        <v>8.3183355728780606E-2</v>
      </c>
      <c r="AB1221" s="16">
        <v>8.0977803386229494E-2</v>
      </c>
      <c r="AC1221" s="16">
        <v>5.6455607481527198E-2</v>
      </c>
      <c r="AD1221" s="16">
        <v>9.3040373202930002E-2</v>
      </c>
      <c r="AE1221" s="16">
        <v>5.5392329443797302E-2</v>
      </c>
      <c r="AF1221" s="16">
        <v>6.4842615500083897E-2</v>
      </c>
      <c r="AG1221" s="16"/>
      <c r="AH1221" s="16">
        <v>8.79404688080061E-2</v>
      </c>
      <c r="AI1221" s="16">
        <v>7.2573189752352094E-2</v>
      </c>
      <c r="AJ1221" s="16"/>
      <c r="AK1221" s="16">
        <v>9.3997867644391206E-2</v>
      </c>
      <c r="AL1221" s="16">
        <v>6.6379083100898698E-2</v>
      </c>
      <c r="AM1221" s="16"/>
      <c r="AN1221" s="16">
        <v>8.2950531679792605E-2</v>
      </c>
      <c r="AO1221" s="16">
        <v>9.0281933939992301E-2</v>
      </c>
      <c r="AP1221" s="16"/>
      <c r="AQ1221" s="16">
        <v>9.34783091704596E-2</v>
      </c>
      <c r="AR1221" s="16">
        <v>7.7599049333984704E-2</v>
      </c>
      <c r="AS1221" s="16">
        <v>6.8424091484512201E-2</v>
      </c>
      <c r="AT1221" s="16"/>
      <c r="AU1221" s="16">
        <v>9.4191037493742302E-2</v>
      </c>
      <c r="AV1221" s="16">
        <v>6.2936082347172406E-2</v>
      </c>
      <c r="AW1221" s="16"/>
      <c r="AX1221" s="16">
        <v>7.5670335845890002E-2</v>
      </c>
      <c r="AY1221" s="16">
        <v>0.11960648079686</v>
      </c>
      <c r="AZ1221" s="16"/>
      <c r="BA1221" s="16">
        <v>6.8432351084326895E-2</v>
      </c>
      <c r="BB1221" s="16">
        <v>7.6497075616687393E-2</v>
      </c>
      <c r="BC1221" s="16"/>
      <c r="BD1221" s="16">
        <v>8.0562083948580596E-2</v>
      </c>
      <c r="BE1221" s="16">
        <v>0.105077313777652</v>
      </c>
    </row>
    <row r="1222" spans="2:57" x14ac:dyDescent="0.35">
      <c r="B1222" t="s">
        <v>838</v>
      </c>
      <c r="C1222" s="16">
        <v>4.07902984581738E-2</v>
      </c>
      <c r="D1222" s="16">
        <v>4.7151802178362102E-2</v>
      </c>
      <c r="E1222" s="16">
        <v>3.2836239124249801E-2</v>
      </c>
      <c r="F1222" s="16"/>
      <c r="G1222" s="16">
        <v>8.1024118215658497E-2</v>
      </c>
      <c r="H1222" s="16">
        <v>3.7388580735512503E-2</v>
      </c>
      <c r="I1222" s="16">
        <v>4.0381842212585901E-2</v>
      </c>
      <c r="J1222" s="16">
        <v>3.8925932533164398E-2</v>
      </c>
      <c r="K1222" s="16">
        <v>3.4040110628805097E-2</v>
      </c>
      <c r="L1222" s="16">
        <v>2.7438495839109799E-2</v>
      </c>
      <c r="M1222" s="16"/>
      <c r="N1222" s="16">
        <v>5.3155937753774703E-2</v>
      </c>
      <c r="O1222" s="16">
        <v>2.8952496976891801E-2</v>
      </c>
      <c r="P1222" s="16">
        <v>3.9430443736870699E-2</v>
      </c>
      <c r="Q1222" s="16">
        <v>4.4463418197840797E-2</v>
      </c>
      <c r="R1222" s="16"/>
      <c r="S1222" s="16">
        <v>5.0790091858936098E-2</v>
      </c>
      <c r="T1222" s="16">
        <v>2.2824097866041001E-2</v>
      </c>
      <c r="U1222" s="16"/>
      <c r="V1222" s="16">
        <v>5.4351603921666103E-2</v>
      </c>
      <c r="W1222" s="16">
        <v>2.7523992684204201E-2</v>
      </c>
      <c r="X1222" s="16">
        <v>3.2556354294754002E-2</v>
      </c>
      <c r="Y1222" s="16">
        <v>0.13345098483304599</v>
      </c>
      <c r="Z1222" s="16"/>
      <c r="AA1222" s="16">
        <v>4.7299042425614501E-2</v>
      </c>
      <c r="AB1222" s="16">
        <v>4.0704438357641599E-2</v>
      </c>
      <c r="AC1222" s="16">
        <v>8.1717662029100694E-3</v>
      </c>
      <c r="AD1222" s="16">
        <v>3.2856494013772698E-2</v>
      </c>
      <c r="AE1222" s="16">
        <v>4.7287441328760602E-2</v>
      </c>
      <c r="AF1222" s="16">
        <v>9.8898909638370197E-2</v>
      </c>
      <c r="AG1222" s="16"/>
      <c r="AH1222" s="16">
        <v>3.6794211860504002E-2</v>
      </c>
      <c r="AI1222" s="16">
        <v>4.5370939685285799E-2</v>
      </c>
      <c r="AJ1222" s="16"/>
      <c r="AK1222" s="16">
        <v>4.16769107741762E-2</v>
      </c>
      <c r="AL1222" s="16">
        <v>4.0113415890018801E-2</v>
      </c>
      <c r="AM1222" s="16"/>
      <c r="AN1222" s="16">
        <v>4.0888260872915402E-2</v>
      </c>
      <c r="AO1222" s="16">
        <v>3.70541134478082E-2</v>
      </c>
      <c r="AP1222" s="16"/>
      <c r="AQ1222" s="16">
        <v>3.5581143041239202E-2</v>
      </c>
      <c r="AR1222" s="16">
        <v>3.80515760186265E-2</v>
      </c>
      <c r="AS1222" s="16">
        <v>5.41068712868897E-2</v>
      </c>
      <c r="AT1222" s="16"/>
      <c r="AU1222" s="16">
        <v>2.9257379092110899E-2</v>
      </c>
      <c r="AV1222" s="16">
        <v>5.5079820946047402E-2</v>
      </c>
      <c r="AW1222" s="16"/>
      <c r="AX1222" s="16">
        <v>4.1844259582411301E-2</v>
      </c>
      <c r="AY1222" s="16">
        <v>2.2727247688474599E-2</v>
      </c>
      <c r="AZ1222" s="16"/>
      <c r="BA1222" s="16">
        <v>5.7939218034891903E-2</v>
      </c>
      <c r="BB1222" s="16">
        <v>8.8439885784837399E-2</v>
      </c>
      <c r="BC1222" s="16"/>
      <c r="BD1222" s="16">
        <v>4.9625530571318702E-2</v>
      </c>
      <c r="BE1222" s="16">
        <v>3.76380817184363E-2</v>
      </c>
    </row>
    <row r="1223" spans="2:57" x14ac:dyDescent="0.35">
      <c r="B1223" t="s">
        <v>839</v>
      </c>
      <c r="C1223" s="16">
        <v>4.70193636956283E-2</v>
      </c>
      <c r="D1223" s="16">
        <v>4.8598538427670999E-2</v>
      </c>
      <c r="E1223" s="16">
        <v>4.5978481536786603E-2</v>
      </c>
      <c r="F1223" s="16"/>
      <c r="G1223" s="16">
        <v>4.6501521588559303E-2</v>
      </c>
      <c r="H1223" s="16">
        <v>7.1245519114301104E-2</v>
      </c>
      <c r="I1223" s="16">
        <v>3.5990662524158001E-2</v>
      </c>
      <c r="J1223" s="16">
        <v>7.1331626943908294E-2</v>
      </c>
      <c r="K1223" s="16">
        <v>2.0520130132085101E-2</v>
      </c>
      <c r="L1223" s="16">
        <v>3.7932099515361403E-2</v>
      </c>
      <c r="M1223" s="16"/>
      <c r="N1223" s="16">
        <v>2.0690168982101E-2</v>
      </c>
      <c r="O1223" s="16">
        <v>3.0158274610553301E-2</v>
      </c>
      <c r="P1223" s="16">
        <v>6.7293279392381306E-2</v>
      </c>
      <c r="Q1223" s="16">
        <v>4.7927352038484299E-2</v>
      </c>
      <c r="R1223" s="16"/>
      <c r="S1223" s="16">
        <v>3.38784416066754E-2</v>
      </c>
      <c r="T1223" s="16">
        <v>6.7329869267741496E-2</v>
      </c>
      <c r="U1223" s="16"/>
      <c r="V1223" s="16">
        <v>4.4275488730514102E-2</v>
      </c>
      <c r="W1223" s="16">
        <v>5.3731717478456099E-2</v>
      </c>
      <c r="X1223" s="16">
        <v>4.3402988098837199E-2</v>
      </c>
      <c r="Y1223" s="16">
        <v>2.98115917369513E-2</v>
      </c>
      <c r="Z1223" s="16"/>
      <c r="AA1223" s="16">
        <v>6.0468353246921298E-2</v>
      </c>
      <c r="AB1223" s="16">
        <v>5.9772989755076701E-2</v>
      </c>
      <c r="AC1223" s="16">
        <v>5.0196084644756903E-2</v>
      </c>
      <c r="AD1223" s="16">
        <v>2.9079310441448E-2</v>
      </c>
      <c r="AE1223" s="16">
        <v>1.8517793803662801E-2</v>
      </c>
      <c r="AF1223" s="16">
        <v>0</v>
      </c>
      <c r="AG1223" s="16"/>
      <c r="AH1223" s="16">
        <v>3.5491184930404401E-2</v>
      </c>
      <c r="AI1223" s="16">
        <v>6.0205019883479802E-2</v>
      </c>
      <c r="AJ1223" s="16"/>
      <c r="AK1223" s="16">
        <v>5.03998852238716E-2</v>
      </c>
      <c r="AL1223" s="16">
        <v>5.3059832759893399E-2</v>
      </c>
      <c r="AM1223" s="16"/>
      <c r="AN1223" s="16">
        <v>3.7331424017837803E-2</v>
      </c>
      <c r="AO1223" s="16">
        <v>5.7061320027448001E-2</v>
      </c>
      <c r="AP1223" s="16"/>
      <c r="AQ1223" s="16">
        <v>2.4636917099280401E-2</v>
      </c>
      <c r="AR1223" s="16">
        <v>4.9874227815921199E-2</v>
      </c>
      <c r="AS1223" s="16">
        <v>5.91311929851411E-2</v>
      </c>
      <c r="AT1223" s="16"/>
      <c r="AU1223" s="16">
        <v>3.6262515085808897E-2</v>
      </c>
      <c r="AV1223" s="16">
        <v>6.0504170465910702E-2</v>
      </c>
      <c r="AW1223" s="16"/>
      <c r="AX1223" s="16">
        <v>4.4774396697956298E-2</v>
      </c>
      <c r="AY1223" s="16">
        <v>5.9279031164884102E-2</v>
      </c>
      <c r="AZ1223" s="16"/>
      <c r="BA1223" s="16">
        <v>5.27524346674298E-2</v>
      </c>
      <c r="BB1223" s="16">
        <v>4.4444323847100099E-2</v>
      </c>
      <c r="BC1223" s="16"/>
      <c r="BD1223" s="16">
        <v>5.1943862195056298E-2</v>
      </c>
      <c r="BE1223" s="16">
        <v>2.9267849485841099E-2</v>
      </c>
    </row>
    <row r="1224" spans="2:57" x14ac:dyDescent="0.35">
      <c r="B1224" t="s">
        <v>110</v>
      </c>
      <c r="C1224" s="16">
        <v>0.27296006307895598</v>
      </c>
      <c r="D1224" s="16">
        <v>0.18132471635165601</v>
      </c>
      <c r="E1224" s="16">
        <v>0.362443904227848</v>
      </c>
      <c r="F1224" s="16"/>
      <c r="G1224" s="16">
        <v>0.25072770139468198</v>
      </c>
      <c r="H1224" s="16">
        <v>0.23838654190774999</v>
      </c>
      <c r="I1224" s="16">
        <v>0.22387219016020801</v>
      </c>
      <c r="J1224" s="16">
        <v>0.27716928075103398</v>
      </c>
      <c r="K1224" s="16">
        <v>0.32578633597814299</v>
      </c>
      <c r="L1224" s="16">
        <v>0.30818721535122801</v>
      </c>
      <c r="M1224" s="16"/>
      <c r="N1224" s="16">
        <v>0.28203494929392398</v>
      </c>
      <c r="O1224" s="16">
        <v>0.241931526837981</v>
      </c>
      <c r="P1224" s="16">
        <v>0.281637345241119</v>
      </c>
      <c r="Q1224" s="16">
        <v>0.27957553942298602</v>
      </c>
      <c r="R1224" s="16"/>
      <c r="S1224" s="16">
        <v>0.24952840514338701</v>
      </c>
      <c r="T1224" s="16">
        <v>0.30543374347299201</v>
      </c>
      <c r="U1224" s="16"/>
      <c r="V1224" s="16">
        <v>0.38063060177582497</v>
      </c>
      <c r="W1224" s="16">
        <v>0.27862528282642701</v>
      </c>
      <c r="X1224" s="16">
        <v>0.19782126810539</v>
      </c>
      <c r="Y1224" s="16">
        <v>0.115367644745465</v>
      </c>
      <c r="Z1224" s="16"/>
      <c r="AA1224" s="16">
        <v>0.35646811565012798</v>
      </c>
      <c r="AB1224" s="16">
        <v>0.26769145038187098</v>
      </c>
      <c r="AC1224" s="16">
        <v>0.275146733361818</v>
      </c>
      <c r="AD1224" s="16">
        <v>0.210085825966981</v>
      </c>
      <c r="AE1224" s="16">
        <v>0.13932819579081501</v>
      </c>
      <c r="AF1224" s="16">
        <v>6.6409572175541803E-2</v>
      </c>
      <c r="AG1224" s="16"/>
      <c r="AH1224" s="16">
        <v>0.24558188857587601</v>
      </c>
      <c r="AI1224" s="16">
        <v>0.18093108242272299</v>
      </c>
      <c r="AJ1224" s="16"/>
      <c r="AK1224" s="16">
        <v>0.26679073276929599</v>
      </c>
      <c r="AL1224" s="16">
        <v>0.214912280740154</v>
      </c>
      <c r="AM1224" s="16"/>
      <c r="AN1224" s="16">
        <v>0.25312322475318699</v>
      </c>
      <c r="AO1224" s="16">
        <v>0.18269857894901001</v>
      </c>
      <c r="AP1224" s="16"/>
      <c r="AQ1224" s="16">
        <v>0.196574656902712</v>
      </c>
      <c r="AR1224" s="16">
        <v>0.311250777930281</v>
      </c>
      <c r="AS1224" s="16">
        <v>0.18008387423927499</v>
      </c>
      <c r="AT1224" s="16"/>
      <c r="AU1224" s="16">
        <v>0.25828074540729101</v>
      </c>
      <c r="AV1224" s="16">
        <v>0.28258124844163102</v>
      </c>
      <c r="AW1224" s="16"/>
      <c r="AX1224" s="16">
        <v>0.23760931356207701</v>
      </c>
      <c r="AY1224" s="16">
        <v>0.33020706333308297</v>
      </c>
      <c r="AZ1224" s="16"/>
      <c r="BA1224" s="16">
        <v>0.192039131788516</v>
      </c>
      <c r="BB1224" s="16">
        <v>0.17041997818267801</v>
      </c>
      <c r="BC1224" s="16"/>
      <c r="BD1224" s="16">
        <v>0.216425744626984</v>
      </c>
      <c r="BE1224" s="16">
        <v>0.172424692113022</v>
      </c>
    </row>
    <row r="1225" spans="2:57" x14ac:dyDescent="0.35">
      <c r="C1225" s="16"/>
      <c r="D1225" s="16"/>
      <c r="E1225" s="16"/>
      <c r="F1225" s="16"/>
      <c r="G1225" s="16"/>
      <c r="H1225" s="16"/>
      <c r="I1225" s="16"/>
      <c r="J1225" s="16"/>
      <c r="K1225" s="16"/>
      <c r="L1225" s="16"/>
      <c r="M1225" s="16"/>
      <c r="N1225" s="16"/>
      <c r="O1225" s="16"/>
      <c r="P1225" s="16"/>
      <c r="Q1225" s="16"/>
      <c r="R1225" s="16"/>
      <c r="S1225" s="16"/>
      <c r="T1225" s="16"/>
      <c r="U1225" s="16"/>
      <c r="V1225" s="16"/>
      <c r="W1225" s="16"/>
      <c r="X1225" s="16"/>
      <c r="Y1225" s="16"/>
      <c r="Z1225" s="16"/>
      <c r="AA1225" s="16"/>
      <c r="AB1225" s="16"/>
      <c r="AC1225" s="16"/>
      <c r="AD1225" s="16"/>
      <c r="AE1225" s="16"/>
      <c r="AF1225" s="16"/>
      <c r="AG1225" s="16"/>
      <c r="AH1225" s="16"/>
      <c r="AI1225" s="16"/>
      <c r="AJ1225" s="16"/>
      <c r="AK1225" s="16"/>
      <c r="AL1225" s="16"/>
      <c r="AM1225" s="16"/>
      <c r="AN1225" s="16"/>
      <c r="AO1225" s="16"/>
      <c r="AP1225" s="16"/>
      <c r="AQ1225" s="16"/>
      <c r="AR1225" s="16"/>
      <c r="AS1225" s="16"/>
      <c r="AT1225" s="16"/>
      <c r="AU1225" s="16"/>
      <c r="AV1225" s="16"/>
      <c r="AW1225" s="16"/>
      <c r="AX1225" s="16"/>
      <c r="AY1225" s="16"/>
      <c r="AZ1225" s="16"/>
      <c r="BA1225" s="16"/>
      <c r="BB1225" s="16"/>
      <c r="BC1225" s="16"/>
      <c r="BD1225" s="16"/>
      <c r="BE1225" s="16"/>
    </row>
    <row r="1226" spans="2:57" x14ac:dyDescent="0.35">
      <c r="B1226" s="7" t="s">
        <v>844</v>
      </c>
      <c r="C1226" s="16"/>
      <c r="D1226" s="16"/>
      <c r="E1226" s="16"/>
      <c r="F1226" s="16"/>
      <c r="G1226" s="16"/>
      <c r="H1226" s="16"/>
      <c r="I1226" s="16"/>
      <c r="J1226" s="16"/>
      <c r="K1226" s="16"/>
      <c r="L1226" s="16"/>
      <c r="M1226" s="16"/>
      <c r="N1226" s="16"/>
      <c r="O1226" s="16"/>
      <c r="P1226" s="16"/>
      <c r="Q1226" s="16"/>
      <c r="R1226" s="16"/>
      <c r="S1226" s="16"/>
      <c r="T1226" s="16"/>
      <c r="U1226" s="16"/>
      <c r="V1226" s="16"/>
      <c r="W1226" s="16"/>
      <c r="X1226" s="16"/>
      <c r="Y1226" s="16"/>
      <c r="Z1226" s="16"/>
      <c r="AA1226" s="16"/>
      <c r="AB1226" s="16"/>
      <c r="AC1226" s="16"/>
      <c r="AD1226" s="16"/>
      <c r="AE1226" s="16"/>
      <c r="AF1226" s="16"/>
      <c r="AG1226" s="16"/>
      <c r="AH1226" s="16"/>
      <c r="AI1226" s="16"/>
      <c r="AJ1226" s="16"/>
      <c r="AK1226" s="16"/>
      <c r="AL1226" s="16"/>
      <c r="AM1226" s="16"/>
      <c r="AN1226" s="16"/>
      <c r="AO1226" s="16"/>
      <c r="AP1226" s="16"/>
      <c r="AQ1226" s="16"/>
      <c r="AR1226" s="16"/>
      <c r="AS1226" s="16"/>
      <c r="AT1226" s="16"/>
      <c r="AU1226" s="16"/>
      <c r="AV1226" s="16"/>
      <c r="AW1226" s="16"/>
      <c r="AX1226" s="16"/>
      <c r="AY1226" s="16"/>
      <c r="AZ1226" s="16"/>
      <c r="BA1226" s="16"/>
      <c r="BB1226" s="16"/>
      <c r="BC1226" s="16"/>
      <c r="BD1226" s="16"/>
      <c r="BE1226" s="16"/>
    </row>
    <row r="1227" spans="2:57" x14ac:dyDescent="0.35">
      <c r="B1227" s="17" t="s">
        <v>591</v>
      </c>
      <c r="C1227" s="16"/>
      <c r="D1227" s="16"/>
      <c r="E1227" s="16"/>
      <c r="F1227" s="16"/>
      <c r="G1227" s="16"/>
      <c r="H1227" s="16"/>
      <c r="I1227" s="16"/>
      <c r="J1227" s="16"/>
      <c r="K1227" s="16"/>
      <c r="L1227" s="16"/>
      <c r="M1227" s="16"/>
      <c r="N1227" s="16"/>
      <c r="O1227" s="16"/>
      <c r="P1227" s="16"/>
      <c r="Q1227" s="16"/>
      <c r="R1227" s="16"/>
      <c r="S1227" s="16"/>
      <c r="T1227" s="16"/>
      <c r="U1227" s="16"/>
      <c r="V1227" s="16"/>
      <c r="W1227" s="16"/>
      <c r="X1227" s="16"/>
      <c r="Y1227" s="16"/>
      <c r="Z1227" s="16"/>
      <c r="AA1227" s="16"/>
      <c r="AB1227" s="16"/>
      <c r="AC1227" s="16"/>
      <c r="AD1227" s="16"/>
      <c r="AE1227" s="16"/>
      <c r="AF1227" s="16"/>
      <c r="AG1227" s="16"/>
      <c r="AH1227" s="16"/>
      <c r="AI1227" s="16"/>
      <c r="AJ1227" s="16"/>
      <c r="AK1227" s="16"/>
      <c r="AL1227" s="16"/>
      <c r="AM1227" s="16"/>
      <c r="AN1227" s="16"/>
      <c r="AO1227" s="16"/>
      <c r="AP1227" s="16"/>
      <c r="AQ1227" s="16"/>
      <c r="AR1227" s="16"/>
      <c r="AS1227" s="16"/>
      <c r="AT1227" s="16"/>
      <c r="AU1227" s="16"/>
      <c r="AV1227" s="16"/>
      <c r="AW1227" s="16"/>
      <c r="AX1227" s="16"/>
      <c r="AY1227" s="16"/>
      <c r="AZ1227" s="16"/>
      <c r="BA1227" s="16"/>
      <c r="BB1227" s="16"/>
      <c r="BC1227" s="16"/>
      <c r="BD1227" s="16"/>
      <c r="BE1227" s="16"/>
    </row>
    <row r="1228" spans="2:57" x14ac:dyDescent="0.35">
      <c r="B1228" t="s">
        <v>845</v>
      </c>
      <c r="C1228" s="16">
        <v>0.53242268323401798</v>
      </c>
      <c r="D1228" s="16">
        <v>0.512599351087904</v>
      </c>
      <c r="E1228" s="16">
        <v>0.54656240110010801</v>
      </c>
      <c r="F1228" s="16"/>
      <c r="G1228" s="16">
        <v>0.58936947289132302</v>
      </c>
      <c r="H1228" s="16">
        <v>0.58749226551016898</v>
      </c>
      <c r="I1228" s="16">
        <v>0.67645281487102105</v>
      </c>
      <c r="J1228" s="16">
        <v>0.373916702155834</v>
      </c>
      <c r="K1228" s="16">
        <v>0.58283644021620395</v>
      </c>
      <c r="L1228" s="16">
        <v>0.38802296809467302</v>
      </c>
      <c r="M1228" s="16"/>
      <c r="N1228" s="16">
        <v>0.46077179138691998</v>
      </c>
      <c r="O1228" s="16">
        <v>0.517209531421438</v>
      </c>
      <c r="P1228" s="16">
        <v>0.53214611470409801</v>
      </c>
      <c r="Q1228" s="16">
        <v>0.60877051401541604</v>
      </c>
      <c r="R1228" s="16"/>
      <c r="S1228" s="16">
        <v>0.48254707680143299</v>
      </c>
      <c r="T1228" s="16">
        <v>0.61342211358487297</v>
      </c>
      <c r="U1228" s="16"/>
      <c r="V1228" s="16">
        <v>0.49531668945031199</v>
      </c>
      <c r="W1228" s="16">
        <v>0.50205732224265998</v>
      </c>
      <c r="X1228" s="16">
        <v>0.59025809646078398</v>
      </c>
      <c r="Y1228" s="16">
        <v>0.47237522600659698</v>
      </c>
      <c r="Z1228" s="16"/>
      <c r="AA1228" s="16">
        <v>0.51398070438587495</v>
      </c>
      <c r="AB1228" s="16">
        <v>0.46294892910517998</v>
      </c>
      <c r="AC1228" s="16">
        <v>0.66826161596309297</v>
      </c>
      <c r="AD1228" s="16">
        <v>0.498678592600449</v>
      </c>
      <c r="AE1228" s="16">
        <v>0.624451061216027</v>
      </c>
      <c r="AF1228" s="16">
        <v>0.49103315035963602</v>
      </c>
      <c r="AG1228" s="16"/>
      <c r="AH1228" s="16">
        <v>0.60663268906110401</v>
      </c>
      <c r="AI1228" s="16">
        <v>0.40612272492788598</v>
      </c>
      <c r="AJ1228" s="16"/>
      <c r="AK1228" s="16">
        <v>0.65219724566027903</v>
      </c>
      <c r="AL1228" s="16">
        <v>0.39224855016330501</v>
      </c>
      <c r="AM1228" s="16"/>
      <c r="AN1228" s="16">
        <v>0.65156991334661896</v>
      </c>
      <c r="AO1228" s="16">
        <v>0.37545960318995197</v>
      </c>
      <c r="AP1228" s="16"/>
      <c r="AQ1228" s="16">
        <v>0.68727637146621401</v>
      </c>
      <c r="AR1228" s="16">
        <v>0.51920600215422597</v>
      </c>
      <c r="AS1228" s="16">
        <v>0.43777174797318902</v>
      </c>
      <c r="AT1228" s="16"/>
      <c r="AU1228" s="16">
        <v>0.51565621184652699</v>
      </c>
      <c r="AV1228" s="16">
        <v>0.562866229472609</v>
      </c>
      <c r="AW1228" s="16"/>
      <c r="AX1228" s="16">
        <v>0.53349664838841304</v>
      </c>
      <c r="AY1228" s="16">
        <v>0.48955513793970301</v>
      </c>
      <c r="AZ1228" s="16"/>
      <c r="BA1228" s="16">
        <v>0.566154167124721</v>
      </c>
      <c r="BB1228" s="16">
        <v>0.51207118754651004</v>
      </c>
      <c r="BC1228" s="16"/>
      <c r="BD1228" s="16">
        <v>0.57635847626328696</v>
      </c>
      <c r="BE1228" s="16">
        <v>0.55443428847942799</v>
      </c>
    </row>
    <row r="1229" spans="2:57" x14ac:dyDescent="0.35">
      <c r="B1229" t="s">
        <v>846</v>
      </c>
      <c r="C1229" s="16">
        <v>0.38969369976429302</v>
      </c>
      <c r="D1229" s="16">
        <v>0.41974779599469503</v>
      </c>
      <c r="E1229" s="16">
        <v>0.35885308706337798</v>
      </c>
      <c r="F1229" s="16"/>
      <c r="G1229" s="16">
        <v>0.52241432607392002</v>
      </c>
      <c r="H1229" s="16">
        <v>0.369575756911595</v>
      </c>
      <c r="I1229" s="16">
        <v>0.300859011086408</v>
      </c>
      <c r="J1229" s="16">
        <v>0.39393004389851699</v>
      </c>
      <c r="K1229" s="16">
        <v>0.35366796680963702</v>
      </c>
      <c r="L1229" s="16">
        <v>0.440271553483012</v>
      </c>
      <c r="M1229" s="16"/>
      <c r="N1229" s="16">
        <v>0.377459398688753</v>
      </c>
      <c r="O1229" s="16">
        <v>0.46213576079774898</v>
      </c>
      <c r="P1229" s="16">
        <v>0.37893147750658002</v>
      </c>
      <c r="Q1229" s="16">
        <v>0.35001601410807498</v>
      </c>
      <c r="R1229" s="16"/>
      <c r="S1229" s="16">
        <v>0.39702815457121399</v>
      </c>
      <c r="T1229" s="16">
        <v>0.37778233258928601</v>
      </c>
      <c r="U1229" s="16"/>
      <c r="V1229" s="16">
        <v>0.33069203472853598</v>
      </c>
      <c r="W1229" s="16">
        <v>0.42163846298447899</v>
      </c>
      <c r="X1229" s="16">
        <v>0.39776438045725998</v>
      </c>
      <c r="Y1229" s="16">
        <v>0.34309306385847099</v>
      </c>
      <c r="Z1229" s="16"/>
      <c r="AA1229" s="16">
        <v>0.43225648372993197</v>
      </c>
      <c r="AB1229" s="16">
        <v>0.35960203905087201</v>
      </c>
      <c r="AC1229" s="16">
        <v>0.42436387875645099</v>
      </c>
      <c r="AD1229" s="16">
        <v>0.36640015992132602</v>
      </c>
      <c r="AE1229" s="16">
        <v>0.34611190808514403</v>
      </c>
      <c r="AF1229" s="16">
        <v>0.32770200226152102</v>
      </c>
      <c r="AG1229" s="16"/>
      <c r="AH1229" s="16">
        <v>0.39856632936838798</v>
      </c>
      <c r="AI1229" s="16">
        <v>0.41272409210355299</v>
      </c>
      <c r="AJ1229" s="16"/>
      <c r="AK1229" s="16">
        <v>0.40221637060298299</v>
      </c>
      <c r="AL1229" s="16">
        <v>0.40955249765344498</v>
      </c>
      <c r="AM1229" s="16"/>
      <c r="AN1229" s="16">
        <v>0.39307302674497302</v>
      </c>
      <c r="AO1229" s="16">
        <v>0.40704480299361401</v>
      </c>
      <c r="AP1229" s="16"/>
      <c r="AQ1229" s="16">
        <v>0.40004003020107498</v>
      </c>
      <c r="AR1229" s="16">
        <v>0.37850729117128401</v>
      </c>
      <c r="AS1229" s="16">
        <v>0.42470892205572403</v>
      </c>
      <c r="AT1229" s="16"/>
      <c r="AU1229" s="16">
        <v>0.39784895008943699</v>
      </c>
      <c r="AV1229" s="16">
        <v>0.38916112594622498</v>
      </c>
      <c r="AW1229" s="16"/>
      <c r="AX1229" s="16">
        <v>0.38674992555312498</v>
      </c>
      <c r="AY1229" s="16">
        <v>0.38209059837139497</v>
      </c>
      <c r="AZ1229" s="16"/>
      <c r="BA1229" s="16">
        <v>0.417544436470417</v>
      </c>
      <c r="BB1229" s="16">
        <v>0.35850051253054299</v>
      </c>
      <c r="BC1229" s="16"/>
      <c r="BD1229" s="16">
        <v>0.41328153181269101</v>
      </c>
      <c r="BE1229" s="16">
        <v>0.39783203211925799</v>
      </c>
    </row>
    <row r="1230" spans="2:57" x14ac:dyDescent="0.35">
      <c r="B1230" t="s">
        <v>847</v>
      </c>
      <c r="C1230" s="16">
        <v>0.28783136076761401</v>
      </c>
      <c r="D1230" s="16">
        <v>0.23220491183612299</v>
      </c>
      <c r="E1230" s="16">
        <v>0.35413084880426998</v>
      </c>
      <c r="F1230" s="16"/>
      <c r="G1230" s="16">
        <v>0.20715843549627</v>
      </c>
      <c r="H1230" s="16">
        <v>0.25471984721691299</v>
      </c>
      <c r="I1230" s="16">
        <v>0.32849562259232501</v>
      </c>
      <c r="J1230" s="16">
        <v>0.34840235993408802</v>
      </c>
      <c r="K1230" s="16">
        <v>0.229835791237848</v>
      </c>
      <c r="L1230" s="16">
        <v>0.328712488389933</v>
      </c>
      <c r="M1230" s="16"/>
      <c r="N1230" s="16">
        <v>0.26830854550337802</v>
      </c>
      <c r="O1230" s="16">
        <v>0.33118502520614701</v>
      </c>
      <c r="P1230" s="16">
        <v>0.28854592618209601</v>
      </c>
      <c r="Q1230" s="16">
        <v>0.26331675035208102</v>
      </c>
      <c r="R1230" s="16"/>
      <c r="S1230" s="16">
        <v>0.30039825774299</v>
      </c>
      <c r="T1230" s="16">
        <v>0.26742235586339902</v>
      </c>
      <c r="U1230" s="16"/>
      <c r="V1230" s="16">
        <v>0.25318901163436403</v>
      </c>
      <c r="W1230" s="16">
        <v>0.26408054521294799</v>
      </c>
      <c r="X1230" s="16">
        <v>0.32999355970217298</v>
      </c>
      <c r="Y1230" s="16">
        <v>0.29050451270887401</v>
      </c>
      <c r="Z1230" s="16"/>
      <c r="AA1230" s="16">
        <v>0.2240678650022</v>
      </c>
      <c r="AB1230" s="16">
        <v>0.24252483263935101</v>
      </c>
      <c r="AC1230" s="16">
        <v>0.30857081242127998</v>
      </c>
      <c r="AD1230" s="16">
        <v>0.33411476300618498</v>
      </c>
      <c r="AE1230" s="16">
        <v>0.40242112644233602</v>
      </c>
      <c r="AF1230" s="16">
        <v>0.29980070738629999</v>
      </c>
      <c r="AG1230" s="16"/>
      <c r="AH1230" s="16">
        <v>0.26726056932075598</v>
      </c>
      <c r="AI1230" s="16">
        <v>0.33599565962815903</v>
      </c>
      <c r="AJ1230" s="16"/>
      <c r="AK1230" s="16">
        <v>0.24777436489842999</v>
      </c>
      <c r="AL1230" s="16">
        <v>0.38453524768826303</v>
      </c>
      <c r="AM1230" s="16"/>
      <c r="AN1230" s="16">
        <v>0.24869178976710801</v>
      </c>
      <c r="AO1230" s="16">
        <v>0.33856422158786498</v>
      </c>
      <c r="AP1230" s="16"/>
      <c r="AQ1230" s="16">
        <v>0.23092810772229599</v>
      </c>
      <c r="AR1230" s="16">
        <v>0.27882258903749202</v>
      </c>
      <c r="AS1230" s="16">
        <v>0.33292083299563102</v>
      </c>
      <c r="AT1230" s="16"/>
      <c r="AU1230" s="16">
        <v>0.31496831435054601</v>
      </c>
      <c r="AV1230" s="16">
        <v>0.26385642931894498</v>
      </c>
      <c r="AW1230" s="16"/>
      <c r="AX1230" s="16">
        <v>0.278966995199112</v>
      </c>
      <c r="AY1230" s="16">
        <v>0.37806206965259098</v>
      </c>
      <c r="AZ1230" s="16"/>
      <c r="BA1230" s="16">
        <v>0.33896356452444198</v>
      </c>
      <c r="BB1230" s="16">
        <v>0.44983076457271798</v>
      </c>
      <c r="BC1230" s="16"/>
      <c r="BD1230" s="16">
        <v>0.27202342940587099</v>
      </c>
      <c r="BE1230" s="16">
        <v>0.32230947055996001</v>
      </c>
    </row>
    <row r="1231" spans="2:57" x14ac:dyDescent="0.35">
      <c r="B1231" t="s">
        <v>848</v>
      </c>
      <c r="C1231" s="16">
        <v>0.27941879063869202</v>
      </c>
      <c r="D1231" s="16">
        <v>0.301323482440704</v>
      </c>
      <c r="E1231" s="16">
        <v>0.25475167145684302</v>
      </c>
      <c r="F1231" s="16"/>
      <c r="G1231" s="16">
        <v>0.24482797164547701</v>
      </c>
      <c r="H1231" s="16">
        <v>0.28986450662922197</v>
      </c>
      <c r="I1231" s="16">
        <v>0.23503711271272401</v>
      </c>
      <c r="J1231" s="16">
        <v>0.33606404471192403</v>
      </c>
      <c r="K1231" s="16">
        <v>0.27076081408430702</v>
      </c>
      <c r="L1231" s="16">
        <v>0.29853462952709597</v>
      </c>
      <c r="M1231" s="16"/>
      <c r="N1231" s="16">
        <v>0.286927634500454</v>
      </c>
      <c r="O1231" s="16">
        <v>0.32558407799095801</v>
      </c>
      <c r="P1231" s="16">
        <v>0.26427109245366698</v>
      </c>
      <c r="Q1231" s="16">
        <v>0.254014518573972</v>
      </c>
      <c r="R1231" s="16"/>
      <c r="S1231" s="16">
        <v>0.29488209247542502</v>
      </c>
      <c r="T1231" s="16">
        <v>0.25430594029547499</v>
      </c>
      <c r="U1231" s="16"/>
      <c r="V1231" s="16">
        <v>0.29300710366397598</v>
      </c>
      <c r="W1231" s="16">
        <v>0.25839615959183698</v>
      </c>
      <c r="X1231" s="16">
        <v>0.29028484676202498</v>
      </c>
      <c r="Y1231" s="16">
        <v>0.29428598779986898</v>
      </c>
      <c r="Z1231" s="16"/>
      <c r="AA1231" s="16">
        <v>0.28943519939696899</v>
      </c>
      <c r="AB1231" s="16">
        <v>0.251970333785766</v>
      </c>
      <c r="AC1231" s="16">
        <v>0.39739739743753899</v>
      </c>
      <c r="AD1231" s="16">
        <v>0.20579216274310699</v>
      </c>
      <c r="AE1231" s="16">
        <v>0.29336666677967699</v>
      </c>
      <c r="AF1231" s="16">
        <v>0.36344364991007</v>
      </c>
      <c r="AG1231" s="16"/>
      <c r="AH1231" s="16">
        <v>0.27906358967894401</v>
      </c>
      <c r="AI1231" s="16">
        <v>0.32136913826025598</v>
      </c>
      <c r="AJ1231" s="16"/>
      <c r="AK1231" s="16">
        <v>0.26813138165973099</v>
      </c>
      <c r="AL1231" s="16">
        <v>0.30239006985912797</v>
      </c>
      <c r="AM1231" s="16"/>
      <c r="AN1231" s="16">
        <v>0.27179055773814698</v>
      </c>
      <c r="AO1231" s="16">
        <v>0.31271019144388201</v>
      </c>
      <c r="AP1231" s="16"/>
      <c r="AQ1231" s="16">
        <v>0.30525706082824999</v>
      </c>
      <c r="AR1231" s="16">
        <v>0.238002613294479</v>
      </c>
      <c r="AS1231" s="16">
        <v>0.31676651641826797</v>
      </c>
      <c r="AT1231" s="16"/>
      <c r="AU1231" s="16">
        <v>0.297337200626553</v>
      </c>
      <c r="AV1231" s="16">
        <v>0.25098436912925098</v>
      </c>
      <c r="AW1231" s="16"/>
      <c r="AX1231" s="16">
        <v>0.28895233217655197</v>
      </c>
      <c r="AY1231" s="16">
        <v>0.23821047534209999</v>
      </c>
      <c r="AZ1231" s="16"/>
      <c r="BA1231" s="16">
        <v>0.319698946525588</v>
      </c>
      <c r="BB1231" s="16">
        <v>0.56904834501153501</v>
      </c>
      <c r="BC1231" s="16"/>
      <c r="BD1231" s="16">
        <v>0.26590019777302298</v>
      </c>
      <c r="BE1231" s="16">
        <v>0.31653517239117801</v>
      </c>
    </row>
    <row r="1232" spans="2:57" x14ac:dyDescent="0.35">
      <c r="B1232" t="s">
        <v>849</v>
      </c>
      <c r="C1232" s="16">
        <v>0.14552616159005199</v>
      </c>
      <c r="D1232" s="16">
        <v>0.16248027641767801</v>
      </c>
      <c r="E1232" s="16">
        <v>0.125108250759558</v>
      </c>
      <c r="F1232" s="16"/>
      <c r="G1232" s="16">
        <v>0.25076215208971903</v>
      </c>
      <c r="H1232" s="16">
        <v>0.13255189937551501</v>
      </c>
      <c r="I1232" s="16">
        <v>0.153432780834693</v>
      </c>
      <c r="J1232" s="16">
        <v>0.12137577435104401</v>
      </c>
      <c r="K1232" s="16">
        <v>9.5259063338206607E-2</v>
      </c>
      <c r="L1232" s="16">
        <v>0.14743591117754601</v>
      </c>
      <c r="M1232" s="16"/>
      <c r="N1232" s="16">
        <v>0.100658478588669</v>
      </c>
      <c r="O1232" s="16">
        <v>0.20864708332269399</v>
      </c>
      <c r="P1232" s="16">
        <v>0.14229863936828999</v>
      </c>
      <c r="Q1232" s="16">
        <v>0.13075114756700501</v>
      </c>
      <c r="R1232" s="16"/>
      <c r="S1232" s="16">
        <v>0.167880500633142</v>
      </c>
      <c r="T1232" s="16">
        <v>0.109222067106356</v>
      </c>
      <c r="U1232" s="16"/>
      <c r="V1232" s="16">
        <v>0.17307142404086001</v>
      </c>
      <c r="W1232" s="16">
        <v>0.133595403758904</v>
      </c>
      <c r="X1232" s="16">
        <v>0.154403203000121</v>
      </c>
      <c r="Y1232" s="16">
        <v>4.35847244674974E-2</v>
      </c>
      <c r="Z1232" s="16"/>
      <c r="AA1232" s="16">
        <v>0.14167707559329401</v>
      </c>
      <c r="AB1232" s="16">
        <v>0.204977927300037</v>
      </c>
      <c r="AC1232" s="16">
        <v>0.115601414972336</v>
      </c>
      <c r="AD1232" s="16">
        <v>0.1203763786353</v>
      </c>
      <c r="AE1232" s="16">
        <v>0.14378435602778</v>
      </c>
      <c r="AF1232" s="16">
        <v>0.19670234419896701</v>
      </c>
      <c r="AG1232" s="16"/>
      <c r="AH1232" s="16">
        <v>0.131848143942116</v>
      </c>
      <c r="AI1232" s="16">
        <v>0.17444258574223301</v>
      </c>
      <c r="AJ1232" s="16"/>
      <c r="AK1232" s="16">
        <v>0.14096280218039101</v>
      </c>
      <c r="AL1232" s="16">
        <v>0.153238106808856</v>
      </c>
      <c r="AM1232" s="16"/>
      <c r="AN1232" s="16">
        <v>0.12692093420591399</v>
      </c>
      <c r="AO1232" s="16">
        <v>0.15051017530251301</v>
      </c>
      <c r="AP1232" s="16"/>
      <c r="AQ1232" s="16">
        <v>0.110010521862013</v>
      </c>
      <c r="AR1232" s="16">
        <v>0.167220153821454</v>
      </c>
      <c r="AS1232" s="16">
        <v>0.16157239274340399</v>
      </c>
      <c r="AT1232" s="16"/>
      <c r="AU1232" s="16">
        <v>0.147327625864137</v>
      </c>
      <c r="AV1232" s="16">
        <v>0.13214616887685299</v>
      </c>
      <c r="AW1232" s="16"/>
      <c r="AX1232" s="16">
        <v>0.14106268805691899</v>
      </c>
      <c r="AY1232" s="16">
        <v>0.143736834197944</v>
      </c>
      <c r="AZ1232" s="16"/>
      <c r="BA1232" s="16">
        <v>0.178786986248094</v>
      </c>
      <c r="BB1232" s="16">
        <v>0.25367451173081301</v>
      </c>
      <c r="BC1232" s="16"/>
      <c r="BD1232" s="16">
        <v>0.16152343197114399</v>
      </c>
      <c r="BE1232" s="16">
        <v>0.13818041359522601</v>
      </c>
    </row>
    <row r="1233" spans="2:57" x14ac:dyDescent="0.35">
      <c r="B1233" t="s">
        <v>850</v>
      </c>
      <c r="C1233" s="16">
        <v>0.119011180781692</v>
      </c>
      <c r="D1233" s="16">
        <v>0.11953213244734</v>
      </c>
      <c r="E1233" s="16">
        <v>0.12041543466803201</v>
      </c>
      <c r="F1233" s="16"/>
      <c r="G1233" s="16">
        <v>0.186543218206287</v>
      </c>
      <c r="H1233" s="16">
        <v>0.12989842591812201</v>
      </c>
      <c r="I1233" s="16">
        <v>0.15681559295927899</v>
      </c>
      <c r="J1233" s="16">
        <v>9.8146012320903198E-2</v>
      </c>
      <c r="K1233" s="16">
        <v>6.5433427632429694E-2</v>
      </c>
      <c r="L1233" s="16">
        <v>9.3159183746674007E-2</v>
      </c>
      <c r="M1233" s="16"/>
      <c r="N1233" s="16">
        <v>8.2271556344853503E-2</v>
      </c>
      <c r="O1233" s="16">
        <v>0.101347432680018</v>
      </c>
      <c r="P1233" s="16">
        <v>0.120120442491329</v>
      </c>
      <c r="Q1233" s="16">
        <v>0.165336041159966</v>
      </c>
      <c r="R1233" s="16"/>
      <c r="S1233" s="16">
        <v>0.104575528859724</v>
      </c>
      <c r="T1233" s="16">
        <v>0.142455097879786</v>
      </c>
      <c r="U1233" s="16"/>
      <c r="V1233" s="16">
        <v>9.3256674657072394E-2</v>
      </c>
      <c r="W1233" s="16">
        <v>0.136859476802726</v>
      </c>
      <c r="X1233" s="16">
        <v>0.116298304496296</v>
      </c>
      <c r="Y1233" s="16">
        <v>0.118192468573434</v>
      </c>
      <c r="Z1233" s="16"/>
      <c r="AA1233" s="16">
        <v>0.12997611853145699</v>
      </c>
      <c r="AB1233" s="16">
        <v>8.54032355628324E-2</v>
      </c>
      <c r="AC1233" s="16">
        <v>5.82015772837053E-2</v>
      </c>
      <c r="AD1233" s="16">
        <v>0.15013019090254701</v>
      </c>
      <c r="AE1233" s="16">
        <v>0.136484238344381</v>
      </c>
      <c r="AF1233" s="16">
        <v>8.8948448696802906E-2</v>
      </c>
      <c r="AG1233" s="16"/>
      <c r="AH1233" s="16">
        <v>0.117708560238366</v>
      </c>
      <c r="AI1233" s="16">
        <v>0.12600772684809899</v>
      </c>
      <c r="AJ1233" s="16"/>
      <c r="AK1233" s="16">
        <v>0.104816261342646</v>
      </c>
      <c r="AL1233" s="16">
        <v>0.14197630504692299</v>
      </c>
      <c r="AM1233" s="16"/>
      <c r="AN1233" s="16">
        <v>0.12850656756471901</v>
      </c>
      <c r="AO1233" s="16">
        <v>0.110650900558947</v>
      </c>
      <c r="AP1233" s="16"/>
      <c r="AQ1233" s="16">
        <v>8.2895912483241393E-2</v>
      </c>
      <c r="AR1233" s="16">
        <v>7.3804307485367496E-2</v>
      </c>
      <c r="AS1233" s="16">
        <v>0.22549808407959299</v>
      </c>
      <c r="AT1233" s="16"/>
      <c r="AU1233" s="16">
        <v>0.13051291691860001</v>
      </c>
      <c r="AV1233" s="16">
        <v>0.10878398202237299</v>
      </c>
      <c r="AW1233" s="16"/>
      <c r="AX1233" s="16">
        <v>0.12655677064750401</v>
      </c>
      <c r="AY1233" s="16">
        <v>7.1380062055812599E-2</v>
      </c>
      <c r="AZ1233" s="16"/>
      <c r="BA1233" s="16">
        <v>0.159307838184476</v>
      </c>
      <c r="BB1233" s="16">
        <v>0.132477437327952</v>
      </c>
      <c r="BC1233" s="16"/>
      <c r="BD1233" s="16">
        <v>0.11059732732984601</v>
      </c>
      <c r="BE1233" s="16">
        <v>0.15553362823132</v>
      </c>
    </row>
    <row r="1234" spans="2:57" x14ac:dyDescent="0.35">
      <c r="B1234" t="s">
        <v>851</v>
      </c>
      <c r="C1234" s="16">
        <v>9.23717378297155E-3</v>
      </c>
      <c r="D1234" s="16">
        <v>1.4527592337795299E-2</v>
      </c>
      <c r="E1234" s="16">
        <v>3.5408901400466402E-3</v>
      </c>
      <c r="F1234" s="16"/>
      <c r="G1234" s="16">
        <v>0</v>
      </c>
      <c r="H1234" s="16">
        <v>2.9526560255223398E-2</v>
      </c>
      <c r="I1234" s="16">
        <v>8.6326909334047408E-3</v>
      </c>
      <c r="J1234" s="16">
        <v>1.34460460396546E-2</v>
      </c>
      <c r="K1234" s="16">
        <v>0</v>
      </c>
      <c r="L1234" s="16">
        <v>0</v>
      </c>
      <c r="M1234" s="16"/>
      <c r="N1234" s="16">
        <v>1.6666336810578299E-2</v>
      </c>
      <c r="O1234" s="16">
        <v>1.6919688430860901E-2</v>
      </c>
      <c r="P1234" s="16">
        <v>0</v>
      </c>
      <c r="Q1234" s="16">
        <v>1.02792951553515E-2</v>
      </c>
      <c r="R1234" s="16"/>
      <c r="S1234" s="16">
        <v>9.1185662350995005E-3</v>
      </c>
      <c r="T1234" s="16">
        <v>9.4297958782223208E-3</v>
      </c>
      <c r="U1234" s="16"/>
      <c r="V1234" s="16">
        <v>0</v>
      </c>
      <c r="W1234" s="16">
        <v>1.44263622701622E-2</v>
      </c>
      <c r="X1234" s="16">
        <v>4.3100597663503198E-3</v>
      </c>
      <c r="Y1234" s="16">
        <v>4.9781536760107797E-2</v>
      </c>
      <c r="Z1234" s="16"/>
      <c r="AA1234" s="16">
        <v>0</v>
      </c>
      <c r="AB1234" s="16">
        <v>0</v>
      </c>
      <c r="AC1234" s="16">
        <v>0</v>
      </c>
      <c r="AD1234" s="16">
        <v>6.8109714941793596E-3</v>
      </c>
      <c r="AE1234" s="16">
        <v>3.3637401991802603E-2</v>
      </c>
      <c r="AF1234" s="16">
        <v>8.3494661885900601E-2</v>
      </c>
      <c r="AG1234" s="16"/>
      <c r="AH1234" s="16">
        <v>8.1863464756533298E-3</v>
      </c>
      <c r="AI1234" s="16">
        <v>4.8571573665307597E-3</v>
      </c>
      <c r="AJ1234" s="16"/>
      <c r="AK1234" s="16">
        <v>9.8692499853392703E-3</v>
      </c>
      <c r="AL1234" s="16">
        <v>0</v>
      </c>
      <c r="AM1234" s="16"/>
      <c r="AN1234" s="16">
        <v>9.4235455031249794E-3</v>
      </c>
      <c r="AO1234" s="16">
        <v>4.3262987094161397E-3</v>
      </c>
      <c r="AP1234" s="16"/>
      <c r="AQ1234" s="16">
        <v>6.9491464691184904E-3</v>
      </c>
      <c r="AR1234" s="16">
        <v>8.6356303512376102E-3</v>
      </c>
      <c r="AS1234" s="16">
        <v>1.35530170828684E-2</v>
      </c>
      <c r="AT1234" s="16"/>
      <c r="AU1234" s="16">
        <v>7.6126757184973703E-3</v>
      </c>
      <c r="AV1234" s="16">
        <v>1.1254858952672E-2</v>
      </c>
      <c r="AW1234" s="16"/>
      <c r="AX1234" s="16">
        <v>6.3935266638265901E-3</v>
      </c>
      <c r="AY1234" s="16">
        <v>0</v>
      </c>
      <c r="AZ1234" s="16"/>
      <c r="BA1234" s="16">
        <v>8.8465627304416001E-3</v>
      </c>
      <c r="BB1234" s="16">
        <v>0</v>
      </c>
      <c r="BC1234" s="16"/>
      <c r="BD1234" s="16">
        <v>7.8302904766954905E-3</v>
      </c>
      <c r="BE1234" s="16">
        <v>0</v>
      </c>
    </row>
    <row r="1235" spans="2:57" x14ac:dyDescent="0.35">
      <c r="B1235" t="s">
        <v>102</v>
      </c>
      <c r="C1235" s="16">
        <v>4.8744638406506099E-2</v>
      </c>
      <c r="D1235" s="16">
        <v>3.4888939875981503E-2</v>
      </c>
      <c r="E1235" s="16">
        <v>6.4876951555954507E-2</v>
      </c>
      <c r="F1235" s="16"/>
      <c r="G1235" s="16">
        <v>6.5532355721637403E-2</v>
      </c>
      <c r="H1235" s="16">
        <v>8.63167735768815E-2</v>
      </c>
      <c r="I1235" s="16">
        <v>4.2896492409485898E-2</v>
      </c>
      <c r="J1235" s="16">
        <v>2.0067628086325701E-2</v>
      </c>
      <c r="K1235" s="16">
        <v>3.3060803359782703E-2</v>
      </c>
      <c r="L1235" s="16">
        <v>3.8400729910590098E-2</v>
      </c>
      <c r="M1235" s="16"/>
      <c r="N1235" s="16">
        <v>4.6738798852328602E-2</v>
      </c>
      <c r="O1235" s="16">
        <v>8.5861257618828103E-3</v>
      </c>
      <c r="P1235" s="16">
        <v>2.8637246040252699E-2</v>
      </c>
      <c r="Q1235" s="16">
        <v>0.119466911714386</v>
      </c>
      <c r="R1235" s="16"/>
      <c r="S1235" s="16">
        <v>3.6294569656652002E-2</v>
      </c>
      <c r="T1235" s="16">
        <v>6.8963910886535598E-2</v>
      </c>
      <c r="U1235" s="16"/>
      <c r="V1235" s="16">
        <v>4.1802775005253097E-2</v>
      </c>
      <c r="W1235" s="16">
        <v>6.0441094487369403E-2</v>
      </c>
      <c r="X1235" s="16">
        <v>4.0818680002358998E-2</v>
      </c>
      <c r="Y1235" s="16">
        <v>5.26762107915262E-2</v>
      </c>
      <c r="Z1235" s="16"/>
      <c r="AA1235" s="16">
        <v>5.0947316191322999E-2</v>
      </c>
      <c r="AB1235" s="16">
        <v>8.9267516186153695E-2</v>
      </c>
      <c r="AC1235" s="16">
        <v>0</v>
      </c>
      <c r="AD1235" s="16">
        <v>5.86244101749651E-2</v>
      </c>
      <c r="AE1235" s="16">
        <v>1.50556331078045E-2</v>
      </c>
      <c r="AF1235" s="16">
        <v>5.7850843083866198E-2</v>
      </c>
      <c r="AG1235" s="16"/>
      <c r="AH1235" s="16">
        <v>2.4066404211250201E-2</v>
      </c>
      <c r="AI1235" s="16">
        <v>6.2714806823886901E-2</v>
      </c>
      <c r="AJ1235" s="16"/>
      <c r="AK1235" s="16">
        <v>2.8234404782522701E-2</v>
      </c>
      <c r="AL1235" s="16">
        <v>4.10375889263234E-2</v>
      </c>
      <c r="AM1235" s="16"/>
      <c r="AN1235" s="16">
        <v>2.0073583777707901E-2</v>
      </c>
      <c r="AO1235" s="16">
        <v>8.5383744125280298E-2</v>
      </c>
      <c r="AP1235" s="16"/>
      <c r="AQ1235" s="16">
        <v>2.51354508166311E-2</v>
      </c>
      <c r="AR1235" s="16">
        <v>5.1523785793140098E-2</v>
      </c>
      <c r="AS1235" s="16">
        <v>4.5033364208361799E-2</v>
      </c>
      <c r="AT1235" s="16"/>
      <c r="AU1235" s="16">
        <v>4.4703783863564203E-2</v>
      </c>
      <c r="AV1235" s="16">
        <v>5.4330596453197703E-2</v>
      </c>
      <c r="AW1235" s="16"/>
      <c r="AX1235" s="16">
        <v>5.1140762861949303E-2</v>
      </c>
      <c r="AY1235" s="16">
        <v>3.5229292162635303E-2</v>
      </c>
      <c r="AZ1235" s="16"/>
      <c r="BA1235" s="16">
        <v>2.7479005787477799E-2</v>
      </c>
      <c r="BB1235" s="16">
        <v>0</v>
      </c>
      <c r="BC1235" s="16"/>
      <c r="BD1235" s="16">
        <v>1.84976269140378E-2</v>
      </c>
      <c r="BE1235" s="16">
        <v>5.2139361899000397E-2</v>
      </c>
    </row>
    <row r="1236" spans="2:57" x14ac:dyDescent="0.35">
      <c r="B1236" t="s">
        <v>103</v>
      </c>
      <c r="C1236" s="16">
        <v>2.2571004372631601E-2</v>
      </c>
      <c r="D1236" s="16">
        <v>1.70839853248251E-2</v>
      </c>
      <c r="E1236" s="16">
        <v>2.9013960552207101E-2</v>
      </c>
      <c r="F1236" s="16"/>
      <c r="G1236" s="16">
        <v>2.4969989168209399E-2</v>
      </c>
      <c r="H1236" s="16">
        <v>0</v>
      </c>
      <c r="I1236" s="16">
        <v>1.8503052449905501E-2</v>
      </c>
      <c r="J1236" s="16">
        <v>0</v>
      </c>
      <c r="K1236" s="16">
        <v>5.0130028900834303E-2</v>
      </c>
      <c r="L1236" s="16">
        <v>3.8680833035078202E-2</v>
      </c>
      <c r="M1236" s="16"/>
      <c r="N1236" s="16">
        <v>3.2265273531786799E-2</v>
      </c>
      <c r="O1236" s="16">
        <v>4.4921204310365601E-2</v>
      </c>
      <c r="P1236" s="16">
        <v>1.8435101710908699E-2</v>
      </c>
      <c r="Q1236" s="16">
        <v>0</v>
      </c>
      <c r="R1236" s="16"/>
      <c r="S1236" s="16">
        <v>1.7297212806509501E-2</v>
      </c>
      <c r="T1236" s="16">
        <v>3.1135794722046799E-2</v>
      </c>
      <c r="U1236" s="16"/>
      <c r="V1236" s="16">
        <v>5.2115262245482498E-2</v>
      </c>
      <c r="W1236" s="16">
        <v>2.16070040901328E-2</v>
      </c>
      <c r="X1236" s="16">
        <v>9.7270198020502508E-3</v>
      </c>
      <c r="Y1236" s="16">
        <v>0</v>
      </c>
      <c r="Z1236" s="16"/>
      <c r="AA1236" s="16">
        <v>1.87681926708506E-2</v>
      </c>
      <c r="AB1236" s="16">
        <v>0</v>
      </c>
      <c r="AC1236" s="16">
        <v>6.5684324730912402E-2</v>
      </c>
      <c r="AD1236" s="16">
        <v>2.11136098484455E-2</v>
      </c>
      <c r="AE1236" s="16">
        <v>3.0977151228506E-2</v>
      </c>
      <c r="AF1236" s="16">
        <v>0</v>
      </c>
      <c r="AG1236" s="16"/>
      <c r="AH1236" s="16">
        <v>3.3354396014081002E-2</v>
      </c>
      <c r="AI1236" s="16">
        <v>0</v>
      </c>
      <c r="AJ1236" s="16"/>
      <c r="AK1236" s="16">
        <v>3.1226932755189899E-2</v>
      </c>
      <c r="AL1236" s="16">
        <v>1.27624376519785E-2</v>
      </c>
      <c r="AM1236" s="16"/>
      <c r="AN1236" s="16">
        <v>3.8395231560591603E-2</v>
      </c>
      <c r="AO1236" s="16">
        <v>0</v>
      </c>
      <c r="AP1236" s="16"/>
      <c r="AQ1236" s="16">
        <v>3.14577452320823E-2</v>
      </c>
      <c r="AR1236" s="16">
        <v>3.13116404370875E-2</v>
      </c>
      <c r="AS1236" s="16">
        <v>0</v>
      </c>
      <c r="AT1236" s="16"/>
      <c r="AU1236" s="16">
        <v>1.09417952553762E-2</v>
      </c>
      <c r="AV1236" s="16">
        <v>2.8619842972263498E-2</v>
      </c>
      <c r="AW1236" s="16"/>
      <c r="AX1236" s="16">
        <v>2.33175739054572E-2</v>
      </c>
      <c r="AY1236" s="16">
        <v>1.9445392516888E-2</v>
      </c>
      <c r="AZ1236" s="16"/>
      <c r="BA1236" s="16">
        <v>7.2842190920555296E-3</v>
      </c>
      <c r="BB1236" s="16">
        <v>0</v>
      </c>
      <c r="BC1236" s="16"/>
      <c r="BD1236" s="16">
        <v>1.84655990859179E-2</v>
      </c>
      <c r="BE1236" s="16">
        <v>2.35926961440402E-2</v>
      </c>
    </row>
    <row r="1237" spans="2:57" x14ac:dyDescent="0.35">
      <c r="C1237" s="16"/>
      <c r="D1237" s="16"/>
      <c r="E1237" s="16"/>
      <c r="F1237" s="16"/>
      <c r="G1237" s="16"/>
      <c r="H1237" s="16"/>
      <c r="I1237" s="16"/>
      <c r="J1237" s="16"/>
      <c r="K1237" s="16"/>
      <c r="L1237" s="16"/>
      <c r="M1237" s="16"/>
      <c r="N1237" s="16"/>
      <c r="O1237" s="16"/>
      <c r="P1237" s="16"/>
      <c r="Q1237" s="16"/>
      <c r="R1237" s="16"/>
      <c r="S1237" s="16"/>
      <c r="T1237" s="16"/>
      <c r="U1237" s="16"/>
      <c r="V1237" s="16"/>
      <c r="W1237" s="16"/>
      <c r="X1237" s="16"/>
      <c r="Y1237" s="16"/>
      <c r="Z1237" s="16"/>
      <c r="AA1237" s="16"/>
      <c r="AB1237" s="16"/>
      <c r="AC1237" s="16"/>
      <c r="AD1237" s="16"/>
      <c r="AE1237" s="16"/>
      <c r="AF1237" s="16"/>
      <c r="AG1237" s="16"/>
      <c r="AH1237" s="16"/>
      <c r="AI1237" s="16"/>
      <c r="AJ1237" s="16"/>
      <c r="AK1237" s="16"/>
      <c r="AL1237" s="16"/>
      <c r="AM1237" s="16"/>
      <c r="AN1237" s="16"/>
      <c r="AO1237" s="16"/>
      <c r="AP1237" s="16"/>
      <c r="AQ1237" s="16"/>
      <c r="AR1237" s="16"/>
      <c r="AS1237" s="16"/>
      <c r="AT1237" s="16"/>
      <c r="AU1237" s="16"/>
      <c r="AV1237" s="16"/>
      <c r="AW1237" s="16"/>
      <c r="AX1237" s="16"/>
      <c r="AY1237" s="16"/>
      <c r="AZ1237" s="16"/>
      <c r="BA1237" s="16"/>
      <c r="BB1237" s="16"/>
      <c r="BC1237" s="16"/>
      <c r="BD1237" s="16"/>
      <c r="BE1237" s="16"/>
    </row>
    <row r="1238" spans="2:57" x14ac:dyDescent="0.35">
      <c r="B1238" s="7" t="s">
        <v>852</v>
      </c>
      <c r="C1238" s="16"/>
      <c r="D1238" s="16"/>
      <c r="E1238" s="16"/>
      <c r="F1238" s="16"/>
      <c r="G1238" s="16"/>
      <c r="H1238" s="16"/>
      <c r="I1238" s="16"/>
      <c r="J1238" s="16"/>
      <c r="K1238" s="16"/>
      <c r="L1238" s="16"/>
      <c r="M1238" s="16"/>
      <c r="N1238" s="16"/>
      <c r="O1238" s="16"/>
      <c r="P1238" s="16"/>
      <c r="Q1238" s="16"/>
      <c r="R1238" s="16"/>
      <c r="S1238" s="16"/>
      <c r="T1238" s="16"/>
      <c r="U1238" s="16"/>
      <c r="V1238" s="16"/>
      <c r="W1238" s="16"/>
      <c r="X1238" s="16"/>
      <c r="Y1238" s="16"/>
      <c r="Z1238" s="16"/>
      <c r="AA1238" s="16"/>
      <c r="AB1238" s="16"/>
      <c r="AC1238" s="16"/>
      <c r="AD1238" s="16"/>
      <c r="AE1238" s="16"/>
      <c r="AF1238" s="16"/>
      <c r="AG1238" s="16"/>
      <c r="AH1238" s="16"/>
      <c r="AI1238" s="16"/>
      <c r="AJ1238" s="16"/>
      <c r="AK1238" s="16"/>
      <c r="AL1238" s="16"/>
      <c r="AM1238" s="16"/>
      <c r="AN1238" s="16"/>
      <c r="AO1238" s="16"/>
      <c r="AP1238" s="16"/>
      <c r="AQ1238" s="16"/>
      <c r="AR1238" s="16"/>
      <c r="AS1238" s="16"/>
      <c r="AT1238" s="16"/>
      <c r="AU1238" s="16"/>
      <c r="AV1238" s="16"/>
      <c r="AW1238" s="16"/>
      <c r="AX1238" s="16"/>
      <c r="AY1238" s="16"/>
      <c r="AZ1238" s="16"/>
      <c r="BA1238" s="16"/>
      <c r="BB1238" s="16"/>
      <c r="BC1238" s="16"/>
      <c r="BD1238" s="16"/>
      <c r="BE1238" s="16"/>
    </row>
    <row r="1239" spans="2:57" x14ac:dyDescent="0.35">
      <c r="B1239" s="15" t="s">
        <v>14</v>
      </c>
      <c r="C1239" s="16"/>
      <c r="D1239" s="16"/>
      <c r="E1239" s="16"/>
      <c r="F1239" s="16"/>
      <c r="G1239" s="16"/>
      <c r="H1239" s="16"/>
      <c r="I1239" s="16"/>
      <c r="J1239" s="16"/>
      <c r="K1239" s="16"/>
      <c r="L1239" s="16"/>
      <c r="M1239" s="16"/>
      <c r="N1239" s="16"/>
      <c r="O1239" s="16"/>
      <c r="P1239" s="16"/>
      <c r="Q1239" s="16"/>
      <c r="R1239" s="16"/>
      <c r="S1239" s="16"/>
      <c r="T1239" s="16"/>
      <c r="U1239" s="16"/>
      <c r="V1239" s="16"/>
      <c r="W1239" s="16"/>
      <c r="X1239" s="16"/>
      <c r="Y1239" s="16"/>
      <c r="Z1239" s="16"/>
      <c r="AA1239" s="16"/>
      <c r="AB1239" s="16"/>
      <c r="AC1239" s="16"/>
      <c r="AD1239" s="16"/>
      <c r="AE1239" s="16"/>
      <c r="AF1239" s="16"/>
      <c r="AG1239" s="16"/>
      <c r="AH1239" s="16"/>
      <c r="AI1239" s="16"/>
      <c r="AJ1239" s="16"/>
      <c r="AK1239" s="16"/>
      <c r="AL1239" s="16"/>
      <c r="AM1239" s="16"/>
      <c r="AN1239" s="16"/>
      <c r="AO1239" s="16"/>
      <c r="AP1239" s="16"/>
      <c r="AQ1239" s="16"/>
      <c r="AR1239" s="16"/>
      <c r="AS1239" s="16"/>
      <c r="AT1239" s="16"/>
      <c r="AU1239" s="16"/>
      <c r="AV1239" s="16"/>
      <c r="AW1239" s="16"/>
      <c r="AX1239" s="16"/>
      <c r="AY1239" s="16"/>
      <c r="AZ1239" s="16"/>
      <c r="BA1239" s="16"/>
      <c r="BB1239" s="16"/>
      <c r="BC1239" s="16"/>
      <c r="BD1239" s="16"/>
      <c r="BE1239" s="16"/>
    </row>
    <row r="1240" spans="2:57" x14ac:dyDescent="0.35">
      <c r="B1240" t="s">
        <v>853</v>
      </c>
      <c r="C1240" s="16">
        <v>0.21560482036079801</v>
      </c>
      <c r="D1240" s="16">
        <v>0.25992678303808198</v>
      </c>
      <c r="E1240" s="16">
        <v>0.17569212896063499</v>
      </c>
      <c r="F1240" s="16"/>
      <c r="G1240" s="16">
        <v>0.32876859175455497</v>
      </c>
      <c r="H1240" s="16">
        <v>0.28396342618878201</v>
      </c>
      <c r="I1240" s="16">
        <v>0.233955742222792</v>
      </c>
      <c r="J1240" s="16">
        <v>0.18075316198642499</v>
      </c>
      <c r="K1240" s="16">
        <v>0.15721776739937901</v>
      </c>
      <c r="L1240" s="16">
        <v>0.150615493391871</v>
      </c>
      <c r="M1240" s="16"/>
      <c r="N1240" s="16">
        <v>0.20177275337942699</v>
      </c>
      <c r="O1240" s="16">
        <v>0.23542924447745101</v>
      </c>
      <c r="P1240" s="16">
        <v>0.20262332127562399</v>
      </c>
      <c r="Q1240" s="16">
        <v>0.229057377611871</v>
      </c>
      <c r="R1240" s="16"/>
      <c r="S1240" s="16">
        <v>0.18099706217793901</v>
      </c>
      <c r="T1240" s="16">
        <v>0.26555461480074599</v>
      </c>
      <c r="U1240" s="16"/>
      <c r="V1240" s="16">
        <v>0.21102169989707401</v>
      </c>
      <c r="W1240" s="16">
        <v>0.20119658994195699</v>
      </c>
      <c r="X1240" s="16">
        <v>0.23367933730763901</v>
      </c>
      <c r="Y1240" s="16">
        <v>0.242405790547956</v>
      </c>
      <c r="Z1240" s="16"/>
      <c r="AA1240" s="16">
        <v>0.197907896913425</v>
      </c>
      <c r="AB1240" s="16">
        <v>0.18824879188615301</v>
      </c>
      <c r="AC1240" s="16">
        <v>0.20212873065193901</v>
      </c>
      <c r="AD1240" s="16">
        <v>0.25900083664352402</v>
      </c>
      <c r="AE1240" s="16">
        <v>0.27726128819861601</v>
      </c>
      <c r="AF1240" s="16">
        <v>0.16075265506654801</v>
      </c>
      <c r="AG1240" s="16"/>
      <c r="AH1240" s="16">
        <v>0.249088985466695</v>
      </c>
      <c r="AI1240" s="16">
        <v>0.191455252740696</v>
      </c>
      <c r="AJ1240" s="16"/>
      <c r="AK1240" s="16">
        <v>0.28481172380543102</v>
      </c>
      <c r="AL1240" s="16">
        <v>0.18529380447034</v>
      </c>
      <c r="AM1240" s="16"/>
      <c r="AN1240" s="16">
        <v>0.27963644324440701</v>
      </c>
      <c r="AO1240" s="16">
        <v>0.211523123059419</v>
      </c>
      <c r="AP1240" s="16"/>
      <c r="AQ1240" s="16">
        <v>0.25575626113252597</v>
      </c>
      <c r="AR1240" s="16">
        <v>0.18571430466255201</v>
      </c>
      <c r="AS1240" s="16">
        <v>0.252293706755293</v>
      </c>
      <c r="AT1240" s="16"/>
      <c r="AU1240" s="16">
        <v>0.20252681250413701</v>
      </c>
      <c r="AV1240" s="16">
        <v>0.23476874104529799</v>
      </c>
      <c r="AW1240" s="16"/>
      <c r="AX1240" s="16">
        <v>0.23634773654715899</v>
      </c>
      <c r="AY1240" s="16">
        <v>0.12582988870741699</v>
      </c>
      <c r="AZ1240" s="16"/>
      <c r="BA1240" s="16">
        <v>0.27677430232719602</v>
      </c>
      <c r="BB1240" s="16">
        <v>0.294450589884167</v>
      </c>
      <c r="BC1240" s="16"/>
      <c r="BD1240" s="16">
        <v>0.283922028092713</v>
      </c>
      <c r="BE1240" s="16">
        <v>0.19564329415003401</v>
      </c>
    </row>
    <row r="1241" spans="2:57" x14ac:dyDescent="0.35">
      <c r="B1241" t="s">
        <v>854</v>
      </c>
      <c r="C1241" s="16">
        <v>0.21012604714598801</v>
      </c>
      <c r="D1241" s="16">
        <v>0.26150432438410598</v>
      </c>
      <c r="E1241" s="16">
        <v>0.16188667460094799</v>
      </c>
      <c r="F1241" s="16"/>
      <c r="G1241" s="16">
        <v>0.21040222513868401</v>
      </c>
      <c r="H1241" s="16">
        <v>0.24746165751910101</v>
      </c>
      <c r="I1241" s="16">
        <v>0.26390510355403701</v>
      </c>
      <c r="J1241" s="16">
        <v>0.19104102719058999</v>
      </c>
      <c r="K1241" s="16">
        <v>0.20394635807742401</v>
      </c>
      <c r="L1241" s="16">
        <v>0.15608428517546499</v>
      </c>
      <c r="M1241" s="16"/>
      <c r="N1241" s="16">
        <v>0.25958819069322497</v>
      </c>
      <c r="O1241" s="16">
        <v>0.21789646239048199</v>
      </c>
      <c r="P1241" s="16">
        <v>0.189342476465968</v>
      </c>
      <c r="Q1241" s="16">
        <v>0.20144985014296499</v>
      </c>
      <c r="R1241" s="16"/>
      <c r="S1241" s="16">
        <v>0.20167867782679999</v>
      </c>
      <c r="T1241" s="16">
        <v>0.22497818470053799</v>
      </c>
      <c r="U1241" s="16"/>
      <c r="V1241" s="16">
        <v>0.194985399601799</v>
      </c>
      <c r="W1241" s="16">
        <v>0.20727926099347599</v>
      </c>
      <c r="X1241" s="16">
        <v>0.22084500439695801</v>
      </c>
      <c r="Y1241" s="16">
        <v>0.24897533906157801</v>
      </c>
      <c r="Z1241" s="16"/>
      <c r="AA1241" s="16">
        <v>0.18111356433426001</v>
      </c>
      <c r="AB1241" s="16">
        <v>0.210436896117348</v>
      </c>
      <c r="AC1241" s="16">
        <v>0.26304163638315398</v>
      </c>
      <c r="AD1241" s="16">
        <v>0.243491331042818</v>
      </c>
      <c r="AE1241" s="16">
        <v>0.22392733211827201</v>
      </c>
      <c r="AF1241" s="16">
        <v>0.13520816896590199</v>
      </c>
      <c r="AG1241" s="16"/>
      <c r="AH1241" s="16">
        <v>0.23737008110187</v>
      </c>
      <c r="AI1241" s="16">
        <v>0.18525711975735901</v>
      </c>
      <c r="AJ1241" s="16"/>
      <c r="AK1241" s="16">
        <v>0.24471409843513101</v>
      </c>
      <c r="AL1241" s="16">
        <v>0.170566655753531</v>
      </c>
      <c r="AM1241" s="16"/>
      <c r="AN1241" s="16">
        <v>0.258465416250235</v>
      </c>
      <c r="AO1241" s="16">
        <v>0.21145210800102299</v>
      </c>
      <c r="AP1241" s="16"/>
      <c r="AQ1241" s="16">
        <v>0.24229060250616599</v>
      </c>
      <c r="AR1241" s="16">
        <v>0.20141758792950001</v>
      </c>
      <c r="AS1241" s="16">
        <v>0.219607860148756</v>
      </c>
      <c r="AT1241" s="16"/>
      <c r="AU1241" s="16">
        <v>0.22177955382662201</v>
      </c>
      <c r="AV1241" s="16">
        <v>0.20008024336844299</v>
      </c>
      <c r="AW1241" s="16"/>
      <c r="AX1241" s="16">
        <v>0.229770286329154</v>
      </c>
      <c r="AY1241" s="16">
        <v>0.13862370035485</v>
      </c>
      <c r="AZ1241" s="16"/>
      <c r="BA1241" s="16">
        <v>0.29472993193607899</v>
      </c>
      <c r="BB1241" s="16">
        <v>0.24338011392300399</v>
      </c>
      <c r="BC1241" s="16"/>
      <c r="BD1241" s="16">
        <v>0.283995383854102</v>
      </c>
      <c r="BE1241" s="16">
        <v>0.19121312264311299</v>
      </c>
    </row>
    <row r="1242" spans="2:57" x14ac:dyDescent="0.35">
      <c r="B1242" t="s">
        <v>855</v>
      </c>
      <c r="C1242" s="16">
        <v>0.20532271649221401</v>
      </c>
      <c r="D1242" s="16">
        <v>0.23760181890773899</v>
      </c>
      <c r="E1242" s="16">
        <v>0.175136243380526</v>
      </c>
      <c r="F1242" s="16"/>
      <c r="G1242" s="16">
        <v>0.253823658279478</v>
      </c>
      <c r="H1242" s="16">
        <v>0.27909327888221502</v>
      </c>
      <c r="I1242" s="16">
        <v>0.24999384715058201</v>
      </c>
      <c r="J1242" s="16">
        <v>0.211206643516517</v>
      </c>
      <c r="K1242" s="16">
        <v>0.146758409113634</v>
      </c>
      <c r="L1242" s="16">
        <v>0.122123744264045</v>
      </c>
      <c r="M1242" s="16"/>
      <c r="N1242" s="16">
        <v>0.201729172536636</v>
      </c>
      <c r="O1242" s="16">
        <v>0.20335078165763301</v>
      </c>
      <c r="P1242" s="16">
        <v>0.19078330004444599</v>
      </c>
      <c r="Q1242" s="16">
        <v>0.23295913350813699</v>
      </c>
      <c r="R1242" s="16"/>
      <c r="S1242" s="16">
        <v>0.17139027201934501</v>
      </c>
      <c r="T1242" s="16">
        <v>0.25860610444988802</v>
      </c>
      <c r="U1242" s="16"/>
      <c r="V1242" s="16">
        <v>0.18038109031983099</v>
      </c>
      <c r="W1242" s="16">
        <v>0.20970646933630899</v>
      </c>
      <c r="X1242" s="16">
        <v>0.20906218807103599</v>
      </c>
      <c r="Y1242" s="16">
        <v>0.286708488120752</v>
      </c>
      <c r="Z1242" s="16"/>
      <c r="AA1242" s="16">
        <v>0.187042989957905</v>
      </c>
      <c r="AB1242" s="16">
        <v>0.17526332205425901</v>
      </c>
      <c r="AC1242" s="16">
        <v>0.24443546700042801</v>
      </c>
      <c r="AD1242" s="16">
        <v>0.228935454463319</v>
      </c>
      <c r="AE1242" s="16">
        <v>0.24773726382861599</v>
      </c>
      <c r="AF1242" s="16">
        <v>0.199389108412865</v>
      </c>
      <c r="AG1242" s="16"/>
      <c r="AH1242" s="16">
        <v>0.25120419896798202</v>
      </c>
      <c r="AI1242" s="16">
        <v>0.16638890199476</v>
      </c>
      <c r="AJ1242" s="16"/>
      <c r="AK1242" s="16">
        <v>0.270079629495933</v>
      </c>
      <c r="AL1242" s="16">
        <v>0.15544697315934</v>
      </c>
      <c r="AM1242" s="16"/>
      <c r="AN1242" s="16">
        <v>0.275208634329632</v>
      </c>
      <c r="AO1242" s="16">
        <v>0.190069526479902</v>
      </c>
      <c r="AP1242" s="16"/>
      <c r="AQ1242" s="16">
        <v>0.244286912103436</v>
      </c>
      <c r="AR1242" s="16">
        <v>0.200552661625957</v>
      </c>
      <c r="AS1242" s="16">
        <v>0.19681101165369</v>
      </c>
      <c r="AT1242" s="16"/>
      <c r="AU1242" s="16">
        <v>0.22434155907011899</v>
      </c>
      <c r="AV1242" s="16">
        <v>0.18652247647706799</v>
      </c>
      <c r="AW1242" s="16"/>
      <c r="AX1242" s="16">
        <v>0.22695992116094199</v>
      </c>
      <c r="AY1242" s="16">
        <v>0.11305661649354699</v>
      </c>
      <c r="AZ1242" s="16"/>
      <c r="BA1242" s="16">
        <v>0.28858478110209002</v>
      </c>
      <c r="BB1242" s="16">
        <v>0.33047348868291498</v>
      </c>
      <c r="BC1242" s="16"/>
      <c r="BD1242" s="16">
        <v>0.28800165528969401</v>
      </c>
      <c r="BE1242" s="16">
        <v>0.178385760012927</v>
      </c>
    </row>
    <row r="1243" spans="2:57" x14ac:dyDescent="0.35">
      <c r="B1243" t="s">
        <v>856</v>
      </c>
      <c r="C1243" s="16">
        <v>0.152648440564224</v>
      </c>
      <c r="D1243" s="16">
        <v>0.18548307390021801</v>
      </c>
      <c r="E1243" s="16">
        <v>0.123011717651657</v>
      </c>
      <c r="F1243" s="16"/>
      <c r="G1243" s="16">
        <v>7.5328280526756594E-2</v>
      </c>
      <c r="H1243" s="16">
        <v>0.14254328587926199</v>
      </c>
      <c r="I1243" s="16">
        <v>0.219780886993518</v>
      </c>
      <c r="J1243" s="16">
        <v>0.13722699710574299</v>
      </c>
      <c r="K1243" s="16">
        <v>0.14562031147471299</v>
      </c>
      <c r="L1243" s="16">
        <v>0.17110279019640501</v>
      </c>
      <c r="M1243" s="16"/>
      <c r="N1243" s="16">
        <v>0.14738279873658799</v>
      </c>
      <c r="O1243" s="16">
        <v>0.153595907865442</v>
      </c>
      <c r="P1243" s="16">
        <v>0.14499578335640401</v>
      </c>
      <c r="Q1243" s="16">
        <v>0.167872663636214</v>
      </c>
      <c r="R1243" s="16"/>
      <c r="S1243" s="16">
        <v>0.14580844694844</v>
      </c>
      <c r="T1243" s="16">
        <v>0.164499846853466</v>
      </c>
      <c r="U1243" s="16"/>
      <c r="V1243" s="16">
        <v>0.124742329974855</v>
      </c>
      <c r="W1243" s="16">
        <v>0.140201648193581</v>
      </c>
      <c r="X1243" s="16">
        <v>0.19394863031142701</v>
      </c>
      <c r="Y1243" s="16">
        <v>0.138101397003105</v>
      </c>
      <c r="Z1243" s="16"/>
      <c r="AA1243" s="16">
        <v>0.113395895460431</v>
      </c>
      <c r="AB1243" s="16">
        <v>0.15277126848422101</v>
      </c>
      <c r="AC1243" s="16">
        <v>0.16089277720369999</v>
      </c>
      <c r="AD1243" s="16">
        <v>0.195977678008947</v>
      </c>
      <c r="AE1243" s="16">
        <v>0.25492136926284398</v>
      </c>
      <c r="AF1243" s="16">
        <v>2.24938109762685E-2</v>
      </c>
      <c r="AG1243" s="16"/>
      <c r="AH1243" s="16">
        <v>0.180634425119408</v>
      </c>
      <c r="AI1243" s="16">
        <v>0.14069749154502401</v>
      </c>
      <c r="AJ1243" s="16"/>
      <c r="AK1243" s="16">
        <v>0.19210806151502999</v>
      </c>
      <c r="AL1243" s="16">
        <v>0.14119919178965401</v>
      </c>
      <c r="AM1243" s="16"/>
      <c r="AN1243" s="16">
        <v>0.21402735599202299</v>
      </c>
      <c r="AO1243" s="16">
        <v>0.144743705588916</v>
      </c>
      <c r="AP1243" s="16"/>
      <c r="AQ1243" s="16">
        <v>0.16018668418756299</v>
      </c>
      <c r="AR1243" s="16">
        <v>0.14324086072643299</v>
      </c>
      <c r="AS1243" s="16">
        <v>0.180545509907794</v>
      </c>
      <c r="AT1243" s="16"/>
      <c r="AU1243" s="16">
        <v>0.173427534167689</v>
      </c>
      <c r="AV1243" s="16">
        <v>0.13085535709526999</v>
      </c>
      <c r="AW1243" s="16"/>
      <c r="AX1243" s="16">
        <v>0.17017726966886301</v>
      </c>
      <c r="AY1243" s="16">
        <v>9.2280872335396905E-2</v>
      </c>
      <c r="AZ1243" s="16"/>
      <c r="BA1243" s="16">
        <v>0.21049070465774999</v>
      </c>
      <c r="BB1243" s="16">
        <v>0.17395360722692599</v>
      </c>
      <c r="BC1243" s="16"/>
      <c r="BD1243" s="16">
        <v>0.207506590393502</v>
      </c>
      <c r="BE1243" s="16">
        <v>0.15461195152930701</v>
      </c>
    </row>
    <row r="1244" spans="2:57" x14ac:dyDescent="0.35">
      <c r="B1244" t="s">
        <v>857</v>
      </c>
      <c r="C1244" s="16">
        <v>0.11861142097861101</v>
      </c>
      <c r="D1244" s="16">
        <v>0.13698996005217801</v>
      </c>
      <c r="E1244" s="16">
        <v>0.102344271531832</v>
      </c>
      <c r="F1244" s="16"/>
      <c r="G1244" s="16">
        <v>0.108598519964919</v>
      </c>
      <c r="H1244" s="16">
        <v>0.10941325475359399</v>
      </c>
      <c r="I1244" s="16">
        <v>0.165611914631389</v>
      </c>
      <c r="J1244" s="16">
        <v>0.123596975512825</v>
      </c>
      <c r="K1244" s="16">
        <v>0.10772048145584399</v>
      </c>
      <c r="L1244" s="16">
        <v>0.100580022840315</v>
      </c>
      <c r="M1244" s="16"/>
      <c r="N1244" s="16">
        <v>0.11986150254266099</v>
      </c>
      <c r="O1244" s="16">
        <v>0.15423244483947199</v>
      </c>
      <c r="P1244" s="16">
        <v>0.103474917039045</v>
      </c>
      <c r="Q1244" s="16">
        <v>0.11100385042086899</v>
      </c>
      <c r="R1244" s="16"/>
      <c r="S1244" s="16">
        <v>0.11212243974217</v>
      </c>
      <c r="T1244" s="16">
        <v>0.12959305151049</v>
      </c>
      <c r="U1244" s="16"/>
      <c r="V1244" s="16">
        <v>0.11728034039400601</v>
      </c>
      <c r="W1244" s="16">
        <v>0.10732036645010599</v>
      </c>
      <c r="X1244" s="16">
        <v>0.1336581384487</v>
      </c>
      <c r="Y1244" s="16">
        <v>0.120382264220826</v>
      </c>
      <c r="Z1244" s="16"/>
      <c r="AA1244" s="16">
        <v>9.3193229349508203E-2</v>
      </c>
      <c r="AB1244" s="16">
        <v>0.12955393749023</v>
      </c>
      <c r="AC1244" s="16">
        <v>0.110186718460016</v>
      </c>
      <c r="AD1244" s="16">
        <v>0.125240085176934</v>
      </c>
      <c r="AE1244" s="16">
        <v>0.195307284388791</v>
      </c>
      <c r="AF1244" s="16">
        <v>0.132750549946654</v>
      </c>
      <c r="AG1244" s="16"/>
      <c r="AH1244" s="16">
        <v>0.148156416997093</v>
      </c>
      <c r="AI1244" s="16">
        <v>8.9916531729255705E-2</v>
      </c>
      <c r="AJ1244" s="16"/>
      <c r="AK1244" s="16">
        <v>0.16506523197555101</v>
      </c>
      <c r="AL1244" s="16">
        <v>9.2568037973104395E-2</v>
      </c>
      <c r="AM1244" s="16"/>
      <c r="AN1244" s="16">
        <v>0.16800286688014501</v>
      </c>
      <c r="AO1244" s="16">
        <v>9.9119145120999605E-2</v>
      </c>
      <c r="AP1244" s="16"/>
      <c r="AQ1244" s="16">
        <v>0.11995046785401001</v>
      </c>
      <c r="AR1244" s="16">
        <v>0.111914719192513</v>
      </c>
      <c r="AS1244" s="16">
        <v>0.14195150808843701</v>
      </c>
      <c r="AT1244" s="16"/>
      <c r="AU1244" s="16">
        <v>0.12658564611265</v>
      </c>
      <c r="AV1244" s="16">
        <v>0.106248979568544</v>
      </c>
      <c r="AW1244" s="16"/>
      <c r="AX1244" s="16">
        <v>0.128886964197547</v>
      </c>
      <c r="AY1244" s="16">
        <v>9.5298898985678795E-2</v>
      </c>
      <c r="AZ1244" s="16"/>
      <c r="BA1244" s="16">
        <v>0.16585473241819701</v>
      </c>
      <c r="BB1244" s="16">
        <v>0.20494301294620801</v>
      </c>
      <c r="BC1244" s="16"/>
      <c r="BD1244" s="16">
        <v>0.154887630896753</v>
      </c>
      <c r="BE1244" s="16">
        <v>0.136841956741695</v>
      </c>
    </row>
    <row r="1245" spans="2:57" x14ac:dyDescent="0.35">
      <c r="B1245" t="s">
        <v>858</v>
      </c>
      <c r="C1245" s="16">
        <v>0.11836569280319199</v>
      </c>
      <c r="D1245" s="16">
        <v>0.16337373469552999</v>
      </c>
      <c r="E1245" s="16">
        <v>7.6860557447815905E-2</v>
      </c>
      <c r="F1245" s="16"/>
      <c r="G1245" s="16">
        <v>0.145864339305565</v>
      </c>
      <c r="H1245" s="16">
        <v>0.14317526673387301</v>
      </c>
      <c r="I1245" s="16">
        <v>0.20398223602950799</v>
      </c>
      <c r="J1245" s="16">
        <v>5.92629406827559E-2</v>
      </c>
      <c r="K1245" s="16">
        <v>5.4980697915197302E-2</v>
      </c>
      <c r="L1245" s="16">
        <v>0.10986490226805</v>
      </c>
      <c r="M1245" s="16"/>
      <c r="N1245" s="16">
        <v>0.139683343263131</v>
      </c>
      <c r="O1245" s="16">
        <v>8.8889555248514995E-2</v>
      </c>
      <c r="P1245" s="16">
        <v>9.9933325423098296E-2</v>
      </c>
      <c r="Q1245" s="16">
        <v>0.15843962988824201</v>
      </c>
      <c r="R1245" s="16"/>
      <c r="S1245" s="16">
        <v>0.13499357095026199</v>
      </c>
      <c r="T1245" s="16">
        <v>9.4441370863895896E-2</v>
      </c>
      <c r="U1245" s="16"/>
      <c r="V1245" s="16">
        <v>8.9041314386683501E-2</v>
      </c>
      <c r="W1245" s="16">
        <v>0.11957131090852301</v>
      </c>
      <c r="X1245" s="16">
        <v>0.134360093667338</v>
      </c>
      <c r="Y1245" s="16">
        <v>0.16830191694097499</v>
      </c>
      <c r="Z1245" s="16"/>
      <c r="AA1245" s="16">
        <v>9.6534481006525605E-2</v>
      </c>
      <c r="AB1245" s="16">
        <v>0.10515867067135</v>
      </c>
      <c r="AC1245" s="16">
        <v>9.3851225418347201E-2</v>
      </c>
      <c r="AD1245" s="16">
        <v>0.14460899072786501</v>
      </c>
      <c r="AE1245" s="16">
        <v>0.19543623255600101</v>
      </c>
      <c r="AF1245" s="16">
        <v>0.142279929633605</v>
      </c>
      <c r="AG1245" s="16"/>
      <c r="AH1245" s="16">
        <v>6.9125105744325302E-2</v>
      </c>
      <c r="AI1245" s="16">
        <v>0.20830784685180101</v>
      </c>
      <c r="AJ1245" s="16"/>
      <c r="AK1245" s="16">
        <v>7.7059872005316402E-2</v>
      </c>
      <c r="AL1245" s="16">
        <v>0.207094065770349</v>
      </c>
      <c r="AM1245" s="16"/>
      <c r="AN1245" s="16">
        <v>5.9447341570414397E-2</v>
      </c>
      <c r="AO1245" s="16">
        <v>0.23400307792483299</v>
      </c>
      <c r="AP1245" s="16"/>
      <c r="AQ1245" s="16">
        <v>4.2432856566128101E-2</v>
      </c>
      <c r="AR1245" s="16">
        <v>7.7549453107677802E-2</v>
      </c>
      <c r="AS1245" s="16">
        <v>0.24831854852770699</v>
      </c>
      <c r="AT1245" s="16"/>
      <c r="AU1245" s="16">
        <v>0.117863268776994</v>
      </c>
      <c r="AV1245" s="16">
        <v>0.115977676050403</v>
      </c>
      <c r="AW1245" s="16"/>
      <c r="AX1245" s="16">
        <v>0.12963943382431001</v>
      </c>
      <c r="AY1245" s="16">
        <v>8.3923531546901201E-2</v>
      </c>
      <c r="AZ1245" s="16"/>
      <c r="BA1245" s="16">
        <v>0.17598386089206799</v>
      </c>
      <c r="BB1245" s="16">
        <v>0.191272776299241</v>
      </c>
      <c r="BC1245" s="16"/>
      <c r="BD1245" s="16">
        <v>0.16666434870390601</v>
      </c>
      <c r="BE1245" s="16">
        <v>0.10345892320969</v>
      </c>
    </row>
    <row r="1246" spans="2:57" x14ac:dyDescent="0.35">
      <c r="B1246" t="s">
        <v>859</v>
      </c>
      <c r="C1246" s="16">
        <v>9.0800081274588801E-2</v>
      </c>
      <c r="D1246" s="16">
        <v>0.12224911377308401</v>
      </c>
      <c r="E1246" s="16">
        <v>6.1877101569288398E-2</v>
      </c>
      <c r="F1246" s="16"/>
      <c r="G1246" s="16">
        <v>0.19234409000765901</v>
      </c>
      <c r="H1246" s="16">
        <v>9.5948258991236698E-2</v>
      </c>
      <c r="I1246" s="16">
        <v>0.13646945652564901</v>
      </c>
      <c r="J1246" s="16">
        <v>9.9368746988013207E-2</v>
      </c>
      <c r="K1246" s="16">
        <v>4.1644983501737301E-2</v>
      </c>
      <c r="L1246" s="16">
        <v>2.4628815695395899E-2</v>
      </c>
      <c r="M1246" s="16"/>
      <c r="N1246" s="16">
        <v>7.2179507164879003E-2</v>
      </c>
      <c r="O1246" s="16">
        <v>0.1113225898251</v>
      </c>
      <c r="P1246" s="16">
        <v>8.7118817306989199E-2</v>
      </c>
      <c r="Q1246" s="16">
        <v>9.2122273147346903E-2</v>
      </c>
      <c r="R1246" s="16"/>
      <c r="S1246" s="16">
        <v>7.2498014594554697E-2</v>
      </c>
      <c r="T1246" s="16">
        <v>0.11934031813932</v>
      </c>
      <c r="U1246" s="16"/>
      <c r="V1246" s="16">
        <v>9.1741142151834404E-2</v>
      </c>
      <c r="W1246" s="16">
        <v>7.5943359149058795E-2</v>
      </c>
      <c r="X1246" s="16">
        <v>0.10347699656515</v>
      </c>
      <c r="Y1246" s="16">
        <v>0.126541918592048</v>
      </c>
      <c r="Z1246" s="16"/>
      <c r="AA1246" s="16">
        <v>8.0988229132507403E-2</v>
      </c>
      <c r="AB1246" s="16">
        <v>5.09196168244785E-2</v>
      </c>
      <c r="AC1246" s="16">
        <v>5.25382736100957E-2</v>
      </c>
      <c r="AD1246" s="16">
        <v>0.141145175661301</v>
      </c>
      <c r="AE1246" s="16">
        <v>0.15859785214852801</v>
      </c>
      <c r="AF1246" s="16">
        <v>2.20435804172106E-2</v>
      </c>
      <c r="AG1246" s="16"/>
      <c r="AH1246" s="16">
        <v>0.118204990204498</v>
      </c>
      <c r="AI1246" s="16">
        <v>6.8679084890346298E-2</v>
      </c>
      <c r="AJ1246" s="16"/>
      <c r="AK1246" s="16">
        <v>0.120879877428009</v>
      </c>
      <c r="AL1246" s="16">
        <v>7.2738369582706394E-2</v>
      </c>
      <c r="AM1246" s="16"/>
      <c r="AN1246" s="16">
        <v>0.122684427166301</v>
      </c>
      <c r="AO1246" s="16">
        <v>8.9619856670533807E-2</v>
      </c>
      <c r="AP1246" s="16"/>
      <c r="AQ1246" s="16">
        <v>9.4711903656749599E-2</v>
      </c>
      <c r="AR1246" s="16">
        <v>6.4103399087425905E-2</v>
      </c>
      <c r="AS1246" s="16">
        <v>0.138960752094551</v>
      </c>
      <c r="AT1246" s="16"/>
      <c r="AU1246" s="16">
        <v>8.3975224930686501E-2</v>
      </c>
      <c r="AV1246" s="16">
        <v>0.100421369925988</v>
      </c>
      <c r="AW1246" s="16"/>
      <c r="AX1246" s="16">
        <v>9.8848823435375405E-2</v>
      </c>
      <c r="AY1246" s="16">
        <v>6.0856291217757701E-2</v>
      </c>
      <c r="AZ1246" s="16"/>
      <c r="BA1246" s="16">
        <v>0.157425102112141</v>
      </c>
      <c r="BB1246" s="16">
        <v>0.13800915849638501</v>
      </c>
      <c r="BC1246" s="16"/>
      <c r="BD1246" s="16">
        <v>0.13320753986056</v>
      </c>
      <c r="BE1246" s="16">
        <v>7.3941166472546296E-2</v>
      </c>
    </row>
    <row r="1247" spans="2:57" x14ac:dyDescent="0.35">
      <c r="B1247" t="s">
        <v>860</v>
      </c>
      <c r="C1247" s="16">
        <v>7.3511933536294705E-2</v>
      </c>
      <c r="D1247" s="16">
        <v>9.3079841203614302E-2</v>
      </c>
      <c r="E1247" s="16">
        <v>5.4094011875846101E-2</v>
      </c>
      <c r="F1247" s="16"/>
      <c r="G1247" s="16">
        <v>0.121375159743159</v>
      </c>
      <c r="H1247" s="16">
        <v>0.12834636139950101</v>
      </c>
      <c r="I1247" s="16">
        <v>8.1707243969520504E-2</v>
      </c>
      <c r="J1247" s="16">
        <v>4.3953201802018102E-2</v>
      </c>
      <c r="K1247" s="16">
        <v>5.3435601646405699E-2</v>
      </c>
      <c r="L1247" s="16">
        <v>3.1361899811947203E-2</v>
      </c>
      <c r="M1247" s="16"/>
      <c r="N1247" s="16">
        <v>6.6770342906308802E-2</v>
      </c>
      <c r="O1247" s="16">
        <v>6.2664329278977707E-2</v>
      </c>
      <c r="P1247" s="16">
        <v>8.3399478144358899E-2</v>
      </c>
      <c r="Q1247" s="16">
        <v>7.18891361810928E-2</v>
      </c>
      <c r="R1247" s="16"/>
      <c r="S1247" s="16">
        <v>6.00253508000861E-2</v>
      </c>
      <c r="T1247" s="16">
        <v>9.4608818100799505E-2</v>
      </c>
      <c r="U1247" s="16"/>
      <c r="V1247" s="16">
        <v>6.3973290988059206E-2</v>
      </c>
      <c r="W1247" s="16">
        <v>5.6619332311588201E-2</v>
      </c>
      <c r="X1247" s="16">
        <v>0.102043091434391</v>
      </c>
      <c r="Y1247" s="16">
        <v>7.8583471024345694E-2</v>
      </c>
      <c r="Z1247" s="16"/>
      <c r="AA1247" s="16">
        <v>4.3659949541807901E-2</v>
      </c>
      <c r="AB1247" s="16">
        <v>4.64674768460989E-2</v>
      </c>
      <c r="AC1247" s="16">
        <v>0.102315070006867</v>
      </c>
      <c r="AD1247" s="16">
        <v>0.13535822682440499</v>
      </c>
      <c r="AE1247" s="16">
        <v>9.1792280307774102E-2</v>
      </c>
      <c r="AF1247" s="16">
        <v>3.5282941504804301E-2</v>
      </c>
      <c r="AG1247" s="16"/>
      <c r="AH1247" s="16">
        <v>0.104551358683988</v>
      </c>
      <c r="AI1247" s="16">
        <v>5.40032149385287E-2</v>
      </c>
      <c r="AJ1247" s="16"/>
      <c r="AK1247" s="16">
        <v>0.100784680925011</v>
      </c>
      <c r="AL1247" s="16">
        <v>6.4120234600812898E-2</v>
      </c>
      <c r="AM1247" s="16"/>
      <c r="AN1247" s="16">
        <v>0.10080141150043501</v>
      </c>
      <c r="AO1247" s="16">
        <v>8.2689702871491799E-2</v>
      </c>
      <c r="AP1247" s="16"/>
      <c r="AQ1247" s="16">
        <v>5.5994577081133402E-2</v>
      </c>
      <c r="AR1247" s="16">
        <v>6.9234935475255194E-2</v>
      </c>
      <c r="AS1247" s="16">
        <v>0.101886325004902</v>
      </c>
      <c r="AT1247" s="16"/>
      <c r="AU1247" s="16">
        <v>8.2044295429848299E-2</v>
      </c>
      <c r="AV1247" s="16">
        <v>5.9704175690286403E-2</v>
      </c>
      <c r="AW1247" s="16"/>
      <c r="AX1247" s="16">
        <v>7.7726299343738703E-2</v>
      </c>
      <c r="AY1247" s="16">
        <v>7.1645054288078699E-2</v>
      </c>
      <c r="AZ1247" s="16"/>
      <c r="BA1247" s="16">
        <v>0.146712354113158</v>
      </c>
      <c r="BB1247" s="16">
        <v>0.13392623353647401</v>
      </c>
      <c r="BC1247" s="16"/>
      <c r="BD1247" s="16">
        <v>9.3079525081432593E-2</v>
      </c>
      <c r="BE1247" s="16">
        <v>8.4353317822285598E-2</v>
      </c>
    </row>
    <row r="1248" spans="2:57" x14ac:dyDescent="0.35">
      <c r="B1248" t="s">
        <v>861</v>
      </c>
      <c r="C1248" s="16">
        <v>5.5367657146099501E-2</v>
      </c>
      <c r="D1248" s="16">
        <v>7.9574687204134395E-2</v>
      </c>
      <c r="E1248" s="16">
        <v>3.2964252529111303E-2</v>
      </c>
      <c r="F1248" s="16"/>
      <c r="G1248" s="16">
        <v>0.1001237561007</v>
      </c>
      <c r="H1248" s="16">
        <v>7.5647645783726306E-2</v>
      </c>
      <c r="I1248" s="16">
        <v>8.7954439610684595E-2</v>
      </c>
      <c r="J1248" s="16">
        <v>4.12033296695197E-2</v>
      </c>
      <c r="K1248" s="16">
        <v>2.9590394007543801E-2</v>
      </c>
      <c r="L1248" s="16">
        <v>1.8151672389150601E-2</v>
      </c>
      <c r="M1248" s="16"/>
      <c r="N1248" s="16">
        <v>5.08567729490789E-2</v>
      </c>
      <c r="O1248" s="16">
        <v>3.9565938974785102E-2</v>
      </c>
      <c r="P1248" s="16">
        <v>4.6881939999811703E-2</v>
      </c>
      <c r="Q1248" s="16">
        <v>8.5981643443006503E-2</v>
      </c>
      <c r="R1248" s="16"/>
      <c r="S1248" s="16">
        <v>4.9506287295290601E-2</v>
      </c>
      <c r="T1248" s="16">
        <v>6.4770311531737401E-2</v>
      </c>
      <c r="U1248" s="16"/>
      <c r="V1248" s="16">
        <v>3.0753050607671601E-2</v>
      </c>
      <c r="W1248" s="16">
        <v>4.7858331478576502E-2</v>
      </c>
      <c r="X1248" s="16">
        <v>6.9595835734423003E-2</v>
      </c>
      <c r="Y1248" s="16">
        <v>0.165498308573125</v>
      </c>
      <c r="Z1248" s="16"/>
      <c r="AA1248" s="16">
        <v>5.1883110868802297E-2</v>
      </c>
      <c r="AB1248" s="16">
        <v>3.1371223895372398E-2</v>
      </c>
      <c r="AC1248" s="16">
        <v>2.2410058090043899E-2</v>
      </c>
      <c r="AD1248" s="16">
        <v>8.9107510685480604E-2</v>
      </c>
      <c r="AE1248" s="16">
        <v>5.5813124927416198E-2</v>
      </c>
      <c r="AF1248" s="16">
        <v>0.109592732399072</v>
      </c>
      <c r="AG1248" s="16"/>
      <c r="AH1248" s="16">
        <v>5.0117511433559997E-2</v>
      </c>
      <c r="AI1248" s="16">
        <v>8.7611708262622504E-2</v>
      </c>
      <c r="AJ1248" s="16"/>
      <c r="AK1248" s="16">
        <v>5.8042185396974498E-2</v>
      </c>
      <c r="AL1248" s="16">
        <v>6.7860778782767806E-2</v>
      </c>
      <c r="AM1248" s="16"/>
      <c r="AN1248" s="16">
        <v>5.3860190340100499E-2</v>
      </c>
      <c r="AO1248" s="16">
        <v>8.9966840853596894E-2</v>
      </c>
      <c r="AP1248" s="16"/>
      <c r="AQ1248" s="16">
        <v>1.8483402187802599E-2</v>
      </c>
      <c r="AR1248" s="16">
        <v>2.3324249124708801E-2</v>
      </c>
      <c r="AS1248" s="16">
        <v>0.13322274109584101</v>
      </c>
      <c r="AT1248" s="16"/>
      <c r="AU1248" s="16">
        <v>5.8216837327948599E-2</v>
      </c>
      <c r="AV1248" s="16">
        <v>5.2981350308469802E-2</v>
      </c>
      <c r="AW1248" s="16"/>
      <c r="AX1248" s="16">
        <v>6.1588710046116303E-2</v>
      </c>
      <c r="AY1248" s="16">
        <v>3.0942236907750099E-2</v>
      </c>
      <c r="AZ1248" s="16"/>
      <c r="BA1248" s="16">
        <v>9.1439841022566901E-2</v>
      </c>
      <c r="BB1248" s="16">
        <v>8.6470153220120305E-2</v>
      </c>
      <c r="BC1248" s="16"/>
      <c r="BD1248" s="16">
        <v>9.0667050542408603E-2</v>
      </c>
      <c r="BE1248" s="16">
        <v>3.83825623555165E-2</v>
      </c>
    </row>
    <row r="1249" spans="2:57" x14ac:dyDescent="0.35">
      <c r="B1249" t="s">
        <v>755</v>
      </c>
      <c r="C1249" s="16">
        <v>5.2957831714202701E-2</v>
      </c>
      <c r="D1249" s="16">
        <v>7.0699601463676306E-2</v>
      </c>
      <c r="E1249" s="16">
        <v>3.66579170484371E-2</v>
      </c>
      <c r="F1249" s="16"/>
      <c r="G1249" s="16">
        <v>4.50919563427074E-2</v>
      </c>
      <c r="H1249" s="16">
        <v>4.7557546989235901E-2</v>
      </c>
      <c r="I1249" s="16">
        <v>8.6196978795520907E-2</v>
      </c>
      <c r="J1249" s="16">
        <v>4.8958008568105803E-2</v>
      </c>
      <c r="K1249" s="16">
        <v>5.3278825154701302E-2</v>
      </c>
      <c r="L1249" s="16">
        <v>3.9087632763900503E-2</v>
      </c>
      <c r="M1249" s="16"/>
      <c r="N1249" s="16">
        <v>4.9494721670946699E-2</v>
      </c>
      <c r="O1249" s="16">
        <v>6.5237264537683595E-2</v>
      </c>
      <c r="P1249" s="16">
        <v>6.1296587228730097E-2</v>
      </c>
      <c r="Q1249" s="16">
        <v>3.1337727650200001E-2</v>
      </c>
      <c r="R1249" s="16"/>
      <c r="S1249" s="16">
        <v>4.4060864180736403E-2</v>
      </c>
      <c r="T1249" s="16">
        <v>6.6919792812996995E-2</v>
      </c>
      <c r="U1249" s="16"/>
      <c r="V1249" s="16">
        <v>5.1463696952900699E-2</v>
      </c>
      <c r="W1249" s="16">
        <v>4.7347080371286397E-2</v>
      </c>
      <c r="X1249" s="16">
        <v>4.9786757172468402E-2</v>
      </c>
      <c r="Y1249" s="16">
        <v>0.132058708069236</v>
      </c>
      <c r="Z1249" s="16"/>
      <c r="AA1249" s="16">
        <v>5.2710437435654303E-2</v>
      </c>
      <c r="AB1249" s="16">
        <v>5.1710432308576498E-2</v>
      </c>
      <c r="AC1249" s="16">
        <v>0</v>
      </c>
      <c r="AD1249" s="16">
        <v>7.0990791240668094E-2</v>
      </c>
      <c r="AE1249" s="16">
        <v>7.9486262205306898E-2</v>
      </c>
      <c r="AF1249" s="16">
        <v>2.95596739952796E-2</v>
      </c>
      <c r="AG1249" s="16"/>
      <c r="AH1249" s="16">
        <v>0.105625070276369</v>
      </c>
      <c r="AI1249" s="16">
        <v>9.0491715802134207E-3</v>
      </c>
      <c r="AJ1249" s="16"/>
      <c r="AK1249" s="16">
        <v>0.105015327576788</v>
      </c>
      <c r="AL1249" s="16">
        <v>0</v>
      </c>
      <c r="AM1249" s="16"/>
      <c r="AN1249" s="16">
        <v>0.12388621842240199</v>
      </c>
      <c r="AO1249" s="16">
        <v>7.8148855938635301E-3</v>
      </c>
      <c r="AP1249" s="16"/>
      <c r="AQ1249" s="16">
        <v>0.10146827439316899</v>
      </c>
      <c r="AR1249" s="16">
        <v>2.5752575987874299E-2</v>
      </c>
      <c r="AS1249" s="16">
        <v>6.3092957291191298E-2</v>
      </c>
      <c r="AT1249" s="16"/>
      <c r="AU1249" s="16">
        <v>6.1409331868507201E-2</v>
      </c>
      <c r="AV1249" s="16">
        <v>4.3934347897742601E-2</v>
      </c>
      <c r="AW1249" s="16"/>
      <c r="AX1249" s="16">
        <v>6.2811489869733506E-2</v>
      </c>
      <c r="AY1249" s="16">
        <v>1.17932025025312E-2</v>
      </c>
      <c r="AZ1249" s="16"/>
      <c r="BA1249" s="16">
        <v>7.0025284497505294E-2</v>
      </c>
      <c r="BB1249" s="16">
        <v>5.1261625118717798E-2</v>
      </c>
      <c r="BC1249" s="16"/>
      <c r="BD1249" s="16">
        <v>6.6466095464266794E-2</v>
      </c>
      <c r="BE1249" s="16">
        <v>5.8089546395672098E-2</v>
      </c>
    </row>
    <row r="1250" spans="2:57" x14ac:dyDescent="0.35">
      <c r="B1250" t="s">
        <v>862</v>
      </c>
      <c r="C1250" s="16">
        <v>5.09511487140243E-2</v>
      </c>
      <c r="D1250" s="16">
        <v>6.8836199844467802E-2</v>
      </c>
      <c r="E1250" s="16">
        <v>3.4496007232675999E-2</v>
      </c>
      <c r="F1250" s="16"/>
      <c r="G1250" s="16">
        <v>3.93082532077971E-2</v>
      </c>
      <c r="H1250" s="16">
        <v>6.6368999252594096E-2</v>
      </c>
      <c r="I1250" s="16">
        <v>6.34359070969924E-2</v>
      </c>
      <c r="J1250" s="16">
        <v>4.24033500352472E-2</v>
      </c>
      <c r="K1250" s="16">
        <v>2.1563323386747501E-2</v>
      </c>
      <c r="L1250" s="16">
        <v>6.4640860356658406E-2</v>
      </c>
      <c r="M1250" s="16"/>
      <c r="N1250" s="16">
        <v>4.4123190204537401E-2</v>
      </c>
      <c r="O1250" s="16">
        <v>5.9321951443952102E-2</v>
      </c>
      <c r="P1250" s="16">
        <v>5.23074684133455E-2</v>
      </c>
      <c r="Q1250" s="16">
        <v>4.6352575734360101E-2</v>
      </c>
      <c r="R1250" s="16"/>
      <c r="S1250" s="16">
        <v>5.2458763003765597E-2</v>
      </c>
      <c r="T1250" s="16">
        <v>4.9183490011467698E-2</v>
      </c>
      <c r="U1250" s="16"/>
      <c r="V1250" s="16">
        <v>2.8036377221903001E-2</v>
      </c>
      <c r="W1250" s="16">
        <v>2.7851372810233199E-2</v>
      </c>
      <c r="X1250" s="16">
        <v>8.8180535426326007E-2</v>
      </c>
      <c r="Y1250" s="16">
        <v>0.12761393175240901</v>
      </c>
      <c r="Z1250" s="16"/>
      <c r="AA1250" s="16">
        <v>1.45501234850822E-2</v>
      </c>
      <c r="AB1250" s="16">
        <v>1.3895936169371299E-2</v>
      </c>
      <c r="AC1250" s="16">
        <v>4.9465960233314801E-2</v>
      </c>
      <c r="AD1250" s="16">
        <v>0.116404427663307</v>
      </c>
      <c r="AE1250" s="16">
        <v>0.107994863311837</v>
      </c>
      <c r="AF1250" s="16">
        <v>0.11211879525112201</v>
      </c>
      <c r="AG1250" s="16"/>
      <c r="AH1250" s="16">
        <v>9.0578882961614093E-2</v>
      </c>
      <c r="AI1250" s="16">
        <v>2.1189673220311601E-2</v>
      </c>
      <c r="AJ1250" s="16"/>
      <c r="AK1250" s="16">
        <v>8.4529064959855599E-2</v>
      </c>
      <c r="AL1250" s="16">
        <v>2.8033470798560299E-2</v>
      </c>
      <c r="AM1250" s="16"/>
      <c r="AN1250" s="16">
        <v>9.8370595669017902E-2</v>
      </c>
      <c r="AO1250" s="16">
        <v>1.91564220334151E-2</v>
      </c>
      <c r="AP1250" s="16"/>
      <c r="AQ1250" s="16">
        <v>7.1538280605525001E-2</v>
      </c>
      <c r="AR1250" s="16">
        <v>5.7489041143118799E-2</v>
      </c>
      <c r="AS1250" s="16">
        <v>3.63362263389225E-2</v>
      </c>
      <c r="AT1250" s="16"/>
      <c r="AU1250" s="16">
        <v>5.4040075470939399E-2</v>
      </c>
      <c r="AV1250" s="16">
        <v>4.8205417453511298E-2</v>
      </c>
      <c r="AW1250" s="16"/>
      <c r="AX1250" s="16">
        <v>5.4849789360847397E-2</v>
      </c>
      <c r="AY1250" s="16">
        <v>4.3946989659431397E-2</v>
      </c>
      <c r="AZ1250" s="16"/>
      <c r="BA1250" s="16">
        <v>7.5083246705676204E-2</v>
      </c>
      <c r="BB1250" s="16">
        <v>4.0677435725331501E-2</v>
      </c>
      <c r="BC1250" s="16"/>
      <c r="BD1250" s="16">
        <v>6.7273235685602506E-2</v>
      </c>
      <c r="BE1250" s="16">
        <v>4.9388833580945701E-2</v>
      </c>
    </row>
    <row r="1251" spans="2:57" x14ac:dyDescent="0.35">
      <c r="B1251" t="s">
        <v>863</v>
      </c>
      <c r="C1251" s="16">
        <v>4.9903075036471997E-2</v>
      </c>
      <c r="D1251" s="16">
        <v>6.4464449540553401E-2</v>
      </c>
      <c r="E1251" s="16">
        <v>3.5000846851912501E-2</v>
      </c>
      <c r="F1251" s="16"/>
      <c r="G1251" s="16">
        <v>4.2745381499422301E-2</v>
      </c>
      <c r="H1251" s="16">
        <v>6.7788790416568198E-2</v>
      </c>
      <c r="I1251" s="16">
        <v>8.8854278917139304E-2</v>
      </c>
      <c r="J1251" s="16">
        <v>6.3599729334804303E-2</v>
      </c>
      <c r="K1251" s="16">
        <v>1.49210456363825E-2</v>
      </c>
      <c r="L1251" s="16">
        <v>2.6007087942308799E-2</v>
      </c>
      <c r="M1251" s="16"/>
      <c r="N1251" s="16">
        <v>4.8331576234158603E-2</v>
      </c>
      <c r="O1251" s="16">
        <v>2.2504113533276499E-2</v>
      </c>
      <c r="P1251" s="16">
        <v>4.0277805397828097E-2</v>
      </c>
      <c r="Q1251" s="16">
        <v>9.0352539351896799E-2</v>
      </c>
      <c r="R1251" s="16"/>
      <c r="S1251" s="16">
        <v>4.8368556655201497E-2</v>
      </c>
      <c r="T1251" s="16">
        <v>5.2718184427668097E-2</v>
      </c>
      <c r="U1251" s="16"/>
      <c r="V1251" s="16">
        <v>4.48437124616205E-2</v>
      </c>
      <c r="W1251" s="16">
        <v>3.9693097644607399E-2</v>
      </c>
      <c r="X1251" s="16">
        <v>6.2708926267796797E-2</v>
      </c>
      <c r="Y1251" s="16">
        <v>7.94485258258366E-2</v>
      </c>
      <c r="Z1251" s="16"/>
      <c r="AA1251" s="16">
        <v>2.79862570010793E-2</v>
      </c>
      <c r="AB1251" s="16">
        <v>4.3068804705671697E-2</v>
      </c>
      <c r="AC1251" s="16">
        <v>9.4519625776241095E-2</v>
      </c>
      <c r="AD1251" s="16">
        <v>7.3336061514878703E-2</v>
      </c>
      <c r="AE1251" s="16">
        <v>5.9780355459616699E-2</v>
      </c>
      <c r="AF1251" s="16">
        <v>3.3656277719808801E-2</v>
      </c>
      <c r="AG1251" s="16"/>
      <c r="AH1251" s="16">
        <v>6.3585272245912802E-2</v>
      </c>
      <c r="AI1251" s="16">
        <v>4.4618042132342002E-2</v>
      </c>
      <c r="AJ1251" s="16"/>
      <c r="AK1251" s="16">
        <v>6.5285826596601093E-2</v>
      </c>
      <c r="AL1251" s="16">
        <v>5.1551275317175897E-2</v>
      </c>
      <c r="AM1251" s="16"/>
      <c r="AN1251" s="16">
        <v>6.6213421013925494E-2</v>
      </c>
      <c r="AO1251" s="16">
        <v>5.7038048239738202E-2</v>
      </c>
      <c r="AP1251" s="16"/>
      <c r="AQ1251" s="16">
        <v>4.2407182834659898E-2</v>
      </c>
      <c r="AR1251" s="16">
        <v>3.3515282558850203E-2</v>
      </c>
      <c r="AS1251" s="16">
        <v>8.6173388332298595E-2</v>
      </c>
      <c r="AT1251" s="16"/>
      <c r="AU1251" s="16">
        <v>5.5264757275444797E-2</v>
      </c>
      <c r="AV1251" s="16">
        <v>4.4463534915301403E-2</v>
      </c>
      <c r="AW1251" s="16"/>
      <c r="AX1251" s="16">
        <v>5.8817833538280101E-2</v>
      </c>
      <c r="AY1251" s="16">
        <v>1.32769897434587E-2</v>
      </c>
      <c r="AZ1251" s="16"/>
      <c r="BA1251" s="16">
        <v>9.2588767336269195E-2</v>
      </c>
      <c r="BB1251" s="16">
        <v>0.12232663638267199</v>
      </c>
      <c r="BC1251" s="16"/>
      <c r="BD1251" s="16">
        <v>8.5788220023483894E-2</v>
      </c>
      <c r="BE1251" s="16">
        <v>2.9457872918756501E-2</v>
      </c>
    </row>
    <row r="1252" spans="2:57" x14ac:dyDescent="0.35">
      <c r="B1252" t="s">
        <v>864</v>
      </c>
      <c r="C1252" s="16">
        <v>4.7544677949953602E-2</v>
      </c>
      <c r="D1252" s="16">
        <v>6.1307286839554699E-2</v>
      </c>
      <c r="E1252" s="16">
        <v>3.4963183320993199E-2</v>
      </c>
      <c r="F1252" s="16"/>
      <c r="G1252" s="16">
        <v>4.4506777638988297E-2</v>
      </c>
      <c r="H1252" s="16">
        <v>6.4254053446418796E-2</v>
      </c>
      <c r="I1252" s="16">
        <v>6.01535372686594E-2</v>
      </c>
      <c r="J1252" s="16">
        <v>2.3845859433043799E-2</v>
      </c>
      <c r="K1252" s="16">
        <v>4.8511590496581297E-2</v>
      </c>
      <c r="L1252" s="16">
        <v>4.2579848497973402E-2</v>
      </c>
      <c r="M1252" s="16"/>
      <c r="N1252" s="16">
        <v>4.3193701854894802E-2</v>
      </c>
      <c r="O1252" s="16">
        <v>6.6146061371559206E-2</v>
      </c>
      <c r="P1252" s="16">
        <v>3.4798989796640603E-2</v>
      </c>
      <c r="Q1252" s="16">
        <v>5.4918933496780599E-2</v>
      </c>
      <c r="R1252" s="16"/>
      <c r="S1252" s="16">
        <v>4.2982135067325102E-2</v>
      </c>
      <c r="T1252" s="16">
        <v>5.4908172929500398E-2</v>
      </c>
      <c r="U1252" s="16"/>
      <c r="V1252" s="16">
        <v>5.4434359798159603E-2</v>
      </c>
      <c r="W1252" s="16">
        <v>3.9681841026926602E-2</v>
      </c>
      <c r="X1252" s="16">
        <v>4.3403186317708002E-2</v>
      </c>
      <c r="Y1252" s="16">
        <v>0.10405173898669901</v>
      </c>
      <c r="Z1252" s="16"/>
      <c r="AA1252" s="16">
        <v>2.8967136056119201E-2</v>
      </c>
      <c r="AB1252" s="16">
        <v>2.8750901268989101E-2</v>
      </c>
      <c r="AC1252" s="16">
        <v>9.9338031916804001E-2</v>
      </c>
      <c r="AD1252" s="16">
        <v>5.95029587593809E-2</v>
      </c>
      <c r="AE1252" s="16">
        <v>8.9090304356224406E-2</v>
      </c>
      <c r="AF1252" s="16">
        <v>2.24938109762685E-2</v>
      </c>
      <c r="AG1252" s="16"/>
      <c r="AH1252" s="16">
        <v>7.4651080656859395E-2</v>
      </c>
      <c r="AI1252" s="16">
        <v>3.5771522134223598E-2</v>
      </c>
      <c r="AJ1252" s="16"/>
      <c r="AK1252" s="16">
        <v>6.1463011344414703E-2</v>
      </c>
      <c r="AL1252" s="16">
        <v>5.1579468131371403E-2</v>
      </c>
      <c r="AM1252" s="16"/>
      <c r="AN1252" s="16">
        <v>7.2808952835661203E-2</v>
      </c>
      <c r="AO1252" s="16">
        <v>4.0571210312443498E-2</v>
      </c>
      <c r="AP1252" s="16"/>
      <c r="AQ1252" s="16">
        <v>5.6974623849225497E-2</v>
      </c>
      <c r="AR1252" s="16">
        <v>4.4803848039163797E-2</v>
      </c>
      <c r="AS1252" s="16">
        <v>5.5295972035210902E-2</v>
      </c>
      <c r="AT1252" s="16"/>
      <c r="AU1252" s="16">
        <v>5.3364746730390503E-2</v>
      </c>
      <c r="AV1252" s="16">
        <v>4.1524303193205103E-2</v>
      </c>
      <c r="AW1252" s="16"/>
      <c r="AX1252" s="16">
        <v>5.2042636913009997E-2</v>
      </c>
      <c r="AY1252" s="16">
        <v>2.0749289255385502E-2</v>
      </c>
      <c r="AZ1252" s="16"/>
      <c r="BA1252" s="16">
        <v>8.3824990731756699E-2</v>
      </c>
      <c r="BB1252" s="16">
        <v>9.2272450905744693E-2</v>
      </c>
      <c r="BC1252" s="16"/>
      <c r="BD1252" s="16">
        <v>5.7348487410426703E-2</v>
      </c>
      <c r="BE1252" s="16">
        <v>6.2864684097737406E-2</v>
      </c>
    </row>
    <row r="1253" spans="2:57" x14ac:dyDescent="0.35">
      <c r="B1253" t="s">
        <v>754</v>
      </c>
      <c r="C1253" s="16">
        <v>4.7007755453849297E-2</v>
      </c>
      <c r="D1253" s="16">
        <v>6.4240924432536997E-2</v>
      </c>
      <c r="E1253" s="16">
        <v>3.1132161232096601E-2</v>
      </c>
      <c r="F1253" s="16"/>
      <c r="G1253" s="16">
        <v>8.9022730140077194E-2</v>
      </c>
      <c r="H1253" s="16">
        <v>4.0304324806356498E-2</v>
      </c>
      <c r="I1253" s="16">
        <v>6.9064583295736601E-2</v>
      </c>
      <c r="J1253" s="16">
        <v>2.3191505497623999E-2</v>
      </c>
      <c r="K1253" s="16">
        <v>3.1499993566906997E-2</v>
      </c>
      <c r="L1253" s="16">
        <v>4.1512872742475698E-2</v>
      </c>
      <c r="M1253" s="16"/>
      <c r="N1253" s="16">
        <v>5.1336366466377903E-2</v>
      </c>
      <c r="O1253" s="16">
        <v>4.5205909978114502E-2</v>
      </c>
      <c r="P1253" s="16">
        <v>4.3422860643058003E-2</v>
      </c>
      <c r="Q1253" s="16">
        <v>5.12472113480077E-2</v>
      </c>
      <c r="R1253" s="16"/>
      <c r="S1253" s="16">
        <v>5.9270846934222902E-2</v>
      </c>
      <c r="T1253" s="16">
        <v>2.8961335647537102E-2</v>
      </c>
      <c r="U1253" s="16"/>
      <c r="V1253" s="16">
        <v>4.04318027024183E-2</v>
      </c>
      <c r="W1253" s="16">
        <v>3.2512638414204799E-2</v>
      </c>
      <c r="X1253" s="16">
        <v>6.2290983525596998E-2</v>
      </c>
      <c r="Y1253" s="16">
        <v>0.105388573077912</v>
      </c>
      <c r="Z1253" s="16"/>
      <c r="AA1253" s="16">
        <v>4.1370739470272498E-2</v>
      </c>
      <c r="AB1253" s="16">
        <v>3.5748392733034401E-2</v>
      </c>
      <c r="AC1253" s="16">
        <v>8.9633424096920503E-3</v>
      </c>
      <c r="AD1253" s="16">
        <v>7.17187696777212E-2</v>
      </c>
      <c r="AE1253" s="16">
        <v>5.7668929996764901E-2</v>
      </c>
      <c r="AF1253" s="16">
        <v>0.10302884848117</v>
      </c>
      <c r="AG1253" s="16"/>
      <c r="AH1253" s="16">
        <v>6.9656074496301902E-3</v>
      </c>
      <c r="AI1253" s="16">
        <v>0.124699947558855</v>
      </c>
      <c r="AJ1253" s="16"/>
      <c r="AK1253" s="16">
        <v>8.22044228499858E-3</v>
      </c>
      <c r="AL1253" s="16">
        <v>0.125368140010816</v>
      </c>
      <c r="AM1253" s="16"/>
      <c r="AN1253" s="16">
        <v>5.3870783952486498E-3</v>
      </c>
      <c r="AO1253" s="16">
        <v>0.12545145194402901</v>
      </c>
      <c r="AP1253" s="16"/>
      <c r="AQ1253" s="16">
        <v>2.2599622560633598E-2</v>
      </c>
      <c r="AR1253" s="16">
        <v>2.04112174702538E-2</v>
      </c>
      <c r="AS1253" s="16">
        <v>0.109539752677105</v>
      </c>
      <c r="AT1253" s="16"/>
      <c r="AU1253" s="16">
        <v>5.4550772785582798E-2</v>
      </c>
      <c r="AV1253" s="16">
        <v>3.8949739313838098E-2</v>
      </c>
      <c r="AW1253" s="16"/>
      <c r="AX1253" s="16">
        <v>4.8710835892213603E-2</v>
      </c>
      <c r="AY1253" s="16">
        <v>3.5143815432521E-2</v>
      </c>
      <c r="AZ1253" s="16"/>
      <c r="BA1253" s="16">
        <v>6.3100848822737796E-2</v>
      </c>
      <c r="BB1253" s="16">
        <v>5.73175753020373E-2</v>
      </c>
      <c r="BC1253" s="16"/>
      <c r="BD1253" s="16">
        <v>5.8004736167979E-2</v>
      </c>
      <c r="BE1253" s="16">
        <v>3.97146744679669E-2</v>
      </c>
    </row>
    <row r="1254" spans="2:57" x14ac:dyDescent="0.35">
      <c r="B1254" t="s">
        <v>865</v>
      </c>
      <c r="C1254" s="16">
        <v>4.6639056000556102E-2</v>
      </c>
      <c r="D1254" s="16">
        <v>6.5302002337492795E-2</v>
      </c>
      <c r="E1254" s="16">
        <v>2.9404952058189701E-2</v>
      </c>
      <c r="F1254" s="16"/>
      <c r="G1254" s="16">
        <v>9.2231238053803899E-2</v>
      </c>
      <c r="H1254" s="16">
        <v>7.5187975934749698E-2</v>
      </c>
      <c r="I1254" s="16">
        <v>9.4364733742476697E-2</v>
      </c>
      <c r="J1254" s="16">
        <v>2.9762272210887699E-2</v>
      </c>
      <c r="K1254" s="16">
        <v>7.4636577953464999E-3</v>
      </c>
      <c r="L1254" s="16">
        <v>2.8491605484893602E-3</v>
      </c>
      <c r="M1254" s="16"/>
      <c r="N1254" s="16">
        <v>2.2716625934531599E-2</v>
      </c>
      <c r="O1254" s="16">
        <v>5.2281900454261003E-2</v>
      </c>
      <c r="P1254" s="16">
        <v>5.2748329230632399E-2</v>
      </c>
      <c r="Q1254" s="16">
        <v>4.8979312437469301E-2</v>
      </c>
      <c r="R1254" s="16"/>
      <c r="S1254" s="16">
        <v>3.719176556171E-2</v>
      </c>
      <c r="T1254" s="16">
        <v>6.1368853845185901E-2</v>
      </c>
      <c r="U1254" s="16"/>
      <c r="V1254" s="16">
        <v>4.6027400015267901E-2</v>
      </c>
      <c r="W1254" s="16">
        <v>3.4289864665042198E-2</v>
      </c>
      <c r="X1254" s="16">
        <v>6.1985342697146097E-2</v>
      </c>
      <c r="Y1254" s="16">
        <v>5.1317826097926199E-2</v>
      </c>
      <c r="Z1254" s="16"/>
      <c r="AA1254" s="16">
        <v>4.0745311027049903E-2</v>
      </c>
      <c r="AB1254" s="16">
        <v>3.2090935337162799E-2</v>
      </c>
      <c r="AC1254" s="16">
        <v>2.8630229983390699E-2</v>
      </c>
      <c r="AD1254" s="16">
        <v>6.2399968409979301E-2</v>
      </c>
      <c r="AE1254" s="16">
        <v>8.1338663617744902E-2</v>
      </c>
      <c r="AF1254" s="16">
        <v>5.2641150489952299E-2</v>
      </c>
      <c r="AG1254" s="16"/>
      <c r="AH1254" s="16">
        <v>5.1952214481592499E-2</v>
      </c>
      <c r="AI1254" s="16">
        <v>4.08073404862292E-2</v>
      </c>
      <c r="AJ1254" s="16"/>
      <c r="AK1254" s="16">
        <v>4.8519279267766398E-2</v>
      </c>
      <c r="AL1254" s="16">
        <v>3.4889051996706298E-2</v>
      </c>
      <c r="AM1254" s="16"/>
      <c r="AN1254" s="16">
        <v>5.4001517516310202E-2</v>
      </c>
      <c r="AO1254" s="16">
        <v>5.0833744780993999E-2</v>
      </c>
      <c r="AP1254" s="16"/>
      <c r="AQ1254" s="16">
        <v>3.90607724258724E-2</v>
      </c>
      <c r="AR1254" s="16">
        <v>3.9761628704174302E-2</v>
      </c>
      <c r="AS1254" s="16">
        <v>7.0031388725266999E-2</v>
      </c>
      <c r="AT1254" s="16"/>
      <c r="AU1254" s="16">
        <v>4.5212009649017601E-2</v>
      </c>
      <c r="AV1254" s="16">
        <v>4.9134163205434803E-2</v>
      </c>
      <c r="AW1254" s="16"/>
      <c r="AX1254" s="16">
        <v>5.23548888140953E-2</v>
      </c>
      <c r="AY1254" s="16">
        <v>1.64472016452368E-2</v>
      </c>
      <c r="AZ1254" s="16"/>
      <c r="BA1254" s="16">
        <v>8.7372570533051405E-2</v>
      </c>
      <c r="BB1254" s="16">
        <v>3.47635602326717E-2</v>
      </c>
      <c r="BC1254" s="16"/>
      <c r="BD1254" s="16">
        <v>5.8969853484314202E-2</v>
      </c>
      <c r="BE1254" s="16">
        <v>4.8335840353743498E-2</v>
      </c>
    </row>
    <row r="1255" spans="2:57" x14ac:dyDescent="0.35">
      <c r="B1255" t="s">
        <v>866</v>
      </c>
      <c r="C1255" s="16">
        <v>3.98145296231582E-2</v>
      </c>
      <c r="D1255" s="16">
        <v>6.2281684954879998E-2</v>
      </c>
      <c r="E1255" s="16">
        <v>1.8909212933875801E-2</v>
      </c>
      <c r="F1255" s="16"/>
      <c r="G1255" s="16">
        <v>3.9396931835922203E-2</v>
      </c>
      <c r="H1255" s="16">
        <v>5.7370647257978802E-2</v>
      </c>
      <c r="I1255" s="16">
        <v>6.1170722636120001E-2</v>
      </c>
      <c r="J1255" s="16">
        <v>2.33276283711405E-2</v>
      </c>
      <c r="K1255" s="16">
        <v>4.2264945197405701E-2</v>
      </c>
      <c r="L1255" s="16">
        <v>1.92200570044809E-2</v>
      </c>
      <c r="M1255" s="16"/>
      <c r="N1255" s="16">
        <v>2.8748768318028799E-2</v>
      </c>
      <c r="O1255" s="16">
        <v>5.0264559024113503E-2</v>
      </c>
      <c r="P1255" s="16">
        <v>2.6192388739440801E-2</v>
      </c>
      <c r="Q1255" s="16">
        <v>6.04883460481698E-2</v>
      </c>
      <c r="R1255" s="16"/>
      <c r="S1255" s="16">
        <v>4.20909669499945E-2</v>
      </c>
      <c r="T1255" s="16">
        <v>3.6774869517175998E-2</v>
      </c>
      <c r="U1255" s="16"/>
      <c r="V1255" s="16">
        <v>3.2449387561835401E-2</v>
      </c>
      <c r="W1255" s="16">
        <v>3.1877956524963599E-2</v>
      </c>
      <c r="X1255" s="16">
        <v>4.8579735544957502E-2</v>
      </c>
      <c r="Y1255" s="16">
        <v>9.0943181288909103E-2</v>
      </c>
      <c r="Z1255" s="16"/>
      <c r="AA1255" s="16">
        <v>1.5952689404648199E-2</v>
      </c>
      <c r="AB1255" s="16">
        <v>2.9570804673813299E-2</v>
      </c>
      <c r="AC1255" s="16">
        <v>5.18441798178415E-2</v>
      </c>
      <c r="AD1255" s="16">
        <v>5.5038599406761701E-2</v>
      </c>
      <c r="AE1255" s="16">
        <v>0.120610000282455</v>
      </c>
      <c r="AF1255" s="16">
        <v>2.0953859267076901E-2</v>
      </c>
      <c r="AG1255" s="16"/>
      <c r="AH1255" s="16">
        <v>5.171979965871E-2</v>
      </c>
      <c r="AI1255" s="16">
        <v>4.0588071658739802E-2</v>
      </c>
      <c r="AJ1255" s="16"/>
      <c r="AK1255" s="16">
        <v>3.8909576422035901E-2</v>
      </c>
      <c r="AL1255" s="16">
        <v>4.6334956283240698E-2</v>
      </c>
      <c r="AM1255" s="16"/>
      <c r="AN1255" s="16">
        <v>5.69861169063752E-2</v>
      </c>
      <c r="AO1255" s="16">
        <v>4.3559037033216202E-2</v>
      </c>
      <c r="AP1255" s="16"/>
      <c r="AQ1255" s="16">
        <v>4.3230133075730801E-2</v>
      </c>
      <c r="AR1255" s="16">
        <v>2.6256104103254001E-2</v>
      </c>
      <c r="AS1255" s="16">
        <v>6.6206970716167698E-2</v>
      </c>
      <c r="AT1255" s="16"/>
      <c r="AU1255" s="16">
        <v>4.6510677124696198E-2</v>
      </c>
      <c r="AV1255" s="16">
        <v>3.2627721732341297E-2</v>
      </c>
      <c r="AW1255" s="16"/>
      <c r="AX1255" s="16">
        <v>4.1925526686723898E-2</v>
      </c>
      <c r="AY1255" s="16">
        <v>3.9805271202514099E-2</v>
      </c>
      <c r="AZ1255" s="16"/>
      <c r="BA1255" s="16">
        <v>6.52094990051066E-2</v>
      </c>
      <c r="BB1255" s="16">
        <v>7.2914751635198602E-2</v>
      </c>
      <c r="BC1255" s="16"/>
      <c r="BD1255" s="16">
        <v>4.9108793299858899E-2</v>
      </c>
      <c r="BE1255" s="16">
        <v>5.26292245605266E-2</v>
      </c>
    </row>
    <row r="1256" spans="2:57" x14ac:dyDescent="0.35">
      <c r="B1256" t="s">
        <v>867</v>
      </c>
      <c r="C1256" s="16">
        <v>3.8576602253345901E-2</v>
      </c>
      <c r="D1256" s="16">
        <v>5.3779036269735403E-2</v>
      </c>
      <c r="E1256" s="16">
        <v>2.4543745484673599E-2</v>
      </c>
      <c r="F1256" s="16"/>
      <c r="G1256" s="16">
        <v>3.2954520482815698E-2</v>
      </c>
      <c r="H1256" s="16">
        <v>3.4620330656939598E-2</v>
      </c>
      <c r="I1256" s="16">
        <v>7.7953430954489006E-2</v>
      </c>
      <c r="J1256" s="16">
        <v>2.70568810121328E-2</v>
      </c>
      <c r="K1256" s="16">
        <v>2.8151838761002301E-2</v>
      </c>
      <c r="L1256" s="16">
        <v>3.15957892109111E-2</v>
      </c>
      <c r="M1256" s="16"/>
      <c r="N1256" s="16">
        <v>3.5192217902775401E-2</v>
      </c>
      <c r="O1256" s="16">
        <v>5.29899816986871E-2</v>
      </c>
      <c r="P1256" s="16">
        <v>3.2788122704818699E-2</v>
      </c>
      <c r="Q1256" s="16">
        <v>3.7733990107185797E-2</v>
      </c>
      <c r="R1256" s="16"/>
      <c r="S1256" s="16">
        <v>3.9887915357235397E-2</v>
      </c>
      <c r="T1256" s="16">
        <v>3.6981797971237497E-2</v>
      </c>
      <c r="U1256" s="16"/>
      <c r="V1256" s="16">
        <v>2.53096988211634E-2</v>
      </c>
      <c r="W1256" s="16">
        <v>2.7676829221862001E-2</v>
      </c>
      <c r="X1256" s="16">
        <v>4.5936242096220103E-2</v>
      </c>
      <c r="Y1256" s="16">
        <v>0.15936774969647299</v>
      </c>
      <c r="Z1256" s="16"/>
      <c r="AA1256" s="16">
        <v>1.6651804159331499E-2</v>
      </c>
      <c r="AB1256" s="16">
        <v>4.6037577128238499E-2</v>
      </c>
      <c r="AC1256" s="16">
        <v>1.1854196814792E-2</v>
      </c>
      <c r="AD1256" s="16">
        <v>5.4559525520940101E-2</v>
      </c>
      <c r="AE1256" s="16">
        <v>0.11266283215521899</v>
      </c>
      <c r="AF1256" s="16">
        <v>2.9975051072885998E-2</v>
      </c>
      <c r="AG1256" s="16"/>
      <c r="AH1256" s="16">
        <v>5.5153286025335098E-2</v>
      </c>
      <c r="AI1256" s="16">
        <v>3.6318031432610698E-2</v>
      </c>
      <c r="AJ1256" s="16"/>
      <c r="AK1256" s="16">
        <v>5.04857971330505E-2</v>
      </c>
      <c r="AL1256" s="16">
        <v>3.8908652860590198E-2</v>
      </c>
      <c r="AM1256" s="16"/>
      <c r="AN1256" s="16">
        <v>5.97877093400297E-2</v>
      </c>
      <c r="AO1256" s="16">
        <v>3.0014373303833601E-2</v>
      </c>
      <c r="AP1256" s="16"/>
      <c r="AQ1256" s="16">
        <v>7.5570068184459604E-2</v>
      </c>
      <c r="AR1256" s="16">
        <v>2.7174006210998299E-2</v>
      </c>
      <c r="AS1256" s="16">
        <v>4.1181225666128897E-2</v>
      </c>
      <c r="AT1256" s="16"/>
      <c r="AU1256" s="16">
        <v>3.4443089221808602E-2</v>
      </c>
      <c r="AV1256" s="16">
        <v>4.41168440166258E-2</v>
      </c>
      <c r="AW1256" s="16"/>
      <c r="AX1256" s="16">
        <v>4.0270160124938302E-2</v>
      </c>
      <c r="AY1256" s="16">
        <v>2.5385728689401699E-2</v>
      </c>
      <c r="AZ1256" s="16"/>
      <c r="BA1256" s="16">
        <v>7.2730303597116394E-2</v>
      </c>
      <c r="BB1256" s="16">
        <v>3.6073137926974599E-2</v>
      </c>
      <c r="BC1256" s="16"/>
      <c r="BD1256" s="16">
        <v>4.3627749404950601E-2</v>
      </c>
      <c r="BE1256" s="16">
        <v>4.7183105744599101E-2</v>
      </c>
    </row>
    <row r="1257" spans="2:57" x14ac:dyDescent="0.35">
      <c r="B1257" t="s">
        <v>868</v>
      </c>
      <c r="C1257" s="16">
        <v>2.7635122052310002E-2</v>
      </c>
      <c r="D1257" s="16">
        <v>3.7608336795516201E-2</v>
      </c>
      <c r="E1257" s="16">
        <v>1.8451739338677001E-2</v>
      </c>
      <c r="F1257" s="16"/>
      <c r="G1257" s="16">
        <v>2.4013124608271701E-2</v>
      </c>
      <c r="H1257" s="16">
        <v>5.9216023585155299E-2</v>
      </c>
      <c r="I1257" s="16">
        <v>4.3196936566441101E-2</v>
      </c>
      <c r="J1257" s="16">
        <v>1.8948659895683999E-2</v>
      </c>
      <c r="K1257" s="16">
        <v>1.6347691262723899E-2</v>
      </c>
      <c r="L1257" s="16">
        <v>6.4818202648461503E-3</v>
      </c>
      <c r="M1257" s="16"/>
      <c r="N1257" s="16">
        <v>3.15303605128422E-2</v>
      </c>
      <c r="O1257" s="16">
        <v>2.95420476541438E-2</v>
      </c>
      <c r="P1257" s="16">
        <v>3.5622830550749898E-2</v>
      </c>
      <c r="Q1257" s="16">
        <v>1.0364060159152101E-2</v>
      </c>
      <c r="R1257" s="16"/>
      <c r="S1257" s="16">
        <v>2.1511241719932E-2</v>
      </c>
      <c r="T1257" s="16">
        <v>3.7157279433009699E-2</v>
      </c>
      <c r="U1257" s="16"/>
      <c r="V1257" s="16">
        <v>1.9382355445643099E-2</v>
      </c>
      <c r="W1257" s="16">
        <v>3.4117775632229397E-2</v>
      </c>
      <c r="X1257" s="16">
        <v>2.7928096268792099E-2</v>
      </c>
      <c r="Y1257" s="16">
        <v>1.7522455645736099E-2</v>
      </c>
      <c r="Z1257" s="16"/>
      <c r="AA1257" s="16">
        <v>1.99250845088218E-2</v>
      </c>
      <c r="AB1257" s="16">
        <v>1.8843525474526099E-2</v>
      </c>
      <c r="AC1257" s="16">
        <v>4.4265652916216099E-2</v>
      </c>
      <c r="AD1257" s="16">
        <v>3.74115918667439E-2</v>
      </c>
      <c r="AE1257" s="16">
        <v>4.66422534057317E-2</v>
      </c>
      <c r="AF1257" s="16">
        <v>0</v>
      </c>
      <c r="AG1257" s="16"/>
      <c r="AH1257" s="16">
        <v>3.7958936757090098E-2</v>
      </c>
      <c r="AI1257" s="16">
        <v>1.08019340855706E-2</v>
      </c>
      <c r="AJ1257" s="16"/>
      <c r="AK1257" s="16">
        <v>4.6889918677196697E-2</v>
      </c>
      <c r="AL1257" s="16">
        <v>9.3283581994264599E-3</v>
      </c>
      <c r="AM1257" s="16"/>
      <c r="AN1257" s="16">
        <v>4.2234125457255599E-2</v>
      </c>
      <c r="AO1257" s="16">
        <v>1.79655979533105E-2</v>
      </c>
      <c r="AP1257" s="16"/>
      <c r="AQ1257" s="16">
        <v>2.5749606329439501E-2</v>
      </c>
      <c r="AR1257" s="16">
        <v>2.1082261955492398E-2</v>
      </c>
      <c r="AS1257" s="16">
        <v>3.7205213260042003E-2</v>
      </c>
      <c r="AT1257" s="16"/>
      <c r="AU1257" s="16">
        <v>2.6110620156178901E-2</v>
      </c>
      <c r="AV1257" s="16">
        <v>2.9912791270358601E-2</v>
      </c>
      <c r="AW1257" s="16"/>
      <c r="AX1257" s="16">
        <v>3.3830737254488798E-2</v>
      </c>
      <c r="AY1257" s="16">
        <v>0</v>
      </c>
      <c r="AZ1257" s="16"/>
      <c r="BA1257" s="16">
        <v>3.9724068127970899E-2</v>
      </c>
      <c r="BB1257" s="16">
        <v>4.3823448151301202E-2</v>
      </c>
      <c r="BC1257" s="16"/>
      <c r="BD1257" s="16">
        <v>2.9303020041721702E-2</v>
      </c>
      <c r="BE1257" s="16">
        <v>3.6848390361359E-2</v>
      </c>
    </row>
    <row r="1258" spans="2:57" x14ac:dyDescent="0.35">
      <c r="B1258" t="s">
        <v>869</v>
      </c>
      <c r="C1258" s="16">
        <v>1.4330630011784799E-2</v>
      </c>
      <c r="D1258" s="16">
        <v>2.1175241021365299E-2</v>
      </c>
      <c r="E1258" s="16">
        <v>5.6623489186524902E-3</v>
      </c>
      <c r="F1258" s="16"/>
      <c r="G1258" s="16">
        <v>2.9198152247895501E-2</v>
      </c>
      <c r="H1258" s="16">
        <v>2.3207379092609299E-2</v>
      </c>
      <c r="I1258" s="16">
        <v>1.8941215090552601E-2</v>
      </c>
      <c r="J1258" s="16">
        <v>7.2460641144886304E-3</v>
      </c>
      <c r="K1258" s="16">
        <v>1.0313133061210801E-2</v>
      </c>
      <c r="L1258" s="16">
        <v>3.1886892974393598E-3</v>
      </c>
      <c r="M1258" s="16"/>
      <c r="N1258" s="16">
        <v>2.3179119250246901E-2</v>
      </c>
      <c r="O1258" s="16">
        <v>8.0998693640499195E-3</v>
      </c>
      <c r="P1258" s="16">
        <v>1.8224917055066101E-2</v>
      </c>
      <c r="Q1258" s="16">
        <v>7.1893058953298398E-3</v>
      </c>
      <c r="R1258" s="16"/>
      <c r="S1258" s="16">
        <v>1.2412269693975801E-2</v>
      </c>
      <c r="T1258" s="16">
        <v>1.7370171450993399E-2</v>
      </c>
      <c r="U1258" s="16"/>
      <c r="V1258" s="16">
        <v>7.8805124133834396E-3</v>
      </c>
      <c r="W1258" s="16">
        <v>2.19665803204473E-2</v>
      </c>
      <c r="X1258" s="16">
        <v>1.22655544767222E-2</v>
      </c>
      <c r="Y1258" s="16">
        <v>0</v>
      </c>
      <c r="Z1258" s="16"/>
      <c r="AA1258" s="16">
        <v>1.2453774204621199E-2</v>
      </c>
      <c r="AB1258" s="16">
        <v>1.5635733884283499E-2</v>
      </c>
      <c r="AC1258" s="16">
        <v>2.2226945966305301E-2</v>
      </c>
      <c r="AD1258" s="16">
        <v>1.63035367252801E-2</v>
      </c>
      <c r="AE1258" s="16">
        <v>1.14704084596895E-2</v>
      </c>
      <c r="AF1258" s="16">
        <v>0</v>
      </c>
      <c r="AG1258" s="16"/>
      <c r="AH1258" s="16">
        <v>1.2861566243039701E-2</v>
      </c>
      <c r="AI1258" s="16">
        <v>7.0608828938980199E-3</v>
      </c>
      <c r="AJ1258" s="16"/>
      <c r="AK1258" s="16">
        <v>2.2343596310548799E-2</v>
      </c>
      <c r="AL1258" s="16">
        <v>7.8831044875365304E-3</v>
      </c>
      <c r="AM1258" s="16"/>
      <c r="AN1258" s="16">
        <v>2.3714785026745601E-2</v>
      </c>
      <c r="AO1258" s="16">
        <v>6.0977948664533701E-3</v>
      </c>
      <c r="AP1258" s="16"/>
      <c r="AQ1258" s="16">
        <v>1.6219058217336699E-2</v>
      </c>
      <c r="AR1258" s="16">
        <v>7.68886567082166E-3</v>
      </c>
      <c r="AS1258" s="16">
        <v>1.42017361798332E-2</v>
      </c>
      <c r="AT1258" s="16"/>
      <c r="AU1258" s="16">
        <v>7.7295759143892698E-3</v>
      </c>
      <c r="AV1258" s="16">
        <v>2.2351877119833299E-2</v>
      </c>
      <c r="AW1258" s="16"/>
      <c r="AX1258" s="16">
        <v>1.47959476241376E-2</v>
      </c>
      <c r="AY1258" s="16">
        <v>4.80772581282144E-3</v>
      </c>
      <c r="AZ1258" s="16"/>
      <c r="BA1258" s="16">
        <v>2.8201852562113501E-2</v>
      </c>
      <c r="BB1258" s="16">
        <v>1.52424972945678E-2</v>
      </c>
      <c r="BC1258" s="16"/>
      <c r="BD1258" s="16">
        <v>2.30646826071251E-2</v>
      </c>
      <c r="BE1258" s="16">
        <v>7.7861623496485004E-3</v>
      </c>
    </row>
    <row r="1259" spans="2:57" x14ac:dyDescent="0.35">
      <c r="B1259" t="s">
        <v>870</v>
      </c>
      <c r="C1259" s="16">
        <v>1.2481800482698299E-2</v>
      </c>
      <c r="D1259" s="16">
        <v>2.24777673503356E-2</v>
      </c>
      <c r="E1259" s="16">
        <v>3.1300162529472098E-3</v>
      </c>
      <c r="F1259" s="16"/>
      <c r="G1259" s="16">
        <v>1.9700654976392899E-2</v>
      </c>
      <c r="H1259" s="16">
        <v>1.1714339176236099E-2</v>
      </c>
      <c r="I1259" s="16">
        <v>2.5972481131787101E-2</v>
      </c>
      <c r="J1259" s="16">
        <v>3.1840707936887898E-3</v>
      </c>
      <c r="K1259" s="16">
        <v>9.7764767210967093E-3</v>
      </c>
      <c r="L1259" s="16">
        <v>7.6655734554950299E-3</v>
      </c>
      <c r="M1259" s="16"/>
      <c r="N1259" s="16">
        <v>6.7589324624374404E-3</v>
      </c>
      <c r="O1259" s="16">
        <v>1.6019645004532401E-2</v>
      </c>
      <c r="P1259" s="16">
        <v>1.63789070639416E-2</v>
      </c>
      <c r="Q1259" s="16">
        <v>7.2234414653742198E-3</v>
      </c>
      <c r="R1259" s="16"/>
      <c r="S1259" s="16">
        <v>1.16509777767128E-2</v>
      </c>
      <c r="T1259" s="16">
        <v>1.38608424142844E-2</v>
      </c>
      <c r="U1259" s="16"/>
      <c r="V1259" s="16">
        <v>8.8272392665229397E-3</v>
      </c>
      <c r="W1259" s="16">
        <v>1.2115713419680599E-2</v>
      </c>
      <c r="X1259" s="16">
        <v>7.6957049418726201E-3</v>
      </c>
      <c r="Y1259" s="16">
        <v>6.9891076418929096E-2</v>
      </c>
      <c r="Z1259" s="16"/>
      <c r="AA1259" s="16">
        <v>7.0532875086587602E-3</v>
      </c>
      <c r="AB1259" s="16">
        <v>4.4865992258633497E-3</v>
      </c>
      <c r="AC1259" s="16">
        <v>0</v>
      </c>
      <c r="AD1259" s="16">
        <v>1.9811210884166701E-2</v>
      </c>
      <c r="AE1259" s="16">
        <v>3.6368667884438502E-2</v>
      </c>
      <c r="AF1259" s="16">
        <v>4.6891707069723398E-2</v>
      </c>
      <c r="AG1259" s="16"/>
      <c r="AH1259" s="16">
        <v>1.85382028525122E-2</v>
      </c>
      <c r="AI1259" s="16">
        <v>1.30062169524152E-2</v>
      </c>
      <c r="AJ1259" s="16"/>
      <c r="AK1259" s="16">
        <v>2.02435054747515E-2</v>
      </c>
      <c r="AL1259" s="16">
        <v>1.4520757356288E-2</v>
      </c>
      <c r="AM1259" s="16"/>
      <c r="AN1259" s="16">
        <v>2.16377389191106E-2</v>
      </c>
      <c r="AO1259" s="16">
        <v>7.8549179323142704E-3</v>
      </c>
      <c r="AP1259" s="16"/>
      <c r="AQ1259" s="16">
        <v>1.7644238157308E-2</v>
      </c>
      <c r="AR1259" s="16">
        <v>5.4203854697418303E-3</v>
      </c>
      <c r="AS1259" s="16">
        <v>2.28760227875974E-2</v>
      </c>
      <c r="AT1259" s="16"/>
      <c r="AU1259" s="16">
        <v>1.3640926290285099E-2</v>
      </c>
      <c r="AV1259" s="16">
        <v>1.1335441237532299E-2</v>
      </c>
      <c r="AW1259" s="16"/>
      <c r="AX1259" s="16">
        <v>1.4275907899227201E-2</v>
      </c>
      <c r="AY1259" s="16">
        <v>5.8654069237043197E-3</v>
      </c>
      <c r="AZ1259" s="16"/>
      <c r="BA1259" s="16">
        <v>3.0886384453218702E-2</v>
      </c>
      <c r="BB1259" s="16">
        <v>8.5654136046311394E-3</v>
      </c>
      <c r="BC1259" s="16"/>
      <c r="BD1259" s="16">
        <v>2.3555261029329502E-2</v>
      </c>
      <c r="BE1259" s="16">
        <v>6.3892005856162198E-3</v>
      </c>
    </row>
    <row r="1260" spans="2:57" x14ac:dyDescent="0.35">
      <c r="B1260" t="s">
        <v>871</v>
      </c>
      <c r="C1260" s="16">
        <v>5.8728160967095201E-3</v>
      </c>
      <c r="D1260" s="16">
        <v>8.9109749386250998E-3</v>
      </c>
      <c r="E1260" s="16">
        <v>3.05059641715698E-3</v>
      </c>
      <c r="F1260" s="16"/>
      <c r="G1260" s="16">
        <v>7.4999455359540902E-3</v>
      </c>
      <c r="H1260" s="16">
        <v>1.4639125764867899E-2</v>
      </c>
      <c r="I1260" s="16">
        <v>1.4395630665288799E-2</v>
      </c>
      <c r="J1260" s="16">
        <v>0</v>
      </c>
      <c r="K1260" s="16">
        <v>0</v>
      </c>
      <c r="L1260" s="16">
        <v>0</v>
      </c>
      <c r="M1260" s="16"/>
      <c r="N1260" s="16">
        <v>9.2120356346360403E-3</v>
      </c>
      <c r="O1260" s="16">
        <v>8.5189799312357095E-3</v>
      </c>
      <c r="P1260" s="16">
        <v>6.6106420776874397E-3</v>
      </c>
      <c r="Q1260" s="16">
        <v>0</v>
      </c>
      <c r="R1260" s="16"/>
      <c r="S1260" s="16">
        <v>5.7041629835472996E-3</v>
      </c>
      <c r="T1260" s="16">
        <v>6.1860891099130002E-3</v>
      </c>
      <c r="U1260" s="16"/>
      <c r="V1260" s="16">
        <v>7.2841782708205601E-3</v>
      </c>
      <c r="W1260" s="16">
        <v>2.3640183164361801E-3</v>
      </c>
      <c r="X1260" s="16">
        <v>9.9401809873031505E-3</v>
      </c>
      <c r="Y1260" s="16">
        <v>0</v>
      </c>
      <c r="Z1260" s="16"/>
      <c r="AA1260" s="16">
        <v>2.3511833149826799E-3</v>
      </c>
      <c r="AB1260" s="16">
        <v>2.78577561595295E-3</v>
      </c>
      <c r="AC1260" s="16">
        <v>1.4238291887133899E-2</v>
      </c>
      <c r="AD1260" s="16">
        <v>9.4130974921595705E-3</v>
      </c>
      <c r="AE1260" s="16">
        <v>1.17571095687954E-2</v>
      </c>
      <c r="AF1260" s="16">
        <v>0</v>
      </c>
      <c r="AG1260" s="16"/>
      <c r="AH1260" s="16">
        <v>7.2665599567708497E-3</v>
      </c>
      <c r="AI1260" s="16">
        <v>4.8281635148681203E-3</v>
      </c>
      <c r="AJ1260" s="16"/>
      <c r="AK1260" s="16">
        <v>8.5756105504176706E-3</v>
      </c>
      <c r="AL1260" s="16">
        <v>5.3903906979549301E-3</v>
      </c>
      <c r="AM1260" s="16"/>
      <c r="AN1260" s="16">
        <v>8.4815086141623499E-3</v>
      </c>
      <c r="AO1260" s="16">
        <v>4.1696132251114303E-3</v>
      </c>
      <c r="AP1260" s="16"/>
      <c r="AQ1260" s="16">
        <v>3.4037466038266298E-3</v>
      </c>
      <c r="AR1260" s="16">
        <v>7.0012746575052803E-3</v>
      </c>
      <c r="AS1260" s="16">
        <v>7.2583230995427097E-3</v>
      </c>
      <c r="AT1260" s="16"/>
      <c r="AU1260" s="16">
        <v>6.6412962733675201E-3</v>
      </c>
      <c r="AV1260" s="16">
        <v>5.0708092695291697E-3</v>
      </c>
      <c r="AW1260" s="16"/>
      <c r="AX1260" s="16">
        <v>6.5783055209142297E-3</v>
      </c>
      <c r="AY1260" s="16">
        <v>3.5695855085093298E-3</v>
      </c>
      <c r="AZ1260" s="16"/>
      <c r="BA1260" s="16">
        <v>9.88131806338312E-3</v>
      </c>
      <c r="BB1260" s="16">
        <v>0</v>
      </c>
      <c r="BC1260" s="16"/>
      <c r="BD1260" s="16">
        <v>8.7868183176736895E-3</v>
      </c>
      <c r="BE1260" s="16">
        <v>5.85117267777901E-3</v>
      </c>
    </row>
    <row r="1261" spans="2:57" x14ac:dyDescent="0.35">
      <c r="B1261" t="s">
        <v>872</v>
      </c>
      <c r="C1261" s="16">
        <v>3.52126209358049E-3</v>
      </c>
      <c r="D1261" s="16">
        <v>7.27302927627692E-3</v>
      </c>
      <c r="E1261" s="16">
        <v>0</v>
      </c>
      <c r="F1261" s="16"/>
      <c r="G1261" s="16">
        <v>0</v>
      </c>
      <c r="H1261" s="16">
        <v>1.2538474749867299E-2</v>
      </c>
      <c r="I1261" s="16">
        <v>3.9107758622303904E-3</v>
      </c>
      <c r="J1261" s="16">
        <v>4.0781136006143703E-3</v>
      </c>
      <c r="K1261" s="16">
        <v>0</v>
      </c>
      <c r="L1261" s="16">
        <v>0</v>
      </c>
      <c r="M1261" s="16"/>
      <c r="N1261" s="16">
        <v>3.7775405889570401E-3</v>
      </c>
      <c r="O1261" s="16">
        <v>3.12775655327013E-3</v>
      </c>
      <c r="P1261" s="16">
        <v>1.6668384448980699E-3</v>
      </c>
      <c r="Q1261" s="16">
        <v>6.6599399577012301E-3</v>
      </c>
      <c r="R1261" s="16"/>
      <c r="S1261" s="16">
        <v>5.8767033692450699E-3</v>
      </c>
      <c r="T1261" s="16">
        <v>0</v>
      </c>
      <c r="U1261" s="16"/>
      <c r="V1261" s="16">
        <v>2.4991513922687498E-3</v>
      </c>
      <c r="W1261" s="16">
        <v>0</v>
      </c>
      <c r="X1261" s="16">
        <v>4.6517304974130497E-3</v>
      </c>
      <c r="Y1261" s="16">
        <v>3.2150956080383999E-2</v>
      </c>
      <c r="Z1261" s="16"/>
      <c r="AA1261" s="16">
        <v>0</v>
      </c>
      <c r="AB1261" s="16">
        <v>0</v>
      </c>
      <c r="AC1261" s="16">
        <v>0</v>
      </c>
      <c r="AD1261" s="16">
        <v>6.0552275023394199E-3</v>
      </c>
      <c r="AE1261" s="16">
        <v>1.76377051014718E-2</v>
      </c>
      <c r="AF1261" s="16">
        <v>2.0953859267076901E-2</v>
      </c>
      <c r="AG1261" s="16"/>
      <c r="AH1261" s="16">
        <v>7.5270242704447996E-3</v>
      </c>
      <c r="AI1261" s="16">
        <v>0</v>
      </c>
      <c r="AJ1261" s="16"/>
      <c r="AK1261" s="16">
        <v>8.8829967867712807E-3</v>
      </c>
      <c r="AL1261" s="16">
        <v>0</v>
      </c>
      <c r="AM1261" s="16"/>
      <c r="AN1261" s="16">
        <v>8.7855218381981699E-3</v>
      </c>
      <c r="AO1261" s="16">
        <v>0</v>
      </c>
      <c r="AP1261" s="16"/>
      <c r="AQ1261" s="16">
        <v>0</v>
      </c>
      <c r="AR1261" s="16">
        <v>2.91696698870852E-3</v>
      </c>
      <c r="AS1261" s="16">
        <v>7.6229652984250301E-3</v>
      </c>
      <c r="AT1261" s="16"/>
      <c r="AU1261" s="16">
        <v>5.3527357346367802E-3</v>
      </c>
      <c r="AV1261" s="16">
        <v>1.42679637986562E-3</v>
      </c>
      <c r="AW1261" s="16"/>
      <c r="AX1261" s="16">
        <v>4.3107062261791102E-3</v>
      </c>
      <c r="AY1261" s="16">
        <v>0</v>
      </c>
      <c r="AZ1261" s="16"/>
      <c r="BA1261" s="16">
        <v>6.7214193399444599E-3</v>
      </c>
      <c r="BB1261" s="16">
        <v>0</v>
      </c>
      <c r="BC1261" s="16"/>
      <c r="BD1261" s="16">
        <v>1.82775337734917E-3</v>
      </c>
      <c r="BE1261" s="16">
        <v>7.7713588235538197E-3</v>
      </c>
    </row>
    <row r="1262" spans="2:57" x14ac:dyDescent="0.35">
      <c r="B1262" t="s">
        <v>102</v>
      </c>
      <c r="C1262" s="16">
        <v>0.30112508637896901</v>
      </c>
      <c r="D1262" s="16">
        <v>0.246469869024833</v>
      </c>
      <c r="E1262" s="16">
        <v>0.35005455758299098</v>
      </c>
      <c r="F1262" s="16"/>
      <c r="G1262" s="16">
        <v>0.21064726588754201</v>
      </c>
      <c r="H1262" s="16">
        <v>0.25130191184783301</v>
      </c>
      <c r="I1262" s="16">
        <v>0.24531966064536201</v>
      </c>
      <c r="J1262" s="16">
        <v>0.31786220354300398</v>
      </c>
      <c r="K1262" s="16">
        <v>0.345185685777813</v>
      </c>
      <c r="L1262" s="16">
        <v>0.39135338423231297</v>
      </c>
      <c r="M1262" s="16"/>
      <c r="N1262" s="16">
        <v>0.29568926799511402</v>
      </c>
      <c r="O1262" s="16">
        <v>0.32190639133747401</v>
      </c>
      <c r="P1262" s="16">
        <v>0.30598224659655698</v>
      </c>
      <c r="Q1262" s="16">
        <v>0.27909906780737598</v>
      </c>
      <c r="R1262" s="16"/>
      <c r="S1262" s="16">
        <v>0.31803299730794099</v>
      </c>
      <c r="T1262" s="16">
        <v>0.27532743774590601</v>
      </c>
      <c r="U1262" s="16"/>
      <c r="V1262" s="16">
        <v>0.29168028329085799</v>
      </c>
      <c r="W1262" s="16">
        <v>0.30262816246510299</v>
      </c>
      <c r="X1262" s="16">
        <v>0.31866002909048202</v>
      </c>
      <c r="Y1262" s="16">
        <v>0.222225574048207</v>
      </c>
      <c r="Z1262" s="16"/>
      <c r="AA1262" s="16">
        <v>0.29629585883196902</v>
      </c>
      <c r="AB1262" s="16">
        <v>0.38508974648942701</v>
      </c>
      <c r="AC1262" s="16">
        <v>0.33103713873863999</v>
      </c>
      <c r="AD1262" s="16">
        <v>0.27232802758497099</v>
      </c>
      <c r="AE1262" s="16">
        <v>0.23181958473580599</v>
      </c>
      <c r="AF1262" s="16">
        <v>0.17974308807599701</v>
      </c>
      <c r="AG1262" s="16"/>
      <c r="AH1262" s="16">
        <v>0.27794988485425298</v>
      </c>
      <c r="AI1262" s="16">
        <v>0.30320346105317703</v>
      </c>
      <c r="AJ1262" s="16"/>
      <c r="AK1262" s="16">
        <v>0.259014876485964</v>
      </c>
      <c r="AL1262" s="16">
        <v>0.31400770003148998</v>
      </c>
      <c r="AM1262" s="16"/>
      <c r="AN1262" s="16">
        <v>0.244678545408028</v>
      </c>
      <c r="AO1262" s="16">
        <v>0.30310604411287201</v>
      </c>
      <c r="AP1262" s="16"/>
      <c r="AQ1262" s="16">
        <v>0.32165418269088603</v>
      </c>
      <c r="AR1262" s="16">
        <v>0.32313467762237302</v>
      </c>
      <c r="AS1262" s="16">
        <v>0.24527919446118601</v>
      </c>
      <c r="AT1262" s="16"/>
      <c r="AU1262" s="16">
        <v>0.31903821838707103</v>
      </c>
      <c r="AV1262" s="16">
        <v>0.28153599874178598</v>
      </c>
      <c r="AW1262" s="16"/>
      <c r="AX1262" s="16">
        <v>0.28351314013757101</v>
      </c>
      <c r="AY1262" s="16">
        <v>0.42006272608564899</v>
      </c>
      <c r="AZ1262" s="16"/>
      <c r="BA1262" s="16">
        <v>0.213594233945018</v>
      </c>
      <c r="BB1262" s="16">
        <v>0.196230463558001</v>
      </c>
      <c r="BC1262" s="16"/>
      <c r="BD1262" s="16">
        <v>0.20212123489095499</v>
      </c>
      <c r="BE1262" s="16">
        <v>0.350917426265967</v>
      </c>
    </row>
    <row r="1263" spans="2:57" x14ac:dyDescent="0.35">
      <c r="B1263" t="s">
        <v>103</v>
      </c>
      <c r="C1263" s="16">
        <v>0.216384647427872</v>
      </c>
      <c r="D1263" s="16">
        <v>0.16743751445076899</v>
      </c>
      <c r="E1263" s="16">
        <v>0.26486651900818298</v>
      </c>
      <c r="F1263" s="16"/>
      <c r="G1263" s="16">
        <v>0.17321263235016299</v>
      </c>
      <c r="H1263" s="16">
        <v>0.17908465744914001</v>
      </c>
      <c r="I1263" s="16">
        <v>0.132890429757901</v>
      </c>
      <c r="J1263" s="16">
        <v>0.24665611669127899</v>
      </c>
      <c r="K1263" s="16">
        <v>0.26133784783393199</v>
      </c>
      <c r="L1263" s="16">
        <v>0.27918902400150403</v>
      </c>
      <c r="M1263" s="16"/>
      <c r="N1263" s="16">
        <v>0.19684706853242101</v>
      </c>
      <c r="O1263" s="16">
        <v>0.23608192456673999</v>
      </c>
      <c r="P1263" s="16">
        <v>0.21068960483330801</v>
      </c>
      <c r="Q1263" s="16">
        <v>0.22231471922079099</v>
      </c>
      <c r="R1263" s="16"/>
      <c r="S1263" s="16">
        <v>0.23015917863649299</v>
      </c>
      <c r="T1263" s="16">
        <v>0.195494905838724</v>
      </c>
      <c r="U1263" s="16"/>
      <c r="V1263" s="16">
        <v>0.25518621396187402</v>
      </c>
      <c r="W1263" s="16">
        <v>0.22919627015185901</v>
      </c>
      <c r="X1263" s="16">
        <v>0.162516882466202</v>
      </c>
      <c r="Y1263" s="16">
        <v>0.250996426527483</v>
      </c>
      <c r="Z1263" s="16"/>
      <c r="AA1263" s="16">
        <v>0.26537766613715102</v>
      </c>
      <c r="AB1263" s="16">
        <v>0.17967420881649401</v>
      </c>
      <c r="AC1263" s="16">
        <v>0.22579438905608001</v>
      </c>
      <c r="AD1263" s="16">
        <v>0.18260090400426299</v>
      </c>
      <c r="AE1263" s="16">
        <v>0.13886392172367201</v>
      </c>
      <c r="AF1263" s="16">
        <v>0.24143817935943199</v>
      </c>
      <c r="AG1263" s="16"/>
      <c r="AH1263" s="16">
        <v>0.185992821699348</v>
      </c>
      <c r="AI1263" s="16">
        <v>0.20863065129049199</v>
      </c>
      <c r="AJ1263" s="16"/>
      <c r="AK1263" s="16">
        <v>0.16446264719819501</v>
      </c>
      <c r="AL1263" s="16">
        <v>0.21768857283871601</v>
      </c>
      <c r="AM1263" s="16"/>
      <c r="AN1263" s="16">
        <v>0.18718685450803901</v>
      </c>
      <c r="AO1263" s="16">
        <v>0.17552826943782099</v>
      </c>
      <c r="AP1263" s="16"/>
      <c r="AQ1263" s="16">
        <v>0.17222061667626101</v>
      </c>
      <c r="AR1263" s="16">
        <v>0.24624055047718399</v>
      </c>
      <c r="AS1263" s="16">
        <v>0.155646753559954</v>
      </c>
      <c r="AT1263" s="16"/>
      <c r="AU1263" s="16">
        <v>0.18560708173809001</v>
      </c>
      <c r="AV1263" s="16">
        <v>0.24773283068037399</v>
      </c>
      <c r="AW1263" s="16"/>
      <c r="AX1263" s="16">
        <v>0.19417535426487201</v>
      </c>
      <c r="AY1263" s="16">
        <v>0.242436375580873</v>
      </c>
      <c r="AZ1263" s="16"/>
      <c r="BA1263" s="16">
        <v>0.13578443273473001</v>
      </c>
      <c r="BB1263" s="16">
        <v>0.181349716698639</v>
      </c>
      <c r="BC1263" s="16"/>
      <c r="BD1263" s="16">
        <v>0.16127569191451999</v>
      </c>
      <c r="BE1263" s="16">
        <v>0.18097884148583801</v>
      </c>
    </row>
    <row r="1264" spans="2:57" x14ac:dyDescent="0.35">
      <c r="C1264" s="16"/>
      <c r="D1264" s="16"/>
      <c r="E1264" s="16"/>
      <c r="F1264" s="16"/>
      <c r="G1264" s="16"/>
      <c r="H1264" s="16"/>
      <c r="I1264" s="16"/>
      <c r="J1264" s="16"/>
      <c r="K1264" s="16"/>
      <c r="L1264" s="16"/>
      <c r="M1264" s="16"/>
      <c r="N1264" s="16"/>
      <c r="O1264" s="16"/>
      <c r="P1264" s="16"/>
      <c r="Q1264" s="16"/>
      <c r="R1264" s="16"/>
      <c r="S1264" s="16"/>
      <c r="T1264" s="16"/>
      <c r="U1264" s="16"/>
      <c r="V1264" s="16"/>
      <c r="W1264" s="16"/>
      <c r="X1264" s="16"/>
      <c r="Y1264" s="16"/>
      <c r="Z1264" s="16"/>
      <c r="AA1264" s="16"/>
      <c r="AB1264" s="16"/>
      <c r="AC1264" s="16"/>
      <c r="AD1264" s="16"/>
      <c r="AE1264" s="16"/>
      <c r="AF1264" s="16"/>
      <c r="AG1264" s="16"/>
      <c r="AH1264" s="16"/>
      <c r="AI1264" s="16"/>
      <c r="AJ1264" s="16"/>
      <c r="AK1264" s="16"/>
      <c r="AL1264" s="16"/>
      <c r="AM1264" s="16"/>
      <c r="AN1264" s="16"/>
      <c r="AO1264" s="16"/>
      <c r="AP1264" s="16"/>
      <c r="AQ1264" s="16"/>
      <c r="AR1264" s="16"/>
      <c r="AS1264" s="16"/>
      <c r="AT1264" s="16"/>
      <c r="AU1264" s="16"/>
      <c r="AV1264" s="16"/>
      <c r="AW1264" s="16"/>
      <c r="AX1264" s="16"/>
      <c r="AY1264" s="16"/>
      <c r="AZ1264" s="16"/>
      <c r="BA1264" s="16"/>
      <c r="BB1264" s="16"/>
      <c r="BC1264" s="16"/>
      <c r="BD1264" s="16"/>
      <c r="BE1264" s="16"/>
    </row>
    <row r="1265" spans="2:57" x14ac:dyDescent="0.35">
      <c r="B1265" s="7" t="s">
        <v>873</v>
      </c>
      <c r="C1265" s="16"/>
      <c r="D1265" s="16"/>
      <c r="E1265" s="16"/>
      <c r="F1265" s="16"/>
      <c r="G1265" s="16"/>
      <c r="H1265" s="16"/>
      <c r="I1265" s="16"/>
      <c r="J1265" s="16"/>
      <c r="K1265" s="16"/>
      <c r="L1265" s="16"/>
      <c r="M1265" s="16"/>
      <c r="N1265" s="16"/>
      <c r="O1265" s="16"/>
      <c r="P1265" s="16"/>
      <c r="Q1265" s="16"/>
      <c r="R1265" s="16"/>
      <c r="S1265" s="16"/>
      <c r="T1265" s="16"/>
      <c r="U1265" s="16"/>
      <c r="V1265" s="16"/>
      <c r="W1265" s="16"/>
      <c r="X1265" s="16"/>
      <c r="Y1265" s="16"/>
      <c r="Z1265" s="16"/>
      <c r="AA1265" s="16"/>
      <c r="AB1265" s="16"/>
      <c r="AC1265" s="16"/>
      <c r="AD1265" s="16"/>
      <c r="AE1265" s="16"/>
      <c r="AF1265" s="16"/>
      <c r="AG1265" s="16"/>
      <c r="AH1265" s="16"/>
      <c r="AI1265" s="16"/>
      <c r="AJ1265" s="16"/>
      <c r="AK1265" s="16"/>
      <c r="AL1265" s="16"/>
      <c r="AM1265" s="16"/>
      <c r="AN1265" s="16"/>
      <c r="AO1265" s="16"/>
      <c r="AP1265" s="16"/>
      <c r="AQ1265" s="16"/>
      <c r="AR1265" s="16"/>
      <c r="AS1265" s="16"/>
      <c r="AT1265" s="16"/>
      <c r="AU1265" s="16"/>
      <c r="AV1265" s="16"/>
      <c r="AW1265" s="16"/>
      <c r="AX1265" s="16"/>
      <c r="AY1265" s="16"/>
      <c r="AZ1265" s="16"/>
      <c r="BA1265" s="16"/>
      <c r="BB1265" s="16"/>
      <c r="BC1265" s="16"/>
      <c r="BD1265" s="16"/>
      <c r="BE1265" s="16"/>
    </row>
    <row r="1266" spans="2:57" x14ac:dyDescent="0.35">
      <c r="B1266" s="15" t="s">
        <v>14</v>
      </c>
      <c r="C1266" s="16"/>
      <c r="D1266" s="16"/>
      <c r="E1266" s="16"/>
      <c r="F1266" s="16"/>
      <c r="G1266" s="16"/>
      <c r="H1266" s="16"/>
      <c r="I1266" s="16"/>
      <c r="J1266" s="16"/>
      <c r="K1266" s="16"/>
      <c r="L1266" s="16"/>
      <c r="M1266" s="16"/>
      <c r="N1266" s="16"/>
      <c r="O1266" s="16"/>
      <c r="P1266" s="16"/>
      <c r="Q1266" s="16"/>
      <c r="R1266" s="16"/>
      <c r="S1266" s="16"/>
      <c r="T1266" s="16"/>
      <c r="U1266" s="16"/>
      <c r="V1266" s="16"/>
      <c r="W1266" s="16"/>
      <c r="X1266" s="16"/>
      <c r="Y1266" s="16"/>
      <c r="Z1266" s="16"/>
      <c r="AA1266" s="16"/>
      <c r="AB1266" s="16"/>
      <c r="AC1266" s="16"/>
      <c r="AD1266" s="16"/>
      <c r="AE1266" s="16"/>
      <c r="AF1266" s="16"/>
      <c r="AG1266" s="16"/>
      <c r="AH1266" s="16"/>
      <c r="AI1266" s="16"/>
      <c r="AJ1266" s="16"/>
      <c r="AK1266" s="16"/>
      <c r="AL1266" s="16"/>
      <c r="AM1266" s="16"/>
      <c r="AN1266" s="16"/>
      <c r="AO1266" s="16"/>
      <c r="AP1266" s="16"/>
      <c r="AQ1266" s="16"/>
      <c r="AR1266" s="16"/>
      <c r="AS1266" s="16"/>
      <c r="AT1266" s="16"/>
      <c r="AU1266" s="16"/>
      <c r="AV1266" s="16"/>
      <c r="AW1266" s="16"/>
      <c r="AX1266" s="16"/>
      <c r="AY1266" s="16"/>
      <c r="AZ1266" s="16"/>
      <c r="BA1266" s="16"/>
      <c r="BB1266" s="16"/>
      <c r="BC1266" s="16"/>
      <c r="BD1266" s="16"/>
      <c r="BE1266" s="16"/>
    </row>
    <row r="1267" spans="2:57" x14ac:dyDescent="0.35">
      <c r="B1267" t="s">
        <v>869</v>
      </c>
      <c r="C1267" s="16">
        <v>0.41817782455265401</v>
      </c>
      <c r="D1267" s="16">
        <v>0.452260586026558</v>
      </c>
      <c r="E1267" s="16">
        <v>0.38834473459763102</v>
      </c>
      <c r="F1267" s="16"/>
      <c r="G1267" s="16">
        <v>0.26279245178011101</v>
      </c>
      <c r="H1267" s="16">
        <v>0.32120693073538298</v>
      </c>
      <c r="I1267" s="16">
        <v>0.417198673951796</v>
      </c>
      <c r="J1267" s="16">
        <v>0.42538299137635699</v>
      </c>
      <c r="K1267" s="16">
        <v>0.46974433921341702</v>
      </c>
      <c r="L1267" s="16">
        <v>0.54457117786628695</v>
      </c>
      <c r="M1267" s="16"/>
      <c r="N1267" s="16">
        <v>0.449263595810792</v>
      </c>
      <c r="O1267" s="16">
        <v>0.41336541966652901</v>
      </c>
      <c r="P1267" s="16">
        <v>0.40826639861498698</v>
      </c>
      <c r="Q1267" s="16">
        <v>0.41611040713215502</v>
      </c>
      <c r="R1267" s="16"/>
      <c r="S1267" s="16">
        <v>0.49285757564039201</v>
      </c>
      <c r="T1267" s="16">
        <v>0.30959563166422299</v>
      </c>
      <c r="U1267" s="16"/>
      <c r="V1267" s="16">
        <v>0.298841593242894</v>
      </c>
      <c r="W1267" s="16">
        <v>0.42720432387405399</v>
      </c>
      <c r="X1267" s="16">
        <v>0.49261464389882098</v>
      </c>
      <c r="Y1267" s="16">
        <v>0.52132447778306101</v>
      </c>
      <c r="Z1267" s="16"/>
      <c r="AA1267" s="16">
        <v>0.34951336937349597</v>
      </c>
      <c r="AB1267" s="16">
        <v>0.40440186503118097</v>
      </c>
      <c r="AC1267" s="16">
        <v>0.46272935212002397</v>
      </c>
      <c r="AD1267" s="16">
        <v>0.49377974248266299</v>
      </c>
      <c r="AE1267" s="16">
        <v>0.460589337609355</v>
      </c>
      <c r="AF1267" s="16">
        <v>0.57798809185956701</v>
      </c>
      <c r="AG1267" s="16"/>
      <c r="AH1267" s="16">
        <v>0.40251273117862302</v>
      </c>
      <c r="AI1267" s="16">
        <v>0.51424397311698</v>
      </c>
      <c r="AJ1267" s="16"/>
      <c r="AK1267" s="16">
        <v>0.39556042975801903</v>
      </c>
      <c r="AL1267" s="16">
        <v>0.51345961807253704</v>
      </c>
      <c r="AM1267" s="16"/>
      <c r="AN1267" s="16">
        <v>0.40773124848312398</v>
      </c>
      <c r="AO1267" s="16">
        <v>0.508634686861418</v>
      </c>
      <c r="AP1267" s="16"/>
      <c r="AQ1267" s="16">
        <v>0.469638599192647</v>
      </c>
      <c r="AR1267" s="16">
        <v>0.39961110383709197</v>
      </c>
      <c r="AS1267" s="16">
        <v>0.46280132538701602</v>
      </c>
      <c r="AT1267" s="16"/>
      <c r="AU1267" s="16">
        <v>0.45550954171388702</v>
      </c>
      <c r="AV1267" s="16">
        <v>0.38154006662603401</v>
      </c>
      <c r="AW1267" s="16"/>
      <c r="AX1267" s="16">
        <v>0.42309539048762002</v>
      </c>
      <c r="AY1267" s="16">
        <v>0.48717647083284399</v>
      </c>
      <c r="AZ1267" s="16"/>
      <c r="BA1267" s="16">
        <v>0.43139749651092102</v>
      </c>
      <c r="BB1267" s="16">
        <v>0.45443980584227101</v>
      </c>
      <c r="BC1267" s="16"/>
      <c r="BD1267" s="16">
        <v>0.46516926066495401</v>
      </c>
      <c r="BE1267" s="16">
        <v>0.46830881221697701</v>
      </c>
    </row>
    <row r="1268" spans="2:57" x14ac:dyDescent="0.35">
      <c r="B1268" t="s">
        <v>868</v>
      </c>
      <c r="C1268" s="16">
        <v>0.39422930926904698</v>
      </c>
      <c r="D1268" s="16">
        <v>0.41656006272688201</v>
      </c>
      <c r="E1268" s="16">
        <v>0.37530101026844798</v>
      </c>
      <c r="F1268" s="16"/>
      <c r="G1268" s="16">
        <v>0.26963800381665698</v>
      </c>
      <c r="H1268" s="16">
        <v>0.29975008330820901</v>
      </c>
      <c r="I1268" s="16">
        <v>0.38921245381886499</v>
      </c>
      <c r="J1268" s="16">
        <v>0.424069636953391</v>
      </c>
      <c r="K1268" s="16">
        <v>0.40318089539875201</v>
      </c>
      <c r="L1268" s="16">
        <v>0.52033655918214206</v>
      </c>
      <c r="M1268" s="16"/>
      <c r="N1268" s="16">
        <v>0.46151377608718303</v>
      </c>
      <c r="O1268" s="16">
        <v>0.39777252332305002</v>
      </c>
      <c r="P1268" s="16">
        <v>0.37368956948174198</v>
      </c>
      <c r="Q1268" s="16">
        <v>0.37612724234984302</v>
      </c>
      <c r="R1268" s="16"/>
      <c r="S1268" s="16">
        <v>0.45052979098700702</v>
      </c>
      <c r="T1268" s="16">
        <v>0.31315838277945002</v>
      </c>
      <c r="U1268" s="16"/>
      <c r="V1268" s="16">
        <v>0.255347180538399</v>
      </c>
      <c r="W1268" s="16">
        <v>0.40998778982217199</v>
      </c>
      <c r="X1268" s="16">
        <v>0.48350014337031699</v>
      </c>
      <c r="Y1268" s="16">
        <v>0.450597556695851</v>
      </c>
      <c r="Z1268" s="16"/>
      <c r="AA1268" s="16">
        <v>0.30634953462291298</v>
      </c>
      <c r="AB1268" s="16">
        <v>0.44938986795126601</v>
      </c>
      <c r="AC1268" s="16">
        <v>0.473478385804112</v>
      </c>
      <c r="AD1268" s="16">
        <v>0.43618462267061597</v>
      </c>
      <c r="AE1268" s="16">
        <v>0.45041088215234398</v>
      </c>
      <c r="AF1268" s="16">
        <v>0.477265316487128</v>
      </c>
      <c r="AG1268" s="16"/>
      <c r="AH1268" s="16">
        <v>0.38211248150486699</v>
      </c>
      <c r="AI1268" s="16">
        <v>0.49581574359202502</v>
      </c>
      <c r="AJ1268" s="16"/>
      <c r="AK1268" s="16">
        <v>0.36976960215371202</v>
      </c>
      <c r="AL1268" s="16">
        <v>0.48895953720339302</v>
      </c>
      <c r="AM1268" s="16"/>
      <c r="AN1268" s="16">
        <v>0.37987371834986799</v>
      </c>
      <c r="AO1268" s="16">
        <v>0.47937126204196101</v>
      </c>
      <c r="AP1268" s="16"/>
      <c r="AQ1268" s="16">
        <v>0.44363005771103697</v>
      </c>
      <c r="AR1268" s="16">
        <v>0.38766590227936598</v>
      </c>
      <c r="AS1268" s="16">
        <v>0.418304725225217</v>
      </c>
      <c r="AT1268" s="16"/>
      <c r="AU1268" s="16">
        <v>0.42543847761881398</v>
      </c>
      <c r="AV1268" s="16">
        <v>0.36438043450643698</v>
      </c>
      <c r="AW1268" s="16"/>
      <c r="AX1268" s="16">
        <v>0.41348681260572001</v>
      </c>
      <c r="AY1268" s="16">
        <v>0.387298700998154</v>
      </c>
      <c r="AZ1268" s="16"/>
      <c r="BA1268" s="16">
        <v>0.40309944004568299</v>
      </c>
      <c r="BB1268" s="16">
        <v>0.411088363998239</v>
      </c>
      <c r="BC1268" s="16"/>
      <c r="BD1268" s="16">
        <v>0.448339637470969</v>
      </c>
      <c r="BE1268" s="16">
        <v>0.42950869418897702</v>
      </c>
    </row>
    <row r="1269" spans="2:57" x14ac:dyDescent="0.35">
      <c r="B1269" t="s">
        <v>754</v>
      </c>
      <c r="C1269" s="16">
        <v>0.36175936031480499</v>
      </c>
      <c r="D1269" s="16">
        <v>0.35756023608779702</v>
      </c>
      <c r="E1269" s="16">
        <v>0.36414355996389403</v>
      </c>
      <c r="F1269" s="16"/>
      <c r="G1269" s="16">
        <v>0.28363731216885302</v>
      </c>
      <c r="H1269" s="16">
        <v>0.359432391070654</v>
      </c>
      <c r="I1269" s="16">
        <v>0.34812368064965099</v>
      </c>
      <c r="J1269" s="16">
        <v>0.37807108661611499</v>
      </c>
      <c r="K1269" s="16">
        <v>0.41524637585448598</v>
      </c>
      <c r="L1269" s="16">
        <v>0.364956520731266</v>
      </c>
      <c r="M1269" s="16"/>
      <c r="N1269" s="16">
        <v>0.36054369536676201</v>
      </c>
      <c r="O1269" s="16">
        <v>0.36054383775446502</v>
      </c>
      <c r="P1269" s="16">
        <v>0.35640972080062999</v>
      </c>
      <c r="Q1269" s="16">
        <v>0.372278703749711</v>
      </c>
      <c r="R1269" s="16"/>
      <c r="S1269" s="16">
        <v>0.35950176163479503</v>
      </c>
      <c r="T1269" s="16">
        <v>0.36877949354630102</v>
      </c>
      <c r="U1269" s="16"/>
      <c r="V1269" s="16">
        <v>0.292278359649978</v>
      </c>
      <c r="W1269" s="16">
        <v>0.35707115401328798</v>
      </c>
      <c r="X1269" s="16">
        <v>0.421735004454249</v>
      </c>
      <c r="Y1269" s="16">
        <v>0.39322698426408698</v>
      </c>
      <c r="Z1269" s="16"/>
      <c r="AA1269" s="16">
        <v>0.290120870303469</v>
      </c>
      <c r="AB1269" s="16">
        <v>0.36688334537496498</v>
      </c>
      <c r="AC1269" s="16">
        <v>0.50505635156933804</v>
      </c>
      <c r="AD1269" s="16">
        <v>0.39504268838845402</v>
      </c>
      <c r="AE1269" s="16">
        <v>0.38373867499277903</v>
      </c>
      <c r="AF1269" s="16">
        <v>0.48705129492246901</v>
      </c>
      <c r="AG1269" s="16"/>
      <c r="AH1269" s="16">
        <v>0.51735870573793996</v>
      </c>
      <c r="AI1269" s="16">
        <v>0.198202183801723</v>
      </c>
      <c r="AJ1269" s="16"/>
      <c r="AK1269" s="16">
        <v>0.50081809829318003</v>
      </c>
      <c r="AL1269" s="16">
        <v>0.16757927976414799</v>
      </c>
      <c r="AM1269" s="16"/>
      <c r="AN1269" s="16">
        <v>0.53046503078278795</v>
      </c>
      <c r="AO1269" s="16">
        <v>0.166789618538945</v>
      </c>
      <c r="AP1269" s="16"/>
      <c r="AQ1269" s="16">
        <v>0.60219979125126499</v>
      </c>
      <c r="AR1269" s="16">
        <v>0.38445552080803103</v>
      </c>
      <c r="AS1269" s="16">
        <v>0.22376906646775899</v>
      </c>
      <c r="AT1269" s="16"/>
      <c r="AU1269" s="16">
        <v>0.366675566643682</v>
      </c>
      <c r="AV1269" s="16">
        <v>0.36229505580170202</v>
      </c>
      <c r="AW1269" s="16"/>
      <c r="AX1269" s="16">
        <v>0.373184989997149</v>
      </c>
      <c r="AY1269" s="16">
        <v>0.34975232173976201</v>
      </c>
      <c r="AZ1269" s="16"/>
      <c r="BA1269" s="16">
        <v>0.36249424438137001</v>
      </c>
      <c r="BB1269" s="16">
        <v>0.35407150353310801</v>
      </c>
      <c r="BC1269" s="16"/>
      <c r="BD1269" s="16">
        <v>0.39577396066346199</v>
      </c>
      <c r="BE1269" s="16">
        <v>0.420651167020826</v>
      </c>
    </row>
    <row r="1270" spans="2:57" x14ac:dyDescent="0.35">
      <c r="B1270" t="s">
        <v>858</v>
      </c>
      <c r="C1270" s="16">
        <v>0.27532061125502699</v>
      </c>
      <c r="D1270" s="16">
        <v>0.27526861541633202</v>
      </c>
      <c r="E1270" s="16">
        <v>0.270668333437667</v>
      </c>
      <c r="F1270" s="16"/>
      <c r="G1270" s="16">
        <v>0.25370220199990901</v>
      </c>
      <c r="H1270" s="16">
        <v>0.27589983724274197</v>
      </c>
      <c r="I1270" s="16">
        <v>0.23745405480076001</v>
      </c>
      <c r="J1270" s="16">
        <v>0.27771196224510197</v>
      </c>
      <c r="K1270" s="16">
        <v>0.33139571892908698</v>
      </c>
      <c r="L1270" s="16">
        <v>0.27063194897996901</v>
      </c>
      <c r="M1270" s="16"/>
      <c r="N1270" s="16">
        <v>0.261728857477383</v>
      </c>
      <c r="O1270" s="16">
        <v>0.30406908532724602</v>
      </c>
      <c r="P1270" s="16">
        <v>0.25990947044139101</v>
      </c>
      <c r="Q1270" s="16">
        <v>0.2847307212961</v>
      </c>
      <c r="R1270" s="16"/>
      <c r="S1270" s="16">
        <v>0.27588789759466797</v>
      </c>
      <c r="T1270" s="16">
        <v>0.27721261051972501</v>
      </c>
      <c r="U1270" s="16"/>
      <c r="V1270" s="16">
        <v>0.21462424763896901</v>
      </c>
      <c r="W1270" s="16">
        <v>0.26153666667158099</v>
      </c>
      <c r="X1270" s="16">
        <v>0.33565963031221002</v>
      </c>
      <c r="Y1270" s="16">
        <v>0.33189821218460802</v>
      </c>
      <c r="Z1270" s="16"/>
      <c r="AA1270" s="16">
        <v>0.19612726224817001</v>
      </c>
      <c r="AB1270" s="16">
        <v>0.29754001809456998</v>
      </c>
      <c r="AC1270" s="16">
        <v>0.374486541777866</v>
      </c>
      <c r="AD1270" s="16">
        <v>0.31883165764489502</v>
      </c>
      <c r="AE1270" s="16">
        <v>0.337605152612869</v>
      </c>
      <c r="AF1270" s="16">
        <v>0.34825861649991702</v>
      </c>
      <c r="AG1270" s="16"/>
      <c r="AH1270" s="16">
        <v>0.37071864664777099</v>
      </c>
      <c r="AI1270" s="16">
        <v>0.19072045529971501</v>
      </c>
      <c r="AJ1270" s="16"/>
      <c r="AK1270" s="16">
        <v>0.34485178034748498</v>
      </c>
      <c r="AL1270" s="16">
        <v>0.229949526377564</v>
      </c>
      <c r="AM1270" s="16"/>
      <c r="AN1270" s="16">
        <v>0.37298001304548201</v>
      </c>
      <c r="AO1270" s="16">
        <v>0.18036825000016601</v>
      </c>
      <c r="AP1270" s="16"/>
      <c r="AQ1270" s="16">
        <v>0.50514455650742895</v>
      </c>
      <c r="AR1270" s="16">
        <v>0.26590538575939598</v>
      </c>
      <c r="AS1270" s="16">
        <v>0.17350998446285901</v>
      </c>
      <c r="AT1270" s="16"/>
      <c r="AU1270" s="16">
        <v>0.27632954151117101</v>
      </c>
      <c r="AV1270" s="16">
        <v>0.27894512494304002</v>
      </c>
      <c r="AW1270" s="16"/>
      <c r="AX1270" s="16">
        <v>0.28119569113034099</v>
      </c>
      <c r="AY1270" s="16">
        <v>0.27899606790965598</v>
      </c>
      <c r="AZ1270" s="16"/>
      <c r="BA1270" s="16">
        <v>0.30031481630944701</v>
      </c>
      <c r="BB1270" s="16">
        <v>0.26610391771569197</v>
      </c>
      <c r="BC1270" s="16"/>
      <c r="BD1270" s="16">
        <v>0.24212130552306399</v>
      </c>
      <c r="BE1270" s="16">
        <v>0.37027581326403802</v>
      </c>
    </row>
    <row r="1271" spans="2:57" x14ac:dyDescent="0.35">
      <c r="B1271" t="s">
        <v>865</v>
      </c>
      <c r="C1271" s="16">
        <v>0.27279542270550899</v>
      </c>
      <c r="D1271" s="16">
        <v>0.29255983428516402</v>
      </c>
      <c r="E1271" s="16">
        <v>0.25512240106593698</v>
      </c>
      <c r="F1271" s="16"/>
      <c r="G1271" s="16">
        <v>0.196523230094693</v>
      </c>
      <c r="H1271" s="16">
        <v>0.263899623342842</v>
      </c>
      <c r="I1271" s="16">
        <v>0.26079430797624298</v>
      </c>
      <c r="J1271" s="16">
        <v>0.25589628697461803</v>
      </c>
      <c r="K1271" s="16">
        <v>0.28037389140504998</v>
      </c>
      <c r="L1271" s="16">
        <v>0.34052273137833799</v>
      </c>
      <c r="M1271" s="16"/>
      <c r="N1271" s="16">
        <v>0.32046789801625303</v>
      </c>
      <c r="O1271" s="16">
        <v>0.27603576116519402</v>
      </c>
      <c r="P1271" s="16">
        <v>0.25298496285672101</v>
      </c>
      <c r="Q1271" s="16">
        <v>0.26777920956408002</v>
      </c>
      <c r="R1271" s="16"/>
      <c r="S1271" s="16">
        <v>0.32552465166385303</v>
      </c>
      <c r="T1271" s="16">
        <v>0.19590435488359501</v>
      </c>
      <c r="U1271" s="16"/>
      <c r="V1271" s="16">
        <v>0.17729462404969101</v>
      </c>
      <c r="W1271" s="16">
        <v>0.27808399241582099</v>
      </c>
      <c r="X1271" s="16">
        <v>0.327043098033239</v>
      </c>
      <c r="Y1271" s="16">
        <v>0.40875830630040699</v>
      </c>
      <c r="Z1271" s="16"/>
      <c r="AA1271" s="16">
        <v>0.20503956970151099</v>
      </c>
      <c r="AB1271" s="16">
        <v>0.27976088236114799</v>
      </c>
      <c r="AC1271" s="16">
        <v>0.32902287199686597</v>
      </c>
      <c r="AD1271" s="16">
        <v>0.332085686259531</v>
      </c>
      <c r="AE1271" s="16">
        <v>0.31235654683157699</v>
      </c>
      <c r="AF1271" s="16">
        <v>0.38419269991418697</v>
      </c>
      <c r="AG1271" s="16"/>
      <c r="AH1271" s="16">
        <v>0.25411487069203698</v>
      </c>
      <c r="AI1271" s="16">
        <v>0.35438570610331099</v>
      </c>
      <c r="AJ1271" s="16"/>
      <c r="AK1271" s="16">
        <v>0.23269874914526201</v>
      </c>
      <c r="AL1271" s="16">
        <v>0.35657012164274099</v>
      </c>
      <c r="AM1271" s="16"/>
      <c r="AN1271" s="16">
        <v>0.24830857451695201</v>
      </c>
      <c r="AO1271" s="16">
        <v>0.33136820429990199</v>
      </c>
      <c r="AP1271" s="16"/>
      <c r="AQ1271" s="16">
        <v>0.33418726352279099</v>
      </c>
      <c r="AR1271" s="16">
        <v>0.240238472951851</v>
      </c>
      <c r="AS1271" s="16">
        <v>0.323355716548134</v>
      </c>
      <c r="AT1271" s="16"/>
      <c r="AU1271" s="16">
        <v>0.28416981098404898</v>
      </c>
      <c r="AV1271" s="16">
        <v>0.264173572272691</v>
      </c>
      <c r="AW1271" s="16"/>
      <c r="AX1271" s="16">
        <v>0.28015401030562598</v>
      </c>
      <c r="AY1271" s="16">
        <v>0.30194830823920199</v>
      </c>
      <c r="AZ1271" s="16"/>
      <c r="BA1271" s="16">
        <v>0.29499356353418998</v>
      </c>
      <c r="BB1271" s="16">
        <v>0.32730114695038898</v>
      </c>
      <c r="BC1271" s="16"/>
      <c r="BD1271" s="16">
        <v>0.24990693524277199</v>
      </c>
      <c r="BE1271" s="16">
        <v>0.35140726610789003</v>
      </c>
    </row>
    <row r="1272" spans="2:57" x14ac:dyDescent="0.35">
      <c r="B1272" t="s">
        <v>755</v>
      </c>
      <c r="C1272" s="16">
        <v>0.26530450900967201</v>
      </c>
      <c r="D1272" s="16">
        <v>0.27513994620378202</v>
      </c>
      <c r="E1272" s="16">
        <v>0.25696814900388099</v>
      </c>
      <c r="F1272" s="16"/>
      <c r="G1272" s="16">
        <v>0.27226851520282802</v>
      </c>
      <c r="H1272" s="16">
        <v>0.26984083675007797</v>
      </c>
      <c r="I1272" s="16">
        <v>0.28180021602014599</v>
      </c>
      <c r="J1272" s="16">
        <v>0.25910097837016</v>
      </c>
      <c r="K1272" s="16">
        <v>0.216301355588712</v>
      </c>
      <c r="L1272" s="16">
        <v>0.28801099842667199</v>
      </c>
      <c r="M1272" s="16"/>
      <c r="N1272" s="16">
        <v>0.26559861562445802</v>
      </c>
      <c r="O1272" s="16">
        <v>0.262579909544225</v>
      </c>
      <c r="P1272" s="16">
        <v>0.27415301636948403</v>
      </c>
      <c r="Q1272" s="16">
        <v>0.25325471598114402</v>
      </c>
      <c r="R1272" s="16"/>
      <c r="S1272" s="16">
        <v>0.317832068523621</v>
      </c>
      <c r="T1272" s="16">
        <v>0.188643154357446</v>
      </c>
      <c r="U1272" s="16"/>
      <c r="V1272" s="16">
        <v>0.20489954187235601</v>
      </c>
      <c r="W1272" s="16">
        <v>0.26158917213032801</v>
      </c>
      <c r="X1272" s="16">
        <v>0.318419193732982</v>
      </c>
      <c r="Y1272" s="16">
        <v>0.28283410024393302</v>
      </c>
      <c r="Z1272" s="16"/>
      <c r="AA1272" s="16">
        <v>0.23431391288464901</v>
      </c>
      <c r="AB1272" s="16">
        <v>0.29689824123046998</v>
      </c>
      <c r="AC1272" s="16">
        <v>0.310080896619645</v>
      </c>
      <c r="AD1272" s="16">
        <v>0.28804823688625503</v>
      </c>
      <c r="AE1272" s="16">
        <v>0.232454921438595</v>
      </c>
      <c r="AF1272" s="16">
        <v>0.26941377827691998</v>
      </c>
      <c r="AG1272" s="16"/>
      <c r="AH1272" s="16">
        <v>0.14628147398628499</v>
      </c>
      <c r="AI1272" s="16">
        <v>0.469566529536246</v>
      </c>
      <c r="AJ1272" s="16"/>
      <c r="AK1272" s="16">
        <v>0.15622017626904799</v>
      </c>
      <c r="AL1272" s="16">
        <v>0.470224004670655</v>
      </c>
      <c r="AM1272" s="16"/>
      <c r="AN1272" s="16">
        <v>0.118605289874696</v>
      </c>
      <c r="AO1272" s="16">
        <v>0.46055016497211398</v>
      </c>
      <c r="AP1272" s="16"/>
      <c r="AQ1272" s="16">
        <v>0.14132844530046901</v>
      </c>
      <c r="AR1272" s="16">
        <v>0.250672363114674</v>
      </c>
      <c r="AS1272" s="16">
        <v>0.41106057658519302</v>
      </c>
      <c r="AT1272" s="16"/>
      <c r="AU1272" s="16">
        <v>0.287398423611057</v>
      </c>
      <c r="AV1272" s="16">
        <v>0.23888434975792799</v>
      </c>
      <c r="AW1272" s="16"/>
      <c r="AX1272" s="16">
        <v>0.27575324191640699</v>
      </c>
      <c r="AY1272" s="16">
        <v>0.28221120596660598</v>
      </c>
      <c r="AZ1272" s="16"/>
      <c r="BA1272" s="16">
        <v>0.27224088565663102</v>
      </c>
      <c r="BB1272" s="16">
        <v>0.303194582978637</v>
      </c>
      <c r="BC1272" s="16"/>
      <c r="BD1272" s="16">
        <v>0.25133913124749402</v>
      </c>
      <c r="BE1272" s="16">
        <v>0.33096553599977502</v>
      </c>
    </row>
    <row r="1273" spans="2:57" x14ac:dyDescent="0.35">
      <c r="B1273" t="s">
        <v>859</v>
      </c>
      <c r="C1273" s="16">
        <v>0.25215808133699302</v>
      </c>
      <c r="D1273" s="16">
        <v>0.26603011756207401</v>
      </c>
      <c r="E1273" s="16">
        <v>0.23986902164004001</v>
      </c>
      <c r="F1273" s="16"/>
      <c r="G1273" s="16">
        <v>0.163602133786276</v>
      </c>
      <c r="H1273" s="16">
        <v>0.25333063103668402</v>
      </c>
      <c r="I1273" s="16">
        <v>0.221260299703571</v>
      </c>
      <c r="J1273" s="16">
        <v>0.218976523182524</v>
      </c>
      <c r="K1273" s="16">
        <v>0.234738862436526</v>
      </c>
      <c r="L1273" s="16">
        <v>0.36515795188640998</v>
      </c>
      <c r="M1273" s="16"/>
      <c r="N1273" s="16">
        <v>0.29318407976083899</v>
      </c>
      <c r="O1273" s="16">
        <v>0.25854376754342701</v>
      </c>
      <c r="P1273" s="16">
        <v>0.24915419884388701</v>
      </c>
      <c r="Q1273" s="16">
        <v>0.222147975330312</v>
      </c>
      <c r="R1273" s="16"/>
      <c r="S1273" s="16">
        <v>0.298320116613214</v>
      </c>
      <c r="T1273" s="16">
        <v>0.18389869091130201</v>
      </c>
      <c r="U1273" s="16"/>
      <c r="V1273" s="16">
        <v>0.15152090200882701</v>
      </c>
      <c r="W1273" s="16">
        <v>0.268060088200828</v>
      </c>
      <c r="X1273" s="16">
        <v>0.31109016750018598</v>
      </c>
      <c r="Y1273" s="16">
        <v>0.29386871084306898</v>
      </c>
      <c r="Z1273" s="16"/>
      <c r="AA1273" s="16">
        <v>0.17716835168494299</v>
      </c>
      <c r="AB1273" s="16">
        <v>0.24287779335218199</v>
      </c>
      <c r="AC1273" s="16">
        <v>0.38580371774085098</v>
      </c>
      <c r="AD1273" s="16">
        <v>0.308054541414434</v>
      </c>
      <c r="AE1273" s="16">
        <v>0.24598694108152599</v>
      </c>
      <c r="AF1273" s="16">
        <v>0.460661717502237</v>
      </c>
      <c r="AG1273" s="16"/>
      <c r="AH1273" s="16">
        <v>0.243766349397218</v>
      </c>
      <c r="AI1273" s="16">
        <v>0.32430263763302802</v>
      </c>
      <c r="AJ1273" s="16"/>
      <c r="AK1273" s="16">
        <v>0.22934125660410001</v>
      </c>
      <c r="AL1273" s="16">
        <v>0.343147325509987</v>
      </c>
      <c r="AM1273" s="16"/>
      <c r="AN1273" s="16">
        <v>0.22951571117951899</v>
      </c>
      <c r="AO1273" s="16">
        <v>0.31544370159429402</v>
      </c>
      <c r="AP1273" s="16"/>
      <c r="AQ1273" s="16">
        <v>0.32800901280492401</v>
      </c>
      <c r="AR1273" s="16">
        <v>0.227356257467803</v>
      </c>
      <c r="AS1273" s="16">
        <v>0.27067484784016099</v>
      </c>
      <c r="AT1273" s="16"/>
      <c r="AU1273" s="16">
        <v>0.25758638467985001</v>
      </c>
      <c r="AV1273" s="16">
        <v>0.25017525540871199</v>
      </c>
      <c r="AW1273" s="16"/>
      <c r="AX1273" s="16">
        <v>0.26665135715399602</v>
      </c>
      <c r="AY1273" s="16">
        <v>0.238476743436354</v>
      </c>
      <c r="AZ1273" s="16"/>
      <c r="BA1273" s="16">
        <v>0.25132075281801802</v>
      </c>
      <c r="BB1273" s="16">
        <v>0.27392035688058203</v>
      </c>
      <c r="BC1273" s="16"/>
      <c r="BD1273" s="16">
        <v>0.220629432535842</v>
      </c>
      <c r="BE1273" s="16">
        <v>0.33433353099653301</v>
      </c>
    </row>
    <row r="1274" spans="2:57" x14ac:dyDescent="0.35">
      <c r="B1274" t="s">
        <v>857</v>
      </c>
      <c r="C1274" s="16">
        <v>0.24171178752684899</v>
      </c>
      <c r="D1274" s="16">
        <v>0.23846512529883601</v>
      </c>
      <c r="E1274" s="16">
        <v>0.243223321684885</v>
      </c>
      <c r="F1274" s="16"/>
      <c r="G1274" s="16">
        <v>0.25572274094373498</v>
      </c>
      <c r="H1274" s="16">
        <v>0.23416908355618299</v>
      </c>
      <c r="I1274" s="16">
        <v>0.29831457728247601</v>
      </c>
      <c r="J1274" s="16">
        <v>0.23783626523752799</v>
      </c>
      <c r="K1274" s="16">
        <v>0.19581046641076899</v>
      </c>
      <c r="L1274" s="16">
        <v>0.235262147913123</v>
      </c>
      <c r="M1274" s="16"/>
      <c r="N1274" s="16">
        <v>0.24005696686133701</v>
      </c>
      <c r="O1274" s="16">
        <v>0.249016334228887</v>
      </c>
      <c r="P1274" s="16">
        <v>0.231217731221252</v>
      </c>
      <c r="Q1274" s="16">
        <v>0.25338613677195199</v>
      </c>
      <c r="R1274" s="16"/>
      <c r="S1274" s="16">
        <v>0.254386210854531</v>
      </c>
      <c r="T1274" s="16">
        <v>0.22498804201157599</v>
      </c>
      <c r="U1274" s="16"/>
      <c r="V1274" s="16">
        <v>0.182317028103822</v>
      </c>
      <c r="W1274" s="16">
        <v>0.28878224957902698</v>
      </c>
      <c r="X1274" s="16">
        <v>0.238093338557298</v>
      </c>
      <c r="Y1274" s="16">
        <v>0.204803892938173</v>
      </c>
      <c r="Z1274" s="16"/>
      <c r="AA1274" s="16">
        <v>0.22606862696591501</v>
      </c>
      <c r="AB1274" s="16">
        <v>0.25513985983960602</v>
      </c>
      <c r="AC1274" s="16">
        <v>0.31768947985485002</v>
      </c>
      <c r="AD1274" s="16">
        <v>0.269825954820758</v>
      </c>
      <c r="AE1274" s="16">
        <v>0.14053477152688401</v>
      </c>
      <c r="AF1274" s="16">
        <v>0.22100378620983499</v>
      </c>
      <c r="AG1274" s="16"/>
      <c r="AH1274" s="16">
        <v>0.16819573749934399</v>
      </c>
      <c r="AI1274" s="16">
        <v>0.34704305883103598</v>
      </c>
      <c r="AJ1274" s="16"/>
      <c r="AK1274" s="16">
        <v>0.17556556333736101</v>
      </c>
      <c r="AL1274" s="16">
        <v>0.34023700097121701</v>
      </c>
      <c r="AM1274" s="16"/>
      <c r="AN1274" s="16">
        <v>0.15075892421180101</v>
      </c>
      <c r="AO1274" s="16">
        <v>0.36110930808826702</v>
      </c>
      <c r="AP1274" s="16"/>
      <c r="AQ1274" s="16">
        <v>0.218126031196926</v>
      </c>
      <c r="AR1274" s="16">
        <v>0.24376701783726501</v>
      </c>
      <c r="AS1274" s="16">
        <v>0.29233689683776798</v>
      </c>
      <c r="AT1274" s="16"/>
      <c r="AU1274" s="16">
        <v>0.24081740764811299</v>
      </c>
      <c r="AV1274" s="16">
        <v>0.24698944353184801</v>
      </c>
      <c r="AW1274" s="16"/>
      <c r="AX1274" s="16">
        <v>0.25250016250812402</v>
      </c>
      <c r="AY1274" s="16">
        <v>0.242257152284265</v>
      </c>
      <c r="AZ1274" s="16"/>
      <c r="BA1274" s="16">
        <v>0.22953382975848299</v>
      </c>
      <c r="BB1274" s="16">
        <v>0.25731038875329698</v>
      </c>
      <c r="BC1274" s="16"/>
      <c r="BD1274" s="16">
        <v>0.224260189440109</v>
      </c>
      <c r="BE1274" s="16">
        <v>0.28781304441738798</v>
      </c>
    </row>
    <row r="1275" spans="2:57" x14ac:dyDescent="0.35">
      <c r="B1275" t="s">
        <v>861</v>
      </c>
      <c r="C1275" s="16">
        <v>0.218910293540274</v>
      </c>
      <c r="D1275" s="16">
        <v>0.22187164564385001</v>
      </c>
      <c r="E1275" s="16">
        <v>0.21663862646674001</v>
      </c>
      <c r="F1275" s="16"/>
      <c r="G1275" s="16">
        <v>0.21869540629026901</v>
      </c>
      <c r="H1275" s="16">
        <v>0.17006568907207301</v>
      </c>
      <c r="I1275" s="16">
        <v>0.230965094925138</v>
      </c>
      <c r="J1275" s="16">
        <v>0.20839791796505799</v>
      </c>
      <c r="K1275" s="16">
        <v>0.21421042588192599</v>
      </c>
      <c r="L1275" s="16">
        <v>0.26258923864223699</v>
      </c>
      <c r="M1275" s="16"/>
      <c r="N1275" s="16">
        <v>0.266868630992116</v>
      </c>
      <c r="O1275" s="16">
        <v>0.22523544232140699</v>
      </c>
      <c r="P1275" s="16">
        <v>0.19319217107448799</v>
      </c>
      <c r="Q1275" s="16">
        <v>0.22049240798716599</v>
      </c>
      <c r="R1275" s="16"/>
      <c r="S1275" s="16">
        <v>0.25883681417009802</v>
      </c>
      <c r="T1275" s="16">
        <v>0.16081174100349399</v>
      </c>
      <c r="U1275" s="16"/>
      <c r="V1275" s="16">
        <v>0.16598303521952601</v>
      </c>
      <c r="W1275" s="16">
        <v>0.21455110818890799</v>
      </c>
      <c r="X1275" s="16">
        <v>0.25543455930970199</v>
      </c>
      <c r="Y1275" s="16">
        <v>0.31283780265937</v>
      </c>
      <c r="Z1275" s="16"/>
      <c r="AA1275" s="16">
        <v>0.168376070938341</v>
      </c>
      <c r="AB1275" s="16">
        <v>0.21241459001172999</v>
      </c>
      <c r="AC1275" s="16">
        <v>0.31703814235069999</v>
      </c>
      <c r="AD1275" s="16">
        <v>0.248010023650171</v>
      </c>
      <c r="AE1275" s="16">
        <v>0.25258816957378299</v>
      </c>
      <c r="AF1275" s="16">
        <v>0.28342274826017699</v>
      </c>
      <c r="AG1275" s="16"/>
      <c r="AH1275" s="16">
        <v>0.258862803930626</v>
      </c>
      <c r="AI1275" s="16">
        <v>0.193278010771224</v>
      </c>
      <c r="AJ1275" s="16"/>
      <c r="AK1275" s="16">
        <v>0.23598645914552399</v>
      </c>
      <c r="AL1275" s="16">
        <v>0.22960652699949</v>
      </c>
      <c r="AM1275" s="16"/>
      <c r="AN1275" s="16">
        <v>0.25725538424083699</v>
      </c>
      <c r="AO1275" s="16">
        <v>0.18843481582326399</v>
      </c>
      <c r="AP1275" s="16"/>
      <c r="AQ1275" s="16">
        <v>0.34017257559574599</v>
      </c>
      <c r="AR1275" s="16">
        <v>0.211755320965234</v>
      </c>
      <c r="AS1275" s="16">
        <v>0.18206075339058</v>
      </c>
      <c r="AT1275" s="16"/>
      <c r="AU1275" s="16">
        <v>0.21324395045741101</v>
      </c>
      <c r="AV1275" s="16">
        <v>0.22940697037857399</v>
      </c>
      <c r="AW1275" s="16"/>
      <c r="AX1275" s="16">
        <v>0.22553515464639501</v>
      </c>
      <c r="AY1275" s="16">
        <v>0.23673482131895901</v>
      </c>
      <c r="AZ1275" s="16"/>
      <c r="BA1275" s="16">
        <v>0.23547825566352301</v>
      </c>
      <c r="BB1275" s="16">
        <v>0.166998928855256</v>
      </c>
      <c r="BC1275" s="16"/>
      <c r="BD1275" s="16">
        <v>0.18566192216546301</v>
      </c>
      <c r="BE1275" s="16">
        <v>0.30705580589974601</v>
      </c>
    </row>
    <row r="1276" spans="2:57" x14ac:dyDescent="0.35">
      <c r="B1276" t="s">
        <v>866</v>
      </c>
      <c r="C1276" s="16">
        <v>0.168320176466424</v>
      </c>
      <c r="D1276" s="16">
        <v>0.13998948465159</v>
      </c>
      <c r="E1276" s="16">
        <v>0.19521236482923601</v>
      </c>
      <c r="F1276" s="16"/>
      <c r="G1276" s="16">
        <v>0.168925297770776</v>
      </c>
      <c r="H1276" s="16">
        <v>0.19796736162605799</v>
      </c>
      <c r="I1276" s="16">
        <v>0.16933805708050301</v>
      </c>
      <c r="J1276" s="16">
        <v>0.19029833124699599</v>
      </c>
      <c r="K1276" s="16">
        <v>0.142060461008679</v>
      </c>
      <c r="L1276" s="16">
        <v>0.146249508349024</v>
      </c>
      <c r="M1276" s="16"/>
      <c r="N1276" s="16">
        <v>0.14447261365394801</v>
      </c>
      <c r="O1276" s="16">
        <v>0.16911728127540501</v>
      </c>
      <c r="P1276" s="16">
        <v>0.16824535895199999</v>
      </c>
      <c r="Q1276" s="16">
        <v>0.18476160669303399</v>
      </c>
      <c r="R1276" s="16"/>
      <c r="S1276" s="16">
        <v>0.18157305281179301</v>
      </c>
      <c r="T1276" s="16">
        <v>0.14999037156621201</v>
      </c>
      <c r="U1276" s="16"/>
      <c r="V1276" s="16">
        <v>0.141187487693751</v>
      </c>
      <c r="W1276" s="16">
        <v>0.195183716804882</v>
      </c>
      <c r="X1276" s="16">
        <v>0.16520932621501899</v>
      </c>
      <c r="Y1276" s="16">
        <v>0.11511220646164499</v>
      </c>
      <c r="Z1276" s="16"/>
      <c r="AA1276" s="16">
        <v>0.16197199349123401</v>
      </c>
      <c r="AB1276" s="16">
        <v>0.19988821070341301</v>
      </c>
      <c r="AC1276" s="16">
        <v>0.233209939186966</v>
      </c>
      <c r="AD1276" s="16">
        <v>0.13284171029146299</v>
      </c>
      <c r="AE1276" s="16">
        <v>0.14958725488807201</v>
      </c>
      <c r="AF1276" s="16">
        <v>0.158304089184723</v>
      </c>
      <c r="AG1276" s="16"/>
      <c r="AH1276" s="16">
        <v>0.12571396582613001</v>
      </c>
      <c r="AI1276" s="16">
        <v>0.227295012470388</v>
      </c>
      <c r="AJ1276" s="16"/>
      <c r="AK1276" s="16">
        <v>0.143164623970128</v>
      </c>
      <c r="AL1276" s="16">
        <v>0.227782981291203</v>
      </c>
      <c r="AM1276" s="16"/>
      <c r="AN1276" s="16">
        <v>0.12464929135337401</v>
      </c>
      <c r="AO1276" s="16">
        <v>0.22060946087400801</v>
      </c>
      <c r="AP1276" s="16"/>
      <c r="AQ1276" s="16">
        <v>0.16503815911194999</v>
      </c>
      <c r="AR1276" s="16">
        <v>0.18524310520751999</v>
      </c>
      <c r="AS1276" s="16">
        <v>0.164235507425845</v>
      </c>
      <c r="AT1276" s="16"/>
      <c r="AU1276" s="16">
        <v>0.17308235030786301</v>
      </c>
      <c r="AV1276" s="16">
        <v>0.165656147033833</v>
      </c>
      <c r="AW1276" s="16"/>
      <c r="AX1276" s="16">
        <v>0.18129790619150199</v>
      </c>
      <c r="AY1276" s="16">
        <v>0.14460716376312899</v>
      </c>
      <c r="AZ1276" s="16"/>
      <c r="BA1276" s="16">
        <v>0.151049977835361</v>
      </c>
      <c r="BB1276" s="16">
        <v>0.19172225531747</v>
      </c>
      <c r="BC1276" s="16"/>
      <c r="BD1276" s="16">
        <v>0.1640597468502</v>
      </c>
      <c r="BE1276" s="16">
        <v>0.21605764529080301</v>
      </c>
    </row>
    <row r="1277" spans="2:57" x14ac:dyDescent="0.35">
      <c r="B1277" t="s">
        <v>864</v>
      </c>
      <c r="C1277" s="16">
        <v>0.14706529761913201</v>
      </c>
      <c r="D1277" s="16">
        <v>0.14220186634454901</v>
      </c>
      <c r="E1277" s="16">
        <v>0.15151263242766899</v>
      </c>
      <c r="F1277" s="16"/>
      <c r="G1277" s="16">
        <v>0.146574756613533</v>
      </c>
      <c r="H1277" s="16">
        <v>0.115985910484072</v>
      </c>
      <c r="I1277" s="16">
        <v>0.104034792968575</v>
      </c>
      <c r="J1277" s="16">
        <v>0.18245503320416001</v>
      </c>
      <c r="K1277" s="16">
        <v>0.146630581209368</v>
      </c>
      <c r="L1277" s="16">
        <v>0.18051334509717001</v>
      </c>
      <c r="M1277" s="16"/>
      <c r="N1277" s="16">
        <v>0.171043719164751</v>
      </c>
      <c r="O1277" s="16">
        <v>0.157673861792748</v>
      </c>
      <c r="P1277" s="16">
        <v>0.13327923505879399</v>
      </c>
      <c r="Q1277" s="16">
        <v>0.14285975370630899</v>
      </c>
      <c r="R1277" s="16"/>
      <c r="S1277" s="16">
        <v>0.18533860085752801</v>
      </c>
      <c r="T1277" s="16">
        <v>9.0745662302289004E-2</v>
      </c>
      <c r="U1277" s="16"/>
      <c r="V1277" s="16">
        <v>0.105243009039881</v>
      </c>
      <c r="W1277" s="16">
        <v>0.18591022516900499</v>
      </c>
      <c r="X1277" s="16">
        <v>0.134571653865489</v>
      </c>
      <c r="Y1277" s="16">
        <v>0.140278697741375</v>
      </c>
      <c r="Z1277" s="16"/>
      <c r="AA1277" s="16">
        <v>0.143415012958789</v>
      </c>
      <c r="AB1277" s="16">
        <v>0.16196643622612</v>
      </c>
      <c r="AC1277" s="16">
        <v>0.159550694035234</v>
      </c>
      <c r="AD1277" s="16">
        <v>0.14632298815751299</v>
      </c>
      <c r="AE1277" s="16">
        <v>0.12013917368770199</v>
      </c>
      <c r="AF1277" s="16">
        <v>0.150654825053465</v>
      </c>
      <c r="AG1277" s="16"/>
      <c r="AH1277" s="16">
        <v>0.111102075543053</v>
      </c>
      <c r="AI1277" s="16">
        <v>0.201763212007564</v>
      </c>
      <c r="AJ1277" s="16"/>
      <c r="AK1277" s="16">
        <v>0.120201255619949</v>
      </c>
      <c r="AL1277" s="16">
        <v>0.18414261535745599</v>
      </c>
      <c r="AM1277" s="16"/>
      <c r="AN1277" s="16">
        <v>0.111233113798311</v>
      </c>
      <c r="AO1277" s="16">
        <v>0.19613090313620801</v>
      </c>
      <c r="AP1277" s="16"/>
      <c r="AQ1277" s="16">
        <v>0.17010390366136199</v>
      </c>
      <c r="AR1277" s="16">
        <v>0.147096173987595</v>
      </c>
      <c r="AS1277" s="16">
        <v>0.15491717651812001</v>
      </c>
      <c r="AT1277" s="16"/>
      <c r="AU1277" s="16">
        <v>0.157343537694177</v>
      </c>
      <c r="AV1277" s="16">
        <v>0.13248790238601699</v>
      </c>
      <c r="AW1277" s="16"/>
      <c r="AX1277" s="16">
        <v>0.14940296755392901</v>
      </c>
      <c r="AY1277" s="16">
        <v>0.178920381061523</v>
      </c>
      <c r="AZ1277" s="16"/>
      <c r="BA1277" s="16">
        <v>0.156674026128689</v>
      </c>
      <c r="BB1277" s="16">
        <v>0.148893991620201</v>
      </c>
      <c r="BC1277" s="16"/>
      <c r="BD1277" s="16">
        <v>0.141524321667128</v>
      </c>
      <c r="BE1277" s="16">
        <v>0.19525610843199301</v>
      </c>
    </row>
    <row r="1278" spans="2:57" x14ac:dyDescent="0.35">
      <c r="B1278" t="s">
        <v>853</v>
      </c>
      <c r="C1278" s="16">
        <v>0.13968344740357899</v>
      </c>
      <c r="D1278" s="16">
        <v>0.13987338997356499</v>
      </c>
      <c r="E1278" s="16">
        <v>0.14085702264187999</v>
      </c>
      <c r="F1278" s="16"/>
      <c r="G1278" s="16">
        <v>0.14692855355501</v>
      </c>
      <c r="H1278" s="16">
        <v>0.15766544642820801</v>
      </c>
      <c r="I1278" s="16">
        <v>0.102420445113865</v>
      </c>
      <c r="J1278" s="16">
        <v>0.13038216590072099</v>
      </c>
      <c r="K1278" s="16">
        <v>0.160047633538691</v>
      </c>
      <c r="L1278" s="16">
        <v>0.14014623328108999</v>
      </c>
      <c r="M1278" s="16"/>
      <c r="N1278" s="16">
        <v>0.12584799781268799</v>
      </c>
      <c r="O1278" s="16">
        <v>0.12856001511977699</v>
      </c>
      <c r="P1278" s="16">
        <v>0.144570904842414</v>
      </c>
      <c r="Q1278" s="16">
        <v>0.15139412680702799</v>
      </c>
      <c r="R1278" s="16"/>
      <c r="S1278" s="16">
        <v>0.16162889404755301</v>
      </c>
      <c r="T1278" s="16">
        <v>0.10794309293837701</v>
      </c>
      <c r="U1278" s="16"/>
      <c r="V1278" s="16">
        <v>8.9104460131860394E-2</v>
      </c>
      <c r="W1278" s="16">
        <v>0.16043446613689299</v>
      </c>
      <c r="X1278" s="16">
        <v>0.1567562284441</v>
      </c>
      <c r="Y1278" s="16">
        <v>0.13668190192007801</v>
      </c>
      <c r="Z1278" s="16"/>
      <c r="AA1278" s="16">
        <v>0.1086979444405</v>
      </c>
      <c r="AB1278" s="16">
        <v>0.162521979563372</v>
      </c>
      <c r="AC1278" s="16">
        <v>0.205093999805918</v>
      </c>
      <c r="AD1278" s="16">
        <v>0.138599332590536</v>
      </c>
      <c r="AE1278" s="16">
        <v>0.13074761233058799</v>
      </c>
      <c r="AF1278" s="16">
        <v>0.224010200054616</v>
      </c>
      <c r="AG1278" s="16"/>
      <c r="AH1278" s="16">
        <v>0.105393568503496</v>
      </c>
      <c r="AI1278" s="16">
        <v>0.1930004288627</v>
      </c>
      <c r="AJ1278" s="16"/>
      <c r="AK1278" s="16">
        <v>0.118329369906432</v>
      </c>
      <c r="AL1278" s="16">
        <v>0.200196790714194</v>
      </c>
      <c r="AM1278" s="16"/>
      <c r="AN1278" s="16">
        <v>0.102698454924793</v>
      </c>
      <c r="AO1278" s="16">
        <v>0.193113412262955</v>
      </c>
      <c r="AP1278" s="16"/>
      <c r="AQ1278" s="16">
        <v>0.120782277723093</v>
      </c>
      <c r="AR1278" s="16">
        <v>0.13374987353180701</v>
      </c>
      <c r="AS1278" s="16">
        <v>0.18153768681622401</v>
      </c>
      <c r="AT1278" s="16"/>
      <c r="AU1278" s="16">
        <v>0.140773793892774</v>
      </c>
      <c r="AV1278" s="16">
        <v>0.14084136588705301</v>
      </c>
      <c r="AW1278" s="16"/>
      <c r="AX1278" s="16">
        <v>0.141934822927166</v>
      </c>
      <c r="AY1278" s="16">
        <v>0.16975826961207</v>
      </c>
      <c r="AZ1278" s="16"/>
      <c r="BA1278" s="16">
        <v>0.151458262612953</v>
      </c>
      <c r="BB1278" s="16">
        <v>0.1363808844827</v>
      </c>
      <c r="BC1278" s="16"/>
      <c r="BD1278" s="16">
        <v>0.11271916084437</v>
      </c>
      <c r="BE1278" s="16">
        <v>0.197511178363346</v>
      </c>
    </row>
    <row r="1279" spans="2:57" x14ac:dyDescent="0.35">
      <c r="B1279" t="s">
        <v>855</v>
      </c>
      <c r="C1279" s="16">
        <v>0.13776406548943099</v>
      </c>
      <c r="D1279" s="16">
        <v>0.13566100322035701</v>
      </c>
      <c r="E1279" s="16">
        <v>0.14109202082987601</v>
      </c>
      <c r="F1279" s="16"/>
      <c r="G1279" s="16">
        <v>0.16451775983560599</v>
      </c>
      <c r="H1279" s="16">
        <v>0.12806444471765899</v>
      </c>
      <c r="I1279" s="16">
        <v>0.108484654586721</v>
      </c>
      <c r="J1279" s="16">
        <v>0.12503353788249799</v>
      </c>
      <c r="K1279" s="16">
        <v>0.137895619657111</v>
      </c>
      <c r="L1279" s="16">
        <v>0.162680205767334</v>
      </c>
      <c r="M1279" s="16"/>
      <c r="N1279" s="16">
        <v>0.15477035680851101</v>
      </c>
      <c r="O1279" s="16">
        <v>0.13133635593582699</v>
      </c>
      <c r="P1279" s="16">
        <v>0.138872751030195</v>
      </c>
      <c r="Q1279" s="16">
        <v>0.129448088105622</v>
      </c>
      <c r="R1279" s="16"/>
      <c r="S1279" s="16">
        <v>0.166693883056133</v>
      </c>
      <c r="T1279" s="16">
        <v>9.5459043519988407E-2</v>
      </c>
      <c r="U1279" s="16"/>
      <c r="V1279" s="16">
        <v>9.9098000458102506E-2</v>
      </c>
      <c r="W1279" s="16">
        <v>0.161229650962467</v>
      </c>
      <c r="X1279" s="16">
        <v>0.14188295047374599</v>
      </c>
      <c r="Y1279" s="16">
        <v>0.13123528582989499</v>
      </c>
      <c r="Z1279" s="16"/>
      <c r="AA1279" s="16">
        <v>0.10919388437298699</v>
      </c>
      <c r="AB1279" s="16">
        <v>0.176143926739632</v>
      </c>
      <c r="AC1279" s="16">
        <v>0.19744515029083301</v>
      </c>
      <c r="AD1279" s="16">
        <v>0.116946330402904</v>
      </c>
      <c r="AE1279" s="16">
        <v>0.14097805405260899</v>
      </c>
      <c r="AF1279" s="16">
        <v>0.22022338747303299</v>
      </c>
      <c r="AG1279" s="16"/>
      <c r="AH1279" s="16">
        <v>8.6202393096521002E-2</v>
      </c>
      <c r="AI1279" s="16">
        <v>0.224178032190576</v>
      </c>
      <c r="AJ1279" s="16"/>
      <c r="AK1279" s="16">
        <v>9.3660933691844597E-2</v>
      </c>
      <c r="AL1279" s="16">
        <v>0.19297380604228001</v>
      </c>
      <c r="AM1279" s="16"/>
      <c r="AN1279" s="16">
        <v>8.59270283335659E-2</v>
      </c>
      <c r="AO1279" s="16">
        <v>0.20119997325471001</v>
      </c>
      <c r="AP1279" s="16"/>
      <c r="AQ1279" s="16">
        <v>0.118532508916237</v>
      </c>
      <c r="AR1279" s="16">
        <v>0.131006963504922</v>
      </c>
      <c r="AS1279" s="16">
        <v>0.18461781112011</v>
      </c>
      <c r="AT1279" s="16"/>
      <c r="AU1279" s="16">
        <v>0.145132670462015</v>
      </c>
      <c r="AV1279" s="16">
        <v>0.131497663801773</v>
      </c>
      <c r="AW1279" s="16"/>
      <c r="AX1279" s="16">
        <v>0.14052824847885001</v>
      </c>
      <c r="AY1279" s="16">
        <v>0.153261024084587</v>
      </c>
      <c r="AZ1279" s="16"/>
      <c r="BA1279" s="16">
        <v>0.122702906678808</v>
      </c>
      <c r="BB1279" s="16">
        <v>0.112892361315276</v>
      </c>
      <c r="BC1279" s="16"/>
      <c r="BD1279" s="16">
        <v>0.120797758617294</v>
      </c>
      <c r="BE1279" s="16">
        <v>0.192286507878865</v>
      </c>
    </row>
    <row r="1280" spans="2:57" x14ac:dyDescent="0.35">
      <c r="B1280" t="s">
        <v>856</v>
      </c>
      <c r="C1280" s="16">
        <v>0.13548107774516499</v>
      </c>
      <c r="D1280" s="16">
        <v>0.122370418406506</v>
      </c>
      <c r="E1280" s="16">
        <v>0.14763169201811999</v>
      </c>
      <c r="F1280" s="16"/>
      <c r="G1280" s="16">
        <v>0.14404928524494501</v>
      </c>
      <c r="H1280" s="16">
        <v>0.15308835441704599</v>
      </c>
      <c r="I1280" s="16">
        <v>0.12960161735342299</v>
      </c>
      <c r="J1280" s="16">
        <v>0.13260585619177201</v>
      </c>
      <c r="K1280" s="16">
        <v>0.10820360795292901</v>
      </c>
      <c r="L1280" s="16">
        <v>0.14390431235699699</v>
      </c>
      <c r="M1280" s="16"/>
      <c r="N1280" s="16">
        <v>0.14003373411657499</v>
      </c>
      <c r="O1280" s="16">
        <v>0.131081034611638</v>
      </c>
      <c r="P1280" s="16">
        <v>0.13736246274505801</v>
      </c>
      <c r="Q1280" s="16">
        <v>0.13304348459474999</v>
      </c>
      <c r="R1280" s="16"/>
      <c r="S1280" s="16">
        <v>0.16891336197568099</v>
      </c>
      <c r="T1280" s="16">
        <v>8.6355116207305405E-2</v>
      </c>
      <c r="U1280" s="16"/>
      <c r="V1280" s="16">
        <v>6.5480013908391393E-2</v>
      </c>
      <c r="W1280" s="16">
        <v>0.15823210241316199</v>
      </c>
      <c r="X1280" s="16">
        <v>0.165251772923516</v>
      </c>
      <c r="Y1280" s="16">
        <v>0.14065262050325</v>
      </c>
      <c r="Z1280" s="16"/>
      <c r="AA1280" s="16">
        <v>0.105310837649464</v>
      </c>
      <c r="AB1280" s="16">
        <v>0.14358867793454799</v>
      </c>
      <c r="AC1280" s="16">
        <v>0.18146285765622899</v>
      </c>
      <c r="AD1280" s="16">
        <v>0.151971807120825</v>
      </c>
      <c r="AE1280" s="16">
        <v>0.13902896550362201</v>
      </c>
      <c r="AF1280" s="16">
        <v>0.198992945820991</v>
      </c>
      <c r="AG1280" s="16"/>
      <c r="AH1280" s="16">
        <v>0.102890953923961</v>
      </c>
      <c r="AI1280" s="16">
        <v>0.195406220995399</v>
      </c>
      <c r="AJ1280" s="16"/>
      <c r="AK1280" s="16">
        <v>0.108203763826177</v>
      </c>
      <c r="AL1280" s="16">
        <v>0.184495575208904</v>
      </c>
      <c r="AM1280" s="16"/>
      <c r="AN1280" s="16">
        <v>9.4208703239515801E-2</v>
      </c>
      <c r="AO1280" s="16">
        <v>0.184939663276699</v>
      </c>
      <c r="AP1280" s="16"/>
      <c r="AQ1280" s="16">
        <v>0.16547976321677699</v>
      </c>
      <c r="AR1280" s="16">
        <v>0.12617220388686901</v>
      </c>
      <c r="AS1280" s="16">
        <v>0.15703888652384701</v>
      </c>
      <c r="AT1280" s="16"/>
      <c r="AU1280" s="16">
        <v>0.14224844053254301</v>
      </c>
      <c r="AV1280" s="16">
        <v>0.129882555443322</v>
      </c>
      <c r="AW1280" s="16"/>
      <c r="AX1280" s="16">
        <v>0.137298292450419</v>
      </c>
      <c r="AY1280" s="16">
        <v>0.16679129559605799</v>
      </c>
      <c r="AZ1280" s="16"/>
      <c r="BA1280" s="16">
        <v>0.14639289084082499</v>
      </c>
      <c r="BB1280" s="16">
        <v>0.118950624621022</v>
      </c>
      <c r="BC1280" s="16"/>
      <c r="BD1280" s="16">
        <v>0.10100028486194</v>
      </c>
      <c r="BE1280" s="16">
        <v>0.20254049195031601</v>
      </c>
    </row>
    <row r="1281" spans="2:57" x14ac:dyDescent="0.35">
      <c r="B1281" t="s">
        <v>854</v>
      </c>
      <c r="C1281" s="16">
        <v>0.130338407370758</v>
      </c>
      <c r="D1281" s="16">
        <v>0.126527751716731</v>
      </c>
      <c r="E1281" s="16">
        <v>0.13521261670648299</v>
      </c>
      <c r="F1281" s="16"/>
      <c r="G1281" s="16">
        <v>0.119162797239048</v>
      </c>
      <c r="H1281" s="16">
        <v>0.134619904978312</v>
      </c>
      <c r="I1281" s="16">
        <v>0.107573100938471</v>
      </c>
      <c r="J1281" s="16">
        <v>0.118267099111899</v>
      </c>
      <c r="K1281" s="16">
        <v>0.13259838822457101</v>
      </c>
      <c r="L1281" s="16">
        <v>0.15816791455231299</v>
      </c>
      <c r="M1281" s="16"/>
      <c r="N1281" s="16">
        <v>0.116877545123517</v>
      </c>
      <c r="O1281" s="16">
        <v>0.118815906554743</v>
      </c>
      <c r="P1281" s="16">
        <v>0.136065471474907</v>
      </c>
      <c r="Q1281" s="16">
        <v>0.14078078223757001</v>
      </c>
      <c r="R1281" s="16"/>
      <c r="S1281" s="16">
        <v>0.149801710102449</v>
      </c>
      <c r="T1281" s="16">
        <v>0.10225248091943299</v>
      </c>
      <c r="U1281" s="16"/>
      <c r="V1281" s="16">
        <v>8.0429892650502696E-2</v>
      </c>
      <c r="W1281" s="16">
        <v>0.14482821913629201</v>
      </c>
      <c r="X1281" s="16">
        <v>0.15678013337785099</v>
      </c>
      <c r="Y1281" s="16">
        <v>0.11306046007279801</v>
      </c>
      <c r="Z1281" s="16"/>
      <c r="AA1281" s="16">
        <v>9.8262045545512794E-2</v>
      </c>
      <c r="AB1281" s="16">
        <v>0.13084642032325999</v>
      </c>
      <c r="AC1281" s="16">
        <v>0.20666925122018401</v>
      </c>
      <c r="AD1281" s="16">
        <v>0.13354839486157899</v>
      </c>
      <c r="AE1281" s="16">
        <v>0.16832760131621799</v>
      </c>
      <c r="AF1281" s="16">
        <v>0.15647203163725801</v>
      </c>
      <c r="AG1281" s="16"/>
      <c r="AH1281" s="16">
        <v>9.6585561184731397E-2</v>
      </c>
      <c r="AI1281" s="16">
        <v>0.19382390119082701</v>
      </c>
      <c r="AJ1281" s="16"/>
      <c r="AK1281" s="16">
        <v>9.8854529326142498E-2</v>
      </c>
      <c r="AL1281" s="16">
        <v>0.18864733030033801</v>
      </c>
      <c r="AM1281" s="16"/>
      <c r="AN1281" s="16">
        <v>8.1884342613464001E-2</v>
      </c>
      <c r="AO1281" s="16">
        <v>0.19018028137780099</v>
      </c>
      <c r="AP1281" s="16"/>
      <c r="AQ1281" s="16">
        <v>0.11616869857897801</v>
      </c>
      <c r="AR1281" s="16">
        <v>0.11618186030389099</v>
      </c>
      <c r="AS1281" s="16">
        <v>0.17436847623379201</v>
      </c>
      <c r="AT1281" s="16"/>
      <c r="AU1281" s="16">
        <v>0.14492018073540899</v>
      </c>
      <c r="AV1281" s="16">
        <v>0.115450866486768</v>
      </c>
      <c r="AW1281" s="16"/>
      <c r="AX1281" s="16">
        <v>0.12764171597563301</v>
      </c>
      <c r="AY1281" s="16">
        <v>0.174339825975106</v>
      </c>
      <c r="AZ1281" s="16"/>
      <c r="BA1281" s="16">
        <v>0.13829276924924699</v>
      </c>
      <c r="BB1281" s="16">
        <v>0.16345729080434501</v>
      </c>
      <c r="BC1281" s="16"/>
      <c r="BD1281" s="16">
        <v>0.104237266469712</v>
      </c>
      <c r="BE1281" s="16">
        <v>0.18596108956902199</v>
      </c>
    </row>
    <row r="1282" spans="2:57" x14ac:dyDescent="0.35">
      <c r="B1282" t="s">
        <v>867</v>
      </c>
      <c r="C1282" s="16">
        <v>0.124286311603935</v>
      </c>
      <c r="D1282" s="16">
        <v>0.13375517172939499</v>
      </c>
      <c r="E1282" s="16">
        <v>0.114930830943047</v>
      </c>
      <c r="F1282" s="16"/>
      <c r="G1282" s="16">
        <v>0.13146292502836099</v>
      </c>
      <c r="H1282" s="16">
        <v>0.118065635435988</v>
      </c>
      <c r="I1282" s="16">
        <v>0.11400177047000799</v>
      </c>
      <c r="J1282" s="16">
        <v>0.120121477572057</v>
      </c>
      <c r="K1282" s="16">
        <v>0.106356840000676</v>
      </c>
      <c r="L1282" s="16">
        <v>0.15064593208281399</v>
      </c>
      <c r="M1282" s="16"/>
      <c r="N1282" s="16">
        <v>0.118891995734535</v>
      </c>
      <c r="O1282" s="16">
        <v>0.131819755125621</v>
      </c>
      <c r="P1282" s="16">
        <v>0.11392500369233099</v>
      </c>
      <c r="Q1282" s="16">
        <v>0.138216224174945</v>
      </c>
      <c r="R1282" s="16"/>
      <c r="S1282" s="16">
        <v>0.148749967849753</v>
      </c>
      <c r="T1282" s="16">
        <v>8.8590073104035896E-2</v>
      </c>
      <c r="U1282" s="16"/>
      <c r="V1282" s="16">
        <v>7.9698027456497303E-2</v>
      </c>
      <c r="W1282" s="16">
        <v>0.14607469629563199</v>
      </c>
      <c r="X1282" s="16">
        <v>0.134203678434685</v>
      </c>
      <c r="Y1282" s="16">
        <v>0.126765968879505</v>
      </c>
      <c r="Z1282" s="16"/>
      <c r="AA1282" s="16">
        <v>9.8755807810122706E-2</v>
      </c>
      <c r="AB1282" s="16">
        <v>0.134468201783005</v>
      </c>
      <c r="AC1282" s="16">
        <v>0.16724040623660599</v>
      </c>
      <c r="AD1282" s="16">
        <v>0.128360884967125</v>
      </c>
      <c r="AE1282" s="16">
        <v>0.149414281609005</v>
      </c>
      <c r="AF1282" s="16">
        <v>0.14930024568055</v>
      </c>
      <c r="AG1282" s="16"/>
      <c r="AH1282" s="16">
        <v>9.9490781601864503E-2</v>
      </c>
      <c r="AI1282" s="16">
        <v>0.17238284649749899</v>
      </c>
      <c r="AJ1282" s="16"/>
      <c r="AK1282" s="16">
        <v>9.9115563037103296E-2</v>
      </c>
      <c r="AL1282" s="16">
        <v>0.17914603035572199</v>
      </c>
      <c r="AM1282" s="16"/>
      <c r="AN1282" s="16">
        <v>9.7382749176533598E-2</v>
      </c>
      <c r="AO1282" s="16">
        <v>0.16415576755567399</v>
      </c>
      <c r="AP1282" s="16"/>
      <c r="AQ1282" s="16">
        <v>0.12500743903338399</v>
      </c>
      <c r="AR1282" s="16">
        <v>0.12115401036427501</v>
      </c>
      <c r="AS1282" s="16">
        <v>0.147165166395921</v>
      </c>
      <c r="AT1282" s="16"/>
      <c r="AU1282" s="16">
        <v>0.124856527379159</v>
      </c>
      <c r="AV1282" s="16">
        <v>0.125787407615641</v>
      </c>
      <c r="AW1282" s="16"/>
      <c r="AX1282" s="16">
        <v>0.128952482904443</v>
      </c>
      <c r="AY1282" s="16">
        <v>0.13549247844376</v>
      </c>
      <c r="AZ1282" s="16"/>
      <c r="BA1282" s="16">
        <v>0.15025746161859699</v>
      </c>
      <c r="BB1282" s="16">
        <v>0.116150839795664</v>
      </c>
      <c r="BC1282" s="16"/>
      <c r="BD1282" s="16">
        <v>0.11139762163403399</v>
      </c>
      <c r="BE1282" s="16">
        <v>0.17095718785703401</v>
      </c>
    </row>
    <row r="1283" spans="2:57" x14ac:dyDescent="0.35">
      <c r="B1283" t="s">
        <v>863</v>
      </c>
      <c r="C1283" s="16">
        <v>0.12414926724018099</v>
      </c>
      <c r="D1283" s="16">
        <v>0.13611957876768199</v>
      </c>
      <c r="E1283" s="16">
        <v>0.11400857568766801</v>
      </c>
      <c r="F1283" s="16"/>
      <c r="G1283" s="16">
        <v>0.122977716010699</v>
      </c>
      <c r="H1283" s="16">
        <v>0.106017357049127</v>
      </c>
      <c r="I1283" s="16">
        <v>9.4999175853166307E-2</v>
      </c>
      <c r="J1283" s="16">
        <v>9.1188755294277501E-2</v>
      </c>
      <c r="K1283" s="16">
        <v>0.13358922568311801</v>
      </c>
      <c r="L1283" s="16">
        <v>0.18018977620722401</v>
      </c>
      <c r="M1283" s="16"/>
      <c r="N1283" s="16">
        <v>0.116460039770726</v>
      </c>
      <c r="O1283" s="16">
        <v>0.14900521301053901</v>
      </c>
      <c r="P1283" s="16">
        <v>0.114294767354441</v>
      </c>
      <c r="Q1283" s="16">
        <v>0.123812983747706</v>
      </c>
      <c r="R1283" s="16"/>
      <c r="S1283" s="16">
        <v>0.15185761055869801</v>
      </c>
      <c r="T1283" s="16">
        <v>8.3552598373276707E-2</v>
      </c>
      <c r="U1283" s="16"/>
      <c r="V1283" s="16">
        <v>7.4139650207629998E-2</v>
      </c>
      <c r="W1283" s="16">
        <v>0.13862021733628299</v>
      </c>
      <c r="X1283" s="16">
        <v>0.13519863921480699</v>
      </c>
      <c r="Y1283" s="16">
        <v>0.21369269209630301</v>
      </c>
      <c r="Z1283" s="16"/>
      <c r="AA1283" s="16">
        <v>0.10734225707183399</v>
      </c>
      <c r="AB1283" s="16">
        <v>0.117205992479123</v>
      </c>
      <c r="AC1283" s="16">
        <v>0.16414782712029299</v>
      </c>
      <c r="AD1283" s="16">
        <v>0.126475529450299</v>
      </c>
      <c r="AE1283" s="16">
        <v>0.13566234696441801</v>
      </c>
      <c r="AF1283" s="16">
        <v>0.20009099852082199</v>
      </c>
      <c r="AG1283" s="16"/>
      <c r="AH1283" s="16">
        <v>9.4019112245870701E-2</v>
      </c>
      <c r="AI1283" s="16">
        <v>0.16760541936050999</v>
      </c>
      <c r="AJ1283" s="16"/>
      <c r="AK1283" s="16">
        <v>9.36185480787355E-2</v>
      </c>
      <c r="AL1283" s="16">
        <v>0.15928543350301799</v>
      </c>
      <c r="AM1283" s="16"/>
      <c r="AN1283" s="16">
        <v>9.6073852581893396E-2</v>
      </c>
      <c r="AO1283" s="16">
        <v>0.15829876171100199</v>
      </c>
      <c r="AP1283" s="16"/>
      <c r="AQ1283" s="16">
        <v>0.12903892655753699</v>
      </c>
      <c r="AR1283" s="16">
        <v>0.11250306626963601</v>
      </c>
      <c r="AS1283" s="16">
        <v>0.15915889451750401</v>
      </c>
      <c r="AT1283" s="16"/>
      <c r="AU1283" s="16">
        <v>0.129290788056248</v>
      </c>
      <c r="AV1283" s="16">
        <v>0.12026662315658</v>
      </c>
      <c r="AW1283" s="16"/>
      <c r="AX1283" s="16">
        <v>0.12483090438165199</v>
      </c>
      <c r="AY1283" s="16">
        <v>0.15858546716964</v>
      </c>
      <c r="AZ1283" s="16"/>
      <c r="BA1283" s="16">
        <v>0.117456066266345</v>
      </c>
      <c r="BB1283" s="16">
        <v>8.3522104173712197E-2</v>
      </c>
      <c r="BC1283" s="16"/>
      <c r="BD1283" s="16">
        <v>8.6450796428633306E-2</v>
      </c>
      <c r="BE1283" s="16">
        <v>0.19445652089566401</v>
      </c>
    </row>
    <row r="1284" spans="2:57" x14ac:dyDescent="0.35">
      <c r="B1284" t="s">
        <v>871</v>
      </c>
      <c r="C1284" s="16">
        <v>0.123568835111138</v>
      </c>
      <c r="D1284" s="16">
        <v>0.12111009234240799</v>
      </c>
      <c r="E1284" s="16">
        <v>0.12550966481027101</v>
      </c>
      <c r="F1284" s="16"/>
      <c r="G1284" s="16">
        <v>0.15269811007657</v>
      </c>
      <c r="H1284" s="16">
        <v>0.106976332100746</v>
      </c>
      <c r="I1284" s="16">
        <v>9.5110190352710497E-2</v>
      </c>
      <c r="J1284" s="16">
        <v>0.145479258121755</v>
      </c>
      <c r="K1284" s="16">
        <v>0.105159886543359</v>
      </c>
      <c r="L1284" s="16">
        <v>0.14073114528185399</v>
      </c>
      <c r="M1284" s="16"/>
      <c r="N1284" s="16">
        <v>0.103921812072453</v>
      </c>
      <c r="O1284" s="16">
        <v>0.12530416522964399</v>
      </c>
      <c r="P1284" s="16">
        <v>0.12713188791345501</v>
      </c>
      <c r="Q1284" s="16">
        <v>0.13035232991031201</v>
      </c>
      <c r="R1284" s="16"/>
      <c r="S1284" s="16">
        <v>0.15110637684740999</v>
      </c>
      <c r="T1284" s="16">
        <v>8.32242603145745E-2</v>
      </c>
      <c r="U1284" s="16"/>
      <c r="V1284" s="16">
        <v>7.6541400577873703E-2</v>
      </c>
      <c r="W1284" s="16">
        <v>0.13439586225780201</v>
      </c>
      <c r="X1284" s="16">
        <v>0.14490808303192901</v>
      </c>
      <c r="Y1284" s="16">
        <v>0.15639107632379401</v>
      </c>
      <c r="Z1284" s="16"/>
      <c r="AA1284" s="16">
        <v>0.102007839722766</v>
      </c>
      <c r="AB1284" s="16">
        <v>0.113940693509783</v>
      </c>
      <c r="AC1284" s="16">
        <v>0.175088604625178</v>
      </c>
      <c r="AD1284" s="16">
        <v>0.130280834121172</v>
      </c>
      <c r="AE1284" s="16">
        <v>0.15470028742120101</v>
      </c>
      <c r="AF1284" s="16">
        <v>0.150654825053465</v>
      </c>
      <c r="AG1284" s="16"/>
      <c r="AH1284" s="16">
        <v>0.11885652190014399</v>
      </c>
      <c r="AI1284" s="16">
        <v>0.14787978592810899</v>
      </c>
      <c r="AJ1284" s="16"/>
      <c r="AK1284" s="16">
        <v>0.115482492387811</v>
      </c>
      <c r="AL1284" s="16">
        <v>0.1425416999205</v>
      </c>
      <c r="AM1284" s="16"/>
      <c r="AN1284" s="16">
        <v>0.11895865764812</v>
      </c>
      <c r="AO1284" s="16">
        <v>0.14240405866359099</v>
      </c>
      <c r="AP1284" s="16"/>
      <c r="AQ1284" s="16">
        <v>0.16816298328042001</v>
      </c>
      <c r="AR1284" s="16">
        <v>0.10774378872493</v>
      </c>
      <c r="AS1284" s="16">
        <v>0.13083673180927599</v>
      </c>
      <c r="AT1284" s="16"/>
      <c r="AU1284" s="16">
        <v>0.13768805172457499</v>
      </c>
      <c r="AV1284" s="16">
        <v>0.109107493629804</v>
      </c>
      <c r="AW1284" s="16"/>
      <c r="AX1284" s="16">
        <v>0.12822788103216601</v>
      </c>
      <c r="AY1284" s="16">
        <v>0.12937116637975399</v>
      </c>
      <c r="AZ1284" s="16"/>
      <c r="BA1284" s="16">
        <v>0.13991625366365801</v>
      </c>
      <c r="BB1284" s="16">
        <v>9.7888843421090499E-2</v>
      </c>
      <c r="BC1284" s="16"/>
      <c r="BD1284" s="16">
        <v>9.8623067604030404E-2</v>
      </c>
      <c r="BE1284" s="16">
        <v>0.182198003237943</v>
      </c>
    </row>
    <row r="1285" spans="2:57" x14ac:dyDescent="0.35">
      <c r="B1285" t="s">
        <v>870</v>
      </c>
      <c r="C1285" s="16">
        <v>0.122670180006514</v>
      </c>
      <c r="D1285" s="16">
        <v>0.12292594091265401</v>
      </c>
      <c r="E1285" s="16">
        <v>0.12202988611382901</v>
      </c>
      <c r="F1285" s="16"/>
      <c r="G1285" s="16">
        <v>0.146462828283527</v>
      </c>
      <c r="H1285" s="16">
        <v>0.10362672363106699</v>
      </c>
      <c r="I1285" s="16">
        <v>0.135702397065984</v>
      </c>
      <c r="J1285" s="16">
        <v>9.71991609170271E-2</v>
      </c>
      <c r="K1285" s="16">
        <v>0.118010103815528</v>
      </c>
      <c r="L1285" s="16">
        <v>0.137820611109716</v>
      </c>
      <c r="M1285" s="16"/>
      <c r="N1285" s="16">
        <v>0.114691950625278</v>
      </c>
      <c r="O1285" s="16">
        <v>0.122313060696537</v>
      </c>
      <c r="P1285" s="16">
        <v>0.12591932436644601</v>
      </c>
      <c r="Q1285" s="16">
        <v>0.12345476456283901</v>
      </c>
      <c r="R1285" s="16"/>
      <c r="S1285" s="16">
        <v>0.15486053841116501</v>
      </c>
      <c r="T1285" s="16">
        <v>7.5291476184927E-2</v>
      </c>
      <c r="U1285" s="16"/>
      <c r="V1285" s="16">
        <v>6.8738424810606505E-2</v>
      </c>
      <c r="W1285" s="16">
        <v>0.116569802579118</v>
      </c>
      <c r="X1285" s="16">
        <v>0.16881496002961899</v>
      </c>
      <c r="Y1285" s="16">
        <v>0.171214113271242</v>
      </c>
      <c r="Z1285" s="16"/>
      <c r="AA1285" s="16">
        <v>0.11396535949858801</v>
      </c>
      <c r="AB1285" s="16">
        <v>9.9941252143929904E-2</v>
      </c>
      <c r="AC1285" s="16">
        <v>0.147125736962645</v>
      </c>
      <c r="AD1285" s="16">
        <v>0.12540152963580301</v>
      </c>
      <c r="AE1285" s="16">
        <v>0.162879697559627</v>
      </c>
      <c r="AF1285" s="16">
        <v>0.150654825053465</v>
      </c>
      <c r="AG1285" s="16"/>
      <c r="AH1285" s="16">
        <v>0.107502689922265</v>
      </c>
      <c r="AI1285" s="16">
        <v>0.15314449237737901</v>
      </c>
      <c r="AJ1285" s="16"/>
      <c r="AK1285" s="16">
        <v>0.109765995896484</v>
      </c>
      <c r="AL1285" s="16">
        <v>0.14904006023191699</v>
      </c>
      <c r="AM1285" s="16"/>
      <c r="AN1285" s="16">
        <v>0.112543126080204</v>
      </c>
      <c r="AO1285" s="16">
        <v>0.15194291475670699</v>
      </c>
      <c r="AP1285" s="16"/>
      <c r="AQ1285" s="16">
        <v>0.15778108716185199</v>
      </c>
      <c r="AR1285" s="16">
        <v>0.106380098471406</v>
      </c>
      <c r="AS1285" s="16">
        <v>0.13663263915695001</v>
      </c>
      <c r="AT1285" s="16"/>
      <c r="AU1285" s="16">
        <v>0.13184932542748201</v>
      </c>
      <c r="AV1285" s="16">
        <v>0.11400858788460901</v>
      </c>
      <c r="AW1285" s="16"/>
      <c r="AX1285" s="16">
        <v>0.125424612721666</v>
      </c>
      <c r="AY1285" s="16">
        <v>0.14454212039363701</v>
      </c>
      <c r="AZ1285" s="16"/>
      <c r="BA1285" s="16">
        <v>0.14334392228683601</v>
      </c>
      <c r="BB1285" s="16">
        <v>9.4789805605710903E-2</v>
      </c>
      <c r="BC1285" s="16"/>
      <c r="BD1285" s="16">
        <v>9.0825267666356499E-2</v>
      </c>
      <c r="BE1285" s="16">
        <v>0.18886000689740201</v>
      </c>
    </row>
    <row r="1286" spans="2:57" x14ac:dyDescent="0.35">
      <c r="B1286" t="s">
        <v>860</v>
      </c>
      <c r="C1286" s="16">
        <v>0.120614750534235</v>
      </c>
      <c r="D1286" s="16">
        <v>0.12929131404389199</v>
      </c>
      <c r="E1286" s="16">
        <v>0.113561148082767</v>
      </c>
      <c r="F1286" s="16"/>
      <c r="G1286" s="16">
        <v>0.16328198472011901</v>
      </c>
      <c r="H1286" s="16">
        <v>0.112873563067454</v>
      </c>
      <c r="I1286" s="16">
        <v>9.8865889342722502E-2</v>
      </c>
      <c r="J1286" s="16">
        <v>9.3085659546542701E-2</v>
      </c>
      <c r="K1286" s="16">
        <v>0.100247066602919</v>
      </c>
      <c r="L1286" s="16">
        <v>0.156195577843911</v>
      </c>
      <c r="M1286" s="16"/>
      <c r="N1286" s="16">
        <v>9.1755667159711105E-2</v>
      </c>
      <c r="O1286" s="16">
        <v>0.14995064446821699</v>
      </c>
      <c r="P1286" s="16">
        <v>0.12926154450125499</v>
      </c>
      <c r="Q1286" s="16">
        <v>0.101762446815892</v>
      </c>
      <c r="R1286" s="16"/>
      <c r="S1286" s="16">
        <v>0.14475127612403299</v>
      </c>
      <c r="T1286" s="16">
        <v>8.5375784222222598E-2</v>
      </c>
      <c r="U1286" s="16"/>
      <c r="V1286" s="16">
        <v>7.0215138444900294E-2</v>
      </c>
      <c r="W1286" s="16">
        <v>0.140313699226849</v>
      </c>
      <c r="X1286" s="16">
        <v>0.13943939192182001</v>
      </c>
      <c r="Y1286" s="16">
        <v>0.113602398760591</v>
      </c>
      <c r="Z1286" s="16"/>
      <c r="AA1286" s="16">
        <v>9.8020294707917802E-2</v>
      </c>
      <c r="AB1286" s="16">
        <v>0.106936480273912</v>
      </c>
      <c r="AC1286" s="16">
        <v>0.15632027968642401</v>
      </c>
      <c r="AD1286" s="16">
        <v>0.124883976112438</v>
      </c>
      <c r="AE1286" s="16">
        <v>0.16269078989382399</v>
      </c>
      <c r="AF1286" s="16">
        <v>0.21976757601031299</v>
      </c>
      <c r="AG1286" s="16"/>
      <c r="AH1286" s="16">
        <v>9.8326721621259397E-2</v>
      </c>
      <c r="AI1286" s="16">
        <v>0.15039294709460499</v>
      </c>
      <c r="AJ1286" s="16"/>
      <c r="AK1286" s="16">
        <v>9.6507078217255904E-2</v>
      </c>
      <c r="AL1286" s="16">
        <v>0.15793834138528401</v>
      </c>
      <c r="AM1286" s="16"/>
      <c r="AN1286" s="16">
        <v>0.112465665528485</v>
      </c>
      <c r="AO1286" s="16">
        <v>0.15052425414683299</v>
      </c>
      <c r="AP1286" s="16"/>
      <c r="AQ1286" s="16">
        <v>0.14449032489500199</v>
      </c>
      <c r="AR1286" s="16">
        <v>9.0927205953090701E-2</v>
      </c>
      <c r="AS1286" s="16">
        <v>0.17067526398319099</v>
      </c>
      <c r="AT1286" s="16"/>
      <c r="AU1286" s="16">
        <v>0.12396889631349001</v>
      </c>
      <c r="AV1286" s="16">
        <v>0.118774427571992</v>
      </c>
      <c r="AW1286" s="16"/>
      <c r="AX1286" s="16">
        <v>0.12562744948079799</v>
      </c>
      <c r="AY1286" s="16">
        <v>0.12866080768538199</v>
      </c>
      <c r="AZ1286" s="16"/>
      <c r="BA1286" s="16">
        <v>0.14166314259031201</v>
      </c>
      <c r="BB1286" s="16">
        <v>6.6627127758955795E-2</v>
      </c>
      <c r="BC1286" s="16"/>
      <c r="BD1286" s="16">
        <v>8.2941342382798794E-2</v>
      </c>
      <c r="BE1286" s="16">
        <v>0.194055103940937</v>
      </c>
    </row>
    <row r="1287" spans="2:57" x14ac:dyDescent="0.35">
      <c r="B1287" t="s">
        <v>862</v>
      </c>
      <c r="C1287" s="16">
        <v>0.108872573582097</v>
      </c>
      <c r="D1287" s="16">
        <v>0.105625309487314</v>
      </c>
      <c r="E1287" s="16">
        <v>0.11300487108769</v>
      </c>
      <c r="F1287" s="16"/>
      <c r="G1287" s="16">
        <v>0.108506647566135</v>
      </c>
      <c r="H1287" s="16">
        <v>0.102046169804514</v>
      </c>
      <c r="I1287" s="16">
        <v>9.6287070912845996E-2</v>
      </c>
      <c r="J1287" s="16">
        <v>8.7235039258882902E-2</v>
      </c>
      <c r="K1287" s="16">
        <v>0.10666093208201401</v>
      </c>
      <c r="L1287" s="16">
        <v>0.14270015773383299</v>
      </c>
      <c r="M1287" s="16"/>
      <c r="N1287" s="16">
        <v>0.11408178543750901</v>
      </c>
      <c r="O1287" s="16">
        <v>0.106703785661666</v>
      </c>
      <c r="P1287" s="16">
        <v>0.102230312365341</v>
      </c>
      <c r="Q1287" s="16">
        <v>0.117714388117967</v>
      </c>
      <c r="R1287" s="16"/>
      <c r="S1287" s="16">
        <v>0.136418703205933</v>
      </c>
      <c r="T1287" s="16">
        <v>6.8368319215122195E-2</v>
      </c>
      <c r="U1287" s="16"/>
      <c r="V1287" s="16">
        <v>3.6996248590478599E-2</v>
      </c>
      <c r="W1287" s="16">
        <v>0.131157519538948</v>
      </c>
      <c r="X1287" s="16">
        <v>0.131763442644454</v>
      </c>
      <c r="Y1287" s="16">
        <v>0.17639609580070501</v>
      </c>
      <c r="Z1287" s="16"/>
      <c r="AA1287" s="16">
        <v>7.9066035753393493E-2</v>
      </c>
      <c r="AB1287" s="16">
        <v>9.9732737366807003E-2</v>
      </c>
      <c r="AC1287" s="16">
        <v>0.175522376740708</v>
      </c>
      <c r="AD1287" s="16">
        <v>0.116702065948654</v>
      </c>
      <c r="AE1287" s="16">
        <v>0.142143926162802</v>
      </c>
      <c r="AF1287" s="16">
        <v>0.17528919504311299</v>
      </c>
      <c r="AG1287" s="16"/>
      <c r="AH1287" s="16">
        <v>6.8801273411667502E-2</v>
      </c>
      <c r="AI1287" s="16">
        <v>0.17826831041274299</v>
      </c>
      <c r="AJ1287" s="16"/>
      <c r="AK1287" s="16">
        <v>6.6023015545153094E-2</v>
      </c>
      <c r="AL1287" s="16">
        <v>0.18731585431339201</v>
      </c>
      <c r="AM1287" s="16"/>
      <c r="AN1287" s="16">
        <v>6.4492426163386699E-2</v>
      </c>
      <c r="AO1287" s="16">
        <v>0.177951856128654</v>
      </c>
      <c r="AP1287" s="16"/>
      <c r="AQ1287" s="16">
        <v>9.9552104930061697E-2</v>
      </c>
      <c r="AR1287" s="16">
        <v>8.2640215615533405E-2</v>
      </c>
      <c r="AS1287" s="16">
        <v>0.162154806095757</v>
      </c>
      <c r="AT1287" s="16"/>
      <c r="AU1287" s="16">
        <v>0.122877200562508</v>
      </c>
      <c r="AV1287" s="16">
        <v>9.4289256596176499E-2</v>
      </c>
      <c r="AW1287" s="16"/>
      <c r="AX1287" s="16">
        <v>0.11058310565676301</v>
      </c>
      <c r="AY1287" s="16">
        <v>0.13257200980775</v>
      </c>
      <c r="AZ1287" s="16"/>
      <c r="BA1287" s="16">
        <v>0.120577395249464</v>
      </c>
      <c r="BB1287" s="16">
        <v>0.120290260928544</v>
      </c>
      <c r="BC1287" s="16"/>
      <c r="BD1287" s="16">
        <v>9.0929684396932803E-2</v>
      </c>
      <c r="BE1287" s="16">
        <v>0.14742520027954101</v>
      </c>
    </row>
    <row r="1288" spans="2:57" x14ac:dyDescent="0.35">
      <c r="B1288" t="s">
        <v>872</v>
      </c>
      <c r="C1288" s="16">
        <v>0.106927627715015</v>
      </c>
      <c r="D1288" s="16">
        <v>0.103590544320714</v>
      </c>
      <c r="E1288" s="16">
        <v>0.10953956366438999</v>
      </c>
      <c r="F1288" s="16"/>
      <c r="G1288" s="16">
        <v>0.14040083905224601</v>
      </c>
      <c r="H1288" s="16">
        <v>9.9841866171887103E-2</v>
      </c>
      <c r="I1288" s="16">
        <v>9.7236396294757194E-2</v>
      </c>
      <c r="J1288" s="16">
        <v>8.6566573778605493E-2</v>
      </c>
      <c r="K1288" s="16">
        <v>9.8136856984990806E-2</v>
      </c>
      <c r="L1288" s="16">
        <v>0.12338150504954</v>
      </c>
      <c r="M1288" s="16"/>
      <c r="N1288" s="16">
        <v>9.6469643400612703E-2</v>
      </c>
      <c r="O1288" s="16">
        <v>0.100011408169024</v>
      </c>
      <c r="P1288" s="16">
        <v>0.11634236247164401</v>
      </c>
      <c r="Q1288" s="16">
        <v>0.105291393516111</v>
      </c>
      <c r="R1288" s="16"/>
      <c r="S1288" s="16">
        <v>0.13409244121307201</v>
      </c>
      <c r="T1288" s="16">
        <v>6.6979695481809098E-2</v>
      </c>
      <c r="U1288" s="16"/>
      <c r="V1288" s="16">
        <v>6.3594675918551405E-2</v>
      </c>
      <c r="W1288" s="16">
        <v>0.11471634372232301</v>
      </c>
      <c r="X1288" s="16">
        <v>0.13276028423907901</v>
      </c>
      <c r="Y1288" s="16">
        <v>0.113587838425393</v>
      </c>
      <c r="Z1288" s="16"/>
      <c r="AA1288" s="16">
        <v>9.3316968868277506E-2</v>
      </c>
      <c r="AB1288" s="16">
        <v>9.57231157920507E-2</v>
      </c>
      <c r="AC1288" s="16">
        <v>0.13707764980072601</v>
      </c>
      <c r="AD1288" s="16">
        <v>0.108711921094731</v>
      </c>
      <c r="AE1288" s="16">
        <v>0.123405760926946</v>
      </c>
      <c r="AF1288" s="16">
        <v>0.187863763180003</v>
      </c>
      <c r="AG1288" s="16"/>
      <c r="AH1288" s="16">
        <v>7.6039096958684202E-2</v>
      </c>
      <c r="AI1288" s="16">
        <v>0.146948438179418</v>
      </c>
      <c r="AJ1288" s="16"/>
      <c r="AK1288" s="16">
        <v>8.5560753359181299E-2</v>
      </c>
      <c r="AL1288" s="16">
        <v>0.14840526322110101</v>
      </c>
      <c r="AM1288" s="16"/>
      <c r="AN1288" s="16">
        <v>8.3533052946304406E-2</v>
      </c>
      <c r="AO1288" s="16">
        <v>0.14083230377384101</v>
      </c>
      <c r="AP1288" s="16"/>
      <c r="AQ1288" s="16">
        <v>0.13494088475987501</v>
      </c>
      <c r="AR1288" s="16">
        <v>9.2048528839935598E-2</v>
      </c>
      <c r="AS1288" s="16">
        <v>0.12152593444615301</v>
      </c>
      <c r="AT1288" s="16"/>
      <c r="AU1288" s="16">
        <v>0.11406899878283699</v>
      </c>
      <c r="AV1288" s="16">
        <v>0.10038974728446701</v>
      </c>
      <c r="AW1288" s="16"/>
      <c r="AX1288" s="16">
        <v>0.111188039240022</v>
      </c>
      <c r="AY1288" s="16">
        <v>0.115132146067685</v>
      </c>
      <c r="AZ1288" s="16"/>
      <c r="BA1288" s="16">
        <v>0.10257788186213999</v>
      </c>
      <c r="BB1288" s="16">
        <v>0.10808682259715</v>
      </c>
      <c r="BC1288" s="16"/>
      <c r="BD1288" s="16">
        <v>8.7574216722077394E-2</v>
      </c>
      <c r="BE1288" s="16">
        <v>0.15710295538110899</v>
      </c>
    </row>
    <row r="1289" spans="2:57" x14ac:dyDescent="0.35">
      <c r="B1289" t="s">
        <v>102</v>
      </c>
      <c r="C1289" s="16">
        <v>0.10137036128589</v>
      </c>
      <c r="D1289" s="16">
        <v>8.5920186810574395E-2</v>
      </c>
      <c r="E1289" s="16">
        <v>0.116994119737639</v>
      </c>
      <c r="F1289" s="16"/>
      <c r="G1289" s="16">
        <v>0.13205439499333099</v>
      </c>
      <c r="H1289" s="16">
        <v>9.8449534479299494E-2</v>
      </c>
      <c r="I1289" s="16">
        <v>8.1009044389653201E-2</v>
      </c>
      <c r="J1289" s="16">
        <v>8.3366333075205898E-2</v>
      </c>
      <c r="K1289" s="16">
        <v>0.12931665961109501</v>
      </c>
      <c r="L1289" s="16">
        <v>9.34268136686702E-2</v>
      </c>
      <c r="M1289" s="16"/>
      <c r="N1289" s="16">
        <v>9.0686931578697699E-2</v>
      </c>
      <c r="O1289" s="16">
        <v>0.10568526508430399</v>
      </c>
      <c r="P1289" s="16">
        <v>0.10833309864497</v>
      </c>
      <c r="Q1289" s="16">
        <v>9.4050232720478494E-2</v>
      </c>
      <c r="R1289" s="16"/>
      <c r="S1289" s="16">
        <v>8.8130360949100595E-2</v>
      </c>
      <c r="T1289" s="16">
        <v>0.122373049008962</v>
      </c>
      <c r="U1289" s="16"/>
      <c r="V1289" s="16">
        <v>0.115922827119782</v>
      </c>
      <c r="W1289" s="16">
        <v>0.11124767923218</v>
      </c>
      <c r="X1289" s="16">
        <v>8.9629197846025493E-2</v>
      </c>
      <c r="Y1289" s="16">
        <v>1.21427494819971E-2</v>
      </c>
      <c r="Z1289" s="16"/>
      <c r="AA1289" s="16">
        <v>0.14006107174785101</v>
      </c>
      <c r="AB1289" s="16">
        <v>6.7023327788931095E-2</v>
      </c>
      <c r="AC1289" s="16">
        <v>6.3755768788358105E-2</v>
      </c>
      <c r="AD1289" s="16">
        <v>9.3703557640650498E-2</v>
      </c>
      <c r="AE1289" s="16">
        <v>8.3135853725157693E-2</v>
      </c>
      <c r="AF1289" s="16">
        <v>3.8238473557096302E-2</v>
      </c>
      <c r="AG1289" s="16"/>
      <c r="AH1289" s="16">
        <v>0.103129098603194</v>
      </c>
      <c r="AI1289" s="16">
        <v>7.4710233952374194E-2</v>
      </c>
      <c r="AJ1289" s="16"/>
      <c r="AK1289" s="16">
        <v>0.106390240365887</v>
      </c>
      <c r="AL1289" s="16">
        <v>7.6585738400554104E-2</v>
      </c>
      <c r="AM1289" s="16"/>
      <c r="AN1289" s="16">
        <v>8.5367777354902002E-2</v>
      </c>
      <c r="AO1289" s="16">
        <v>8.4301207694847599E-2</v>
      </c>
      <c r="AP1289" s="16"/>
      <c r="AQ1289" s="16">
        <v>9.6013393675579706E-2</v>
      </c>
      <c r="AR1289" s="16">
        <v>0.10938987736688401</v>
      </c>
      <c r="AS1289" s="16">
        <v>8.0179901541852894E-2</v>
      </c>
      <c r="AT1289" s="16"/>
      <c r="AU1289" s="16">
        <v>9.7245045181945794E-2</v>
      </c>
      <c r="AV1289" s="16">
        <v>0.10165693364907601</v>
      </c>
      <c r="AW1289" s="16"/>
      <c r="AX1289" s="16">
        <v>9.3528734460945395E-2</v>
      </c>
      <c r="AY1289" s="16">
        <v>0.118207185190307</v>
      </c>
      <c r="AZ1289" s="16"/>
      <c r="BA1289" s="16">
        <v>9.4834748359529999E-2</v>
      </c>
      <c r="BB1289" s="16">
        <v>7.5668469317866402E-2</v>
      </c>
      <c r="BC1289" s="16"/>
      <c r="BD1289" s="16">
        <v>8.1734097646761594E-2</v>
      </c>
      <c r="BE1289" s="16">
        <v>7.7920166544021702E-2</v>
      </c>
    </row>
    <row r="1290" spans="2:57" x14ac:dyDescent="0.35">
      <c r="B1290" t="s">
        <v>103</v>
      </c>
      <c r="C1290" s="16">
        <v>0.20007062136289</v>
      </c>
      <c r="D1290" s="16">
        <v>0.158690584984754</v>
      </c>
      <c r="E1290" s="16">
        <v>0.24122340149941501</v>
      </c>
      <c r="F1290" s="16"/>
      <c r="G1290" s="16">
        <v>0.18589540375962499</v>
      </c>
      <c r="H1290" s="16">
        <v>0.19438241894224201</v>
      </c>
      <c r="I1290" s="16">
        <v>0.123773347278462</v>
      </c>
      <c r="J1290" s="16">
        <v>0.22961155135285699</v>
      </c>
      <c r="K1290" s="16">
        <v>0.193103848445349</v>
      </c>
      <c r="L1290" s="16">
        <v>0.25534358995387602</v>
      </c>
      <c r="M1290" s="16"/>
      <c r="N1290" s="16">
        <v>0.20702960548221999</v>
      </c>
      <c r="O1290" s="16">
        <v>0.22934816079322201</v>
      </c>
      <c r="P1290" s="16">
        <v>0.19674888176879099</v>
      </c>
      <c r="Q1290" s="16">
        <v>0.17493742397821299</v>
      </c>
      <c r="R1290" s="16"/>
      <c r="S1290" s="16">
        <v>0.20386020380313699</v>
      </c>
      <c r="T1290" s="16">
        <v>0.187441053850192</v>
      </c>
      <c r="U1290" s="16"/>
      <c r="V1290" s="16">
        <v>0.25343168463871801</v>
      </c>
      <c r="W1290" s="16">
        <v>0.19939801858643599</v>
      </c>
      <c r="X1290" s="16">
        <v>0.15628830605083399</v>
      </c>
      <c r="Y1290" s="16">
        <v>0.19718177165113501</v>
      </c>
      <c r="Z1290" s="16"/>
      <c r="AA1290" s="16">
        <v>0.24159453778103099</v>
      </c>
      <c r="AB1290" s="16">
        <v>0.195074517515402</v>
      </c>
      <c r="AC1290" s="16">
        <v>0.17500815518068899</v>
      </c>
      <c r="AD1290" s="16">
        <v>0.16090012036851101</v>
      </c>
      <c r="AE1290" s="16">
        <v>0.154017173063318</v>
      </c>
      <c r="AF1290" s="16">
        <v>0.18971905056147001</v>
      </c>
      <c r="AG1290" s="16"/>
      <c r="AH1290" s="16">
        <v>0.16974668072070001</v>
      </c>
      <c r="AI1290" s="16">
        <v>0.15661192540291599</v>
      </c>
      <c r="AJ1290" s="16"/>
      <c r="AK1290" s="16">
        <v>0.15862012501127901</v>
      </c>
      <c r="AL1290" s="16">
        <v>0.16742329943852899</v>
      </c>
      <c r="AM1290" s="16"/>
      <c r="AN1290" s="16">
        <v>0.175066790027327</v>
      </c>
      <c r="AO1290" s="16">
        <v>0.14481954445758399</v>
      </c>
      <c r="AP1290" s="16"/>
      <c r="AQ1290" s="16">
        <v>0.14771094557478801</v>
      </c>
      <c r="AR1290" s="16">
        <v>0.20817796031085201</v>
      </c>
      <c r="AS1290" s="16">
        <v>0.15380606286597401</v>
      </c>
      <c r="AT1290" s="16"/>
      <c r="AU1290" s="16">
        <v>0.18193425339234501</v>
      </c>
      <c r="AV1290" s="16">
        <v>0.21882901096197499</v>
      </c>
      <c r="AW1290" s="16"/>
      <c r="AX1290" s="16">
        <v>0.17230205556313899</v>
      </c>
      <c r="AY1290" s="16">
        <v>0.26258221084461397</v>
      </c>
      <c r="AZ1290" s="16"/>
      <c r="BA1290" s="16">
        <v>0.14155009934072299</v>
      </c>
      <c r="BB1290" s="16">
        <v>0.17333181124743699</v>
      </c>
      <c r="BC1290" s="16"/>
      <c r="BD1290" s="16">
        <v>0.13438124365731499</v>
      </c>
      <c r="BE1290" s="16">
        <v>0.138709130502226</v>
      </c>
    </row>
    <row r="1291" spans="2:57" x14ac:dyDescent="0.35">
      <c r="C1291" s="16"/>
      <c r="D1291" s="16"/>
      <c r="E1291" s="16"/>
      <c r="F1291" s="16"/>
      <c r="G1291" s="16"/>
      <c r="H1291" s="16"/>
      <c r="I1291" s="16"/>
      <c r="J1291" s="16"/>
      <c r="K1291" s="16"/>
      <c r="L1291" s="16"/>
      <c r="M1291" s="16"/>
      <c r="N1291" s="16"/>
      <c r="O1291" s="16"/>
      <c r="P1291" s="16"/>
      <c r="Q1291" s="16"/>
      <c r="R1291" s="16"/>
      <c r="S1291" s="16"/>
      <c r="T1291" s="16"/>
      <c r="U1291" s="16"/>
      <c r="V1291" s="16"/>
      <c r="W1291" s="16"/>
      <c r="X1291" s="16"/>
      <c r="Y1291" s="16"/>
      <c r="Z1291" s="16"/>
      <c r="AA1291" s="16"/>
      <c r="AB1291" s="16"/>
      <c r="AC1291" s="16"/>
      <c r="AD1291" s="16"/>
      <c r="AE1291" s="16"/>
      <c r="AF1291" s="16"/>
      <c r="AG1291" s="16"/>
      <c r="AH1291" s="16"/>
      <c r="AI1291" s="16"/>
      <c r="AJ1291" s="16"/>
      <c r="AK1291" s="16"/>
      <c r="AL1291" s="16"/>
      <c r="AM1291" s="16"/>
      <c r="AN1291" s="16"/>
      <c r="AO1291" s="16"/>
      <c r="AP1291" s="16"/>
      <c r="AQ1291" s="16"/>
      <c r="AR1291" s="16"/>
      <c r="AS1291" s="16"/>
      <c r="AT1291" s="16"/>
      <c r="AU1291" s="16"/>
      <c r="AV1291" s="16"/>
      <c r="AW1291" s="16"/>
      <c r="AX1291" s="16"/>
      <c r="AY1291" s="16"/>
      <c r="AZ1291" s="16"/>
      <c r="BA1291" s="16"/>
      <c r="BB1291" s="16"/>
      <c r="BC1291" s="16"/>
      <c r="BD1291" s="16"/>
      <c r="BE1291" s="16"/>
    </row>
    <row r="1292" spans="2:57" x14ac:dyDescent="0.35">
      <c r="C1292" s="16"/>
      <c r="D1292" s="16"/>
      <c r="E1292" s="16"/>
      <c r="F1292" s="16"/>
      <c r="G1292" s="16"/>
      <c r="H1292" s="16"/>
      <c r="I1292" s="16"/>
      <c r="J1292" s="16"/>
      <c r="K1292" s="16"/>
      <c r="L1292" s="16"/>
      <c r="M1292" s="16"/>
      <c r="N1292" s="16"/>
      <c r="O1292" s="16"/>
      <c r="P1292" s="16"/>
      <c r="Q1292" s="16"/>
      <c r="R1292" s="16"/>
      <c r="S1292" s="16"/>
      <c r="T1292" s="16"/>
      <c r="U1292" s="16"/>
      <c r="V1292" s="16"/>
      <c r="W1292" s="16"/>
      <c r="X1292" s="16"/>
      <c r="Y1292" s="16"/>
      <c r="Z1292" s="16"/>
      <c r="AA1292" s="16"/>
      <c r="AB1292" s="16"/>
      <c r="AC1292" s="16"/>
      <c r="AD1292" s="16"/>
      <c r="AE1292" s="16"/>
      <c r="AF1292" s="16"/>
      <c r="AG1292" s="16"/>
      <c r="AH1292" s="16"/>
      <c r="AI1292" s="16"/>
      <c r="AJ1292" s="16"/>
      <c r="AK1292" s="16"/>
      <c r="AL1292" s="16"/>
      <c r="AM1292" s="16"/>
      <c r="AN1292" s="16"/>
      <c r="AO1292" s="16"/>
      <c r="AP1292" s="16"/>
      <c r="AQ1292" s="16"/>
      <c r="AR1292" s="16"/>
      <c r="AS1292" s="16"/>
      <c r="AT1292" s="16"/>
      <c r="AU1292" s="16"/>
      <c r="AV1292" s="16"/>
      <c r="AW1292" s="16"/>
      <c r="AX1292" s="16"/>
      <c r="AY1292" s="16"/>
      <c r="AZ1292" s="16"/>
      <c r="BA1292" s="16"/>
      <c r="BB1292" s="16"/>
      <c r="BC1292" s="16"/>
      <c r="BD1292" s="16"/>
      <c r="BE1292" s="16"/>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BE17"/>
  <sheetViews>
    <sheetView showGridLines="0" topLeftCell="A5" workbookViewId="0">
      <pane xSplit="2" topLeftCell="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85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ht="43.5" customHeight="1" x14ac:dyDescent="0.35">
      <c r="B9" s="19" t="s">
        <v>86</v>
      </c>
      <c r="C9" s="16">
        <v>0.194991559648929</v>
      </c>
      <c r="D9" s="16">
        <v>0.265927118872682</v>
      </c>
      <c r="E9" s="16">
        <v>0.12965858837786701</v>
      </c>
      <c r="F9" s="16"/>
      <c r="G9" s="16">
        <v>0.18915793268814099</v>
      </c>
      <c r="H9" s="16">
        <v>0.28089411621801003</v>
      </c>
      <c r="I9" s="16">
        <v>0.32692999405779899</v>
      </c>
      <c r="J9" s="16">
        <v>0.19430391889502699</v>
      </c>
      <c r="K9" s="16">
        <v>0.14251660283124801</v>
      </c>
      <c r="L9" s="16">
        <v>6.5539481242308906E-2</v>
      </c>
      <c r="M9" s="16"/>
      <c r="N9" s="16">
        <v>0.195441639166199</v>
      </c>
      <c r="O9" s="16">
        <v>0.18652704583278301</v>
      </c>
      <c r="P9" s="16">
        <v>0.17779528338527401</v>
      </c>
      <c r="Q9" s="16">
        <v>0.229666156050471</v>
      </c>
      <c r="R9" s="16"/>
      <c r="S9" s="16">
        <v>0.17441826005341801</v>
      </c>
      <c r="T9" s="16">
        <v>0.228001212369602</v>
      </c>
      <c r="U9" s="16"/>
      <c r="V9" s="16">
        <v>0.14191473357477299</v>
      </c>
      <c r="W9" s="16">
        <v>0.16440012487156899</v>
      </c>
      <c r="X9" s="16">
        <v>0.24999513124947101</v>
      </c>
      <c r="Y9" s="16">
        <v>0.38946744572377201</v>
      </c>
      <c r="Z9" s="16"/>
      <c r="AA9" s="16">
        <v>0.12376324893161</v>
      </c>
      <c r="AB9" s="16">
        <v>0.12542421229801201</v>
      </c>
      <c r="AC9" s="16">
        <v>0.18052847534654701</v>
      </c>
      <c r="AD9" s="16">
        <v>0.29911681874434198</v>
      </c>
      <c r="AE9" s="16">
        <v>0.36215439572817398</v>
      </c>
      <c r="AF9" s="16">
        <v>0.33749196415321198</v>
      </c>
      <c r="AG9" s="16"/>
      <c r="AH9" s="16">
        <v>0.24510964595787799</v>
      </c>
      <c r="AI9" s="16">
        <v>0.18739428514560399</v>
      </c>
      <c r="AJ9" s="16"/>
      <c r="AK9" s="16">
        <v>0.25176362038148598</v>
      </c>
      <c r="AL9" s="16">
        <v>0.17846608090212501</v>
      </c>
      <c r="AM9" s="16"/>
      <c r="AN9" s="16">
        <v>0.25468899936841299</v>
      </c>
      <c r="AO9" s="16">
        <v>0.20953155180262401</v>
      </c>
      <c r="AP9" s="16"/>
      <c r="AQ9" s="16">
        <v>0.19673329129780801</v>
      </c>
      <c r="AR9" s="16">
        <v>0.17276499964556599</v>
      </c>
      <c r="AS9" s="16">
        <v>0.249365448710684</v>
      </c>
      <c r="AT9" s="16"/>
      <c r="AU9" s="16">
        <v>0.23180851081068399</v>
      </c>
      <c r="AV9" s="16">
        <v>0.15505879439178399</v>
      </c>
      <c r="AW9" s="16"/>
      <c r="AX9" s="16">
        <v>0.234096728808351</v>
      </c>
      <c r="AY9" s="16">
        <v>1.9869784666499801E-2</v>
      </c>
      <c r="AZ9" s="16"/>
      <c r="BA9" s="16">
        <v>0.33551130139490598</v>
      </c>
      <c r="BB9" s="16">
        <v>0.31524086153285602</v>
      </c>
      <c r="BC9" s="16"/>
      <c r="BD9" s="16">
        <v>0.258986083912364</v>
      </c>
      <c r="BE9" s="16">
        <v>0.190380273161293</v>
      </c>
    </row>
    <row r="10" spans="2:57" ht="58" customHeight="1" x14ac:dyDescent="0.35">
      <c r="B10" s="19" t="s">
        <v>87</v>
      </c>
      <c r="C10" s="16">
        <v>0.41285856561564599</v>
      </c>
      <c r="D10" s="16">
        <v>0.39770490922766799</v>
      </c>
      <c r="E10" s="16">
        <v>0.42379824548940198</v>
      </c>
      <c r="F10" s="16"/>
      <c r="G10" s="16">
        <v>0.50466205086887805</v>
      </c>
      <c r="H10" s="16">
        <v>0.44994794699941099</v>
      </c>
      <c r="I10" s="16">
        <v>0.41941157431741199</v>
      </c>
      <c r="J10" s="16">
        <v>0.41169556794180501</v>
      </c>
      <c r="K10" s="16">
        <v>0.336437266941497</v>
      </c>
      <c r="L10" s="16">
        <v>0.384523035597301</v>
      </c>
      <c r="M10" s="16"/>
      <c r="N10" s="16">
        <v>0.40976067969527602</v>
      </c>
      <c r="O10" s="16">
        <v>0.43232349011299098</v>
      </c>
      <c r="P10" s="16">
        <v>0.43705917490436402</v>
      </c>
      <c r="Q10" s="16">
        <v>0.35923976373671002</v>
      </c>
      <c r="R10" s="16"/>
      <c r="S10" s="16">
        <v>0.40137734363475802</v>
      </c>
      <c r="T10" s="16">
        <v>0.43431531366171799</v>
      </c>
      <c r="U10" s="16"/>
      <c r="V10" s="16">
        <v>0.31880590420535299</v>
      </c>
      <c r="W10" s="16">
        <v>0.4352000140508</v>
      </c>
      <c r="X10" s="16">
        <v>0.46307187785495002</v>
      </c>
      <c r="Y10" s="16">
        <v>0.42061826864613699</v>
      </c>
      <c r="Z10" s="16"/>
      <c r="AA10" s="16">
        <v>0.39363239972840303</v>
      </c>
      <c r="AB10" s="16">
        <v>0.44446474080895998</v>
      </c>
      <c r="AC10" s="16">
        <v>0.48151002227567102</v>
      </c>
      <c r="AD10" s="16">
        <v>0.40167653847233598</v>
      </c>
      <c r="AE10" s="16">
        <v>0.421489913563451</v>
      </c>
      <c r="AF10" s="16">
        <v>0.30503128970969301</v>
      </c>
      <c r="AG10" s="16"/>
      <c r="AH10" s="16">
        <v>0.395050360389818</v>
      </c>
      <c r="AI10" s="16">
        <v>0.44664098140076203</v>
      </c>
      <c r="AJ10" s="16"/>
      <c r="AK10" s="16">
        <v>0.39814695201420502</v>
      </c>
      <c r="AL10" s="16">
        <v>0.44810181739451799</v>
      </c>
      <c r="AM10" s="16"/>
      <c r="AN10" s="16">
        <v>0.38513043992319201</v>
      </c>
      <c r="AO10" s="16">
        <v>0.43736289327128902</v>
      </c>
      <c r="AP10" s="16"/>
      <c r="AQ10" s="16">
        <v>0.424856499211337</v>
      </c>
      <c r="AR10" s="16">
        <v>0.42239517684342698</v>
      </c>
      <c r="AS10" s="16">
        <v>0.43232291943925999</v>
      </c>
      <c r="AT10" s="16"/>
      <c r="AU10" s="16">
        <v>0.38727040187738399</v>
      </c>
      <c r="AV10" s="16">
        <v>0.44762059595803499</v>
      </c>
      <c r="AW10" s="16"/>
      <c r="AX10" s="16">
        <v>0.47751540319326102</v>
      </c>
      <c r="AY10" s="16">
        <v>0.12821897765313001</v>
      </c>
      <c r="AZ10" s="16"/>
      <c r="BA10" s="16">
        <v>0.44404334740409801</v>
      </c>
      <c r="BB10" s="16">
        <v>0.50090738096002996</v>
      </c>
      <c r="BC10" s="16"/>
      <c r="BD10" s="16">
        <v>0.43623296006767598</v>
      </c>
      <c r="BE10" s="16">
        <v>0.44804003513497198</v>
      </c>
    </row>
    <row r="11" spans="2:57" ht="43.5" customHeight="1" x14ac:dyDescent="0.35">
      <c r="B11" s="19" t="s">
        <v>88</v>
      </c>
      <c r="C11" s="16">
        <v>0.33695331107721499</v>
      </c>
      <c r="D11" s="16">
        <v>0.298886422751104</v>
      </c>
      <c r="E11" s="16">
        <v>0.37402399331921399</v>
      </c>
      <c r="F11" s="16"/>
      <c r="G11" s="16">
        <v>0.18486221963174501</v>
      </c>
      <c r="H11" s="16">
        <v>0.176550079303263</v>
      </c>
      <c r="I11" s="16">
        <v>0.21764329981788699</v>
      </c>
      <c r="J11" s="16">
        <v>0.34660282829023198</v>
      </c>
      <c r="K11" s="16">
        <v>0.49290142328452902</v>
      </c>
      <c r="L11" s="16">
        <v>0.52248174427560301</v>
      </c>
      <c r="M11" s="16"/>
      <c r="N11" s="16">
        <v>0.35602683756689801</v>
      </c>
      <c r="O11" s="16">
        <v>0.31086871263740701</v>
      </c>
      <c r="P11" s="16">
        <v>0.33434447025506298</v>
      </c>
      <c r="Q11" s="16">
        <v>0.35025682345957299</v>
      </c>
      <c r="R11" s="16"/>
      <c r="S11" s="16">
        <v>0.38832039251582101</v>
      </c>
      <c r="T11" s="16">
        <v>0.25830352351282498</v>
      </c>
      <c r="U11" s="16"/>
      <c r="V11" s="16">
        <v>0.43010503562781099</v>
      </c>
      <c r="W11" s="16">
        <v>0.35096587772982402</v>
      </c>
      <c r="X11" s="16">
        <v>0.26815908677270001</v>
      </c>
      <c r="Y11" s="16">
        <v>0.14786010627520901</v>
      </c>
      <c r="Z11" s="16"/>
      <c r="AA11" s="16">
        <v>0.389111693304244</v>
      </c>
      <c r="AB11" s="16">
        <v>0.38689182419102103</v>
      </c>
      <c r="AC11" s="16">
        <v>0.31149313656435101</v>
      </c>
      <c r="AD11" s="16">
        <v>0.26507981833980199</v>
      </c>
      <c r="AE11" s="16">
        <v>0.21635569070837499</v>
      </c>
      <c r="AF11" s="16">
        <v>0.31794126527272698</v>
      </c>
      <c r="AG11" s="16"/>
      <c r="AH11" s="16">
        <v>0.334436190298041</v>
      </c>
      <c r="AI11" s="16">
        <v>0.32519862688491602</v>
      </c>
      <c r="AJ11" s="16"/>
      <c r="AK11" s="16">
        <v>0.31720021301097301</v>
      </c>
      <c r="AL11" s="16">
        <v>0.34725930596472199</v>
      </c>
      <c r="AM11" s="16"/>
      <c r="AN11" s="16">
        <v>0.33566161152107399</v>
      </c>
      <c r="AO11" s="16">
        <v>0.326980506465888</v>
      </c>
      <c r="AP11" s="16"/>
      <c r="AQ11" s="16">
        <v>0.34651623583643099</v>
      </c>
      <c r="AR11" s="16">
        <v>0.33983815681592699</v>
      </c>
      <c r="AS11" s="16">
        <v>0.310194992148976</v>
      </c>
      <c r="AT11" s="16"/>
      <c r="AU11" s="16">
        <v>0.35868269640365602</v>
      </c>
      <c r="AV11" s="16">
        <v>0.31221459901537302</v>
      </c>
      <c r="AW11" s="16"/>
      <c r="AX11" s="16">
        <v>0.26371681807832098</v>
      </c>
      <c r="AY11" s="16">
        <v>0.82960753323000003</v>
      </c>
      <c r="AZ11" s="16"/>
      <c r="BA11" s="16">
        <v>0.20309692602424401</v>
      </c>
      <c r="BB11" s="16">
        <v>0.16654839700862001</v>
      </c>
      <c r="BC11" s="16"/>
      <c r="BD11" s="16">
        <v>0.28858849958257299</v>
      </c>
      <c r="BE11" s="16">
        <v>0.34481527607678802</v>
      </c>
    </row>
    <row r="12" spans="2:57" x14ac:dyDescent="0.35">
      <c r="B12" s="19" t="s">
        <v>89</v>
      </c>
      <c r="C12" s="20">
        <v>5.51965636582099E-2</v>
      </c>
      <c r="D12" s="20">
        <v>3.7481549148546102E-2</v>
      </c>
      <c r="E12" s="20">
        <v>7.2519172813517704E-2</v>
      </c>
      <c r="F12" s="20"/>
      <c r="G12" s="20">
        <v>0.121317796811236</v>
      </c>
      <c r="H12" s="20">
        <v>9.2607857479315103E-2</v>
      </c>
      <c r="I12" s="20">
        <v>3.6015131806902002E-2</v>
      </c>
      <c r="J12" s="20">
        <v>4.7397684872936698E-2</v>
      </c>
      <c r="K12" s="20">
        <v>2.81447069427271E-2</v>
      </c>
      <c r="L12" s="20">
        <v>2.7455738884787799E-2</v>
      </c>
      <c r="M12" s="20"/>
      <c r="N12" s="20">
        <v>3.8770843571627002E-2</v>
      </c>
      <c r="O12" s="20">
        <v>7.0280751416818693E-2</v>
      </c>
      <c r="P12" s="20">
        <v>5.0801071455299801E-2</v>
      </c>
      <c r="Q12" s="20">
        <v>6.0837256753245597E-2</v>
      </c>
      <c r="R12" s="20"/>
      <c r="S12" s="20">
        <v>3.5884003796003601E-2</v>
      </c>
      <c r="T12" s="20">
        <v>7.9379950455855303E-2</v>
      </c>
      <c r="U12" s="20"/>
      <c r="V12" s="20">
        <v>0.109174326592063</v>
      </c>
      <c r="W12" s="20">
        <v>4.9433983347807499E-2</v>
      </c>
      <c r="X12" s="20">
        <v>1.8773904122879399E-2</v>
      </c>
      <c r="Y12" s="20">
        <v>4.2054179354881899E-2</v>
      </c>
      <c r="Z12" s="20"/>
      <c r="AA12" s="20">
        <v>9.3492658035742499E-2</v>
      </c>
      <c r="AB12" s="20">
        <v>4.3219222702007301E-2</v>
      </c>
      <c r="AC12" s="20">
        <v>2.6468365813431101E-2</v>
      </c>
      <c r="AD12" s="20">
        <v>3.4126824443519797E-2</v>
      </c>
      <c r="AE12" s="20">
        <v>0</v>
      </c>
      <c r="AF12" s="20">
        <v>3.9535480864368297E-2</v>
      </c>
      <c r="AG12" s="20"/>
      <c r="AH12" s="20">
        <v>2.54038033542624E-2</v>
      </c>
      <c r="AI12" s="20">
        <v>4.0766106568717701E-2</v>
      </c>
      <c r="AJ12" s="20"/>
      <c r="AK12" s="20">
        <v>3.2889214593336699E-2</v>
      </c>
      <c r="AL12" s="20">
        <v>2.6172795738635402E-2</v>
      </c>
      <c r="AM12" s="20"/>
      <c r="AN12" s="20">
        <v>2.4518949187321299E-2</v>
      </c>
      <c r="AO12" s="20">
        <v>2.61250484601993E-2</v>
      </c>
      <c r="AP12" s="20"/>
      <c r="AQ12" s="20">
        <v>3.1893973654423702E-2</v>
      </c>
      <c r="AR12" s="20">
        <v>6.5001666695079702E-2</v>
      </c>
      <c r="AS12" s="20">
        <v>8.1166397010802895E-3</v>
      </c>
      <c r="AT12" s="20"/>
      <c r="AU12" s="20">
        <v>2.22383909082749E-2</v>
      </c>
      <c r="AV12" s="20">
        <v>8.5106010634807799E-2</v>
      </c>
      <c r="AW12" s="20"/>
      <c r="AX12" s="20">
        <v>2.46710499200667E-2</v>
      </c>
      <c r="AY12" s="20">
        <v>2.2303704450370498E-2</v>
      </c>
      <c r="AZ12" s="20"/>
      <c r="BA12" s="20">
        <v>1.7348425176751201E-2</v>
      </c>
      <c r="BB12" s="20">
        <v>1.7303360498494302E-2</v>
      </c>
      <c r="BC12" s="20"/>
      <c r="BD12" s="20">
        <v>1.6192456437386701E-2</v>
      </c>
      <c r="BE12" s="20">
        <v>1.6764415626946801E-2</v>
      </c>
    </row>
    <row r="13" spans="2:57" x14ac:dyDescent="0.35">
      <c r="B13" s="21"/>
    </row>
    <row r="14" spans="2:57" x14ac:dyDescent="0.35">
      <c r="B14" t="s">
        <v>874</v>
      </c>
    </row>
    <row r="15" spans="2:57" x14ac:dyDescent="0.35">
      <c r="B15" t="s">
        <v>526</v>
      </c>
    </row>
    <row r="17" spans="2:2" x14ac:dyDescent="0.35">
      <c r="B17"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BE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90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91</v>
      </c>
      <c r="C9" s="16">
        <v>0.34601502639066301</v>
      </c>
      <c r="D9" s="16">
        <v>0.4309840023357</v>
      </c>
      <c r="E9" s="16">
        <v>0.26598572885752197</v>
      </c>
      <c r="F9" s="16"/>
      <c r="G9" s="16">
        <v>0.37876965727655398</v>
      </c>
      <c r="H9" s="16">
        <v>0.54815476869359003</v>
      </c>
      <c r="I9" s="16">
        <v>0.53604445539493195</v>
      </c>
      <c r="J9" s="16">
        <v>0.33488379083353198</v>
      </c>
      <c r="K9" s="16">
        <v>0.21486755330817001</v>
      </c>
      <c r="L9" s="16">
        <v>0.12105294625959399</v>
      </c>
      <c r="M9" s="16"/>
      <c r="N9" s="16">
        <v>0.37793953047186901</v>
      </c>
      <c r="O9" s="16">
        <v>0.32681536466126399</v>
      </c>
      <c r="P9" s="16">
        <v>0.332369812850695</v>
      </c>
      <c r="Q9" s="16">
        <v>0.36187941786804301</v>
      </c>
      <c r="R9" s="16"/>
      <c r="S9" s="16">
        <v>0.29308169143040202</v>
      </c>
      <c r="T9" s="16">
        <v>0.42939186046309702</v>
      </c>
      <c r="U9" s="16"/>
      <c r="V9" s="16">
        <v>0.31758594947065699</v>
      </c>
      <c r="W9" s="16">
        <v>0.30085649269579201</v>
      </c>
      <c r="X9" s="16">
        <v>0.40083051743011699</v>
      </c>
      <c r="Y9" s="16">
        <v>0.52447111520923695</v>
      </c>
      <c r="Z9" s="16"/>
      <c r="AA9" s="16">
        <v>0.30447918619018899</v>
      </c>
      <c r="AB9" s="16">
        <v>0.270065761110587</v>
      </c>
      <c r="AC9" s="16">
        <v>0.35057206066521002</v>
      </c>
      <c r="AD9" s="16">
        <v>0.42303870777570401</v>
      </c>
      <c r="AE9" s="16">
        <v>0.47891237369725198</v>
      </c>
      <c r="AF9" s="16">
        <v>0.377160372152478</v>
      </c>
      <c r="AG9" s="16"/>
      <c r="AH9" s="16">
        <v>0.388353031141141</v>
      </c>
      <c r="AI9" s="16">
        <v>0.337109846840907</v>
      </c>
      <c r="AJ9" s="16"/>
      <c r="AK9" s="16">
        <v>0.39165938055516603</v>
      </c>
      <c r="AL9" s="16">
        <v>0.34173985449796002</v>
      </c>
      <c r="AM9" s="16"/>
      <c r="AN9" s="16">
        <v>0.38738524268507801</v>
      </c>
      <c r="AO9" s="16">
        <v>0.36950437756488203</v>
      </c>
      <c r="AP9" s="16"/>
      <c r="AQ9" s="16">
        <v>0.32628785130591198</v>
      </c>
      <c r="AR9" s="16">
        <v>0.34348118173189202</v>
      </c>
      <c r="AS9" s="16">
        <v>0.38606958588275098</v>
      </c>
      <c r="AT9" s="16"/>
      <c r="AU9" s="16">
        <v>0.36085539252182602</v>
      </c>
      <c r="AV9" s="16">
        <v>0.32954446081489402</v>
      </c>
      <c r="AW9" s="16"/>
      <c r="AX9" s="16">
        <v>0.42358935204879999</v>
      </c>
      <c r="AY9" s="16">
        <v>0</v>
      </c>
      <c r="AZ9" s="16"/>
      <c r="BA9" s="16">
        <v>0.53493301790465797</v>
      </c>
      <c r="BB9" s="16">
        <v>0.500282824527848</v>
      </c>
      <c r="BC9" s="16"/>
      <c r="BD9" s="16">
        <v>0.39363486963187899</v>
      </c>
      <c r="BE9" s="16">
        <v>0.364138580906054</v>
      </c>
    </row>
    <row r="10" spans="2:57" x14ac:dyDescent="0.35">
      <c r="B10" s="19" t="s">
        <v>92</v>
      </c>
      <c r="C10" s="16">
        <v>0.47084928976145701</v>
      </c>
      <c r="D10" s="16">
        <v>0.44872204993213299</v>
      </c>
      <c r="E10" s="16">
        <v>0.49182041502118401</v>
      </c>
      <c r="F10" s="16"/>
      <c r="G10" s="16">
        <v>0.41486773593402698</v>
      </c>
      <c r="H10" s="16">
        <v>0.334065469240997</v>
      </c>
      <c r="I10" s="16">
        <v>0.36321061093774298</v>
      </c>
      <c r="J10" s="16">
        <v>0.48748764509408898</v>
      </c>
      <c r="K10" s="16">
        <v>0.59279565702451298</v>
      </c>
      <c r="L10" s="16">
        <v>0.59333467354253699</v>
      </c>
      <c r="M10" s="16"/>
      <c r="N10" s="16">
        <v>0.45863237760005499</v>
      </c>
      <c r="O10" s="16">
        <v>0.489249362158721</v>
      </c>
      <c r="P10" s="16">
        <v>0.47677598401830301</v>
      </c>
      <c r="Q10" s="16">
        <v>0.45401798014612199</v>
      </c>
      <c r="R10" s="16"/>
      <c r="S10" s="16">
        <v>0.50123835679911999</v>
      </c>
      <c r="T10" s="16">
        <v>0.425210304547332</v>
      </c>
      <c r="U10" s="16"/>
      <c r="V10" s="16">
        <v>0.43905556151226199</v>
      </c>
      <c r="W10" s="16">
        <v>0.51154448674900599</v>
      </c>
      <c r="X10" s="16">
        <v>0.46042097081196898</v>
      </c>
      <c r="Y10" s="16">
        <v>0.37547850484086998</v>
      </c>
      <c r="Z10" s="16"/>
      <c r="AA10" s="16">
        <v>0.44281555417115698</v>
      </c>
      <c r="AB10" s="16">
        <v>0.56134481367066502</v>
      </c>
      <c r="AC10" s="16">
        <v>0.54770693549420102</v>
      </c>
      <c r="AD10" s="16">
        <v>0.43323499293569101</v>
      </c>
      <c r="AE10" s="16">
        <v>0.43860628316390199</v>
      </c>
      <c r="AF10" s="16">
        <v>0.40794118491619602</v>
      </c>
      <c r="AG10" s="16"/>
      <c r="AH10" s="16">
        <v>0.48217210823128398</v>
      </c>
      <c r="AI10" s="16">
        <v>0.49702159936400497</v>
      </c>
      <c r="AJ10" s="16"/>
      <c r="AK10" s="16">
        <v>0.45960170789523802</v>
      </c>
      <c r="AL10" s="16">
        <v>0.50367306645745602</v>
      </c>
      <c r="AM10" s="16"/>
      <c r="AN10" s="16">
        <v>0.47009372416545903</v>
      </c>
      <c r="AO10" s="16">
        <v>0.497846359920115</v>
      </c>
      <c r="AP10" s="16"/>
      <c r="AQ10" s="16">
        <v>0.48615299804304002</v>
      </c>
      <c r="AR10" s="16">
        <v>0.46402620911218301</v>
      </c>
      <c r="AS10" s="16">
        <v>0.49878331985695001</v>
      </c>
      <c r="AT10" s="16"/>
      <c r="AU10" s="16">
        <v>0.48393343982514297</v>
      </c>
      <c r="AV10" s="16">
        <v>0.46109983308990699</v>
      </c>
      <c r="AW10" s="16"/>
      <c r="AX10" s="16">
        <v>0.57641064795120001</v>
      </c>
      <c r="AY10" s="16">
        <v>0</v>
      </c>
      <c r="AZ10" s="16"/>
      <c r="BA10" s="16">
        <v>0.38376001217491601</v>
      </c>
      <c r="BB10" s="16">
        <v>0.47510890735866201</v>
      </c>
      <c r="BC10" s="16"/>
      <c r="BD10" s="16">
        <v>0.49345248643009199</v>
      </c>
      <c r="BE10" s="16">
        <v>0.46194169752923298</v>
      </c>
    </row>
    <row r="11" spans="2:57" x14ac:dyDescent="0.35">
      <c r="B11" s="19" t="s">
        <v>93</v>
      </c>
      <c r="C11" s="16">
        <v>0.106931933948457</v>
      </c>
      <c r="D11" s="16">
        <v>6.5263388602739406E-2</v>
      </c>
      <c r="E11" s="16">
        <v>0.147455578866409</v>
      </c>
      <c r="F11" s="16"/>
      <c r="G11" s="16">
        <v>7.4941975875684297E-2</v>
      </c>
      <c r="H11" s="16">
        <v>4.8313440337243399E-2</v>
      </c>
      <c r="I11" s="16">
        <v>5.7469269797157302E-2</v>
      </c>
      <c r="J11" s="16">
        <v>9.6401259263294597E-2</v>
      </c>
      <c r="K11" s="16">
        <v>0.12750748958753699</v>
      </c>
      <c r="L11" s="16">
        <v>0.20497798707453899</v>
      </c>
      <c r="M11" s="16"/>
      <c r="N11" s="16">
        <v>0.110333416778263</v>
      </c>
      <c r="O11" s="16">
        <v>0.11926154322124199</v>
      </c>
      <c r="P11" s="16">
        <v>0.101282448693642</v>
      </c>
      <c r="Q11" s="16">
        <v>0.102839398541171</v>
      </c>
      <c r="R11" s="16"/>
      <c r="S11" s="16">
        <v>0.14027301452785301</v>
      </c>
      <c r="T11" s="16">
        <v>5.7658671799415598E-2</v>
      </c>
      <c r="U11" s="16"/>
      <c r="V11" s="16">
        <v>0.102511680719458</v>
      </c>
      <c r="W11" s="16">
        <v>0.122587859749513</v>
      </c>
      <c r="X11" s="16">
        <v>9.8103018029617503E-2</v>
      </c>
      <c r="Y11" s="16">
        <v>5.7996200595010802E-2</v>
      </c>
      <c r="Z11" s="16"/>
      <c r="AA11" s="16">
        <v>0.12678910453487799</v>
      </c>
      <c r="AB11" s="16">
        <v>0.103504290249156</v>
      </c>
      <c r="AC11" s="16">
        <v>6.6922427411443206E-2</v>
      </c>
      <c r="AD11" s="16">
        <v>0.102173630295323</v>
      </c>
      <c r="AE11" s="16">
        <v>7.6662184093151495E-2</v>
      </c>
      <c r="AF11" s="16">
        <v>0.124837067449466</v>
      </c>
      <c r="AG11" s="16"/>
      <c r="AH11" s="16">
        <v>9.1311500724268496E-2</v>
      </c>
      <c r="AI11" s="16">
        <v>0.125825228751095</v>
      </c>
      <c r="AJ11" s="16"/>
      <c r="AK11" s="16">
        <v>8.9348671798166704E-2</v>
      </c>
      <c r="AL11" s="16">
        <v>0.121518730626897</v>
      </c>
      <c r="AM11" s="16"/>
      <c r="AN11" s="16">
        <v>9.2552605662537299E-2</v>
      </c>
      <c r="AO11" s="16">
        <v>0.107449577221489</v>
      </c>
      <c r="AP11" s="16"/>
      <c r="AQ11" s="16">
        <v>0.14146741600021601</v>
      </c>
      <c r="AR11" s="16">
        <v>0.109044397496422</v>
      </c>
      <c r="AS11" s="16">
        <v>7.8025889584428507E-2</v>
      </c>
      <c r="AT11" s="16"/>
      <c r="AU11" s="16">
        <v>0.111511194629826</v>
      </c>
      <c r="AV11" s="16">
        <v>0.103410247627914</v>
      </c>
      <c r="AW11" s="16"/>
      <c r="AX11" s="16">
        <v>0</v>
      </c>
      <c r="AY11" s="16">
        <v>0.76457814098388799</v>
      </c>
      <c r="AZ11" s="16"/>
      <c r="BA11" s="16">
        <v>4.66808614738718E-2</v>
      </c>
      <c r="BB11" s="16">
        <v>2.4608268113490699E-2</v>
      </c>
      <c r="BC11" s="16"/>
      <c r="BD11" s="16">
        <v>7.3268935403132202E-2</v>
      </c>
      <c r="BE11" s="16">
        <v>0.13182923871903701</v>
      </c>
    </row>
    <row r="12" spans="2:57" x14ac:dyDescent="0.35">
      <c r="B12" s="19" t="s">
        <v>94</v>
      </c>
      <c r="C12" s="16">
        <v>3.2925496203617503E-2</v>
      </c>
      <c r="D12" s="16">
        <v>2.6081645346416198E-2</v>
      </c>
      <c r="E12" s="16">
        <v>3.9730169811447003E-2</v>
      </c>
      <c r="F12" s="16"/>
      <c r="G12" s="16">
        <v>1.3438118083047301E-2</v>
      </c>
      <c r="H12" s="16">
        <v>1.91992748890796E-2</v>
      </c>
      <c r="I12" s="16">
        <v>0</v>
      </c>
      <c r="J12" s="16">
        <v>3.16636624334765E-2</v>
      </c>
      <c r="K12" s="16">
        <v>4.6277840043206703E-2</v>
      </c>
      <c r="L12" s="16">
        <v>7.1716280142982106E-2</v>
      </c>
      <c r="M12" s="16"/>
      <c r="N12" s="16">
        <v>4.3550100334535199E-2</v>
      </c>
      <c r="O12" s="16">
        <v>2.35337192973166E-2</v>
      </c>
      <c r="P12" s="16">
        <v>4.47090787488751E-2</v>
      </c>
      <c r="Q12" s="16">
        <v>1.45978834253637E-2</v>
      </c>
      <c r="R12" s="16"/>
      <c r="S12" s="16">
        <v>4.5065794909155701E-2</v>
      </c>
      <c r="T12" s="16">
        <v>1.49238944063846E-2</v>
      </c>
      <c r="U12" s="16"/>
      <c r="V12" s="16">
        <v>4.9511974808521798E-2</v>
      </c>
      <c r="W12" s="16">
        <v>3.8863291327205202E-2</v>
      </c>
      <c r="X12" s="16">
        <v>1.62444826480516E-2</v>
      </c>
      <c r="Y12" s="16">
        <v>0</v>
      </c>
      <c r="Z12" s="16"/>
      <c r="AA12" s="16">
        <v>4.2862220621118802E-2</v>
      </c>
      <c r="AB12" s="16">
        <v>3.6038123544308E-2</v>
      </c>
      <c r="AC12" s="16">
        <v>3.4798576429145502E-2</v>
      </c>
      <c r="AD12" s="16">
        <v>2.02143852430158E-2</v>
      </c>
      <c r="AE12" s="16">
        <v>5.8191590456948402E-3</v>
      </c>
      <c r="AF12" s="16">
        <v>5.05258946174909E-2</v>
      </c>
      <c r="AG12" s="16"/>
      <c r="AH12" s="16">
        <v>1.78753304170753E-2</v>
      </c>
      <c r="AI12" s="16">
        <v>2.9068467814050501E-2</v>
      </c>
      <c r="AJ12" s="16"/>
      <c r="AK12" s="16">
        <v>2.4275715000518901E-2</v>
      </c>
      <c r="AL12" s="16">
        <v>3.3068348417688E-2</v>
      </c>
      <c r="AM12" s="16"/>
      <c r="AN12" s="16">
        <v>2.6489753124149001E-2</v>
      </c>
      <c r="AO12" s="16">
        <v>2.1340733089518699E-2</v>
      </c>
      <c r="AP12" s="16"/>
      <c r="AQ12" s="16">
        <v>7.8999015377113607E-3</v>
      </c>
      <c r="AR12" s="16">
        <v>3.8985245011862998E-2</v>
      </c>
      <c r="AS12" s="16">
        <v>2.9004564974790301E-2</v>
      </c>
      <c r="AT12" s="16"/>
      <c r="AU12" s="16">
        <v>3.3180589421226397E-2</v>
      </c>
      <c r="AV12" s="16">
        <v>3.3200692817687401E-2</v>
      </c>
      <c r="AW12" s="16"/>
      <c r="AX12" s="16">
        <v>0</v>
      </c>
      <c r="AY12" s="16">
        <v>0.23542185901611201</v>
      </c>
      <c r="AZ12" s="16"/>
      <c r="BA12" s="16">
        <v>4.5480310309697998E-3</v>
      </c>
      <c r="BB12" s="16">
        <v>0</v>
      </c>
      <c r="BC12" s="16"/>
      <c r="BD12" s="16">
        <v>2.8520199999273799E-2</v>
      </c>
      <c r="BE12" s="16">
        <v>2.5422345592847301E-2</v>
      </c>
    </row>
    <row r="13" spans="2:57" x14ac:dyDescent="0.35">
      <c r="B13" s="19" t="s">
        <v>89</v>
      </c>
      <c r="C13" s="22">
        <v>4.3278253695804798E-2</v>
      </c>
      <c r="D13" s="22">
        <v>2.8948913783011801E-2</v>
      </c>
      <c r="E13" s="22">
        <v>5.5008107443438398E-2</v>
      </c>
      <c r="F13" s="22"/>
      <c r="G13" s="22">
        <v>0.117982512830687</v>
      </c>
      <c r="H13" s="22">
        <v>5.0267046839089502E-2</v>
      </c>
      <c r="I13" s="22">
        <v>4.3275663870167798E-2</v>
      </c>
      <c r="J13" s="22">
        <v>4.9563642375607703E-2</v>
      </c>
      <c r="K13" s="22">
        <v>1.8551460036573399E-2</v>
      </c>
      <c r="L13" s="22">
        <v>8.9181129803471895E-3</v>
      </c>
      <c r="M13" s="22"/>
      <c r="N13" s="22">
        <v>9.5445748152765599E-3</v>
      </c>
      <c r="O13" s="22">
        <v>4.1140010661456797E-2</v>
      </c>
      <c r="P13" s="22">
        <v>4.4862675688485801E-2</v>
      </c>
      <c r="Q13" s="22">
        <v>6.6665320019300894E-2</v>
      </c>
      <c r="R13" s="22"/>
      <c r="S13" s="22">
        <v>2.03411423334692E-2</v>
      </c>
      <c r="T13" s="22">
        <v>7.28152687837718E-2</v>
      </c>
      <c r="U13" s="22"/>
      <c r="V13" s="22">
        <v>9.1334833489101694E-2</v>
      </c>
      <c r="W13" s="22">
        <v>2.6147869478484499E-2</v>
      </c>
      <c r="X13" s="22">
        <v>2.4401011080245401E-2</v>
      </c>
      <c r="Y13" s="22">
        <v>4.2054179354881899E-2</v>
      </c>
      <c r="Z13" s="22"/>
      <c r="AA13" s="22">
        <v>8.3053934482655994E-2</v>
      </c>
      <c r="AB13" s="22">
        <v>2.90470114252835E-2</v>
      </c>
      <c r="AC13" s="22">
        <v>0</v>
      </c>
      <c r="AD13" s="22">
        <v>2.1338283750266401E-2</v>
      </c>
      <c r="AE13" s="22">
        <v>0</v>
      </c>
      <c r="AF13" s="22">
        <v>3.9535480864368297E-2</v>
      </c>
      <c r="AG13" s="22"/>
      <c r="AH13" s="22">
        <v>2.0288029486231499E-2</v>
      </c>
      <c r="AI13" s="22">
        <v>1.0974857229942901E-2</v>
      </c>
      <c r="AJ13" s="22"/>
      <c r="AK13" s="22">
        <v>3.5114524750909898E-2</v>
      </c>
      <c r="AL13" s="22">
        <v>0</v>
      </c>
      <c r="AM13" s="22"/>
      <c r="AN13" s="22">
        <v>2.34786743627763E-2</v>
      </c>
      <c r="AO13" s="22">
        <v>3.85895220399629E-3</v>
      </c>
      <c r="AP13" s="22"/>
      <c r="AQ13" s="22">
        <v>3.8191833113121E-2</v>
      </c>
      <c r="AR13" s="22">
        <v>4.4462966647639303E-2</v>
      </c>
      <c r="AS13" s="22">
        <v>8.1166397010802895E-3</v>
      </c>
      <c r="AT13" s="22"/>
      <c r="AU13" s="22">
        <v>1.05193836019787E-2</v>
      </c>
      <c r="AV13" s="22">
        <v>7.2744765649597004E-2</v>
      </c>
      <c r="AW13" s="22"/>
      <c r="AX13" s="22">
        <v>0</v>
      </c>
      <c r="AY13" s="22">
        <v>0</v>
      </c>
      <c r="AZ13" s="22"/>
      <c r="BA13" s="22">
        <v>3.0078077415584301E-2</v>
      </c>
      <c r="BB13" s="22">
        <v>0</v>
      </c>
      <c r="BC13" s="22"/>
      <c r="BD13" s="22">
        <v>1.11235085356228E-2</v>
      </c>
      <c r="BE13" s="22">
        <v>1.6668137252829399E-2</v>
      </c>
    </row>
    <row r="14" spans="2:57" x14ac:dyDescent="0.35">
      <c r="B14" s="19" t="s">
        <v>95</v>
      </c>
      <c r="C14" s="22">
        <v>0.81686431615211996</v>
      </c>
      <c r="D14" s="22">
        <v>0.87970605226783305</v>
      </c>
      <c r="E14" s="22">
        <v>0.75780614387870504</v>
      </c>
      <c r="F14" s="22"/>
      <c r="G14" s="22">
        <v>0.79363739321058102</v>
      </c>
      <c r="H14" s="22">
        <v>0.88222023793458704</v>
      </c>
      <c r="I14" s="22">
        <v>0.89925506633267505</v>
      </c>
      <c r="J14" s="22">
        <v>0.82237143592762096</v>
      </c>
      <c r="K14" s="22">
        <v>0.80766321033268296</v>
      </c>
      <c r="L14" s="22">
        <v>0.71438761980213095</v>
      </c>
      <c r="M14" s="22"/>
      <c r="N14" s="22">
        <v>0.83657190807192505</v>
      </c>
      <c r="O14" s="22">
        <v>0.81606472681998499</v>
      </c>
      <c r="P14" s="22">
        <v>0.80914579686899701</v>
      </c>
      <c r="Q14" s="22">
        <v>0.81589739801416405</v>
      </c>
      <c r="R14" s="22"/>
      <c r="S14" s="22">
        <v>0.79432004822952196</v>
      </c>
      <c r="T14" s="22">
        <v>0.85460216501042796</v>
      </c>
      <c r="U14" s="22"/>
      <c r="V14" s="22">
        <v>0.75664151098291899</v>
      </c>
      <c r="W14" s="22">
        <v>0.81240097944479694</v>
      </c>
      <c r="X14" s="22">
        <v>0.86125148824208497</v>
      </c>
      <c r="Y14" s="22">
        <v>0.89994962005010704</v>
      </c>
      <c r="Z14" s="22"/>
      <c r="AA14" s="22">
        <v>0.74729474036134702</v>
      </c>
      <c r="AB14" s="22">
        <v>0.83141057478125302</v>
      </c>
      <c r="AC14" s="22">
        <v>0.89827899615941098</v>
      </c>
      <c r="AD14" s="22">
        <v>0.85627370071139497</v>
      </c>
      <c r="AE14" s="22">
        <v>0.91751865686115397</v>
      </c>
      <c r="AF14" s="22">
        <v>0.78510155706867402</v>
      </c>
      <c r="AG14" s="22"/>
      <c r="AH14" s="22">
        <v>0.87052513937242504</v>
      </c>
      <c r="AI14" s="22">
        <v>0.83413144620491098</v>
      </c>
      <c r="AJ14" s="22"/>
      <c r="AK14" s="22">
        <v>0.85126108845040505</v>
      </c>
      <c r="AL14" s="22">
        <v>0.84541292095541598</v>
      </c>
      <c r="AM14" s="22"/>
      <c r="AN14" s="22">
        <v>0.85747896685053704</v>
      </c>
      <c r="AO14" s="22">
        <v>0.86735073748499603</v>
      </c>
      <c r="AP14" s="22"/>
      <c r="AQ14" s="22">
        <v>0.812440849348952</v>
      </c>
      <c r="AR14" s="22">
        <v>0.80750739084407497</v>
      </c>
      <c r="AS14" s="22">
        <v>0.88485290573970099</v>
      </c>
      <c r="AT14" s="22"/>
      <c r="AU14" s="22">
        <v>0.844788832346969</v>
      </c>
      <c r="AV14" s="22">
        <v>0.79064429390480095</v>
      </c>
      <c r="AW14" s="22"/>
      <c r="AX14" s="22">
        <v>1</v>
      </c>
      <c r="AY14" s="22">
        <v>0</v>
      </c>
      <c r="AZ14" s="22"/>
      <c r="BA14" s="22">
        <v>0.91869303007957404</v>
      </c>
      <c r="BB14" s="22">
        <v>0.97539173188650896</v>
      </c>
      <c r="BC14" s="22"/>
      <c r="BD14" s="22">
        <v>0.88708735606197098</v>
      </c>
      <c r="BE14" s="22">
        <v>0.82608027843528598</v>
      </c>
    </row>
    <row r="15" spans="2:57" x14ac:dyDescent="0.35">
      <c r="B15" s="19" t="s">
        <v>96</v>
      </c>
      <c r="C15" s="23">
        <v>-0.773586062456316</v>
      </c>
      <c r="D15" s="23">
        <v>-0.85075713848482104</v>
      </c>
      <c r="E15" s="23">
        <v>-0.70279803643526695</v>
      </c>
      <c r="F15" s="23"/>
      <c r="G15" s="23">
        <v>-0.67565488037989496</v>
      </c>
      <c r="H15" s="23">
        <v>-0.83195319109549803</v>
      </c>
      <c r="I15" s="23">
        <v>-0.85597940246250703</v>
      </c>
      <c r="J15" s="23">
        <v>-0.77280779355201401</v>
      </c>
      <c r="K15" s="23">
        <v>-0.78911175029610903</v>
      </c>
      <c r="L15" s="23">
        <v>-0.705469506821784</v>
      </c>
      <c r="M15" s="23"/>
      <c r="N15" s="23">
        <v>-0.82702733325664801</v>
      </c>
      <c r="O15" s="23">
        <v>-0.77492471615852798</v>
      </c>
      <c r="P15" s="23">
        <v>-0.764283121180512</v>
      </c>
      <c r="Q15" s="23">
        <v>-0.74923207799486402</v>
      </c>
      <c r="R15" s="23"/>
      <c r="S15" s="23">
        <v>-0.773978905896053</v>
      </c>
      <c r="T15" s="23">
        <v>-0.78178689622665598</v>
      </c>
      <c r="U15" s="23"/>
      <c r="V15" s="23">
        <v>-0.665306677493817</v>
      </c>
      <c r="W15" s="23">
        <v>-0.78625310996631304</v>
      </c>
      <c r="X15" s="23">
        <v>-0.83685047716184002</v>
      </c>
      <c r="Y15" s="23">
        <v>-0.85789544069522505</v>
      </c>
      <c r="Z15" s="23"/>
      <c r="AA15" s="23">
        <v>-0.66424080587869105</v>
      </c>
      <c r="AB15" s="23">
        <v>-0.80236356335596903</v>
      </c>
      <c r="AC15" s="23">
        <v>-0.89827899615941098</v>
      </c>
      <c r="AD15" s="23">
        <v>-0.83493541696112905</v>
      </c>
      <c r="AE15" s="23">
        <v>-0.91751865686115397</v>
      </c>
      <c r="AF15" s="23">
        <v>-0.74556607620430604</v>
      </c>
      <c r="AG15" s="23"/>
      <c r="AH15" s="23">
        <v>-0.85023710988619305</v>
      </c>
      <c r="AI15" s="23">
        <v>-0.82315658897496902</v>
      </c>
      <c r="AJ15" s="23"/>
      <c r="AK15" s="23">
        <v>-0.81614656369949501</v>
      </c>
      <c r="AL15" s="23">
        <v>-0.84541292095541598</v>
      </c>
      <c r="AM15" s="23"/>
      <c r="AN15" s="23">
        <v>-0.83400029248776097</v>
      </c>
      <c r="AO15" s="23">
        <v>-0.86349178528100001</v>
      </c>
      <c r="AP15" s="23"/>
      <c r="AQ15" s="23">
        <v>-0.77424901623583098</v>
      </c>
      <c r="AR15" s="23">
        <v>-0.76304442419643603</v>
      </c>
      <c r="AS15" s="23">
        <v>-0.87673626603861998</v>
      </c>
      <c r="AT15" s="23"/>
      <c r="AU15" s="23">
        <v>-0.83426944874498998</v>
      </c>
      <c r="AV15" s="23">
        <v>-0.71789952825520398</v>
      </c>
      <c r="AW15" s="23"/>
      <c r="AX15" s="23">
        <v>-1</v>
      </c>
      <c r="AY15" s="23">
        <v>0</v>
      </c>
      <c r="AZ15" s="23"/>
      <c r="BA15" s="23">
        <v>-0.88861495266399004</v>
      </c>
      <c r="BB15" s="23">
        <v>-0.97539173188650896</v>
      </c>
      <c r="BC15" s="23"/>
      <c r="BD15" s="23">
        <v>-0.87596384752634804</v>
      </c>
      <c r="BE15" s="23">
        <v>-0.80941214118245697</v>
      </c>
    </row>
    <row r="16" spans="2:57" x14ac:dyDescent="0.35">
      <c r="B16" s="21"/>
    </row>
    <row r="17" spans="2:2" x14ac:dyDescent="0.35">
      <c r="B17" t="s">
        <v>874</v>
      </c>
    </row>
    <row r="18" spans="2:2" x14ac:dyDescent="0.35">
      <c r="B18" t="s">
        <v>526</v>
      </c>
    </row>
    <row r="20" spans="2:2" x14ac:dyDescent="0.35">
      <c r="B20"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BE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97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98</v>
      </c>
      <c r="C9" s="16">
        <v>0.90111466029722098</v>
      </c>
      <c r="D9" s="16">
        <v>0.91109714409167197</v>
      </c>
      <c r="E9" s="16">
        <v>0.89296528056522695</v>
      </c>
      <c r="F9" s="16"/>
      <c r="G9" s="16">
        <v>0.86536665525268597</v>
      </c>
      <c r="H9" s="16">
        <v>0.87777547892889796</v>
      </c>
      <c r="I9" s="16">
        <v>0.90903807778226597</v>
      </c>
      <c r="J9" s="16">
        <v>0.91587904221809602</v>
      </c>
      <c r="K9" s="16">
        <v>0.89123193039483195</v>
      </c>
      <c r="L9" s="16">
        <v>0.93199462777777897</v>
      </c>
      <c r="M9" s="16"/>
      <c r="N9" s="16">
        <v>0.92088492356158902</v>
      </c>
      <c r="O9" s="16">
        <v>0.918908072731626</v>
      </c>
      <c r="P9" s="16">
        <v>0.88915688698011697</v>
      </c>
      <c r="Q9" s="16">
        <v>0.89071623247602205</v>
      </c>
      <c r="R9" s="16"/>
      <c r="S9" s="16">
        <v>0.92845895850353599</v>
      </c>
      <c r="T9" s="16">
        <v>0.86436823084830505</v>
      </c>
      <c r="U9" s="16"/>
      <c r="V9" s="16">
        <v>0.84957343565038601</v>
      </c>
      <c r="W9" s="16">
        <v>0.90570473844757704</v>
      </c>
      <c r="X9" s="16">
        <v>0.94250210478201402</v>
      </c>
      <c r="Y9" s="16">
        <v>0.87601736271726605</v>
      </c>
      <c r="Z9" s="16"/>
      <c r="AA9" s="16">
        <v>0.85667208124673799</v>
      </c>
      <c r="AB9" s="16">
        <v>0.94418481925086695</v>
      </c>
      <c r="AC9" s="16">
        <v>0.93648167522711101</v>
      </c>
      <c r="AD9" s="16">
        <v>0.92930096474804902</v>
      </c>
      <c r="AE9" s="16">
        <v>0.91160852174454499</v>
      </c>
      <c r="AF9" s="16">
        <v>0.87382122383064798</v>
      </c>
      <c r="AG9" s="16"/>
      <c r="AH9" s="16">
        <v>0.91058088109050395</v>
      </c>
      <c r="AI9" s="16">
        <v>0.92868834213555196</v>
      </c>
      <c r="AJ9" s="16"/>
      <c r="AK9" s="16">
        <v>0.88852317226047794</v>
      </c>
      <c r="AL9" s="16">
        <v>0.93443024462824198</v>
      </c>
      <c r="AM9" s="16"/>
      <c r="AN9" s="16">
        <v>0.90192821402913503</v>
      </c>
      <c r="AO9" s="16">
        <v>0.92445412856699005</v>
      </c>
      <c r="AP9" s="16"/>
      <c r="AQ9" s="16">
        <v>0.94368126957605403</v>
      </c>
      <c r="AR9" s="16">
        <v>0.90076905268025598</v>
      </c>
      <c r="AS9" s="16">
        <v>0.91942940601781498</v>
      </c>
      <c r="AT9" s="16"/>
      <c r="AU9" s="16">
        <v>0.91805401408647602</v>
      </c>
      <c r="AV9" s="16">
        <v>0.88929896261171604</v>
      </c>
      <c r="AW9" s="16"/>
      <c r="AX9" s="16">
        <v>0.93595652951736596</v>
      </c>
      <c r="AY9" s="16">
        <v>0.852174956070754</v>
      </c>
      <c r="AZ9" s="16"/>
      <c r="BA9" s="16">
        <v>0.93625092775485996</v>
      </c>
      <c r="BB9" s="16">
        <v>0.94558934897987701</v>
      </c>
      <c r="BC9" s="16"/>
      <c r="BD9" s="16">
        <v>0.93638020650640896</v>
      </c>
      <c r="BE9" s="16">
        <v>0.93102728345015495</v>
      </c>
    </row>
    <row r="10" spans="2:57" x14ac:dyDescent="0.35">
      <c r="B10" s="19" t="s">
        <v>99</v>
      </c>
      <c r="C10" s="16">
        <v>0.73228844852386099</v>
      </c>
      <c r="D10" s="16">
        <v>0.74565664900916195</v>
      </c>
      <c r="E10" s="16">
        <v>0.71929459673559504</v>
      </c>
      <c r="F10" s="16"/>
      <c r="G10" s="16">
        <v>0.58676954290826699</v>
      </c>
      <c r="H10" s="16">
        <v>0.73740210453849597</v>
      </c>
      <c r="I10" s="16">
        <v>0.80357374761491096</v>
      </c>
      <c r="J10" s="16">
        <v>0.78386666355066004</v>
      </c>
      <c r="K10" s="16">
        <v>0.72688169356538102</v>
      </c>
      <c r="L10" s="16">
        <v>0.72219763490738698</v>
      </c>
      <c r="M10" s="16"/>
      <c r="N10" s="16">
        <v>0.73398603925855999</v>
      </c>
      <c r="O10" s="16">
        <v>0.71776492332855202</v>
      </c>
      <c r="P10" s="16">
        <v>0.71065628689828897</v>
      </c>
      <c r="Q10" s="16">
        <v>0.77847625826517997</v>
      </c>
      <c r="R10" s="16"/>
      <c r="S10" s="16">
        <v>0.75355514361312104</v>
      </c>
      <c r="T10" s="16">
        <v>0.70748890504393502</v>
      </c>
      <c r="U10" s="16"/>
      <c r="V10" s="16">
        <v>0.679777177245248</v>
      </c>
      <c r="W10" s="16">
        <v>0.74372809568881404</v>
      </c>
      <c r="X10" s="16">
        <v>0.76868439459595395</v>
      </c>
      <c r="Y10" s="16">
        <v>0.68795307690553298</v>
      </c>
      <c r="Z10" s="16"/>
      <c r="AA10" s="16">
        <v>0.64668220100809204</v>
      </c>
      <c r="AB10" s="16">
        <v>0.783802056246798</v>
      </c>
      <c r="AC10" s="16">
        <v>0.85167085672725995</v>
      </c>
      <c r="AD10" s="16">
        <v>0.781425529557911</v>
      </c>
      <c r="AE10" s="16">
        <v>0.75677574760850996</v>
      </c>
      <c r="AF10" s="16">
        <v>0.72285674609435002</v>
      </c>
      <c r="AG10" s="16"/>
      <c r="AH10" s="16">
        <v>0.73382453941122605</v>
      </c>
      <c r="AI10" s="16">
        <v>0.75346410425191102</v>
      </c>
      <c r="AJ10" s="16"/>
      <c r="AK10" s="16">
        <v>0.71503476874596195</v>
      </c>
      <c r="AL10" s="16">
        <v>0.73689522087641302</v>
      </c>
      <c r="AM10" s="16"/>
      <c r="AN10" s="16">
        <v>0.71487494284031305</v>
      </c>
      <c r="AO10" s="16">
        <v>0.75655846487719103</v>
      </c>
      <c r="AP10" s="16"/>
      <c r="AQ10" s="16">
        <v>0.80923360301022795</v>
      </c>
      <c r="AR10" s="16">
        <v>0.72770858645980196</v>
      </c>
      <c r="AS10" s="16">
        <v>0.72312084276306199</v>
      </c>
      <c r="AT10" s="16"/>
      <c r="AU10" s="16">
        <v>0.74114984173800402</v>
      </c>
      <c r="AV10" s="16">
        <v>0.727031282839666</v>
      </c>
      <c r="AW10" s="16"/>
      <c r="AX10" s="16">
        <v>0.79063556324805395</v>
      </c>
      <c r="AY10" s="16">
        <v>0.51994112825865402</v>
      </c>
      <c r="AZ10" s="16"/>
      <c r="BA10" s="16">
        <v>0.79820146454376795</v>
      </c>
      <c r="BB10" s="16">
        <v>0.90831997014745403</v>
      </c>
      <c r="BC10" s="16"/>
      <c r="BD10" s="16">
        <v>0.75608986003015999</v>
      </c>
      <c r="BE10" s="16">
        <v>0.76638782749664502</v>
      </c>
    </row>
    <row r="11" spans="2:57" x14ac:dyDescent="0.35">
      <c r="B11" s="19" t="s">
        <v>100</v>
      </c>
      <c r="C11" s="16">
        <v>0.53099226969594304</v>
      </c>
      <c r="D11" s="16">
        <v>0.57651899479528002</v>
      </c>
      <c r="E11" s="16">
        <v>0.48781232552566101</v>
      </c>
      <c r="F11" s="16"/>
      <c r="G11" s="16">
        <v>0.47413280578932399</v>
      </c>
      <c r="H11" s="16">
        <v>0.57361928733075596</v>
      </c>
      <c r="I11" s="16">
        <v>0.65465644637609399</v>
      </c>
      <c r="J11" s="16">
        <v>0.52495885260164998</v>
      </c>
      <c r="K11" s="16">
        <v>0.47483206902908198</v>
      </c>
      <c r="L11" s="16">
        <v>0.48095294905158797</v>
      </c>
      <c r="M11" s="16"/>
      <c r="N11" s="16">
        <v>0.57709545844183197</v>
      </c>
      <c r="O11" s="16">
        <v>0.55024672921652995</v>
      </c>
      <c r="P11" s="16">
        <v>0.49867017078360998</v>
      </c>
      <c r="Q11" s="16">
        <v>0.53324333563739601</v>
      </c>
      <c r="R11" s="16"/>
      <c r="S11" s="16">
        <v>0.54209671652134594</v>
      </c>
      <c r="T11" s="16">
        <v>0.51952687839001899</v>
      </c>
      <c r="U11" s="16"/>
      <c r="V11" s="16">
        <v>0.350362929850004</v>
      </c>
      <c r="W11" s="16">
        <v>0.50845586025886202</v>
      </c>
      <c r="X11" s="16">
        <v>0.68138025838414695</v>
      </c>
      <c r="Y11" s="16">
        <v>0.74046713528971098</v>
      </c>
      <c r="Z11" s="16"/>
      <c r="AA11" s="16">
        <v>0.36560556572436798</v>
      </c>
      <c r="AB11" s="16">
        <v>0.447726762647077</v>
      </c>
      <c r="AC11" s="16">
        <v>0.59721010145701203</v>
      </c>
      <c r="AD11" s="16">
        <v>0.73922322090188897</v>
      </c>
      <c r="AE11" s="16">
        <v>0.77643583233423497</v>
      </c>
      <c r="AF11" s="16">
        <v>0.73768412075932499</v>
      </c>
      <c r="AG11" s="16"/>
      <c r="AH11" s="16">
        <v>0.58702101185682898</v>
      </c>
      <c r="AI11" s="16">
        <v>0.57425405826009002</v>
      </c>
      <c r="AJ11" s="16"/>
      <c r="AK11" s="16">
        <v>0.55619347400280394</v>
      </c>
      <c r="AL11" s="16">
        <v>0.53275515327593204</v>
      </c>
      <c r="AM11" s="16"/>
      <c r="AN11" s="16">
        <v>0.59176629156944005</v>
      </c>
      <c r="AO11" s="16">
        <v>0.54938648592789896</v>
      </c>
      <c r="AP11" s="16"/>
      <c r="AQ11" s="16">
        <v>0.62382630566665898</v>
      </c>
      <c r="AR11" s="16">
        <v>0.48862079006541198</v>
      </c>
      <c r="AS11" s="16">
        <v>0.57571697982424297</v>
      </c>
      <c r="AT11" s="16"/>
      <c r="AU11" s="16">
        <v>0.56283756690595199</v>
      </c>
      <c r="AV11" s="16">
        <v>0.50020838927963396</v>
      </c>
      <c r="AW11" s="16"/>
      <c r="AX11" s="16">
        <v>0.607874964408885</v>
      </c>
      <c r="AY11" s="16">
        <v>0.226737825765366</v>
      </c>
      <c r="AZ11" s="16"/>
      <c r="BA11" s="16">
        <v>0.70025858113898898</v>
      </c>
      <c r="BB11" s="16">
        <v>0.66583676257431001</v>
      </c>
      <c r="BC11" s="16"/>
      <c r="BD11" s="16">
        <v>0.59122576203314203</v>
      </c>
      <c r="BE11" s="16">
        <v>0.58412673140203997</v>
      </c>
    </row>
    <row r="12" spans="2:57" ht="29" customHeight="1" x14ac:dyDescent="0.35">
      <c r="B12" s="19" t="s">
        <v>101</v>
      </c>
      <c r="C12" s="16">
        <v>0.131381807508819</v>
      </c>
      <c r="D12" s="16">
        <v>0.18690007570477901</v>
      </c>
      <c r="E12" s="16">
        <v>7.8768416649419595E-2</v>
      </c>
      <c r="F12" s="16"/>
      <c r="G12" s="16">
        <v>0.20600135287171401</v>
      </c>
      <c r="H12" s="16">
        <v>0.21977767989253399</v>
      </c>
      <c r="I12" s="16">
        <v>0.17655106039827301</v>
      </c>
      <c r="J12" s="16">
        <v>0.12162146657032701</v>
      </c>
      <c r="K12" s="16">
        <v>5.6925533038390201E-2</v>
      </c>
      <c r="L12" s="16">
        <v>4.4702737918109102E-2</v>
      </c>
      <c r="M12" s="16"/>
      <c r="N12" s="16">
        <v>0.11393673889336201</v>
      </c>
      <c r="O12" s="16">
        <v>9.9626931089567106E-2</v>
      </c>
      <c r="P12" s="16">
        <v>0.145617732310587</v>
      </c>
      <c r="Q12" s="16">
        <v>0.14862356371595101</v>
      </c>
      <c r="R12" s="16"/>
      <c r="S12" s="16">
        <v>9.9777622001340396E-2</v>
      </c>
      <c r="T12" s="16">
        <v>0.180411669378373</v>
      </c>
      <c r="U12" s="16"/>
      <c r="V12" s="16">
        <v>7.3726911756955699E-2</v>
      </c>
      <c r="W12" s="16">
        <v>0.107440139840958</v>
      </c>
      <c r="X12" s="16">
        <v>0.180295816647361</v>
      </c>
      <c r="Y12" s="16">
        <v>0.33690456110511302</v>
      </c>
      <c r="Z12" s="16"/>
      <c r="AA12" s="16">
        <v>7.9141084246093202E-2</v>
      </c>
      <c r="AB12" s="16">
        <v>7.7491047480214001E-2</v>
      </c>
      <c r="AC12" s="16">
        <v>0.14139671429393899</v>
      </c>
      <c r="AD12" s="16">
        <v>0.21342270050943901</v>
      </c>
      <c r="AE12" s="16">
        <v>0.24420142616861401</v>
      </c>
      <c r="AF12" s="16">
        <v>0.176155315332268</v>
      </c>
      <c r="AG12" s="16"/>
      <c r="AH12" s="16">
        <v>0.14911363997690399</v>
      </c>
      <c r="AI12" s="16">
        <v>0.118177528584148</v>
      </c>
      <c r="AJ12" s="16"/>
      <c r="AK12" s="16">
        <v>0.151252378691558</v>
      </c>
      <c r="AL12" s="16">
        <v>0.104244003300586</v>
      </c>
      <c r="AM12" s="16"/>
      <c r="AN12" s="16">
        <v>0.150229209622532</v>
      </c>
      <c r="AO12" s="16">
        <v>0.131150455319402</v>
      </c>
      <c r="AP12" s="16"/>
      <c r="AQ12" s="16">
        <v>0.11042263903333099</v>
      </c>
      <c r="AR12" s="16">
        <v>0.112982691628008</v>
      </c>
      <c r="AS12" s="16">
        <v>0.19947512176577101</v>
      </c>
      <c r="AT12" s="16"/>
      <c r="AU12" s="16">
        <v>0.13416903501014901</v>
      </c>
      <c r="AV12" s="16">
        <v>0.13039705471136301</v>
      </c>
      <c r="AW12" s="16"/>
      <c r="AX12" s="16">
        <v>0.15286785091400901</v>
      </c>
      <c r="AY12" s="16">
        <v>4.6543934085049601E-2</v>
      </c>
      <c r="AZ12" s="16"/>
      <c r="BA12" s="16">
        <v>0.24260179488137401</v>
      </c>
      <c r="BB12" s="16">
        <v>0.16294822460189801</v>
      </c>
      <c r="BC12" s="16"/>
      <c r="BD12" s="16">
        <v>0.15402711878834599</v>
      </c>
      <c r="BE12" s="16">
        <v>0.135084165388656</v>
      </c>
    </row>
    <row r="13" spans="2:57" x14ac:dyDescent="0.35">
      <c r="B13" s="19" t="s">
        <v>102</v>
      </c>
      <c r="C13" s="16">
        <v>4.1497062719434701E-2</v>
      </c>
      <c r="D13" s="16">
        <v>2.55648931757812E-2</v>
      </c>
      <c r="E13" s="16">
        <v>5.6997396008836798E-2</v>
      </c>
      <c r="F13" s="16"/>
      <c r="G13" s="16">
        <v>4.8535879916877703E-2</v>
      </c>
      <c r="H13" s="16">
        <v>2.2637634520517601E-2</v>
      </c>
      <c r="I13" s="16">
        <v>2.0909420592296099E-2</v>
      </c>
      <c r="J13" s="16">
        <v>4.60410762912421E-2</v>
      </c>
      <c r="K13" s="16">
        <v>6.3945688732856096E-2</v>
      </c>
      <c r="L13" s="16">
        <v>4.81542996503685E-2</v>
      </c>
      <c r="M13" s="16"/>
      <c r="N13" s="16">
        <v>3.5592377465980499E-2</v>
      </c>
      <c r="O13" s="16">
        <v>4.0774934703987499E-2</v>
      </c>
      <c r="P13" s="16">
        <v>5.2597609952277399E-2</v>
      </c>
      <c r="Q13" s="16">
        <v>2.8508413352479101E-2</v>
      </c>
      <c r="R13" s="16"/>
      <c r="S13" s="16">
        <v>2.96128608954681E-2</v>
      </c>
      <c r="T13" s="16">
        <v>5.65799500194221E-2</v>
      </c>
      <c r="U13" s="16"/>
      <c r="V13" s="16">
        <v>6.9715602876238195E-2</v>
      </c>
      <c r="W13" s="16">
        <v>4.6393641766094902E-2</v>
      </c>
      <c r="X13" s="16">
        <v>1.5726072636438101E-2</v>
      </c>
      <c r="Y13" s="16">
        <v>1.2555116373162201E-2</v>
      </c>
      <c r="Z13" s="16"/>
      <c r="AA13" s="16">
        <v>6.9225799764082094E-2</v>
      </c>
      <c r="AB13" s="16">
        <v>1.3382374478495799E-2</v>
      </c>
      <c r="AC13" s="16">
        <v>1.04927289984995E-2</v>
      </c>
      <c r="AD13" s="16">
        <v>3.3418622765331599E-2</v>
      </c>
      <c r="AE13" s="16">
        <v>1.8842611683763399E-2</v>
      </c>
      <c r="AF13" s="16">
        <v>7.5665242906995195E-2</v>
      </c>
      <c r="AG13" s="16"/>
      <c r="AH13" s="16">
        <v>3.57009341924652E-2</v>
      </c>
      <c r="AI13" s="16">
        <v>2.5533772309605601E-2</v>
      </c>
      <c r="AJ13" s="16"/>
      <c r="AK13" s="16">
        <v>4.4198480975246299E-2</v>
      </c>
      <c r="AL13" s="16">
        <v>2.35332209873137E-2</v>
      </c>
      <c r="AM13" s="16"/>
      <c r="AN13" s="16">
        <v>3.1887564437735799E-2</v>
      </c>
      <c r="AO13" s="16">
        <v>2.4900371746922102E-2</v>
      </c>
      <c r="AP13" s="16"/>
      <c r="AQ13" s="16">
        <v>9.4258824894583107E-3</v>
      </c>
      <c r="AR13" s="16">
        <v>5.25621522597087E-2</v>
      </c>
      <c r="AS13" s="16">
        <v>2.6101407055521299E-2</v>
      </c>
      <c r="AT13" s="16"/>
      <c r="AU13" s="16">
        <v>3.05176139911837E-2</v>
      </c>
      <c r="AV13" s="16">
        <v>5.1382406851664598E-2</v>
      </c>
      <c r="AW13" s="16"/>
      <c r="AX13" s="16">
        <v>2.0000231655633801E-2</v>
      </c>
      <c r="AY13" s="16">
        <v>9.5643071270360702E-2</v>
      </c>
      <c r="AZ13" s="16"/>
      <c r="BA13" s="16">
        <v>2.0147414019566899E-2</v>
      </c>
      <c r="BB13" s="16">
        <v>0</v>
      </c>
      <c r="BC13" s="16"/>
      <c r="BD13" s="16">
        <v>2.19195780753027E-2</v>
      </c>
      <c r="BE13" s="16">
        <v>1.9927732786245801E-2</v>
      </c>
    </row>
    <row r="14" spans="2:57" x14ac:dyDescent="0.35">
      <c r="B14" s="19" t="s">
        <v>103</v>
      </c>
      <c r="C14" s="20">
        <v>2.5872260155521399E-2</v>
      </c>
      <c r="D14" s="20">
        <v>1.9340350134653701E-2</v>
      </c>
      <c r="E14" s="20">
        <v>3.0044164262055799E-2</v>
      </c>
      <c r="F14" s="20"/>
      <c r="G14" s="20">
        <v>4.5882915578553903E-2</v>
      </c>
      <c r="H14" s="20">
        <v>3.24351139508334E-2</v>
      </c>
      <c r="I14" s="20">
        <v>2.4792042886853698E-2</v>
      </c>
      <c r="J14" s="20">
        <v>9.5991991618368609E-3</v>
      </c>
      <c r="K14" s="20">
        <v>3.3745105382449202E-2</v>
      </c>
      <c r="L14" s="20">
        <v>1.56845784196088E-2</v>
      </c>
      <c r="M14" s="20"/>
      <c r="N14" s="20">
        <v>1.3174461116610201E-2</v>
      </c>
      <c r="O14" s="20">
        <v>2.4315771262261601E-2</v>
      </c>
      <c r="P14" s="20">
        <v>2.3555866296483499E-2</v>
      </c>
      <c r="Q14" s="20">
        <v>4.0009005190730799E-2</v>
      </c>
      <c r="R14" s="20"/>
      <c r="S14" s="20">
        <v>1.8824926168107999E-2</v>
      </c>
      <c r="T14" s="20">
        <v>3.4518982901398397E-2</v>
      </c>
      <c r="U14" s="20"/>
      <c r="V14" s="20">
        <v>5.3722518856901498E-2</v>
      </c>
      <c r="W14" s="20">
        <v>1.39333517222106E-2</v>
      </c>
      <c r="X14" s="20">
        <v>1.13676560734401E-2</v>
      </c>
      <c r="Y14" s="20">
        <v>6.7133815347190498E-2</v>
      </c>
      <c r="Z14" s="20"/>
      <c r="AA14" s="20">
        <v>4.0654532891822699E-2</v>
      </c>
      <c r="AB14" s="20">
        <v>2.35229248788098E-2</v>
      </c>
      <c r="AC14" s="20">
        <v>1.9667093051176102E-2</v>
      </c>
      <c r="AD14" s="20">
        <v>1.5545356623502799E-2</v>
      </c>
      <c r="AE14" s="20">
        <v>6.6682202352331297E-3</v>
      </c>
      <c r="AF14" s="20">
        <v>0</v>
      </c>
      <c r="AG14" s="20"/>
      <c r="AH14" s="20">
        <v>1.4822723965035801E-2</v>
      </c>
      <c r="AI14" s="20">
        <v>1.6719180372069702E-2</v>
      </c>
      <c r="AJ14" s="20"/>
      <c r="AK14" s="20">
        <v>1.8415400824978799E-2</v>
      </c>
      <c r="AL14" s="20">
        <v>6.5652054194337396E-3</v>
      </c>
      <c r="AM14" s="20"/>
      <c r="AN14" s="20">
        <v>1.7301042273470599E-2</v>
      </c>
      <c r="AO14" s="20">
        <v>2.01229290983699E-2</v>
      </c>
      <c r="AP14" s="20"/>
      <c r="AQ14" s="20">
        <v>6.0371784619368003E-3</v>
      </c>
      <c r="AR14" s="20">
        <v>2.6233877738012501E-2</v>
      </c>
      <c r="AS14" s="20">
        <v>4.4691943003822704E-3</v>
      </c>
      <c r="AT14" s="20"/>
      <c r="AU14" s="20">
        <v>1.2106494020278901E-2</v>
      </c>
      <c r="AV14" s="20">
        <v>3.6440824141406099E-2</v>
      </c>
      <c r="AW14" s="20"/>
      <c r="AX14" s="20">
        <v>1.22751779567943E-2</v>
      </c>
      <c r="AY14" s="20">
        <v>1.23855778334441E-2</v>
      </c>
      <c r="AZ14" s="20"/>
      <c r="BA14" s="20">
        <v>7.6950098431798801E-3</v>
      </c>
      <c r="BB14" s="20">
        <v>2.5487713259820601E-2</v>
      </c>
      <c r="BC14" s="20"/>
      <c r="BD14" s="20">
        <v>1.4390365996594901E-2</v>
      </c>
      <c r="BE14" s="20">
        <v>2.12291987258155E-3</v>
      </c>
    </row>
    <row r="15" spans="2:57" x14ac:dyDescent="0.35">
      <c r="B15" s="21"/>
    </row>
    <row r="16" spans="2:57" x14ac:dyDescent="0.35">
      <c r="B16" t="s">
        <v>874</v>
      </c>
    </row>
    <row r="17" spans="2:2" x14ac:dyDescent="0.35">
      <c r="B17" t="s">
        <v>526</v>
      </c>
    </row>
    <row r="19" spans="2:2" x14ac:dyDescent="0.35">
      <c r="B19"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B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104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105</v>
      </c>
      <c r="C9" s="16">
        <v>0.223255271553608</v>
      </c>
      <c r="D9" s="16">
        <v>0.26168312076167399</v>
      </c>
      <c r="E9" s="16">
        <v>0.187727998644723</v>
      </c>
      <c r="F9" s="16"/>
      <c r="G9" s="16">
        <v>0.2349576003952</v>
      </c>
      <c r="H9" s="16">
        <v>0.28927129316990902</v>
      </c>
      <c r="I9" s="16">
        <v>0.335305700842567</v>
      </c>
      <c r="J9" s="16">
        <v>0.23412735853467001</v>
      </c>
      <c r="K9" s="16">
        <v>0.16372018402429001</v>
      </c>
      <c r="L9" s="16">
        <v>0.112686340063859</v>
      </c>
      <c r="M9" s="16"/>
      <c r="N9" s="16">
        <v>0.19739522276905999</v>
      </c>
      <c r="O9" s="16">
        <v>0.18745721683254499</v>
      </c>
      <c r="P9" s="16">
        <v>0.245083194387302</v>
      </c>
      <c r="Q9" s="16">
        <v>0.237828239667842</v>
      </c>
      <c r="R9" s="16"/>
      <c r="S9" s="16">
        <v>0.184867755743787</v>
      </c>
      <c r="T9" s="16">
        <v>0.28344426802398198</v>
      </c>
      <c r="U9" s="16"/>
      <c r="V9" s="16">
        <v>0.22415244220040101</v>
      </c>
      <c r="W9" s="16">
        <v>0.17547556021202201</v>
      </c>
      <c r="X9" s="16">
        <v>0.264294608725955</v>
      </c>
      <c r="Y9" s="16">
        <v>0.34872875951266002</v>
      </c>
      <c r="Z9" s="16"/>
      <c r="AA9" s="16">
        <v>0.200167180302705</v>
      </c>
      <c r="AB9" s="16">
        <v>0.201440082919258</v>
      </c>
      <c r="AC9" s="16">
        <v>0.202720557730556</v>
      </c>
      <c r="AD9" s="16">
        <v>0.24577445987114699</v>
      </c>
      <c r="AE9" s="16">
        <v>0.31087073819128502</v>
      </c>
      <c r="AF9" s="16">
        <v>0.29552858512152402</v>
      </c>
      <c r="AG9" s="16"/>
      <c r="AH9" s="16">
        <v>0.28621417555971601</v>
      </c>
      <c r="AI9" s="16">
        <v>0.20083062453567499</v>
      </c>
      <c r="AJ9" s="16"/>
      <c r="AK9" s="16">
        <v>0.29697726313367201</v>
      </c>
      <c r="AL9" s="16">
        <v>0.21403933960266799</v>
      </c>
      <c r="AM9" s="16"/>
      <c r="AN9" s="16">
        <v>0.29703567453476398</v>
      </c>
      <c r="AO9" s="16">
        <v>0.200101702675447</v>
      </c>
      <c r="AP9" s="16"/>
      <c r="AQ9" s="16">
        <v>0.23279848976769599</v>
      </c>
      <c r="AR9" s="16">
        <v>0.17524674401663801</v>
      </c>
      <c r="AS9" s="16">
        <v>0.29409219996966801</v>
      </c>
      <c r="AT9" s="16"/>
      <c r="AU9" s="16">
        <v>0.25317790458447698</v>
      </c>
      <c r="AV9" s="16">
        <v>0.19193251530741501</v>
      </c>
      <c r="AW9" s="16"/>
      <c r="AX9" s="16">
        <v>0.25590317242101801</v>
      </c>
      <c r="AY9" s="16">
        <v>8.6417567769541598E-2</v>
      </c>
      <c r="AZ9" s="16"/>
      <c r="BA9" s="16">
        <v>0.33849538305542798</v>
      </c>
      <c r="BB9" s="16">
        <v>0.34741233705782298</v>
      </c>
      <c r="BC9" s="16"/>
      <c r="BD9" s="16">
        <v>0.291769454945911</v>
      </c>
      <c r="BE9" s="16">
        <v>0.22382659830985099</v>
      </c>
    </row>
    <row r="10" spans="2:57" x14ac:dyDescent="0.35">
      <c r="B10" s="19" t="s">
        <v>106</v>
      </c>
      <c r="C10" s="16">
        <v>0.34597906779323001</v>
      </c>
      <c r="D10" s="16">
        <v>0.40160105457483602</v>
      </c>
      <c r="E10" s="16">
        <v>0.29047401891955899</v>
      </c>
      <c r="F10" s="16"/>
      <c r="G10" s="16">
        <v>0.263638651229405</v>
      </c>
      <c r="H10" s="16">
        <v>0.35216800797825498</v>
      </c>
      <c r="I10" s="16">
        <v>0.33048023576734498</v>
      </c>
      <c r="J10" s="16">
        <v>0.33316981532460299</v>
      </c>
      <c r="K10" s="16">
        <v>0.35394012350103699</v>
      </c>
      <c r="L10" s="16">
        <v>0.40379681869727402</v>
      </c>
      <c r="M10" s="16"/>
      <c r="N10" s="16">
        <v>0.36233705174435599</v>
      </c>
      <c r="O10" s="16">
        <v>0.35561119213852699</v>
      </c>
      <c r="P10" s="16">
        <v>0.33411184435701402</v>
      </c>
      <c r="Q10" s="16">
        <v>0.34497917168296999</v>
      </c>
      <c r="R10" s="16"/>
      <c r="S10" s="16">
        <v>0.37672336515459998</v>
      </c>
      <c r="T10" s="16">
        <v>0.30193510464298901</v>
      </c>
      <c r="U10" s="16"/>
      <c r="V10" s="16">
        <v>0.26545757257781</v>
      </c>
      <c r="W10" s="16">
        <v>0.36087426028339797</v>
      </c>
      <c r="X10" s="16">
        <v>0.38766043405683398</v>
      </c>
      <c r="Y10" s="16">
        <v>0.39826011112211301</v>
      </c>
      <c r="Z10" s="16"/>
      <c r="AA10" s="16">
        <v>0.30057049429973898</v>
      </c>
      <c r="AB10" s="16">
        <v>0.321146023721257</v>
      </c>
      <c r="AC10" s="16">
        <v>0.32703321540300301</v>
      </c>
      <c r="AD10" s="16">
        <v>0.42622089493832799</v>
      </c>
      <c r="AE10" s="16">
        <v>0.41106258747956398</v>
      </c>
      <c r="AF10" s="16">
        <v>0.37957250711417001</v>
      </c>
      <c r="AG10" s="16"/>
      <c r="AH10" s="16">
        <v>0.39259402309510399</v>
      </c>
      <c r="AI10" s="16">
        <v>0.33663785653737499</v>
      </c>
      <c r="AJ10" s="16"/>
      <c r="AK10" s="16">
        <v>0.36628318406681998</v>
      </c>
      <c r="AL10" s="16">
        <v>0.32113382932240397</v>
      </c>
      <c r="AM10" s="16"/>
      <c r="AN10" s="16">
        <v>0.40130203773557799</v>
      </c>
      <c r="AO10" s="16">
        <v>0.35001512995628897</v>
      </c>
      <c r="AP10" s="16"/>
      <c r="AQ10" s="16">
        <v>0.44494706811746398</v>
      </c>
      <c r="AR10" s="16">
        <v>0.34069576725734901</v>
      </c>
      <c r="AS10" s="16">
        <v>0.34950602293092897</v>
      </c>
      <c r="AT10" s="16"/>
      <c r="AU10" s="16">
        <v>0.34094206444472402</v>
      </c>
      <c r="AV10" s="16">
        <v>0.352907532426399</v>
      </c>
      <c r="AW10" s="16"/>
      <c r="AX10" s="16">
        <v>0.38820612984162101</v>
      </c>
      <c r="AY10" s="16">
        <v>0.17924894670052299</v>
      </c>
      <c r="AZ10" s="16"/>
      <c r="BA10" s="16">
        <v>0.39927999791005703</v>
      </c>
      <c r="BB10" s="16">
        <v>0.31200710816217903</v>
      </c>
      <c r="BC10" s="16"/>
      <c r="BD10" s="16">
        <v>0.40343577555514898</v>
      </c>
      <c r="BE10" s="16">
        <v>0.340235946857182</v>
      </c>
    </row>
    <row r="11" spans="2:57" ht="29" customHeight="1" x14ac:dyDescent="0.35">
      <c r="B11" s="19" t="s">
        <v>107</v>
      </c>
      <c r="C11" s="16">
        <v>0.227846020085164</v>
      </c>
      <c r="D11" s="16">
        <v>0.16963525420783199</v>
      </c>
      <c r="E11" s="16">
        <v>0.28521769199874297</v>
      </c>
      <c r="F11" s="16"/>
      <c r="G11" s="16">
        <v>0.278267520620055</v>
      </c>
      <c r="H11" s="16">
        <v>0.18231325175265001</v>
      </c>
      <c r="I11" s="16">
        <v>0.20536771118627201</v>
      </c>
      <c r="J11" s="16">
        <v>0.198412785381854</v>
      </c>
      <c r="K11" s="16">
        <v>0.29642238674301602</v>
      </c>
      <c r="L11" s="16">
        <v>0.22269238788114001</v>
      </c>
      <c r="M11" s="16"/>
      <c r="N11" s="16">
        <v>0.21975361241126301</v>
      </c>
      <c r="O11" s="16">
        <v>0.24587216504031401</v>
      </c>
      <c r="P11" s="16">
        <v>0.22518992045688099</v>
      </c>
      <c r="Q11" s="16">
        <v>0.22218405631641999</v>
      </c>
      <c r="R11" s="16"/>
      <c r="S11" s="16">
        <v>0.218136199579686</v>
      </c>
      <c r="T11" s="16">
        <v>0.23812823843036501</v>
      </c>
      <c r="U11" s="16"/>
      <c r="V11" s="16">
        <v>0.25932917120691401</v>
      </c>
      <c r="W11" s="16">
        <v>0.24100610767902</v>
      </c>
      <c r="X11" s="16">
        <v>0.20175038831526801</v>
      </c>
      <c r="Y11" s="16">
        <v>0.11063542484568201</v>
      </c>
      <c r="Z11" s="16"/>
      <c r="AA11" s="16">
        <v>0.25571427728759799</v>
      </c>
      <c r="AB11" s="16">
        <v>0.27658723110698502</v>
      </c>
      <c r="AC11" s="16">
        <v>0.24096742645536301</v>
      </c>
      <c r="AD11" s="16">
        <v>0.18865084653669001</v>
      </c>
      <c r="AE11" s="16">
        <v>0.12640377536605199</v>
      </c>
      <c r="AF11" s="16">
        <v>0.117678377382103</v>
      </c>
      <c r="AG11" s="16"/>
      <c r="AH11" s="16">
        <v>0.187089153508426</v>
      </c>
      <c r="AI11" s="16">
        <v>0.23185131368531101</v>
      </c>
      <c r="AJ11" s="16"/>
      <c r="AK11" s="16">
        <v>0.17522158060314499</v>
      </c>
      <c r="AL11" s="16">
        <v>0.25653335501379199</v>
      </c>
      <c r="AM11" s="16"/>
      <c r="AN11" s="16">
        <v>0.17153612277945601</v>
      </c>
      <c r="AO11" s="16">
        <v>0.23224495041403001</v>
      </c>
      <c r="AP11" s="16"/>
      <c r="AQ11" s="16">
        <v>0.14661146728118599</v>
      </c>
      <c r="AR11" s="16">
        <v>0.28213379432708302</v>
      </c>
      <c r="AS11" s="16">
        <v>0.17568075788766099</v>
      </c>
      <c r="AT11" s="16"/>
      <c r="AU11" s="16">
        <v>0.23271663747822799</v>
      </c>
      <c r="AV11" s="16">
        <v>0.22351817759472001</v>
      </c>
      <c r="AW11" s="16"/>
      <c r="AX11" s="16">
        <v>0.20744245081170801</v>
      </c>
      <c r="AY11" s="16">
        <v>0.30255574267667501</v>
      </c>
      <c r="AZ11" s="16"/>
      <c r="BA11" s="16">
        <v>0.16473433825377901</v>
      </c>
      <c r="BB11" s="16">
        <v>0.176956815166849</v>
      </c>
      <c r="BC11" s="16"/>
      <c r="BD11" s="16">
        <v>0.17602753866863699</v>
      </c>
      <c r="BE11" s="16">
        <v>0.23255862738904601</v>
      </c>
    </row>
    <row r="12" spans="2:57" x14ac:dyDescent="0.35">
      <c r="B12" s="19" t="s">
        <v>108</v>
      </c>
      <c r="C12" s="16">
        <v>0.11330299795372401</v>
      </c>
      <c r="D12" s="16">
        <v>8.3953152573678899E-2</v>
      </c>
      <c r="E12" s="16">
        <v>0.142214492071459</v>
      </c>
      <c r="F12" s="16"/>
      <c r="G12" s="16">
        <v>0.122059032544085</v>
      </c>
      <c r="H12" s="16">
        <v>7.1620784814076105E-2</v>
      </c>
      <c r="I12" s="16">
        <v>6.4372756587684501E-2</v>
      </c>
      <c r="J12" s="16">
        <v>0.11487351107827801</v>
      </c>
      <c r="K12" s="16">
        <v>0.105676878773925</v>
      </c>
      <c r="L12" s="16">
        <v>0.186164314323225</v>
      </c>
      <c r="M12" s="16"/>
      <c r="N12" s="16">
        <v>0.15067755368829699</v>
      </c>
      <c r="O12" s="16">
        <v>0.108107470266536</v>
      </c>
      <c r="P12" s="16">
        <v>0.102441686676313</v>
      </c>
      <c r="Q12" s="16">
        <v>0.108607970144721</v>
      </c>
      <c r="R12" s="16"/>
      <c r="S12" s="16">
        <v>0.13208808191862501</v>
      </c>
      <c r="T12" s="16">
        <v>8.6071030346130395E-2</v>
      </c>
      <c r="U12" s="16"/>
      <c r="V12" s="16">
        <v>0.112210179309593</v>
      </c>
      <c r="W12" s="16">
        <v>0.127862738488628</v>
      </c>
      <c r="X12" s="16">
        <v>0.102288317902994</v>
      </c>
      <c r="Y12" s="16">
        <v>6.9559535598563704E-2</v>
      </c>
      <c r="Z12" s="16"/>
      <c r="AA12" s="16">
        <v>0.10778122723278701</v>
      </c>
      <c r="AB12" s="16">
        <v>0.119168251535596</v>
      </c>
      <c r="AC12" s="16">
        <v>0.18036620529941599</v>
      </c>
      <c r="AD12" s="16">
        <v>8.2001348516139203E-2</v>
      </c>
      <c r="AE12" s="16">
        <v>0.126638525651593</v>
      </c>
      <c r="AF12" s="16">
        <v>0.112835548804073</v>
      </c>
      <c r="AG12" s="16"/>
      <c r="AH12" s="16">
        <v>9.2492731273566706E-2</v>
      </c>
      <c r="AI12" s="16">
        <v>0.13525233890531399</v>
      </c>
      <c r="AJ12" s="16"/>
      <c r="AK12" s="16">
        <v>0.117484035814844</v>
      </c>
      <c r="AL12" s="16">
        <v>0.12832777237974699</v>
      </c>
      <c r="AM12" s="16"/>
      <c r="AN12" s="16">
        <v>9.1053437963880698E-2</v>
      </c>
      <c r="AO12" s="16">
        <v>0.13625987239937901</v>
      </c>
      <c r="AP12" s="16"/>
      <c r="AQ12" s="16">
        <v>0.14547908952131899</v>
      </c>
      <c r="AR12" s="16">
        <v>0.113638572725832</v>
      </c>
      <c r="AS12" s="16">
        <v>9.8684231016461593E-2</v>
      </c>
      <c r="AT12" s="16"/>
      <c r="AU12" s="16">
        <v>0.113513295543633</v>
      </c>
      <c r="AV12" s="16">
        <v>0.11503581671746101</v>
      </c>
      <c r="AW12" s="16"/>
      <c r="AX12" s="16">
        <v>0.10062441586790299</v>
      </c>
      <c r="AY12" s="16">
        <v>0.21825305717475099</v>
      </c>
      <c r="AZ12" s="16"/>
      <c r="BA12" s="16">
        <v>6.1146880807326498E-2</v>
      </c>
      <c r="BB12" s="16">
        <v>0.13334914043075999</v>
      </c>
      <c r="BC12" s="16"/>
      <c r="BD12" s="16">
        <v>9.2422077673442807E-2</v>
      </c>
      <c r="BE12" s="16">
        <v>0.14642005572949701</v>
      </c>
    </row>
    <row r="13" spans="2:57" x14ac:dyDescent="0.35">
      <c r="B13" s="19" t="s">
        <v>109</v>
      </c>
      <c r="C13" s="16">
        <v>4.4078438125513E-2</v>
      </c>
      <c r="D13" s="16">
        <v>5.9439935539918602E-2</v>
      </c>
      <c r="E13" s="16">
        <v>2.9948158469996499E-2</v>
      </c>
      <c r="F13" s="16"/>
      <c r="G13" s="16">
        <v>2.11053112178997E-2</v>
      </c>
      <c r="H13" s="16">
        <v>4.4791088139398402E-2</v>
      </c>
      <c r="I13" s="16">
        <v>3.3583908715766102E-2</v>
      </c>
      <c r="J13" s="16">
        <v>8.5458746912510195E-2</v>
      </c>
      <c r="K13" s="16">
        <v>4.7024006802051203E-2</v>
      </c>
      <c r="L13" s="16">
        <v>3.12895520932647E-2</v>
      </c>
      <c r="M13" s="16"/>
      <c r="N13" s="16">
        <v>4.4200565811098998E-2</v>
      </c>
      <c r="O13" s="16">
        <v>5.6475355765581901E-2</v>
      </c>
      <c r="P13" s="16">
        <v>4.3885216885064401E-2</v>
      </c>
      <c r="Q13" s="16">
        <v>3.3502760320317598E-2</v>
      </c>
      <c r="R13" s="16"/>
      <c r="S13" s="16">
        <v>5.39762991188244E-2</v>
      </c>
      <c r="T13" s="16">
        <v>2.9573970261104799E-2</v>
      </c>
      <c r="U13" s="16"/>
      <c r="V13" s="16">
        <v>5.0205196078285601E-2</v>
      </c>
      <c r="W13" s="16">
        <v>4.61024418291291E-2</v>
      </c>
      <c r="X13" s="16">
        <v>3.8296909318484701E-2</v>
      </c>
      <c r="Y13" s="16">
        <v>3.0761989566099199E-2</v>
      </c>
      <c r="Z13" s="16"/>
      <c r="AA13" s="16">
        <v>4.9147658733200698E-2</v>
      </c>
      <c r="AB13" s="16">
        <v>5.6632254287027201E-2</v>
      </c>
      <c r="AC13" s="16">
        <v>2.92455020604864E-2</v>
      </c>
      <c r="AD13" s="16">
        <v>4.0815468884986397E-2</v>
      </c>
      <c r="AE13" s="16">
        <v>1.7393291893203398E-2</v>
      </c>
      <c r="AF13" s="16">
        <v>5.4849500713762003E-2</v>
      </c>
      <c r="AG13" s="16"/>
      <c r="AH13" s="16">
        <v>2.74561469784259E-2</v>
      </c>
      <c r="AI13" s="16">
        <v>6.6105758706956799E-2</v>
      </c>
      <c r="AJ13" s="16"/>
      <c r="AK13" s="16">
        <v>3.19617249936665E-2</v>
      </c>
      <c r="AL13" s="16">
        <v>6.3407209880836896E-2</v>
      </c>
      <c r="AM13" s="16"/>
      <c r="AN13" s="16">
        <v>2.34820973918793E-2</v>
      </c>
      <c r="AO13" s="16">
        <v>6.1674664293430798E-2</v>
      </c>
      <c r="AP13" s="16"/>
      <c r="AQ13" s="16">
        <v>1.3846243155673E-2</v>
      </c>
      <c r="AR13" s="16">
        <v>4.43004783360674E-2</v>
      </c>
      <c r="AS13" s="16">
        <v>6.5029818349751897E-2</v>
      </c>
      <c r="AT13" s="16"/>
      <c r="AU13" s="16">
        <v>4.5545478748823399E-2</v>
      </c>
      <c r="AV13" s="16">
        <v>4.3121867229233397E-2</v>
      </c>
      <c r="AW13" s="16"/>
      <c r="AX13" s="16">
        <v>3.3457714205962601E-2</v>
      </c>
      <c r="AY13" s="16">
        <v>0.119750700927618</v>
      </c>
      <c r="AZ13" s="16"/>
      <c r="BA13" s="16">
        <v>3.4406244537946599E-2</v>
      </c>
      <c r="BB13" s="16">
        <v>3.0274599182388801E-2</v>
      </c>
      <c r="BC13" s="16"/>
      <c r="BD13" s="16">
        <v>3.3508789037989699E-2</v>
      </c>
      <c r="BE13" s="16">
        <v>5.0473629906918602E-2</v>
      </c>
    </row>
    <row r="14" spans="2:57" x14ac:dyDescent="0.35">
      <c r="B14" s="19" t="s">
        <v>110</v>
      </c>
      <c r="C14" s="16">
        <v>4.5538204488760399E-2</v>
      </c>
      <c r="D14" s="16">
        <v>2.3687482342060601E-2</v>
      </c>
      <c r="E14" s="16">
        <v>6.4417639895519505E-2</v>
      </c>
      <c r="F14" s="16"/>
      <c r="G14" s="16">
        <v>7.99718839933551E-2</v>
      </c>
      <c r="H14" s="16">
        <v>5.9835574145710502E-2</v>
      </c>
      <c r="I14" s="16">
        <v>3.0889686900366399E-2</v>
      </c>
      <c r="J14" s="16">
        <v>3.3957782768084199E-2</v>
      </c>
      <c r="K14" s="16">
        <v>3.3216420155680201E-2</v>
      </c>
      <c r="L14" s="16">
        <v>4.3370586941236897E-2</v>
      </c>
      <c r="M14" s="16"/>
      <c r="N14" s="16">
        <v>2.56359935759236E-2</v>
      </c>
      <c r="O14" s="16">
        <v>4.6476599956495702E-2</v>
      </c>
      <c r="P14" s="16">
        <v>4.9288137237425603E-2</v>
      </c>
      <c r="Q14" s="16">
        <v>5.2897801867729202E-2</v>
      </c>
      <c r="R14" s="16"/>
      <c r="S14" s="16">
        <v>3.4208298484477297E-2</v>
      </c>
      <c r="T14" s="16">
        <v>6.0847388295428302E-2</v>
      </c>
      <c r="U14" s="16"/>
      <c r="V14" s="16">
        <v>8.86454386269966E-2</v>
      </c>
      <c r="W14" s="16">
        <v>4.8678891507802302E-2</v>
      </c>
      <c r="X14" s="16">
        <v>5.7093416804644102E-3</v>
      </c>
      <c r="Y14" s="16">
        <v>4.2054179354881899E-2</v>
      </c>
      <c r="Z14" s="16"/>
      <c r="AA14" s="16">
        <v>8.6619162143970405E-2</v>
      </c>
      <c r="AB14" s="16">
        <v>2.5026156429877301E-2</v>
      </c>
      <c r="AC14" s="16">
        <v>1.9667093051176102E-2</v>
      </c>
      <c r="AD14" s="16">
        <v>1.65369812527092E-2</v>
      </c>
      <c r="AE14" s="16">
        <v>7.6310814183025103E-3</v>
      </c>
      <c r="AF14" s="16">
        <v>3.9535480864368297E-2</v>
      </c>
      <c r="AG14" s="16"/>
      <c r="AH14" s="16">
        <v>1.41537695847615E-2</v>
      </c>
      <c r="AI14" s="16">
        <v>2.93221076293682E-2</v>
      </c>
      <c r="AJ14" s="16"/>
      <c r="AK14" s="16">
        <v>1.20722113878526E-2</v>
      </c>
      <c r="AL14" s="16">
        <v>1.65584938005519E-2</v>
      </c>
      <c r="AM14" s="16"/>
      <c r="AN14" s="16">
        <v>1.55906295944425E-2</v>
      </c>
      <c r="AO14" s="16">
        <v>1.9703680261422999E-2</v>
      </c>
      <c r="AP14" s="16"/>
      <c r="AQ14" s="16">
        <v>1.6317642156662E-2</v>
      </c>
      <c r="AR14" s="16">
        <v>4.3984643337029998E-2</v>
      </c>
      <c r="AS14" s="16">
        <v>1.7006969845528099E-2</v>
      </c>
      <c r="AT14" s="16"/>
      <c r="AU14" s="16">
        <v>1.41046192001151E-2</v>
      </c>
      <c r="AV14" s="16">
        <v>7.3484090724770607E-2</v>
      </c>
      <c r="AW14" s="16"/>
      <c r="AX14" s="16">
        <v>1.4366116851787E-2</v>
      </c>
      <c r="AY14" s="16">
        <v>9.3773984750892006E-2</v>
      </c>
      <c r="AZ14" s="16"/>
      <c r="BA14" s="16">
        <v>1.93715543546239E-3</v>
      </c>
      <c r="BB14" s="16">
        <v>0</v>
      </c>
      <c r="BC14" s="16"/>
      <c r="BD14" s="16">
        <v>2.83636411887046E-3</v>
      </c>
      <c r="BE14" s="16">
        <v>6.4851418075063299E-3</v>
      </c>
    </row>
    <row r="15" spans="2:57" x14ac:dyDescent="0.35">
      <c r="B15" s="19" t="s">
        <v>111</v>
      </c>
      <c r="C15" s="22">
        <v>0.56923433934683798</v>
      </c>
      <c r="D15" s="22">
        <v>0.66328417533650996</v>
      </c>
      <c r="E15" s="22">
        <v>0.47820201756428199</v>
      </c>
      <c r="F15" s="22"/>
      <c r="G15" s="22">
        <v>0.49859625162460502</v>
      </c>
      <c r="H15" s="22">
        <v>0.64143930114816405</v>
      </c>
      <c r="I15" s="22">
        <v>0.66578593660991103</v>
      </c>
      <c r="J15" s="22">
        <v>0.56729717385927403</v>
      </c>
      <c r="K15" s="22">
        <v>0.51766030752532699</v>
      </c>
      <c r="L15" s="22">
        <v>0.51648315876113304</v>
      </c>
      <c r="M15" s="22"/>
      <c r="N15" s="22">
        <v>0.55973227451341701</v>
      </c>
      <c r="O15" s="22">
        <v>0.543068408971073</v>
      </c>
      <c r="P15" s="22">
        <v>0.57919503874431599</v>
      </c>
      <c r="Q15" s="22">
        <v>0.58280741135081204</v>
      </c>
      <c r="R15" s="22"/>
      <c r="S15" s="22">
        <v>0.56159112089838703</v>
      </c>
      <c r="T15" s="22">
        <v>0.58537937266697104</v>
      </c>
      <c r="U15" s="22"/>
      <c r="V15" s="22">
        <v>0.48961001477821098</v>
      </c>
      <c r="W15" s="22">
        <v>0.53634982049542002</v>
      </c>
      <c r="X15" s="22">
        <v>0.65195504278278904</v>
      </c>
      <c r="Y15" s="22">
        <v>0.74698887063477304</v>
      </c>
      <c r="Z15" s="22"/>
      <c r="AA15" s="22">
        <v>0.50073767460244401</v>
      </c>
      <c r="AB15" s="22">
        <v>0.52258610664051497</v>
      </c>
      <c r="AC15" s="22">
        <v>0.52975377313355898</v>
      </c>
      <c r="AD15" s="22">
        <v>0.67199535480947503</v>
      </c>
      <c r="AE15" s="22">
        <v>0.721933325670849</v>
      </c>
      <c r="AF15" s="22">
        <v>0.67510109223569403</v>
      </c>
      <c r="AG15" s="22"/>
      <c r="AH15" s="22">
        <v>0.67880819865482001</v>
      </c>
      <c r="AI15" s="22">
        <v>0.53746848107305001</v>
      </c>
      <c r="AJ15" s="22"/>
      <c r="AK15" s="22">
        <v>0.66326044720049204</v>
      </c>
      <c r="AL15" s="22">
        <v>0.53517316892507205</v>
      </c>
      <c r="AM15" s="22"/>
      <c r="AN15" s="22">
        <v>0.69833771227034203</v>
      </c>
      <c r="AO15" s="22">
        <v>0.55011683263173605</v>
      </c>
      <c r="AP15" s="22"/>
      <c r="AQ15" s="22">
        <v>0.677745557885159</v>
      </c>
      <c r="AR15" s="22">
        <v>0.51594251127398705</v>
      </c>
      <c r="AS15" s="22">
        <v>0.64359822290059698</v>
      </c>
      <c r="AT15" s="22"/>
      <c r="AU15" s="22">
        <v>0.59411996902919995</v>
      </c>
      <c r="AV15" s="22">
        <v>0.544840047733815</v>
      </c>
      <c r="AW15" s="22"/>
      <c r="AX15" s="22">
        <v>0.64410930226263996</v>
      </c>
      <c r="AY15" s="22">
        <v>0.26566651447006501</v>
      </c>
      <c r="AZ15" s="22"/>
      <c r="BA15" s="22">
        <v>0.73777538096548601</v>
      </c>
      <c r="BB15" s="22">
        <v>0.65941944522000195</v>
      </c>
      <c r="BC15" s="22"/>
      <c r="BD15" s="22">
        <v>0.69520523050105998</v>
      </c>
      <c r="BE15" s="22">
        <v>0.56406254516703302</v>
      </c>
    </row>
    <row r="16" spans="2:57" x14ac:dyDescent="0.35">
      <c r="B16" s="19" t="s">
        <v>112</v>
      </c>
      <c r="C16" s="22">
        <v>0.15738143607923699</v>
      </c>
      <c r="D16" s="22">
        <v>0.14339308811359799</v>
      </c>
      <c r="E16" s="22">
        <v>0.17216265054145499</v>
      </c>
      <c r="F16" s="22"/>
      <c r="G16" s="22">
        <v>0.143164343761985</v>
      </c>
      <c r="H16" s="22">
        <v>0.11641187295347501</v>
      </c>
      <c r="I16" s="22">
        <v>9.7956665303450596E-2</v>
      </c>
      <c r="J16" s="22">
        <v>0.20033225799078799</v>
      </c>
      <c r="K16" s="22">
        <v>0.152700885575977</v>
      </c>
      <c r="L16" s="22">
        <v>0.21745386641649</v>
      </c>
      <c r="M16" s="22"/>
      <c r="N16" s="22">
        <v>0.19487811949939601</v>
      </c>
      <c r="O16" s="22">
        <v>0.16458282603211799</v>
      </c>
      <c r="P16" s="22">
        <v>0.14632690356137801</v>
      </c>
      <c r="Q16" s="22">
        <v>0.142110730465039</v>
      </c>
      <c r="R16" s="22"/>
      <c r="S16" s="22">
        <v>0.18606438103744899</v>
      </c>
      <c r="T16" s="22">
        <v>0.115645000607235</v>
      </c>
      <c r="U16" s="22"/>
      <c r="V16" s="22">
        <v>0.16241537538787901</v>
      </c>
      <c r="W16" s="22">
        <v>0.17396518031775701</v>
      </c>
      <c r="X16" s="22">
        <v>0.14058522722147901</v>
      </c>
      <c r="Y16" s="22">
        <v>0.100321525164663</v>
      </c>
      <c r="Z16" s="22"/>
      <c r="AA16" s="22">
        <v>0.156928885965988</v>
      </c>
      <c r="AB16" s="22">
        <v>0.17580050582262299</v>
      </c>
      <c r="AC16" s="22">
        <v>0.20961170735990201</v>
      </c>
      <c r="AD16" s="22">
        <v>0.122816817401126</v>
      </c>
      <c r="AE16" s="22">
        <v>0.14403181754479599</v>
      </c>
      <c r="AF16" s="22">
        <v>0.167685049517835</v>
      </c>
      <c r="AG16" s="22"/>
      <c r="AH16" s="22">
        <v>0.119948878251993</v>
      </c>
      <c r="AI16" s="22">
        <v>0.201358097612271</v>
      </c>
      <c r="AJ16" s="22"/>
      <c r="AK16" s="22">
        <v>0.14944576080850999</v>
      </c>
      <c r="AL16" s="22">
        <v>0.191734982260584</v>
      </c>
      <c r="AM16" s="22"/>
      <c r="AN16" s="22">
        <v>0.11453553535576</v>
      </c>
      <c r="AO16" s="22">
        <v>0.19793453669281</v>
      </c>
      <c r="AP16" s="22"/>
      <c r="AQ16" s="22">
        <v>0.159325332676992</v>
      </c>
      <c r="AR16" s="22">
        <v>0.15793905106189901</v>
      </c>
      <c r="AS16" s="22">
        <v>0.163714049366213</v>
      </c>
      <c r="AT16" s="22"/>
      <c r="AU16" s="22">
        <v>0.15905877429245599</v>
      </c>
      <c r="AV16" s="22">
        <v>0.15815768394669399</v>
      </c>
      <c r="AW16" s="22"/>
      <c r="AX16" s="22">
        <v>0.13408213007386499</v>
      </c>
      <c r="AY16" s="22">
        <v>0.33800375810236799</v>
      </c>
      <c r="AZ16" s="22"/>
      <c r="BA16" s="22">
        <v>9.5553125345273104E-2</v>
      </c>
      <c r="BB16" s="22">
        <v>0.16362373961314899</v>
      </c>
      <c r="BC16" s="22"/>
      <c r="BD16" s="22">
        <v>0.125930866711432</v>
      </c>
      <c r="BE16" s="22">
        <v>0.19689368563641499</v>
      </c>
    </row>
    <row r="17" spans="2:57" x14ac:dyDescent="0.35">
      <c r="B17" s="19" t="s">
        <v>96</v>
      </c>
      <c r="C17" s="23">
        <v>0.41185290326760099</v>
      </c>
      <c r="D17" s="23">
        <v>0.519891087222912</v>
      </c>
      <c r="E17" s="23">
        <v>0.30603936702282702</v>
      </c>
      <c r="F17" s="23"/>
      <c r="G17" s="23">
        <v>0.35543190786262002</v>
      </c>
      <c r="H17" s="23">
        <v>0.52502742819468995</v>
      </c>
      <c r="I17" s="23">
        <v>0.56782927130646099</v>
      </c>
      <c r="J17" s="23">
        <v>0.36696491586848601</v>
      </c>
      <c r="K17" s="23">
        <v>0.36495942194935099</v>
      </c>
      <c r="L17" s="23">
        <v>0.29902929234464298</v>
      </c>
      <c r="M17" s="23"/>
      <c r="N17" s="23">
        <v>0.36485415501402002</v>
      </c>
      <c r="O17" s="23">
        <v>0.37848558293895501</v>
      </c>
      <c r="P17" s="23">
        <v>0.43286813518293799</v>
      </c>
      <c r="Q17" s="23">
        <v>0.44069668088577302</v>
      </c>
      <c r="R17" s="23"/>
      <c r="S17" s="23">
        <v>0.37552673986093799</v>
      </c>
      <c r="T17" s="23">
        <v>0.46973437205973601</v>
      </c>
      <c r="U17" s="23"/>
      <c r="V17" s="23">
        <v>0.327194639390332</v>
      </c>
      <c r="W17" s="23">
        <v>0.36238464017766298</v>
      </c>
      <c r="X17" s="23">
        <v>0.51136981556131</v>
      </c>
      <c r="Y17" s="23">
        <v>0.64666734547011095</v>
      </c>
      <c r="Z17" s="23"/>
      <c r="AA17" s="23">
        <v>0.34380878863645598</v>
      </c>
      <c r="AB17" s="23">
        <v>0.346785600817892</v>
      </c>
      <c r="AC17" s="23">
        <v>0.320142065773657</v>
      </c>
      <c r="AD17" s="23">
        <v>0.54917853740834899</v>
      </c>
      <c r="AE17" s="23">
        <v>0.57790150812605301</v>
      </c>
      <c r="AF17" s="23">
        <v>0.50741604271785901</v>
      </c>
      <c r="AG17" s="23"/>
      <c r="AH17" s="23">
        <v>0.55885932040282704</v>
      </c>
      <c r="AI17" s="23">
        <v>0.33611038346077898</v>
      </c>
      <c r="AJ17" s="23"/>
      <c r="AK17" s="23">
        <v>0.51381468639198102</v>
      </c>
      <c r="AL17" s="23">
        <v>0.343438186664489</v>
      </c>
      <c r="AM17" s="23"/>
      <c r="AN17" s="23">
        <v>0.58380217691458203</v>
      </c>
      <c r="AO17" s="23">
        <v>0.35218229593892603</v>
      </c>
      <c r="AP17" s="23"/>
      <c r="AQ17" s="23">
        <v>0.518420225208167</v>
      </c>
      <c r="AR17" s="23">
        <v>0.35800346021208801</v>
      </c>
      <c r="AS17" s="23">
        <v>0.47988417353438401</v>
      </c>
      <c r="AT17" s="23"/>
      <c r="AU17" s="23">
        <v>0.43506119473674398</v>
      </c>
      <c r="AV17" s="23">
        <v>0.38668236378712001</v>
      </c>
      <c r="AW17" s="23"/>
      <c r="AX17" s="23">
        <v>0.51002717218877403</v>
      </c>
      <c r="AY17" s="23">
        <v>-7.23372436323034E-2</v>
      </c>
      <c r="AZ17" s="23"/>
      <c r="BA17" s="23">
        <v>0.64222225562021296</v>
      </c>
      <c r="BB17" s="23">
        <v>0.49579570560685299</v>
      </c>
      <c r="BC17" s="23"/>
      <c r="BD17" s="23">
        <v>0.56927436378962804</v>
      </c>
      <c r="BE17" s="23">
        <v>0.36716885953061801</v>
      </c>
    </row>
    <row r="18" spans="2:57" x14ac:dyDescent="0.35">
      <c r="B18" s="21"/>
    </row>
    <row r="19" spans="2:57" x14ac:dyDescent="0.35">
      <c r="B19" t="s">
        <v>874</v>
      </c>
    </row>
    <row r="20" spans="2:57" x14ac:dyDescent="0.35">
      <c r="B20" t="s">
        <v>526</v>
      </c>
    </row>
    <row r="22" spans="2:57" x14ac:dyDescent="0.35">
      <c r="B22"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B2:BE3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113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114</v>
      </c>
      <c r="C9" s="16">
        <v>0.79154074672083796</v>
      </c>
      <c r="D9" s="16">
        <v>0.77902204760631699</v>
      </c>
      <c r="E9" s="16">
        <v>0.80297076359881603</v>
      </c>
      <c r="F9" s="16"/>
      <c r="G9" s="16">
        <v>0.73467700517096102</v>
      </c>
      <c r="H9" s="16">
        <v>0.751697423799498</v>
      </c>
      <c r="I9" s="16">
        <v>0.81351147262001899</v>
      </c>
      <c r="J9" s="16">
        <v>0.78191720212985805</v>
      </c>
      <c r="K9" s="16">
        <v>0.80826902634576403</v>
      </c>
      <c r="L9" s="16">
        <v>0.83513342242786703</v>
      </c>
      <c r="M9" s="16"/>
      <c r="N9" s="16">
        <v>0.79228376980800197</v>
      </c>
      <c r="O9" s="16">
        <v>0.815300348497769</v>
      </c>
      <c r="P9" s="16">
        <v>0.78495576089814001</v>
      </c>
      <c r="Q9" s="16">
        <v>0.780891131783499</v>
      </c>
      <c r="R9" s="16"/>
      <c r="S9" s="16">
        <v>0.83141794548563397</v>
      </c>
      <c r="T9" s="16">
        <v>0.73585528537836398</v>
      </c>
      <c r="U9" s="16"/>
      <c r="V9" s="16">
        <v>0.73187362860425098</v>
      </c>
      <c r="W9" s="16">
        <v>0.77263712860585299</v>
      </c>
      <c r="X9" s="16">
        <v>0.86109430073014503</v>
      </c>
      <c r="Y9" s="16">
        <v>0.82293977986593503</v>
      </c>
      <c r="Z9" s="16"/>
      <c r="AA9" s="16">
        <v>0.74117750410406802</v>
      </c>
      <c r="AB9" s="16">
        <v>0.80992162463149198</v>
      </c>
      <c r="AC9" s="16">
        <v>0.85716864749238697</v>
      </c>
      <c r="AD9" s="16">
        <v>0.82518611281353105</v>
      </c>
      <c r="AE9" s="16">
        <v>0.83533003128265004</v>
      </c>
      <c r="AF9" s="16">
        <v>0.75122057462808001</v>
      </c>
      <c r="AG9" s="16"/>
      <c r="AH9" s="16">
        <v>0.81389428149721599</v>
      </c>
      <c r="AI9" s="16">
        <v>0.81042204603752499</v>
      </c>
      <c r="AJ9" s="16"/>
      <c r="AK9" s="16">
        <v>0.807633651412624</v>
      </c>
      <c r="AL9" s="16">
        <v>0.82464837968204596</v>
      </c>
      <c r="AM9" s="16"/>
      <c r="AN9" s="16">
        <v>0.79585220623875996</v>
      </c>
      <c r="AO9" s="16">
        <v>0.83147305732446597</v>
      </c>
      <c r="AP9" s="16"/>
      <c r="AQ9" s="16">
        <v>0.84852103147188396</v>
      </c>
      <c r="AR9" s="16">
        <v>0.78092537487637803</v>
      </c>
      <c r="AS9" s="16">
        <v>0.78667332570594495</v>
      </c>
      <c r="AT9" s="16"/>
      <c r="AU9" s="16">
        <v>0.832691411154171</v>
      </c>
      <c r="AV9" s="16">
        <v>0.749308268556791</v>
      </c>
      <c r="AW9" s="16"/>
      <c r="AX9" s="16">
        <v>0.82864430107434395</v>
      </c>
      <c r="AY9" s="16">
        <v>0.713660317822437</v>
      </c>
      <c r="AZ9" s="16"/>
      <c r="BA9" s="16">
        <v>0.84319478780568502</v>
      </c>
      <c r="BB9" s="16">
        <v>0.87895855990975302</v>
      </c>
      <c r="BC9" s="16"/>
      <c r="BD9" s="16">
        <v>0.83154602561035496</v>
      </c>
      <c r="BE9" s="16">
        <v>0.81263164289151502</v>
      </c>
    </row>
    <row r="10" spans="2:57" x14ac:dyDescent="0.35">
      <c r="B10" s="19" t="s">
        <v>115</v>
      </c>
      <c r="C10" s="16">
        <v>0.71664390164818403</v>
      </c>
      <c r="D10" s="16">
        <v>0.71011020699689098</v>
      </c>
      <c r="E10" s="16">
        <v>0.722410601761166</v>
      </c>
      <c r="F10" s="16"/>
      <c r="G10" s="16">
        <v>0.56019781095299204</v>
      </c>
      <c r="H10" s="16">
        <v>0.68168452327914997</v>
      </c>
      <c r="I10" s="16">
        <v>0.83728110117778098</v>
      </c>
      <c r="J10" s="16">
        <v>0.73305988698049995</v>
      </c>
      <c r="K10" s="16">
        <v>0.73485066085880602</v>
      </c>
      <c r="L10" s="16">
        <v>0.71643008679132603</v>
      </c>
      <c r="M10" s="16"/>
      <c r="N10" s="16">
        <v>0.71336940619128697</v>
      </c>
      <c r="O10" s="16">
        <v>0.76001625328275402</v>
      </c>
      <c r="P10" s="16">
        <v>0.69077522013298498</v>
      </c>
      <c r="Q10" s="16">
        <v>0.72275160021130802</v>
      </c>
      <c r="R10" s="16"/>
      <c r="S10" s="16">
        <v>0.73045984741854597</v>
      </c>
      <c r="T10" s="16">
        <v>0.69955990109923705</v>
      </c>
      <c r="U10" s="16"/>
      <c r="V10" s="16">
        <v>0.65572086082249204</v>
      </c>
      <c r="W10" s="16">
        <v>0.71297954872687097</v>
      </c>
      <c r="X10" s="16">
        <v>0.77601614993916201</v>
      </c>
      <c r="Y10" s="16">
        <v>0.69362466187967298</v>
      </c>
      <c r="Z10" s="16"/>
      <c r="AA10" s="16">
        <v>0.66662225521593499</v>
      </c>
      <c r="AB10" s="16">
        <v>0.750722113355211</v>
      </c>
      <c r="AC10" s="16">
        <v>0.72745850560163905</v>
      </c>
      <c r="AD10" s="16">
        <v>0.75054232851583702</v>
      </c>
      <c r="AE10" s="16">
        <v>0.80589890141745602</v>
      </c>
      <c r="AF10" s="16">
        <v>0.62017093977595705</v>
      </c>
      <c r="AG10" s="16"/>
      <c r="AH10" s="16">
        <v>0.74161371962858902</v>
      </c>
      <c r="AI10" s="16">
        <v>0.72913483651293598</v>
      </c>
      <c r="AJ10" s="16"/>
      <c r="AK10" s="16">
        <v>0.72606816594414803</v>
      </c>
      <c r="AL10" s="16">
        <v>0.74334620109123595</v>
      </c>
      <c r="AM10" s="16"/>
      <c r="AN10" s="16">
        <v>0.73419966089963995</v>
      </c>
      <c r="AO10" s="16">
        <v>0.72770799924426</v>
      </c>
      <c r="AP10" s="16"/>
      <c r="AQ10" s="16">
        <v>0.72883740440554001</v>
      </c>
      <c r="AR10" s="16">
        <v>0.72606107289281996</v>
      </c>
      <c r="AS10" s="16">
        <v>0.72569169396142597</v>
      </c>
      <c r="AT10" s="16"/>
      <c r="AU10" s="16">
        <v>0.75907745975653895</v>
      </c>
      <c r="AV10" s="16">
        <v>0.67664044655510103</v>
      </c>
      <c r="AW10" s="16"/>
      <c r="AX10" s="16">
        <v>0.781213056080726</v>
      </c>
      <c r="AY10" s="16">
        <v>0.49893810471066702</v>
      </c>
      <c r="AZ10" s="16"/>
      <c r="BA10" s="16">
        <v>0.80718313327784696</v>
      </c>
      <c r="BB10" s="16">
        <v>0.85071158064183805</v>
      </c>
      <c r="BC10" s="16"/>
      <c r="BD10" s="16">
        <v>0.78919234892648904</v>
      </c>
      <c r="BE10" s="16">
        <v>0.71462843570728696</v>
      </c>
    </row>
    <row r="11" spans="2:57" x14ac:dyDescent="0.35">
      <c r="B11" s="19" t="s">
        <v>116</v>
      </c>
      <c r="C11" s="16">
        <v>0.71198715060569095</v>
      </c>
      <c r="D11" s="16">
        <v>0.67631148058433799</v>
      </c>
      <c r="E11" s="16">
        <v>0.744591108215923</v>
      </c>
      <c r="F11" s="16"/>
      <c r="G11" s="16">
        <v>0.71672925249302499</v>
      </c>
      <c r="H11" s="16">
        <v>0.73576513196336002</v>
      </c>
      <c r="I11" s="16">
        <v>0.741687182654584</v>
      </c>
      <c r="J11" s="16">
        <v>0.68572119790697195</v>
      </c>
      <c r="K11" s="16">
        <v>0.71477932300370595</v>
      </c>
      <c r="L11" s="16">
        <v>0.68381419100557606</v>
      </c>
      <c r="M11" s="16"/>
      <c r="N11" s="16">
        <v>0.72451240894786395</v>
      </c>
      <c r="O11" s="16">
        <v>0.72174381970930901</v>
      </c>
      <c r="P11" s="16">
        <v>0.71568485596347897</v>
      </c>
      <c r="Q11" s="16">
        <v>0.68861157309919396</v>
      </c>
      <c r="R11" s="16"/>
      <c r="S11" s="16">
        <v>0.71792690359386802</v>
      </c>
      <c r="T11" s="16">
        <v>0.70904873836003102</v>
      </c>
      <c r="U11" s="16"/>
      <c r="V11" s="16">
        <v>0.65097754670932595</v>
      </c>
      <c r="W11" s="16">
        <v>0.67714388905531497</v>
      </c>
      <c r="X11" s="16">
        <v>0.80776009172435803</v>
      </c>
      <c r="Y11" s="16">
        <v>0.70846167774938995</v>
      </c>
      <c r="Z11" s="16"/>
      <c r="AA11" s="16">
        <v>0.66571863852245805</v>
      </c>
      <c r="AB11" s="16">
        <v>0.69361100120810804</v>
      </c>
      <c r="AC11" s="16">
        <v>0.79059862119161906</v>
      </c>
      <c r="AD11" s="16">
        <v>0.75297604712892097</v>
      </c>
      <c r="AE11" s="16">
        <v>0.76567160293188596</v>
      </c>
      <c r="AF11" s="16">
        <v>0.71292827278274096</v>
      </c>
      <c r="AG11" s="16"/>
      <c r="AH11" s="16">
        <v>0.75415610050122295</v>
      </c>
      <c r="AI11" s="16">
        <v>0.71060512070131299</v>
      </c>
      <c r="AJ11" s="16"/>
      <c r="AK11" s="16">
        <v>0.74066939987912905</v>
      </c>
      <c r="AL11" s="16">
        <v>0.70356955573928104</v>
      </c>
      <c r="AM11" s="16"/>
      <c r="AN11" s="16">
        <v>0.72179513872260503</v>
      </c>
      <c r="AO11" s="16">
        <v>0.72457920977032797</v>
      </c>
      <c r="AP11" s="16"/>
      <c r="AQ11" s="16">
        <v>0.79114794948781797</v>
      </c>
      <c r="AR11" s="16">
        <v>0.70190086813742802</v>
      </c>
      <c r="AS11" s="16">
        <v>0.68776430641834796</v>
      </c>
      <c r="AT11" s="16"/>
      <c r="AU11" s="16">
        <v>0.75573483927505503</v>
      </c>
      <c r="AV11" s="16">
        <v>0.66530696503043596</v>
      </c>
      <c r="AW11" s="16"/>
      <c r="AX11" s="16">
        <v>0.75304758688322104</v>
      </c>
      <c r="AY11" s="16">
        <v>0.56599878279410498</v>
      </c>
      <c r="AZ11" s="16"/>
      <c r="BA11" s="16">
        <v>0.75306545971281103</v>
      </c>
      <c r="BB11" s="16">
        <v>0.80932735093031904</v>
      </c>
      <c r="BC11" s="16"/>
      <c r="BD11" s="16">
        <v>0.71090742619130598</v>
      </c>
      <c r="BE11" s="16">
        <v>0.77232757728799895</v>
      </c>
    </row>
    <row r="12" spans="2:57" x14ac:dyDescent="0.35">
      <c r="B12" s="19" t="s">
        <v>117</v>
      </c>
      <c r="C12" s="16">
        <v>0.63285790755599602</v>
      </c>
      <c r="D12" s="16">
        <v>0.68199861495000502</v>
      </c>
      <c r="E12" s="16">
        <v>0.58273170818057596</v>
      </c>
      <c r="F12" s="16"/>
      <c r="G12" s="16">
        <v>0.66606262725213705</v>
      </c>
      <c r="H12" s="16">
        <v>0.62303006269549199</v>
      </c>
      <c r="I12" s="16">
        <v>0.70360597819672499</v>
      </c>
      <c r="J12" s="16">
        <v>0.66196223503002405</v>
      </c>
      <c r="K12" s="16">
        <v>0.61633649387424805</v>
      </c>
      <c r="L12" s="16">
        <v>0.55816814405599502</v>
      </c>
      <c r="M12" s="16"/>
      <c r="N12" s="16">
        <v>0.64446425505627003</v>
      </c>
      <c r="O12" s="16">
        <v>0.59218680736552698</v>
      </c>
      <c r="P12" s="16">
        <v>0.65798710597420396</v>
      </c>
      <c r="Q12" s="16">
        <v>0.61964008282804395</v>
      </c>
      <c r="R12" s="16"/>
      <c r="S12" s="16">
        <v>0.60247629784158896</v>
      </c>
      <c r="T12" s="16">
        <v>0.68167012314257303</v>
      </c>
      <c r="U12" s="16"/>
      <c r="V12" s="16">
        <v>0.476335098904274</v>
      </c>
      <c r="W12" s="16">
        <v>0.61799752338371206</v>
      </c>
      <c r="X12" s="16">
        <v>0.76006485729150497</v>
      </c>
      <c r="Y12" s="16">
        <v>0.79540999435411497</v>
      </c>
      <c r="Z12" s="16"/>
      <c r="AA12" s="16">
        <v>0.486821240477878</v>
      </c>
      <c r="AB12" s="16">
        <v>0.62720178120262704</v>
      </c>
      <c r="AC12" s="16">
        <v>0.73413183982369801</v>
      </c>
      <c r="AD12" s="16">
        <v>0.77118153419699098</v>
      </c>
      <c r="AE12" s="16">
        <v>0.788913361397656</v>
      </c>
      <c r="AF12" s="16">
        <v>0.77638770464479701</v>
      </c>
      <c r="AG12" s="16"/>
      <c r="AH12" s="16">
        <v>0.71030532445462002</v>
      </c>
      <c r="AI12" s="16">
        <v>0.596940000693433</v>
      </c>
      <c r="AJ12" s="16"/>
      <c r="AK12" s="16">
        <v>0.69933519620649898</v>
      </c>
      <c r="AL12" s="16">
        <v>0.60233093356256695</v>
      </c>
      <c r="AM12" s="16"/>
      <c r="AN12" s="16">
        <v>0.70245953831558405</v>
      </c>
      <c r="AO12" s="16">
        <v>0.62833677443562297</v>
      </c>
      <c r="AP12" s="16"/>
      <c r="AQ12" s="16">
        <v>0.72459003675737699</v>
      </c>
      <c r="AR12" s="16">
        <v>0.61079666693548995</v>
      </c>
      <c r="AS12" s="16">
        <v>0.66181393394259902</v>
      </c>
      <c r="AT12" s="16"/>
      <c r="AU12" s="16">
        <v>0.60881358612341896</v>
      </c>
      <c r="AV12" s="16">
        <v>0.66717605493410204</v>
      </c>
      <c r="AW12" s="16"/>
      <c r="AX12" s="16">
        <v>0.68565580060050202</v>
      </c>
      <c r="AY12" s="16">
        <v>0.42420287943440099</v>
      </c>
      <c r="AZ12" s="16"/>
      <c r="BA12" s="16">
        <v>0.91980292693603405</v>
      </c>
      <c r="BB12" s="16">
        <v>0.87840556429771799</v>
      </c>
      <c r="BC12" s="16"/>
      <c r="BD12" s="16">
        <v>0.67397150769579595</v>
      </c>
      <c r="BE12" s="16">
        <v>0.700516193103905</v>
      </c>
    </row>
    <row r="13" spans="2:57" x14ac:dyDescent="0.35">
      <c r="B13" s="19" t="s">
        <v>118</v>
      </c>
      <c r="C13" s="16">
        <v>0.39062717825253002</v>
      </c>
      <c r="D13" s="16">
        <v>0.34890323213750901</v>
      </c>
      <c r="E13" s="16">
        <v>0.43043836595467</v>
      </c>
      <c r="F13" s="16"/>
      <c r="G13" s="16">
        <v>0.53977809715832803</v>
      </c>
      <c r="H13" s="16">
        <v>0.47670634953685898</v>
      </c>
      <c r="I13" s="16">
        <v>0.46405984833216701</v>
      </c>
      <c r="J13" s="16">
        <v>0.37632899308379297</v>
      </c>
      <c r="K13" s="16">
        <v>0.34772179066553999</v>
      </c>
      <c r="L13" s="16">
        <v>0.21943636591218099</v>
      </c>
      <c r="M13" s="16"/>
      <c r="N13" s="16">
        <v>0.31083967210282398</v>
      </c>
      <c r="O13" s="16">
        <v>0.35078554389977201</v>
      </c>
      <c r="P13" s="16">
        <v>0.426519494592215</v>
      </c>
      <c r="Q13" s="16">
        <v>0.42460897638329798</v>
      </c>
      <c r="R13" s="16"/>
      <c r="S13" s="16">
        <v>0.34859592923869398</v>
      </c>
      <c r="T13" s="16">
        <v>0.45691069954830599</v>
      </c>
      <c r="U13" s="16"/>
      <c r="V13" s="16">
        <v>0.33592224843998397</v>
      </c>
      <c r="W13" s="16">
        <v>0.40033457860794203</v>
      </c>
      <c r="X13" s="16">
        <v>0.41616747540712601</v>
      </c>
      <c r="Y13" s="16">
        <v>0.448851475096606</v>
      </c>
      <c r="Z13" s="16"/>
      <c r="AA13" s="16">
        <v>0.30232274958590399</v>
      </c>
      <c r="AB13" s="16">
        <v>0.41188779142772097</v>
      </c>
      <c r="AC13" s="16">
        <v>0.494256314813873</v>
      </c>
      <c r="AD13" s="16">
        <v>0.449970453153408</v>
      </c>
      <c r="AE13" s="16">
        <v>0.46937208292287902</v>
      </c>
      <c r="AF13" s="16">
        <v>0.41229151802706998</v>
      </c>
      <c r="AG13" s="16"/>
      <c r="AH13" s="16">
        <v>0.45156584549995998</v>
      </c>
      <c r="AI13" s="16">
        <v>0.32102413881388098</v>
      </c>
      <c r="AJ13" s="16"/>
      <c r="AK13" s="16">
        <v>0.46269918094808199</v>
      </c>
      <c r="AL13" s="16">
        <v>0.32524641148731998</v>
      </c>
      <c r="AM13" s="16"/>
      <c r="AN13" s="16">
        <v>0.45388774600541998</v>
      </c>
      <c r="AO13" s="16">
        <v>0.35006550408537102</v>
      </c>
      <c r="AP13" s="16"/>
      <c r="AQ13" s="16">
        <v>0.47885317504299302</v>
      </c>
      <c r="AR13" s="16">
        <v>0.36221861837137798</v>
      </c>
      <c r="AS13" s="16">
        <v>0.383283523648562</v>
      </c>
      <c r="AT13" s="16"/>
      <c r="AU13" s="16">
        <v>0.34390743544539598</v>
      </c>
      <c r="AV13" s="16">
        <v>0.44740499223088498</v>
      </c>
      <c r="AW13" s="16"/>
      <c r="AX13" s="16">
        <v>0.43495171366758401</v>
      </c>
      <c r="AY13" s="16">
        <v>0.17846371131748601</v>
      </c>
      <c r="AZ13" s="16"/>
      <c r="BA13" s="16">
        <v>0.55583738686722495</v>
      </c>
      <c r="BB13" s="16">
        <v>0.53573880277371699</v>
      </c>
      <c r="BC13" s="16"/>
      <c r="BD13" s="16">
        <v>0.430270609623565</v>
      </c>
      <c r="BE13" s="16">
        <v>0.42468612978022902</v>
      </c>
    </row>
    <row r="14" spans="2:57" ht="29" customHeight="1" x14ac:dyDescent="0.35">
      <c r="B14" s="19" t="s">
        <v>120</v>
      </c>
      <c r="C14" s="16">
        <v>0.29758917731795897</v>
      </c>
      <c r="D14" s="16">
        <v>0.34129855699431599</v>
      </c>
      <c r="E14" s="16">
        <v>0.259051457350084</v>
      </c>
      <c r="F14" s="16"/>
      <c r="G14" s="16">
        <v>0.26027456080005101</v>
      </c>
      <c r="H14" s="16">
        <v>0.34608963500083301</v>
      </c>
      <c r="I14" s="16">
        <v>0.38795748847915301</v>
      </c>
      <c r="J14" s="16">
        <v>0.394894556904204</v>
      </c>
      <c r="K14" s="16">
        <v>0.28944434337874703</v>
      </c>
      <c r="L14" s="16">
        <v>0.14108035537538499</v>
      </c>
      <c r="M14" s="16"/>
      <c r="N14" s="16">
        <v>0.25561812852987598</v>
      </c>
      <c r="O14" s="16">
        <v>0.33511366152042299</v>
      </c>
      <c r="P14" s="16">
        <v>0.26362379734231001</v>
      </c>
      <c r="Q14" s="16">
        <v>0.34940722583767497</v>
      </c>
      <c r="R14" s="16"/>
      <c r="S14" s="16">
        <v>0.278114182322939</v>
      </c>
      <c r="T14" s="16">
        <v>0.32996476392014801</v>
      </c>
      <c r="U14" s="16"/>
      <c r="V14" s="16">
        <v>0.24112162429968101</v>
      </c>
      <c r="W14" s="16">
        <v>0.27735412379028701</v>
      </c>
      <c r="X14" s="16">
        <v>0.36030426785123798</v>
      </c>
      <c r="Y14" s="16">
        <v>0.36902239218226002</v>
      </c>
      <c r="Z14" s="16"/>
      <c r="AA14" s="16">
        <v>0.23945216992088</v>
      </c>
      <c r="AB14" s="16">
        <v>0.26404361187553899</v>
      </c>
      <c r="AC14" s="16">
        <v>0.30381895363176797</v>
      </c>
      <c r="AD14" s="16">
        <v>0.372809331538973</v>
      </c>
      <c r="AE14" s="16">
        <v>0.41314139825835799</v>
      </c>
      <c r="AF14" s="16">
        <v>0.34969427841371098</v>
      </c>
      <c r="AG14" s="16"/>
      <c r="AH14" s="16">
        <v>0.33762720196201901</v>
      </c>
      <c r="AI14" s="16">
        <v>0.28657300690507498</v>
      </c>
      <c r="AJ14" s="16"/>
      <c r="AK14" s="16">
        <v>0.33494988596387099</v>
      </c>
      <c r="AL14" s="16">
        <v>0.27587191882558498</v>
      </c>
      <c r="AM14" s="16"/>
      <c r="AN14" s="16">
        <v>0.33674266697746302</v>
      </c>
      <c r="AO14" s="16">
        <v>0.31106764232066603</v>
      </c>
      <c r="AP14" s="16"/>
      <c r="AQ14" s="16">
        <v>0.34611018985261999</v>
      </c>
      <c r="AR14" s="16">
        <v>0.28635816231655897</v>
      </c>
      <c r="AS14" s="16">
        <v>0.33077591406704099</v>
      </c>
      <c r="AT14" s="16"/>
      <c r="AU14" s="16">
        <v>0.28287865551249097</v>
      </c>
      <c r="AV14" s="16">
        <v>0.32010786933570701</v>
      </c>
      <c r="AW14" s="16"/>
      <c r="AX14" s="16">
        <v>0.34011917113346501</v>
      </c>
      <c r="AY14" s="16">
        <v>0.112212754010588</v>
      </c>
      <c r="AZ14" s="16"/>
      <c r="BA14" s="16">
        <v>0.55061713384760802</v>
      </c>
      <c r="BB14" s="16">
        <v>0.64295913564151497</v>
      </c>
      <c r="BC14" s="16"/>
      <c r="BD14" s="16">
        <v>0.35637176650321001</v>
      </c>
      <c r="BE14" s="16">
        <v>0.30880833836314198</v>
      </c>
    </row>
    <row r="15" spans="2:57" x14ac:dyDescent="0.35">
      <c r="B15" s="19" t="s">
        <v>119</v>
      </c>
      <c r="C15" s="16">
        <v>0.27668735969724201</v>
      </c>
      <c r="D15" s="16">
        <v>0.25643947601612599</v>
      </c>
      <c r="E15" s="16">
        <v>0.29728226294802301</v>
      </c>
      <c r="F15" s="16"/>
      <c r="G15" s="16">
        <v>0.45920140564228601</v>
      </c>
      <c r="H15" s="16">
        <v>0.39956401742338898</v>
      </c>
      <c r="I15" s="16">
        <v>0.41379434407585702</v>
      </c>
      <c r="J15" s="16">
        <v>0.22947671735422201</v>
      </c>
      <c r="K15" s="16">
        <v>0.177522885533029</v>
      </c>
      <c r="L15" s="16">
        <v>7.5060010796249202E-2</v>
      </c>
      <c r="M15" s="16"/>
      <c r="N15" s="16">
        <v>0.22952448728397501</v>
      </c>
      <c r="O15" s="16">
        <v>0.28213570971267299</v>
      </c>
      <c r="P15" s="16">
        <v>0.27932669831414603</v>
      </c>
      <c r="Q15" s="16">
        <v>0.30135320165759499</v>
      </c>
      <c r="R15" s="16"/>
      <c r="S15" s="16">
        <v>0.229132731307746</v>
      </c>
      <c r="T15" s="16">
        <v>0.35125093622300002</v>
      </c>
      <c r="U15" s="16"/>
      <c r="V15" s="16">
        <v>0.20405761123857899</v>
      </c>
      <c r="W15" s="16">
        <v>0.28746408559085301</v>
      </c>
      <c r="X15" s="16">
        <v>0.32393653168012498</v>
      </c>
      <c r="Y15" s="16">
        <v>0.28033381537151297</v>
      </c>
      <c r="Z15" s="16"/>
      <c r="AA15" s="16">
        <v>0.211465226289766</v>
      </c>
      <c r="AB15" s="16">
        <v>0.28644253020802402</v>
      </c>
      <c r="AC15" s="16">
        <v>0.35369046407560201</v>
      </c>
      <c r="AD15" s="16">
        <v>0.34131182312895397</v>
      </c>
      <c r="AE15" s="16">
        <v>0.33705672524569102</v>
      </c>
      <c r="AF15" s="16">
        <v>0.17524972519729601</v>
      </c>
      <c r="AG15" s="16"/>
      <c r="AH15" s="16">
        <v>0.32406000836563997</v>
      </c>
      <c r="AI15" s="16">
        <v>0.21556715660804701</v>
      </c>
      <c r="AJ15" s="16"/>
      <c r="AK15" s="16">
        <v>0.33360176830598098</v>
      </c>
      <c r="AL15" s="16">
        <v>0.220540914590412</v>
      </c>
      <c r="AM15" s="16"/>
      <c r="AN15" s="16">
        <v>0.30983746512736399</v>
      </c>
      <c r="AO15" s="16">
        <v>0.25181212004025899</v>
      </c>
      <c r="AP15" s="16"/>
      <c r="AQ15" s="16">
        <v>0.326878129725237</v>
      </c>
      <c r="AR15" s="16">
        <v>0.27423099208724599</v>
      </c>
      <c r="AS15" s="16">
        <v>0.26018203685916702</v>
      </c>
      <c r="AT15" s="16"/>
      <c r="AU15" s="16">
        <v>0.25280765499348101</v>
      </c>
      <c r="AV15" s="16">
        <v>0.30963468759823298</v>
      </c>
      <c r="AW15" s="16"/>
      <c r="AX15" s="16">
        <v>0.31238884090540298</v>
      </c>
      <c r="AY15" s="16">
        <v>9.7822036993284997E-2</v>
      </c>
      <c r="AZ15" s="16"/>
      <c r="BA15" s="16">
        <v>0.44861424135414302</v>
      </c>
      <c r="BB15" s="16">
        <v>0.4475924309646</v>
      </c>
      <c r="BC15" s="16"/>
      <c r="BD15" s="16">
        <v>0.29835809303088501</v>
      </c>
      <c r="BE15" s="16">
        <v>0.29408277614813599</v>
      </c>
    </row>
    <row r="16" spans="2:57" x14ac:dyDescent="0.35">
      <c r="B16" s="19" t="s">
        <v>121</v>
      </c>
      <c r="C16" s="16">
        <v>0.26365956852411598</v>
      </c>
      <c r="D16" s="16">
        <v>0.28591832900372799</v>
      </c>
      <c r="E16" s="16">
        <v>0.24160681352052099</v>
      </c>
      <c r="F16" s="16"/>
      <c r="G16" s="16">
        <v>0.402704920319778</v>
      </c>
      <c r="H16" s="16">
        <v>0.364487114773141</v>
      </c>
      <c r="I16" s="16">
        <v>0.35152644532647898</v>
      </c>
      <c r="J16" s="16">
        <v>0.22637168370869001</v>
      </c>
      <c r="K16" s="16">
        <v>0.18172998514649699</v>
      </c>
      <c r="L16" s="16">
        <v>0.122843451693393</v>
      </c>
      <c r="M16" s="16"/>
      <c r="N16" s="16">
        <v>0.21102809400448799</v>
      </c>
      <c r="O16" s="16">
        <v>0.24103419679514801</v>
      </c>
      <c r="P16" s="16">
        <v>0.26957753162831</v>
      </c>
      <c r="Q16" s="16">
        <v>0.31141581177206901</v>
      </c>
      <c r="R16" s="16"/>
      <c r="S16" s="16">
        <v>0.23875827361178301</v>
      </c>
      <c r="T16" s="16">
        <v>0.303889453887289</v>
      </c>
      <c r="U16" s="16"/>
      <c r="V16" s="16">
        <v>0.22130966654353201</v>
      </c>
      <c r="W16" s="16">
        <v>0.29332003790717198</v>
      </c>
      <c r="X16" s="16">
        <v>0.266999600492075</v>
      </c>
      <c r="Y16" s="16">
        <v>0.23031577235401901</v>
      </c>
      <c r="Z16" s="16"/>
      <c r="AA16" s="16">
        <v>0.27682583798291899</v>
      </c>
      <c r="AB16" s="16">
        <v>0.26302310200274498</v>
      </c>
      <c r="AC16" s="16">
        <v>0.29776438065564198</v>
      </c>
      <c r="AD16" s="16">
        <v>0.24130981818908401</v>
      </c>
      <c r="AE16" s="16">
        <v>0.27617125455556302</v>
      </c>
      <c r="AF16" s="16">
        <v>0.109824505143718</v>
      </c>
      <c r="AG16" s="16"/>
      <c r="AH16" s="16">
        <v>0.25495457051791598</v>
      </c>
      <c r="AI16" s="16">
        <v>0.24822401428816601</v>
      </c>
      <c r="AJ16" s="16"/>
      <c r="AK16" s="16">
        <v>0.28190710802889302</v>
      </c>
      <c r="AL16" s="16">
        <v>0.26612998263604698</v>
      </c>
      <c r="AM16" s="16"/>
      <c r="AN16" s="16">
        <v>0.23351135933589501</v>
      </c>
      <c r="AO16" s="16">
        <v>0.28451840671686701</v>
      </c>
      <c r="AP16" s="16"/>
      <c r="AQ16" s="16">
        <v>0.21937125995020801</v>
      </c>
      <c r="AR16" s="16">
        <v>0.26552439547106499</v>
      </c>
      <c r="AS16" s="16">
        <v>0.303651646539711</v>
      </c>
      <c r="AT16" s="16"/>
      <c r="AU16" s="16">
        <v>0.25633108843153102</v>
      </c>
      <c r="AV16" s="16">
        <v>0.27689507073408598</v>
      </c>
      <c r="AW16" s="16"/>
      <c r="AX16" s="16">
        <v>0.29427671910250602</v>
      </c>
      <c r="AY16" s="16">
        <v>0.13704356002888801</v>
      </c>
      <c r="AZ16" s="16"/>
      <c r="BA16" s="16">
        <v>0.353178691665335</v>
      </c>
      <c r="BB16" s="16">
        <v>0.459716788474754</v>
      </c>
      <c r="BC16" s="16"/>
      <c r="BD16" s="16">
        <v>0.282930861410228</v>
      </c>
      <c r="BE16" s="16">
        <v>0.27307551497073601</v>
      </c>
    </row>
    <row r="17" spans="2:57" x14ac:dyDescent="0.35">
      <c r="B17" s="19" t="s">
        <v>122</v>
      </c>
      <c r="C17" s="16">
        <v>0.26007352147055601</v>
      </c>
      <c r="D17" s="16">
        <v>0.32415800926910598</v>
      </c>
      <c r="E17" s="16">
        <v>0.20058936446310199</v>
      </c>
      <c r="F17" s="16"/>
      <c r="G17" s="16">
        <v>0.205696298976319</v>
      </c>
      <c r="H17" s="16">
        <v>0.257156239474016</v>
      </c>
      <c r="I17" s="16">
        <v>0.32651627824691098</v>
      </c>
      <c r="J17" s="16">
        <v>0.30238284606004101</v>
      </c>
      <c r="K17" s="16">
        <v>0.252307143076759</v>
      </c>
      <c r="L17" s="16">
        <v>0.216659777815808</v>
      </c>
      <c r="M17" s="16"/>
      <c r="N17" s="16">
        <v>0.23239666570904499</v>
      </c>
      <c r="O17" s="16">
        <v>0.30371155605103101</v>
      </c>
      <c r="P17" s="16">
        <v>0.220852689427915</v>
      </c>
      <c r="Q17" s="16">
        <v>0.30480876809950902</v>
      </c>
      <c r="R17" s="16"/>
      <c r="S17" s="16">
        <v>0.26000268295829998</v>
      </c>
      <c r="T17" s="16">
        <v>0.262776795715223</v>
      </c>
      <c r="U17" s="16"/>
      <c r="V17" s="16">
        <v>0.200340108816324</v>
      </c>
      <c r="W17" s="16">
        <v>0.19866804835485499</v>
      </c>
      <c r="X17" s="16">
        <v>0.371210998343729</v>
      </c>
      <c r="Y17" s="16">
        <v>0.37312207662147701</v>
      </c>
      <c r="Z17" s="16"/>
      <c r="AA17" s="16">
        <v>0.15628828620619101</v>
      </c>
      <c r="AB17" s="16">
        <v>0.27523834937606201</v>
      </c>
      <c r="AC17" s="16">
        <v>0.29122810802780802</v>
      </c>
      <c r="AD17" s="16">
        <v>0.33817213356569698</v>
      </c>
      <c r="AE17" s="16">
        <v>0.39595933059931698</v>
      </c>
      <c r="AF17" s="16">
        <v>0.44722349913696202</v>
      </c>
      <c r="AG17" s="16"/>
      <c r="AH17" s="16">
        <v>0.29354626837430697</v>
      </c>
      <c r="AI17" s="16">
        <v>0.25335502191125697</v>
      </c>
      <c r="AJ17" s="16"/>
      <c r="AK17" s="16">
        <v>0.27840602670113801</v>
      </c>
      <c r="AL17" s="16">
        <v>0.26292059047146499</v>
      </c>
      <c r="AM17" s="16"/>
      <c r="AN17" s="16">
        <v>0.29931873115334101</v>
      </c>
      <c r="AO17" s="16">
        <v>0.26808774202966301</v>
      </c>
      <c r="AP17" s="16"/>
      <c r="AQ17" s="16">
        <v>0.32658703961335001</v>
      </c>
      <c r="AR17" s="16">
        <v>0.25050563740022103</v>
      </c>
      <c r="AS17" s="16">
        <v>0.261620629250431</v>
      </c>
      <c r="AT17" s="16"/>
      <c r="AU17" s="16">
        <v>0.23999655670918699</v>
      </c>
      <c r="AV17" s="16">
        <v>0.288253873059022</v>
      </c>
      <c r="AW17" s="16"/>
      <c r="AX17" s="16">
        <v>0.29896467161127099</v>
      </c>
      <c r="AY17" s="16">
        <v>9.2838328375693502E-2</v>
      </c>
      <c r="AZ17" s="16"/>
      <c r="BA17" s="16">
        <v>0.50369519147770703</v>
      </c>
      <c r="BB17" s="16">
        <v>0.37458061352618299</v>
      </c>
      <c r="BC17" s="16"/>
      <c r="BD17" s="16">
        <v>0.33565851665565699</v>
      </c>
      <c r="BE17" s="16">
        <v>0.27381628742625103</v>
      </c>
    </row>
    <row r="18" spans="2:57" x14ac:dyDescent="0.35">
      <c r="B18" s="19" t="s">
        <v>123</v>
      </c>
      <c r="C18" s="16">
        <v>0.11417409302572799</v>
      </c>
      <c r="D18" s="16">
        <v>0.153162384562262</v>
      </c>
      <c r="E18" s="16">
        <v>7.2550130668590507E-2</v>
      </c>
      <c r="F18" s="16"/>
      <c r="G18" s="16">
        <v>0.22538642902478501</v>
      </c>
      <c r="H18" s="16">
        <v>0.16288009318028701</v>
      </c>
      <c r="I18" s="16">
        <v>0.11546680035250199</v>
      </c>
      <c r="J18" s="16">
        <v>9.4624235639693799E-2</v>
      </c>
      <c r="K18" s="16">
        <v>9.2219265670554398E-2</v>
      </c>
      <c r="L18" s="16">
        <v>3.9814777309605399E-2</v>
      </c>
      <c r="M18" s="16"/>
      <c r="N18" s="16">
        <v>9.1195182167032804E-2</v>
      </c>
      <c r="O18" s="16">
        <v>0.114333686160022</v>
      </c>
      <c r="P18" s="16">
        <v>8.78843352638847E-2</v>
      </c>
      <c r="Q18" s="16">
        <v>0.17266004335329299</v>
      </c>
      <c r="R18" s="16"/>
      <c r="S18" s="16">
        <v>0.10599513329337699</v>
      </c>
      <c r="T18" s="16">
        <v>0.12766307691748899</v>
      </c>
      <c r="U18" s="16"/>
      <c r="V18" s="16">
        <v>7.88269562286915E-2</v>
      </c>
      <c r="W18" s="16">
        <v>0.101105359240323</v>
      </c>
      <c r="X18" s="16">
        <v>0.15530831950194399</v>
      </c>
      <c r="Y18" s="16">
        <v>0.149439841893998</v>
      </c>
      <c r="Z18" s="16"/>
      <c r="AA18" s="16">
        <v>7.1041482125753702E-2</v>
      </c>
      <c r="AB18" s="16">
        <v>0.110720210193705</v>
      </c>
      <c r="AC18" s="16">
        <v>0.17079597098663499</v>
      </c>
      <c r="AD18" s="16">
        <v>0.146273376429785</v>
      </c>
      <c r="AE18" s="16">
        <v>0.15142950378837</v>
      </c>
      <c r="AF18" s="16">
        <v>0.16833908163486999</v>
      </c>
      <c r="AG18" s="16"/>
      <c r="AH18" s="16">
        <v>0.14970368163307399</v>
      </c>
      <c r="AI18" s="16">
        <v>7.9194018922058296E-2</v>
      </c>
      <c r="AJ18" s="16"/>
      <c r="AK18" s="16">
        <v>0.130909848500704</v>
      </c>
      <c r="AL18" s="16">
        <v>8.1243279942521507E-2</v>
      </c>
      <c r="AM18" s="16"/>
      <c r="AN18" s="16">
        <v>0.13586379671983101</v>
      </c>
      <c r="AO18" s="16">
        <v>8.9369023265067696E-2</v>
      </c>
      <c r="AP18" s="16"/>
      <c r="AQ18" s="16">
        <v>0.202522754907664</v>
      </c>
      <c r="AR18" s="16">
        <v>9.4866000425048794E-2</v>
      </c>
      <c r="AS18" s="16">
        <v>9.8553894278246401E-2</v>
      </c>
      <c r="AT18" s="16"/>
      <c r="AU18" s="16">
        <v>8.8965927477784396E-2</v>
      </c>
      <c r="AV18" s="16">
        <v>0.145844776907324</v>
      </c>
      <c r="AW18" s="16"/>
      <c r="AX18" s="16">
        <v>0.12999731460187899</v>
      </c>
      <c r="AY18" s="16">
        <v>1.49162839142338E-2</v>
      </c>
      <c r="AZ18" s="16"/>
      <c r="BA18" s="16">
        <v>0.195714476147792</v>
      </c>
      <c r="BB18" s="16">
        <v>0.27177945622592098</v>
      </c>
      <c r="BC18" s="16"/>
      <c r="BD18" s="16">
        <v>0.11143212056358399</v>
      </c>
      <c r="BE18" s="16">
        <v>0.14012753320065699</v>
      </c>
    </row>
    <row r="19" spans="2:57" x14ac:dyDescent="0.35">
      <c r="B19" s="19" t="s">
        <v>125</v>
      </c>
      <c r="C19" s="16">
        <v>5.0847394133254398E-2</v>
      </c>
      <c r="D19" s="16">
        <v>6.5134570022532798E-2</v>
      </c>
      <c r="E19" s="16">
        <v>3.2017933948590399E-2</v>
      </c>
      <c r="F19" s="16"/>
      <c r="G19" s="16">
        <v>9.1213332850250503E-2</v>
      </c>
      <c r="H19" s="16">
        <v>0.109771476099099</v>
      </c>
      <c r="I19" s="16">
        <v>6.7068332452998203E-2</v>
      </c>
      <c r="J19" s="16">
        <v>3.4016086100440102E-2</v>
      </c>
      <c r="K19" s="16">
        <v>2.2837883286473602E-2</v>
      </c>
      <c r="L19" s="16">
        <v>0</v>
      </c>
      <c r="M19" s="16"/>
      <c r="N19" s="16">
        <v>5.3424915192304002E-2</v>
      </c>
      <c r="O19" s="16">
        <v>5.97633497218246E-2</v>
      </c>
      <c r="P19" s="16">
        <v>4.5445527444839297E-2</v>
      </c>
      <c r="Q19" s="16">
        <v>4.99186401859796E-2</v>
      </c>
      <c r="R19" s="16"/>
      <c r="S19" s="16">
        <v>4.96887605179199E-2</v>
      </c>
      <c r="T19" s="16">
        <v>5.3104392779656499E-2</v>
      </c>
      <c r="U19" s="16"/>
      <c r="V19" s="16">
        <v>4.2463418404723903E-2</v>
      </c>
      <c r="W19" s="16">
        <v>4.7371975859516302E-2</v>
      </c>
      <c r="X19" s="16">
        <v>5.9197635637824098E-2</v>
      </c>
      <c r="Y19" s="16">
        <v>7.2154462911856204E-2</v>
      </c>
      <c r="Z19" s="16"/>
      <c r="AA19" s="16">
        <v>2.0269011699291298E-2</v>
      </c>
      <c r="AB19" s="16">
        <v>6.4582908754187804E-2</v>
      </c>
      <c r="AC19" s="16">
        <v>8.6109460254208903E-2</v>
      </c>
      <c r="AD19" s="16">
        <v>6.8220022023344401E-2</v>
      </c>
      <c r="AE19" s="16">
        <v>7.9397941336038599E-2</v>
      </c>
      <c r="AF19" s="16">
        <v>4.1396323564266098E-2</v>
      </c>
      <c r="AG19" s="16"/>
      <c r="AH19" s="16">
        <v>6.6375339391026605E-2</v>
      </c>
      <c r="AI19" s="16">
        <v>3.0149220004977401E-2</v>
      </c>
      <c r="AJ19" s="16"/>
      <c r="AK19" s="16">
        <v>5.7306008913461902E-2</v>
      </c>
      <c r="AL19" s="16">
        <v>3.3649905095963398E-2</v>
      </c>
      <c r="AM19" s="16"/>
      <c r="AN19" s="16">
        <v>5.6501231072711697E-2</v>
      </c>
      <c r="AO19" s="16">
        <v>4.2976261235817499E-2</v>
      </c>
      <c r="AP19" s="16"/>
      <c r="AQ19" s="16">
        <v>9.7153907202132406E-2</v>
      </c>
      <c r="AR19" s="16">
        <v>4.7002293409036798E-2</v>
      </c>
      <c r="AS19" s="16">
        <v>3.5182254786230702E-2</v>
      </c>
      <c r="AT19" s="16"/>
      <c r="AU19" s="16">
        <v>3.0088883760182299E-2</v>
      </c>
      <c r="AV19" s="16">
        <v>7.6173075606296603E-2</v>
      </c>
      <c r="AW19" s="16"/>
      <c r="AX19" s="16">
        <v>5.92606915714287E-2</v>
      </c>
      <c r="AY19" s="16">
        <v>3.8286709085871601E-3</v>
      </c>
      <c r="AZ19" s="16"/>
      <c r="BA19" s="16">
        <v>8.5251728155207596E-2</v>
      </c>
      <c r="BB19" s="16">
        <v>0.165194663351556</v>
      </c>
      <c r="BC19" s="16"/>
      <c r="BD19" s="16">
        <v>5.1793675815542797E-2</v>
      </c>
      <c r="BE19" s="16">
        <v>6.3394778981036098E-2</v>
      </c>
    </row>
    <row r="20" spans="2:57" x14ac:dyDescent="0.35">
      <c r="B20" s="19" t="s">
        <v>124</v>
      </c>
      <c r="C20" s="16">
        <v>4.8220227978863502E-2</v>
      </c>
      <c r="D20" s="16">
        <v>5.8751097349468602E-2</v>
      </c>
      <c r="E20" s="16">
        <v>3.8707856570275999E-2</v>
      </c>
      <c r="F20" s="16"/>
      <c r="G20" s="16">
        <v>8.5802377112696601E-2</v>
      </c>
      <c r="H20" s="16">
        <v>7.2845088314128906E-2</v>
      </c>
      <c r="I20" s="16">
        <v>8.8533748397242901E-2</v>
      </c>
      <c r="J20" s="16">
        <v>2.44405837317558E-2</v>
      </c>
      <c r="K20" s="16">
        <v>2.0544685039681699E-2</v>
      </c>
      <c r="L20" s="16">
        <v>1.42664791999153E-2</v>
      </c>
      <c r="M20" s="16"/>
      <c r="N20" s="16">
        <v>4.7350500505180602E-2</v>
      </c>
      <c r="O20" s="16">
        <v>4.9641684816492997E-2</v>
      </c>
      <c r="P20" s="16">
        <v>4.9391152972044501E-2</v>
      </c>
      <c r="Q20" s="16">
        <v>4.5721712867758002E-2</v>
      </c>
      <c r="R20" s="16"/>
      <c r="S20" s="16">
        <v>5.2444344099704103E-2</v>
      </c>
      <c r="T20" s="16">
        <v>4.2323736331670199E-2</v>
      </c>
      <c r="U20" s="16"/>
      <c r="V20" s="16">
        <v>9.0457264668614892E-3</v>
      </c>
      <c r="W20" s="16">
        <v>3.2552070183191201E-2</v>
      </c>
      <c r="X20" s="16">
        <v>9.3946177048495103E-2</v>
      </c>
      <c r="Y20" s="16">
        <v>9.6605056390459798E-2</v>
      </c>
      <c r="Z20" s="16"/>
      <c r="AA20" s="16">
        <v>2.34549070932954E-2</v>
      </c>
      <c r="AB20" s="16">
        <v>1.8214127446876099E-2</v>
      </c>
      <c r="AC20" s="16">
        <v>3.8651966486659098E-2</v>
      </c>
      <c r="AD20" s="16">
        <v>9.0922811364900602E-2</v>
      </c>
      <c r="AE20" s="16">
        <v>9.7178584527200101E-2</v>
      </c>
      <c r="AF20" s="16">
        <v>0.12805465759659501</v>
      </c>
      <c r="AG20" s="16"/>
      <c r="AH20" s="16">
        <v>5.7074358919269999E-2</v>
      </c>
      <c r="AI20" s="16">
        <v>3.9163495938380997E-2</v>
      </c>
      <c r="AJ20" s="16"/>
      <c r="AK20" s="16">
        <v>6.3863217162240901E-2</v>
      </c>
      <c r="AL20" s="16">
        <v>5.5447070355953101E-2</v>
      </c>
      <c r="AM20" s="16"/>
      <c r="AN20" s="16">
        <v>5.5752960228050701E-2</v>
      </c>
      <c r="AO20" s="16">
        <v>5.5455061892542797E-2</v>
      </c>
      <c r="AP20" s="16"/>
      <c r="AQ20" s="16">
        <v>3.5740581545192801E-2</v>
      </c>
      <c r="AR20" s="16">
        <v>2.7916523515275501E-2</v>
      </c>
      <c r="AS20" s="16">
        <v>8.9854690937947998E-2</v>
      </c>
      <c r="AT20" s="16"/>
      <c r="AU20" s="16">
        <v>6.4198316224831298E-2</v>
      </c>
      <c r="AV20" s="16">
        <v>3.02536305010245E-2</v>
      </c>
      <c r="AW20" s="16"/>
      <c r="AX20" s="16">
        <v>5.6289135060654701E-2</v>
      </c>
      <c r="AY20" s="16">
        <v>1.6013751706378799E-2</v>
      </c>
      <c r="AZ20" s="16"/>
      <c r="BA20" s="16">
        <v>0.102476736523888</v>
      </c>
      <c r="BB20" s="16">
        <v>0.100793342263645</v>
      </c>
      <c r="BC20" s="16"/>
      <c r="BD20" s="16">
        <v>5.6165684274395902E-2</v>
      </c>
      <c r="BE20" s="16">
        <v>5.8794521542197997E-2</v>
      </c>
    </row>
    <row r="21" spans="2:57" x14ac:dyDescent="0.35">
      <c r="B21" s="19" t="s">
        <v>126</v>
      </c>
      <c r="C21" s="16">
        <v>4.5570399759173701E-2</v>
      </c>
      <c r="D21" s="16">
        <v>6.7589164850560296E-2</v>
      </c>
      <c r="E21" s="16">
        <v>2.0637225938671001E-2</v>
      </c>
      <c r="F21" s="16"/>
      <c r="G21" s="16">
        <v>4.6082089955500401E-2</v>
      </c>
      <c r="H21" s="16">
        <v>8.3870287422295006E-2</v>
      </c>
      <c r="I21" s="16">
        <v>6.15038059431487E-2</v>
      </c>
      <c r="J21" s="16">
        <v>3.4823237632546702E-2</v>
      </c>
      <c r="K21" s="16">
        <v>3.2082061953479298E-2</v>
      </c>
      <c r="L21" s="16">
        <v>1.9359206445879001E-2</v>
      </c>
      <c r="M21" s="16"/>
      <c r="N21" s="16">
        <v>5.7567516500607298E-2</v>
      </c>
      <c r="O21" s="16">
        <v>3.2199527598728302E-2</v>
      </c>
      <c r="P21" s="16">
        <v>4.4981903939864801E-2</v>
      </c>
      <c r="Q21" s="16">
        <v>4.96028866122558E-2</v>
      </c>
      <c r="R21" s="16"/>
      <c r="S21" s="16">
        <v>3.87577186517086E-2</v>
      </c>
      <c r="T21" s="16">
        <v>5.6311606260654401E-2</v>
      </c>
      <c r="U21" s="16"/>
      <c r="V21" s="16">
        <v>3.1433800259623702E-2</v>
      </c>
      <c r="W21" s="16">
        <v>3.7381298929636902E-2</v>
      </c>
      <c r="X21" s="16">
        <v>6.2592814931005006E-2</v>
      </c>
      <c r="Y21" s="16">
        <v>8.1374974341365897E-2</v>
      </c>
      <c r="Z21" s="16"/>
      <c r="AA21" s="16">
        <v>2.0048191069563098E-2</v>
      </c>
      <c r="AB21" s="16">
        <v>4.57529656254285E-2</v>
      </c>
      <c r="AC21" s="16">
        <v>8.0630839301875007E-2</v>
      </c>
      <c r="AD21" s="16">
        <v>5.48494961564008E-2</v>
      </c>
      <c r="AE21" s="16">
        <v>8.2398488007005305E-2</v>
      </c>
      <c r="AF21" s="16">
        <v>8.3629700486299793E-2</v>
      </c>
      <c r="AG21" s="16"/>
      <c r="AH21" s="16">
        <v>6.6035587135804499E-2</v>
      </c>
      <c r="AI21" s="16">
        <v>3.3599589949461599E-2</v>
      </c>
      <c r="AJ21" s="16"/>
      <c r="AK21" s="16">
        <v>4.6981602655508402E-2</v>
      </c>
      <c r="AL21" s="16">
        <v>5.13676116557975E-2</v>
      </c>
      <c r="AM21" s="16"/>
      <c r="AN21" s="16">
        <v>4.6919359071632999E-2</v>
      </c>
      <c r="AO21" s="16">
        <v>5.3996143457178299E-2</v>
      </c>
      <c r="AP21" s="16"/>
      <c r="AQ21" s="16">
        <v>7.8069802158002702E-2</v>
      </c>
      <c r="AR21" s="16">
        <v>3.1272465156261302E-2</v>
      </c>
      <c r="AS21" s="16">
        <v>5.3410877883494502E-2</v>
      </c>
      <c r="AT21" s="16"/>
      <c r="AU21" s="16">
        <v>3.6976689424063097E-2</v>
      </c>
      <c r="AV21" s="16">
        <v>5.6483432139175303E-2</v>
      </c>
      <c r="AW21" s="16"/>
      <c r="AX21" s="16">
        <v>5.3484356731075398E-2</v>
      </c>
      <c r="AY21" s="16">
        <v>5.1610576496163999E-3</v>
      </c>
      <c r="AZ21" s="16"/>
      <c r="BA21" s="16">
        <v>8.1135782577260895E-2</v>
      </c>
      <c r="BB21" s="16">
        <v>0.10995563743300101</v>
      </c>
      <c r="BC21" s="16"/>
      <c r="BD21" s="16">
        <v>5.5262539480050298E-2</v>
      </c>
      <c r="BE21" s="16">
        <v>4.4377599511191301E-2</v>
      </c>
    </row>
    <row r="22" spans="2:57" x14ac:dyDescent="0.35">
      <c r="B22" s="19" t="s">
        <v>128</v>
      </c>
      <c r="C22" s="16">
        <v>3.4857276013317902E-2</v>
      </c>
      <c r="D22" s="16">
        <v>5.0905344162201001E-2</v>
      </c>
      <c r="E22" s="16">
        <v>1.9987007681469101E-2</v>
      </c>
      <c r="F22" s="16"/>
      <c r="G22" s="16">
        <v>3.1621733299348601E-2</v>
      </c>
      <c r="H22" s="16">
        <v>6.4177556447448894E-2</v>
      </c>
      <c r="I22" s="16">
        <v>4.32695866644894E-2</v>
      </c>
      <c r="J22" s="16">
        <v>3.4118236795577697E-2</v>
      </c>
      <c r="K22" s="16">
        <v>2.3098683679120598E-2</v>
      </c>
      <c r="L22" s="16">
        <v>1.52912283210938E-2</v>
      </c>
      <c r="M22" s="16"/>
      <c r="N22" s="16">
        <v>4.0274376361938799E-2</v>
      </c>
      <c r="O22" s="16">
        <v>3.04028432924273E-2</v>
      </c>
      <c r="P22" s="16">
        <v>2.3041971979982399E-2</v>
      </c>
      <c r="Q22" s="16">
        <v>5.3851219226807502E-2</v>
      </c>
      <c r="R22" s="16"/>
      <c r="S22" s="16">
        <v>2.9943373492376201E-2</v>
      </c>
      <c r="T22" s="16">
        <v>4.2624620593369598E-2</v>
      </c>
      <c r="U22" s="16"/>
      <c r="V22" s="16">
        <v>2.0905291527087099E-2</v>
      </c>
      <c r="W22" s="16">
        <v>3.1518209073265302E-2</v>
      </c>
      <c r="X22" s="16">
        <v>4.4377836281834102E-2</v>
      </c>
      <c r="Y22" s="16">
        <v>7.9310338273398798E-2</v>
      </c>
      <c r="Z22" s="16"/>
      <c r="AA22" s="16">
        <v>1.52829181670667E-2</v>
      </c>
      <c r="AB22" s="16">
        <v>2.18359960428883E-2</v>
      </c>
      <c r="AC22" s="16">
        <v>6.3869522427748696E-2</v>
      </c>
      <c r="AD22" s="16">
        <v>6.5330304430008798E-2</v>
      </c>
      <c r="AE22" s="16">
        <v>3.7137351085776302E-2</v>
      </c>
      <c r="AF22" s="16">
        <v>4.83467589814955E-2</v>
      </c>
      <c r="AG22" s="16"/>
      <c r="AH22" s="16">
        <v>5.3438404146119403E-2</v>
      </c>
      <c r="AI22" s="16">
        <v>1.85517004121744E-2</v>
      </c>
      <c r="AJ22" s="16"/>
      <c r="AK22" s="16">
        <v>5.0489525001718598E-2</v>
      </c>
      <c r="AL22" s="16">
        <v>2.5756843138121401E-2</v>
      </c>
      <c r="AM22" s="16"/>
      <c r="AN22" s="16">
        <v>4.0086285249261701E-2</v>
      </c>
      <c r="AO22" s="16">
        <v>3.6790725413291002E-2</v>
      </c>
      <c r="AP22" s="16"/>
      <c r="AQ22" s="16">
        <v>3.7586260119588301E-2</v>
      </c>
      <c r="AR22" s="16">
        <v>3.5642622216001903E-2</v>
      </c>
      <c r="AS22" s="16">
        <v>3.4001462762059301E-2</v>
      </c>
      <c r="AT22" s="16"/>
      <c r="AU22" s="16">
        <v>3.9635710992903403E-2</v>
      </c>
      <c r="AV22" s="16">
        <v>2.98413551650011E-2</v>
      </c>
      <c r="AW22" s="16"/>
      <c r="AX22" s="16">
        <v>4.1677682592249903E-2</v>
      </c>
      <c r="AY22" s="16">
        <v>0</v>
      </c>
      <c r="AZ22" s="16"/>
      <c r="BA22" s="16">
        <v>5.89262788063354E-2</v>
      </c>
      <c r="BB22" s="16">
        <v>8.55225164848607E-2</v>
      </c>
      <c r="BC22" s="16"/>
      <c r="BD22" s="16">
        <v>4.7991222448541801E-2</v>
      </c>
      <c r="BE22" s="16">
        <v>3.2334014367144101E-2</v>
      </c>
    </row>
    <row r="23" spans="2:57" x14ac:dyDescent="0.35">
      <c r="B23" s="19" t="s">
        <v>127</v>
      </c>
      <c r="C23" s="16">
        <v>2.6117491839709999E-2</v>
      </c>
      <c r="D23" s="16">
        <v>3.6828680468030402E-2</v>
      </c>
      <c r="E23" s="16">
        <v>1.6220057538074199E-2</v>
      </c>
      <c r="F23" s="16"/>
      <c r="G23" s="16">
        <v>1.7469331357995201E-2</v>
      </c>
      <c r="H23" s="16">
        <v>3.5637550005586598E-2</v>
      </c>
      <c r="I23" s="16">
        <v>4.70091675594402E-2</v>
      </c>
      <c r="J23" s="16">
        <v>1.52533835960286E-2</v>
      </c>
      <c r="K23" s="16">
        <v>2.2644703653908499E-2</v>
      </c>
      <c r="L23" s="16">
        <v>1.7850337266510599E-2</v>
      </c>
      <c r="M23" s="16"/>
      <c r="N23" s="16">
        <v>3.3304670435310699E-2</v>
      </c>
      <c r="O23" s="16">
        <v>2.0903012762106099E-2</v>
      </c>
      <c r="P23" s="16">
        <v>1.9754009865341302E-2</v>
      </c>
      <c r="Q23" s="16">
        <v>3.5753284285651499E-2</v>
      </c>
      <c r="R23" s="16"/>
      <c r="S23" s="16">
        <v>2.5042069036853999E-2</v>
      </c>
      <c r="T23" s="16">
        <v>2.8001973889819599E-2</v>
      </c>
      <c r="U23" s="16"/>
      <c r="V23" s="16">
        <v>1.27406152349725E-2</v>
      </c>
      <c r="W23" s="16">
        <v>2.2038359551335301E-2</v>
      </c>
      <c r="X23" s="16">
        <v>4.0421006960386099E-2</v>
      </c>
      <c r="Y23" s="16">
        <v>4.0669956764784201E-2</v>
      </c>
      <c r="Z23" s="16"/>
      <c r="AA23" s="16">
        <v>1.5168643684688199E-2</v>
      </c>
      <c r="AB23" s="16">
        <v>3.5673857083013002E-3</v>
      </c>
      <c r="AC23" s="16">
        <v>3.4743180130186402E-2</v>
      </c>
      <c r="AD23" s="16">
        <v>5.9634470006255602E-2</v>
      </c>
      <c r="AE23" s="16">
        <v>3.8579198819655998E-2</v>
      </c>
      <c r="AF23" s="16">
        <v>0</v>
      </c>
      <c r="AG23" s="16"/>
      <c r="AH23" s="16">
        <v>3.9684422392351301E-2</v>
      </c>
      <c r="AI23" s="16">
        <v>1.9810792123568802E-2</v>
      </c>
      <c r="AJ23" s="16"/>
      <c r="AK23" s="16">
        <v>3.2050415610083503E-2</v>
      </c>
      <c r="AL23" s="16">
        <v>2.9795811977745602E-2</v>
      </c>
      <c r="AM23" s="16"/>
      <c r="AN23" s="16">
        <v>3.6091903893801403E-2</v>
      </c>
      <c r="AO23" s="16">
        <v>2.4157379136807398E-2</v>
      </c>
      <c r="AP23" s="16"/>
      <c r="AQ23" s="16">
        <v>4.73850931908322E-2</v>
      </c>
      <c r="AR23" s="16">
        <v>1.65292337460302E-2</v>
      </c>
      <c r="AS23" s="16">
        <v>2.93475840673099E-2</v>
      </c>
      <c r="AT23" s="16"/>
      <c r="AU23" s="16">
        <v>3.00588567930196E-2</v>
      </c>
      <c r="AV23" s="16">
        <v>2.1934211179283899E-2</v>
      </c>
      <c r="AW23" s="16"/>
      <c r="AX23" s="16">
        <v>2.7926005426495398E-2</v>
      </c>
      <c r="AY23" s="16">
        <v>8.3997814656230092E-3</v>
      </c>
      <c r="AZ23" s="16"/>
      <c r="BA23" s="16">
        <v>6.1149484631154202E-2</v>
      </c>
      <c r="BB23" s="16">
        <v>6.8645799853102193E-2</v>
      </c>
      <c r="BC23" s="16"/>
      <c r="BD23" s="16">
        <v>3.3641441858276E-2</v>
      </c>
      <c r="BE23" s="16">
        <v>2.9559073190192402E-2</v>
      </c>
    </row>
    <row r="24" spans="2:57" x14ac:dyDescent="0.35">
      <c r="B24" s="19" t="s">
        <v>129</v>
      </c>
      <c r="C24" s="16">
        <v>2.59855338292941E-2</v>
      </c>
      <c r="D24" s="16">
        <v>4.8978452554609198E-2</v>
      </c>
      <c r="E24" s="16">
        <v>4.4479671635374802E-3</v>
      </c>
      <c r="F24" s="16"/>
      <c r="G24" s="16">
        <v>2.38729881781236E-2</v>
      </c>
      <c r="H24" s="16">
        <v>6.4548571205727406E-2</v>
      </c>
      <c r="I24" s="16">
        <v>4.8326344550445703E-2</v>
      </c>
      <c r="J24" s="16">
        <v>1.1719556256207899E-2</v>
      </c>
      <c r="K24" s="16">
        <v>1.09335809897493E-2</v>
      </c>
      <c r="L24" s="16">
        <v>0</v>
      </c>
      <c r="M24" s="16"/>
      <c r="N24" s="16">
        <v>2.49440058124288E-2</v>
      </c>
      <c r="O24" s="16">
        <v>6.4926428385108197E-3</v>
      </c>
      <c r="P24" s="16">
        <v>3.28829131956054E-2</v>
      </c>
      <c r="Q24" s="16">
        <v>3.2629624033950901E-2</v>
      </c>
      <c r="R24" s="16"/>
      <c r="S24" s="16">
        <v>2.1630337070556199E-2</v>
      </c>
      <c r="T24" s="16">
        <v>3.2820737495883198E-2</v>
      </c>
      <c r="U24" s="16"/>
      <c r="V24" s="16">
        <v>1.22585134170174E-2</v>
      </c>
      <c r="W24" s="16">
        <v>1.66953156507962E-2</v>
      </c>
      <c r="X24" s="16">
        <v>4.4055726663446197E-2</v>
      </c>
      <c r="Y24" s="16">
        <v>6.17164976617623E-2</v>
      </c>
      <c r="Z24" s="16"/>
      <c r="AA24" s="16">
        <v>1.17374464388957E-2</v>
      </c>
      <c r="AB24" s="16">
        <v>3.6402480124925799E-3</v>
      </c>
      <c r="AC24" s="16">
        <v>2.8476583774267698E-2</v>
      </c>
      <c r="AD24" s="16">
        <v>6.3094148878221998E-2</v>
      </c>
      <c r="AE24" s="16">
        <v>4.0220191660551699E-2</v>
      </c>
      <c r="AF24" s="16">
        <v>2.9975051072885998E-2</v>
      </c>
      <c r="AG24" s="16"/>
      <c r="AH24" s="16">
        <v>3.3299033331011502E-2</v>
      </c>
      <c r="AI24" s="16">
        <v>2.55092964123746E-2</v>
      </c>
      <c r="AJ24" s="16"/>
      <c r="AK24" s="16">
        <v>2.5417235225964101E-2</v>
      </c>
      <c r="AL24" s="16">
        <v>2.0517833847413899E-2</v>
      </c>
      <c r="AM24" s="16"/>
      <c r="AN24" s="16">
        <v>3.0217773832584199E-2</v>
      </c>
      <c r="AO24" s="16">
        <v>3.0324115497755801E-2</v>
      </c>
      <c r="AP24" s="16"/>
      <c r="AQ24" s="16">
        <v>3.4763716766062699E-2</v>
      </c>
      <c r="AR24" s="16">
        <v>2.1788126678798599E-2</v>
      </c>
      <c r="AS24" s="16">
        <v>2.92364514994818E-2</v>
      </c>
      <c r="AT24" s="16"/>
      <c r="AU24" s="16">
        <v>2.3226256109900999E-2</v>
      </c>
      <c r="AV24" s="16">
        <v>2.9687949805567201E-2</v>
      </c>
      <c r="AW24" s="16"/>
      <c r="AX24" s="16">
        <v>2.8995354559700901E-2</v>
      </c>
      <c r="AY24" s="16">
        <v>1.64472016452368E-2</v>
      </c>
      <c r="AZ24" s="16"/>
      <c r="BA24" s="16">
        <v>5.9857550634748402E-2</v>
      </c>
      <c r="BB24" s="16">
        <v>3.2185534747196397E-2</v>
      </c>
      <c r="BC24" s="16"/>
      <c r="BD24" s="16">
        <v>3.5886723359121901E-2</v>
      </c>
      <c r="BE24" s="16">
        <v>2.64010493415145E-2</v>
      </c>
    </row>
    <row r="25" spans="2:57" x14ac:dyDescent="0.35">
      <c r="B25" s="19" t="s">
        <v>89</v>
      </c>
      <c r="C25" s="16">
        <v>1.8879692194020799E-2</v>
      </c>
      <c r="D25" s="16">
        <v>1.13772149079463E-2</v>
      </c>
      <c r="E25" s="16">
        <v>2.6172408857852901E-2</v>
      </c>
      <c r="F25" s="16"/>
      <c r="G25" s="16">
        <v>2.8552669679669799E-2</v>
      </c>
      <c r="H25" s="16">
        <v>4.75532552049482E-2</v>
      </c>
      <c r="I25" s="16">
        <v>8.0449913346237693E-3</v>
      </c>
      <c r="J25" s="16">
        <v>1.53594688663009E-2</v>
      </c>
      <c r="K25" s="16">
        <v>7.73915831162072E-3</v>
      </c>
      <c r="L25" s="16">
        <v>8.9181129803471895E-3</v>
      </c>
      <c r="M25" s="16"/>
      <c r="N25" s="16">
        <v>0</v>
      </c>
      <c r="O25" s="16">
        <v>2.3690372224838298E-2</v>
      </c>
      <c r="P25" s="16">
        <v>1.67848925332349E-2</v>
      </c>
      <c r="Q25" s="16">
        <v>3.1524950790218199E-2</v>
      </c>
      <c r="R25" s="16"/>
      <c r="S25" s="16">
        <v>1.7616744785674501E-2</v>
      </c>
      <c r="T25" s="16">
        <v>2.0975057357879998E-2</v>
      </c>
      <c r="U25" s="16"/>
      <c r="V25" s="16">
        <v>3.9096106465761497E-2</v>
      </c>
      <c r="W25" s="16">
        <v>1.4224016326121599E-2</v>
      </c>
      <c r="X25" s="16">
        <v>4.2973696838348998E-3</v>
      </c>
      <c r="Y25" s="16">
        <v>4.2054179354881899E-2</v>
      </c>
      <c r="Z25" s="16"/>
      <c r="AA25" s="16">
        <v>3.6980856681323802E-2</v>
      </c>
      <c r="AB25" s="16">
        <v>1.38805324411103E-2</v>
      </c>
      <c r="AC25" s="16">
        <v>0</v>
      </c>
      <c r="AD25" s="16">
        <v>9.40760962027813E-3</v>
      </c>
      <c r="AE25" s="16">
        <v>0</v>
      </c>
      <c r="AF25" s="16">
        <v>0</v>
      </c>
      <c r="AG25" s="16"/>
      <c r="AH25" s="16">
        <v>2.8352029802888902E-3</v>
      </c>
      <c r="AI25" s="16">
        <v>2.11742878269396E-2</v>
      </c>
      <c r="AJ25" s="16"/>
      <c r="AK25" s="16">
        <v>1.00536629119077E-2</v>
      </c>
      <c r="AL25" s="16">
        <v>0</v>
      </c>
      <c r="AM25" s="16"/>
      <c r="AN25" s="16">
        <v>3.3092410498605498E-3</v>
      </c>
      <c r="AO25" s="16">
        <v>1.2667204156292701E-2</v>
      </c>
      <c r="AP25" s="16"/>
      <c r="AQ25" s="16">
        <v>6.9840454268973798E-3</v>
      </c>
      <c r="AR25" s="16">
        <v>2.1604870677387599E-2</v>
      </c>
      <c r="AS25" s="16">
        <v>4.4691943003822704E-3</v>
      </c>
      <c r="AT25" s="16"/>
      <c r="AU25" s="16">
        <v>2.4812567989386299E-3</v>
      </c>
      <c r="AV25" s="16">
        <v>3.0621736694125299E-2</v>
      </c>
      <c r="AW25" s="16"/>
      <c r="AX25" s="16">
        <v>6.1001855756708401E-3</v>
      </c>
      <c r="AY25" s="16">
        <v>1.1381810163550801E-2</v>
      </c>
      <c r="AZ25" s="16"/>
      <c r="BA25" s="16">
        <v>0</v>
      </c>
      <c r="BB25" s="16">
        <v>0</v>
      </c>
      <c r="BC25" s="16"/>
      <c r="BD25" s="16">
        <v>4.5629824666695998E-3</v>
      </c>
      <c r="BE25" s="16">
        <v>0</v>
      </c>
    </row>
    <row r="26" spans="2:57" x14ac:dyDescent="0.35">
      <c r="B26" s="19" t="s">
        <v>102</v>
      </c>
      <c r="C26" s="20">
        <v>3.8404536525768598E-2</v>
      </c>
      <c r="D26" s="20">
        <v>4.2017819813288601E-2</v>
      </c>
      <c r="E26" s="20">
        <v>3.53525391326295E-2</v>
      </c>
      <c r="F26" s="20"/>
      <c r="G26" s="20">
        <v>4.6851312510521902E-2</v>
      </c>
      <c r="H26" s="20">
        <v>2.9569252736346498E-2</v>
      </c>
      <c r="I26" s="20">
        <v>2.0102768948108699E-2</v>
      </c>
      <c r="J26" s="20">
        <v>2.4635902925867599E-2</v>
      </c>
      <c r="K26" s="20">
        <v>5.8945857734344603E-2</v>
      </c>
      <c r="L26" s="20">
        <v>4.9361930981007301E-2</v>
      </c>
      <c r="M26" s="20"/>
      <c r="N26" s="20">
        <v>7.1501132198078701E-2</v>
      </c>
      <c r="O26" s="20">
        <v>2.4878355331184401E-2</v>
      </c>
      <c r="P26" s="20">
        <v>4.5305644178561602E-2</v>
      </c>
      <c r="Q26" s="20">
        <v>1.54869785019488E-2</v>
      </c>
      <c r="R26" s="20"/>
      <c r="S26" s="20">
        <v>3.83041321926684E-2</v>
      </c>
      <c r="T26" s="20">
        <v>3.3412392074997202E-2</v>
      </c>
      <c r="U26" s="20"/>
      <c r="V26" s="20">
        <v>4.9402219287967702E-2</v>
      </c>
      <c r="W26" s="20">
        <v>4.67237127721781E-2</v>
      </c>
      <c r="X26" s="20">
        <v>2.2423925534310701E-2</v>
      </c>
      <c r="Y26" s="20">
        <v>1.2555116373162201E-2</v>
      </c>
      <c r="Z26" s="20"/>
      <c r="AA26" s="20">
        <v>5.2810895052585502E-2</v>
      </c>
      <c r="AB26" s="20">
        <v>3.8790911150577499E-2</v>
      </c>
      <c r="AC26" s="20">
        <v>2.8489914048934601E-2</v>
      </c>
      <c r="AD26" s="20">
        <v>2.0816907457934301E-2</v>
      </c>
      <c r="AE26" s="20">
        <v>2.7373722153954901E-2</v>
      </c>
      <c r="AF26" s="20">
        <v>3.9535480864368297E-2</v>
      </c>
      <c r="AG26" s="20"/>
      <c r="AH26" s="20">
        <v>3.0893916898518399E-2</v>
      </c>
      <c r="AI26" s="20">
        <v>2.6817816080293998E-2</v>
      </c>
      <c r="AJ26" s="20"/>
      <c r="AK26" s="20">
        <v>2.7855813666631399E-2</v>
      </c>
      <c r="AL26" s="20">
        <v>3.2515820126820298E-2</v>
      </c>
      <c r="AM26" s="20"/>
      <c r="AN26" s="20">
        <v>3.54756606687429E-2</v>
      </c>
      <c r="AO26" s="20">
        <v>2.2840259453328501E-2</v>
      </c>
      <c r="AP26" s="20"/>
      <c r="AQ26" s="20">
        <v>2.5837811637835599E-2</v>
      </c>
      <c r="AR26" s="20">
        <v>5.08747116715303E-2</v>
      </c>
      <c r="AS26" s="20">
        <v>1.4779938616529899E-2</v>
      </c>
      <c r="AT26" s="20"/>
      <c r="AU26" s="20">
        <v>2.3392563776442998E-2</v>
      </c>
      <c r="AV26" s="20">
        <v>5.4786398528048702E-2</v>
      </c>
      <c r="AW26" s="20"/>
      <c r="AX26" s="20">
        <v>1.7814976232630699E-2</v>
      </c>
      <c r="AY26" s="20">
        <v>0.124690664275226</v>
      </c>
      <c r="AZ26" s="20"/>
      <c r="BA26" s="20">
        <v>0</v>
      </c>
      <c r="BB26" s="20">
        <v>0</v>
      </c>
      <c r="BC26" s="20"/>
      <c r="BD26" s="20">
        <v>2.2213793782290402E-2</v>
      </c>
      <c r="BE26" s="20">
        <v>1.22158992469685E-2</v>
      </c>
    </row>
    <row r="27" spans="2:57" x14ac:dyDescent="0.35">
      <c r="B27" s="21"/>
    </row>
    <row r="28" spans="2:57" x14ac:dyDescent="0.35">
      <c r="B28" t="s">
        <v>874</v>
      </c>
    </row>
    <row r="29" spans="2:57" x14ac:dyDescent="0.35">
      <c r="B29" t="s">
        <v>526</v>
      </c>
    </row>
    <row r="31" spans="2:57" x14ac:dyDescent="0.35">
      <c r="B31"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B2:S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20.7265625" customWidth="1"/>
  </cols>
  <sheetData>
    <row r="2" spans="2:19" ht="40" customHeight="1" x14ac:dyDescent="0.35">
      <c r="D2" s="32" t="s">
        <v>527</v>
      </c>
      <c r="E2" s="27"/>
      <c r="F2" s="27"/>
      <c r="G2" s="27"/>
      <c r="H2" s="27"/>
      <c r="I2" s="27"/>
      <c r="J2" s="27"/>
      <c r="K2" s="27"/>
      <c r="L2" s="27"/>
      <c r="M2" s="27"/>
      <c r="N2" s="27"/>
      <c r="O2" s="27"/>
      <c r="P2" s="27"/>
      <c r="Q2" s="27"/>
      <c r="R2" s="27"/>
      <c r="S2" s="27"/>
    </row>
    <row r="6" spans="2:19" ht="50" customHeight="1" x14ac:dyDescent="0.35">
      <c r="B6" s="24"/>
      <c r="C6" s="24" t="s">
        <v>528</v>
      </c>
      <c r="D6" s="24" t="s">
        <v>529</v>
      </c>
      <c r="E6" s="24" t="s">
        <v>530</v>
      </c>
      <c r="F6" s="24" t="s">
        <v>531</v>
      </c>
      <c r="G6" s="24" t="s">
        <v>532</v>
      </c>
      <c r="H6" s="24" t="s">
        <v>533</v>
      </c>
      <c r="I6" s="24" t="s">
        <v>534</v>
      </c>
      <c r="J6" s="24" t="s">
        <v>535</v>
      </c>
      <c r="K6" s="24" t="s">
        <v>536</v>
      </c>
      <c r="L6" s="24" t="s">
        <v>537</v>
      </c>
      <c r="M6" s="24" t="s">
        <v>538</v>
      </c>
      <c r="N6" s="24" t="s">
        <v>539</v>
      </c>
      <c r="O6" s="24" t="s">
        <v>540</v>
      </c>
      <c r="P6" s="24" t="s">
        <v>541</v>
      </c>
      <c r="Q6" s="24" t="s">
        <v>542</v>
      </c>
      <c r="R6" s="24" t="s">
        <v>543</v>
      </c>
    </row>
    <row r="7" spans="2:19" x14ac:dyDescent="0.35">
      <c r="B7" s="19" t="s">
        <v>131</v>
      </c>
      <c r="C7" s="16">
        <v>0.28064871939004699</v>
      </c>
      <c r="D7" s="16">
        <v>0.234146444354178</v>
      </c>
      <c r="E7" s="16">
        <v>0.24187429656149001</v>
      </c>
      <c r="F7" s="16">
        <v>0.15245396818179799</v>
      </c>
      <c r="G7" s="16">
        <v>6.4670310684013702E-2</v>
      </c>
      <c r="H7" s="16">
        <v>0.13458665951195301</v>
      </c>
      <c r="I7" s="16">
        <v>0.33602084630995699</v>
      </c>
      <c r="J7" s="16">
        <v>0.14943864205134899</v>
      </c>
      <c r="K7" s="16">
        <v>7.1192602301466498E-2</v>
      </c>
      <c r="L7" s="16">
        <v>0.20498719234069601</v>
      </c>
      <c r="M7" s="16">
        <v>0.123252435245134</v>
      </c>
      <c r="N7" s="16">
        <v>0.138281063546459</v>
      </c>
      <c r="O7" s="16">
        <v>0.15157554419855501</v>
      </c>
      <c r="P7" s="16">
        <v>9.0641406846846698E-2</v>
      </c>
      <c r="Q7" s="16">
        <v>0.18446886544681501</v>
      </c>
      <c r="R7" s="16">
        <v>0.180169403915448</v>
      </c>
    </row>
    <row r="8" spans="2:19" x14ac:dyDescent="0.35">
      <c r="B8" s="19" t="s">
        <v>132</v>
      </c>
      <c r="C8" s="16">
        <v>0.23538968038862099</v>
      </c>
      <c r="D8" s="16">
        <v>0.237203357221167</v>
      </c>
      <c r="E8" s="16">
        <v>0.24843774237943</v>
      </c>
      <c r="F8" s="16">
        <v>0.224319259470734</v>
      </c>
      <c r="G8" s="16">
        <v>0.19296592881958199</v>
      </c>
      <c r="H8" s="16">
        <v>0.20409220466681099</v>
      </c>
      <c r="I8" s="16">
        <v>0.18380925914781601</v>
      </c>
      <c r="J8" s="16">
        <v>0.20219217140510301</v>
      </c>
      <c r="K8" s="16">
        <v>0.21325096276067901</v>
      </c>
      <c r="L8" s="16">
        <v>0.15592599600786999</v>
      </c>
      <c r="M8" s="16">
        <v>0.19908552835057799</v>
      </c>
      <c r="N8" s="16">
        <v>0.154289324190865</v>
      </c>
      <c r="O8" s="16">
        <v>0.22814339357167701</v>
      </c>
      <c r="P8" s="16">
        <v>0.19064927735898199</v>
      </c>
      <c r="Q8" s="16">
        <v>0.296159112088835</v>
      </c>
      <c r="R8" s="16">
        <v>0.24652783800203301</v>
      </c>
    </row>
    <row r="9" spans="2:19" x14ac:dyDescent="0.35">
      <c r="B9" s="19" t="s">
        <v>133</v>
      </c>
      <c r="C9" s="16">
        <v>9.1641967257515694E-2</v>
      </c>
      <c r="D9" s="16">
        <v>8.8515263871081606E-2</v>
      </c>
      <c r="E9" s="16">
        <v>0.15407187186572799</v>
      </c>
      <c r="F9" s="16">
        <v>0.131347659666252</v>
      </c>
      <c r="G9" s="16">
        <v>0.140192580171037</v>
      </c>
      <c r="H9" s="16">
        <v>9.6249180487175706E-2</v>
      </c>
      <c r="I9" s="16">
        <v>0.118014557319726</v>
      </c>
      <c r="J9" s="16">
        <v>0.16920819356823899</v>
      </c>
      <c r="K9" s="16">
        <v>9.2304594794023198E-2</v>
      </c>
      <c r="L9" s="16">
        <v>0.14615848752632399</v>
      </c>
      <c r="M9" s="16">
        <v>0.26307174467921302</v>
      </c>
      <c r="N9" s="16">
        <v>0.119536367236175</v>
      </c>
      <c r="O9" s="16">
        <v>0.12722161709547</v>
      </c>
      <c r="P9" s="16">
        <v>0.166788310493896</v>
      </c>
      <c r="Q9" s="16">
        <v>0.103190693412547</v>
      </c>
      <c r="R9" s="16">
        <v>0.17976014288022099</v>
      </c>
    </row>
    <row r="10" spans="2:19" x14ac:dyDescent="0.35">
      <c r="B10" s="19" t="s">
        <v>134</v>
      </c>
      <c r="C10" s="16">
        <v>0.38879539604016999</v>
      </c>
      <c r="D10" s="16">
        <v>0.43532060854066101</v>
      </c>
      <c r="E10" s="16">
        <v>0.332410939323948</v>
      </c>
      <c r="F10" s="16">
        <v>0.46514974603766002</v>
      </c>
      <c r="G10" s="16">
        <v>0.58370032253478399</v>
      </c>
      <c r="H10" s="16">
        <v>0.54853928780765404</v>
      </c>
      <c r="I10" s="16">
        <v>0.36215533722250098</v>
      </c>
      <c r="J10" s="16">
        <v>0.44883698834152203</v>
      </c>
      <c r="K10" s="16">
        <v>0.578454436738288</v>
      </c>
      <c r="L10" s="16">
        <v>0.49292832412511001</v>
      </c>
      <c r="M10" s="16">
        <v>0.38965928495846802</v>
      </c>
      <c r="N10" s="16">
        <v>0.58789324502650098</v>
      </c>
      <c r="O10" s="16">
        <v>0.48190304224251101</v>
      </c>
      <c r="P10" s="16">
        <v>0.51244306523285199</v>
      </c>
      <c r="Q10" s="16">
        <v>0.416181329051803</v>
      </c>
      <c r="R10" s="16">
        <v>0.37411597224461202</v>
      </c>
    </row>
    <row r="11" spans="2:19" x14ac:dyDescent="0.35">
      <c r="B11" s="19" t="s">
        <v>110</v>
      </c>
      <c r="C11" s="16">
        <v>3.5242369236469198E-3</v>
      </c>
      <c r="D11" s="16">
        <v>4.8143260129125797E-3</v>
      </c>
      <c r="E11" s="16">
        <v>2.3205149869404699E-2</v>
      </c>
      <c r="F11" s="16">
        <v>2.6729366643556102E-2</v>
      </c>
      <c r="G11" s="16">
        <v>1.8470857790583599E-2</v>
      </c>
      <c r="H11" s="16">
        <v>1.6532667526406301E-2</v>
      </c>
      <c r="I11" s="16">
        <v>0</v>
      </c>
      <c r="J11" s="16">
        <v>3.03240046337869E-2</v>
      </c>
      <c r="K11" s="16">
        <v>4.4797403405544299E-2</v>
      </c>
      <c r="L11" s="16">
        <v>0</v>
      </c>
      <c r="M11" s="16">
        <v>2.4931006766606499E-2</v>
      </c>
      <c r="N11" s="16">
        <v>0</v>
      </c>
      <c r="O11" s="16">
        <v>1.11564028917868E-2</v>
      </c>
      <c r="P11" s="16">
        <v>3.94779400674228E-2</v>
      </c>
      <c r="Q11" s="16">
        <v>0</v>
      </c>
      <c r="R11" s="16">
        <v>1.9426642957686299E-2</v>
      </c>
    </row>
    <row r="12" spans="2:19" x14ac:dyDescent="0.35">
      <c r="B12" s="21" t="s">
        <v>15</v>
      </c>
      <c r="C12" s="21"/>
      <c r="D12" s="21"/>
      <c r="E12" s="21"/>
      <c r="F12" s="21"/>
      <c r="G12" s="21"/>
      <c r="H12" s="21"/>
      <c r="I12" s="21"/>
      <c r="J12" s="21"/>
      <c r="K12" s="21"/>
      <c r="L12" s="21"/>
      <c r="M12" s="21"/>
      <c r="N12" s="21"/>
      <c r="O12" s="21"/>
      <c r="P12" s="21"/>
      <c r="Q12" s="21"/>
      <c r="R12" s="21"/>
    </row>
    <row r="13" spans="2:19" x14ac:dyDescent="0.35">
      <c r="B13" t="s">
        <v>874</v>
      </c>
    </row>
    <row r="14" spans="2:19" x14ac:dyDescent="0.35">
      <c r="B14" t="s">
        <v>526</v>
      </c>
    </row>
    <row r="18" spans="2:2" x14ac:dyDescent="0.35">
      <c r="B18" s="6" t="str">
        <f>HYPERLINK("#'B- Contents'!A1", "Return to Contents")</f>
        <v>Return to Contents</v>
      </c>
    </row>
  </sheetData>
  <mergeCells count="1">
    <mergeCell ref="D2:S2"/>
  </mergeCells>
  <pageMargins left="0.7" right="0.7" top="0.75" bottom="0.75" header="0.3" footer="0.3"/>
  <pageSetup paperSize="9" orientation="portrait" horizontalDpi="300" verticalDpi="300"/>
  <drawing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B2:B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130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732</v>
      </c>
      <c r="D7" s="13">
        <v>339</v>
      </c>
      <c r="E7" s="13">
        <v>389</v>
      </c>
      <c r="F7" s="13"/>
      <c r="G7" s="13">
        <v>86</v>
      </c>
      <c r="H7" s="13">
        <v>131</v>
      </c>
      <c r="I7" s="13">
        <v>118</v>
      </c>
      <c r="J7" s="13">
        <v>117</v>
      </c>
      <c r="K7" s="13">
        <v>130</v>
      </c>
      <c r="L7" s="13">
        <v>150</v>
      </c>
      <c r="M7" s="13"/>
      <c r="N7" s="13">
        <v>144</v>
      </c>
      <c r="O7" s="13">
        <v>163</v>
      </c>
      <c r="P7" s="13">
        <v>293</v>
      </c>
      <c r="Q7" s="13">
        <v>132</v>
      </c>
      <c r="R7" s="13"/>
      <c r="S7" s="13">
        <v>529</v>
      </c>
      <c r="T7" s="13">
        <v>202</v>
      </c>
      <c r="U7" s="13"/>
      <c r="V7" s="13">
        <v>149</v>
      </c>
      <c r="W7" s="13">
        <v>263</v>
      </c>
      <c r="X7" s="13">
        <v>282</v>
      </c>
      <c r="Y7" s="13">
        <v>38</v>
      </c>
      <c r="Z7" s="13"/>
      <c r="AA7" s="13">
        <v>183</v>
      </c>
      <c r="AB7" s="13">
        <v>164</v>
      </c>
      <c r="AC7" s="13">
        <v>72</v>
      </c>
      <c r="AD7" s="13">
        <v>192</v>
      </c>
      <c r="AE7" s="13">
        <v>93</v>
      </c>
      <c r="AF7" s="13">
        <v>28</v>
      </c>
      <c r="AG7" s="13"/>
      <c r="AH7" s="13">
        <v>367</v>
      </c>
      <c r="AI7" s="13">
        <v>232</v>
      </c>
      <c r="AJ7" s="13"/>
      <c r="AK7" s="13">
        <v>296</v>
      </c>
      <c r="AL7" s="13">
        <v>205</v>
      </c>
      <c r="AM7" s="13"/>
      <c r="AN7" s="13">
        <v>305</v>
      </c>
      <c r="AO7" s="13">
        <v>261</v>
      </c>
      <c r="AP7" s="13"/>
      <c r="AQ7" s="13">
        <v>166</v>
      </c>
      <c r="AR7" s="13">
        <v>298</v>
      </c>
      <c r="AS7" s="13">
        <v>224</v>
      </c>
      <c r="AT7" s="13"/>
      <c r="AU7" s="13">
        <v>432</v>
      </c>
      <c r="AV7" s="13">
        <v>298</v>
      </c>
      <c r="AW7" s="13"/>
      <c r="AX7" s="13">
        <v>636</v>
      </c>
      <c r="AY7" s="13">
        <v>84</v>
      </c>
      <c r="AZ7" s="13"/>
      <c r="BA7" s="13">
        <v>248</v>
      </c>
      <c r="BB7" s="13">
        <v>61</v>
      </c>
      <c r="BC7" s="13"/>
      <c r="BD7" s="13">
        <v>314</v>
      </c>
      <c r="BE7" s="13">
        <v>292</v>
      </c>
    </row>
    <row r="8" spans="2:57" ht="30" customHeight="1" x14ac:dyDescent="0.35">
      <c r="B8" s="14" t="s">
        <v>84</v>
      </c>
      <c r="C8" s="14">
        <v>719</v>
      </c>
      <c r="D8" s="14">
        <v>331</v>
      </c>
      <c r="E8" s="14">
        <v>384</v>
      </c>
      <c r="F8" s="14"/>
      <c r="G8" s="14">
        <v>88</v>
      </c>
      <c r="H8" s="14">
        <v>132</v>
      </c>
      <c r="I8" s="14">
        <v>122</v>
      </c>
      <c r="J8" s="14">
        <v>110</v>
      </c>
      <c r="K8" s="14">
        <v>120</v>
      </c>
      <c r="L8" s="14">
        <v>146</v>
      </c>
      <c r="M8" s="14"/>
      <c r="N8" s="14">
        <v>125</v>
      </c>
      <c r="O8" s="14">
        <v>152</v>
      </c>
      <c r="P8" s="14">
        <v>277</v>
      </c>
      <c r="Q8" s="14">
        <v>166</v>
      </c>
      <c r="R8" s="14"/>
      <c r="S8" s="14">
        <v>434</v>
      </c>
      <c r="T8" s="14">
        <v>284</v>
      </c>
      <c r="U8" s="14"/>
      <c r="V8" s="14">
        <v>171</v>
      </c>
      <c r="W8" s="14">
        <v>265</v>
      </c>
      <c r="X8" s="14">
        <v>251</v>
      </c>
      <c r="Y8" s="14">
        <v>32</v>
      </c>
      <c r="Z8" s="14"/>
      <c r="AA8" s="14">
        <v>262</v>
      </c>
      <c r="AB8" s="14">
        <v>126</v>
      </c>
      <c r="AC8" s="14">
        <v>78</v>
      </c>
      <c r="AD8" s="14">
        <v>162</v>
      </c>
      <c r="AE8" s="14">
        <v>70</v>
      </c>
      <c r="AF8" s="14">
        <v>22</v>
      </c>
      <c r="AG8" s="14"/>
      <c r="AH8" s="14">
        <v>356</v>
      </c>
      <c r="AI8" s="14">
        <v>210</v>
      </c>
      <c r="AJ8" s="14"/>
      <c r="AK8" s="14">
        <v>297</v>
      </c>
      <c r="AL8" s="14">
        <v>186</v>
      </c>
      <c r="AM8" s="14"/>
      <c r="AN8" s="14">
        <v>292</v>
      </c>
      <c r="AO8" s="14">
        <v>248</v>
      </c>
      <c r="AP8" s="14"/>
      <c r="AQ8" s="14">
        <v>153</v>
      </c>
      <c r="AR8" s="14">
        <v>313</v>
      </c>
      <c r="AS8" s="14">
        <v>203</v>
      </c>
      <c r="AT8" s="14"/>
      <c r="AU8" s="14">
        <v>409</v>
      </c>
      <c r="AV8" s="14">
        <v>306</v>
      </c>
      <c r="AW8" s="14"/>
      <c r="AX8" s="14">
        <v>621</v>
      </c>
      <c r="AY8" s="14">
        <v>80</v>
      </c>
      <c r="AZ8" s="14"/>
      <c r="BA8" s="14">
        <v>236</v>
      </c>
      <c r="BB8" s="14">
        <v>62</v>
      </c>
      <c r="BC8" s="14"/>
      <c r="BD8" s="14">
        <v>312</v>
      </c>
      <c r="BE8" s="14">
        <v>274</v>
      </c>
    </row>
    <row r="9" spans="2:57" x14ac:dyDescent="0.35">
      <c r="B9" s="19" t="s">
        <v>131</v>
      </c>
      <c r="C9" s="16">
        <v>0.28064871939004699</v>
      </c>
      <c r="D9" s="16">
        <v>0.26864212984930202</v>
      </c>
      <c r="E9" s="16">
        <v>0.29403786087061401</v>
      </c>
      <c r="F9" s="16"/>
      <c r="G9" s="16">
        <v>0.332604316940043</v>
      </c>
      <c r="H9" s="16">
        <v>0.38913249238456799</v>
      </c>
      <c r="I9" s="16">
        <v>0.38945301651019798</v>
      </c>
      <c r="J9" s="16">
        <v>0.21692267619522801</v>
      </c>
      <c r="K9" s="16">
        <v>0.160789202772953</v>
      </c>
      <c r="L9" s="16">
        <v>0.20631136536736999</v>
      </c>
      <c r="M9" s="16"/>
      <c r="N9" s="16">
        <v>0.28841702938677499</v>
      </c>
      <c r="O9" s="16">
        <v>0.23733235870576</v>
      </c>
      <c r="P9" s="16">
        <v>0.31969596466272598</v>
      </c>
      <c r="Q9" s="16">
        <v>0.24917772837365099</v>
      </c>
      <c r="R9" s="16"/>
      <c r="S9" s="16">
        <v>0.25013536055211599</v>
      </c>
      <c r="T9" s="16">
        <v>0.327723507950058</v>
      </c>
      <c r="U9" s="16"/>
      <c r="V9" s="16">
        <v>0.208158596747131</v>
      </c>
      <c r="W9" s="16">
        <v>0.23641538163815801</v>
      </c>
      <c r="X9" s="16">
        <v>0.35421050969265699</v>
      </c>
      <c r="Y9" s="16">
        <v>0.45604334378547501</v>
      </c>
      <c r="Z9" s="16"/>
      <c r="AA9" s="16">
        <v>0.230615271697695</v>
      </c>
      <c r="AB9" s="16">
        <v>0.22062742250432499</v>
      </c>
      <c r="AC9" s="16">
        <v>0.35863681612165599</v>
      </c>
      <c r="AD9" s="16">
        <v>0.34116294932490299</v>
      </c>
      <c r="AE9" s="16">
        <v>0.34762041458035697</v>
      </c>
      <c r="AF9" s="16">
        <v>0.283289945123394</v>
      </c>
      <c r="AG9" s="16"/>
      <c r="AH9" s="16">
        <v>0.33163169427452199</v>
      </c>
      <c r="AI9" s="16">
        <v>0.26434319262754602</v>
      </c>
      <c r="AJ9" s="16"/>
      <c r="AK9" s="16">
        <v>0.35937204354507502</v>
      </c>
      <c r="AL9" s="16">
        <v>0.28104525314204198</v>
      </c>
      <c r="AM9" s="16"/>
      <c r="AN9" s="16">
        <v>0.35273496407897997</v>
      </c>
      <c r="AO9" s="16">
        <v>0.26352644630907102</v>
      </c>
      <c r="AP9" s="16"/>
      <c r="AQ9" s="16">
        <v>0.30548365207770301</v>
      </c>
      <c r="AR9" s="16">
        <v>0.214230518968826</v>
      </c>
      <c r="AS9" s="16">
        <v>0.36820992698725902</v>
      </c>
      <c r="AT9" s="16"/>
      <c r="AU9" s="16">
        <v>0.317186797610164</v>
      </c>
      <c r="AV9" s="16">
        <v>0.23500626718769299</v>
      </c>
      <c r="AW9" s="16"/>
      <c r="AX9" s="16">
        <v>0.30487575578077702</v>
      </c>
      <c r="AY9" s="16">
        <v>0.11189966374193699</v>
      </c>
      <c r="AZ9" s="16"/>
      <c r="BA9" s="16">
        <v>0.36664160951013303</v>
      </c>
      <c r="BB9" s="16">
        <v>0.39071140034517998</v>
      </c>
      <c r="BC9" s="16"/>
      <c r="BD9" s="16">
        <v>0.34423210682135402</v>
      </c>
      <c r="BE9" s="16">
        <v>0.25922187917663198</v>
      </c>
    </row>
    <row r="10" spans="2:57" x14ac:dyDescent="0.35">
      <c r="B10" s="19" t="s">
        <v>132</v>
      </c>
      <c r="C10" s="16">
        <v>0.23538968038862099</v>
      </c>
      <c r="D10" s="16">
        <v>0.25211251869679102</v>
      </c>
      <c r="E10" s="16">
        <v>0.22044035388413799</v>
      </c>
      <c r="F10" s="16"/>
      <c r="G10" s="16">
        <v>0.39751222352035898</v>
      </c>
      <c r="H10" s="16">
        <v>0.29047492018618698</v>
      </c>
      <c r="I10" s="16">
        <v>0.19632045579341001</v>
      </c>
      <c r="J10" s="16">
        <v>0.19518643225859</v>
      </c>
      <c r="K10" s="16">
        <v>0.212234260272368</v>
      </c>
      <c r="L10" s="16">
        <v>0.169449320594738</v>
      </c>
      <c r="M10" s="16"/>
      <c r="N10" s="16">
        <v>0.25985866908333799</v>
      </c>
      <c r="O10" s="16">
        <v>0.26942407877103702</v>
      </c>
      <c r="P10" s="16">
        <v>0.21225743027090499</v>
      </c>
      <c r="Q10" s="16">
        <v>0.22456488187517001</v>
      </c>
      <c r="R10" s="16"/>
      <c r="S10" s="16">
        <v>0.24007850057899099</v>
      </c>
      <c r="T10" s="16">
        <v>0.22857936562843401</v>
      </c>
      <c r="U10" s="16"/>
      <c r="V10" s="16">
        <v>0.18816199066602299</v>
      </c>
      <c r="W10" s="16">
        <v>0.229965209545691</v>
      </c>
      <c r="X10" s="16">
        <v>0.255425409862578</v>
      </c>
      <c r="Y10" s="16">
        <v>0.37528530103876701</v>
      </c>
      <c r="Z10" s="16"/>
      <c r="AA10" s="16">
        <v>0.23019256155984499</v>
      </c>
      <c r="AB10" s="16">
        <v>0.18319861688436401</v>
      </c>
      <c r="AC10" s="16">
        <v>0.17718326122222999</v>
      </c>
      <c r="AD10" s="16">
        <v>0.28081970842299703</v>
      </c>
      <c r="AE10" s="16">
        <v>0.275278707444579</v>
      </c>
      <c r="AF10" s="16">
        <v>0.34098610686589897</v>
      </c>
      <c r="AG10" s="16"/>
      <c r="AH10" s="16">
        <v>0.22814499025388599</v>
      </c>
      <c r="AI10" s="16">
        <v>0.26527649179331098</v>
      </c>
      <c r="AJ10" s="16"/>
      <c r="AK10" s="16">
        <v>0.21922593468433699</v>
      </c>
      <c r="AL10" s="16">
        <v>0.273517217423703</v>
      </c>
      <c r="AM10" s="16"/>
      <c r="AN10" s="16">
        <v>0.235525683613513</v>
      </c>
      <c r="AO10" s="16">
        <v>0.25985113752507299</v>
      </c>
      <c r="AP10" s="16"/>
      <c r="AQ10" s="16">
        <v>0.25499113281227398</v>
      </c>
      <c r="AR10" s="16">
        <v>0.21943716055644999</v>
      </c>
      <c r="AS10" s="16">
        <v>0.26869430478499301</v>
      </c>
      <c r="AT10" s="16"/>
      <c r="AU10" s="16">
        <v>0.24034616408068701</v>
      </c>
      <c r="AV10" s="16">
        <v>0.22387160300345499</v>
      </c>
      <c r="AW10" s="16"/>
      <c r="AX10" s="16">
        <v>0.25059270337828299</v>
      </c>
      <c r="AY10" s="16">
        <v>0.149005082734945</v>
      </c>
      <c r="AZ10" s="16"/>
      <c r="BA10" s="16">
        <v>0.25931565488770703</v>
      </c>
      <c r="BB10" s="16">
        <v>0.24648124854141401</v>
      </c>
      <c r="BC10" s="16"/>
      <c r="BD10" s="16">
        <v>0.20501276061555901</v>
      </c>
      <c r="BE10" s="16">
        <v>0.26312273685625098</v>
      </c>
    </row>
    <row r="11" spans="2:57" x14ac:dyDescent="0.35">
      <c r="B11" s="19" t="s">
        <v>133</v>
      </c>
      <c r="C11" s="16">
        <v>9.1641967257515694E-2</v>
      </c>
      <c r="D11" s="16">
        <v>8.2882845379847303E-2</v>
      </c>
      <c r="E11" s="16">
        <v>0.100178800664999</v>
      </c>
      <c r="F11" s="16"/>
      <c r="G11" s="16">
        <v>0.113172616121377</v>
      </c>
      <c r="H11" s="16">
        <v>0.104465287419945</v>
      </c>
      <c r="I11" s="16">
        <v>4.0356769821603501E-2</v>
      </c>
      <c r="J11" s="16">
        <v>7.52283988570564E-2</v>
      </c>
      <c r="K11" s="16">
        <v>0.15035633660487499</v>
      </c>
      <c r="L11" s="16">
        <v>7.4062807666673197E-2</v>
      </c>
      <c r="M11" s="16"/>
      <c r="N11" s="16">
        <v>9.1987775651240597E-2</v>
      </c>
      <c r="O11" s="16">
        <v>5.0181282846829801E-2</v>
      </c>
      <c r="P11" s="16">
        <v>8.2869718254425906E-2</v>
      </c>
      <c r="Q11" s="16">
        <v>0.14388115836934601</v>
      </c>
      <c r="R11" s="16"/>
      <c r="S11" s="16">
        <v>9.1897263492719206E-2</v>
      </c>
      <c r="T11" s="16">
        <v>8.98707570272963E-2</v>
      </c>
      <c r="U11" s="16"/>
      <c r="V11" s="16">
        <v>8.3785205878556396E-2</v>
      </c>
      <c r="W11" s="16">
        <v>0.110450779681648</v>
      </c>
      <c r="X11" s="16">
        <v>8.6282619331607899E-2</v>
      </c>
      <c r="Y11" s="16">
        <v>2.0165916558449098E-2</v>
      </c>
      <c r="Z11" s="16"/>
      <c r="AA11" s="16">
        <v>0.10334415815563799</v>
      </c>
      <c r="AB11" s="16">
        <v>0.117308217909055</v>
      </c>
      <c r="AC11" s="16">
        <v>4.29889578864057E-2</v>
      </c>
      <c r="AD11" s="16">
        <v>8.6511415901008096E-2</v>
      </c>
      <c r="AE11" s="16">
        <v>7.9563395473420007E-2</v>
      </c>
      <c r="AF11" s="16">
        <v>5.5279444675859199E-2</v>
      </c>
      <c r="AG11" s="16"/>
      <c r="AH11" s="16">
        <v>8.0399342071838603E-2</v>
      </c>
      <c r="AI11" s="16">
        <v>6.97746017356181E-2</v>
      </c>
      <c r="AJ11" s="16"/>
      <c r="AK11" s="16">
        <v>7.57836074500568E-2</v>
      </c>
      <c r="AL11" s="16">
        <v>7.3635194964726494E-2</v>
      </c>
      <c r="AM11" s="16"/>
      <c r="AN11" s="16">
        <v>6.7846027597460001E-2</v>
      </c>
      <c r="AO11" s="16">
        <v>8.1501627200178797E-2</v>
      </c>
      <c r="AP11" s="16"/>
      <c r="AQ11" s="16">
        <v>9.1021382277503005E-2</v>
      </c>
      <c r="AR11" s="16">
        <v>0.11535562533445699</v>
      </c>
      <c r="AS11" s="16">
        <v>7.1058308328090403E-2</v>
      </c>
      <c r="AT11" s="16"/>
      <c r="AU11" s="16">
        <v>8.3750633076860995E-2</v>
      </c>
      <c r="AV11" s="16">
        <v>0.103244585389577</v>
      </c>
      <c r="AW11" s="16"/>
      <c r="AX11" s="16">
        <v>7.9732186278025294E-2</v>
      </c>
      <c r="AY11" s="16">
        <v>0.18481350326006499</v>
      </c>
      <c r="AZ11" s="16"/>
      <c r="BA11" s="16">
        <v>7.2266262960159797E-2</v>
      </c>
      <c r="BB11" s="16">
        <v>9.7307133292894601E-2</v>
      </c>
      <c r="BC11" s="16"/>
      <c r="BD11" s="16">
        <v>8.4693780232785801E-2</v>
      </c>
      <c r="BE11" s="16">
        <v>9.85486397635182E-2</v>
      </c>
    </row>
    <row r="12" spans="2:57" x14ac:dyDescent="0.35">
      <c r="B12" s="19" t="s">
        <v>134</v>
      </c>
      <c r="C12" s="16">
        <v>0.38879539604016999</v>
      </c>
      <c r="D12" s="16">
        <v>0.39321779495708897</v>
      </c>
      <c r="E12" s="16">
        <v>0.38145371326730698</v>
      </c>
      <c r="F12" s="16"/>
      <c r="G12" s="16">
        <v>0.156710843418221</v>
      </c>
      <c r="H12" s="16">
        <v>0.21592730000929899</v>
      </c>
      <c r="I12" s="16">
        <v>0.35811894477435702</v>
      </c>
      <c r="J12" s="16">
        <v>0.512662492689126</v>
      </c>
      <c r="K12" s="16">
        <v>0.47662020034980401</v>
      </c>
      <c r="L12" s="16">
        <v>0.54600993512135998</v>
      </c>
      <c r="M12" s="16"/>
      <c r="N12" s="16">
        <v>0.35973652587864702</v>
      </c>
      <c r="O12" s="16">
        <v>0.44306227967637302</v>
      </c>
      <c r="P12" s="16">
        <v>0.37923285379932797</v>
      </c>
      <c r="Q12" s="16">
        <v>0.377028367356114</v>
      </c>
      <c r="R12" s="16"/>
      <c r="S12" s="16">
        <v>0.41444954707385101</v>
      </c>
      <c r="T12" s="16">
        <v>0.35016696840780998</v>
      </c>
      <c r="U12" s="16"/>
      <c r="V12" s="16">
        <v>0.51470522498922699</v>
      </c>
      <c r="W12" s="16">
        <v>0.41694658760455</v>
      </c>
      <c r="X12" s="16">
        <v>0.30408146111315798</v>
      </c>
      <c r="Y12" s="16">
        <v>0.148505438617309</v>
      </c>
      <c r="Z12" s="16"/>
      <c r="AA12" s="16">
        <v>0.43584800858682099</v>
      </c>
      <c r="AB12" s="16">
        <v>0.46351254578265699</v>
      </c>
      <c r="AC12" s="16">
        <v>0.42119096476970902</v>
      </c>
      <c r="AD12" s="16">
        <v>0.29150592635109202</v>
      </c>
      <c r="AE12" s="16">
        <v>0.28882850046587299</v>
      </c>
      <c r="AF12" s="16">
        <v>0.32044450333484797</v>
      </c>
      <c r="AG12" s="16"/>
      <c r="AH12" s="16">
        <v>0.35812105565876001</v>
      </c>
      <c r="AI12" s="16">
        <v>0.39638369522743</v>
      </c>
      <c r="AJ12" s="16"/>
      <c r="AK12" s="16">
        <v>0.34357212656962699</v>
      </c>
      <c r="AL12" s="16">
        <v>0.36704153693680402</v>
      </c>
      <c r="AM12" s="16"/>
      <c r="AN12" s="16">
        <v>0.34181656996266901</v>
      </c>
      <c r="AO12" s="16">
        <v>0.39154496270449302</v>
      </c>
      <c r="AP12" s="16"/>
      <c r="AQ12" s="16">
        <v>0.34850383283252001</v>
      </c>
      <c r="AR12" s="16">
        <v>0.44903965715452698</v>
      </c>
      <c r="AS12" s="16">
        <v>0.28767448733636503</v>
      </c>
      <c r="AT12" s="16"/>
      <c r="AU12" s="16">
        <v>0.35506660146648999</v>
      </c>
      <c r="AV12" s="16">
        <v>0.43448082566340701</v>
      </c>
      <c r="AW12" s="16"/>
      <c r="AX12" s="16">
        <v>0.36072024935313102</v>
      </c>
      <c r="AY12" s="16">
        <v>0.55428175026305204</v>
      </c>
      <c r="AZ12" s="16"/>
      <c r="BA12" s="16">
        <v>0.30177647264200103</v>
      </c>
      <c r="BB12" s="16">
        <v>0.26550021782051098</v>
      </c>
      <c r="BC12" s="16"/>
      <c r="BD12" s="16">
        <v>0.36411732485819298</v>
      </c>
      <c r="BE12" s="16">
        <v>0.37910674420359902</v>
      </c>
    </row>
    <row r="13" spans="2:57" x14ac:dyDescent="0.35">
      <c r="B13" s="19" t="s">
        <v>110</v>
      </c>
      <c r="C13" s="20">
        <v>3.5242369236469198E-3</v>
      </c>
      <c r="D13" s="20">
        <v>3.1447111169715701E-3</v>
      </c>
      <c r="E13" s="20">
        <v>3.8892713129420001E-3</v>
      </c>
      <c r="F13" s="20"/>
      <c r="G13" s="20">
        <v>0</v>
      </c>
      <c r="H13" s="20">
        <v>0</v>
      </c>
      <c r="I13" s="20">
        <v>1.5750813100430801E-2</v>
      </c>
      <c r="J13" s="20">
        <v>0</v>
      </c>
      <c r="K13" s="20">
        <v>0</v>
      </c>
      <c r="L13" s="20">
        <v>4.1665712498589096E-3</v>
      </c>
      <c r="M13" s="20"/>
      <c r="N13" s="20">
        <v>0</v>
      </c>
      <c r="O13" s="20">
        <v>0</v>
      </c>
      <c r="P13" s="20">
        <v>5.9440330126148402E-3</v>
      </c>
      <c r="Q13" s="20">
        <v>5.3478640257188098E-3</v>
      </c>
      <c r="R13" s="20"/>
      <c r="S13" s="20">
        <v>3.4393283023231502E-3</v>
      </c>
      <c r="T13" s="20">
        <v>3.6594009864023198E-3</v>
      </c>
      <c r="U13" s="20"/>
      <c r="V13" s="20">
        <v>5.1889817190625201E-3</v>
      </c>
      <c r="W13" s="20">
        <v>6.2220415299529402E-3</v>
      </c>
      <c r="X13" s="20">
        <v>0</v>
      </c>
      <c r="Y13" s="20">
        <v>0</v>
      </c>
      <c r="Z13" s="20"/>
      <c r="AA13" s="20">
        <v>0</v>
      </c>
      <c r="AB13" s="20">
        <v>1.53531969195986E-2</v>
      </c>
      <c r="AC13" s="20">
        <v>0</v>
      </c>
      <c r="AD13" s="20">
        <v>0</v>
      </c>
      <c r="AE13" s="20">
        <v>8.7089820357701599E-3</v>
      </c>
      <c r="AF13" s="20">
        <v>0</v>
      </c>
      <c r="AG13" s="20"/>
      <c r="AH13" s="20">
        <v>1.7029177409934699E-3</v>
      </c>
      <c r="AI13" s="20">
        <v>4.22201861609492E-3</v>
      </c>
      <c r="AJ13" s="20"/>
      <c r="AK13" s="20">
        <v>2.0462877509039002E-3</v>
      </c>
      <c r="AL13" s="20">
        <v>4.7607975327249603E-3</v>
      </c>
      <c r="AM13" s="20"/>
      <c r="AN13" s="20">
        <v>2.0767547473780801E-3</v>
      </c>
      <c r="AO13" s="20">
        <v>3.5758262611849602E-3</v>
      </c>
      <c r="AP13" s="20"/>
      <c r="AQ13" s="20">
        <v>0</v>
      </c>
      <c r="AR13" s="20">
        <v>1.93703798574034E-3</v>
      </c>
      <c r="AS13" s="20">
        <v>4.3629725632923604E-3</v>
      </c>
      <c r="AT13" s="20"/>
      <c r="AU13" s="20">
        <v>3.6498037657976901E-3</v>
      </c>
      <c r="AV13" s="20">
        <v>3.39671875586803E-3</v>
      </c>
      <c r="AW13" s="20"/>
      <c r="AX13" s="20">
        <v>4.0791052097830897E-3</v>
      </c>
      <c r="AY13" s="20">
        <v>0</v>
      </c>
      <c r="AZ13" s="20"/>
      <c r="BA13" s="20">
        <v>0</v>
      </c>
      <c r="BB13" s="20">
        <v>0</v>
      </c>
      <c r="BC13" s="20"/>
      <c r="BD13" s="20">
        <v>1.94402747210832E-3</v>
      </c>
      <c r="BE13" s="20">
        <v>0</v>
      </c>
    </row>
    <row r="14" spans="2:57" x14ac:dyDescent="0.35">
      <c r="B14" s="21" t="s">
        <v>15</v>
      </c>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B2:BE18"/>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135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817</v>
      </c>
      <c r="D7" s="13">
        <v>385</v>
      </c>
      <c r="E7" s="13">
        <v>428</v>
      </c>
      <c r="F7" s="13"/>
      <c r="G7" s="13">
        <v>91</v>
      </c>
      <c r="H7" s="13">
        <v>135</v>
      </c>
      <c r="I7" s="13">
        <v>129</v>
      </c>
      <c r="J7" s="13">
        <v>132</v>
      </c>
      <c r="K7" s="13">
        <v>147</v>
      </c>
      <c r="L7" s="13">
        <v>183</v>
      </c>
      <c r="M7" s="13"/>
      <c r="N7" s="13">
        <v>156</v>
      </c>
      <c r="O7" s="13">
        <v>183</v>
      </c>
      <c r="P7" s="13">
        <v>324</v>
      </c>
      <c r="Q7" s="13">
        <v>154</v>
      </c>
      <c r="R7" s="13"/>
      <c r="S7" s="13">
        <v>604</v>
      </c>
      <c r="T7" s="13">
        <v>212</v>
      </c>
      <c r="U7" s="13"/>
      <c r="V7" s="13">
        <v>168</v>
      </c>
      <c r="W7" s="13">
        <v>302</v>
      </c>
      <c r="X7" s="13">
        <v>303</v>
      </c>
      <c r="Y7" s="13">
        <v>44</v>
      </c>
      <c r="Z7" s="13"/>
      <c r="AA7" s="13">
        <v>206</v>
      </c>
      <c r="AB7" s="13">
        <v>192</v>
      </c>
      <c r="AC7" s="13">
        <v>76</v>
      </c>
      <c r="AD7" s="13">
        <v>210</v>
      </c>
      <c r="AE7" s="13">
        <v>104</v>
      </c>
      <c r="AF7" s="13">
        <v>29</v>
      </c>
      <c r="AG7" s="13"/>
      <c r="AH7" s="13">
        <v>393</v>
      </c>
      <c r="AI7" s="13">
        <v>265</v>
      </c>
      <c r="AJ7" s="13"/>
      <c r="AK7" s="13">
        <v>322</v>
      </c>
      <c r="AL7" s="13">
        <v>242</v>
      </c>
      <c r="AM7" s="13"/>
      <c r="AN7" s="13">
        <v>334</v>
      </c>
      <c r="AO7" s="13">
        <v>299</v>
      </c>
      <c r="AP7" s="13"/>
      <c r="AQ7" s="13">
        <v>179</v>
      </c>
      <c r="AR7" s="13">
        <v>332</v>
      </c>
      <c r="AS7" s="13">
        <v>256</v>
      </c>
      <c r="AT7" s="13"/>
      <c r="AU7" s="13">
        <v>476</v>
      </c>
      <c r="AV7" s="13">
        <v>339</v>
      </c>
      <c r="AW7" s="13"/>
      <c r="AX7" s="13">
        <v>698</v>
      </c>
      <c r="AY7" s="13">
        <v>108</v>
      </c>
      <c r="AZ7" s="13"/>
      <c r="BA7" s="13">
        <v>280</v>
      </c>
      <c r="BB7" s="13">
        <v>67</v>
      </c>
      <c r="BC7" s="13"/>
      <c r="BD7" s="13">
        <v>366</v>
      </c>
      <c r="BE7" s="13">
        <v>309</v>
      </c>
    </row>
    <row r="8" spans="2:57" ht="30" customHeight="1" x14ac:dyDescent="0.35">
      <c r="B8" s="14" t="s">
        <v>84</v>
      </c>
      <c r="C8" s="14">
        <v>799</v>
      </c>
      <c r="D8" s="14">
        <v>381</v>
      </c>
      <c r="E8" s="14">
        <v>414</v>
      </c>
      <c r="F8" s="14"/>
      <c r="G8" s="14">
        <v>91</v>
      </c>
      <c r="H8" s="14">
        <v>135</v>
      </c>
      <c r="I8" s="14">
        <v>134</v>
      </c>
      <c r="J8" s="14">
        <v>126</v>
      </c>
      <c r="K8" s="14">
        <v>136</v>
      </c>
      <c r="L8" s="14">
        <v>178</v>
      </c>
      <c r="M8" s="14"/>
      <c r="N8" s="14">
        <v>136</v>
      </c>
      <c r="O8" s="14">
        <v>171</v>
      </c>
      <c r="P8" s="14">
        <v>304</v>
      </c>
      <c r="Q8" s="14">
        <v>188</v>
      </c>
      <c r="R8" s="14"/>
      <c r="S8" s="14">
        <v>503</v>
      </c>
      <c r="T8" s="14">
        <v>295</v>
      </c>
      <c r="U8" s="14"/>
      <c r="V8" s="14">
        <v>192</v>
      </c>
      <c r="W8" s="14">
        <v>302</v>
      </c>
      <c r="X8" s="14">
        <v>268</v>
      </c>
      <c r="Y8" s="14">
        <v>37</v>
      </c>
      <c r="Z8" s="14"/>
      <c r="AA8" s="14">
        <v>291</v>
      </c>
      <c r="AB8" s="14">
        <v>147</v>
      </c>
      <c r="AC8" s="14">
        <v>85</v>
      </c>
      <c r="AD8" s="14">
        <v>177</v>
      </c>
      <c r="AE8" s="14">
        <v>76</v>
      </c>
      <c r="AF8" s="14">
        <v>23</v>
      </c>
      <c r="AG8" s="14"/>
      <c r="AH8" s="14">
        <v>385</v>
      </c>
      <c r="AI8" s="14">
        <v>240</v>
      </c>
      <c r="AJ8" s="14"/>
      <c r="AK8" s="14">
        <v>323</v>
      </c>
      <c r="AL8" s="14">
        <v>218</v>
      </c>
      <c r="AM8" s="14"/>
      <c r="AN8" s="14">
        <v>322</v>
      </c>
      <c r="AO8" s="14">
        <v>285</v>
      </c>
      <c r="AP8" s="14"/>
      <c r="AQ8" s="14">
        <v>165</v>
      </c>
      <c r="AR8" s="14">
        <v>349</v>
      </c>
      <c r="AS8" s="14">
        <v>233</v>
      </c>
      <c r="AT8" s="14"/>
      <c r="AU8" s="14">
        <v>451</v>
      </c>
      <c r="AV8" s="14">
        <v>345</v>
      </c>
      <c r="AW8" s="14"/>
      <c r="AX8" s="14">
        <v>684</v>
      </c>
      <c r="AY8" s="14">
        <v>101</v>
      </c>
      <c r="AZ8" s="14"/>
      <c r="BA8" s="14">
        <v>264</v>
      </c>
      <c r="BB8" s="14">
        <v>67</v>
      </c>
      <c r="BC8" s="14"/>
      <c r="BD8" s="14">
        <v>365</v>
      </c>
      <c r="BE8" s="14">
        <v>288</v>
      </c>
    </row>
    <row r="9" spans="2:57" x14ac:dyDescent="0.35">
      <c r="B9" s="19" t="s">
        <v>131</v>
      </c>
      <c r="C9" s="16">
        <v>0.234146444354178</v>
      </c>
      <c r="D9" s="16">
        <v>0.25865652317651999</v>
      </c>
      <c r="E9" s="16">
        <v>0.211084825602006</v>
      </c>
      <c r="F9" s="16"/>
      <c r="G9" s="16">
        <v>0.23147296994677399</v>
      </c>
      <c r="H9" s="16">
        <v>0.26365193652949198</v>
      </c>
      <c r="I9" s="16">
        <v>0.29337906931309099</v>
      </c>
      <c r="J9" s="16">
        <v>0.191003008492551</v>
      </c>
      <c r="K9" s="16">
        <v>0.22731430488349999</v>
      </c>
      <c r="L9" s="16">
        <v>0.204138757802038</v>
      </c>
      <c r="M9" s="16"/>
      <c r="N9" s="16">
        <v>0.248671046473388</v>
      </c>
      <c r="O9" s="16">
        <v>0.21049094891287301</v>
      </c>
      <c r="P9" s="16">
        <v>0.215477476306555</v>
      </c>
      <c r="Q9" s="16">
        <v>0.27528992537929903</v>
      </c>
      <c r="R9" s="16"/>
      <c r="S9" s="16">
        <v>0.235562167646344</v>
      </c>
      <c r="T9" s="16">
        <v>0.23280613959777199</v>
      </c>
      <c r="U9" s="16"/>
      <c r="V9" s="16">
        <v>0.16230940784201101</v>
      </c>
      <c r="W9" s="16">
        <v>0.20079357573727599</v>
      </c>
      <c r="X9" s="16">
        <v>0.31579704699000699</v>
      </c>
      <c r="Y9" s="16">
        <v>0.28805240226426299</v>
      </c>
      <c r="Z9" s="16"/>
      <c r="AA9" s="16">
        <v>0.17408951099650999</v>
      </c>
      <c r="AB9" s="16">
        <v>0.186040531394146</v>
      </c>
      <c r="AC9" s="16">
        <v>0.206405758039542</v>
      </c>
      <c r="AD9" s="16">
        <v>0.34899565486836298</v>
      </c>
      <c r="AE9" s="16">
        <v>0.32164599488669898</v>
      </c>
      <c r="AF9" s="16">
        <v>0.22867085682325</v>
      </c>
      <c r="AG9" s="16"/>
      <c r="AH9" s="16">
        <v>0.27775696315647902</v>
      </c>
      <c r="AI9" s="16">
        <v>0.242808321898909</v>
      </c>
      <c r="AJ9" s="16"/>
      <c r="AK9" s="16">
        <v>0.25977956997191298</v>
      </c>
      <c r="AL9" s="16">
        <v>0.227214419602453</v>
      </c>
      <c r="AM9" s="16"/>
      <c r="AN9" s="16">
        <v>0.274192072966712</v>
      </c>
      <c r="AO9" s="16">
        <v>0.22487025367125901</v>
      </c>
      <c r="AP9" s="16"/>
      <c r="AQ9" s="16">
        <v>0.25579391223686698</v>
      </c>
      <c r="AR9" s="16">
        <v>0.22313729513140501</v>
      </c>
      <c r="AS9" s="16">
        <v>0.24255681758546299</v>
      </c>
      <c r="AT9" s="16"/>
      <c r="AU9" s="16">
        <v>0.28141675923059301</v>
      </c>
      <c r="AV9" s="16">
        <v>0.16795274193543899</v>
      </c>
      <c r="AW9" s="16"/>
      <c r="AX9" s="16">
        <v>0.25153797532815197</v>
      </c>
      <c r="AY9" s="16">
        <v>0.13163385420245799</v>
      </c>
      <c r="AZ9" s="16"/>
      <c r="BA9" s="16">
        <v>0.32583699827685703</v>
      </c>
      <c r="BB9" s="16">
        <v>0.26527261751703202</v>
      </c>
      <c r="BC9" s="16"/>
      <c r="BD9" s="16">
        <v>0.27808429791134098</v>
      </c>
      <c r="BE9" s="16">
        <v>0.216374700709383</v>
      </c>
    </row>
    <row r="10" spans="2:57" x14ac:dyDescent="0.35">
      <c r="B10" s="19" t="s">
        <v>132</v>
      </c>
      <c r="C10" s="16">
        <v>0.237203357221167</v>
      </c>
      <c r="D10" s="16">
        <v>0.268811672298366</v>
      </c>
      <c r="E10" s="16">
        <v>0.21053681215683401</v>
      </c>
      <c r="F10" s="16"/>
      <c r="G10" s="16">
        <v>0.32071909556634598</v>
      </c>
      <c r="H10" s="16">
        <v>0.311962210393119</v>
      </c>
      <c r="I10" s="16">
        <v>0.265359349929156</v>
      </c>
      <c r="J10" s="16">
        <v>0.28288235336065898</v>
      </c>
      <c r="K10" s="16">
        <v>0.19258328751787099</v>
      </c>
      <c r="L10" s="16">
        <v>0.11837510205241</v>
      </c>
      <c r="M10" s="16"/>
      <c r="N10" s="16">
        <v>0.247492280754428</v>
      </c>
      <c r="O10" s="16">
        <v>0.242438457424342</v>
      </c>
      <c r="P10" s="16">
        <v>0.24556268978479601</v>
      </c>
      <c r="Q10" s="16">
        <v>0.21149626211271599</v>
      </c>
      <c r="R10" s="16"/>
      <c r="S10" s="16">
        <v>0.227698066466825</v>
      </c>
      <c r="T10" s="16">
        <v>0.254507824440799</v>
      </c>
      <c r="U10" s="16"/>
      <c r="V10" s="16">
        <v>0.24216254449159799</v>
      </c>
      <c r="W10" s="16">
        <v>0.22009454538689799</v>
      </c>
      <c r="X10" s="16">
        <v>0.242536767253762</v>
      </c>
      <c r="Y10" s="16">
        <v>0.31210334857668498</v>
      </c>
      <c r="Z10" s="16"/>
      <c r="AA10" s="16">
        <v>0.23318465773191599</v>
      </c>
      <c r="AB10" s="16">
        <v>0.24635982951437599</v>
      </c>
      <c r="AC10" s="16">
        <v>0.22487795214835199</v>
      </c>
      <c r="AD10" s="16">
        <v>0.243097049490719</v>
      </c>
      <c r="AE10" s="16">
        <v>0.238869459875516</v>
      </c>
      <c r="AF10" s="16">
        <v>0.224403935735974</v>
      </c>
      <c r="AG10" s="16"/>
      <c r="AH10" s="16">
        <v>0.23005986147614499</v>
      </c>
      <c r="AI10" s="16">
        <v>0.26983152014448802</v>
      </c>
      <c r="AJ10" s="16"/>
      <c r="AK10" s="16">
        <v>0.22989143066496101</v>
      </c>
      <c r="AL10" s="16">
        <v>0.29180591883718299</v>
      </c>
      <c r="AM10" s="16"/>
      <c r="AN10" s="16">
        <v>0.23423927449805201</v>
      </c>
      <c r="AO10" s="16">
        <v>0.26359424182615299</v>
      </c>
      <c r="AP10" s="16"/>
      <c r="AQ10" s="16">
        <v>0.22281363528554099</v>
      </c>
      <c r="AR10" s="16">
        <v>0.206243407332205</v>
      </c>
      <c r="AS10" s="16">
        <v>0.30738082598829197</v>
      </c>
      <c r="AT10" s="16"/>
      <c r="AU10" s="16">
        <v>0.24256276741827101</v>
      </c>
      <c r="AV10" s="16">
        <v>0.23260594618417499</v>
      </c>
      <c r="AW10" s="16"/>
      <c r="AX10" s="16">
        <v>0.24212852098225299</v>
      </c>
      <c r="AY10" s="16">
        <v>0.195969698274015</v>
      </c>
      <c r="AZ10" s="16"/>
      <c r="BA10" s="16">
        <v>0.25049318802938397</v>
      </c>
      <c r="BB10" s="16">
        <v>0.26594894707328798</v>
      </c>
      <c r="BC10" s="16"/>
      <c r="BD10" s="16">
        <v>0.22398770832706799</v>
      </c>
      <c r="BE10" s="16">
        <v>0.258857915268211</v>
      </c>
    </row>
    <row r="11" spans="2:57" x14ac:dyDescent="0.35">
      <c r="B11" s="19" t="s">
        <v>133</v>
      </c>
      <c r="C11" s="16">
        <v>8.8515263871081606E-2</v>
      </c>
      <c r="D11" s="16">
        <v>7.4776315489691006E-2</v>
      </c>
      <c r="E11" s="16">
        <v>0.100453056367207</v>
      </c>
      <c r="F11" s="16"/>
      <c r="G11" s="16">
        <v>9.7219816465636405E-2</v>
      </c>
      <c r="H11" s="16">
        <v>0.115184673042192</v>
      </c>
      <c r="I11" s="16">
        <v>9.0202925614283794E-2</v>
      </c>
      <c r="J11" s="16">
        <v>7.5839565050907595E-2</v>
      </c>
      <c r="K11" s="16">
        <v>6.10305056764203E-2</v>
      </c>
      <c r="L11" s="16">
        <v>9.2500008728343505E-2</v>
      </c>
      <c r="M11" s="16"/>
      <c r="N11" s="16">
        <v>0.100344056477151</v>
      </c>
      <c r="O11" s="16">
        <v>6.3817757100526201E-2</v>
      </c>
      <c r="P11" s="16">
        <v>7.7656767372429603E-2</v>
      </c>
      <c r="Q11" s="16">
        <v>0.119946757135959</v>
      </c>
      <c r="R11" s="16"/>
      <c r="S11" s="16">
        <v>8.6885297650601198E-2</v>
      </c>
      <c r="T11" s="16">
        <v>9.1702240728801399E-2</v>
      </c>
      <c r="U11" s="16"/>
      <c r="V11" s="16">
        <v>8.45902818232281E-2</v>
      </c>
      <c r="W11" s="16">
        <v>0.112395848855049</v>
      </c>
      <c r="X11" s="16">
        <v>7.3960759406681995E-2</v>
      </c>
      <c r="Y11" s="16">
        <v>1.97317352984205E-2</v>
      </c>
      <c r="Z11" s="16"/>
      <c r="AA11" s="16">
        <v>7.8466391327948803E-2</v>
      </c>
      <c r="AB11" s="16">
        <v>0.120373970636576</v>
      </c>
      <c r="AC11" s="16">
        <v>0.155453722858267</v>
      </c>
      <c r="AD11" s="16">
        <v>6.8535048212113106E-2</v>
      </c>
      <c r="AE11" s="16">
        <v>6.4604892502392403E-2</v>
      </c>
      <c r="AF11" s="16">
        <v>0</v>
      </c>
      <c r="AG11" s="16"/>
      <c r="AH11" s="16">
        <v>7.2859957616148205E-2</v>
      </c>
      <c r="AI11" s="16">
        <v>7.1400264908049002E-2</v>
      </c>
      <c r="AJ11" s="16"/>
      <c r="AK11" s="16">
        <v>8.3523061226140893E-2</v>
      </c>
      <c r="AL11" s="16">
        <v>8.8343531537812797E-2</v>
      </c>
      <c r="AM11" s="16"/>
      <c r="AN11" s="16">
        <v>6.05112997513352E-2</v>
      </c>
      <c r="AO11" s="16">
        <v>9.9756326073286106E-2</v>
      </c>
      <c r="AP11" s="16"/>
      <c r="AQ11" s="16">
        <v>6.7457025243624097E-2</v>
      </c>
      <c r="AR11" s="16">
        <v>9.3414679422569397E-2</v>
      </c>
      <c r="AS11" s="16">
        <v>9.6012243597258601E-2</v>
      </c>
      <c r="AT11" s="16"/>
      <c r="AU11" s="16">
        <v>8.7963402919703698E-2</v>
      </c>
      <c r="AV11" s="16">
        <v>9.0137935438487901E-2</v>
      </c>
      <c r="AW11" s="16"/>
      <c r="AX11" s="16">
        <v>9.44822166346862E-2</v>
      </c>
      <c r="AY11" s="16">
        <v>6.1209612898709E-2</v>
      </c>
      <c r="AZ11" s="16"/>
      <c r="BA11" s="16">
        <v>7.7486691939042299E-2</v>
      </c>
      <c r="BB11" s="16">
        <v>0.14219312971542999</v>
      </c>
      <c r="BC11" s="16"/>
      <c r="BD11" s="16">
        <v>9.1283198313969E-2</v>
      </c>
      <c r="BE11" s="16">
        <v>8.8004710205802902E-2</v>
      </c>
    </row>
    <row r="12" spans="2:57" x14ac:dyDescent="0.35">
      <c r="B12" s="19" t="s">
        <v>134</v>
      </c>
      <c r="C12" s="16">
        <v>0.43532060854066101</v>
      </c>
      <c r="D12" s="16">
        <v>0.39522551459220501</v>
      </c>
      <c r="E12" s="16">
        <v>0.47096217878660102</v>
      </c>
      <c r="F12" s="16"/>
      <c r="G12" s="16">
        <v>0.35058811802124301</v>
      </c>
      <c r="H12" s="16">
        <v>0.287856493720207</v>
      </c>
      <c r="I12" s="16">
        <v>0.35105865514347001</v>
      </c>
      <c r="J12" s="16">
        <v>0.44261987242182499</v>
      </c>
      <c r="K12" s="16">
        <v>0.51907190192220898</v>
      </c>
      <c r="L12" s="16">
        <v>0.58498613141720901</v>
      </c>
      <c r="M12" s="16"/>
      <c r="N12" s="16">
        <v>0.40349261629503302</v>
      </c>
      <c r="O12" s="16">
        <v>0.48325283656225898</v>
      </c>
      <c r="P12" s="16">
        <v>0.458131410672941</v>
      </c>
      <c r="Q12" s="16">
        <v>0.37793663231970798</v>
      </c>
      <c r="R12" s="16"/>
      <c r="S12" s="16">
        <v>0.44412053758131698</v>
      </c>
      <c r="T12" s="16">
        <v>0.41771617148763102</v>
      </c>
      <c r="U12" s="16"/>
      <c r="V12" s="16">
        <v>0.50343585303318095</v>
      </c>
      <c r="W12" s="16">
        <v>0.461939373515245</v>
      </c>
      <c r="X12" s="16">
        <v>0.36410930914912498</v>
      </c>
      <c r="Y12" s="16">
        <v>0.380112513860631</v>
      </c>
      <c r="Z12" s="16"/>
      <c r="AA12" s="16">
        <v>0.50435470162101603</v>
      </c>
      <c r="AB12" s="16">
        <v>0.44065138078795302</v>
      </c>
      <c r="AC12" s="16">
        <v>0.41326256695383901</v>
      </c>
      <c r="AD12" s="16">
        <v>0.33937224742880501</v>
      </c>
      <c r="AE12" s="16">
        <v>0.37487965273539298</v>
      </c>
      <c r="AF12" s="16">
        <v>0.546925207440776</v>
      </c>
      <c r="AG12" s="16"/>
      <c r="AH12" s="16">
        <v>0.41932321775122799</v>
      </c>
      <c r="AI12" s="16">
        <v>0.40994265502858401</v>
      </c>
      <c r="AJ12" s="16"/>
      <c r="AK12" s="16">
        <v>0.42680593813698497</v>
      </c>
      <c r="AL12" s="16">
        <v>0.38603409381268</v>
      </c>
      <c r="AM12" s="16"/>
      <c r="AN12" s="16">
        <v>0.431057352783901</v>
      </c>
      <c r="AO12" s="16">
        <v>0.406714241308052</v>
      </c>
      <c r="AP12" s="16"/>
      <c r="AQ12" s="16">
        <v>0.45393542723396701</v>
      </c>
      <c r="AR12" s="16">
        <v>0.47030057758286598</v>
      </c>
      <c r="AS12" s="16">
        <v>0.34785017047557898</v>
      </c>
      <c r="AT12" s="16"/>
      <c r="AU12" s="16">
        <v>0.38592065685617899</v>
      </c>
      <c r="AV12" s="16">
        <v>0.50093681480355601</v>
      </c>
      <c r="AW12" s="16"/>
      <c r="AX12" s="16">
        <v>0.408331545050727</v>
      </c>
      <c r="AY12" s="16">
        <v>0.59687717434283405</v>
      </c>
      <c r="AZ12" s="16"/>
      <c r="BA12" s="16">
        <v>0.34071881913545199</v>
      </c>
      <c r="BB12" s="16">
        <v>0.32658530569424998</v>
      </c>
      <c r="BC12" s="16"/>
      <c r="BD12" s="16">
        <v>0.40400513477521399</v>
      </c>
      <c r="BE12" s="16">
        <v>0.42674415478795502</v>
      </c>
    </row>
    <row r="13" spans="2:57" x14ac:dyDescent="0.35">
      <c r="B13" s="19" t="s">
        <v>110</v>
      </c>
      <c r="C13" s="20">
        <v>4.8143260129125797E-3</v>
      </c>
      <c r="D13" s="20">
        <v>2.5299744432170901E-3</v>
      </c>
      <c r="E13" s="20">
        <v>6.9631270873519203E-3</v>
      </c>
      <c r="F13" s="20"/>
      <c r="G13" s="20">
        <v>0</v>
      </c>
      <c r="H13" s="20">
        <v>2.1344686314990299E-2</v>
      </c>
      <c r="I13" s="20">
        <v>0</v>
      </c>
      <c r="J13" s="20">
        <v>7.6552006740565302E-3</v>
      </c>
      <c r="K13" s="20">
        <v>0</v>
      </c>
      <c r="L13" s="20">
        <v>0</v>
      </c>
      <c r="M13" s="20"/>
      <c r="N13" s="20">
        <v>0</v>
      </c>
      <c r="O13" s="20">
        <v>0</v>
      </c>
      <c r="P13" s="20">
        <v>3.1716558632786298E-3</v>
      </c>
      <c r="Q13" s="20">
        <v>1.5330423052318E-2</v>
      </c>
      <c r="R13" s="20"/>
      <c r="S13" s="20">
        <v>5.7339306549126197E-3</v>
      </c>
      <c r="T13" s="20">
        <v>3.2676237449973198E-3</v>
      </c>
      <c r="U13" s="20"/>
      <c r="V13" s="20">
        <v>7.5019128099821798E-3</v>
      </c>
      <c r="W13" s="20">
        <v>4.7766565055325401E-3</v>
      </c>
      <c r="X13" s="20">
        <v>3.5961172004235001E-3</v>
      </c>
      <c r="Y13" s="20">
        <v>0</v>
      </c>
      <c r="Z13" s="20"/>
      <c r="AA13" s="20">
        <v>9.9047383226089705E-3</v>
      </c>
      <c r="AB13" s="20">
        <v>6.5742876669484997E-3</v>
      </c>
      <c r="AC13" s="20">
        <v>0</v>
      </c>
      <c r="AD13" s="20">
        <v>0</v>
      </c>
      <c r="AE13" s="20">
        <v>0</v>
      </c>
      <c r="AF13" s="20">
        <v>0</v>
      </c>
      <c r="AG13" s="20"/>
      <c r="AH13" s="20">
        <v>0</v>
      </c>
      <c r="AI13" s="20">
        <v>6.0172380199704301E-3</v>
      </c>
      <c r="AJ13" s="20"/>
      <c r="AK13" s="20">
        <v>0</v>
      </c>
      <c r="AL13" s="20">
        <v>6.6020362098711503E-3</v>
      </c>
      <c r="AM13" s="20"/>
      <c r="AN13" s="20">
        <v>0</v>
      </c>
      <c r="AO13" s="20">
        <v>5.0649371212502297E-3</v>
      </c>
      <c r="AP13" s="20"/>
      <c r="AQ13" s="20">
        <v>0</v>
      </c>
      <c r="AR13" s="20">
        <v>6.9040405309541801E-3</v>
      </c>
      <c r="AS13" s="20">
        <v>6.1999423534061602E-3</v>
      </c>
      <c r="AT13" s="20"/>
      <c r="AU13" s="20">
        <v>2.1364135752531899E-3</v>
      </c>
      <c r="AV13" s="20">
        <v>8.3665616383420908E-3</v>
      </c>
      <c r="AW13" s="20"/>
      <c r="AX13" s="20">
        <v>3.5197420041822398E-3</v>
      </c>
      <c r="AY13" s="20">
        <v>1.4309660281983799E-2</v>
      </c>
      <c r="AZ13" s="20"/>
      <c r="BA13" s="20">
        <v>5.4643026192651304E-3</v>
      </c>
      <c r="BB13" s="20">
        <v>0</v>
      </c>
      <c r="BC13" s="20"/>
      <c r="BD13" s="20">
        <v>2.63966067240774E-3</v>
      </c>
      <c r="BE13" s="20">
        <v>1.0018519028648899E-2</v>
      </c>
    </row>
    <row r="14" spans="2:57" x14ac:dyDescent="0.35">
      <c r="B14" s="21" t="s">
        <v>15</v>
      </c>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B2:BE18"/>
  <sheetViews>
    <sheetView showGridLines="0" topLeftCell="A3"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136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731</v>
      </c>
      <c r="D7" s="13">
        <v>348</v>
      </c>
      <c r="E7" s="13">
        <v>379</v>
      </c>
      <c r="F7" s="13"/>
      <c r="G7" s="13">
        <v>70</v>
      </c>
      <c r="H7" s="13">
        <v>124</v>
      </c>
      <c r="I7" s="13">
        <v>128</v>
      </c>
      <c r="J7" s="13">
        <v>122</v>
      </c>
      <c r="K7" s="13">
        <v>130</v>
      </c>
      <c r="L7" s="13">
        <v>157</v>
      </c>
      <c r="M7" s="13"/>
      <c r="N7" s="13">
        <v>142</v>
      </c>
      <c r="O7" s="13">
        <v>166</v>
      </c>
      <c r="P7" s="13">
        <v>283</v>
      </c>
      <c r="Q7" s="13">
        <v>140</v>
      </c>
      <c r="R7" s="13"/>
      <c r="S7" s="13">
        <v>529</v>
      </c>
      <c r="T7" s="13">
        <v>201</v>
      </c>
      <c r="U7" s="13"/>
      <c r="V7" s="13">
        <v>153</v>
      </c>
      <c r="W7" s="13">
        <v>274</v>
      </c>
      <c r="X7" s="13">
        <v>268</v>
      </c>
      <c r="Y7" s="13">
        <v>36</v>
      </c>
      <c r="Z7" s="13"/>
      <c r="AA7" s="13">
        <v>187</v>
      </c>
      <c r="AB7" s="13">
        <v>176</v>
      </c>
      <c r="AC7" s="13">
        <v>64</v>
      </c>
      <c r="AD7" s="13">
        <v>186</v>
      </c>
      <c r="AE7" s="13">
        <v>95</v>
      </c>
      <c r="AF7" s="13">
        <v>23</v>
      </c>
      <c r="AG7" s="13"/>
      <c r="AH7" s="13">
        <v>355</v>
      </c>
      <c r="AI7" s="13">
        <v>233</v>
      </c>
      <c r="AJ7" s="13"/>
      <c r="AK7" s="13">
        <v>284</v>
      </c>
      <c r="AL7" s="13">
        <v>213</v>
      </c>
      <c r="AM7" s="13"/>
      <c r="AN7" s="13">
        <v>300</v>
      </c>
      <c r="AO7" s="13">
        <v>260</v>
      </c>
      <c r="AP7" s="13"/>
      <c r="AQ7" s="13">
        <v>154</v>
      </c>
      <c r="AR7" s="13">
        <v>308</v>
      </c>
      <c r="AS7" s="13">
        <v>228</v>
      </c>
      <c r="AT7" s="13"/>
      <c r="AU7" s="13">
        <v>428</v>
      </c>
      <c r="AV7" s="13">
        <v>302</v>
      </c>
      <c r="AW7" s="13"/>
      <c r="AX7" s="13">
        <v>648</v>
      </c>
      <c r="AY7" s="13">
        <v>76</v>
      </c>
      <c r="AZ7" s="13"/>
      <c r="BA7" s="13">
        <v>264</v>
      </c>
      <c r="BB7" s="13">
        <v>64</v>
      </c>
      <c r="BC7" s="13"/>
      <c r="BD7" s="13">
        <v>346</v>
      </c>
      <c r="BE7" s="13">
        <v>269</v>
      </c>
    </row>
    <row r="8" spans="2:57" ht="30" customHeight="1" x14ac:dyDescent="0.35">
      <c r="B8" s="14" t="s">
        <v>84</v>
      </c>
      <c r="C8" s="14">
        <v>724</v>
      </c>
      <c r="D8" s="14">
        <v>347</v>
      </c>
      <c r="E8" s="14">
        <v>373</v>
      </c>
      <c r="F8" s="14"/>
      <c r="G8" s="14">
        <v>69</v>
      </c>
      <c r="H8" s="14">
        <v>123</v>
      </c>
      <c r="I8" s="14">
        <v>138</v>
      </c>
      <c r="J8" s="14">
        <v>118</v>
      </c>
      <c r="K8" s="14">
        <v>123</v>
      </c>
      <c r="L8" s="14">
        <v>153</v>
      </c>
      <c r="M8" s="14"/>
      <c r="N8" s="14">
        <v>123</v>
      </c>
      <c r="O8" s="14">
        <v>160</v>
      </c>
      <c r="P8" s="14">
        <v>267</v>
      </c>
      <c r="Q8" s="14">
        <v>174</v>
      </c>
      <c r="R8" s="14"/>
      <c r="S8" s="14">
        <v>442</v>
      </c>
      <c r="T8" s="14">
        <v>280</v>
      </c>
      <c r="U8" s="14"/>
      <c r="V8" s="14">
        <v>172</v>
      </c>
      <c r="W8" s="14">
        <v>279</v>
      </c>
      <c r="X8" s="14">
        <v>242</v>
      </c>
      <c r="Y8" s="14">
        <v>31</v>
      </c>
      <c r="Z8" s="14"/>
      <c r="AA8" s="14">
        <v>262</v>
      </c>
      <c r="AB8" s="14">
        <v>136</v>
      </c>
      <c r="AC8" s="14">
        <v>72</v>
      </c>
      <c r="AD8" s="14">
        <v>161</v>
      </c>
      <c r="AE8" s="14">
        <v>73</v>
      </c>
      <c r="AF8" s="14">
        <v>19</v>
      </c>
      <c r="AG8" s="14"/>
      <c r="AH8" s="14">
        <v>350</v>
      </c>
      <c r="AI8" s="14">
        <v>216</v>
      </c>
      <c r="AJ8" s="14"/>
      <c r="AK8" s="14">
        <v>291</v>
      </c>
      <c r="AL8" s="14">
        <v>197</v>
      </c>
      <c r="AM8" s="14"/>
      <c r="AN8" s="14">
        <v>297</v>
      </c>
      <c r="AO8" s="14">
        <v>249</v>
      </c>
      <c r="AP8" s="14"/>
      <c r="AQ8" s="14">
        <v>141</v>
      </c>
      <c r="AR8" s="14">
        <v>324</v>
      </c>
      <c r="AS8" s="14">
        <v>215</v>
      </c>
      <c r="AT8" s="14"/>
      <c r="AU8" s="14">
        <v>411</v>
      </c>
      <c r="AV8" s="14">
        <v>311</v>
      </c>
      <c r="AW8" s="14"/>
      <c r="AX8" s="14">
        <v>645</v>
      </c>
      <c r="AY8" s="14">
        <v>70</v>
      </c>
      <c r="AZ8" s="14"/>
      <c r="BA8" s="14">
        <v>253</v>
      </c>
      <c r="BB8" s="14">
        <v>65</v>
      </c>
      <c r="BC8" s="14"/>
      <c r="BD8" s="14">
        <v>347</v>
      </c>
      <c r="BE8" s="14">
        <v>253</v>
      </c>
    </row>
    <row r="9" spans="2:57" x14ac:dyDescent="0.35">
      <c r="B9" s="19" t="s">
        <v>131</v>
      </c>
      <c r="C9" s="16">
        <v>0.24187429656149001</v>
      </c>
      <c r="D9" s="16">
        <v>0.246365838179637</v>
      </c>
      <c r="E9" s="16">
        <v>0.237961452878928</v>
      </c>
      <c r="F9" s="16"/>
      <c r="G9" s="16">
        <v>0.18664025932092401</v>
      </c>
      <c r="H9" s="16">
        <v>0.28305394139963902</v>
      </c>
      <c r="I9" s="16">
        <v>0.34133828273518002</v>
      </c>
      <c r="J9" s="16">
        <v>0.286825210633193</v>
      </c>
      <c r="K9" s="16">
        <v>0.19359062640945299</v>
      </c>
      <c r="L9" s="16">
        <v>0.14801855816436399</v>
      </c>
      <c r="M9" s="16"/>
      <c r="N9" s="16">
        <v>0.20924079817282901</v>
      </c>
      <c r="O9" s="16">
        <v>0.14976499478819599</v>
      </c>
      <c r="P9" s="16">
        <v>0.26490691611735501</v>
      </c>
      <c r="Q9" s="16">
        <v>0.31386915762843498</v>
      </c>
      <c r="R9" s="16"/>
      <c r="S9" s="16">
        <v>0.20124225818364899</v>
      </c>
      <c r="T9" s="16">
        <v>0.30710123688166502</v>
      </c>
      <c r="U9" s="16"/>
      <c r="V9" s="16">
        <v>0.24665227950539101</v>
      </c>
      <c r="W9" s="16">
        <v>0.22615148218852099</v>
      </c>
      <c r="X9" s="16">
        <v>0.25111123410837399</v>
      </c>
      <c r="Y9" s="16">
        <v>0.28425103036432797</v>
      </c>
      <c r="Z9" s="16"/>
      <c r="AA9" s="16">
        <v>0.23901370264136501</v>
      </c>
      <c r="AB9" s="16">
        <v>0.25175084939702103</v>
      </c>
      <c r="AC9" s="16">
        <v>0.22981854916567701</v>
      </c>
      <c r="AD9" s="16">
        <v>0.236258119170731</v>
      </c>
      <c r="AE9" s="16">
        <v>0.26077283262552597</v>
      </c>
      <c r="AF9" s="16">
        <v>0.231259823370499</v>
      </c>
      <c r="AG9" s="16"/>
      <c r="AH9" s="16">
        <v>0.274668725205783</v>
      </c>
      <c r="AI9" s="16">
        <v>0.24944359710116201</v>
      </c>
      <c r="AJ9" s="16"/>
      <c r="AK9" s="16">
        <v>0.277966823363403</v>
      </c>
      <c r="AL9" s="16">
        <v>0.25900220999132501</v>
      </c>
      <c r="AM9" s="16"/>
      <c r="AN9" s="16">
        <v>0.26774196025812103</v>
      </c>
      <c r="AO9" s="16">
        <v>0.26267154585424202</v>
      </c>
      <c r="AP9" s="16"/>
      <c r="AQ9" s="16">
        <v>0.22582869911414699</v>
      </c>
      <c r="AR9" s="16">
        <v>0.239441179636738</v>
      </c>
      <c r="AS9" s="16">
        <v>0.284841827864596</v>
      </c>
      <c r="AT9" s="16"/>
      <c r="AU9" s="16">
        <v>0.28756289549246999</v>
      </c>
      <c r="AV9" s="16">
        <v>0.18245793091684201</v>
      </c>
      <c r="AW9" s="16"/>
      <c r="AX9" s="16">
        <v>0.26257890860518901</v>
      </c>
      <c r="AY9" s="16">
        <v>8.2749888923054696E-2</v>
      </c>
      <c r="AZ9" s="16"/>
      <c r="BA9" s="16">
        <v>0.32573122441298802</v>
      </c>
      <c r="BB9" s="16">
        <v>0.36842192436504301</v>
      </c>
      <c r="BC9" s="16"/>
      <c r="BD9" s="16">
        <v>0.29230527911041998</v>
      </c>
      <c r="BE9" s="16">
        <v>0.19272669548687699</v>
      </c>
    </row>
    <row r="10" spans="2:57" x14ac:dyDescent="0.35">
      <c r="B10" s="19" t="s">
        <v>132</v>
      </c>
      <c r="C10" s="16">
        <v>0.24843774237943</v>
      </c>
      <c r="D10" s="16">
        <v>0.292806057144743</v>
      </c>
      <c r="E10" s="16">
        <v>0.20964213470141699</v>
      </c>
      <c r="F10" s="16"/>
      <c r="G10" s="16">
        <v>0.20276098903366799</v>
      </c>
      <c r="H10" s="16">
        <v>0.25753607169722198</v>
      </c>
      <c r="I10" s="16">
        <v>0.24958154361505699</v>
      </c>
      <c r="J10" s="16">
        <v>0.32188942989645403</v>
      </c>
      <c r="K10" s="16">
        <v>0.31813851945749699</v>
      </c>
      <c r="L10" s="16">
        <v>0.14754134410320399</v>
      </c>
      <c r="M10" s="16"/>
      <c r="N10" s="16">
        <v>0.22496590019021501</v>
      </c>
      <c r="O10" s="16">
        <v>0.25963017685065198</v>
      </c>
      <c r="P10" s="16">
        <v>0.24387393294630899</v>
      </c>
      <c r="Q10" s="16">
        <v>0.26172198581688</v>
      </c>
      <c r="R10" s="16"/>
      <c r="S10" s="16">
        <v>0.249717570111263</v>
      </c>
      <c r="T10" s="16">
        <v>0.24761964010693799</v>
      </c>
      <c r="U10" s="16"/>
      <c r="V10" s="16">
        <v>0.194158341455726</v>
      </c>
      <c r="W10" s="16">
        <v>0.24837424605747199</v>
      </c>
      <c r="X10" s="16">
        <v>0.28024485237557201</v>
      </c>
      <c r="Y10" s="16">
        <v>0.30228599574072401</v>
      </c>
      <c r="Z10" s="16"/>
      <c r="AA10" s="16">
        <v>0.25764620507278002</v>
      </c>
      <c r="AB10" s="16">
        <v>0.21911997171365</v>
      </c>
      <c r="AC10" s="16">
        <v>0.180046598370278</v>
      </c>
      <c r="AD10" s="16">
        <v>0.26536875381136099</v>
      </c>
      <c r="AE10" s="16">
        <v>0.26009761921682101</v>
      </c>
      <c r="AF10" s="16">
        <v>0.39977401842752402</v>
      </c>
      <c r="AG10" s="16"/>
      <c r="AH10" s="16">
        <v>0.252875858484434</v>
      </c>
      <c r="AI10" s="16">
        <v>0.26417560082372299</v>
      </c>
      <c r="AJ10" s="16"/>
      <c r="AK10" s="16">
        <v>0.26401885147116899</v>
      </c>
      <c r="AL10" s="16">
        <v>0.243502125376862</v>
      </c>
      <c r="AM10" s="16"/>
      <c r="AN10" s="16">
        <v>0.26304086583125502</v>
      </c>
      <c r="AO10" s="16">
        <v>0.25085720304898601</v>
      </c>
      <c r="AP10" s="16"/>
      <c r="AQ10" s="16">
        <v>0.235265859031004</v>
      </c>
      <c r="AR10" s="16">
        <v>0.24560410051662901</v>
      </c>
      <c r="AS10" s="16">
        <v>0.27372708506737797</v>
      </c>
      <c r="AT10" s="16"/>
      <c r="AU10" s="16">
        <v>0.24957532003421501</v>
      </c>
      <c r="AV10" s="16">
        <v>0.24788145917822299</v>
      </c>
      <c r="AW10" s="16"/>
      <c r="AX10" s="16">
        <v>0.266039008788514</v>
      </c>
      <c r="AY10" s="16">
        <v>0.108044623339227</v>
      </c>
      <c r="AZ10" s="16"/>
      <c r="BA10" s="16">
        <v>0.28953839183264402</v>
      </c>
      <c r="BB10" s="16">
        <v>0.14966411802879001</v>
      </c>
      <c r="BC10" s="16"/>
      <c r="BD10" s="16">
        <v>0.27497003391446501</v>
      </c>
      <c r="BE10" s="16">
        <v>0.22250991828297501</v>
      </c>
    </row>
    <row r="11" spans="2:57" x14ac:dyDescent="0.35">
      <c r="B11" s="19" t="s">
        <v>133</v>
      </c>
      <c r="C11" s="16">
        <v>0.15407187186572799</v>
      </c>
      <c r="D11" s="16">
        <v>0.123544652200854</v>
      </c>
      <c r="E11" s="16">
        <v>0.184080321404722</v>
      </c>
      <c r="F11" s="16"/>
      <c r="G11" s="16">
        <v>0.16036148879492701</v>
      </c>
      <c r="H11" s="16">
        <v>0.26473015396838201</v>
      </c>
      <c r="I11" s="16">
        <v>0.12911426193651901</v>
      </c>
      <c r="J11" s="16">
        <v>0.13806293866849001</v>
      </c>
      <c r="K11" s="16">
        <v>0.114581910657626</v>
      </c>
      <c r="L11" s="16">
        <v>0.12926151217491999</v>
      </c>
      <c r="M11" s="16"/>
      <c r="N11" s="16">
        <v>0.140341849708052</v>
      </c>
      <c r="O11" s="16">
        <v>0.15992879940309901</v>
      </c>
      <c r="P11" s="16">
        <v>0.16533163380415999</v>
      </c>
      <c r="Q11" s="16">
        <v>0.14108995405896799</v>
      </c>
      <c r="R11" s="16"/>
      <c r="S11" s="16">
        <v>0.12272400054419599</v>
      </c>
      <c r="T11" s="16">
        <v>0.199409072762495</v>
      </c>
      <c r="U11" s="16"/>
      <c r="V11" s="16">
        <v>0.17770472151259301</v>
      </c>
      <c r="W11" s="16">
        <v>0.18340225410421299</v>
      </c>
      <c r="X11" s="16">
        <v>0.112993345144751</v>
      </c>
      <c r="Y11" s="16">
        <v>7.9889852291246094E-2</v>
      </c>
      <c r="Z11" s="16"/>
      <c r="AA11" s="16">
        <v>0.156104689757319</v>
      </c>
      <c r="AB11" s="16">
        <v>0.1537762221191</v>
      </c>
      <c r="AC11" s="16">
        <v>0.177732313218848</v>
      </c>
      <c r="AD11" s="16">
        <v>0.16366587154839601</v>
      </c>
      <c r="AE11" s="16">
        <v>0.132438486913315</v>
      </c>
      <c r="AF11" s="16">
        <v>4.1823707205656598E-2</v>
      </c>
      <c r="AG11" s="16"/>
      <c r="AH11" s="16">
        <v>0.12430289552338</v>
      </c>
      <c r="AI11" s="16">
        <v>0.158931997307003</v>
      </c>
      <c r="AJ11" s="16"/>
      <c r="AK11" s="16">
        <v>0.13901746232909701</v>
      </c>
      <c r="AL11" s="16">
        <v>0.14963967250382301</v>
      </c>
      <c r="AM11" s="16"/>
      <c r="AN11" s="16">
        <v>0.13151880780744399</v>
      </c>
      <c r="AO11" s="16">
        <v>0.16665122472985899</v>
      </c>
      <c r="AP11" s="16"/>
      <c r="AQ11" s="16">
        <v>6.5794250605727897E-2</v>
      </c>
      <c r="AR11" s="16">
        <v>0.176182905673167</v>
      </c>
      <c r="AS11" s="16">
        <v>0.14965813761133301</v>
      </c>
      <c r="AT11" s="16"/>
      <c r="AU11" s="16">
        <v>0.14508586256924</v>
      </c>
      <c r="AV11" s="16">
        <v>0.16652569087473201</v>
      </c>
      <c r="AW11" s="16"/>
      <c r="AX11" s="16">
        <v>0.14963825152108301</v>
      </c>
      <c r="AY11" s="16">
        <v>0.213868043238228</v>
      </c>
      <c r="AZ11" s="16"/>
      <c r="BA11" s="16">
        <v>0.17521442367804699</v>
      </c>
      <c r="BB11" s="16">
        <v>0.146574305942752</v>
      </c>
      <c r="BC11" s="16"/>
      <c r="BD11" s="16">
        <v>0.15187766225032001</v>
      </c>
      <c r="BE11" s="16">
        <v>0.16689249676014001</v>
      </c>
    </row>
    <row r="12" spans="2:57" x14ac:dyDescent="0.35">
      <c r="B12" s="19" t="s">
        <v>134</v>
      </c>
      <c r="C12" s="16">
        <v>0.332410939323948</v>
      </c>
      <c r="D12" s="16">
        <v>0.31487851636146502</v>
      </c>
      <c r="E12" s="16">
        <v>0.34412880422554298</v>
      </c>
      <c r="F12" s="16"/>
      <c r="G12" s="16">
        <v>0.45023726285048099</v>
      </c>
      <c r="H12" s="16">
        <v>0.175618666007168</v>
      </c>
      <c r="I12" s="16">
        <v>0.27996591171324398</v>
      </c>
      <c r="J12" s="16">
        <v>0.244255997717929</v>
      </c>
      <c r="K12" s="16">
        <v>0.33429254055576502</v>
      </c>
      <c r="L12" s="16">
        <v>0.51922451053548702</v>
      </c>
      <c r="M12" s="16"/>
      <c r="N12" s="16">
        <v>0.38235338967681998</v>
      </c>
      <c r="O12" s="16">
        <v>0.42025871220170102</v>
      </c>
      <c r="P12" s="16">
        <v>0.30404929195049901</v>
      </c>
      <c r="Q12" s="16">
        <v>0.26031107956313398</v>
      </c>
      <c r="R12" s="16"/>
      <c r="S12" s="16">
        <v>0.40718982655173702</v>
      </c>
      <c r="T12" s="16">
        <v>0.21612235282891501</v>
      </c>
      <c r="U12" s="16"/>
      <c r="V12" s="16">
        <v>0.33154370144940198</v>
      </c>
      <c r="W12" s="16">
        <v>0.33403419827512998</v>
      </c>
      <c r="X12" s="16">
        <v>0.33100581520908101</v>
      </c>
      <c r="Y12" s="16">
        <v>0.33357312160370201</v>
      </c>
      <c r="Z12" s="16"/>
      <c r="AA12" s="16">
        <v>0.327487371368406</v>
      </c>
      <c r="AB12" s="16">
        <v>0.34214704210104302</v>
      </c>
      <c r="AC12" s="16">
        <v>0.39979866451627699</v>
      </c>
      <c r="AD12" s="16">
        <v>0.30696781057023698</v>
      </c>
      <c r="AE12" s="16">
        <v>0.32314879852862799</v>
      </c>
      <c r="AF12" s="16">
        <v>0.327142450996321</v>
      </c>
      <c r="AG12" s="16"/>
      <c r="AH12" s="16">
        <v>0.31857101494401302</v>
      </c>
      <c r="AI12" s="16">
        <v>0.30919053984385098</v>
      </c>
      <c r="AJ12" s="16"/>
      <c r="AK12" s="16">
        <v>0.30363860547587301</v>
      </c>
      <c r="AL12" s="16">
        <v>0.31895426708988001</v>
      </c>
      <c r="AM12" s="16"/>
      <c r="AN12" s="16">
        <v>0.31461124627960102</v>
      </c>
      <c r="AO12" s="16">
        <v>0.28933890588832201</v>
      </c>
      <c r="AP12" s="16"/>
      <c r="AQ12" s="16">
        <v>0.43813734361830797</v>
      </c>
      <c r="AR12" s="16">
        <v>0.31388989407856299</v>
      </c>
      <c r="AS12" s="16">
        <v>0.27411422985564299</v>
      </c>
      <c r="AT12" s="16"/>
      <c r="AU12" s="16">
        <v>0.29512576295450199</v>
      </c>
      <c r="AV12" s="16">
        <v>0.37910847252289698</v>
      </c>
      <c r="AW12" s="16"/>
      <c r="AX12" s="16">
        <v>0.30162065877562699</v>
      </c>
      <c r="AY12" s="16">
        <v>0.54104803430951898</v>
      </c>
      <c r="AZ12" s="16"/>
      <c r="BA12" s="16">
        <v>0.20692048398468699</v>
      </c>
      <c r="BB12" s="16">
        <v>0.33533965166341501</v>
      </c>
      <c r="BC12" s="16"/>
      <c r="BD12" s="16">
        <v>0.25235426056750099</v>
      </c>
      <c r="BE12" s="16">
        <v>0.40902579049315502</v>
      </c>
    </row>
    <row r="13" spans="2:57" x14ac:dyDescent="0.35">
      <c r="B13" s="19" t="s">
        <v>110</v>
      </c>
      <c r="C13" s="20">
        <v>2.3205149869404699E-2</v>
      </c>
      <c r="D13" s="20">
        <v>2.2404936113301702E-2</v>
      </c>
      <c r="E13" s="20">
        <v>2.4187286789390298E-2</v>
      </c>
      <c r="F13" s="20"/>
      <c r="G13" s="20">
        <v>0</v>
      </c>
      <c r="H13" s="20">
        <v>1.90611669275879E-2</v>
      </c>
      <c r="I13" s="20">
        <v>0</v>
      </c>
      <c r="J13" s="20">
        <v>8.9664230839330995E-3</v>
      </c>
      <c r="K13" s="20">
        <v>3.93964029196604E-2</v>
      </c>
      <c r="L13" s="20">
        <v>5.5954075022025103E-2</v>
      </c>
      <c r="M13" s="20"/>
      <c r="N13" s="20">
        <v>4.3098062252083402E-2</v>
      </c>
      <c r="O13" s="20">
        <v>1.0417316756352E-2</v>
      </c>
      <c r="P13" s="20">
        <v>2.1838225181677599E-2</v>
      </c>
      <c r="Q13" s="20">
        <v>2.30078229325829E-2</v>
      </c>
      <c r="R13" s="20"/>
      <c r="S13" s="20">
        <v>1.9126344609153901E-2</v>
      </c>
      <c r="T13" s="20">
        <v>2.97476974199859E-2</v>
      </c>
      <c r="U13" s="20"/>
      <c r="V13" s="20">
        <v>4.9940956076888102E-2</v>
      </c>
      <c r="W13" s="20">
        <v>8.0378193746639699E-3</v>
      </c>
      <c r="X13" s="20">
        <v>2.4644753162222401E-2</v>
      </c>
      <c r="Y13" s="20">
        <v>0</v>
      </c>
      <c r="Z13" s="20"/>
      <c r="AA13" s="20">
        <v>1.97480311601307E-2</v>
      </c>
      <c r="AB13" s="20">
        <v>3.32059146691858E-2</v>
      </c>
      <c r="AC13" s="20">
        <v>1.26038747289202E-2</v>
      </c>
      <c r="AD13" s="20">
        <v>2.7739444899274799E-2</v>
      </c>
      <c r="AE13" s="20">
        <v>2.3542262715709101E-2</v>
      </c>
      <c r="AF13" s="20">
        <v>0</v>
      </c>
      <c r="AG13" s="20"/>
      <c r="AH13" s="20">
        <v>2.95815058423907E-2</v>
      </c>
      <c r="AI13" s="20">
        <v>1.82582649242614E-2</v>
      </c>
      <c r="AJ13" s="20"/>
      <c r="AK13" s="20">
        <v>1.5358257360458E-2</v>
      </c>
      <c r="AL13" s="20">
        <v>2.8901725038111E-2</v>
      </c>
      <c r="AM13" s="20"/>
      <c r="AN13" s="20">
        <v>2.3087119823579399E-2</v>
      </c>
      <c r="AO13" s="20">
        <v>3.04811204785909E-2</v>
      </c>
      <c r="AP13" s="20"/>
      <c r="AQ13" s="20">
        <v>3.4973847630813203E-2</v>
      </c>
      <c r="AR13" s="20">
        <v>2.4881920094902799E-2</v>
      </c>
      <c r="AS13" s="20">
        <v>1.7658719601048999E-2</v>
      </c>
      <c r="AT13" s="20"/>
      <c r="AU13" s="20">
        <v>2.2650158949572799E-2</v>
      </c>
      <c r="AV13" s="20">
        <v>2.4026446507305999E-2</v>
      </c>
      <c r="AW13" s="20"/>
      <c r="AX13" s="20">
        <v>2.01231723095858E-2</v>
      </c>
      <c r="AY13" s="20">
        <v>5.4289410189970903E-2</v>
      </c>
      <c r="AZ13" s="20"/>
      <c r="BA13" s="20">
        <v>2.5954760916344099E-3</v>
      </c>
      <c r="BB13" s="20">
        <v>0</v>
      </c>
      <c r="BC13" s="20"/>
      <c r="BD13" s="20">
        <v>2.8492764157294102E-2</v>
      </c>
      <c r="BE13" s="20">
        <v>8.8450989768524904E-3</v>
      </c>
    </row>
    <row r="14" spans="2:57" x14ac:dyDescent="0.35">
      <c r="B14" s="21" t="s">
        <v>15</v>
      </c>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B2:BE18"/>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137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663</v>
      </c>
      <c r="D7" s="13">
        <v>344</v>
      </c>
      <c r="E7" s="13">
        <v>314</v>
      </c>
      <c r="F7" s="13"/>
      <c r="G7" s="13">
        <v>85</v>
      </c>
      <c r="H7" s="13">
        <v>116</v>
      </c>
      <c r="I7" s="13">
        <v>113</v>
      </c>
      <c r="J7" s="13">
        <v>115</v>
      </c>
      <c r="K7" s="13">
        <v>111</v>
      </c>
      <c r="L7" s="13">
        <v>123</v>
      </c>
      <c r="M7" s="13"/>
      <c r="N7" s="13">
        <v>128</v>
      </c>
      <c r="O7" s="13">
        <v>138</v>
      </c>
      <c r="P7" s="13">
        <v>276</v>
      </c>
      <c r="Q7" s="13">
        <v>121</v>
      </c>
      <c r="R7" s="13"/>
      <c r="S7" s="13">
        <v>457</v>
      </c>
      <c r="T7" s="13">
        <v>205</v>
      </c>
      <c r="U7" s="13"/>
      <c r="V7" s="13">
        <v>113</v>
      </c>
      <c r="W7" s="13">
        <v>242</v>
      </c>
      <c r="X7" s="13">
        <v>266</v>
      </c>
      <c r="Y7" s="13">
        <v>42</v>
      </c>
      <c r="Z7" s="13"/>
      <c r="AA7" s="13">
        <v>137</v>
      </c>
      <c r="AB7" s="13">
        <v>146</v>
      </c>
      <c r="AC7" s="13">
        <v>65</v>
      </c>
      <c r="AD7" s="13">
        <v>191</v>
      </c>
      <c r="AE7" s="13">
        <v>95</v>
      </c>
      <c r="AF7" s="13">
        <v>29</v>
      </c>
      <c r="AG7" s="13"/>
      <c r="AH7" s="13">
        <v>347</v>
      </c>
      <c r="AI7" s="13">
        <v>197</v>
      </c>
      <c r="AJ7" s="13"/>
      <c r="AK7" s="13">
        <v>281</v>
      </c>
      <c r="AL7" s="13">
        <v>178</v>
      </c>
      <c r="AM7" s="13"/>
      <c r="AN7" s="13">
        <v>296</v>
      </c>
      <c r="AO7" s="13">
        <v>229</v>
      </c>
      <c r="AP7" s="13"/>
      <c r="AQ7" s="13">
        <v>155</v>
      </c>
      <c r="AR7" s="13">
        <v>264</v>
      </c>
      <c r="AS7" s="13">
        <v>215</v>
      </c>
      <c r="AT7" s="13"/>
      <c r="AU7" s="13">
        <v>353</v>
      </c>
      <c r="AV7" s="13">
        <v>309</v>
      </c>
      <c r="AW7" s="13"/>
      <c r="AX7" s="13">
        <v>588</v>
      </c>
      <c r="AY7" s="13">
        <v>64</v>
      </c>
      <c r="AZ7" s="13"/>
      <c r="BA7" s="13">
        <v>300</v>
      </c>
      <c r="BB7" s="13">
        <v>68</v>
      </c>
      <c r="BC7" s="13"/>
      <c r="BD7" s="13">
        <v>300</v>
      </c>
      <c r="BE7" s="13">
        <v>267</v>
      </c>
    </row>
    <row r="8" spans="2:57" ht="30" customHeight="1" x14ac:dyDescent="0.35">
      <c r="B8" s="14" t="s">
        <v>84</v>
      </c>
      <c r="C8" s="14">
        <v>639</v>
      </c>
      <c r="D8" s="14">
        <v>333</v>
      </c>
      <c r="E8" s="14">
        <v>301</v>
      </c>
      <c r="F8" s="14"/>
      <c r="G8" s="14">
        <v>82</v>
      </c>
      <c r="H8" s="14">
        <v>112</v>
      </c>
      <c r="I8" s="14">
        <v>116</v>
      </c>
      <c r="J8" s="14">
        <v>107</v>
      </c>
      <c r="K8" s="14">
        <v>104</v>
      </c>
      <c r="L8" s="14">
        <v>119</v>
      </c>
      <c r="M8" s="14"/>
      <c r="N8" s="14">
        <v>111</v>
      </c>
      <c r="O8" s="14">
        <v>124</v>
      </c>
      <c r="P8" s="14">
        <v>255</v>
      </c>
      <c r="Q8" s="14">
        <v>149</v>
      </c>
      <c r="R8" s="14"/>
      <c r="S8" s="14">
        <v>365</v>
      </c>
      <c r="T8" s="14">
        <v>273</v>
      </c>
      <c r="U8" s="14"/>
      <c r="V8" s="14">
        <v>125</v>
      </c>
      <c r="W8" s="14">
        <v>242</v>
      </c>
      <c r="X8" s="14">
        <v>237</v>
      </c>
      <c r="Y8" s="14">
        <v>36</v>
      </c>
      <c r="Z8" s="14"/>
      <c r="AA8" s="14">
        <v>191</v>
      </c>
      <c r="AB8" s="14">
        <v>114</v>
      </c>
      <c r="AC8" s="14">
        <v>73</v>
      </c>
      <c r="AD8" s="14">
        <v>166</v>
      </c>
      <c r="AE8" s="14">
        <v>72</v>
      </c>
      <c r="AF8" s="14">
        <v>24</v>
      </c>
      <c r="AG8" s="14"/>
      <c r="AH8" s="14">
        <v>336</v>
      </c>
      <c r="AI8" s="14">
        <v>177</v>
      </c>
      <c r="AJ8" s="14"/>
      <c r="AK8" s="14">
        <v>280</v>
      </c>
      <c r="AL8" s="14">
        <v>160</v>
      </c>
      <c r="AM8" s="14"/>
      <c r="AN8" s="14">
        <v>284</v>
      </c>
      <c r="AO8" s="14">
        <v>215</v>
      </c>
      <c r="AP8" s="14"/>
      <c r="AQ8" s="14">
        <v>141</v>
      </c>
      <c r="AR8" s="14">
        <v>273</v>
      </c>
      <c r="AS8" s="14">
        <v>196</v>
      </c>
      <c r="AT8" s="14"/>
      <c r="AU8" s="14">
        <v>330</v>
      </c>
      <c r="AV8" s="14">
        <v>307</v>
      </c>
      <c r="AW8" s="14"/>
      <c r="AX8" s="14">
        <v>566</v>
      </c>
      <c r="AY8" s="14">
        <v>60</v>
      </c>
      <c r="AZ8" s="14"/>
      <c r="BA8" s="14">
        <v>288</v>
      </c>
      <c r="BB8" s="14">
        <v>67</v>
      </c>
      <c r="BC8" s="14"/>
      <c r="BD8" s="14">
        <v>296</v>
      </c>
      <c r="BE8" s="14">
        <v>248</v>
      </c>
    </row>
    <row r="9" spans="2:57" x14ac:dyDescent="0.35">
      <c r="B9" s="19" t="s">
        <v>131</v>
      </c>
      <c r="C9" s="16">
        <v>0.15245396818179799</v>
      </c>
      <c r="D9" s="16">
        <v>0.171222837683742</v>
      </c>
      <c r="E9" s="16">
        <v>0.13145008839387401</v>
      </c>
      <c r="F9" s="16"/>
      <c r="G9" s="16">
        <v>0.193834100022826</v>
      </c>
      <c r="H9" s="16">
        <v>0.266557557641251</v>
      </c>
      <c r="I9" s="16">
        <v>0.26469784672621699</v>
      </c>
      <c r="J9" s="16">
        <v>0.10987039906297499</v>
      </c>
      <c r="K9" s="16">
        <v>7.4435759041404703E-2</v>
      </c>
      <c r="L9" s="16">
        <v>1.2880006963452199E-2</v>
      </c>
      <c r="M9" s="16"/>
      <c r="N9" s="16">
        <v>0.182038336653262</v>
      </c>
      <c r="O9" s="16">
        <v>0.12069701981457499</v>
      </c>
      <c r="P9" s="16">
        <v>0.13831248570232099</v>
      </c>
      <c r="Q9" s="16">
        <v>0.181058308555304</v>
      </c>
      <c r="R9" s="16"/>
      <c r="S9" s="16">
        <v>0.12704182415437201</v>
      </c>
      <c r="T9" s="16">
        <v>0.187120952175307</v>
      </c>
      <c r="U9" s="16"/>
      <c r="V9" s="16">
        <v>0.110784005846938</v>
      </c>
      <c r="W9" s="16">
        <v>0.101535449323753</v>
      </c>
      <c r="X9" s="16">
        <v>0.214259336371738</v>
      </c>
      <c r="Y9" s="16">
        <v>0.23301466546024899</v>
      </c>
      <c r="Z9" s="16"/>
      <c r="AA9" s="16">
        <v>9.4432259083040301E-2</v>
      </c>
      <c r="AB9" s="16">
        <v>7.9050208326097701E-2</v>
      </c>
      <c r="AC9" s="16">
        <v>0.17771762814801501</v>
      </c>
      <c r="AD9" s="16">
        <v>0.20674073494113099</v>
      </c>
      <c r="AE9" s="16">
        <v>0.239981601920395</v>
      </c>
      <c r="AF9" s="16">
        <v>0.248556605216153</v>
      </c>
      <c r="AG9" s="16"/>
      <c r="AH9" s="16">
        <v>0.193559509550918</v>
      </c>
      <c r="AI9" s="16">
        <v>0.102183070363877</v>
      </c>
      <c r="AJ9" s="16"/>
      <c r="AK9" s="16">
        <v>0.20668842339391599</v>
      </c>
      <c r="AL9" s="16">
        <v>0.117395478068818</v>
      </c>
      <c r="AM9" s="16"/>
      <c r="AN9" s="16">
        <v>0.195370360534634</v>
      </c>
      <c r="AO9" s="16">
        <v>0.12026887622907401</v>
      </c>
      <c r="AP9" s="16"/>
      <c r="AQ9" s="16">
        <v>0.135979052842435</v>
      </c>
      <c r="AR9" s="16">
        <v>0.14585589951436301</v>
      </c>
      <c r="AS9" s="16">
        <v>0.18843140236230799</v>
      </c>
      <c r="AT9" s="16"/>
      <c r="AU9" s="16">
        <v>0.149092281130767</v>
      </c>
      <c r="AV9" s="16">
        <v>0.15721874816638301</v>
      </c>
      <c r="AW9" s="16"/>
      <c r="AX9" s="16">
        <v>0.16919883078346701</v>
      </c>
      <c r="AY9" s="16">
        <v>2.8915653952358199E-2</v>
      </c>
      <c r="AZ9" s="16"/>
      <c r="BA9" s="16">
        <v>0.280604856852194</v>
      </c>
      <c r="BB9" s="16">
        <v>0.24795415873243401</v>
      </c>
      <c r="BC9" s="16"/>
      <c r="BD9" s="16">
        <v>0.20619301630693901</v>
      </c>
      <c r="BE9" s="16">
        <v>0.118510101389167</v>
      </c>
    </row>
    <row r="10" spans="2:57" x14ac:dyDescent="0.35">
      <c r="B10" s="19" t="s">
        <v>132</v>
      </c>
      <c r="C10" s="16">
        <v>0.224319259470734</v>
      </c>
      <c r="D10" s="16">
        <v>0.25460454842862901</v>
      </c>
      <c r="E10" s="16">
        <v>0.19446047645931799</v>
      </c>
      <c r="F10" s="16"/>
      <c r="G10" s="16">
        <v>0.31622280233169198</v>
      </c>
      <c r="H10" s="16">
        <v>0.28268137457866899</v>
      </c>
      <c r="I10" s="16">
        <v>0.24309531469654899</v>
      </c>
      <c r="J10" s="16">
        <v>0.183957585392371</v>
      </c>
      <c r="K10" s="16">
        <v>0.20891866227139499</v>
      </c>
      <c r="L10" s="16">
        <v>0.1371435979791</v>
      </c>
      <c r="M10" s="16"/>
      <c r="N10" s="16">
        <v>0.23821959308922</v>
      </c>
      <c r="O10" s="16">
        <v>0.23680506712004001</v>
      </c>
      <c r="P10" s="16">
        <v>0.21241364436669199</v>
      </c>
      <c r="Q10" s="16">
        <v>0.22391681186682799</v>
      </c>
      <c r="R10" s="16"/>
      <c r="S10" s="16">
        <v>0.209769071446952</v>
      </c>
      <c r="T10" s="16">
        <v>0.24484751016471701</v>
      </c>
      <c r="U10" s="16"/>
      <c r="V10" s="16">
        <v>0.18344726171266701</v>
      </c>
      <c r="W10" s="16">
        <v>0.219849165774509</v>
      </c>
      <c r="X10" s="16">
        <v>0.2360699320371</v>
      </c>
      <c r="Y10" s="16">
        <v>0.31938591300884001</v>
      </c>
      <c r="Z10" s="16"/>
      <c r="AA10" s="16">
        <v>0.16081807575075099</v>
      </c>
      <c r="AB10" s="16">
        <v>0.19601930755658001</v>
      </c>
      <c r="AC10" s="16">
        <v>0.26036788222047802</v>
      </c>
      <c r="AD10" s="16">
        <v>0.26828111817641898</v>
      </c>
      <c r="AE10" s="16">
        <v>0.279451090775301</v>
      </c>
      <c r="AF10" s="16">
        <v>0.28642638243957502</v>
      </c>
      <c r="AG10" s="16"/>
      <c r="AH10" s="16">
        <v>0.225738546991713</v>
      </c>
      <c r="AI10" s="16">
        <v>0.25607050971088402</v>
      </c>
      <c r="AJ10" s="16"/>
      <c r="AK10" s="16">
        <v>0.20582999237531599</v>
      </c>
      <c r="AL10" s="16">
        <v>0.26232037962406202</v>
      </c>
      <c r="AM10" s="16"/>
      <c r="AN10" s="16">
        <v>0.212070284952177</v>
      </c>
      <c r="AO10" s="16">
        <v>0.26010368503637399</v>
      </c>
      <c r="AP10" s="16"/>
      <c r="AQ10" s="16">
        <v>0.19401765643678801</v>
      </c>
      <c r="AR10" s="16">
        <v>0.212898580291594</v>
      </c>
      <c r="AS10" s="16">
        <v>0.25157562114357601</v>
      </c>
      <c r="AT10" s="16"/>
      <c r="AU10" s="16">
        <v>0.220435686763579</v>
      </c>
      <c r="AV10" s="16">
        <v>0.22262171634813399</v>
      </c>
      <c r="AW10" s="16"/>
      <c r="AX10" s="16">
        <v>0.24029829595167801</v>
      </c>
      <c r="AY10" s="16">
        <v>8.4987348031290794E-2</v>
      </c>
      <c r="AZ10" s="16"/>
      <c r="BA10" s="16">
        <v>0.37917613962101698</v>
      </c>
      <c r="BB10" s="16">
        <v>0.47885281068569202</v>
      </c>
      <c r="BC10" s="16"/>
      <c r="BD10" s="16">
        <v>0.241082944101077</v>
      </c>
      <c r="BE10" s="16">
        <v>0.23991617986835101</v>
      </c>
    </row>
    <row r="11" spans="2:57" x14ac:dyDescent="0.35">
      <c r="B11" s="19" t="s">
        <v>133</v>
      </c>
      <c r="C11" s="16">
        <v>0.131347659666252</v>
      </c>
      <c r="D11" s="16">
        <v>0.123921712027164</v>
      </c>
      <c r="E11" s="16">
        <v>0.141767873478895</v>
      </c>
      <c r="F11" s="16"/>
      <c r="G11" s="16">
        <v>0.129455469543067</v>
      </c>
      <c r="H11" s="16">
        <v>0.13119255206664199</v>
      </c>
      <c r="I11" s="16">
        <v>0.16400522363842801</v>
      </c>
      <c r="J11" s="16">
        <v>0.14798999408800401</v>
      </c>
      <c r="K11" s="16">
        <v>0.105609952188533</v>
      </c>
      <c r="L11" s="16">
        <v>0.108404826278856</v>
      </c>
      <c r="M11" s="16"/>
      <c r="N11" s="16">
        <v>0.12727498149330199</v>
      </c>
      <c r="O11" s="16">
        <v>0.15920908912173801</v>
      </c>
      <c r="P11" s="16">
        <v>0.10733351435800299</v>
      </c>
      <c r="Q11" s="16">
        <v>0.15213632820388501</v>
      </c>
      <c r="R11" s="16"/>
      <c r="S11" s="16">
        <v>0.104701865844248</v>
      </c>
      <c r="T11" s="16">
        <v>0.16260090002411201</v>
      </c>
      <c r="U11" s="16"/>
      <c r="V11" s="16">
        <v>0.11894805231438101</v>
      </c>
      <c r="W11" s="16">
        <v>0.158278310519817</v>
      </c>
      <c r="X11" s="16">
        <v>0.124467729218202</v>
      </c>
      <c r="Y11" s="16">
        <v>3.8766981567490297E-2</v>
      </c>
      <c r="Z11" s="16"/>
      <c r="AA11" s="16">
        <v>0.14714327108531999</v>
      </c>
      <c r="AB11" s="16">
        <v>0.109569626807937</v>
      </c>
      <c r="AC11" s="16">
        <v>0.14912185938565301</v>
      </c>
      <c r="AD11" s="16">
        <v>0.14150416882898001</v>
      </c>
      <c r="AE11" s="16">
        <v>0.11103867657897901</v>
      </c>
      <c r="AF11" s="16">
        <v>4.5445002920218198E-2</v>
      </c>
      <c r="AG11" s="16"/>
      <c r="AH11" s="16">
        <v>0.124323797588824</v>
      </c>
      <c r="AI11" s="16">
        <v>0.12259561216390399</v>
      </c>
      <c r="AJ11" s="16"/>
      <c r="AK11" s="16">
        <v>0.12000437759476699</v>
      </c>
      <c r="AL11" s="16">
        <v>0.135806513261334</v>
      </c>
      <c r="AM11" s="16"/>
      <c r="AN11" s="16">
        <v>0.11971929421785101</v>
      </c>
      <c r="AO11" s="16">
        <v>0.13333559457813399</v>
      </c>
      <c r="AP11" s="16"/>
      <c r="AQ11" s="16">
        <v>0.14483913275987401</v>
      </c>
      <c r="AR11" s="16">
        <v>0.124067597852621</v>
      </c>
      <c r="AS11" s="16">
        <v>0.13370805805691099</v>
      </c>
      <c r="AT11" s="16"/>
      <c r="AU11" s="16">
        <v>0.118443770967637</v>
      </c>
      <c r="AV11" s="16">
        <v>0.14620318758666501</v>
      </c>
      <c r="AW11" s="16"/>
      <c r="AX11" s="16">
        <v>0.13785884083606501</v>
      </c>
      <c r="AY11" s="16">
        <v>5.36243804502071E-2</v>
      </c>
      <c r="AZ11" s="16"/>
      <c r="BA11" s="16">
        <v>0.228678254262625</v>
      </c>
      <c r="BB11" s="16">
        <v>0.139139057876253</v>
      </c>
      <c r="BC11" s="16"/>
      <c r="BD11" s="16">
        <v>0.121522473562874</v>
      </c>
      <c r="BE11" s="16">
        <v>0.159019918831246</v>
      </c>
    </row>
    <row r="12" spans="2:57" x14ac:dyDescent="0.35">
      <c r="B12" s="19" t="s">
        <v>134</v>
      </c>
      <c r="C12" s="16">
        <v>0.46514974603766002</v>
      </c>
      <c r="D12" s="16">
        <v>0.42032740516702499</v>
      </c>
      <c r="E12" s="16">
        <v>0.50869027677323997</v>
      </c>
      <c r="F12" s="16"/>
      <c r="G12" s="16">
        <v>0.36048762810241602</v>
      </c>
      <c r="H12" s="16">
        <v>0.31372789662892497</v>
      </c>
      <c r="I12" s="16">
        <v>0.31159832196662601</v>
      </c>
      <c r="J12" s="16">
        <v>0.49590149954754698</v>
      </c>
      <c r="K12" s="16">
        <v>0.57523193081260005</v>
      </c>
      <c r="L12" s="16">
        <v>0.70659492075650399</v>
      </c>
      <c r="M12" s="16"/>
      <c r="N12" s="16">
        <v>0.447239045497202</v>
      </c>
      <c r="O12" s="16">
        <v>0.46795541449454597</v>
      </c>
      <c r="P12" s="16">
        <v>0.49647395060740701</v>
      </c>
      <c r="Q12" s="16">
        <v>0.42267572962936401</v>
      </c>
      <c r="R12" s="16"/>
      <c r="S12" s="16">
        <v>0.53103495200974704</v>
      </c>
      <c r="T12" s="16">
        <v>0.379533524330258</v>
      </c>
      <c r="U12" s="16"/>
      <c r="V12" s="16">
        <v>0.55556433210996903</v>
      </c>
      <c r="W12" s="16">
        <v>0.489188162834787</v>
      </c>
      <c r="X12" s="16">
        <v>0.40377149052101002</v>
      </c>
      <c r="Y12" s="16">
        <v>0.39270500391700203</v>
      </c>
      <c r="Z12" s="16"/>
      <c r="AA12" s="16">
        <v>0.54244332518822802</v>
      </c>
      <c r="AB12" s="16">
        <v>0.58236359216984201</v>
      </c>
      <c r="AC12" s="16">
        <v>0.412792630245853</v>
      </c>
      <c r="AD12" s="16">
        <v>0.36667556480765101</v>
      </c>
      <c r="AE12" s="16">
        <v>0.36952863072532599</v>
      </c>
      <c r="AF12" s="16">
        <v>0.41957200942405398</v>
      </c>
      <c r="AG12" s="16"/>
      <c r="AH12" s="16">
        <v>0.42276753870427702</v>
      </c>
      <c r="AI12" s="16">
        <v>0.50516529050527803</v>
      </c>
      <c r="AJ12" s="16"/>
      <c r="AK12" s="16">
        <v>0.43016925054626598</v>
      </c>
      <c r="AL12" s="16">
        <v>0.46087024247031</v>
      </c>
      <c r="AM12" s="16"/>
      <c r="AN12" s="16">
        <v>0.43706575888756199</v>
      </c>
      <c r="AO12" s="16">
        <v>0.47718734735253698</v>
      </c>
      <c r="AP12" s="16"/>
      <c r="AQ12" s="16">
        <v>0.48254922986962201</v>
      </c>
      <c r="AR12" s="16">
        <v>0.492573422225422</v>
      </c>
      <c r="AS12" s="16">
        <v>0.409171081669571</v>
      </c>
      <c r="AT12" s="16"/>
      <c r="AU12" s="16">
        <v>0.48210821170263302</v>
      </c>
      <c r="AV12" s="16">
        <v>0.45045223259439099</v>
      </c>
      <c r="AW12" s="16"/>
      <c r="AX12" s="16">
        <v>0.435134209353992</v>
      </c>
      <c r="AY12" s="16">
        <v>0.71264955669122498</v>
      </c>
      <c r="AZ12" s="16"/>
      <c r="BA12" s="16">
        <v>0.107452921774946</v>
      </c>
      <c r="BB12" s="16">
        <v>0.12430288055324</v>
      </c>
      <c r="BC12" s="16"/>
      <c r="BD12" s="16">
        <v>0.41159148356342901</v>
      </c>
      <c r="BE12" s="16">
        <v>0.462078624337107</v>
      </c>
    </row>
    <row r="13" spans="2:57" x14ac:dyDescent="0.35">
      <c r="B13" s="19" t="s">
        <v>110</v>
      </c>
      <c r="C13" s="20">
        <v>2.6729366643556102E-2</v>
      </c>
      <c r="D13" s="20">
        <v>2.99234966934405E-2</v>
      </c>
      <c r="E13" s="20">
        <v>2.36312848946734E-2</v>
      </c>
      <c r="F13" s="20"/>
      <c r="G13" s="20">
        <v>0</v>
      </c>
      <c r="H13" s="20">
        <v>5.8406190845128499E-3</v>
      </c>
      <c r="I13" s="20">
        <v>1.6603292972179901E-2</v>
      </c>
      <c r="J13" s="20">
        <v>6.22805219091025E-2</v>
      </c>
      <c r="K13" s="20">
        <v>3.5803695686067998E-2</v>
      </c>
      <c r="L13" s="20">
        <v>3.4976648022088497E-2</v>
      </c>
      <c r="M13" s="20"/>
      <c r="N13" s="20">
        <v>5.2280432670141399E-3</v>
      </c>
      <c r="O13" s="20">
        <v>1.53334094491006E-2</v>
      </c>
      <c r="P13" s="20">
        <v>4.5466404965576197E-2</v>
      </c>
      <c r="Q13" s="20">
        <v>2.0212821744619101E-2</v>
      </c>
      <c r="R13" s="20"/>
      <c r="S13" s="20">
        <v>2.74522865446819E-2</v>
      </c>
      <c r="T13" s="20">
        <v>2.5897113305605901E-2</v>
      </c>
      <c r="U13" s="20"/>
      <c r="V13" s="20">
        <v>3.1256348016045002E-2</v>
      </c>
      <c r="W13" s="20">
        <v>3.1148911547133701E-2</v>
      </c>
      <c r="X13" s="20">
        <v>2.1431511851950202E-2</v>
      </c>
      <c r="Y13" s="20">
        <v>1.6127436046418499E-2</v>
      </c>
      <c r="Z13" s="20"/>
      <c r="AA13" s="20">
        <v>5.5163068892660802E-2</v>
      </c>
      <c r="AB13" s="20">
        <v>3.2997265139543E-2</v>
      </c>
      <c r="AC13" s="20">
        <v>0</v>
      </c>
      <c r="AD13" s="20">
        <v>1.6798413245818801E-2</v>
      </c>
      <c r="AE13" s="20">
        <v>0</v>
      </c>
      <c r="AF13" s="20">
        <v>0</v>
      </c>
      <c r="AG13" s="20"/>
      <c r="AH13" s="20">
        <v>3.3610607164268301E-2</v>
      </c>
      <c r="AI13" s="20">
        <v>1.3985517256058001E-2</v>
      </c>
      <c r="AJ13" s="20"/>
      <c r="AK13" s="20">
        <v>3.7307956089735597E-2</v>
      </c>
      <c r="AL13" s="20">
        <v>2.3607386575476501E-2</v>
      </c>
      <c r="AM13" s="20"/>
      <c r="AN13" s="20">
        <v>3.5774301407776501E-2</v>
      </c>
      <c r="AO13" s="20">
        <v>9.1044968038805595E-3</v>
      </c>
      <c r="AP13" s="20"/>
      <c r="AQ13" s="20">
        <v>4.2614928091281097E-2</v>
      </c>
      <c r="AR13" s="20">
        <v>2.4604500116000402E-2</v>
      </c>
      <c r="AS13" s="20">
        <v>1.7113836767633402E-2</v>
      </c>
      <c r="AT13" s="20"/>
      <c r="AU13" s="20">
        <v>2.9920049435383601E-2</v>
      </c>
      <c r="AV13" s="20">
        <v>2.3504115304427201E-2</v>
      </c>
      <c r="AW13" s="20"/>
      <c r="AX13" s="20">
        <v>1.75098230747982E-2</v>
      </c>
      <c r="AY13" s="20">
        <v>0.11982306087491899</v>
      </c>
      <c r="AZ13" s="20"/>
      <c r="BA13" s="20">
        <v>4.0878274892179704E-3</v>
      </c>
      <c r="BB13" s="20">
        <v>9.75109215238084E-3</v>
      </c>
      <c r="BC13" s="20"/>
      <c r="BD13" s="20">
        <v>1.96100824656819E-2</v>
      </c>
      <c r="BE13" s="20">
        <v>2.0475175574129E-2</v>
      </c>
    </row>
    <row r="14" spans="2:57" x14ac:dyDescent="0.35">
      <c r="B14" s="21" t="s">
        <v>15</v>
      </c>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B2:BE18"/>
  <sheetViews>
    <sheetView showGridLines="0" topLeftCell="A2"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138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121</v>
      </c>
      <c r="D7" s="13">
        <v>76</v>
      </c>
      <c r="E7" s="13">
        <v>42</v>
      </c>
      <c r="F7" s="13"/>
      <c r="G7" s="13">
        <v>31</v>
      </c>
      <c r="H7" s="13">
        <v>31</v>
      </c>
      <c r="I7" s="13">
        <v>20</v>
      </c>
      <c r="J7" s="13">
        <v>16</v>
      </c>
      <c r="K7" s="13">
        <v>15</v>
      </c>
      <c r="L7" s="13">
        <v>8</v>
      </c>
      <c r="M7" s="13"/>
      <c r="N7" s="13">
        <v>19</v>
      </c>
      <c r="O7" s="13">
        <v>29</v>
      </c>
      <c r="P7" s="13">
        <v>39</v>
      </c>
      <c r="Q7" s="13">
        <v>34</v>
      </c>
      <c r="R7" s="13"/>
      <c r="S7" s="13">
        <v>83</v>
      </c>
      <c r="T7" s="13">
        <v>38</v>
      </c>
      <c r="U7" s="13"/>
      <c r="V7" s="13">
        <v>21</v>
      </c>
      <c r="W7" s="13">
        <v>41</v>
      </c>
      <c r="X7" s="13">
        <v>51</v>
      </c>
      <c r="Y7" s="13">
        <v>8</v>
      </c>
      <c r="Z7" s="13"/>
      <c r="AA7" s="13">
        <v>21</v>
      </c>
      <c r="AB7" s="13">
        <v>26</v>
      </c>
      <c r="AC7" s="13">
        <v>13</v>
      </c>
      <c r="AD7" s="13">
        <v>37</v>
      </c>
      <c r="AE7" s="13">
        <v>18</v>
      </c>
      <c r="AF7" s="13">
        <v>6</v>
      </c>
      <c r="AG7" s="13"/>
      <c r="AH7" s="13">
        <v>75</v>
      </c>
      <c r="AI7" s="13">
        <v>25</v>
      </c>
      <c r="AJ7" s="13"/>
      <c r="AK7" s="13">
        <v>56</v>
      </c>
      <c r="AL7" s="13">
        <v>21</v>
      </c>
      <c r="AM7" s="13"/>
      <c r="AN7" s="13">
        <v>58</v>
      </c>
      <c r="AO7" s="13">
        <v>33</v>
      </c>
      <c r="AP7" s="13"/>
      <c r="AQ7" s="13">
        <v>42</v>
      </c>
      <c r="AR7" s="13">
        <v>42</v>
      </c>
      <c r="AS7" s="13">
        <v>33</v>
      </c>
      <c r="AT7" s="13"/>
      <c r="AU7" s="13">
        <v>53</v>
      </c>
      <c r="AV7" s="13">
        <v>68</v>
      </c>
      <c r="AW7" s="13"/>
      <c r="AX7" s="13">
        <v>114</v>
      </c>
      <c r="AY7" s="13">
        <v>3</v>
      </c>
      <c r="AZ7" s="13"/>
      <c r="BA7" s="13">
        <v>61</v>
      </c>
      <c r="BB7" s="13">
        <v>20</v>
      </c>
      <c r="BC7" s="13"/>
      <c r="BD7" s="13">
        <v>51</v>
      </c>
      <c r="BE7" s="13">
        <v>54</v>
      </c>
    </row>
    <row r="8" spans="2:57" ht="30" customHeight="1" x14ac:dyDescent="0.35">
      <c r="B8" s="14" t="s">
        <v>84</v>
      </c>
      <c r="C8" s="14">
        <v>115</v>
      </c>
      <c r="D8" s="14">
        <v>75</v>
      </c>
      <c r="E8" s="14">
        <v>37</v>
      </c>
      <c r="F8" s="14"/>
      <c r="G8" s="14">
        <v>28</v>
      </c>
      <c r="H8" s="14">
        <v>29</v>
      </c>
      <c r="I8" s="14">
        <v>19</v>
      </c>
      <c r="J8" s="14">
        <v>15</v>
      </c>
      <c r="K8" s="14">
        <v>15</v>
      </c>
      <c r="L8" s="14">
        <v>8</v>
      </c>
      <c r="M8" s="14"/>
      <c r="N8" s="14">
        <v>16</v>
      </c>
      <c r="O8" s="14">
        <v>24</v>
      </c>
      <c r="P8" s="14">
        <v>34</v>
      </c>
      <c r="Q8" s="14">
        <v>42</v>
      </c>
      <c r="R8" s="14"/>
      <c r="S8" s="14">
        <v>64</v>
      </c>
      <c r="T8" s="14">
        <v>51</v>
      </c>
      <c r="U8" s="14"/>
      <c r="V8" s="14">
        <v>21</v>
      </c>
      <c r="W8" s="14">
        <v>40</v>
      </c>
      <c r="X8" s="14">
        <v>48</v>
      </c>
      <c r="Y8" s="14">
        <v>7</v>
      </c>
      <c r="Z8" s="14"/>
      <c r="AA8" s="14">
        <v>28</v>
      </c>
      <c r="AB8" s="14">
        <v>20</v>
      </c>
      <c r="AC8" s="14">
        <v>17</v>
      </c>
      <c r="AD8" s="14">
        <v>31</v>
      </c>
      <c r="AE8" s="14">
        <v>14</v>
      </c>
      <c r="AF8" s="14">
        <v>5</v>
      </c>
      <c r="AG8" s="14"/>
      <c r="AH8" s="14">
        <v>71</v>
      </c>
      <c r="AI8" s="14">
        <v>23</v>
      </c>
      <c r="AJ8" s="14"/>
      <c r="AK8" s="14">
        <v>52</v>
      </c>
      <c r="AL8" s="14">
        <v>22</v>
      </c>
      <c r="AM8" s="14"/>
      <c r="AN8" s="14">
        <v>55</v>
      </c>
      <c r="AO8" s="14">
        <v>31</v>
      </c>
      <c r="AP8" s="14"/>
      <c r="AQ8" s="14">
        <v>39</v>
      </c>
      <c r="AR8" s="14">
        <v>42</v>
      </c>
      <c r="AS8" s="14">
        <v>29</v>
      </c>
      <c r="AT8" s="14"/>
      <c r="AU8" s="14">
        <v>48</v>
      </c>
      <c r="AV8" s="14">
        <v>67</v>
      </c>
      <c r="AW8" s="14"/>
      <c r="AX8" s="14">
        <v>107</v>
      </c>
      <c r="AY8" s="14">
        <v>2</v>
      </c>
      <c r="AZ8" s="14"/>
      <c r="BA8" s="14">
        <v>61</v>
      </c>
      <c r="BB8" s="14">
        <v>21</v>
      </c>
      <c r="BC8" s="14"/>
      <c r="BD8" s="14">
        <v>49</v>
      </c>
      <c r="BE8" s="14">
        <v>50</v>
      </c>
    </row>
    <row r="9" spans="2:57" x14ac:dyDescent="0.35">
      <c r="B9" s="19" t="s">
        <v>131</v>
      </c>
      <c r="C9" s="16">
        <v>6.4670310684013702E-2</v>
      </c>
      <c r="D9" s="16">
        <v>7.07146777445158E-2</v>
      </c>
      <c r="E9" s="16">
        <v>5.7732602215163201E-2</v>
      </c>
      <c r="F9" s="16"/>
      <c r="G9" s="16">
        <v>3.7041506669561797E-2</v>
      </c>
      <c r="H9" s="16">
        <v>0.13177889932527501</v>
      </c>
      <c r="I9" s="16">
        <v>7.5409261259226895E-2</v>
      </c>
      <c r="J9" s="16">
        <v>0</v>
      </c>
      <c r="K9" s="16">
        <v>7.3111936098973304E-2</v>
      </c>
      <c r="L9" s="16">
        <v>0</v>
      </c>
      <c r="M9" s="16"/>
      <c r="N9" s="16">
        <v>0.13782391784357401</v>
      </c>
      <c r="O9" s="16">
        <v>2.9935096421951898E-2</v>
      </c>
      <c r="P9" s="16">
        <v>5.5835781846467897E-2</v>
      </c>
      <c r="Q9" s="16">
        <v>6.4360956782145595E-2</v>
      </c>
      <c r="R9" s="16"/>
      <c r="S9" s="16">
        <v>0.10022290550242299</v>
      </c>
      <c r="T9" s="16">
        <v>2.0101395782044399E-2</v>
      </c>
      <c r="U9" s="16"/>
      <c r="V9" s="16">
        <v>8.1257685659615497E-2</v>
      </c>
      <c r="W9" s="16">
        <v>0</v>
      </c>
      <c r="X9" s="16">
        <v>7.6807906063742701E-2</v>
      </c>
      <c r="Y9" s="16">
        <v>0.30549990551859901</v>
      </c>
      <c r="Z9" s="16"/>
      <c r="AA9" s="16">
        <v>4.0570922017215703E-2</v>
      </c>
      <c r="AB9" s="16">
        <v>2.9940754234320199E-2</v>
      </c>
      <c r="AC9" s="16">
        <v>6.0830939199773303E-2</v>
      </c>
      <c r="AD9" s="16">
        <v>9.4616589175875093E-2</v>
      </c>
      <c r="AE9" s="16">
        <v>5.74303271755792E-2</v>
      </c>
      <c r="AF9" s="16">
        <v>0.17806352976251999</v>
      </c>
      <c r="AG9" s="16"/>
      <c r="AH9" s="16">
        <v>7.4560022856457506E-2</v>
      </c>
      <c r="AI9" s="16">
        <v>9.3208641334532702E-2</v>
      </c>
      <c r="AJ9" s="16"/>
      <c r="AK9" s="16">
        <v>7.9012587376266902E-2</v>
      </c>
      <c r="AL9" s="16">
        <v>0.123661156082325</v>
      </c>
      <c r="AM9" s="16"/>
      <c r="AN9" s="16">
        <v>9.5891257271779995E-2</v>
      </c>
      <c r="AO9" s="16">
        <v>7.1330513536121104E-2</v>
      </c>
      <c r="AP9" s="16"/>
      <c r="AQ9" s="16">
        <v>2.3660840150246401E-2</v>
      </c>
      <c r="AR9" s="16">
        <v>1.5454139637316301E-2</v>
      </c>
      <c r="AS9" s="16">
        <v>0.16265716768291599</v>
      </c>
      <c r="AT9" s="16"/>
      <c r="AU9" s="16">
        <v>0.117650796000927</v>
      </c>
      <c r="AV9" s="16">
        <v>2.66251541545032E-2</v>
      </c>
      <c r="AW9" s="16"/>
      <c r="AX9" s="16">
        <v>6.9532558826269103E-2</v>
      </c>
      <c r="AY9" s="16">
        <v>0</v>
      </c>
      <c r="AZ9" s="16"/>
      <c r="BA9" s="16">
        <v>6.8821801984313299E-2</v>
      </c>
      <c r="BB9" s="16">
        <v>3.1516045118255703E-2</v>
      </c>
      <c r="BC9" s="16"/>
      <c r="BD9" s="16">
        <v>6.8074044830640404E-2</v>
      </c>
      <c r="BE9" s="16">
        <v>6.0296304564184403E-2</v>
      </c>
    </row>
    <row r="10" spans="2:57" x14ac:dyDescent="0.35">
      <c r="B10" s="19" t="s">
        <v>132</v>
      </c>
      <c r="C10" s="16">
        <v>0.19296592881958199</v>
      </c>
      <c r="D10" s="16">
        <v>0.242590940646499</v>
      </c>
      <c r="E10" s="16">
        <v>0.109066165528084</v>
      </c>
      <c r="F10" s="16"/>
      <c r="G10" s="16">
        <v>0.18664403550032199</v>
      </c>
      <c r="H10" s="16">
        <v>0.16905987420471899</v>
      </c>
      <c r="I10" s="16">
        <v>0.25641842032589701</v>
      </c>
      <c r="J10" s="16">
        <v>0.25698614208859699</v>
      </c>
      <c r="K10" s="16">
        <v>0.116047242435894</v>
      </c>
      <c r="L10" s="16">
        <v>0.17918799997082499</v>
      </c>
      <c r="M10" s="16"/>
      <c r="N10" s="16">
        <v>0.293514365094663</v>
      </c>
      <c r="O10" s="16">
        <v>0.12969930429183499</v>
      </c>
      <c r="P10" s="16">
        <v>0.16117010523127501</v>
      </c>
      <c r="Q10" s="16">
        <v>0.21756363116074601</v>
      </c>
      <c r="R10" s="16"/>
      <c r="S10" s="16">
        <v>0.18047632731757399</v>
      </c>
      <c r="T10" s="16">
        <v>0.20862295721218399</v>
      </c>
      <c r="U10" s="16"/>
      <c r="V10" s="16">
        <v>0.121110177285443</v>
      </c>
      <c r="W10" s="16">
        <v>0.167451434035122</v>
      </c>
      <c r="X10" s="16">
        <v>0.21836762894800801</v>
      </c>
      <c r="Y10" s="16">
        <v>0.38092905321855602</v>
      </c>
      <c r="Z10" s="16"/>
      <c r="AA10" s="16">
        <v>0.23362079198815999</v>
      </c>
      <c r="AB10" s="16">
        <v>5.9202862810582998E-2</v>
      </c>
      <c r="AC10" s="16">
        <v>0.15546408768310399</v>
      </c>
      <c r="AD10" s="16">
        <v>0.22335824932901399</v>
      </c>
      <c r="AE10" s="16">
        <v>0.16646465250561601</v>
      </c>
      <c r="AF10" s="16">
        <v>0.49747882235526097</v>
      </c>
      <c r="AG10" s="16"/>
      <c r="AH10" s="16">
        <v>0.224896115783527</v>
      </c>
      <c r="AI10" s="16">
        <v>9.9116242779648506E-2</v>
      </c>
      <c r="AJ10" s="16"/>
      <c r="AK10" s="16">
        <v>0.302870541380312</v>
      </c>
      <c r="AL10" s="16">
        <v>0.1078668607766</v>
      </c>
      <c r="AM10" s="16"/>
      <c r="AN10" s="16">
        <v>0.28862481324281802</v>
      </c>
      <c r="AO10" s="16">
        <v>9.7413135478335106E-2</v>
      </c>
      <c r="AP10" s="16"/>
      <c r="AQ10" s="16">
        <v>0.30973874612045599</v>
      </c>
      <c r="AR10" s="16">
        <v>9.6836346386064698E-2</v>
      </c>
      <c r="AS10" s="16">
        <v>0.205419182723136</v>
      </c>
      <c r="AT10" s="16"/>
      <c r="AU10" s="16">
        <v>0.22100104646011001</v>
      </c>
      <c r="AV10" s="16">
        <v>0.17283397962023</v>
      </c>
      <c r="AW10" s="16"/>
      <c r="AX10" s="16">
        <v>0.18176614092528701</v>
      </c>
      <c r="AY10" s="16">
        <v>0</v>
      </c>
      <c r="AZ10" s="16"/>
      <c r="BA10" s="16">
        <v>0.27285620300713198</v>
      </c>
      <c r="BB10" s="16">
        <v>0.26648119359297701</v>
      </c>
      <c r="BC10" s="16"/>
      <c r="BD10" s="16">
        <v>0.23209864725611301</v>
      </c>
      <c r="BE10" s="16">
        <v>0.161587516682965</v>
      </c>
    </row>
    <row r="11" spans="2:57" x14ac:dyDescent="0.35">
      <c r="B11" s="19" t="s">
        <v>133</v>
      </c>
      <c r="C11" s="16">
        <v>0.140192580171037</v>
      </c>
      <c r="D11" s="16">
        <v>0.156855902812082</v>
      </c>
      <c r="E11" s="16">
        <v>0.11803014371010501</v>
      </c>
      <c r="F11" s="16"/>
      <c r="G11" s="16">
        <v>0.188070830546089</v>
      </c>
      <c r="H11" s="16">
        <v>0.19504218837954801</v>
      </c>
      <c r="I11" s="16">
        <v>9.94558965347416E-2</v>
      </c>
      <c r="J11" s="16">
        <v>0.118085088973318</v>
      </c>
      <c r="K11" s="16">
        <v>9.9254403440936903E-2</v>
      </c>
      <c r="L11" s="16">
        <v>0</v>
      </c>
      <c r="M11" s="16"/>
      <c r="N11" s="16">
        <v>3.0062534146804001E-2</v>
      </c>
      <c r="O11" s="16">
        <v>0.118398767546685</v>
      </c>
      <c r="P11" s="16">
        <v>0.17523088583528201</v>
      </c>
      <c r="Q11" s="16">
        <v>0.16562023755695801</v>
      </c>
      <c r="R11" s="16"/>
      <c r="S11" s="16">
        <v>0.14539343086971401</v>
      </c>
      <c r="T11" s="16">
        <v>0.133672767105602</v>
      </c>
      <c r="U11" s="16"/>
      <c r="V11" s="16">
        <v>2.6714274682651199E-2</v>
      </c>
      <c r="W11" s="16">
        <v>0.13327784326511299</v>
      </c>
      <c r="X11" s="16">
        <v>0.18462438515768101</v>
      </c>
      <c r="Y11" s="16">
        <v>0.21068348137978399</v>
      </c>
      <c r="Z11" s="16"/>
      <c r="AA11" s="16">
        <v>4.7344592913833701E-2</v>
      </c>
      <c r="AB11" s="16">
        <v>0.16043706343435299</v>
      </c>
      <c r="AC11" s="16">
        <v>0.21623906365742099</v>
      </c>
      <c r="AD11" s="16">
        <v>0.119977552012176</v>
      </c>
      <c r="AE11" s="16">
        <v>0.26128103482389498</v>
      </c>
      <c r="AF11" s="16">
        <v>0.114863172480878</v>
      </c>
      <c r="AG11" s="16"/>
      <c r="AH11" s="16">
        <v>0.14383100375268401</v>
      </c>
      <c r="AI11" s="16">
        <v>0.14452475387341701</v>
      </c>
      <c r="AJ11" s="16"/>
      <c r="AK11" s="16">
        <v>0.12631663606981899</v>
      </c>
      <c r="AL11" s="16">
        <v>0.12688777575382101</v>
      </c>
      <c r="AM11" s="16"/>
      <c r="AN11" s="16">
        <v>0.10416157650957</v>
      </c>
      <c r="AO11" s="16">
        <v>0.170783065959246</v>
      </c>
      <c r="AP11" s="16"/>
      <c r="AQ11" s="16">
        <v>0.22668644377835701</v>
      </c>
      <c r="AR11" s="16">
        <v>5.4336942921395202E-2</v>
      </c>
      <c r="AS11" s="16">
        <v>0.17027196847532999</v>
      </c>
      <c r="AT11" s="16"/>
      <c r="AU11" s="16">
        <v>0.12813893180285499</v>
      </c>
      <c r="AV11" s="16">
        <v>0.14884827549311699</v>
      </c>
      <c r="AW11" s="16"/>
      <c r="AX11" s="16">
        <v>0.14292743147892301</v>
      </c>
      <c r="AY11" s="16">
        <v>0.39732116860385402</v>
      </c>
      <c r="AZ11" s="16"/>
      <c r="BA11" s="16">
        <v>0.153551328103288</v>
      </c>
      <c r="BB11" s="16">
        <v>0.133266935728344</v>
      </c>
      <c r="BC11" s="16"/>
      <c r="BD11" s="16">
        <v>0.161034900550099</v>
      </c>
      <c r="BE11" s="16">
        <v>0.138507459677363</v>
      </c>
    </row>
    <row r="12" spans="2:57" x14ac:dyDescent="0.35">
      <c r="B12" s="19" t="s">
        <v>134</v>
      </c>
      <c r="C12" s="16">
        <v>0.58370032253478399</v>
      </c>
      <c r="D12" s="16">
        <v>0.50964584315954897</v>
      </c>
      <c r="E12" s="16">
        <v>0.69867256966977698</v>
      </c>
      <c r="F12" s="16"/>
      <c r="G12" s="16">
        <v>0.58824362728402702</v>
      </c>
      <c r="H12" s="16">
        <v>0.50411903809045699</v>
      </c>
      <c r="I12" s="16">
        <v>0.56871642188013405</v>
      </c>
      <c r="J12" s="16">
        <v>0.62492876893808402</v>
      </c>
      <c r="K12" s="16">
        <v>0.574104731202846</v>
      </c>
      <c r="L12" s="16">
        <v>0.82081200002917498</v>
      </c>
      <c r="M12" s="16"/>
      <c r="N12" s="16">
        <v>0.53859918291495901</v>
      </c>
      <c r="O12" s="16">
        <v>0.72196683173952803</v>
      </c>
      <c r="P12" s="16">
        <v>0.58960863968737198</v>
      </c>
      <c r="Q12" s="16">
        <v>0.51611018761802696</v>
      </c>
      <c r="R12" s="16"/>
      <c r="S12" s="16">
        <v>0.56427869501941297</v>
      </c>
      <c r="T12" s="16">
        <v>0.60804737423133404</v>
      </c>
      <c r="U12" s="16"/>
      <c r="V12" s="16">
        <v>0.69789563416381895</v>
      </c>
      <c r="W12" s="16">
        <v>0.68364160335920998</v>
      </c>
      <c r="X12" s="16">
        <v>0.52020007983056904</v>
      </c>
      <c r="Y12" s="16">
        <v>0.10288755988306</v>
      </c>
      <c r="Z12" s="16"/>
      <c r="AA12" s="16">
        <v>0.67846369308079102</v>
      </c>
      <c r="AB12" s="16">
        <v>0.674954586294362</v>
      </c>
      <c r="AC12" s="16">
        <v>0.56746590945970099</v>
      </c>
      <c r="AD12" s="16">
        <v>0.54240798669763302</v>
      </c>
      <c r="AE12" s="16">
        <v>0.51482398549491004</v>
      </c>
      <c r="AF12" s="16">
        <v>0.20959447540134199</v>
      </c>
      <c r="AG12" s="16"/>
      <c r="AH12" s="16">
        <v>0.55671285760733202</v>
      </c>
      <c r="AI12" s="16">
        <v>0.66315036201240196</v>
      </c>
      <c r="AJ12" s="16"/>
      <c r="AK12" s="16">
        <v>0.46294550769078802</v>
      </c>
      <c r="AL12" s="16">
        <v>0.64158420738725397</v>
      </c>
      <c r="AM12" s="16"/>
      <c r="AN12" s="16">
        <v>0.51132235297583195</v>
      </c>
      <c r="AO12" s="16">
        <v>0.66047328502629798</v>
      </c>
      <c r="AP12" s="16"/>
      <c r="AQ12" s="16">
        <v>0.43991396995094101</v>
      </c>
      <c r="AR12" s="16">
        <v>0.78306561879260494</v>
      </c>
      <c r="AS12" s="16">
        <v>0.46165168111861898</v>
      </c>
      <c r="AT12" s="16"/>
      <c r="AU12" s="16">
        <v>0.53320922573610696</v>
      </c>
      <c r="AV12" s="16">
        <v>0.61995785527654301</v>
      </c>
      <c r="AW12" s="16"/>
      <c r="AX12" s="16">
        <v>0.58591427644173999</v>
      </c>
      <c r="AY12" s="16">
        <v>0.60267883139614598</v>
      </c>
      <c r="AZ12" s="16"/>
      <c r="BA12" s="16">
        <v>0.48008974181159803</v>
      </c>
      <c r="BB12" s="16">
        <v>0.56873582556042301</v>
      </c>
      <c r="BC12" s="16"/>
      <c r="BD12" s="16">
        <v>0.49525829088533802</v>
      </c>
      <c r="BE12" s="16">
        <v>0.639608719075487</v>
      </c>
    </row>
    <row r="13" spans="2:57" x14ac:dyDescent="0.35">
      <c r="B13" s="19" t="s">
        <v>110</v>
      </c>
      <c r="C13" s="20">
        <v>1.8470857790583599E-2</v>
      </c>
      <c r="D13" s="20">
        <v>2.0192635637354898E-2</v>
      </c>
      <c r="E13" s="20">
        <v>1.6498518876871201E-2</v>
      </c>
      <c r="F13" s="20"/>
      <c r="G13" s="20">
        <v>0</v>
      </c>
      <c r="H13" s="20">
        <v>0</v>
      </c>
      <c r="I13" s="20">
        <v>0</v>
      </c>
      <c r="J13" s="20">
        <v>0</v>
      </c>
      <c r="K13" s="20">
        <v>0.13748168682135001</v>
      </c>
      <c r="L13" s="20">
        <v>0</v>
      </c>
      <c r="M13" s="20"/>
      <c r="N13" s="20">
        <v>0</v>
      </c>
      <c r="O13" s="20">
        <v>0</v>
      </c>
      <c r="P13" s="20">
        <v>1.8154587399602899E-2</v>
      </c>
      <c r="Q13" s="20">
        <v>3.63449868821231E-2</v>
      </c>
      <c r="R13" s="20"/>
      <c r="S13" s="20">
        <v>9.6286412908761602E-3</v>
      </c>
      <c r="T13" s="20">
        <v>2.9555505668835899E-2</v>
      </c>
      <c r="U13" s="20"/>
      <c r="V13" s="20">
        <v>7.3022228208471193E-2</v>
      </c>
      <c r="W13" s="20">
        <v>1.5629119340555199E-2</v>
      </c>
      <c r="X13" s="20">
        <v>0</v>
      </c>
      <c r="Y13" s="20">
        <v>0</v>
      </c>
      <c r="Z13" s="20"/>
      <c r="AA13" s="20">
        <v>0</v>
      </c>
      <c r="AB13" s="20">
        <v>7.54647332263811E-2</v>
      </c>
      <c r="AC13" s="20">
        <v>0</v>
      </c>
      <c r="AD13" s="20">
        <v>1.9639622785301899E-2</v>
      </c>
      <c r="AE13" s="20">
        <v>0</v>
      </c>
      <c r="AF13" s="20">
        <v>0</v>
      </c>
      <c r="AG13" s="20"/>
      <c r="AH13" s="20">
        <v>0</v>
      </c>
      <c r="AI13" s="20">
        <v>0</v>
      </c>
      <c r="AJ13" s="20"/>
      <c r="AK13" s="20">
        <v>2.88547274828145E-2</v>
      </c>
      <c r="AL13" s="20">
        <v>0</v>
      </c>
      <c r="AM13" s="20"/>
      <c r="AN13" s="20">
        <v>0</v>
      </c>
      <c r="AO13" s="20">
        <v>0</v>
      </c>
      <c r="AP13" s="20"/>
      <c r="AQ13" s="20">
        <v>0</v>
      </c>
      <c r="AR13" s="20">
        <v>5.0306952262618498E-2</v>
      </c>
      <c r="AS13" s="20">
        <v>0</v>
      </c>
      <c r="AT13" s="20"/>
      <c r="AU13" s="20">
        <v>0</v>
      </c>
      <c r="AV13" s="20">
        <v>3.1734735455606497E-2</v>
      </c>
      <c r="AW13" s="20"/>
      <c r="AX13" s="20">
        <v>1.9859592327780201E-2</v>
      </c>
      <c r="AY13" s="20">
        <v>0</v>
      </c>
      <c r="AZ13" s="20"/>
      <c r="BA13" s="20">
        <v>2.4680925093668302E-2</v>
      </c>
      <c r="BB13" s="20">
        <v>0</v>
      </c>
      <c r="BC13" s="20"/>
      <c r="BD13" s="20">
        <v>4.3534116477809297E-2</v>
      </c>
      <c r="BE13" s="20">
        <v>0</v>
      </c>
    </row>
    <row r="14" spans="2:57" x14ac:dyDescent="0.35">
      <c r="B14" s="21" t="s">
        <v>15</v>
      </c>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B2:BE18"/>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139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279</v>
      </c>
      <c r="D7" s="13">
        <v>166</v>
      </c>
      <c r="E7" s="13">
        <v>112</v>
      </c>
      <c r="F7" s="13"/>
      <c r="G7" s="13">
        <v>28</v>
      </c>
      <c r="H7" s="13">
        <v>49</v>
      </c>
      <c r="I7" s="13">
        <v>53</v>
      </c>
      <c r="J7" s="13">
        <v>55</v>
      </c>
      <c r="K7" s="13">
        <v>45</v>
      </c>
      <c r="L7" s="13">
        <v>49</v>
      </c>
      <c r="M7" s="13"/>
      <c r="N7" s="13">
        <v>51</v>
      </c>
      <c r="O7" s="13">
        <v>71</v>
      </c>
      <c r="P7" s="13">
        <v>97</v>
      </c>
      <c r="Q7" s="13">
        <v>60</v>
      </c>
      <c r="R7" s="13"/>
      <c r="S7" s="13">
        <v>196</v>
      </c>
      <c r="T7" s="13">
        <v>83</v>
      </c>
      <c r="U7" s="13"/>
      <c r="V7" s="13">
        <v>48</v>
      </c>
      <c r="W7" s="13">
        <v>82</v>
      </c>
      <c r="X7" s="13">
        <v>128</v>
      </c>
      <c r="Y7" s="13">
        <v>21</v>
      </c>
      <c r="Z7" s="13"/>
      <c r="AA7" s="13">
        <v>46</v>
      </c>
      <c r="AB7" s="13">
        <v>60</v>
      </c>
      <c r="AC7" s="13">
        <v>26</v>
      </c>
      <c r="AD7" s="13">
        <v>82</v>
      </c>
      <c r="AE7" s="13">
        <v>48</v>
      </c>
      <c r="AF7" s="13">
        <v>17</v>
      </c>
      <c r="AG7" s="13"/>
      <c r="AH7" s="13">
        <v>147</v>
      </c>
      <c r="AI7" s="13">
        <v>84</v>
      </c>
      <c r="AJ7" s="13"/>
      <c r="AK7" s="13">
        <v>114</v>
      </c>
      <c r="AL7" s="13">
        <v>77</v>
      </c>
      <c r="AM7" s="13"/>
      <c r="AN7" s="13">
        <v>128</v>
      </c>
      <c r="AO7" s="13">
        <v>100</v>
      </c>
      <c r="AP7" s="13"/>
      <c r="AQ7" s="13">
        <v>70</v>
      </c>
      <c r="AR7" s="13">
        <v>115</v>
      </c>
      <c r="AS7" s="13">
        <v>86</v>
      </c>
      <c r="AT7" s="13"/>
      <c r="AU7" s="13">
        <v>143</v>
      </c>
      <c r="AV7" s="13">
        <v>136</v>
      </c>
      <c r="AW7" s="13"/>
      <c r="AX7" s="13">
        <v>262</v>
      </c>
      <c r="AY7" s="13">
        <v>15</v>
      </c>
      <c r="AZ7" s="13"/>
      <c r="BA7" s="13">
        <v>166</v>
      </c>
      <c r="BB7" s="13">
        <v>30</v>
      </c>
      <c r="BC7" s="13"/>
      <c r="BD7" s="13">
        <v>152</v>
      </c>
      <c r="BE7" s="13">
        <v>108</v>
      </c>
    </row>
    <row r="8" spans="2:57" ht="30" customHeight="1" x14ac:dyDescent="0.35">
      <c r="B8" s="14" t="s">
        <v>84</v>
      </c>
      <c r="C8" s="14">
        <v>263</v>
      </c>
      <c r="D8" s="14">
        <v>159</v>
      </c>
      <c r="E8" s="14">
        <v>104</v>
      </c>
      <c r="F8" s="14"/>
      <c r="G8" s="14">
        <v>25</v>
      </c>
      <c r="H8" s="14">
        <v>46</v>
      </c>
      <c r="I8" s="14">
        <v>54</v>
      </c>
      <c r="J8" s="14">
        <v>49</v>
      </c>
      <c r="K8" s="14">
        <v>42</v>
      </c>
      <c r="L8" s="14">
        <v>46</v>
      </c>
      <c r="M8" s="14"/>
      <c r="N8" s="14">
        <v>40</v>
      </c>
      <c r="O8" s="14">
        <v>64</v>
      </c>
      <c r="P8" s="14">
        <v>85</v>
      </c>
      <c r="Q8" s="14">
        <v>73</v>
      </c>
      <c r="R8" s="14"/>
      <c r="S8" s="14">
        <v>157</v>
      </c>
      <c r="T8" s="14">
        <v>105</v>
      </c>
      <c r="U8" s="14"/>
      <c r="V8" s="14">
        <v>53</v>
      </c>
      <c r="W8" s="14">
        <v>78</v>
      </c>
      <c r="X8" s="14">
        <v>116</v>
      </c>
      <c r="Y8" s="14">
        <v>17</v>
      </c>
      <c r="Z8" s="14"/>
      <c r="AA8" s="14">
        <v>61</v>
      </c>
      <c r="AB8" s="14">
        <v>50</v>
      </c>
      <c r="AC8" s="14">
        <v>29</v>
      </c>
      <c r="AD8" s="14">
        <v>73</v>
      </c>
      <c r="AE8" s="14">
        <v>36</v>
      </c>
      <c r="AF8" s="14">
        <v>14</v>
      </c>
      <c r="AG8" s="14"/>
      <c r="AH8" s="14">
        <v>139</v>
      </c>
      <c r="AI8" s="14">
        <v>75</v>
      </c>
      <c r="AJ8" s="14"/>
      <c r="AK8" s="14">
        <v>111</v>
      </c>
      <c r="AL8" s="14">
        <v>70</v>
      </c>
      <c r="AM8" s="14"/>
      <c r="AN8" s="14">
        <v>121</v>
      </c>
      <c r="AO8" s="14">
        <v>92</v>
      </c>
      <c r="AP8" s="14"/>
      <c r="AQ8" s="14">
        <v>63</v>
      </c>
      <c r="AR8" s="14">
        <v>112</v>
      </c>
      <c r="AS8" s="14">
        <v>77</v>
      </c>
      <c r="AT8" s="14"/>
      <c r="AU8" s="14">
        <v>130</v>
      </c>
      <c r="AV8" s="14">
        <v>133</v>
      </c>
      <c r="AW8" s="14"/>
      <c r="AX8" s="14">
        <v>247</v>
      </c>
      <c r="AY8" s="14">
        <v>13</v>
      </c>
      <c r="AZ8" s="14"/>
      <c r="BA8" s="14">
        <v>158</v>
      </c>
      <c r="BB8" s="14">
        <v>29</v>
      </c>
      <c r="BC8" s="14"/>
      <c r="BD8" s="14">
        <v>147</v>
      </c>
      <c r="BE8" s="14">
        <v>97</v>
      </c>
    </row>
    <row r="9" spans="2:57" x14ac:dyDescent="0.35">
      <c r="B9" s="19" t="s">
        <v>131</v>
      </c>
      <c r="C9" s="16">
        <v>0.13458665951195301</v>
      </c>
      <c r="D9" s="16">
        <v>0.18353896422027099</v>
      </c>
      <c r="E9" s="16">
        <v>6.0474228513745398E-2</v>
      </c>
      <c r="F9" s="16"/>
      <c r="G9" s="16">
        <v>9.5179720228000295E-2</v>
      </c>
      <c r="H9" s="16">
        <v>0.147392620350146</v>
      </c>
      <c r="I9" s="16">
        <v>0.212220119654735</v>
      </c>
      <c r="J9" s="16">
        <v>0.13578191854268001</v>
      </c>
      <c r="K9" s="16">
        <v>0.124225414118392</v>
      </c>
      <c r="L9" s="16">
        <v>6.1014986314955201E-2</v>
      </c>
      <c r="M9" s="16"/>
      <c r="N9" s="16">
        <v>8.4329924094502406E-2</v>
      </c>
      <c r="O9" s="16">
        <v>5.8840760390230999E-2</v>
      </c>
      <c r="P9" s="16">
        <v>0.15625426319163899</v>
      </c>
      <c r="Q9" s="16">
        <v>0.20245313835294601</v>
      </c>
      <c r="R9" s="16"/>
      <c r="S9" s="16">
        <v>0.12074377516856701</v>
      </c>
      <c r="T9" s="16">
        <v>0.15526699342545</v>
      </c>
      <c r="U9" s="16"/>
      <c r="V9" s="16">
        <v>0.18451388074674999</v>
      </c>
      <c r="W9" s="16">
        <v>0.135347611564795</v>
      </c>
      <c r="X9" s="16">
        <v>8.3572922611865302E-2</v>
      </c>
      <c r="Y9" s="16">
        <v>0.32487304760118602</v>
      </c>
      <c r="Z9" s="16"/>
      <c r="AA9" s="16">
        <v>0.15208075656521</v>
      </c>
      <c r="AB9" s="16">
        <v>0.14974957928864099</v>
      </c>
      <c r="AC9" s="16">
        <v>0.110819954131646</v>
      </c>
      <c r="AD9" s="16">
        <v>0.115935433295763</v>
      </c>
      <c r="AE9" s="16">
        <v>0.14730690219685</v>
      </c>
      <c r="AF9" s="16">
        <v>0.116775575774862</v>
      </c>
      <c r="AG9" s="16"/>
      <c r="AH9" s="16">
        <v>0.15474047055005899</v>
      </c>
      <c r="AI9" s="16">
        <v>0.101367427833323</v>
      </c>
      <c r="AJ9" s="16"/>
      <c r="AK9" s="16">
        <v>0.14112738391208601</v>
      </c>
      <c r="AL9" s="16">
        <v>0.13796119373052701</v>
      </c>
      <c r="AM9" s="16"/>
      <c r="AN9" s="16">
        <v>0.14802376230324399</v>
      </c>
      <c r="AO9" s="16">
        <v>0.12616620899987599</v>
      </c>
      <c r="AP9" s="16"/>
      <c r="AQ9" s="16">
        <v>0.10834429957389199</v>
      </c>
      <c r="AR9" s="16">
        <v>0.15040073800985701</v>
      </c>
      <c r="AS9" s="16">
        <v>0.106672705753816</v>
      </c>
      <c r="AT9" s="16"/>
      <c r="AU9" s="16">
        <v>0.15261296236962801</v>
      </c>
      <c r="AV9" s="16">
        <v>0.116918669882583</v>
      </c>
      <c r="AW9" s="16"/>
      <c r="AX9" s="16">
        <v>0.14332711401486301</v>
      </c>
      <c r="AY9" s="16">
        <v>0</v>
      </c>
      <c r="AZ9" s="16"/>
      <c r="BA9" s="16">
        <v>0.19482760634374999</v>
      </c>
      <c r="BB9" s="16">
        <v>0.16173654744006399</v>
      </c>
      <c r="BC9" s="16"/>
      <c r="BD9" s="16">
        <v>0.156693654066688</v>
      </c>
      <c r="BE9" s="16">
        <v>0.101044575607886</v>
      </c>
    </row>
    <row r="10" spans="2:57" x14ac:dyDescent="0.35">
      <c r="B10" s="19" t="s">
        <v>132</v>
      </c>
      <c r="C10" s="16">
        <v>0.20409220466681099</v>
      </c>
      <c r="D10" s="16">
        <v>0.228581491784629</v>
      </c>
      <c r="E10" s="16">
        <v>0.16788493260800399</v>
      </c>
      <c r="F10" s="16"/>
      <c r="G10" s="16">
        <v>0.24535185775595</v>
      </c>
      <c r="H10" s="16">
        <v>0.29462418914857003</v>
      </c>
      <c r="I10" s="16">
        <v>0.18314263649335599</v>
      </c>
      <c r="J10" s="16">
        <v>5.75772722192536E-2</v>
      </c>
      <c r="K10" s="16">
        <v>0.22912548841181199</v>
      </c>
      <c r="L10" s="16">
        <v>0.24676301529001299</v>
      </c>
      <c r="M10" s="16"/>
      <c r="N10" s="16">
        <v>0.32425994322986301</v>
      </c>
      <c r="O10" s="16">
        <v>0.180196511213465</v>
      </c>
      <c r="P10" s="16">
        <v>0.223742521682499</v>
      </c>
      <c r="Q10" s="16">
        <v>0.13659019011905599</v>
      </c>
      <c r="R10" s="16"/>
      <c r="S10" s="16">
        <v>0.182517721647807</v>
      </c>
      <c r="T10" s="16">
        <v>0.23632302461563301</v>
      </c>
      <c r="U10" s="16"/>
      <c r="V10" s="16">
        <v>9.7917908594572306E-2</v>
      </c>
      <c r="W10" s="16">
        <v>0.225532131219257</v>
      </c>
      <c r="X10" s="16">
        <v>0.244197463292253</v>
      </c>
      <c r="Y10" s="16">
        <v>0.161978147905353</v>
      </c>
      <c r="Z10" s="16"/>
      <c r="AA10" s="16">
        <v>0.19268313070818399</v>
      </c>
      <c r="AB10" s="16">
        <v>9.7483632357455205E-2</v>
      </c>
      <c r="AC10" s="16">
        <v>0.21865281406761999</v>
      </c>
      <c r="AD10" s="16">
        <v>0.269367199617086</v>
      </c>
      <c r="AE10" s="16">
        <v>0.23376833904301</v>
      </c>
      <c r="AF10" s="16">
        <v>0.18798902263971001</v>
      </c>
      <c r="AG10" s="16"/>
      <c r="AH10" s="16">
        <v>0.17724569718837099</v>
      </c>
      <c r="AI10" s="16">
        <v>0.227623129912815</v>
      </c>
      <c r="AJ10" s="16"/>
      <c r="AK10" s="16">
        <v>0.18811401826826701</v>
      </c>
      <c r="AL10" s="16">
        <v>0.24876948323874701</v>
      </c>
      <c r="AM10" s="16"/>
      <c r="AN10" s="16">
        <v>0.173223732199733</v>
      </c>
      <c r="AO10" s="16">
        <v>0.228251397631271</v>
      </c>
      <c r="AP10" s="16"/>
      <c r="AQ10" s="16">
        <v>0.21572116292949101</v>
      </c>
      <c r="AR10" s="16">
        <v>0.17221306450203799</v>
      </c>
      <c r="AS10" s="16">
        <v>0.24131564379363499</v>
      </c>
      <c r="AT10" s="16"/>
      <c r="AU10" s="16">
        <v>0.21123669313382301</v>
      </c>
      <c r="AV10" s="16">
        <v>0.19708972894347701</v>
      </c>
      <c r="AW10" s="16"/>
      <c r="AX10" s="16">
        <v>0.194457710038134</v>
      </c>
      <c r="AY10" s="16">
        <v>0.26638702198883601</v>
      </c>
      <c r="AZ10" s="16"/>
      <c r="BA10" s="16">
        <v>0.29424613526225002</v>
      </c>
      <c r="BB10" s="16">
        <v>0.15201372797270599</v>
      </c>
      <c r="BC10" s="16"/>
      <c r="BD10" s="16">
        <v>0.26189708853511201</v>
      </c>
      <c r="BE10" s="16">
        <v>0.14518559166667699</v>
      </c>
    </row>
    <row r="11" spans="2:57" x14ac:dyDescent="0.35">
      <c r="B11" s="19" t="s">
        <v>133</v>
      </c>
      <c r="C11" s="16">
        <v>9.6249180487175706E-2</v>
      </c>
      <c r="D11" s="16">
        <v>8.8047057267487502E-2</v>
      </c>
      <c r="E11" s="16">
        <v>0.109421680006535</v>
      </c>
      <c r="F11" s="16"/>
      <c r="G11" s="16">
        <v>3.5547795922346498E-2</v>
      </c>
      <c r="H11" s="16">
        <v>7.5568298110179899E-2</v>
      </c>
      <c r="I11" s="16">
        <v>0.107698240058759</v>
      </c>
      <c r="J11" s="16">
        <v>0.100401430174102</v>
      </c>
      <c r="K11" s="16">
        <v>0.111790766994935</v>
      </c>
      <c r="L11" s="16">
        <v>0.11828642928541599</v>
      </c>
      <c r="M11" s="16"/>
      <c r="N11" s="16">
        <v>1.4038189311795599E-2</v>
      </c>
      <c r="O11" s="16">
        <v>8.4668844317289896E-2</v>
      </c>
      <c r="P11" s="16">
        <v>0.109385342199457</v>
      </c>
      <c r="Q11" s="16">
        <v>0.13573528550179001</v>
      </c>
      <c r="R11" s="16"/>
      <c r="S11" s="16">
        <v>9.4683485164764103E-2</v>
      </c>
      <c r="T11" s="16">
        <v>9.85882235125361E-2</v>
      </c>
      <c r="U11" s="16"/>
      <c r="V11" s="16">
        <v>0</v>
      </c>
      <c r="W11" s="16">
        <v>0.13153360758672</v>
      </c>
      <c r="X11" s="16">
        <v>0.112498132626033</v>
      </c>
      <c r="Y11" s="16">
        <v>0.122893366367262</v>
      </c>
      <c r="Z11" s="16"/>
      <c r="AA11" s="16">
        <v>3.8000576182241903E-2</v>
      </c>
      <c r="AB11" s="16">
        <v>8.2632727347511495E-2</v>
      </c>
      <c r="AC11" s="16">
        <v>0</v>
      </c>
      <c r="AD11" s="16">
        <v>0.149657813378302</v>
      </c>
      <c r="AE11" s="16">
        <v>0.113741636198967</v>
      </c>
      <c r="AF11" s="16">
        <v>0.27784215815227498</v>
      </c>
      <c r="AG11" s="16"/>
      <c r="AH11" s="16">
        <v>0.112034197508056</v>
      </c>
      <c r="AI11" s="16">
        <v>0.107218973464897</v>
      </c>
      <c r="AJ11" s="16"/>
      <c r="AK11" s="16">
        <v>0.117734968088843</v>
      </c>
      <c r="AL11" s="16">
        <v>7.1475408246937405E-2</v>
      </c>
      <c r="AM11" s="16"/>
      <c r="AN11" s="16">
        <v>0.11406740917920299</v>
      </c>
      <c r="AO11" s="16">
        <v>8.8295437974996394E-2</v>
      </c>
      <c r="AP11" s="16"/>
      <c r="AQ11" s="16">
        <v>7.8310288621234403E-2</v>
      </c>
      <c r="AR11" s="16">
        <v>0.11059461491620599</v>
      </c>
      <c r="AS11" s="16">
        <v>0.102843902076813</v>
      </c>
      <c r="AT11" s="16"/>
      <c r="AU11" s="16">
        <v>8.2108446118681996E-2</v>
      </c>
      <c r="AV11" s="16">
        <v>0.11010883602202499</v>
      </c>
      <c r="AW11" s="16"/>
      <c r="AX11" s="16">
        <v>8.5864009519572404E-2</v>
      </c>
      <c r="AY11" s="16">
        <v>0.31289788581945699</v>
      </c>
      <c r="AZ11" s="16"/>
      <c r="BA11" s="16">
        <v>0.14504140918842801</v>
      </c>
      <c r="BB11" s="16">
        <v>5.39312680508586E-2</v>
      </c>
      <c r="BC11" s="16"/>
      <c r="BD11" s="16">
        <v>6.4004930710974101E-2</v>
      </c>
      <c r="BE11" s="16">
        <v>0.14743441171897601</v>
      </c>
    </row>
    <row r="12" spans="2:57" x14ac:dyDescent="0.35">
      <c r="B12" s="19" t="s">
        <v>134</v>
      </c>
      <c r="C12" s="16">
        <v>0.54853928780765404</v>
      </c>
      <c r="D12" s="16">
        <v>0.49569009564164701</v>
      </c>
      <c r="E12" s="16">
        <v>0.62660651805181</v>
      </c>
      <c r="F12" s="16"/>
      <c r="G12" s="16">
        <v>0.62392062609370402</v>
      </c>
      <c r="H12" s="16">
        <v>0.45121839926380503</v>
      </c>
      <c r="I12" s="16">
        <v>0.49693900379314998</v>
      </c>
      <c r="J12" s="16">
        <v>0.69275278862488698</v>
      </c>
      <c r="K12" s="16">
        <v>0.53485833047486098</v>
      </c>
      <c r="L12" s="16">
        <v>0.52531467935109999</v>
      </c>
      <c r="M12" s="16"/>
      <c r="N12" s="16">
        <v>0.55465755594570099</v>
      </c>
      <c r="O12" s="16">
        <v>0.65456126015924498</v>
      </c>
      <c r="P12" s="16">
        <v>0.50352030427217798</v>
      </c>
      <c r="Q12" s="16">
        <v>0.50558384166899295</v>
      </c>
      <c r="R12" s="16"/>
      <c r="S12" s="16">
        <v>0.57445580749498804</v>
      </c>
      <c r="T12" s="16">
        <v>0.509821758446381</v>
      </c>
      <c r="U12" s="16"/>
      <c r="V12" s="16">
        <v>0.67399853389842002</v>
      </c>
      <c r="W12" s="16">
        <v>0.48119543133447301</v>
      </c>
      <c r="X12" s="16">
        <v>0.55973148146984897</v>
      </c>
      <c r="Y12" s="16">
        <v>0.39025543812619901</v>
      </c>
      <c r="Z12" s="16"/>
      <c r="AA12" s="16">
        <v>0.59374954982406003</v>
      </c>
      <c r="AB12" s="16">
        <v>0.65550022754258896</v>
      </c>
      <c r="AC12" s="16">
        <v>0.63904402114094705</v>
      </c>
      <c r="AD12" s="16">
        <v>0.45600855110973898</v>
      </c>
      <c r="AE12" s="16">
        <v>0.48834245302791501</v>
      </c>
      <c r="AF12" s="16">
        <v>0.41739324343315298</v>
      </c>
      <c r="AG12" s="16"/>
      <c r="AH12" s="16">
        <v>0.53121378794981</v>
      </c>
      <c r="AI12" s="16">
        <v>0.55167894939437401</v>
      </c>
      <c r="AJ12" s="16"/>
      <c r="AK12" s="16">
        <v>0.535148475340258</v>
      </c>
      <c r="AL12" s="16">
        <v>0.52876399261809603</v>
      </c>
      <c r="AM12" s="16"/>
      <c r="AN12" s="16">
        <v>0.54824128079615897</v>
      </c>
      <c r="AO12" s="16">
        <v>0.54740222130254201</v>
      </c>
      <c r="AP12" s="16"/>
      <c r="AQ12" s="16">
        <v>0.56333505487206403</v>
      </c>
      <c r="AR12" s="16">
        <v>0.54737234754611697</v>
      </c>
      <c r="AS12" s="16">
        <v>0.54916774837573701</v>
      </c>
      <c r="AT12" s="16"/>
      <c r="AU12" s="16">
        <v>0.54376769728725804</v>
      </c>
      <c r="AV12" s="16">
        <v>0.55321603225689397</v>
      </c>
      <c r="AW12" s="16"/>
      <c r="AX12" s="16">
        <v>0.55874481872462101</v>
      </c>
      <c r="AY12" s="16">
        <v>0.420715092191707</v>
      </c>
      <c r="AZ12" s="16"/>
      <c r="BA12" s="16">
        <v>0.36172115039992803</v>
      </c>
      <c r="BB12" s="16">
        <v>0.63231845653637098</v>
      </c>
      <c r="BC12" s="16"/>
      <c r="BD12" s="16">
        <v>0.51328697676739798</v>
      </c>
      <c r="BE12" s="16">
        <v>0.57718878993453904</v>
      </c>
    </row>
    <row r="13" spans="2:57" x14ac:dyDescent="0.35">
      <c r="B13" s="19" t="s">
        <v>110</v>
      </c>
      <c r="C13" s="20">
        <v>1.6532667526406301E-2</v>
      </c>
      <c r="D13" s="20">
        <v>4.1423910859652796E-3</v>
      </c>
      <c r="E13" s="20">
        <v>3.5612640819904798E-2</v>
      </c>
      <c r="F13" s="20"/>
      <c r="G13" s="20">
        <v>0</v>
      </c>
      <c r="H13" s="20">
        <v>3.11964931272995E-2</v>
      </c>
      <c r="I13" s="20">
        <v>0</v>
      </c>
      <c r="J13" s="20">
        <v>1.3486590439077401E-2</v>
      </c>
      <c r="K13" s="20">
        <v>0</v>
      </c>
      <c r="L13" s="20">
        <v>4.8620889758515203E-2</v>
      </c>
      <c r="M13" s="20"/>
      <c r="N13" s="20">
        <v>2.2714387418137701E-2</v>
      </c>
      <c r="O13" s="20">
        <v>2.1732623919769899E-2</v>
      </c>
      <c r="P13" s="20">
        <v>7.0975686542274E-3</v>
      </c>
      <c r="Q13" s="20">
        <v>1.9637544357215101E-2</v>
      </c>
      <c r="R13" s="20"/>
      <c r="S13" s="20">
        <v>2.7599210523874301E-2</v>
      </c>
      <c r="T13" s="20">
        <v>0</v>
      </c>
      <c r="U13" s="20"/>
      <c r="V13" s="20">
        <v>4.3569676760256998E-2</v>
      </c>
      <c r="W13" s="20">
        <v>2.6391218294755301E-2</v>
      </c>
      <c r="X13" s="20">
        <v>0</v>
      </c>
      <c r="Y13" s="20">
        <v>0</v>
      </c>
      <c r="Z13" s="20"/>
      <c r="AA13" s="20">
        <v>2.3485986720303598E-2</v>
      </c>
      <c r="AB13" s="20">
        <v>1.4633833463803401E-2</v>
      </c>
      <c r="AC13" s="20">
        <v>3.1483210659786501E-2</v>
      </c>
      <c r="AD13" s="20">
        <v>9.0310025991089202E-3</v>
      </c>
      <c r="AE13" s="20">
        <v>1.6840669533257999E-2</v>
      </c>
      <c r="AF13" s="20">
        <v>0</v>
      </c>
      <c r="AG13" s="20"/>
      <c r="AH13" s="20">
        <v>2.4765846803704802E-2</v>
      </c>
      <c r="AI13" s="20">
        <v>1.2111519394590599E-2</v>
      </c>
      <c r="AJ13" s="20"/>
      <c r="AK13" s="20">
        <v>1.7875154390545499E-2</v>
      </c>
      <c r="AL13" s="20">
        <v>1.3029922165692501E-2</v>
      </c>
      <c r="AM13" s="20"/>
      <c r="AN13" s="20">
        <v>1.6443815521659699E-2</v>
      </c>
      <c r="AO13" s="20">
        <v>9.8847340913145593E-3</v>
      </c>
      <c r="AP13" s="20"/>
      <c r="AQ13" s="20">
        <v>3.4289194003318903E-2</v>
      </c>
      <c r="AR13" s="20">
        <v>1.9419235025781901E-2</v>
      </c>
      <c r="AS13" s="20">
        <v>0</v>
      </c>
      <c r="AT13" s="20"/>
      <c r="AU13" s="20">
        <v>1.02742010906094E-2</v>
      </c>
      <c r="AV13" s="20">
        <v>2.2666732895021201E-2</v>
      </c>
      <c r="AW13" s="20"/>
      <c r="AX13" s="20">
        <v>1.7606347702809302E-2</v>
      </c>
      <c r="AY13" s="20">
        <v>0</v>
      </c>
      <c r="AZ13" s="20"/>
      <c r="BA13" s="20">
        <v>4.1636988056434603E-3</v>
      </c>
      <c r="BB13" s="20">
        <v>0</v>
      </c>
      <c r="BC13" s="20"/>
      <c r="BD13" s="20">
        <v>4.1173499198278903E-3</v>
      </c>
      <c r="BE13" s="20">
        <v>2.9146631071921902E-2</v>
      </c>
    </row>
    <row r="14" spans="2:57" x14ac:dyDescent="0.35">
      <c r="B14" s="21" t="s">
        <v>15</v>
      </c>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B2:BE18"/>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140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27</v>
      </c>
      <c r="D7" s="13">
        <v>20</v>
      </c>
      <c r="E7" s="13">
        <v>7</v>
      </c>
      <c r="F7" s="13"/>
      <c r="G7" s="13">
        <v>1</v>
      </c>
      <c r="H7" s="13">
        <v>7</v>
      </c>
      <c r="I7" s="13">
        <v>9</v>
      </c>
      <c r="J7" s="13">
        <v>3</v>
      </c>
      <c r="K7" s="13">
        <v>5</v>
      </c>
      <c r="L7" s="13">
        <v>2</v>
      </c>
      <c r="M7" s="13"/>
      <c r="N7" s="13">
        <v>6</v>
      </c>
      <c r="O7" s="13">
        <v>6</v>
      </c>
      <c r="P7" s="13">
        <v>9</v>
      </c>
      <c r="Q7" s="13">
        <v>6</v>
      </c>
      <c r="R7" s="13"/>
      <c r="S7" s="13">
        <v>19</v>
      </c>
      <c r="T7" s="13">
        <v>8</v>
      </c>
      <c r="U7" s="13"/>
      <c r="V7" s="13">
        <v>3</v>
      </c>
      <c r="W7" s="13">
        <v>7</v>
      </c>
      <c r="X7" s="13">
        <v>15</v>
      </c>
      <c r="Y7" s="13">
        <v>2</v>
      </c>
      <c r="Z7" s="13"/>
      <c r="AA7" s="13">
        <v>4</v>
      </c>
      <c r="AB7" s="13">
        <v>1</v>
      </c>
      <c r="AC7" s="13">
        <v>2</v>
      </c>
      <c r="AD7" s="13">
        <v>16</v>
      </c>
      <c r="AE7" s="13">
        <v>4</v>
      </c>
      <c r="AF7" s="13" t="s">
        <v>544</v>
      </c>
      <c r="AG7" s="13"/>
      <c r="AH7" s="13">
        <v>19</v>
      </c>
      <c r="AI7" s="13">
        <v>6</v>
      </c>
      <c r="AJ7" s="13"/>
      <c r="AK7" s="13">
        <v>14</v>
      </c>
      <c r="AL7" s="13">
        <v>6</v>
      </c>
      <c r="AM7" s="13"/>
      <c r="AN7" s="13">
        <v>16</v>
      </c>
      <c r="AO7" s="13">
        <v>7</v>
      </c>
      <c r="AP7" s="13"/>
      <c r="AQ7" s="13">
        <v>9</v>
      </c>
      <c r="AR7" s="13">
        <v>9</v>
      </c>
      <c r="AS7" s="13">
        <v>8</v>
      </c>
      <c r="AT7" s="13"/>
      <c r="AU7" s="13">
        <v>17</v>
      </c>
      <c r="AV7" s="13">
        <v>10</v>
      </c>
      <c r="AW7" s="13"/>
      <c r="AX7" s="13">
        <v>24</v>
      </c>
      <c r="AY7" s="13">
        <v>2</v>
      </c>
      <c r="AZ7" s="13"/>
      <c r="BA7" s="13">
        <v>20</v>
      </c>
      <c r="BB7" s="13">
        <v>4</v>
      </c>
      <c r="BC7" s="13"/>
      <c r="BD7" s="13">
        <v>15</v>
      </c>
      <c r="BE7" s="13">
        <v>11</v>
      </c>
    </row>
    <row r="8" spans="2:57" ht="30" customHeight="1" x14ac:dyDescent="0.35">
      <c r="B8" s="14" t="s">
        <v>84</v>
      </c>
      <c r="C8" s="14">
        <v>26</v>
      </c>
      <c r="D8" s="14">
        <v>18</v>
      </c>
      <c r="E8" s="14">
        <v>8</v>
      </c>
      <c r="F8" s="14"/>
      <c r="G8" s="14">
        <v>2</v>
      </c>
      <c r="H8" s="14">
        <v>6</v>
      </c>
      <c r="I8" s="14">
        <v>8</v>
      </c>
      <c r="J8" s="14">
        <v>2</v>
      </c>
      <c r="K8" s="14">
        <v>4</v>
      </c>
      <c r="L8" s="14">
        <v>4</v>
      </c>
      <c r="M8" s="14"/>
      <c r="N8" s="14">
        <v>6</v>
      </c>
      <c r="O8" s="14">
        <v>4</v>
      </c>
      <c r="P8" s="14">
        <v>8</v>
      </c>
      <c r="Q8" s="14">
        <v>9</v>
      </c>
      <c r="R8" s="14"/>
      <c r="S8" s="14">
        <v>15</v>
      </c>
      <c r="T8" s="14">
        <v>11</v>
      </c>
      <c r="U8" s="14"/>
      <c r="V8" s="14">
        <v>3</v>
      </c>
      <c r="W8" s="14">
        <v>9</v>
      </c>
      <c r="X8" s="14">
        <v>13</v>
      </c>
      <c r="Y8" s="14">
        <v>2</v>
      </c>
      <c r="Z8" s="14"/>
      <c r="AA8" s="14">
        <v>6</v>
      </c>
      <c r="AB8" s="14">
        <v>1</v>
      </c>
      <c r="AC8" s="14">
        <v>3</v>
      </c>
      <c r="AD8" s="14">
        <v>13</v>
      </c>
      <c r="AE8" s="14">
        <v>4</v>
      </c>
      <c r="AF8" s="14" t="s">
        <v>544</v>
      </c>
      <c r="AG8" s="14"/>
      <c r="AH8" s="14">
        <v>19</v>
      </c>
      <c r="AI8" s="14">
        <v>6</v>
      </c>
      <c r="AJ8" s="14"/>
      <c r="AK8" s="14">
        <v>13</v>
      </c>
      <c r="AL8" s="14">
        <v>8</v>
      </c>
      <c r="AM8" s="14"/>
      <c r="AN8" s="14">
        <v>15</v>
      </c>
      <c r="AO8" s="14">
        <v>8</v>
      </c>
      <c r="AP8" s="14"/>
      <c r="AQ8" s="14">
        <v>9</v>
      </c>
      <c r="AR8" s="14">
        <v>7</v>
      </c>
      <c r="AS8" s="14">
        <v>9</v>
      </c>
      <c r="AT8" s="14"/>
      <c r="AU8" s="14">
        <v>16</v>
      </c>
      <c r="AV8" s="14">
        <v>10</v>
      </c>
      <c r="AW8" s="14"/>
      <c r="AX8" s="14">
        <v>23</v>
      </c>
      <c r="AY8" s="14">
        <v>1</v>
      </c>
      <c r="AZ8" s="14"/>
      <c r="BA8" s="14">
        <v>19</v>
      </c>
      <c r="BB8" s="14">
        <v>5</v>
      </c>
      <c r="BC8" s="14"/>
      <c r="BD8" s="14">
        <v>15</v>
      </c>
      <c r="BE8" s="14">
        <v>10</v>
      </c>
    </row>
    <row r="9" spans="2:57" x14ac:dyDescent="0.35">
      <c r="B9" s="19" t="s">
        <v>131</v>
      </c>
      <c r="C9" s="16">
        <v>0.33602084630995699</v>
      </c>
      <c r="D9" s="16">
        <v>0.30977764374144101</v>
      </c>
      <c r="E9" s="16">
        <v>0.39248869720656998</v>
      </c>
      <c r="F9" s="16"/>
      <c r="G9" s="16">
        <v>1</v>
      </c>
      <c r="H9" s="16">
        <v>0.39604002353513801</v>
      </c>
      <c r="I9" s="16">
        <v>0.39205938215610397</v>
      </c>
      <c r="J9" s="16">
        <v>0</v>
      </c>
      <c r="K9" s="16">
        <v>0.29774419492727999</v>
      </c>
      <c r="L9" s="16">
        <v>0</v>
      </c>
      <c r="M9" s="16"/>
      <c r="N9" s="16">
        <v>0.42991302631968498</v>
      </c>
      <c r="O9" s="16">
        <v>0.163736680373753</v>
      </c>
      <c r="P9" s="16">
        <v>0.234770983967061</v>
      </c>
      <c r="Q9" s="16">
        <v>0.45121544259295598</v>
      </c>
      <c r="R9" s="16"/>
      <c r="S9" s="16">
        <v>0.36697172729017602</v>
      </c>
      <c r="T9" s="16">
        <v>0.29422869603607499</v>
      </c>
      <c r="U9" s="16"/>
      <c r="V9" s="16">
        <v>0.64296470733270294</v>
      </c>
      <c r="W9" s="16">
        <v>0</v>
      </c>
      <c r="X9" s="16">
        <v>0.443453177800398</v>
      </c>
      <c r="Y9" s="16">
        <v>0.61666246997402396</v>
      </c>
      <c r="Z9" s="16"/>
      <c r="AA9" s="16">
        <v>0.55105376788448401</v>
      </c>
      <c r="AB9" s="16">
        <v>0</v>
      </c>
      <c r="AC9" s="16">
        <v>0</v>
      </c>
      <c r="AD9" s="16">
        <v>0.37339127445568399</v>
      </c>
      <c r="AE9" s="16">
        <v>0.22542318691623001</v>
      </c>
      <c r="AF9" s="16" t="s">
        <v>141</v>
      </c>
      <c r="AG9" s="16"/>
      <c r="AH9" s="16">
        <v>0.375688695850671</v>
      </c>
      <c r="AI9" s="16">
        <v>0.114212583858418</v>
      </c>
      <c r="AJ9" s="16"/>
      <c r="AK9" s="16">
        <v>0.46070013137105797</v>
      </c>
      <c r="AL9" s="16">
        <v>0.22825834200508799</v>
      </c>
      <c r="AM9" s="16"/>
      <c r="AN9" s="16">
        <v>0.48215052634913502</v>
      </c>
      <c r="AO9" s="16">
        <v>8.0887196625965802E-2</v>
      </c>
      <c r="AP9" s="16"/>
      <c r="AQ9" s="16">
        <v>0.43121672774897002</v>
      </c>
      <c r="AR9" s="16">
        <v>8.7466633259196194E-2</v>
      </c>
      <c r="AS9" s="16">
        <v>0.35984512951112002</v>
      </c>
      <c r="AT9" s="16"/>
      <c r="AU9" s="16">
        <v>0.27196161163688598</v>
      </c>
      <c r="AV9" s="16">
        <v>0.43936425862015399</v>
      </c>
      <c r="AW9" s="16"/>
      <c r="AX9" s="16">
        <v>0.291299743028063</v>
      </c>
      <c r="AY9" s="16">
        <v>0</v>
      </c>
      <c r="AZ9" s="16"/>
      <c r="BA9" s="16">
        <v>0.462978824282607</v>
      </c>
      <c r="BB9" s="16">
        <v>0</v>
      </c>
      <c r="BC9" s="16"/>
      <c r="BD9" s="16">
        <v>0.239037762823443</v>
      </c>
      <c r="BE9" s="16">
        <v>0.40097991145922901</v>
      </c>
    </row>
    <row r="10" spans="2:57" x14ac:dyDescent="0.35">
      <c r="B10" s="19" t="s">
        <v>132</v>
      </c>
      <c r="C10" s="16">
        <v>0.18380925914781601</v>
      </c>
      <c r="D10" s="16">
        <v>0.26923385996389498</v>
      </c>
      <c r="E10" s="16">
        <v>0</v>
      </c>
      <c r="F10" s="16"/>
      <c r="G10" s="16">
        <v>0</v>
      </c>
      <c r="H10" s="16">
        <v>0.28157482844145199</v>
      </c>
      <c r="I10" s="16">
        <v>0.149208945092979</v>
      </c>
      <c r="J10" s="16">
        <v>0.76832501998174796</v>
      </c>
      <c r="K10" s="16">
        <v>0</v>
      </c>
      <c r="L10" s="16">
        <v>0</v>
      </c>
      <c r="M10" s="16"/>
      <c r="N10" s="16">
        <v>0</v>
      </c>
      <c r="O10" s="16">
        <v>0</v>
      </c>
      <c r="P10" s="16">
        <v>0.31415127373629698</v>
      </c>
      <c r="Q10" s="16">
        <v>0.283911189155092</v>
      </c>
      <c r="R10" s="16"/>
      <c r="S10" s="16">
        <v>0.158995970853542</v>
      </c>
      <c r="T10" s="16">
        <v>0.21731398148015399</v>
      </c>
      <c r="U10" s="16"/>
      <c r="V10" s="16">
        <v>0.195471188645266</v>
      </c>
      <c r="W10" s="16">
        <v>0.13435058687013801</v>
      </c>
      <c r="X10" s="16">
        <v>0.24140945654864099</v>
      </c>
      <c r="Y10" s="16">
        <v>0</v>
      </c>
      <c r="Z10" s="16"/>
      <c r="AA10" s="16">
        <v>0</v>
      </c>
      <c r="AB10" s="16">
        <v>0</v>
      </c>
      <c r="AC10" s="16">
        <v>0.33646684344227301</v>
      </c>
      <c r="AD10" s="16">
        <v>0.18736881084986101</v>
      </c>
      <c r="AE10" s="16">
        <v>0.36716471388989602</v>
      </c>
      <c r="AF10" s="16" t="s">
        <v>141</v>
      </c>
      <c r="AG10" s="16"/>
      <c r="AH10" s="16">
        <v>0.223689195714246</v>
      </c>
      <c r="AI10" s="16">
        <v>0.11165331964690101</v>
      </c>
      <c r="AJ10" s="16"/>
      <c r="AK10" s="16">
        <v>0.22641167122009201</v>
      </c>
      <c r="AL10" s="16">
        <v>0</v>
      </c>
      <c r="AM10" s="16"/>
      <c r="AN10" s="16">
        <v>0.19885235619819999</v>
      </c>
      <c r="AO10" s="16">
        <v>0.234850547853969</v>
      </c>
      <c r="AP10" s="16"/>
      <c r="AQ10" s="16">
        <v>0.266227080532144</v>
      </c>
      <c r="AR10" s="16">
        <v>0.244588753401391</v>
      </c>
      <c r="AS10" s="16">
        <v>6.8889469382147503E-2</v>
      </c>
      <c r="AT10" s="16"/>
      <c r="AU10" s="16">
        <v>0.25756577991079999</v>
      </c>
      <c r="AV10" s="16">
        <v>6.4821722461261097E-2</v>
      </c>
      <c r="AW10" s="16"/>
      <c r="AX10" s="16">
        <v>0.21044572574310899</v>
      </c>
      <c r="AY10" s="16">
        <v>0</v>
      </c>
      <c r="AZ10" s="16"/>
      <c r="BA10" s="16">
        <v>9.8561239911456003E-2</v>
      </c>
      <c r="BB10" s="16">
        <v>0.56477991683555995</v>
      </c>
      <c r="BC10" s="16"/>
      <c r="BD10" s="16">
        <v>0.24098779103215001</v>
      </c>
      <c r="BE10" s="16">
        <v>0.123056395964872</v>
      </c>
    </row>
    <row r="11" spans="2:57" x14ac:dyDescent="0.35">
      <c r="B11" s="19" t="s">
        <v>133</v>
      </c>
      <c r="C11" s="16">
        <v>0.118014557319726</v>
      </c>
      <c r="D11" s="16">
        <v>0.12347048825919101</v>
      </c>
      <c r="E11" s="16">
        <v>0.10627495755145901</v>
      </c>
      <c r="F11" s="16"/>
      <c r="G11" s="16">
        <v>0</v>
      </c>
      <c r="H11" s="16">
        <v>0.13880473296912099</v>
      </c>
      <c r="I11" s="16">
        <v>0</v>
      </c>
      <c r="J11" s="16">
        <v>0</v>
      </c>
      <c r="K11" s="16">
        <v>0.185087515164988</v>
      </c>
      <c r="L11" s="16">
        <v>0.39967481896136597</v>
      </c>
      <c r="M11" s="16"/>
      <c r="N11" s="16">
        <v>0.26531750262040799</v>
      </c>
      <c r="O11" s="16">
        <v>0.363157092433677</v>
      </c>
      <c r="P11" s="16">
        <v>0</v>
      </c>
      <c r="Q11" s="16">
        <v>0</v>
      </c>
      <c r="R11" s="16"/>
      <c r="S11" s="16">
        <v>0.146722781005095</v>
      </c>
      <c r="T11" s="16">
        <v>7.9250607462467204E-2</v>
      </c>
      <c r="U11" s="16"/>
      <c r="V11" s="16">
        <v>0</v>
      </c>
      <c r="W11" s="16">
        <v>0.17639251389879099</v>
      </c>
      <c r="X11" s="16">
        <v>7.07040372374316E-2</v>
      </c>
      <c r="Y11" s="16">
        <v>0.38333753002597598</v>
      </c>
      <c r="Z11" s="16"/>
      <c r="AA11" s="16">
        <v>0.25488737118256999</v>
      </c>
      <c r="AB11" s="16">
        <v>0</v>
      </c>
      <c r="AC11" s="16">
        <v>0</v>
      </c>
      <c r="AD11" s="16">
        <v>5.4918344845618999E-2</v>
      </c>
      <c r="AE11" s="16">
        <v>0.253362575650185</v>
      </c>
      <c r="AF11" s="16" t="s">
        <v>141</v>
      </c>
      <c r="AG11" s="16"/>
      <c r="AH11" s="16">
        <v>8.4989690082113295E-2</v>
      </c>
      <c r="AI11" s="16">
        <v>0.25927845178904102</v>
      </c>
      <c r="AJ11" s="16"/>
      <c r="AK11" s="16">
        <v>0.124190630560673</v>
      </c>
      <c r="AL11" s="16">
        <v>0.19246480097065399</v>
      </c>
      <c r="AM11" s="16"/>
      <c r="AN11" s="16">
        <v>0.10907388020966299</v>
      </c>
      <c r="AO11" s="16">
        <v>0.183625187367568</v>
      </c>
      <c r="AP11" s="16"/>
      <c r="AQ11" s="16">
        <v>9.6800518895032495E-2</v>
      </c>
      <c r="AR11" s="16">
        <v>9.5447186655632496E-2</v>
      </c>
      <c r="AS11" s="16">
        <v>0.17505299625145601</v>
      </c>
      <c r="AT11" s="16"/>
      <c r="AU11" s="16">
        <v>0.14792853115746099</v>
      </c>
      <c r="AV11" s="16">
        <v>6.9755908150301499E-2</v>
      </c>
      <c r="AW11" s="16"/>
      <c r="AX11" s="16">
        <v>0.135116474972727</v>
      </c>
      <c r="AY11" s="16">
        <v>0</v>
      </c>
      <c r="AZ11" s="16"/>
      <c r="BA11" s="16">
        <v>0.16260372413239699</v>
      </c>
      <c r="BB11" s="16">
        <v>0</v>
      </c>
      <c r="BC11" s="16"/>
      <c r="BD11" s="16">
        <v>0.15053699212411001</v>
      </c>
      <c r="BE11" s="16">
        <v>8.4915255340245702E-2</v>
      </c>
    </row>
    <row r="12" spans="2:57" x14ac:dyDescent="0.35">
      <c r="B12" s="19" t="s">
        <v>134</v>
      </c>
      <c r="C12" s="16">
        <v>0.36215533722250098</v>
      </c>
      <c r="D12" s="16">
        <v>0.29751800803547401</v>
      </c>
      <c r="E12" s="16">
        <v>0.50123634524197103</v>
      </c>
      <c r="F12" s="16"/>
      <c r="G12" s="16">
        <v>0</v>
      </c>
      <c r="H12" s="16">
        <v>0.18358041505429001</v>
      </c>
      <c r="I12" s="16">
        <v>0.45873167275091697</v>
      </c>
      <c r="J12" s="16">
        <v>0.23167498001825201</v>
      </c>
      <c r="K12" s="16">
        <v>0.517168289907732</v>
      </c>
      <c r="L12" s="16">
        <v>0.60032518103863397</v>
      </c>
      <c r="M12" s="16"/>
      <c r="N12" s="16">
        <v>0.30476947105990698</v>
      </c>
      <c r="O12" s="16">
        <v>0.47310622719256901</v>
      </c>
      <c r="P12" s="16">
        <v>0.45107774229664199</v>
      </c>
      <c r="Q12" s="16">
        <v>0.26487336825195201</v>
      </c>
      <c r="R12" s="16"/>
      <c r="S12" s="16">
        <v>0.32730952085118697</v>
      </c>
      <c r="T12" s="16">
        <v>0.40920671502130401</v>
      </c>
      <c r="U12" s="16"/>
      <c r="V12" s="16">
        <v>0.161564104022031</v>
      </c>
      <c r="W12" s="16">
        <v>0.68925689923107103</v>
      </c>
      <c r="X12" s="16">
        <v>0.24443332841352899</v>
      </c>
      <c r="Y12" s="16">
        <v>0</v>
      </c>
      <c r="Z12" s="16"/>
      <c r="AA12" s="16">
        <v>0.194058860932946</v>
      </c>
      <c r="AB12" s="16">
        <v>1</v>
      </c>
      <c r="AC12" s="16">
        <v>0.66353315655772704</v>
      </c>
      <c r="AD12" s="16">
        <v>0.38432156984883598</v>
      </c>
      <c r="AE12" s="16">
        <v>0.154049523543689</v>
      </c>
      <c r="AF12" s="16" t="s">
        <v>141</v>
      </c>
      <c r="AG12" s="16"/>
      <c r="AH12" s="16">
        <v>0.31563241835296901</v>
      </c>
      <c r="AI12" s="16">
        <v>0.51485564470564105</v>
      </c>
      <c r="AJ12" s="16"/>
      <c r="AK12" s="16">
        <v>0.18869756684817701</v>
      </c>
      <c r="AL12" s="16">
        <v>0.57927685702425802</v>
      </c>
      <c r="AM12" s="16"/>
      <c r="AN12" s="16">
        <v>0.20992323724300199</v>
      </c>
      <c r="AO12" s="16">
        <v>0.50063706815249698</v>
      </c>
      <c r="AP12" s="16"/>
      <c r="AQ12" s="16">
        <v>0.20575567282385401</v>
      </c>
      <c r="AR12" s="16">
        <v>0.57249742668378101</v>
      </c>
      <c r="AS12" s="16">
        <v>0.39621240485527698</v>
      </c>
      <c r="AT12" s="16"/>
      <c r="AU12" s="16">
        <v>0.32254407729485302</v>
      </c>
      <c r="AV12" s="16">
        <v>0.42605811076828298</v>
      </c>
      <c r="AW12" s="16"/>
      <c r="AX12" s="16">
        <v>0.36313805625610102</v>
      </c>
      <c r="AY12" s="16">
        <v>1</v>
      </c>
      <c r="AZ12" s="16"/>
      <c r="BA12" s="16">
        <v>0.27585621167354002</v>
      </c>
      <c r="BB12" s="16">
        <v>0.43522008316444</v>
      </c>
      <c r="BC12" s="16"/>
      <c r="BD12" s="16">
        <v>0.36943745402029698</v>
      </c>
      <c r="BE12" s="16">
        <v>0.39104843723565302</v>
      </c>
    </row>
    <row r="13" spans="2:57" x14ac:dyDescent="0.35">
      <c r="B13" s="19" t="s">
        <v>110</v>
      </c>
      <c r="C13" s="20">
        <v>0</v>
      </c>
      <c r="D13" s="20">
        <v>0</v>
      </c>
      <c r="E13" s="20">
        <v>0</v>
      </c>
      <c r="F13" s="20"/>
      <c r="G13" s="20">
        <v>0</v>
      </c>
      <c r="H13" s="20">
        <v>0</v>
      </c>
      <c r="I13" s="20">
        <v>0</v>
      </c>
      <c r="J13" s="20">
        <v>0</v>
      </c>
      <c r="K13" s="20">
        <v>0</v>
      </c>
      <c r="L13" s="20">
        <v>0</v>
      </c>
      <c r="M13" s="20"/>
      <c r="N13" s="20">
        <v>0</v>
      </c>
      <c r="O13" s="20">
        <v>0</v>
      </c>
      <c r="P13" s="20">
        <v>0</v>
      </c>
      <c r="Q13" s="20">
        <v>0</v>
      </c>
      <c r="R13" s="20"/>
      <c r="S13" s="20">
        <v>0</v>
      </c>
      <c r="T13" s="20">
        <v>0</v>
      </c>
      <c r="U13" s="20"/>
      <c r="V13" s="20">
        <v>0</v>
      </c>
      <c r="W13" s="20">
        <v>0</v>
      </c>
      <c r="X13" s="20">
        <v>0</v>
      </c>
      <c r="Y13" s="20">
        <v>0</v>
      </c>
      <c r="Z13" s="20"/>
      <c r="AA13" s="20">
        <v>0</v>
      </c>
      <c r="AB13" s="20">
        <v>0</v>
      </c>
      <c r="AC13" s="20">
        <v>0</v>
      </c>
      <c r="AD13" s="20">
        <v>0</v>
      </c>
      <c r="AE13" s="20">
        <v>0</v>
      </c>
      <c r="AF13" s="20" t="s">
        <v>141</v>
      </c>
      <c r="AG13" s="20"/>
      <c r="AH13" s="20">
        <v>0</v>
      </c>
      <c r="AI13" s="20">
        <v>0</v>
      </c>
      <c r="AJ13" s="20"/>
      <c r="AK13" s="20">
        <v>0</v>
      </c>
      <c r="AL13" s="20">
        <v>0</v>
      </c>
      <c r="AM13" s="20"/>
      <c r="AN13" s="20">
        <v>0</v>
      </c>
      <c r="AO13" s="20">
        <v>0</v>
      </c>
      <c r="AP13" s="20"/>
      <c r="AQ13" s="20">
        <v>0</v>
      </c>
      <c r="AR13" s="20">
        <v>0</v>
      </c>
      <c r="AS13" s="20">
        <v>0</v>
      </c>
      <c r="AT13" s="20"/>
      <c r="AU13" s="20">
        <v>0</v>
      </c>
      <c r="AV13" s="20">
        <v>0</v>
      </c>
      <c r="AW13" s="20"/>
      <c r="AX13" s="20">
        <v>0</v>
      </c>
      <c r="AY13" s="20">
        <v>0</v>
      </c>
      <c r="AZ13" s="20"/>
      <c r="BA13" s="20">
        <v>0</v>
      </c>
      <c r="BB13" s="20">
        <v>0</v>
      </c>
      <c r="BC13" s="20"/>
      <c r="BD13" s="20">
        <v>0</v>
      </c>
      <c r="BE13" s="20">
        <v>0</v>
      </c>
    </row>
    <row r="14" spans="2:57" x14ac:dyDescent="0.35">
      <c r="B14" s="21" t="s">
        <v>15</v>
      </c>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dimension ref="B2:BE18"/>
  <sheetViews>
    <sheetView showGridLines="0" topLeftCell="A3"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142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307</v>
      </c>
      <c r="D7" s="13">
        <v>170</v>
      </c>
      <c r="E7" s="13">
        <v>137</v>
      </c>
      <c r="F7" s="13"/>
      <c r="G7" s="13">
        <v>34</v>
      </c>
      <c r="H7" s="13">
        <v>62</v>
      </c>
      <c r="I7" s="13">
        <v>63</v>
      </c>
      <c r="J7" s="13">
        <v>66</v>
      </c>
      <c r="K7" s="13">
        <v>52</v>
      </c>
      <c r="L7" s="13">
        <v>30</v>
      </c>
      <c r="M7" s="13"/>
      <c r="N7" s="13">
        <v>52</v>
      </c>
      <c r="O7" s="13">
        <v>79</v>
      </c>
      <c r="P7" s="13">
        <v>109</v>
      </c>
      <c r="Q7" s="13">
        <v>67</v>
      </c>
      <c r="R7" s="13"/>
      <c r="S7" s="13">
        <v>209</v>
      </c>
      <c r="T7" s="13">
        <v>98</v>
      </c>
      <c r="U7" s="13"/>
      <c r="V7" s="13">
        <v>57</v>
      </c>
      <c r="W7" s="13">
        <v>103</v>
      </c>
      <c r="X7" s="13">
        <v>127</v>
      </c>
      <c r="Y7" s="13">
        <v>20</v>
      </c>
      <c r="Z7" s="13"/>
      <c r="AA7" s="13">
        <v>67</v>
      </c>
      <c r="AB7" s="13">
        <v>61</v>
      </c>
      <c r="AC7" s="13">
        <v>26</v>
      </c>
      <c r="AD7" s="13">
        <v>92</v>
      </c>
      <c r="AE7" s="13">
        <v>48</v>
      </c>
      <c r="AF7" s="13">
        <v>13</v>
      </c>
      <c r="AG7" s="13"/>
      <c r="AH7" s="13">
        <v>166</v>
      </c>
      <c r="AI7" s="13">
        <v>88</v>
      </c>
      <c r="AJ7" s="13"/>
      <c r="AK7" s="13">
        <v>136</v>
      </c>
      <c r="AL7" s="13">
        <v>78</v>
      </c>
      <c r="AM7" s="13"/>
      <c r="AN7" s="13">
        <v>141</v>
      </c>
      <c r="AO7" s="13">
        <v>110</v>
      </c>
      <c r="AP7" s="13"/>
      <c r="AQ7" s="13">
        <v>73</v>
      </c>
      <c r="AR7" s="13">
        <v>124</v>
      </c>
      <c r="AS7" s="13">
        <v>101</v>
      </c>
      <c r="AT7" s="13"/>
      <c r="AU7" s="13">
        <v>160</v>
      </c>
      <c r="AV7" s="13">
        <v>147</v>
      </c>
      <c r="AW7" s="13"/>
      <c r="AX7" s="13">
        <v>287</v>
      </c>
      <c r="AY7" s="13">
        <v>16</v>
      </c>
      <c r="AZ7" s="13"/>
      <c r="BA7" s="13">
        <v>177</v>
      </c>
      <c r="BB7" s="13">
        <v>48</v>
      </c>
      <c r="BC7" s="13"/>
      <c r="BD7" s="13">
        <v>153</v>
      </c>
      <c r="BE7" s="13">
        <v>119</v>
      </c>
    </row>
    <row r="8" spans="2:57" ht="30" customHeight="1" x14ac:dyDescent="0.35">
      <c r="B8" s="14" t="s">
        <v>84</v>
      </c>
      <c r="C8" s="14">
        <v>301</v>
      </c>
      <c r="D8" s="14">
        <v>167</v>
      </c>
      <c r="E8" s="14">
        <v>134</v>
      </c>
      <c r="F8" s="14"/>
      <c r="G8" s="14">
        <v>32</v>
      </c>
      <c r="H8" s="14">
        <v>62</v>
      </c>
      <c r="I8" s="14">
        <v>64</v>
      </c>
      <c r="J8" s="14">
        <v>64</v>
      </c>
      <c r="K8" s="14">
        <v>49</v>
      </c>
      <c r="L8" s="14">
        <v>30</v>
      </c>
      <c r="M8" s="14"/>
      <c r="N8" s="14">
        <v>44</v>
      </c>
      <c r="O8" s="14">
        <v>70</v>
      </c>
      <c r="P8" s="14">
        <v>102</v>
      </c>
      <c r="Q8" s="14">
        <v>84</v>
      </c>
      <c r="R8" s="14"/>
      <c r="S8" s="14">
        <v>168</v>
      </c>
      <c r="T8" s="14">
        <v>132</v>
      </c>
      <c r="U8" s="14"/>
      <c r="V8" s="14">
        <v>63</v>
      </c>
      <c r="W8" s="14">
        <v>108</v>
      </c>
      <c r="X8" s="14">
        <v>112</v>
      </c>
      <c r="Y8" s="14">
        <v>17</v>
      </c>
      <c r="Z8" s="14"/>
      <c r="AA8" s="14">
        <v>94</v>
      </c>
      <c r="AB8" s="14">
        <v>48</v>
      </c>
      <c r="AC8" s="14">
        <v>30</v>
      </c>
      <c r="AD8" s="14">
        <v>80</v>
      </c>
      <c r="AE8" s="14">
        <v>38</v>
      </c>
      <c r="AF8" s="14">
        <v>11</v>
      </c>
      <c r="AG8" s="14"/>
      <c r="AH8" s="14">
        <v>160</v>
      </c>
      <c r="AI8" s="14">
        <v>85</v>
      </c>
      <c r="AJ8" s="14"/>
      <c r="AK8" s="14">
        <v>134</v>
      </c>
      <c r="AL8" s="14">
        <v>73</v>
      </c>
      <c r="AM8" s="14"/>
      <c r="AN8" s="14">
        <v>136</v>
      </c>
      <c r="AO8" s="14">
        <v>107</v>
      </c>
      <c r="AP8" s="14"/>
      <c r="AQ8" s="14">
        <v>67</v>
      </c>
      <c r="AR8" s="14">
        <v>128</v>
      </c>
      <c r="AS8" s="14">
        <v>98</v>
      </c>
      <c r="AT8" s="14"/>
      <c r="AU8" s="14">
        <v>153</v>
      </c>
      <c r="AV8" s="14">
        <v>147</v>
      </c>
      <c r="AW8" s="14"/>
      <c r="AX8" s="14">
        <v>281</v>
      </c>
      <c r="AY8" s="14">
        <v>16</v>
      </c>
      <c r="AZ8" s="14"/>
      <c r="BA8" s="14">
        <v>172</v>
      </c>
      <c r="BB8" s="14">
        <v>49</v>
      </c>
      <c r="BC8" s="14"/>
      <c r="BD8" s="14">
        <v>156</v>
      </c>
      <c r="BE8" s="14">
        <v>109</v>
      </c>
    </row>
    <row r="9" spans="2:57" x14ac:dyDescent="0.35">
      <c r="B9" s="19" t="s">
        <v>131</v>
      </c>
      <c r="C9" s="16">
        <v>0.14943864205134899</v>
      </c>
      <c r="D9" s="16">
        <v>0.216609933311046</v>
      </c>
      <c r="E9" s="16">
        <v>6.5573252724313302E-2</v>
      </c>
      <c r="F9" s="16"/>
      <c r="G9" s="16">
        <v>7.9632686656656904E-2</v>
      </c>
      <c r="H9" s="16">
        <v>0.32746876918259099</v>
      </c>
      <c r="I9" s="16">
        <v>0.13483205611999499</v>
      </c>
      <c r="J9" s="16">
        <v>0.10724947522898701</v>
      </c>
      <c r="K9" s="16">
        <v>0.118013496300982</v>
      </c>
      <c r="L9" s="16">
        <v>2.6458748506997701E-2</v>
      </c>
      <c r="M9" s="16"/>
      <c r="N9" s="16">
        <v>9.2093153546730602E-2</v>
      </c>
      <c r="O9" s="16">
        <v>0.11270418954259</v>
      </c>
      <c r="P9" s="16">
        <v>0.12974207318306799</v>
      </c>
      <c r="Q9" s="16">
        <v>0.23393362228301401</v>
      </c>
      <c r="R9" s="16"/>
      <c r="S9" s="16">
        <v>0.12876024952849099</v>
      </c>
      <c r="T9" s="16">
        <v>0.175754194117346</v>
      </c>
      <c r="U9" s="16"/>
      <c r="V9" s="16">
        <v>0.120383411828052</v>
      </c>
      <c r="W9" s="16">
        <v>0.15092749547735201</v>
      </c>
      <c r="X9" s="16">
        <v>0.15557219027313099</v>
      </c>
      <c r="Y9" s="16">
        <v>0.20892691677193001</v>
      </c>
      <c r="Z9" s="16"/>
      <c r="AA9" s="16">
        <v>0.15560631410603601</v>
      </c>
      <c r="AB9" s="16">
        <v>0.135892354962248</v>
      </c>
      <c r="AC9" s="16">
        <v>0.11462030119299201</v>
      </c>
      <c r="AD9" s="16">
        <v>0.158095850479199</v>
      </c>
      <c r="AE9" s="16">
        <v>0.13607182470242901</v>
      </c>
      <c r="AF9" s="16">
        <v>0.234572142319667</v>
      </c>
      <c r="AG9" s="16"/>
      <c r="AH9" s="16">
        <v>0.20504084518496099</v>
      </c>
      <c r="AI9" s="16">
        <v>0.100229359398981</v>
      </c>
      <c r="AJ9" s="16"/>
      <c r="AK9" s="16">
        <v>0.187564496907902</v>
      </c>
      <c r="AL9" s="16">
        <v>0.16634871089255401</v>
      </c>
      <c r="AM9" s="16"/>
      <c r="AN9" s="16">
        <v>0.19010485962697801</v>
      </c>
      <c r="AO9" s="16">
        <v>0.137614964334554</v>
      </c>
      <c r="AP9" s="16"/>
      <c r="AQ9" s="16">
        <v>0.180982622533333</v>
      </c>
      <c r="AR9" s="16">
        <v>9.17680522878596E-2</v>
      </c>
      <c r="AS9" s="16">
        <v>0.20349166433559299</v>
      </c>
      <c r="AT9" s="16"/>
      <c r="AU9" s="16">
        <v>0.172425761070821</v>
      </c>
      <c r="AV9" s="16">
        <v>0.12552537104013101</v>
      </c>
      <c r="AW9" s="16"/>
      <c r="AX9" s="16">
        <v>0.15389133630399601</v>
      </c>
      <c r="AY9" s="16">
        <v>0.10931113646993799</v>
      </c>
      <c r="AZ9" s="16"/>
      <c r="BA9" s="16">
        <v>0.199879579656741</v>
      </c>
      <c r="BB9" s="16">
        <v>0.21293380183007499</v>
      </c>
      <c r="BC9" s="16"/>
      <c r="BD9" s="16">
        <v>0.205290406989459</v>
      </c>
      <c r="BE9" s="16">
        <v>0.106557460001524</v>
      </c>
    </row>
    <row r="10" spans="2:57" x14ac:dyDescent="0.35">
      <c r="B10" s="19" t="s">
        <v>132</v>
      </c>
      <c r="C10" s="16">
        <v>0.20219217140510301</v>
      </c>
      <c r="D10" s="16">
        <v>0.23285183133120799</v>
      </c>
      <c r="E10" s="16">
        <v>0.16391265841500299</v>
      </c>
      <c r="F10" s="16"/>
      <c r="G10" s="16">
        <v>9.2602485328346404E-2</v>
      </c>
      <c r="H10" s="16">
        <v>0.22322695136277701</v>
      </c>
      <c r="I10" s="16">
        <v>0.27932052667278401</v>
      </c>
      <c r="J10" s="16">
        <v>0.20642798230394599</v>
      </c>
      <c r="K10" s="16">
        <v>0.16337134022241601</v>
      </c>
      <c r="L10" s="16">
        <v>0.165133015899987</v>
      </c>
      <c r="M10" s="16"/>
      <c r="N10" s="16">
        <v>0.29468385509079398</v>
      </c>
      <c r="O10" s="16">
        <v>0.16551720041302601</v>
      </c>
      <c r="P10" s="16">
        <v>0.22178050035743399</v>
      </c>
      <c r="Q10" s="16">
        <v>0.16081310658664499</v>
      </c>
      <c r="R10" s="16"/>
      <c r="S10" s="16">
        <v>0.209577095469895</v>
      </c>
      <c r="T10" s="16">
        <v>0.19279403499214701</v>
      </c>
      <c r="U10" s="16"/>
      <c r="V10" s="16">
        <v>0.113923573998763</v>
      </c>
      <c r="W10" s="16">
        <v>0.183045495088906</v>
      </c>
      <c r="X10" s="16">
        <v>0.219162570124876</v>
      </c>
      <c r="Y10" s="16">
        <v>0.548063893775671</v>
      </c>
      <c r="Z10" s="16"/>
      <c r="AA10" s="16">
        <v>8.0112869177164203E-2</v>
      </c>
      <c r="AB10" s="16">
        <v>0.24042781868948301</v>
      </c>
      <c r="AC10" s="16">
        <v>0.17963304653652201</v>
      </c>
      <c r="AD10" s="16">
        <v>0.265873564072729</v>
      </c>
      <c r="AE10" s="16">
        <v>0.30994093836943998</v>
      </c>
      <c r="AF10" s="16">
        <v>0.31142956658729898</v>
      </c>
      <c r="AG10" s="16"/>
      <c r="AH10" s="16">
        <v>0.25609962819231902</v>
      </c>
      <c r="AI10" s="16">
        <v>0.147825374589516</v>
      </c>
      <c r="AJ10" s="16"/>
      <c r="AK10" s="16">
        <v>0.224632438821007</v>
      </c>
      <c r="AL10" s="16">
        <v>0.20159017542391799</v>
      </c>
      <c r="AM10" s="16"/>
      <c r="AN10" s="16">
        <v>0.250793759179264</v>
      </c>
      <c r="AO10" s="16">
        <v>0.13638038560082399</v>
      </c>
      <c r="AP10" s="16"/>
      <c r="AQ10" s="16">
        <v>0.135048543463577</v>
      </c>
      <c r="AR10" s="16">
        <v>0.211346124907243</v>
      </c>
      <c r="AS10" s="16">
        <v>0.25244194347809101</v>
      </c>
      <c r="AT10" s="16"/>
      <c r="AU10" s="16">
        <v>0.211853478671888</v>
      </c>
      <c r="AV10" s="16">
        <v>0.192141609662347</v>
      </c>
      <c r="AW10" s="16"/>
      <c r="AX10" s="16">
        <v>0.212726633755288</v>
      </c>
      <c r="AY10" s="16">
        <v>0</v>
      </c>
      <c r="AZ10" s="16"/>
      <c r="BA10" s="16">
        <v>0.29935375001443798</v>
      </c>
      <c r="BB10" s="16">
        <v>0.18661692917643699</v>
      </c>
      <c r="BC10" s="16"/>
      <c r="BD10" s="16">
        <v>0.20605068209911501</v>
      </c>
      <c r="BE10" s="16">
        <v>0.199656145218847</v>
      </c>
    </row>
    <row r="11" spans="2:57" x14ac:dyDescent="0.35">
      <c r="B11" s="19" t="s">
        <v>133</v>
      </c>
      <c r="C11" s="16">
        <v>0.16920819356823899</v>
      </c>
      <c r="D11" s="16">
        <v>0.11484967856436799</v>
      </c>
      <c r="E11" s="16">
        <v>0.23707644410423001</v>
      </c>
      <c r="F11" s="16"/>
      <c r="G11" s="16">
        <v>0.17689355840198601</v>
      </c>
      <c r="H11" s="16">
        <v>0.135352840798354</v>
      </c>
      <c r="I11" s="16">
        <v>0.19932356720939901</v>
      </c>
      <c r="J11" s="16">
        <v>0.178195036564191</v>
      </c>
      <c r="K11" s="16">
        <v>0.2152592706091</v>
      </c>
      <c r="L11" s="16">
        <v>7.3425499568765804E-2</v>
      </c>
      <c r="M11" s="16"/>
      <c r="N11" s="16">
        <v>0.17880745636048501</v>
      </c>
      <c r="O11" s="16">
        <v>0.149040255021851</v>
      </c>
      <c r="P11" s="16">
        <v>0.17481560131705401</v>
      </c>
      <c r="Q11" s="16">
        <v>0.174251194815285</v>
      </c>
      <c r="R11" s="16"/>
      <c r="S11" s="16">
        <v>0.158582436755905</v>
      </c>
      <c r="T11" s="16">
        <v>0.18273064974206901</v>
      </c>
      <c r="U11" s="16"/>
      <c r="V11" s="16">
        <v>0.16718647426661101</v>
      </c>
      <c r="W11" s="16">
        <v>0.18462149671271999</v>
      </c>
      <c r="X11" s="16">
        <v>0.16734933613492201</v>
      </c>
      <c r="Y11" s="16">
        <v>8.9144426128697399E-2</v>
      </c>
      <c r="Z11" s="16"/>
      <c r="AA11" s="16">
        <v>0.192340776760172</v>
      </c>
      <c r="AB11" s="16">
        <v>0.142300253209655</v>
      </c>
      <c r="AC11" s="16">
        <v>0.26985562865441498</v>
      </c>
      <c r="AD11" s="16">
        <v>0.133880819657786</v>
      </c>
      <c r="AE11" s="16">
        <v>0.120485605041562</v>
      </c>
      <c r="AF11" s="16">
        <v>0.237951543266222</v>
      </c>
      <c r="AG11" s="16"/>
      <c r="AH11" s="16">
        <v>0.12988972611799801</v>
      </c>
      <c r="AI11" s="16">
        <v>0.25202825647725402</v>
      </c>
      <c r="AJ11" s="16"/>
      <c r="AK11" s="16">
        <v>0.186629911249349</v>
      </c>
      <c r="AL11" s="16">
        <v>0.164954574512058</v>
      </c>
      <c r="AM11" s="16"/>
      <c r="AN11" s="16">
        <v>0.13924463766676501</v>
      </c>
      <c r="AO11" s="16">
        <v>0.214051919728904</v>
      </c>
      <c r="AP11" s="16"/>
      <c r="AQ11" s="16">
        <v>0.16647925872928401</v>
      </c>
      <c r="AR11" s="16">
        <v>0.18829683647467299</v>
      </c>
      <c r="AS11" s="16">
        <v>0.13633968237619201</v>
      </c>
      <c r="AT11" s="16"/>
      <c r="AU11" s="16">
        <v>0.18858333119869999</v>
      </c>
      <c r="AV11" s="16">
        <v>0.149052430828055</v>
      </c>
      <c r="AW11" s="16"/>
      <c r="AX11" s="16">
        <v>0.16331777245624299</v>
      </c>
      <c r="AY11" s="16">
        <v>0.31730722346868201</v>
      </c>
      <c r="AZ11" s="16"/>
      <c r="BA11" s="16">
        <v>0.21216276672040399</v>
      </c>
      <c r="BB11" s="16">
        <v>0.290800107798519</v>
      </c>
      <c r="BC11" s="16"/>
      <c r="BD11" s="16">
        <v>0.168502812156091</v>
      </c>
      <c r="BE11" s="16">
        <v>0.20384890882819601</v>
      </c>
    </row>
    <row r="12" spans="2:57" x14ac:dyDescent="0.35">
      <c r="B12" s="19" t="s">
        <v>134</v>
      </c>
      <c r="C12" s="16">
        <v>0.44883698834152203</v>
      </c>
      <c r="D12" s="16">
        <v>0.39530426347793501</v>
      </c>
      <c r="E12" s="16">
        <v>0.51567421490404897</v>
      </c>
      <c r="F12" s="16"/>
      <c r="G12" s="16">
        <v>0.65087126961301001</v>
      </c>
      <c r="H12" s="16">
        <v>0.313951438656278</v>
      </c>
      <c r="I12" s="16">
        <v>0.38652384999782202</v>
      </c>
      <c r="J12" s="16">
        <v>0.46152171376643197</v>
      </c>
      <c r="K12" s="16">
        <v>0.43567499760280898</v>
      </c>
      <c r="L12" s="16">
        <v>0.63980011822780902</v>
      </c>
      <c r="M12" s="16"/>
      <c r="N12" s="16">
        <v>0.42147089360704199</v>
      </c>
      <c r="O12" s="16">
        <v>0.55236682898756695</v>
      </c>
      <c r="P12" s="16">
        <v>0.424850936054955</v>
      </c>
      <c r="Q12" s="16">
        <v>0.405696150087128</v>
      </c>
      <c r="R12" s="16"/>
      <c r="S12" s="16">
        <v>0.48478893399383699</v>
      </c>
      <c r="T12" s="16">
        <v>0.40308414287050298</v>
      </c>
      <c r="U12" s="16"/>
      <c r="V12" s="16">
        <v>0.57805841735888797</v>
      </c>
      <c r="W12" s="16">
        <v>0.44068091408913701</v>
      </c>
      <c r="X12" s="16">
        <v>0.42756031699081698</v>
      </c>
      <c r="Y12" s="16">
        <v>0.153864763323701</v>
      </c>
      <c r="Z12" s="16"/>
      <c r="AA12" s="16">
        <v>0.53044566595869203</v>
      </c>
      <c r="AB12" s="16">
        <v>0.44360145376252103</v>
      </c>
      <c r="AC12" s="16">
        <v>0.43589102361607002</v>
      </c>
      <c r="AD12" s="16">
        <v>0.399681109431476</v>
      </c>
      <c r="AE12" s="16">
        <v>0.43350163188656898</v>
      </c>
      <c r="AF12" s="16">
        <v>0.21604674782681299</v>
      </c>
      <c r="AG12" s="16"/>
      <c r="AH12" s="16">
        <v>0.36299793078465697</v>
      </c>
      <c r="AI12" s="16">
        <v>0.47891267882263999</v>
      </c>
      <c r="AJ12" s="16"/>
      <c r="AK12" s="16">
        <v>0.34648591986551103</v>
      </c>
      <c r="AL12" s="16">
        <v>0.460128349972038</v>
      </c>
      <c r="AM12" s="16"/>
      <c r="AN12" s="16">
        <v>0.36605755860802203</v>
      </c>
      <c r="AO12" s="16">
        <v>0.50002878785539795</v>
      </c>
      <c r="AP12" s="16"/>
      <c r="AQ12" s="16">
        <v>0.44477271901349202</v>
      </c>
      <c r="AR12" s="16">
        <v>0.484962300142605</v>
      </c>
      <c r="AS12" s="16">
        <v>0.39531557419950702</v>
      </c>
      <c r="AT12" s="16"/>
      <c r="AU12" s="16">
        <v>0.40548269339562698</v>
      </c>
      <c r="AV12" s="16">
        <v>0.49393802965354</v>
      </c>
      <c r="AW12" s="16"/>
      <c r="AX12" s="16">
        <v>0.44517766149426902</v>
      </c>
      <c r="AY12" s="16">
        <v>0.43894484939887102</v>
      </c>
      <c r="AZ12" s="16"/>
      <c r="BA12" s="16">
        <v>0.28451940823718902</v>
      </c>
      <c r="BB12" s="16">
        <v>0.30964916119496799</v>
      </c>
      <c r="BC12" s="16"/>
      <c r="BD12" s="16">
        <v>0.38636834400432601</v>
      </c>
      <c r="BE12" s="16">
        <v>0.47684128137850901</v>
      </c>
    </row>
    <row r="13" spans="2:57" x14ac:dyDescent="0.35">
      <c r="B13" s="19" t="s">
        <v>110</v>
      </c>
      <c r="C13" s="20">
        <v>3.03240046337869E-2</v>
      </c>
      <c r="D13" s="20">
        <v>4.0384293315443097E-2</v>
      </c>
      <c r="E13" s="20">
        <v>1.7763429852403999E-2</v>
      </c>
      <c r="F13" s="20"/>
      <c r="G13" s="20">
        <v>0</v>
      </c>
      <c r="H13" s="20">
        <v>0</v>
      </c>
      <c r="I13" s="20">
        <v>0</v>
      </c>
      <c r="J13" s="20">
        <v>4.6605792136443502E-2</v>
      </c>
      <c r="K13" s="20">
        <v>6.7680895264693994E-2</v>
      </c>
      <c r="L13" s="20">
        <v>9.5182617796440702E-2</v>
      </c>
      <c r="M13" s="20"/>
      <c r="N13" s="20">
        <v>1.29446413949483E-2</v>
      </c>
      <c r="O13" s="20">
        <v>2.0371526034967301E-2</v>
      </c>
      <c r="P13" s="20">
        <v>4.8810889087489401E-2</v>
      </c>
      <c r="Q13" s="20">
        <v>2.53059262279287E-2</v>
      </c>
      <c r="R13" s="20"/>
      <c r="S13" s="20">
        <v>1.8291284251872601E-2</v>
      </c>
      <c r="T13" s="20">
        <v>4.5636978277934302E-2</v>
      </c>
      <c r="U13" s="20"/>
      <c r="V13" s="20">
        <v>2.0448122547685899E-2</v>
      </c>
      <c r="W13" s="20">
        <v>4.0724598631885302E-2</v>
      </c>
      <c r="X13" s="20">
        <v>3.0355586476253998E-2</v>
      </c>
      <c r="Y13" s="20">
        <v>0</v>
      </c>
      <c r="Z13" s="20"/>
      <c r="AA13" s="20">
        <v>4.1494373997936297E-2</v>
      </c>
      <c r="AB13" s="20">
        <v>3.7778119376092101E-2</v>
      </c>
      <c r="AC13" s="20">
        <v>0</v>
      </c>
      <c r="AD13" s="20">
        <v>4.2468656358809601E-2</v>
      </c>
      <c r="AE13" s="20">
        <v>0</v>
      </c>
      <c r="AF13" s="20">
        <v>0</v>
      </c>
      <c r="AG13" s="20"/>
      <c r="AH13" s="20">
        <v>4.5971869720064902E-2</v>
      </c>
      <c r="AI13" s="20">
        <v>2.1004330711609401E-2</v>
      </c>
      <c r="AJ13" s="20"/>
      <c r="AK13" s="20">
        <v>5.4687233156230801E-2</v>
      </c>
      <c r="AL13" s="20">
        <v>6.9781891994319303E-3</v>
      </c>
      <c r="AM13" s="20"/>
      <c r="AN13" s="20">
        <v>5.3799184918970802E-2</v>
      </c>
      <c r="AO13" s="20">
        <v>1.1923942480320599E-2</v>
      </c>
      <c r="AP13" s="20"/>
      <c r="AQ13" s="20">
        <v>7.2716856260314294E-2</v>
      </c>
      <c r="AR13" s="20">
        <v>2.3626686187619102E-2</v>
      </c>
      <c r="AS13" s="20">
        <v>1.24111356106179E-2</v>
      </c>
      <c r="AT13" s="20"/>
      <c r="AU13" s="20">
        <v>2.1654735662963501E-2</v>
      </c>
      <c r="AV13" s="20">
        <v>3.9342558815928401E-2</v>
      </c>
      <c r="AW13" s="20"/>
      <c r="AX13" s="20">
        <v>2.4886595990204E-2</v>
      </c>
      <c r="AY13" s="20">
        <v>0.13443679066250799</v>
      </c>
      <c r="AZ13" s="20"/>
      <c r="BA13" s="20">
        <v>4.08449537122876E-3</v>
      </c>
      <c r="BB13" s="20">
        <v>0</v>
      </c>
      <c r="BC13" s="20"/>
      <c r="BD13" s="20">
        <v>3.3787754751009397E-2</v>
      </c>
      <c r="BE13" s="20">
        <v>1.30962045729237E-2</v>
      </c>
    </row>
    <row r="14" spans="2:57" x14ac:dyDescent="0.35">
      <c r="B14" s="21" t="s">
        <v>15</v>
      </c>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dimension ref="B2:BE18"/>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143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49</v>
      </c>
      <c r="D7" s="13">
        <v>35</v>
      </c>
      <c r="E7" s="13">
        <v>12</v>
      </c>
      <c r="F7" s="13"/>
      <c r="G7" s="13">
        <v>7</v>
      </c>
      <c r="H7" s="13">
        <v>13</v>
      </c>
      <c r="I7" s="13">
        <v>12</v>
      </c>
      <c r="J7" s="13">
        <v>7</v>
      </c>
      <c r="K7" s="13">
        <v>7</v>
      </c>
      <c r="L7" s="13">
        <v>3</v>
      </c>
      <c r="M7" s="13"/>
      <c r="N7" s="13">
        <v>13</v>
      </c>
      <c r="O7" s="13">
        <v>8</v>
      </c>
      <c r="P7" s="13">
        <v>18</v>
      </c>
      <c r="Q7" s="13">
        <v>10</v>
      </c>
      <c r="R7" s="13"/>
      <c r="S7" s="13">
        <v>32</v>
      </c>
      <c r="T7" s="13">
        <v>17</v>
      </c>
      <c r="U7" s="13"/>
      <c r="V7" s="13">
        <v>7</v>
      </c>
      <c r="W7" s="13">
        <v>14</v>
      </c>
      <c r="X7" s="13">
        <v>24</v>
      </c>
      <c r="Y7" s="13">
        <v>4</v>
      </c>
      <c r="Z7" s="13"/>
      <c r="AA7" s="13">
        <v>6</v>
      </c>
      <c r="AB7" s="13">
        <v>10</v>
      </c>
      <c r="AC7" s="13">
        <v>5</v>
      </c>
      <c r="AD7" s="13">
        <v>15</v>
      </c>
      <c r="AE7" s="13">
        <v>10</v>
      </c>
      <c r="AF7" s="13">
        <v>3</v>
      </c>
      <c r="AG7" s="13"/>
      <c r="AH7" s="13">
        <v>32</v>
      </c>
      <c r="AI7" s="13">
        <v>13</v>
      </c>
      <c r="AJ7" s="13"/>
      <c r="AK7" s="13">
        <v>20</v>
      </c>
      <c r="AL7" s="13">
        <v>13</v>
      </c>
      <c r="AM7" s="13"/>
      <c r="AN7" s="13">
        <v>21</v>
      </c>
      <c r="AO7" s="13">
        <v>20</v>
      </c>
      <c r="AP7" s="13"/>
      <c r="AQ7" s="13">
        <v>14</v>
      </c>
      <c r="AR7" s="13">
        <v>16</v>
      </c>
      <c r="AS7" s="13">
        <v>18</v>
      </c>
      <c r="AT7" s="13"/>
      <c r="AU7" s="13">
        <v>24</v>
      </c>
      <c r="AV7" s="13">
        <v>25</v>
      </c>
      <c r="AW7" s="13"/>
      <c r="AX7" s="13">
        <v>47</v>
      </c>
      <c r="AY7" s="13">
        <v>1</v>
      </c>
      <c r="AZ7" s="13"/>
      <c r="BA7" s="13">
        <v>28</v>
      </c>
      <c r="BB7" s="13">
        <v>8</v>
      </c>
      <c r="BC7" s="13"/>
      <c r="BD7" s="13">
        <v>26</v>
      </c>
      <c r="BE7" s="13">
        <v>17</v>
      </c>
    </row>
    <row r="8" spans="2:57" ht="30" customHeight="1" x14ac:dyDescent="0.35">
      <c r="B8" s="14" t="s">
        <v>84</v>
      </c>
      <c r="C8" s="14">
        <v>46</v>
      </c>
      <c r="D8" s="14">
        <v>33</v>
      </c>
      <c r="E8" s="14">
        <v>11</v>
      </c>
      <c r="F8" s="14"/>
      <c r="G8" s="14">
        <v>6</v>
      </c>
      <c r="H8" s="14">
        <v>15</v>
      </c>
      <c r="I8" s="14">
        <v>10</v>
      </c>
      <c r="J8" s="14">
        <v>6</v>
      </c>
      <c r="K8" s="14">
        <v>5</v>
      </c>
      <c r="L8" s="14">
        <v>4</v>
      </c>
      <c r="M8" s="14"/>
      <c r="N8" s="14">
        <v>10</v>
      </c>
      <c r="O8" s="14">
        <v>7</v>
      </c>
      <c r="P8" s="14">
        <v>17</v>
      </c>
      <c r="Q8" s="14">
        <v>12</v>
      </c>
      <c r="R8" s="14"/>
      <c r="S8" s="14">
        <v>23</v>
      </c>
      <c r="T8" s="14">
        <v>23</v>
      </c>
      <c r="U8" s="14"/>
      <c r="V8" s="14">
        <v>8</v>
      </c>
      <c r="W8" s="14">
        <v>15</v>
      </c>
      <c r="X8" s="14">
        <v>19</v>
      </c>
      <c r="Y8" s="14">
        <v>4</v>
      </c>
      <c r="Z8" s="14"/>
      <c r="AA8" s="14">
        <v>8</v>
      </c>
      <c r="AB8" s="14">
        <v>8</v>
      </c>
      <c r="AC8" s="14">
        <v>8</v>
      </c>
      <c r="AD8" s="14">
        <v>12</v>
      </c>
      <c r="AE8" s="14">
        <v>7</v>
      </c>
      <c r="AF8" s="14">
        <v>3</v>
      </c>
      <c r="AG8" s="14"/>
      <c r="AH8" s="14">
        <v>31</v>
      </c>
      <c r="AI8" s="14">
        <v>10</v>
      </c>
      <c r="AJ8" s="14"/>
      <c r="AK8" s="14">
        <v>19</v>
      </c>
      <c r="AL8" s="14">
        <v>14</v>
      </c>
      <c r="AM8" s="14"/>
      <c r="AN8" s="14">
        <v>19</v>
      </c>
      <c r="AO8" s="14">
        <v>18</v>
      </c>
      <c r="AP8" s="14"/>
      <c r="AQ8" s="14">
        <v>15</v>
      </c>
      <c r="AR8" s="14">
        <v>14</v>
      </c>
      <c r="AS8" s="14">
        <v>16</v>
      </c>
      <c r="AT8" s="14"/>
      <c r="AU8" s="14">
        <v>20</v>
      </c>
      <c r="AV8" s="14">
        <v>26</v>
      </c>
      <c r="AW8" s="14"/>
      <c r="AX8" s="14">
        <v>44</v>
      </c>
      <c r="AY8" s="14">
        <v>1</v>
      </c>
      <c r="AZ8" s="14"/>
      <c r="BA8" s="14">
        <v>25</v>
      </c>
      <c r="BB8" s="14">
        <v>8</v>
      </c>
      <c r="BC8" s="14"/>
      <c r="BD8" s="14">
        <v>24</v>
      </c>
      <c r="BE8" s="14">
        <v>16</v>
      </c>
    </row>
    <row r="9" spans="2:57" x14ac:dyDescent="0.35">
      <c r="B9" s="19" t="s">
        <v>131</v>
      </c>
      <c r="C9" s="16">
        <v>7.1192602301466498E-2</v>
      </c>
      <c r="D9" s="16">
        <v>6.4870101669393401E-2</v>
      </c>
      <c r="E9" s="16">
        <v>0.10636883218490301</v>
      </c>
      <c r="F9" s="16"/>
      <c r="G9" s="16">
        <v>0</v>
      </c>
      <c r="H9" s="16">
        <v>4.3071761941234001E-2</v>
      </c>
      <c r="I9" s="16">
        <v>6.3585916387765104E-2</v>
      </c>
      <c r="J9" s="16">
        <v>0.15145291256913199</v>
      </c>
      <c r="K9" s="16">
        <v>0.21015884417206601</v>
      </c>
      <c r="L9" s="16">
        <v>0</v>
      </c>
      <c r="M9" s="16"/>
      <c r="N9" s="16">
        <v>0.18004548011295199</v>
      </c>
      <c r="O9" s="16">
        <v>0</v>
      </c>
      <c r="P9" s="16">
        <v>3.7055755735160303E-2</v>
      </c>
      <c r="Q9" s="16">
        <v>7.1036179360446497E-2</v>
      </c>
      <c r="R9" s="16"/>
      <c r="S9" s="16">
        <v>0.13969952162850999</v>
      </c>
      <c r="T9" s="16">
        <v>0</v>
      </c>
      <c r="U9" s="16"/>
      <c r="V9" s="16">
        <v>0</v>
      </c>
      <c r="W9" s="16">
        <v>0</v>
      </c>
      <c r="X9" s="16">
        <v>3.3122441211023097E-2</v>
      </c>
      <c r="Y9" s="16">
        <v>0.71599159137065205</v>
      </c>
      <c r="Z9" s="16"/>
      <c r="AA9" s="16">
        <v>0.14376451328255399</v>
      </c>
      <c r="AB9" s="16">
        <v>0</v>
      </c>
      <c r="AC9" s="16">
        <v>0</v>
      </c>
      <c r="AD9" s="16">
        <v>5.4716894328502803E-2</v>
      </c>
      <c r="AE9" s="16">
        <v>0</v>
      </c>
      <c r="AF9" s="16">
        <v>0.57810513131534702</v>
      </c>
      <c r="AG9" s="16"/>
      <c r="AH9" s="16">
        <v>7.7802154172238999E-2</v>
      </c>
      <c r="AI9" s="16">
        <v>8.5437074984054603E-2</v>
      </c>
      <c r="AJ9" s="16"/>
      <c r="AK9" s="16">
        <v>6.8837245870165195E-2</v>
      </c>
      <c r="AL9" s="16">
        <v>8.3224077429236501E-2</v>
      </c>
      <c r="AM9" s="16"/>
      <c r="AN9" s="16">
        <v>0.12780911884781199</v>
      </c>
      <c r="AO9" s="16">
        <v>4.5912549321053701E-2</v>
      </c>
      <c r="AP9" s="16"/>
      <c r="AQ9" s="16">
        <v>0</v>
      </c>
      <c r="AR9" s="16">
        <v>4.6230970884304903E-2</v>
      </c>
      <c r="AS9" s="16">
        <v>9.4875401959929703E-2</v>
      </c>
      <c r="AT9" s="16"/>
      <c r="AU9" s="16">
        <v>6.4637217056581903E-2</v>
      </c>
      <c r="AV9" s="16">
        <v>7.6244514331469004E-2</v>
      </c>
      <c r="AW9" s="16"/>
      <c r="AX9" s="16">
        <v>7.4257616417593403E-2</v>
      </c>
      <c r="AY9" s="16">
        <v>0</v>
      </c>
      <c r="AZ9" s="16"/>
      <c r="BA9" s="16">
        <v>0.103420599899889</v>
      </c>
      <c r="BB9" s="16">
        <v>0</v>
      </c>
      <c r="BC9" s="16"/>
      <c r="BD9" s="16">
        <v>0</v>
      </c>
      <c r="BE9" s="16">
        <v>0.13633322637613701</v>
      </c>
    </row>
    <row r="10" spans="2:57" x14ac:dyDescent="0.35">
      <c r="B10" s="19" t="s">
        <v>132</v>
      </c>
      <c r="C10" s="16">
        <v>0.21325096276067901</v>
      </c>
      <c r="D10" s="16">
        <v>0.24808394843939699</v>
      </c>
      <c r="E10" s="16">
        <v>0.151728949685069</v>
      </c>
      <c r="F10" s="16"/>
      <c r="G10" s="16">
        <v>0</v>
      </c>
      <c r="H10" s="16">
        <v>0.27209197988551698</v>
      </c>
      <c r="I10" s="16">
        <v>0.26911533465403797</v>
      </c>
      <c r="J10" s="16">
        <v>0.33654413124569799</v>
      </c>
      <c r="K10" s="16">
        <v>0.20293394978858001</v>
      </c>
      <c r="L10" s="16">
        <v>0</v>
      </c>
      <c r="M10" s="16"/>
      <c r="N10" s="16">
        <v>0.122563749686128</v>
      </c>
      <c r="O10" s="16">
        <v>0.23902575552580499</v>
      </c>
      <c r="P10" s="16">
        <v>0.28172386862681498</v>
      </c>
      <c r="Q10" s="16">
        <v>0.174031262356309</v>
      </c>
      <c r="R10" s="16"/>
      <c r="S10" s="16">
        <v>0.16982003981810401</v>
      </c>
      <c r="T10" s="16">
        <v>0.25838451211612001</v>
      </c>
      <c r="U10" s="16"/>
      <c r="V10" s="16">
        <v>7.92275570717733E-2</v>
      </c>
      <c r="W10" s="16">
        <v>0.17133302291498501</v>
      </c>
      <c r="X10" s="16">
        <v>0.34174020126412402</v>
      </c>
      <c r="Y10" s="16">
        <v>0</v>
      </c>
      <c r="Z10" s="16"/>
      <c r="AA10" s="16">
        <v>0</v>
      </c>
      <c r="AB10" s="16">
        <v>0</v>
      </c>
      <c r="AC10" s="16">
        <v>0.17658617980927799</v>
      </c>
      <c r="AD10" s="16">
        <v>0.32127197497001397</v>
      </c>
      <c r="AE10" s="16">
        <v>0.46985599892049401</v>
      </c>
      <c r="AF10" s="16">
        <v>0.42189486868465298</v>
      </c>
      <c r="AG10" s="16"/>
      <c r="AH10" s="16">
        <v>0.207417152849694</v>
      </c>
      <c r="AI10" s="16">
        <v>0.33638373535978799</v>
      </c>
      <c r="AJ10" s="16"/>
      <c r="AK10" s="16">
        <v>0.27552962492074901</v>
      </c>
      <c r="AL10" s="16">
        <v>0.103567295260172</v>
      </c>
      <c r="AM10" s="16"/>
      <c r="AN10" s="16">
        <v>0.23811642500633501</v>
      </c>
      <c r="AO10" s="16">
        <v>0.28614677047114501</v>
      </c>
      <c r="AP10" s="16"/>
      <c r="AQ10" s="16">
        <v>0.21614599149934</v>
      </c>
      <c r="AR10" s="16">
        <v>0.18131378975689999</v>
      </c>
      <c r="AS10" s="16">
        <v>0.25398510599854901</v>
      </c>
      <c r="AT10" s="16"/>
      <c r="AU10" s="16">
        <v>0.38693662402401402</v>
      </c>
      <c r="AV10" s="16">
        <v>7.9399991567200595E-2</v>
      </c>
      <c r="AW10" s="16"/>
      <c r="AX10" s="16">
        <v>0.22243193367632799</v>
      </c>
      <c r="AY10" s="16">
        <v>0</v>
      </c>
      <c r="AZ10" s="16"/>
      <c r="BA10" s="16">
        <v>0.243703732099809</v>
      </c>
      <c r="BB10" s="16">
        <v>0.34503104792133299</v>
      </c>
      <c r="BC10" s="16"/>
      <c r="BD10" s="16">
        <v>0.28211170946682101</v>
      </c>
      <c r="BE10" s="16">
        <v>0.18884922207990101</v>
      </c>
    </row>
    <row r="11" spans="2:57" x14ac:dyDescent="0.35">
      <c r="B11" s="19" t="s">
        <v>133</v>
      </c>
      <c r="C11" s="16">
        <v>9.2304594794023198E-2</v>
      </c>
      <c r="D11" s="16">
        <v>0.12854229882776599</v>
      </c>
      <c r="E11" s="16">
        <v>0</v>
      </c>
      <c r="F11" s="16"/>
      <c r="G11" s="16">
        <v>0</v>
      </c>
      <c r="H11" s="16">
        <v>0.219095801104747</v>
      </c>
      <c r="I11" s="16">
        <v>9.3046311247134597E-2</v>
      </c>
      <c r="J11" s="16">
        <v>0</v>
      </c>
      <c r="K11" s="16">
        <v>0</v>
      </c>
      <c r="L11" s="16">
        <v>0</v>
      </c>
      <c r="M11" s="16"/>
      <c r="N11" s="16">
        <v>0.177893305339546</v>
      </c>
      <c r="O11" s="16">
        <v>0</v>
      </c>
      <c r="P11" s="16">
        <v>0</v>
      </c>
      <c r="Q11" s="16">
        <v>0.20808136427763599</v>
      </c>
      <c r="R11" s="16"/>
      <c r="S11" s="16">
        <v>0.115333078239649</v>
      </c>
      <c r="T11" s="16">
        <v>6.8373323622366103E-2</v>
      </c>
      <c r="U11" s="16"/>
      <c r="V11" s="16">
        <v>0</v>
      </c>
      <c r="W11" s="16">
        <v>0.187748698013259</v>
      </c>
      <c r="X11" s="16">
        <v>7.7265617450348698E-2</v>
      </c>
      <c r="Y11" s="16">
        <v>0</v>
      </c>
      <c r="Z11" s="16"/>
      <c r="AA11" s="16">
        <v>0.152302714367095</v>
      </c>
      <c r="AB11" s="16">
        <v>0.186351373695819</v>
      </c>
      <c r="AC11" s="16">
        <v>0</v>
      </c>
      <c r="AD11" s="16">
        <v>8.0068126235986206E-2</v>
      </c>
      <c r="AE11" s="16">
        <v>7.4816421136638903E-2</v>
      </c>
      <c r="AF11" s="16">
        <v>0</v>
      </c>
      <c r="AG11" s="16"/>
      <c r="AH11" s="16">
        <v>7.9722120229660701E-2</v>
      </c>
      <c r="AI11" s="16">
        <v>5.6442239175398701E-2</v>
      </c>
      <c r="AJ11" s="16"/>
      <c r="AK11" s="16">
        <v>0.13224073215082599</v>
      </c>
      <c r="AL11" s="16">
        <v>0.129384789584404</v>
      </c>
      <c r="AM11" s="16"/>
      <c r="AN11" s="16">
        <v>4.9712606455710399E-2</v>
      </c>
      <c r="AO11" s="16">
        <v>0.17864828020936099</v>
      </c>
      <c r="AP11" s="16"/>
      <c r="AQ11" s="16">
        <v>0</v>
      </c>
      <c r="AR11" s="16">
        <v>0.110568366917004</v>
      </c>
      <c r="AS11" s="16">
        <v>0.171246858872487</v>
      </c>
      <c r="AT11" s="16"/>
      <c r="AU11" s="16">
        <v>7.5139378577896307E-2</v>
      </c>
      <c r="AV11" s="16">
        <v>0.10553298016885899</v>
      </c>
      <c r="AW11" s="16"/>
      <c r="AX11" s="16">
        <v>9.6278531367223003E-2</v>
      </c>
      <c r="AY11" s="16">
        <v>0</v>
      </c>
      <c r="AZ11" s="16"/>
      <c r="BA11" s="16">
        <v>0.120005090175306</v>
      </c>
      <c r="BB11" s="16">
        <v>0</v>
      </c>
      <c r="BC11" s="16"/>
      <c r="BD11" s="16">
        <v>0.136175950859971</v>
      </c>
      <c r="BE11" s="16">
        <v>6.0040794686191397E-2</v>
      </c>
    </row>
    <row r="12" spans="2:57" x14ac:dyDescent="0.35">
      <c r="B12" s="19" t="s">
        <v>134</v>
      </c>
      <c r="C12" s="16">
        <v>0.578454436738288</v>
      </c>
      <c r="D12" s="16">
        <v>0.49611931117101199</v>
      </c>
      <c r="E12" s="16">
        <v>0.74190221813002799</v>
      </c>
      <c r="F12" s="16"/>
      <c r="G12" s="16">
        <v>1</v>
      </c>
      <c r="H12" s="16">
        <v>0.32902299899179299</v>
      </c>
      <c r="I12" s="16">
        <v>0.57425243771106205</v>
      </c>
      <c r="J12" s="16">
        <v>0.512002956185169</v>
      </c>
      <c r="K12" s="16">
        <v>0.58690720603935498</v>
      </c>
      <c r="L12" s="16">
        <v>1</v>
      </c>
      <c r="M12" s="16"/>
      <c r="N12" s="16">
        <v>0.51949746486137405</v>
      </c>
      <c r="O12" s="16">
        <v>0.76097424447419504</v>
      </c>
      <c r="P12" s="16">
        <v>0.56281260973259895</v>
      </c>
      <c r="Q12" s="16">
        <v>0.546851194005608</v>
      </c>
      <c r="R12" s="16"/>
      <c r="S12" s="16">
        <v>0.57514736031373703</v>
      </c>
      <c r="T12" s="16">
        <v>0.58189116077998004</v>
      </c>
      <c r="U12" s="16"/>
      <c r="V12" s="16">
        <v>0.67111731820383402</v>
      </c>
      <c r="W12" s="16">
        <v>0.64091827907175603</v>
      </c>
      <c r="X12" s="16">
        <v>0.54787174007450501</v>
      </c>
      <c r="Y12" s="16">
        <v>0.28400840862934701</v>
      </c>
      <c r="Z12" s="16"/>
      <c r="AA12" s="16">
        <v>0.44224145661145398</v>
      </c>
      <c r="AB12" s="16">
        <v>0.813648626304181</v>
      </c>
      <c r="AC12" s="16">
        <v>0.82341382019072196</v>
      </c>
      <c r="AD12" s="16">
        <v>0.54394300446549704</v>
      </c>
      <c r="AE12" s="16">
        <v>0.45532757994286699</v>
      </c>
      <c r="AF12" s="16">
        <v>0</v>
      </c>
      <c r="AG12" s="16"/>
      <c r="AH12" s="16">
        <v>0.63505857274840705</v>
      </c>
      <c r="AI12" s="16">
        <v>0.52173695048075897</v>
      </c>
      <c r="AJ12" s="16"/>
      <c r="AK12" s="16">
        <v>0.52339239705826002</v>
      </c>
      <c r="AL12" s="16">
        <v>0.53233291812206696</v>
      </c>
      <c r="AM12" s="16"/>
      <c r="AN12" s="16">
        <v>0.58436184969014204</v>
      </c>
      <c r="AO12" s="16">
        <v>0.48929239999843999</v>
      </c>
      <c r="AP12" s="16"/>
      <c r="AQ12" s="16">
        <v>0.64766052210976599</v>
      </c>
      <c r="AR12" s="16">
        <v>0.66188687244179201</v>
      </c>
      <c r="AS12" s="16">
        <v>0.47989263316903502</v>
      </c>
      <c r="AT12" s="16"/>
      <c r="AU12" s="16">
        <v>0.47328678034150801</v>
      </c>
      <c r="AV12" s="16">
        <v>0.65950196158553598</v>
      </c>
      <c r="AW12" s="16"/>
      <c r="AX12" s="16">
        <v>0.56030587831761502</v>
      </c>
      <c r="AY12" s="16">
        <v>1</v>
      </c>
      <c r="AZ12" s="16"/>
      <c r="BA12" s="16">
        <v>0.53287057782499603</v>
      </c>
      <c r="BB12" s="16">
        <v>0.65496895207866701</v>
      </c>
      <c r="BC12" s="16"/>
      <c r="BD12" s="16">
        <v>0.496737503282558</v>
      </c>
      <c r="BE12" s="16">
        <v>0.614776756857771</v>
      </c>
    </row>
    <row r="13" spans="2:57" x14ac:dyDescent="0.35">
      <c r="B13" s="19" t="s">
        <v>110</v>
      </c>
      <c r="C13" s="20">
        <v>4.4797403405544299E-2</v>
      </c>
      <c r="D13" s="20">
        <v>6.2384339892431001E-2</v>
      </c>
      <c r="E13" s="20">
        <v>0</v>
      </c>
      <c r="F13" s="20"/>
      <c r="G13" s="20">
        <v>0</v>
      </c>
      <c r="H13" s="20">
        <v>0.13671745807670899</v>
      </c>
      <c r="I13" s="20">
        <v>0</v>
      </c>
      <c r="J13" s="20">
        <v>0</v>
      </c>
      <c r="K13" s="20">
        <v>0</v>
      </c>
      <c r="L13" s="20">
        <v>0</v>
      </c>
      <c r="M13" s="20"/>
      <c r="N13" s="20">
        <v>0</v>
      </c>
      <c r="O13" s="20">
        <v>0</v>
      </c>
      <c r="P13" s="20">
        <v>0.118407765905426</v>
      </c>
      <c r="Q13" s="20">
        <v>0</v>
      </c>
      <c r="R13" s="20"/>
      <c r="S13" s="20">
        <v>0</v>
      </c>
      <c r="T13" s="20">
        <v>9.1351003481533993E-2</v>
      </c>
      <c r="U13" s="20"/>
      <c r="V13" s="20">
        <v>0.249655124724393</v>
      </c>
      <c r="W13" s="20">
        <v>0</v>
      </c>
      <c r="X13" s="20">
        <v>0</v>
      </c>
      <c r="Y13" s="20">
        <v>0</v>
      </c>
      <c r="Z13" s="20"/>
      <c r="AA13" s="20">
        <v>0.26169131573889698</v>
      </c>
      <c r="AB13" s="20">
        <v>0</v>
      </c>
      <c r="AC13" s="20">
        <v>0</v>
      </c>
      <c r="AD13" s="20">
        <v>0</v>
      </c>
      <c r="AE13" s="20">
        <v>0</v>
      </c>
      <c r="AF13" s="20">
        <v>0</v>
      </c>
      <c r="AG13" s="20"/>
      <c r="AH13" s="20">
        <v>0</v>
      </c>
      <c r="AI13" s="20">
        <v>0</v>
      </c>
      <c r="AJ13" s="20"/>
      <c r="AK13" s="20">
        <v>0</v>
      </c>
      <c r="AL13" s="20">
        <v>0.15149091960412001</v>
      </c>
      <c r="AM13" s="20"/>
      <c r="AN13" s="20">
        <v>0</v>
      </c>
      <c r="AO13" s="20">
        <v>0</v>
      </c>
      <c r="AP13" s="20"/>
      <c r="AQ13" s="20">
        <v>0.13619348639089399</v>
      </c>
      <c r="AR13" s="20">
        <v>0</v>
      </c>
      <c r="AS13" s="20">
        <v>0</v>
      </c>
      <c r="AT13" s="20"/>
      <c r="AU13" s="20">
        <v>0</v>
      </c>
      <c r="AV13" s="20">
        <v>7.9320552346935302E-2</v>
      </c>
      <c r="AW13" s="20"/>
      <c r="AX13" s="20">
        <v>4.6726040221240502E-2</v>
      </c>
      <c r="AY13" s="20">
        <v>0</v>
      </c>
      <c r="AZ13" s="20"/>
      <c r="BA13" s="20">
        <v>0</v>
      </c>
      <c r="BB13" s="20">
        <v>0</v>
      </c>
      <c r="BC13" s="20"/>
      <c r="BD13" s="20">
        <v>8.4974836390649303E-2</v>
      </c>
      <c r="BE13" s="20">
        <v>0</v>
      </c>
    </row>
    <row r="14" spans="2:57" x14ac:dyDescent="0.35">
      <c r="B14" s="21" t="s">
        <v>15</v>
      </c>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dimension ref="B2:BE18"/>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144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36</v>
      </c>
      <c r="D7" s="13">
        <v>26</v>
      </c>
      <c r="E7" s="13">
        <v>10</v>
      </c>
      <c r="F7" s="13"/>
      <c r="G7" s="13">
        <v>5</v>
      </c>
      <c r="H7" s="13">
        <v>12</v>
      </c>
      <c r="I7" s="13">
        <v>8</v>
      </c>
      <c r="J7" s="13">
        <v>4</v>
      </c>
      <c r="K7" s="13">
        <v>5</v>
      </c>
      <c r="L7" s="13">
        <v>2</v>
      </c>
      <c r="M7" s="13"/>
      <c r="N7" s="13">
        <v>8</v>
      </c>
      <c r="O7" s="13">
        <v>9</v>
      </c>
      <c r="P7" s="13">
        <v>10</v>
      </c>
      <c r="Q7" s="13">
        <v>9</v>
      </c>
      <c r="R7" s="13"/>
      <c r="S7" s="13">
        <v>24</v>
      </c>
      <c r="T7" s="13">
        <v>12</v>
      </c>
      <c r="U7" s="13"/>
      <c r="V7" s="13">
        <v>6</v>
      </c>
      <c r="W7" s="13">
        <v>8</v>
      </c>
      <c r="X7" s="13">
        <v>18</v>
      </c>
      <c r="Y7" s="13">
        <v>4</v>
      </c>
      <c r="Z7" s="13"/>
      <c r="AA7" s="13">
        <v>4</v>
      </c>
      <c r="AB7" s="13">
        <v>3</v>
      </c>
      <c r="AC7" s="13">
        <v>5</v>
      </c>
      <c r="AD7" s="13">
        <v>18</v>
      </c>
      <c r="AE7" s="13">
        <v>4</v>
      </c>
      <c r="AF7" s="13">
        <v>2</v>
      </c>
      <c r="AG7" s="13"/>
      <c r="AH7" s="13">
        <v>24</v>
      </c>
      <c r="AI7" s="13">
        <v>7</v>
      </c>
      <c r="AJ7" s="13"/>
      <c r="AK7" s="13">
        <v>20</v>
      </c>
      <c r="AL7" s="13">
        <v>5</v>
      </c>
      <c r="AM7" s="13"/>
      <c r="AN7" s="13">
        <v>17</v>
      </c>
      <c r="AO7" s="13">
        <v>12</v>
      </c>
      <c r="AP7" s="13"/>
      <c r="AQ7" s="13">
        <v>6</v>
      </c>
      <c r="AR7" s="13">
        <v>17</v>
      </c>
      <c r="AS7" s="13">
        <v>11</v>
      </c>
      <c r="AT7" s="13"/>
      <c r="AU7" s="13">
        <v>22</v>
      </c>
      <c r="AV7" s="13">
        <v>14</v>
      </c>
      <c r="AW7" s="13"/>
      <c r="AX7" s="13">
        <v>35</v>
      </c>
      <c r="AY7" s="13" t="s">
        <v>544</v>
      </c>
      <c r="AZ7" s="13"/>
      <c r="BA7" s="13">
        <v>18</v>
      </c>
      <c r="BB7" s="13">
        <v>5</v>
      </c>
      <c r="BC7" s="13"/>
      <c r="BD7" s="13">
        <v>21</v>
      </c>
      <c r="BE7" s="13">
        <v>13</v>
      </c>
    </row>
    <row r="8" spans="2:57" ht="30" customHeight="1" x14ac:dyDescent="0.35">
      <c r="B8" s="14" t="s">
        <v>84</v>
      </c>
      <c r="C8" s="14">
        <v>35</v>
      </c>
      <c r="D8" s="14">
        <v>25</v>
      </c>
      <c r="E8" s="14">
        <v>10</v>
      </c>
      <c r="F8" s="14"/>
      <c r="G8" s="14">
        <v>4</v>
      </c>
      <c r="H8" s="14">
        <v>12</v>
      </c>
      <c r="I8" s="14">
        <v>7</v>
      </c>
      <c r="J8" s="14">
        <v>5</v>
      </c>
      <c r="K8" s="14">
        <v>4</v>
      </c>
      <c r="L8" s="14">
        <v>3</v>
      </c>
      <c r="M8" s="14"/>
      <c r="N8" s="14">
        <v>7</v>
      </c>
      <c r="O8" s="14">
        <v>6</v>
      </c>
      <c r="P8" s="14">
        <v>9</v>
      </c>
      <c r="Q8" s="14">
        <v>13</v>
      </c>
      <c r="R8" s="14"/>
      <c r="S8" s="14">
        <v>18</v>
      </c>
      <c r="T8" s="14">
        <v>17</v>
      </c>
      <c r="U8" s="14"/>
      <c r="V8" s="14">
        <v>5</v>
      </c>
      <c r="W8" s="14">
        <v>12</v>
      </c>
      <c r="X8" s="14">
        <v>14</v>
      </c>
      <c r="Y8" s="14">
        <v>4</v>
      </c>
      <c r="Z8" s="14"/>
      <c r="AA8" s="14">
        <v>6</v>
      </c>
      <c r="AB8" s="14">
        <v>4</v>
      </c>
      <c r="AC8" s="14">
        <v>6</v>
      </c>
      <c r="AD8" s="14">
        <v>14</v>
      </c>
      <c r="AE8" s="14">
        <v>3</v>
      </c>
      <c r="AF8" s="14">
        <v>1</v>
      </c>
      <c r="AG8" s="14"/>
      <c r="AH8" s="14">
        <v>25</v>
      </c>
      <c r="AI8" s="14">
        <v>5</v>
      </c>
      <c r="AJ8" s="14"/>
      <c r="AK8" s="14">
        <v>20</v>
      </c>
      <c r="AL8" s="14">
        <v>7</v>
      </c>
      <c r="AM8" s="14"/>
      <c r="AN8" s="14">
        <v>16</v>
      </c>
      <c r="AO8" s="14">
        <v>13</v>
      </c>
      <c r="AP8" s="14"/>
      <c r="AQ8" s="14">
        <v>7</v>
      </c>
      <c r="AR8" s="14">
        <v>16</v>
      </c>
      <c r="AS8" s="14">
        <v>10</v>
      </c>
      <c r="AT8" s="14"/>
      <c r="AU8" s="14">
        <v>21</v>
      </c>
      <c r="AV8" s="14">
        <v>14</v>
      </c>
      <c r="AW8" s="14"/>
      <c r="AX8" s="14">
        <v>34</v>
      </c>
      <c r="AY8" s="14" t="s">
        <v>544</v>
      </c>
      <c r="AZ8" s="14"/>
      <c r="BA8" s="14">
        <v>18</v>
      </c>
      <c r="BB8" s="14">
        <v>7</v>
      </c>
      <c r="BC8" s="14"/>
      <c r="BD8" s="14">
        <v>21</v>
      </c>
      <c r="BE8" s="14">
        <v>11</v>
      </c>
    </row>
    <row r="9" spans="2:57" x14ac:dyDescent="0.35">
      <c r="B9" s="19" t="s">
        <v>131</v>
      </c>
      <c r="C9" s="16">
        <v>0.20498719234069601</v>
      </c>
      <c r="D9" s="16">
        <v>0.170134712327314</v>
      </c>
      <c r="E9" s="16">
        <v>0.28910732397773797</v>
      </c>
      <c r="F9" s="16"/>
      <c r="G9" s="16">
        <v>0.60688546504432195</v>
      </c>
      <c r="H9" s="16">
        <v>0</v>
      </c>
      <c r="I9" s="16">
        <v>0.437261758521239</v>
      </c>
      <c r="J9" s="16">
        <v>0.108850744772897</v>
      </c>
      <c r="K9" s="16">
        <v>0.29189234990452501</v>
      </c>
      <c r="L9" s="16">
        <v>0</v>
      </c>
      <c r="M9" s="16"/>
      <c r="N9" s="16">
        <v>0.48180990227936099</v>
      </c>
      <c r="O9" s="16">
        <v>0</v>
      </c>
      <c r="P9" s="16">
        <v>0.33791519957726202</v>
      </c>
      <c r="Q9" s="16">
        <v>6.6717144639405701E-2</v>
      </c>
      <c r="R9" s="16"/>
      <c r="S9" s="16">
        <v>0.24376017757150201</v>
      </c>
      <c r="T9" s="16">
        <v>0.163861844872489</v>
      </c>
      <c r="U9" s="16"/>
      <c r="V9" s="16">
        <v>0.187267076453381</v>
      </c>
      <c r="W9" s="16">
        <v>0</v>
      </c>
      <c r="X9" s="16">
        <v>0.29720127154877302</v>
      </c>
      <c r="Y9" s="16">
        <v>0.58159097405788995</v>
      </c>
      <c r="Z9" s="16"/>
      <c r="AA9" s="16">
        <v>0.18859084369909701</v>
      </c>
      <c r="AB9" s="16">
        <v>0.21907588019251001</v>
      </c>
      <c r="AC9" s="16">
        <v>0.162670377540514</v>
      </c>
      <c r="AD9" s="16">
        <v>0.230602220282803</v>
      </c>
      <c r="AE9" s="16">
        <v>0.281272079839544</v>
      </c>
      <c r="AF9" s="16">
        <v>0</v>
      </c>
      <c r="AG9" s="16"/>
      <c r="AH9" s="16">
        <v>0.21903566499659399</v>
      </c>
      <c r="AI9" s="16">
        <v>0.15777677403976401</v>
      </c>
      <c r="AJ9" s="16"/>
      <c r="AK9" s="16">
        <v>0.25814129978860201</v>
      </c>
      <c r="AL9" s="16">
        <v>0.29285010925097099</v>
      </c>
      <c r="AM9" s="16"/>
      <c r="AN9" s="16">
        <v>0.340813468702656</v>
      </c>
      <c r="AO9" s="16">
        <v>6.8707199176129705E-2</v>
      </c>
      <c r="AP9" s="16"/>
      <c r="AQ9" s="16">
        <v>9.0558267648787605E-2</v>
      </c>
      <c r="AR9" s="16">
        <v>4.05625718937839E-2</v>
      </c>
      <c r="AS9" s="16">
        <v>0.39361386650028302</v>
      </c>
      <c r="AT9" s="16"/>
      <c r="AU9" s="16">
        <v>0.221129461524527</v>
      </c>
      <c r="AV9" s="16">
        <v>0.17974754342735499</v>
      </c>
      <c r="AW9" s="16"/>
      <c r="AX9" s="16">
        <v>0.18601934628705299</v>
      </c>
      <c r="AY9" s="16" t="s">
        <v>141</v>
      </c>
      <c r="AZ9" s="16"/>
      <c r="BA9" s="16">
        <v>0.21608328202167301</v>
      </c>
      <c r="BB9" s="16">
        <v>0</v>
      </c>
      <c r="BC9" s="16"/>
      <c r="BD9" s="16">
        <v>0.23365022896941401</v>
      </c>
      <c r="BE9" s="16">
        <v>0.101293399427176</v>
      </c>
    </row>
    <row r="10" spans="2:57" x14ac:dyDescent="0.35">
      <c r="B10" s="19" t="s">
        <v>132</v>
      </c>
      <c r="C10" s="16">
        <v>0.15592599600786999</v>
      </c>
      <c r="D10" s="16">
        <v>0.220528934135442</v>
      </c>
      <c r="E10" s="16">
        <v>0</v>
      </c>
      <c r="F10" s="16"/>
      <c r="G10" s="16">
        <v>0</v>
      </c>
      <c r="H10" s="16">
        <v>0.39387071708180399</v>
      </c>
      <c r="I10" s="16">
        <v>0.132256920202247</v>
      </c>
      <c r="J10" s="16">
        <v>0</v>
      </c>
      <c r="K10" s="16">
        <v>0</v>
      </c>
      <c r="L10" s="16">
        <v>0</v>
      </c>
      <c r="M10" s="16"/>
      <c r="N10" s="16">
        <v>9.3795135522619699E-2</v>
      </c>
      <c r="O10" s="16">
        <v>0.225149331367303</v>
      </c>
      <c r="P10" s="16">
        <v>0.27564273245835003</v>
      </c>
      <c r="Q10" s="16">
        <v>7.2754870443951E-2</v>
      </c>
      <c r="R10" s="16"/>
      <c r="S10" s="16">
        <v>0.23946866039402001</v>
      </c>
      <c r="T10" s="16">
        <v>6.73147869186492E-2</v>
      </c>
      <c r="U10" s="16"/>
      <c r="V10" s="16">
        <v>0.11912884356696</v>
      </c>
      <c r="W10" s="16">
        <v>0</v>
      </c>
      <c r="X10" s="16">
        <v>0.30304510316316002</v>
      </c>
      <c r="Y10" s="16">
        <v>0.18134170791099599</v>
      </c>
      <c r="Z10" s="16"/>
      <c r="AA10" s="16">
        <v>0</v>
      </c>
      <c r="AB10" s="16">
        <v>0</v>
      </c>
      <c r="AC10" s="16">
        <v>0</v>
      </c>
      <c r="AD10" s="16">
        <v>0.344577251421047</v>
      </c>
      <c r="AE10" s="16">
        <v>0</v>
      </c>
      <c r="AF10" s="16">
        <v>0.43340773422054701</v>
      </c>
      <c r="AG10" s="16"/>
      <c r="AH10" s="16">
        <v>0.165582959647009</v>
      </c>
      <c r="AI10" s="16">
        <v>0.23846231410459401</v>
      </c>
      <c r="AJ10" s="16"/>
      <c r="AK10" s="16">
        <v>0.20682547231631099</v>
      </c>
      <c r="AL10" s="16">
        <v>0</v>
      </c>
      <c r="AM10" s="16"/>
      <c r="AN10" s="16">
        <v>0.25764252975069801</v>
      </c>
      <c r="AO10" s="16">
        <v>0.103843406679464</v>
      </c>
      <c r="AP10" s="16"/>
      <c r="AQ10" s="16">
        <v>0</v>
      </c>
      <c r="AR10" s="16">
        <v>0.158595422705888</v>
      </c>
      <c r="AS10" s="16">
        <v>0.29499773981747401</v>
      </c>
      <c r="AT10" s="16"/>
      <c r="AU10" s="16">
        <v>0.225177715786195</v>
      </c>
      <c r="AV10" s="16">
        <v>4.7645736649982201E-2</v>
      </c>
      <c r="AW10" s="16"/>
      <c r="AX10" s="16">
        <v>0.15964616285241001</v>
      </c>
      <c r="AY10" s="16" t="s">
        <v>141</v>
      </c>
      <c r="AZ10" s="16"/>
      <c r="BA10" s="16">
        <v>0.129071058700955</v>
      </c>
      <c r="BB10" s="16">
        <v>0.27618599303899699</v>
      </c>
      <c r="BC10" s="16"/>
      <c r="BD10" s="16">
        <v>0.153827776488387</v>
      </c>
      <c r="BE10" s="16">
        <v>0.19619913096953701</v>
      </c>
    </row>
    <row r="11" spans="2:57" x14ac:dyDescent="0.35">
      <c r="B11" s="19" t="s">
        <v>133</v>
      </c>
      <c r="C11" s="16">
        <v>0.14615848752632399</v>
      </c>
      <c r="D11" s="16">
        <v>0.170406151941321</v>
      </c>
      <c r="E11" s="16">
        <v>8.7634195375603602E-2</v>
      </c>
      <c r="F11" s="16"/>
      <c r="G11" s="16">
        <v>0</v>
      </c>
      <c r="H11" s="16">
        <v>0.25587559080175898</v>
      </c>
      <c r="I11" s="16">
        <v>0</v>
      </c>
      <c r="J11" s="16">
        <v>0.23464755282163099</v>
      </c>
      <c r="K11" s="16">
        <v>0.232904771327831</v>
      </c>
      <c r="L11" s="16">
        <v>0</v>
      </c>
      <c r="M11" s="16"/>
      <c r="N11" s="16">
        <v>0</v>
      </c>
      <c r="O11" s="16">
        <v>0</v>
      </c>
      <c r="P11" s="16">
        <v>0.15802813297628299</v>
      </c>
      <c r="Q11" s="16">
        <v>0.28787446022430202</v>
      </c>
      <c r="R11" s="16"/>
      <c r="S11" s="16">
        <v>4.9875634243095199E-2</v>
      </c>
      <c r="T11" s="16">
        <v>0.24828283448935301</v>
      </c>
      <c r="U11" s="16"/>
      <c r="V11" s="16">
        <v>0.164550500164106</v>
      </c>
      <c r="W11" s="16">
        <v>0.23968852714868499</v>
      </c>
      <c r="X11" s="16">
        <v>9.3326222872933295E-2</v>
      </c>
      <c r="Y11" s="16">
        <v>0</v>
      </c>
      <c r="Z11" s="16"/>
      <c r="AA11" s="16">
        <v>0</v>
      </c>
      <c r="AB11" s="16">
        <v>0.390462059903745</v>
      </c>
      <c r="AC11" s="16">
        <v>0.222927796324776</v>
      </c>
      <c r="AD11" s="16">
        <v>6.4346061895827297E-2</v>
      </c>
      <c r="AE11" s="16">
        <v>0.38141978581088498</v>
      </c>
      <c r="AF11" s="16">
        <v>0</v>
      </c>
      <c r="AG11" s="16"/>
      <c r="AH11" s="16">
        <v>0.16799762725877099</v>
      </c>
      <c r="AI11" s="16">
        <v>0</v>
      </c>
      <c r="AJ11" s="16"/>
      <c r="AK11" s="16">
        <v>0.12105386675298301</v>
      </c>
      <c r="AL11" s="16">
        <v>0.20654722997835001</v>
      </c>
      <c r="AM11" s="16"/>
      <c r="AN11" s="16">
        <v>5.5696401797939499E-2</v>
      </c>
      <c r="AO11" s="16">
        <v>0.33659614288977902</v>
      </c>
      <c r="AP11" s="16"/>
      <c r="AQ11" s="16">
        <v>0.300853419828774</v>
      </c>
      <c r="AR11" s="16">
        <v>0.18562220411966701</v>
      </c>
      <c r="AS11" s="16">
        <v>0</v>
      </c>
      <c r="AT11" s="16"/>
      <c r="AU11" s="16">
        <v>0.102120796466038</v>
      </c>
      <c r="AV11" s="16">
        <v>0.21501472134685601</v>
      </c>
      <c r="AW11" s="16"/>
      <c r="AX11" s="16">
        <v>0.14964561586453901</v>
      </c>
      <c r="AY11" s="16" t="s">
        <v>141</v>
      </c>
      <c r="AZ11" s="16"/>
      <c r="BA11" s="16">
        <v>0.229921130853564</v>
      </c>
      <c r="BB11" s="16">
        <v>0</v>
      </c>
      <c r="BC11" s="16"/>
      <c r="BD11" s="16">
        <v>0.183024747342028</v>
      </c>
      <c r="BE11" s="16">
        <v>0.112495558811376</v>
      </c>
    </row>
    <row r="12" spans="2:57" x14ac:dyDescent="0.35">
      <c r="B12" s="19" t="s">
        <v>134</v>
      </c>
      <c r="C12" s="16">
        <v>0.49292832412511001</v>
      </c>
      <c r="D12" s="16">
        <v>0.438930201595924</v>
      </c>
      <c r="E12" s="16">
        <v>0.62325848064665801</v>
      </c>
      <c r="F12" s="16"/>
      <c r="G12" s="16">
        <v>0.393114534955678</v>
      </c>
      <c r="H12" s="16">
        <v>0.35025369211643598</v>
      </c>
      <c r="I12" s="16">
        <v>0.43048132127651401</v>
      </c>
      <c r="J12" s="16">
        <v>0.65650170240547201</v>
      </c>
      <c r="K12" s="16">
        <v>0.475202878767644</v>
      </c>
      <c r="L12" s="16">
        <v>1</v>
      </c>
      <c r="M12" s="16"/>
      <c r="N12" s="16">
        <v>0.42439496219801898</v>
      </c>
      <c r="O12" s="16">
        <v>0.77485066863269703</v>
      </c>
      <c r="P12" s="16">
        <v>0.228413934988105</v>
      </c>
      <c r="Q12" s="16">
        <v>0.57265352469234099</v>
      </c>
      <c r="R12" s="16"/>
      <c r="S12" s="16">
        <v>0.46689552779138299</v>
      </c>
      <c r="T12" s="16">
        <v>0.52054053371950904</v>
      </c>
      <c r="U12" s="16"/>
      <c r="V12" s="16">
        <v>0.52905357981555301</v>
      </c>
      <c r="W12" s="16">
        <v>0.76031147285131495</v>
      </c>
      <c r="X12" s="16">
        <v>0.306427402415134</v>
      </c>
      <c r="Y12" s="16">
        <v>0.237067318031114</v>
      </c>
      <c r="Z12" s="16"/>
      <c r="AA12" s="16">
        <v>0.81140915630090305</v>
      </c>
      <c r="AB12" s="16">
        <v>0.390462059903745</v>
      </c>
      <c r="AC12" s="16">
        <v>0.61440182613470995</v>
      </c>
      <c r="AD12" s="16">
        <v>0.36047446640032299</v>
      </c>
      <c r="AE12" s="16">
        <v>0.33730813434957102</v>
      </c>
      <c r="AF12" s="16">
        <v>0.56659226577945299</v>
      </c>
      <c r="AG12" s="16"/>
      <c r="AH12" s="16">
        <v>0.44738374809762599</v>
      </c>
      <c r="AI12" s="16">
        <v>0.60376091185564196</v>
      </c>
      <c r="AJ12" s="16"/>
      <c r="AK12" s="16">
        <v>0.41397936114210399</v>
      </c>
      <c r="AL12" s="16">
        <v>0.50060266077067805</v>
      </c>
      <c r="AM12" s="16"/>
      <c r="AN12" s="16">
        <v>0.34584759974870599</v>
      </c>
      <c r="AO12" s="16">
        <v>0.49085325125462698</v>
      </c>
      <c r="AP12" s="16"/>
      <c r="AQ12" s="16">
        <v>0.60858831252243895</v>
      </c>
      <c r="AR12" s="16">
        <v>0.61521980128066101</v>
      </c>
      <c r="AS12" s="16">
        <v>0.31138839368224303</v>
      </c>
      <c r="AT12" s="16"/>
      <c r="AU12" s="16">
        <v>0.45157202622324</v>
      </c>
      <c r="AV12" s="16">
        <v>0.55759199857580699</v>
      </c>
      <c r="AW12" s="16"/>
      <c r="AX12" s="16">
        <v>0.50468887499599902</v>
      </c>
      <c r="AY12" s="16" t="s">
        <v>141</v>
      </c>
      <c r="AZ12" s="16"/>
      <c r="BA12" s="16">
        <v>0.42492452842380801</v>
      </c>
      <c r="BB12" s="16">
        <v>0.72381400696100295</v>
      </c>
      <c r="BC12" s="16"/>
      <c r="BD12" s="16">
        <v>0.42949724720017002</v>
      </c>
      <c r="BE12" s="16">
        <v>0.59001191079190995</v>
      </c>
    </row>
    <row r="13" spans="2:57" x14ac:dyDescent="0.35">
      <c r="B13" s="19" t="s">
        <v>110</v>
      </c>
      <c r="C13" s="20">
        <v>0</v>
      </c>
      <c r="D13" s="20">
        <v>0</v>
      </c>
      <c r="E13" s="20">
        <v>0</v>
      </c>
      <c r="F13" s="20"/>
      <c r="G13" s="20">
        <v>0</v>
      </c>
      <c r="H13" s="20">
        <v>0</v>
      </c>
      <c r="I13" s="20">
        <v>0</v>
      </c>
      <c r="J13" s="20">
        <v>0</v>
      </c>
      <c r="K13" s="20">
        <v>0</v>
      </c>
      <c r="L13" s="20">
        <v>0</v>
      </c>
      <c r="M13" s="20"/>
      <c r="N13" s="20">
        <v>0</v>
      </c>
      <c r="O13" s="20">
        <v>0</v>
      </c>
      <c r="P13" s="20">
        <v>0</v>
      </c>
      <c r="Q13" s="20">
        <v>0</v>
      </c>
      <c r="R13" s="20"/>
      <c r="S13" s="20">
        <v>0</v>
      </c>
      <c r="T13" s="20">
        <v>0</v>
      </c>
      <c r="U13" s="20"/>
      <c r="V13" s="20">
        <v>0</v>
      </c>
      <c r="W13" s="20">
        <v>0</v>
      </c>
      <c r="X13" s="20">
        <v>0</v>
      </c>
      <c r="Y13" s="20">
        <v>0</v>
      </c>
      <c r="Z13" s="20"/>
      <c r="AA13" s="20">
        <v>0</v>
      </c>
      <c r="AB13" s="20">
        <v>0</v>
      </c>
      <c r="AC13" s="20">
        <v>0</v>
      </c>
      <c r="AD13" s="20">
        <v>0</v>
      </c>
      <c r="AE13" s="20">
        <v>0</v>
      </c>
      <c r="AF13" s="20">
        <v>0</v>
      </c>
      <c r="AG13" s="20"/>
      <c r="AH13" s="20">
        <v>0</v>
      </c>
      <c r="AI13" s="20">
        <v>0</v>
      </c>
      <c r="AJ13" s="20"/>
      <c r="AK13" s="20">
        <v>0</v>
      </c>
      <c r="AL13" s="20">
        <v>0</v>
      </c>
      <c r="AM13" s="20"/>
      <c r="AN13" s="20">
        <v>0</v>
      </c>
      <c r="AO13" s="20">
        <v>0</v>
      </c>
      <c r="AP13" s="20"/>
      <c r="AQ13" s="20">
        <v>0</v>
      </c>
      <c r="AR13" s="20">
        <v>0</v>
      </c>
      <c r="AS13" s="20">
        <v>0</v>
      </c>
      <c r="AT13" s="20"/>
      <c r="AU13" s="20">
        <v>0</v>
      </c>
      <c r="AV13" s="20">
        <v>0</v>
      </c>
      <c r="AW13" s="20"/>
      <c r="AX13" s="20">
        <v>0</v>
      </c>
      <c r="AY13" s="20" t="s">
        <v>141</v>
      </c>
      <c r="AZ13" s="20"/>
      <c r="BA13" s="20">
        <v>0</v>
      </c>
      <c r="BB13" s="20">
        <v>0</v>
      </c>
      <c r="BC13" s="20"/>
      <c r="BD13" s="20">
        <v>0</v>
      </c>
      <c r="BE13" s="20">
        <v>0</v>
      </c>
    </row>
    <row r="14" spans="2:57" x14ac:dyDescent="0.35">
      <c r="B14" s="21" t="s">
        <v>15</v>
      </c>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dimension ref="B2:BE18"/>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145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27</v>
      </c>
      <c r="D7" s="13">
        <v>25</v>
      </c>
      <c r="E7" s="13">
        <v>2</v>
      </c>
      <c r="F7" s="13"/>
      <c r="G7" s="13">
        <v>2</v>
      </c>
      <c r="H7" s="13">
        <v>12</v>
      </c>
      <c r="I7" s="13">
        <v>9</v>
      </c>
      <c r="J7" s="13">
        <v>2</v>
      </c>
      <c r="K7" s="13">
        <v>2</v>
      </c>
      <c r="L7" s="13" t="s">
        <v>544</v>
      </c>
      <c r="M7" s="13"/>
      <c r="N7" s="13">
        <v>5</v>
      </c>
      <c r="O7" s="13">
        <v>2</v>
      </c>
      <c r="P7" s="13">
        <v>13</v>
      </c>
      <c r="Q7" s="13">
        <v>7</v>
      </c>
      <c r="R7" s="13"/>
      <c r="S7" s="13">
        <v>17</v>
      </c>
      <c r="T7" s="13">
        <v>10</v>
      </c>
      <c r="U7" s="13"/>
      <c r="V7" s="13">
        <v>3</v>
      </c>
      <c r="W7" s="13">
        <v>5</v>
      </c>
      <c r="X7" s="13">
        <v>16</v>
      </c>
      <c r="Y7" s="13">
        <v>3</v>
      </c>
      <c r="Z7" s="13"/>
      <c r="AA7" s="13">
        <v>3</v>
      </c>
      <c r="AB7" s="13">
        <v>1</v>
      </c>
      <c r="AC7" s="13">
        <v>2</v>
      </c>
      <c r="AD7" s="13">
        <v>16</v>
      </c>
      <c r="AE7" s="13">
        <v>4</v>
      </c>
      <c r="AF7" s="13">
        <v>1</v>
      </c>
      <c r="AG7" s="13"/>
      <c r="AH7" s="13">
        <v>17</v>
      </c>
      <c r="AI7" s="13">
        <v>7</v>
      </c>
      <c r="AJ7" s="13"/>
      <c r="AK7" s="13">
        <v>12</v>
      </c>
      <c r="AL7" s="13">
        <v>5</v>
      </c>
      <c r="AM7" s="13"/>
      <c r="AN7" s="13">
        <v>14</v>
      </c>
      <c r="AO7" s="13">
        <v>9</v>
      </c>
      <c r="AP7" s="13"/>
      <c r="AQ7" s="13">
        <v>6</v>
      </c>
      <c r="AR7" s="13">
        <v>9</v>
      </c>
      <c r="AS7" s="13">
        <v>11</v>
      </c>
      <c r="AT7" s="13"/>
      <c r="AU7" s="13">
        <v>15</v>
      </c>
      <c r="AV7" s="13">
        <v>12</v>
      </c>
      <c r="AW7" s="13"/>
      <c r="AX7" s="13">
        <v>26</v>
      </c>
      <c r="AY7" s="13">
        <v>1</v>
      </c>
      <c r="AZ7" s="13"/>
      <c r="BA7" s="13">
        <v>20</v>
      </c>
      <c r="BB7" s="13">
        <v>3</v>
      </c>
      <c r="BC7" s="13"/>
      <c r="BD7" s="13">
        <v>17</v>
      </c>
      <c r="BE7" s="13">
        <v>9</v>
      </c>
    </row>
    <row r="8" spans="2:57" ht="30" customHeight="1" x14ac:dyDescent="0.35">
      <c r="B8" s="14" t="s">
        <v>84</v>
      </c>
      <c r="C8" s="14">
        <v>26</v>
      </c>
      <c r="D8" s="14">
        <v>24</v>
      </c>
      <c r="E8" s="14">
        <v>2</v>
      </c>
      <c r="F8" s="14"/>
      <c r="G8" s="14">
        <v>3</v>
      </c>
      <c r="H8" s="14">
        <v>12</v>
      </c>
      <c r="I8" s="14">
        <v>8</v>
      </c>
      <c r="J8" s="14">
        <v>2</v>
      </c>
      <c r="K8" s="14">
        <v>2</v>
      </c>
      <c r="L8" s="14" t="s">
        <v>544</v>
      </c>
      <c r="M8" s="14"/>
      <c r="N8" s="14">
        <v>4</v>
      </c>
      <c r="O8" s="14">
        <v>1</v>
      </c>
      <c r="P8" s="14">
        <v>13</v>
      </c>
      <c r="Q8" s="14">
        <v>8</v>
      </c>
      <c r="R8" s="14"/>
      <c r="S8" s="14">
        <v>13</v>
      </c>
      <c r="T8" s="14">
        <v>13</v>
      </c>
      <c r="U8" s="14"/>
      <c r="V8" s="14">
        <v>3</v>
      </c>
      <c r="W8" s="14">
        <v>7</v>
      </c>
      <c r="X8" s="14">
        <v>14</v>
      </c>
      <c r="Y8" s="14">
        <v>3</v>
      </c>
      <c r="Z8" s="14"/>
      <c r="AA8" s="14">
        <v>5</v>
      </c>
      <c r="AB8" s="14">
        <v>1</v>
      </c>
      <c r="AC8" s="14">
        <v>3</v>
      </c>
      <c r="AD8" s="14">
        <v>14</v>
      </c>
      <c r="AE8" s="14">
        <v>4</v>
      </c>
      <c r="AF8" s="14">
        <v>1</v>
      </c>
      <c r="AG8" s="14"/>
      <c r="AH8" s="14">
        <v>16</v>
      </c>
      <c r="AI8" s="14">
        <v>8</v>
      </c>
      <c r="AJ8" s="14"/>
      <c r="AK8" s="14">
        <v>10</v>
      </c>
      <c r="AL8" s="14">
        <v>5</v>
      </c>
      <c r="AM8" s="14"/>
      <c r="AN8" s="14">
        <v>12</v>
      </c>
      <c r="AO8" s="14">
        <v>10</v>
      </c>
      <c r="AP8" s="14"/>
      <c r="AQ8" s="14">
        <v>7</v>
      </c>
      <c r="AR8" s="14">
        <v>10</v>
      </c>
      <c r="AS8" s="14">
        <v>9</v>
      </c>
      <c r="AT8" s="14"/>
      <c r="AU8" s="14">
        <v>13</v>
      </c>
      <c r="AV8" s="14">
        <v>14</v>
      </c>
      <c r="AW8" s="14"/>
      <c r="AX8" s="14">
        <v>24</v>
      </c>
      <c r="AY8" s="14">
        <v>2</v>
      </c>
      <c r="AZ8" s="14"/>
      <c r="BA8" s="14">
        <v>19</v>
      </c>
      <c r="BB8" s="14">
        <v>2</v>
      </c>
      <c r="BC8" s="14"/>
      <c r="BD8" s="14">
        <v>16</v>
      </c>
      <c r="BE8" s="14">
        <v>9</v>
      </c>
    </row>
    <row r="9" spans="2:57" x14ac:dyDescent="0.35">
      <c r="B9" s="19" t="s">
        <v>131</v>
      </c>
      <c r="C9" s="16">
        <v>0.123252435245134</v>
      </c>
      <c r="D9" s="16">
        <v>8.7769405246655496E-2</v>
      </c>
      <c r="E9" s="16">
        <v>0.493519295876862</v>
      </c>
      <c r="F9" s="16"/>
      <c r="G9" s="16">
        <v>0</v>
      </c>
      <c r="H9" s="16">
        <v>0.12551630456107299</v>
      </c>
      <c r="I9" s="16">
        <v>8.0924305337187294E-2</v>
      </c>
      <c r="J9" s="16">
        <v>0</v>
      </c>
      <c r="K9" s="16">
        <v>0.61666246997402396</v>
      </c>
      <c r="L9" s="16" t="s">
        <v>141</v>
      </c>
      <c r="M9" s="16"/>
      <c r="N9" s="16">
        <v>0.264080701706013</v>
      </c>
      <c r="O9" s="16">
        <v>0</v>
      </c>
      <c r="P9" s="16">
        <v>0.102092522629677</v>
      </c>
      <c r="Q9" s="16">
        <v>0.102053580984746</v>
      </c>
      <c r="R9" s="16"/>
      <c r="S9" s="16">
        <v>0.24711509963832201</v>
      </c>
      <c r="T9" s="16">
        <v>0</v>
      </c>
      <c r="U9" s="16"/>
      <c r="V9" s="16">
        <v>0.20315866364308299</v>
      </c>
      <c r="W9" s="16">
        <v>0</v>
      </c>
      <c r="X9" s="16">
        <v>0.105587419609462</v>
      </c>
      <c r="Y9" s="16">
        <v>0.40636842566403703</v>
      </c>
      <c r="Z9" s="16"/>
      <c r="AA9" s="16">
        <v>0.245557536412711</v>
      </c>
      <c r="AB9" s="16">
        <v>0</v>
      </c>
      <c r="AC9" s="16">
        <v>0</v>
      </c>
      <c r="AD9" s="16">
        <v>9.5802249778830201E-2</v>
      </c>
      <c r="AE9" s="16">
        <v>0.21926430945841299</v>
      </c>
      <c r="AF9" s="16">
        <v>0</v>
      </c>
      <c r="AG9" s="16"/>
      <c r="AH9" s="16">
        <v>0.16401106981086599</v>
      </c>
      <c r="AI9" s="16">
        <v>8.6711160891059E-2</v>
      </c>
      <c r="AJ9" s="16"/>
      <c r="AK9" s="16">
        <v>6.3407993911212407E-2</v>
      </c>
      <c r="AL9" s="16">
        <v>0.35597493812711201</v>
      </c>
      <c r="AM9" s="16"/>
      <c r="AN9" s="16">
        <v>0.14534813072590999</v>
      </c>
      <c r="AO9" s="16">
        <v>0.14025489652129999</v>
      </c>
      <c r="AP9" s="16"/>
      <c r="AQ9" s="16">
        <v>0</v>
      </c>
      <c r="AR9" s="16">
        <v>6.7287676403543606E-2</v>
      </c>
      <c r="AS9" s="16">
        <v>0.16742869485613299</v>
      </c>
      <c r="AT9" s="16"/>
      <c r="AU9" s="16">
        <v>0.115058894472356</v>
      </c>
      <c r="AV9" s="16">
        <v>0.13079851229937201</v>
      </c>
      <c r="AW9" s="16"/>
      <c r="AX9" s="16">
        <v>0.13522245097945301</v>
      </c>
      <c r="AY9" s="16">
        <v>0</v>
      </c>
      <c r="AZ9" s="16"/>
      <c r="BA9" s="16">
        <v>0.137694667301484</v>
      </c>
      <c r="BB9" s="16">
        <v>0.26612618593752801</v>
      </c>
      <c r="BC9" s="16"/>
      <c r="BD9" s="16">
        <v>4.15262914803314E-2</v>
      </c>
      <c r="BE9" s="16">
        <v>0.154745685121045</v>
      </c>
    </row>
    <row r="10" spans="2:57" x14ac:dyDescent="0.35">
      <c r="B10" s="19" t="s">
        <v>132</v>
      </c>
      <c r="C10" s="16">
        <v>0.19908552835057799</v>
      </c>
      <c r="D10" s="16">
        <v>0.21816408634703</v>
      </c>
      <c r="E10" s="16">
        <v>0</v>
      </c>
      <c r="F10" s="16"/>
      <c r="G10" s="16">
        <v>0</v>
      </c>
      <c r="H10" s="16">
        <v>0.25454309021066301</v>
      </c>
      <c r="I10" s="16">
        <v>0.28477191093230803</v>
      </c>
      <c r="J10" s="16">
        <v>0</v>
      </c>
      <c r="K10" s="16">
        <v>0</v>
      </c>
      <c r="L10" s="16" t="s">
        <v>141</v>
      </c>
      <c r="M10" s="16"/>
      <c r="N10" s="16">
        <v>0.30776701909038401</v>
      </c>
      <c r="O10" s="16">
        <v>0</v>
      </c>
      <c r="P10" s="16">
        <v>0.30676785401249101</v>
      </c>
      <c r="Q10" s="16">
        <v>0</v>
      </c>
      <c r="R10" s="16"/>
      <c r="S10" s="16">
        <v>0.15083073648831899</v>
      </c>
      <c r="T10" s="16">
        <v>0.24710258529350701</v>
      </c>
      <c r="U10" s="16"/>
      <c r="V10" s="16">
        <v>0</v>
      </c>
      <c r="W10" s="16">
        <v>0</v>
      </c>
      <c r="X10" s="16">
        <v>0.31174472130779102</v>
      </c>
      <c r="Y10" s="16">
        <v>0.34101968994293702</v>
      </c>
      <c r="Z10" s="16"/>
      <c r="AA10" s="16">
        <v>0</v>
      </c>
      <c r="AB10" s="16">
        <v>0</v>
      </c>
      <c r="AC10" s="16">
        <v>0</v>
      </c>
      <c r="AD10" s="16">
        <v>0.31510816159939897</v>
      </c>
      <c r="AE10" s="16">
        <v>0.25971283448340399</v>
      </c>
      <c r="AF10" s="16">
        <v>0</v>
      </c>
      <c r="AG10" s="16"/>
      <c r="AH10" s="16">
        <v>0.17546247452327199</v>
      </c>
      <c r="AI10" s="16">
        <v>0.174180737786093</v>
      </c>
      <c r="AJ10" s="16"/>
      <c r="AK10" s="16">
        <v>0.33614513696014597</v>
      </c>
      <c r="AL10" s="16">
        <v>0</v>
      </c>
      <c r="AM10" s="16"/>
      <c r="AN10" s="16">
        <v>0.27964092631083698</v>
      </c>
      <c r="AO10" s="16">
        <v>6.2993993368209197E-2</v>
      </c>
      <c r="AP10" s="16"/>
      <c r="AQ10" s="16">
        <v>0.26850851802911602</v>
      </c>
      <c r="AR10" s="16">
        <v>0.11826589303461001</v>
      </c>
      <c r="AS10" s="16">
        <v>0.26192945924719901</v>
      </c>
      <c r="AT10" s="16"/>
      <c r="AU10" s="16">
        <v>0.32385485522747998</v>
      </c>
      <c r="AV10" s="16">
        <v>8.4175627890136703E-2</v>
      </c>
      <c r="AW10" s="16"/>
      <c r="AX10" s="16">
        <v>0.21842029364014001</v>
      </c>
      <c r="AY10" s="16">
        <v>0</v>
      </c>
      <c r="AZ10" s="16"/>
      <c r="BA10" s="16">
        <v>0.18252875252287201</v>
      </c>
      <c r="BB10" s="16">
        <v>0.46774762812494503</v>
      </c>
      <c r="BC10" s="16"/>
      <c r="BD10" s="16">
        <v>0.21709292777839301</v>
      </c>
      <c r="BE10" s="16">
        <v>0.19286121443722301</v>
      </c>
    </row>
    <row r="11" spans="2:57" x14ac:dyDescent="0.35">
      <c r="B11" s="19" t="s">
        <v>133</v>
      </c>
      <c r="C11" s="16">
        <v>0.26307174467921302</v>
      </c>
      <c r="D11" s="16">
        <v>0.23974562957641499</v>
      </c>
      <c r="E11" s="16">
        <v>0.50648070412313795</v>
      </c>
      <c r="F11" s="16"/>
      <c r="G11" s="16">
        <v>0</v>
      </c>
      <c r="H11" s="16">
        <v>0.20150450042582799</v>
      </c>
      <c r="I11" s="16">
        <v>0.40929072050950899</v>
      </c>
      <c r="J11" s="16">
        <v>0.31688874598553701</v>
      </c>
      <c r="K11" s="16">
        <v>0.38333753002597598</v>
      </c>
      <c r="L11" s="16" t="s">
        <v>141</v>
      </c>
      <c r="M11" s="16"/>
      <c r="N11" s="16">
        <v>0</v>
      </c>
      <c r="O11" s="16">
        <v>0.51659767667595302</v>
      </c>
      <c r="P11" s="16">
        <v>0.33990875739969301</v>
      </c>
      <c r="Q11" s="16">
        <v>0.23824010180643801</v>
      </c>
      <c r="R11" s="16"/>
      <c r="S11" s="16">
        <v>0.33096051842594798</v>
      </c>
      <c r="T11" s="16">
        <v>0.19551743579135</v>
      </c>
      <c r="U11" s="16"/>
      <c r="V11" s="16">
        <v>0.35918260176201999</v>
      </c>
      <c r="W11" s="16">
        <v>0.216008204776027</v>
      </c>
      <c r="X11" s="16">
        <v>0.26502089558203301</v>
      </c>
      <c r="Y11" s="16">
        <v>0.25261188439302601</v>
      </c>
      <c r="Z11" s="16"/>
      <c r="AA11" s="16">
        <v>0.25078791461776001</v>
      </c>
      <c r="AB11" s="16">
        <v>0</v>
      </c>
      <c r="AC11" s="16">
        <v>0.5</v>
      </c>
      <c r="AD11" s="16">
        <v>0.251286649929921</v>
      </c>
      <c r="AE11" s="16">
        <v>0</v>
      </c>
      <c r="AF11" s="16">
        <v>1</v>
      </c>
      <c r="AG11" s="16"/>
      <c r="AH11" s="16">
        <v>0.29142230171709899</v>
      </c>
      <c r="AI11" s="16">
        <v>0.15404952916186199</v>
      </c>
      <c r="AJ11" s="16"/>
      <c r="AK11" s="16">
        <v>0.22073944485998701</v>
      </c>
      <c r="AL11" s="16">
        <v>0.259286854681125</v>
      </c>
      <c r="AM11" s="16"/>
      <c r="AN11" s="16">
        <v>0.25959817264534402</v>
      </c>
      <c r="AO11" s="16">
        <v>0.24762013227759</v>
      </c>
      <c r="AP11" s="16"/>
      <c r="AQ11" s="16">
        <v>0</v>
      </c>
      <c r="AR11" s="16">
        <v>0.43188680850557498</v>
      </c>
      <c r="AS11" s="16">
        <v>0.31277933793166102</v>
      </c>
      <c r="AT11" s="16"/>
      <c r="AU11" s="16">
        <v>0.21494550182772301</v>
      </c>
      <c r="AV11" s="16">
        <v>0.30739499233972001</v>
      </c>
      <c r="AW11" s="16"/>
      <c r="AX11" s="16">
        <v>0.28862071591699701</v>
      </c>
      <c r="AY11" s="16">
        <v>0</v>
      </c>
      <c r="AZ11" s="16"/>
      <c r="BA11" s="16">
        <v>0.36841995606213102</v>
      </c>
      <c r="BB11" s="16">
        <v>0</v>
      </c>
      <c r="BC11" s="16"/>
      <c r="BD11" s="16">
        <v>0.31928816445069602</v>
      </c>
      <c r="BE11" s="16">
        <v>0.20024347492790701</v>
      </c>
    </row>
    <row r="12" spans="2:57" x14ac:dyDescent="0.35">
      <c r="B12" s="19" t="s">
        <v>134</v>
      </c>
      <c r="C12" s="16">
        <v>0.38965928495846802</v>
      </c>
      <c r="D12" s="16">
        <v>0.42700070966436099</v>
      </c>
      <c r="E12" s="16">
        <v>0</v>
      </c>
      <c r="F12" s="16"/>
      <c r="G12" s="16">
        <v>1</v>
      </c>
      <c r="H12" s="16">
        <v>0.36206179307976799</v>
      </c>
      <c r="I12" s="16">
        <v>0.22501306322099601</v>
      </c>
      <c r="J12" s="16">
        <v>0.68311125401446304</v>
      </c>
      <c r="K12" s="16">
        <v>0</v>
      </c>
      <c r="L12" s="16" t="s">
        <v>141</v>
      </c>
      <c r="M12" s="16"/>
      <c r="N12" s="16">
        <v>0.42815227920360299</v>
      </c>
      <c r="O12" s="16">
        <v>0.48340232332404698</v>
      </c>
      <c r="P12" s="16">
        <v>0.19982845204793001</v>
      </c>
      <c r="Q12" s="16">
        <v>0.65970631720881601</v>
      </c>
      <c r="R12" s="16"/>
      <c r="S12" s="16">
        <v>0.22110819721703401</v>
      </c>
      <c r="T12" s="16">
        <v>0.55737997891514302</v>
      </c>
      <c r="U12" s="16"/>
      <c r="V12" s="16">
        <v>0.43765873459489801</v>
      </c>
      <c r="W12" s="16">
        <v>0.783991795223973</v>
      </c>
      <c r="X12" s="16">
        <v>0.26992649005069003</v>
      </c>
      <c r="Y12" s="16">
        <v>0</v>
      </c>
      <c r="Z12" s="16"/>
      <c r="AA12" s="16">
        <v>0.50365454896952899</v>
      </c>
      <c r="AB12" s="16">
        <v>1</v>
      </c>
      <c r="AC12" s="16">
        <v>0.5</v>
      </c>
      <c r="AD12" s="16">
        <v>0.28956760499828099</v>
      </c>
      <c r="AE12" s="16">
        <v>0.52102285605818399</v>
      </c>
      <c r="AF12" s="16">
        <v>0</v>
      </c>
      <c r="AG12" s="16"/>
      <c r="AH12" s="16">
        <v>0.32751646391488598</v>
      </c>
      <c r="AI12" s="16">
        <v>0.585058572160986</v>
      </c>
      <c r="AJ12" s="16"/>
      <c r="AK12" s="16">
        <v>0.379707424268655</v>
      </c>
      <c r="AL12" s="16">
        <v>0.38473820719176399</v>
      </c>
      <c r="AM12" s="16"/>
      <c r="AN12" s="16">
        <v>0.26192207978897802</v>
      </c>
      <c r="AO12" s="16">
        <v>0.54913097783290099</v>
      </c>
      <c r="AP12" s="16"/>
      <c r="AQ12" s="16">
        <v>0.73149148197088398</v>
      </c>
      <c r="AR12" s="16">
        <v>0.38255962205627198</v>
      </c>
      <c r="AS12" s="16">
        <v>0.18219273009557799</v>
      </c>
      <c r="AT12" s="16"/>
      <c r="AU12" s="16">
        <v>0.29413962050506098</v>
      </c>
      <c r="AV12" s="16">
        <v>0.47763086747077099</v>
      </c>
      <c r="AW12" s="16"/>
      <c r="AX12" s="16">
        <v>0.33038428606849102</v>
      </c>
      <c r="AY12" s="16">
        <v>1</v>
      </c>
      <c r="AZ12" s="16"/>
      <c r="BA12" s="16">
        <v>0.311356624113513</v>
      </c>
      <c r="BB12" s="16">
        <v>0</v>
      </c>
      <c r="BC12" s="16"/>
      <c r="BD12" s="16">
        <v>0.38056632481024899</v>
      </c>
      <c r="BE12" s="16">
        <v>0.45214962551382498</v>
      </c>
    </row>
    <row r="13" spans="2:57" x14ac:dyDescent="0.35">
      <c r="B13" s="19" t="s">
        <v>110</v>
      </c>
      <c r="C13" s="20">
        <v>2.4931006766606499E-2</v>
      </c>
      <c r="D13" s="20">
        <v>2.7320169165538099E-2</v>
      </c>
      <c r="E13" s="20">
        <v>0</v>
      </c>
      <c r="F13" s="20"/>
      <c r="G13" s="20">
        <v>0</v>
      </c>
      <c r="H13" s="20">
        <v>5.6374311722668297E-2</v>
      </c>
      <c r="I13" s="20">
        <v>0</v>
      </c>
      <c r="J13" s="20">
        <v>0</v>
      </c>
      <c r="K13" s="20">
        <v>0</v>
      </c>
      <c r="L13" s="20" t="s">
        <v>141</v>
      </c>
      <c r="M13" s="20"/>
      <c r="N13" s="20">
        <v>0</v>
      </c>
      <c r="O13" s="20">
        <v>0</v>
      </c>
      <c r="P13" s="20">
        <v>5.1402413910208999E-2</v>
      </c>
      <c r="Q13" s="20">
        <v>0</v>
      </c>
      <c r="R13" s="20"/>
      <c r="S13" s="20">
        <v>4.9985448230377698E-2</v>
      </c>
      <c r="T13" s="20">
        <v>0</v>
      </c>
      <c r="U13" s="20"/>
      <c r="V13" s="20">
        <v>0</v>
      </c>
      <c r="W13" s="20">
        <v>0</v>
      </c>
      <c r="X13" s="20">
        <v>4.7720473450023303E-2</v>
      </c>
      <c r="Y13" s="20">
        <v>0</v>
      </c>
      <c r="Z13" s="20"/>
      <c r="AA13" s="20">
        <v>0</v>
      </c>
      <c r="AB13" s="20">
        <v>0</v>
      </c>
      <c r="AC13" s="20">
        <v>0</v>
      </c>
      <c r="AD13" s="20">
        <v>4.8235333693568402E-2</v>
      </c>
      <c r="AE13" s="20">
        <v>0</v>
      </c>
      <c r="AF13" s="20">
        <v>0</v>
      </c>
      <c r="AG13" s="20"/>
      <c r="AH13" s="20">
        <v>4.1587690033877502E-2</v>
      </c>
      <c r="AI13" s="20">
        <v>0</v>
      </c>
      <c r="AJ13" s="20"/>
      <c r="AK13" s="20">
        <v>0</v>
      </c>
      <c r="AL13" s="20">
        <v>0</v>
      </c>
      <c r="AM13" s="20"/>
      <c r="AN13" s="20">
        <v>5.3490690528931399E-2</v>
      </c>
      <c r="AO13" s="20">
        <v>0</v>
      </c>
      <c r="AP13" s="20"/>
      <c r="AQ13" s="20">
        <v>0</v>
      </c>
      <c r="AR13" s="20">
        <v>0</v>
      </c>
      <c r="AS13" s="20">
        <v>7.56697778694288E-2</v>
      </c>
      <c r="AT13" s="20"/>
      <c r="AU13" s="20">
        <v>5.2001127967380101E-2</v>
      </c>
      <c r="AV13" s="20">
        <v>0</v>
      </c>
      <c r="AW13" s="20"/>
      <c r="AX13" s="20">
        <v>2.7352253394919802E-2</v>
      </c>
      <c r="AY13" s="20">
        <v>0</v>
      </c>
      <c r="AZ13" s="20"/>
      <c r="BA13" s="20">
        <v>0</v>
      </c>
      <c r="BB13" s="20">
        <v>0.26612618593752801</v>
      </c>
      <c r="BC13" s="20"/>
      <c r="BD13" s="20">
        <v>4.15262914803314E-2</v>
      </c>
      <c r="BE13" s="20">
        <v>0</v>
      </c>
    </row>
    <row r="14" spans="2:57" x14ac:dyDescent="0.35">
      <c r="B14" s="21" t="s">
        <v>15</v>
      </c>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dimension ref="B2:BE18"/>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146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59</v>
      </c>
      <c r="D7" s="13">
        <v>36</v>
      </c>
      <c r="E7" s="13">
        <v>20</v>
      </c>
      <c r="F7" s="13"/>
      <c r="G7" s="13">
        <v>14</v>
      </c>
      <c r="H7" s="13">
        <v>21</v>
      </c>
      <c r="I7" s="13">
        <v>12</v>
      </c>
      <c r="J7" s="13">
        <v>8</v>
      </c>
      <c r="K7" s="13">
        <v>4</v>
      </c>
      <c r="L7" s="13" t="s">
        <v>544</v>
      </c>
      <c r="M7" s="13"/>
      <c r="N7" s="13">
        <v>12</v>
      </c>
      <c r="O7" s="13">
        <v>15</v>
      </c>
      <c r="P7" s="13">
        <v>21</v>
      </c>
      <c r="Q7" s="13">
        <v>11</v>
      </c>
      <c r="R7" s="13"/>
      <c r="S7" s="13">
        <v>41</v>
      </c>
      <c r="T7" s="13">
        <v>18</v>
      </c>
      <c r="U7" s="13"/>
      <c r="V7" s="13">
        <v>13</v>
      </c>
      <c r="W7" s="13">
        <v>20</v>
      </c>
      <c r="X7" s="13">
        <v>22</v>
      </c>
      <c r="Y7" s="13">
        <v>4</v>
      </c>
      <c r="Z7" s="13"/>
      <c r="AA7" s="13">
        <v>7</v>
      </c>
      <c r="AB7" s="13">
        <v>15</v>
      </c>
      <c r="AC7" s="13">
        <v>7</v>
      </c>
      <c r="AD7" s="13">
        <v>19</v>
      </c>
      <c r="AE7" s="13">
        <v>9</v>
      </c>
      <c r="AF7" s="13">
        <v>2</v>
      </c>
      <c r="AG7" s="13"/>
      <c r="AH7" s="13">
        <v>37</v>
      </c>
      <c r="AI7" s="13">
        <v>9</v>
      </c>
      <c r="AJ7" s="13"/>
      <c r="AK7" s="13">
        <v>29</v>
      </c>
      <c r="AL7" s="13">
        <v>10</v>
      </c>
      <c r="AM7" s="13"/>
      <c r="AN7" s="13">
        <v>29</v>
      </c>
      <c r="AO7" s="13">
        <v>16</v>
      </c>
      <c r="AP7" s="13"/>
      <c r="AQ7" s="13">
        <v>22</v>
      </c>
      <c r="AR7" s="13">
        <v>23</v>
      </c>
      <c r="AS7" s="13">
        <v>13</v>
      </c>
      <c r="AT7" s="13"/>
      <c r="AU7" s="13">
        <v>21</v>
      </c>
      <c r="AV7" s="13">
        <v>38</v>
      </c>
      <c r="AW7" s="13"/>
      <c r="AX7" s="13">
        <v>56</v>
      </c>
      <c r="AY7" s="13">
        <v>1</v>
      </c>
      <c r="AZ7" s="13"/>
      <c r="BA7" s="13">
        <v>31</v>
      </c>
      <c r="BB7" s="13">
        <v>14</v>
      </c>
      <c r="BC7" s="13"/>
      <c r="BD7" s="13">
        <v>26</v>
      </c>
      <c r="BE7" s="13">
        <v>27</v>
      </c>
    </row>
    <row r="8" spans="2:57" ht="30" customHeight="1" x14ac:dyDescent="0.35">
      <c r="B8" s="14" t="s">
        <v>84</v>
      </c>
      <c r="C8" s="14">
        <v>51</v>
      </c>
      <c r="D8" s="14">
        <v>32</v>
      </c>
      <c r="E8" s="14">
        <v>17</v>
      </c>
      <c r="F8" s="14"/>
      <c r="G8" s="14">
        <v>11</v>
      </c>
      <c r="H8" s="14">
        <v>20</v>
      </c>
      <c r="I8" s="14">
        <v>11</v>
      </c>
      <c r="J8" s="14">
        <v>5</v>
      </c>
      <c r="K8" s="14">
        <v>4</v>
      </c>
      <c r="L8" s="14" t="s">
        <v>544</v>
      </c>
      <c r="M8" s="14"/>
      <c r="N8" s="14">
        <v>9</v>
      </c>
      <c r="O8" s="14">
        <v>13</v>
      </c>
      <c r="P8" s="14">
        <v>18</v>
      </c>
      <c r="Q8" s="14">
        <v>12</v>
      </c>
      <c r="R8" s="14"/>
      <c r="S8" s="14">
        <v>30</v>
      </c>
      <c r="T8" s="14">
        <v>21</v>
      </c>
      <c r="U8" s="14"/>
      <c r="V8" s="14">
        <v>11</v>
      </c>
      <c r="W8" s="14">
        <v>19</v>
      </c>
      <c r="X8" s="14">
        <v>18</v>
      </c>
      <c r="Y8" s="14">
        <v>3</v>
      </c>
      <c r="Z8" s="14"/>
      <c r="AA8" s="14">
        <v>8</v>
      </c>
      <c r="AB8" s="14">
        <v>12</v>
      </c>
      <c r="AC8" s="14">
        <v>9</v>
      </c>
      <c r="AD8" s="14">
        <v>15</v>
      </c>
      <c r="AE8" s="14">
        <v>7</v>
      </c>
      <c r="AF8" s="14">
        <v>1</v>
      </c>
      <c r="AG8" s="14"/>
      <c r="AH8" s="14">
        <v>31</v>
      </c>
      <c r="AI8" s="14">
        <v>9</v>
      </c>
      <c r="AJ8" s="14"/>
      <c r="AK8" s="14">
        <v>23</v>
      </c>
      <c r="AL8" s="14">
        <v>9</v>
      </c>
      <c r="AM8" s="14"/>
      <c r="AN8" s="14">
        <v>23</v>
      </c>
      <c r="AO8" s="14">
        <v>15</v>
      </c>
      <c r="AP8" s="14"/>
      <c r="AQ8" s="14">
        <v>19</v>
      </c>
      <c r="AR8" s="14">
        <v>21</v>
      </c>
      <c r="AS8" s="14">
        <v>10</v>
      </c>
      <c r="AT8" s="14"/>
      <c r="AU8" s="14">
        <v>16</v>
      </c>
      <c r="AV8" s="14">
        <v>35</v>
      </c>
      <c r="AW8" s="14"/>
      <c r="AX8" s="14">
        <v>49</v>
      </c>
      <c r="AY8" s="14">
        <v>1</v>
      </c>
      <c r="AZ8" s="14"/>
      <c r="BA8" s="14">
        <v>27</v>
      </c>
      <c r="BB8" s="14">
        <v>13</v>
      </c>
      <c r="BC8" s="14"/>
      <c r="BD8" s="14">
        <v>23</v>
      </c>
      <c r="BE8" s="14">
        <v>22</v>
      </c>
    </row>
    <row r="9" spans="2:57" x14ac:dyDescent="0.35">
      <c r="B9" s="19" t="s">
        <v>131</v>
      </c>
      <c r="C9" s="16">
        <v>0.138281063546459</v>
      </c>
      <c r="D9" s="16">
        <v>0.187401658770567</v>
      </c>
      <c r="E9" s="16">
        <v>6.8560252081132797E-2</v>
      </c>
      <c r="F9" s="16"/>
      <c r="G9" s="16">
        <v>0</v>
      </c>
      <c r="H9" s="16">
        <v>0.190504119292078</v>
      </c>
      <c r="I9" s="16">
        <v>0.14554661380668699</v>
      </c>
      <c r="J9" s="16">
        <v>0.109177624802891</v>
      </c>
      <c r="K9" s="16">
        <v>0.295225655294997</v>
      </c>
      <c r="L9" s="16" t="s">
        <v>141</v>
      </c>
      <c r="M9" s="16"/>
      <c r="N9" s="16">
        <v>0.31257546624815602</v>
      </c>
      <c r="O9" s="16">
        <v>5.7269044245483E-2</v>
      </c>
      <c r="P9" s="16">
        <v>0.19960026947659301</v>
      </c>
      <c r="Q9" s="16">
        <v>0</v>
      </c>
      <c r="R9" s="16"/>
      <c r="S9" s="16">
        <v>0.16867563878323899</v>
      </c>
      <c r="T9" s="16">
        <v>9.5340876274638803E-2</v>
      </c>
      <c r="U9" s="16"/>
      <c r="V9" s="16">
        <v>5.86486744970822E-2</v>
      </c>
      <c r="W9" s="16">
        <v>9.3600017035180394E-2</v>
      </c>
      <c r="X9" s="16">
        <v>0.14279223973226801</v>
      </c>
      <c r="Y9" s="16">
        <v>0.63926990830261499</v>
      </c>
      <c r="Z9" s="16"/>
      <c r="AA9" s="16">
        <v>0.14219827163117901</v>
      </c>
      <c r="AB9" s="16">
        <v>9.2286534455328501E-2</v>
      </c>
      <c r="AC9" s="16">
        <v>0</v>
      </c>
      <c r="AD9" s="16">
        <v>0.268589870005219</v>
      </c>
      <c r="AE9" s="16">
        <v>0.13156134534292199</v>
      </c>
      <c r="AF9" s="16">
        <v>0</v>
      </c>
      <c r="AG9" s="16"/>
      <c r="AH9" s="16">
        <v>0.20557454221697199</v>
      </c>
      <c r="AI9" s="16">
        <v>7.3366432201760007E-2</v>
      </c>
      <c r="AJ9" s="16"/>
      <c r="AK9" s="16">
        <v>0.23163421034398701</v>
      </c>
      <c r="AL9" s="16">
        <v>0.12704410540253999</v>
      </c>
      <c r="AM9" s="16"/>
      <c r="AN9" s="16">
        <v>0.25327111740901798</v>
      </c>
      <c r="AO9" s="16">
        <v>8.8897315663671497E-2</v>
      </c>
      <c r="AP9" s="16"/>
      <c r="AQ9" s="16">
        <v>3.5034582775399899E-2</v>
      </c>
      <c r="AR9" s="16">
        <v>6.2383016277267E-2</v>
      </c>
      <c r="AS9" s="16">
        <v>0.38441958985980101</v>
      </c>
      <c r="AT9" s="16"/>
      <c r="AU9" s="16">
        <v>0.25984881366842</v>
      </c>
      <c r="AV9" s="16">
        <v>8.1751767493963498E-2</v>
      </c>
      <c r="AW9" s="16"/>
      <c r="AX9" s="16">
        <v>0.14524954202630799</v>
      </c>
      <c r="AY9" s="16">
        <v>0</v>
      </c>
      <c r="AZ9" s="16"/>
      <c r="BA9" s="16">
        <v>0.192519237052207</v>
      </c>
      <c r="BB9" s="16">
        <v>5.1850425618185897E-2</v>
      </c>
      <c r="BC9" s="16"/>
      <c r="BD9" s="16">
        <v>0.20492289198532301</v>
      </c>
      <c r="BE9" s="16">
        <v>5.82517273040635E-2</v>
      </c>
    </row>
    <row r="10" spans="2:57" x14ac:dyDescent="0.35">
      <c r="B10" s="19" t="s">
        <v>132</v>
      </c>
      <c r="C10" s="16">
        <v>0.154289324190865</v>
      </c>
      <c r="D10" s="16">
        <v>0.248776876739427</v>
      </c>
      <c r="E10" s="16">
        <v>0</v>
      </c>
      <c r="F10" s="16"/>
      <c r="G10" s="16">
        <v>4.9233256992555902E-2</v>
      </c>
      <c r="H10" s="16">
        <v>0.18576528826077901</v>
      </c>
      <c r="I10" s="16">
        <v>0.15457582438782599</v>
      </c>
      <c r="J10" s="16">
        <v>0.235352202103218</v>
      </c>
      <c r="K10" s="16">
        <v>0.18352190868020801</v>
      </c>
      <c r="L10" s="16" t="s">
        <v>141</v>
      </c>
      <c r="M10" s="16"/>
      <c r="N10" s="16">
        <v>0.13307703798678799</v>
      </c>
      <c r="O10" s="16">
        <v>0.15580020910988501</v>
      </c>
      <c r="P10" s="16">
        <v>0.13074245390106001</v>
      </c>
      <c r="Q10" s="16">
        <v>0.203346033063424</v>
      </c>
      <c r="R10" s="16"/>
      <c r="S10" s="16">
        <v>0.14414523475469801</v>
      </c>
      <c r="T10" s="16">
        <v>0.16862047034763</v>
      </c>
      <c r="U10" s="16"/>
      <c r="V10" s="16">
        <v>4.9591037184522298E-2</v>
      </c>
      <c r="W10" s="16">
        <v>6.2502491940753704E-2</v>
      </c>
      <c r="X10" s="16">
        <v>0.29900562438519901</v>
      </c>
      <c r="Y10" s="16">
        <v>0.21606869683890101</v>
      </c>
      <c r="Z10" s="16"/>
      <c r="AA10" s="16">
        <v>0</v>
      </c>
      <c r="AB10" s="16">
        <v>0</v>
      </c>
      <c r="AC10" s="16">
        <v>0.13575660694004499</v>
      </c>
      <c r="AD10" s="16">
        <v>0.28818001848667602</v>
      </c>
      <c r="AE10" s="16">
        <v>0.25497201092808103</v>
      </c>
      <c r="AF10" s="16">
        <v>0.54337702094119</v>
      </c>
      <c r="AG10" s="16"/>
      <c r="AH10" s="16">
        <v>0.21598179575085599</v>
      </c>
      <c r="AI10" s="16">
        <v>0</v>
      </c>
      <c r="AJ10" s="16"/>
      <c r="AK10" s="16">
        <v>0.21493343052755001</v>
      </c>
      <c r="AL10" s="16">
        <v>0</v>
      </c>
      <c r="AM10" s="16"/>
      <c r="AN10" s="16">
        <v>0.21560274235621299</v>
      </c>
      <c r="AO10" s="16">
        <v>0.12514720060958801</v>
      </c>
      <c r="AP10" s="16"/>
      <c r="AQ10" s="16">
        <v>0.190890958698824</v>
      </c>
      <c r="AR10" s="16">
        <v>0.146666804917162</v>
      </c>
      <c r="AS10" s="16">
        <v>0.12018264556342299</v>
      </c>
      <c r="AT10" s="16"/>
      <c r="AU10" s="16">
        <v>0.33840275039652201</v>
      </c>
      <c r="AV10" s="16">
        <v>6.8676138401234793E-2</v>
      </c>
      <c r="AW10" s="16"/>
      <c r="AX10" s="16">
        <v>0.162064516308427</v>
      </c>
      <c r="AY10" s="16">
        <v>0</v>
      </c>
      <c r="AZ10" s="16"/>
      <c r="BA10" s="16">
        <v>0.1896893175522</v>
      </c>
      <c r="BB10" s="16">
        <v>0.22668369085819401</v>
      </c>
      <c r="BC10" s="16"/>
      <c r="BD10" s="16">
        <v>0.156751153308961</v>
      </c>
      <c r="BE10" s="16">
        <v>0.19402995171833601</v>
      </c>
    </row>
    <row r="11" spans="2:57" x14ac:dyDescent="0.35">
      <c r="B11" s="19" t="s">
        <v>133</v>
      </c>
      <c r="C11" s="16">
        <v>0.119536367236175</v>
      </c>
      <c r="D11" s="16">
        <v>9.4494805621727004E-2</v>
      </c>
      <c r="E11" s="16">
        <v>0.189402103371275</v>
      </c>
      <c r="F11" s="16"/>
      <c r="G11" s="16">
        <v>0.142387411696206</v>
      </c>
      <c r="H11" s="16">
        <v>0.140360073573051</v>
      </c>
      <c r="I11" s="16">
        <v>0.11766537180648701</v>
      </c>
      <c r="J11" s="16">
        <v>8.5121855469991306E-2</v>
      </c>
      <c r="K11" s="16">
        <v>0</v>
      </c>
      <c r="L11" s="16" t="s">
        <v>141</v>
      </c>
      <c r="M11" s="16"/>
      <c r="N11" s="16">
        <v>0.151897719010198</v>
      </c>
      <c r="O11" s="16">
        <v>0.174678065665858</v>
      </c>
      <c r="P11" s="16">
        <v>0.106624192145591</v>
      </c>
      <c r="Q11" s="16">
        <v>5.6199725171805798E-2</v>
      </c>
      <c r="R11" s="16"/>
      <c r="S11" s="16">
        <v>0.127692939695049</v>
      </c>
      <c r="T11" s="16">
        <v>0.108013102109035</v>
      </c>
      <c r="U11" s="16"/>
      <c r="V11" s="16">
        <v>0.11670814421985801</v>
      </c>
      <c r="W11" s="16">
        <v>0.16254520871456901</v>
      </c>
      <c r="X11" s="16">
        <v>7.3581692272556995E-2</v>
      </c>
      <c r="Y11" s="16">
        <v>0.144661394858484</v>
      </c>
      <c r="Z11" s="16"/>
      <c r="AA11" s="16">
        <v>0.279458602890024</v>
      </c>
      <c r="AB11" s="16">
        <v>5.7838086637782997E-2</v>
      </c>
      <c r="AC11" s="16">
        <v>0.16535107577146799</v>
      </c>
      <c r="AD11" s="16">
        <v>0</v>
      </c>
      <c r="AE11" s="16">
        <v>0.252880430944812</v>
      </c>
      <c r="AF11" s="16">
        <v>0</v>
      </c>
      <c r="AG11" s="16"/>
      <c r="AH11" s="16">
        <v>0.109897411114931</v>
      </c>
      <c r="AI11" s="16">
        <v>0.19826946078842</v>
      </c>
      <c r="AJ11" s="16"/>
      <c r="AK11" s="16">
        <v>8.8783477075048203E-2</v>
      </c>
      <c r="AL11" s="16">
        <v>0.21038802317837099</v>
      </c>
      <c r="AM11" s="16"/>
      <c r="AN11" s="16">
        <v>5.95002527058641E-2</v>
      </c>
      <c r="AO11" s="16">
        <v>0.21587492145192599</v>
      </c>
      <c r="AP11" s="16"/>
      <c r="AQ11" s="16">
        <v>8.3099323655169893E-2</v>
      </c>
      <c r="AR11" s="16">
        <v>0.218009042012478</v>
      </c>
      <c r="AS11" s="16">
        <v>0</v>
      </c>
      <c r="AT11" s="16"/>
      <c r="AU11" s="16">
        <v>8.3167360502047594E-2</v>
      </c>
      <c r="AV11" s="16">
        <v>0.136448042797712</v>
      </c>
      <c r="AW11" s="16"/>
      <c r="AX11" s="16">
        <v>0.12556023327597299</v>
      </c>
      <c r="AY11" s="16">
        <v>0</v>
      </c>
      <c r="AZ11" s="16"/>
      <c r="BA11" s="16">
        <v>0.18719975468804301</v>
      </c>
      <c r="BB11" s="16">
        <v>3.6943483290488403E-2</v>
      </c>
      <c r="BC11" s="16"/>
      <c r="BD11" s="16">
        <v>0.139970514423088</v>
      </c>
      <c r="BE11" s="16">
        <v>9.0440750450706195E-2</v>
      </c>
    </row>
    <row r="12" spans="2:57" x14ac:dyDescent="0.35">
      <c r="B12" s="19" t="s">
        <v>134</v>
      </c>
      <c r="C12" s="16">
        <v>0.58789324502650098</v>
      </c>
      <c r="D12" s="16">
        <v>0.46932665886828001</v>
      </c>
      <c r="E12" s="16">
        <v>0.74203764454759202</v>
      </c>
      <c r="F12" s="16"/>
      <c r="G12" s="16">
        <v>0.80837933131123896</v>
      </c>
      <c r="H12" s="16">
        <v>0.48337051887409199</v>
      </c>
      <c r="I12" s="16">
        <v>0.58221218999900004</v>
      </c>
      <c r="J12" s="16">
        <v>0.57034831762390004</v>
      </c>
      <c r="K12" s="16">
        <v>0.52125243602479499</v>
      </c>
      <c r="L12" s="16" t="s">
        <v>141</v>
      </c>
      <c r="M12" s="16"/>
      <c r="N12" s="16">
        <v>0.40244977675485699</v>
      </c>
      <c r="O12" s="16">
        <v>0.61225268097877406</v>
      </c>
      <c r="P12" s="16">
        <v>0.56303308447675604</v>
      </c>
      <c r="Q12" s="16">
        <v>0.74045424176477004</v>
      </c>
      <c r="R12" s="16"/>
      <c r="S12" s="16">
        <v>0.559486186767014</v>
      </c>
      <c r="T12" s="16">
        <v>0.62802555126869697</v>
      </c>
      <c r="U12" s="16"/>
      <c r="V12" s="16">
        <v>0.77505214409853795</v>
      </c>
      <c r="W12" s="16">
        <v>0.68135228230949696</v>
      </c>
      <c r="X12" s="16">
        <v>0.48462044360997603</v>
      </c>
      <c r="Y12" s="16">
        <v>0</v>
      </c>
      <c r="Z12" s="16"/>
      <c r="AA12" s="16">
        <v>0.57834312547879696</v>
      </c>
      <c r="AB12" s="16">
        <v>0.84987537890688802</v>
      </c>
      <c r="AC12" s="16">
        <v>0.698892317288487</v>
      </c>
      <c r="AD12" s="16">
        <v>0.44323011150810598</v>
      </c>
      <c r="AE12" s="16">
        <v>0.36058621278418501</v>
      </c>
      <c r="AF12" s="16">
        <v>0.45662297905881</v>
      </c>
      <c r="AG12" s="16"/>
      <c r="AH12" s="16">
        <v>0.468546250917241</v>
      </c>
      <c r="AI12" s="16">
        <v>0.72836410700982002</v>
      </c>
      <c r="AJ12" s="16"/>
      <c r="AK12" s="16">
        <v>0.46464888205341498</v>
      </c>
      <c r="AL12" s="16">
        <v>0.66256787141908902</v>
      </c>
      <c r="AM12" s="16"/>
      <c r="AN12" s="16">
        <v>0.471625887528906</v>
      </c>
      <c r="AO12" s="16">
        <v>0.57008056227481496</v>
      </c>
      <c r="AP12" s="16"/>
      <c r="AQ12" s="16">
        <v>0.69097513487060602</v>
      </c>
      <c r="AR12" s="16">
        <v>0.572941136793092</v>
      </c>
      <c r="AS12" s="16">
        <v>0.49539776457677598</v>
      </c>
      <c r="AT12" s="16"/>
      <c r="AU12" s="16">
        <v>0.31858107543301101</v>
      </c>
      <c r="AV12" s="16">
        <v>0.713124051307089</v>
      </c>
      <c r="AW12" s="16"/>
      <c r="AX12" s="16">
        <v>0.56712570838929099</v>
      </c>
      <c r="AY12" s="16">
        <v>1</v>
      </c>
      <c r="AZ12" s="16"/>
      <c r="BA12" s="16">
        <v>0.43059169070754899</v>
      </c>
      <c r="BB12" s="16">
        <v>0.68452240023313105</v>
      </c>
      <c r="BC12" s="16"/>
      <c r="BD12" s="16">
        <v>0.49835544028262801</v>
      </c>
      <c r="BE12" s="16">
        <v>0.65727757052689495</v>
      </c>
    </row>
    <row r="13" spans="2:57" x14ac:dyDescent="0.35">
      <c r="B13" s="19" t="s">
        <v>110</v>
      </c>
      <c r="C13" s="20">
        <v>0</v>
      </c>
      <c r="D13" s="20">
        <v>0</v>
      </c>
      <c r="E13" s="20">
        <v>0</v>
      </c>
      <c r="F13" s="20"/>
      <c r="G13" s="20">
        <v>0</v>
      </c>
      <c r="H13" s="20">
        <v>0</v>
      </c>
      <c r="I13" s="20">
        <v>0</v>
      </c>
      <c r="J13" s="20">
        <v>0</v>
      </c>
      <c r="K13" s="20">
        <v>0</v>
      </c>
      <c r="L13" s="20" t="s">
        <v>141</v>
      </c>
      <c r="M13" s="20"/>
      <c r="N13" s="20">
        <v>0</v>
      </c>
      <c r="O13" s="20">
        <v>0</v>
      </c>
      <c r="P13" s="20">
        <v>0</v>
      </c>
      <c r="Q13" s="20">
        <v>0</v>
      </c>
      <c r="R13" s="20"/>
      <c r="S13" s="20">
        <v>0</v>
      </c>
      <c r="T13" s="20">
        <v>0</v>
      </c>
      <c r="U13" s="20"/>
      <c r="V13" s="20">
        <v>0</v>
      </c>
      <c r="W13" s="20">
        <v>0</v>
      </c>
      <c r="X13" s="20">
        <v>0</v>
      </c>
      <c r="Y13" s="20">
        <v>0</v>
      </c>
      <c r="Z13" s="20"/>
      <c r="AA13" s="20">
        <v>0</v>
      </c>
      <c r="AB13" s="20">
        <v>0</v>
      </c>
      <c r="AC13" s="20">
        <v>0</v>
      </c>
      <c r="AD13" s="20">
        <v>0</v>
      </c>
      <c r="AE13" s="20">
        <v>0</v>
      </c>
      <c r="AF13" s="20">
        <v>0</v>
      </c>
      <c r="AG13" s="20"/>
      <c r="AH13" s="20">
        <v>0</v>
      </c>
      <c r="AI13" s="20">
        <v>0</v>
      </c>
      <c r="AJ13" s="20"/>
      <c r="AK13" s="20">
        <v>0</v>
      </c>
      <c r="AL13" s="20">
        <v>0</v>
      </c>
      <c r="AM13" s="20"/>
      <c r="AN13" s="20">
        <v>0</v>
      </c>
      <c r="AO13" s="20">
        <v>0</v>
      </c>
      <c r="AP13" s="20"/>
      <c r="AQ13" s="20">
        <v>0</v>
      </c>
      <c r="AR13" s="20">
        <v>0</v>
      </c>
      <c r="AS13" s="20">
        <v>0</v>
      </c>
      <c r="AT13" s="20"/>
      <c r="AU13" s="20">
        <v>0</v>
      </c>
      <c r="AV13" s="20">
        <v>0</v>
      </c>
      <c r="AW13" s="20"/>
      <c r="AX13" s="20">
        <v>0</v>
      </c>
      <c r="AY13" s="20">
        <v>0</v>
      </c>
      <c r="AZ13" s="20"/>
      <c r="BA13" s="20">
        <v>0</v>
      </c>
      <c r="BB13" s="20">
        <v>0</v>
      </c>
      <c r="BC13" s="20"/>
      <c r="BD13" s="20">
        <v>0</v>
      </c>
      <c r="BE13" s="20">
        <v>0</v>
      </c>
    </row>
    <row r="14" spans="2:57" x14ac:dyDescent="0.35">
      <c r="B14" s="21" t="s">
        <v>15</v>
      </c>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dimension ref="B2:BE18"/>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147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412</v>
      </c>
      <c r="D7" s="13">
        <v>175</v>
      </c>
      <c r="E7" s="13">
        <v>235</v>
      </c>
      <c r="F7" s="13"/>
      <c r="G7" s="13">
        <v>71</v>
      </c>
      <c r="H7" s="13">
        <v>89</v>
      </c>
      <c r="I7" s="13">
        <v>73</v>
      </c>
      <c r="J7" s="13">
        <v>68</v>
      </c>
      <c r="K7" s="13">
        <v>62</v>
      </c>
      <c r="L7" s="13">
        <v>49</v>
      </c>
      <c r="M7" s="13"/>
      <c r="N7" s="13">
        <v>64</v>
      </c>
      <c r="O7" s="13">
        <v>84</v>
      </c>
      <c r="P7" s="13">
        <v>180</v>
      </c>
      <c r="Q7" s="13">
        <v>84</v>
      </c>
      <c r="R7" s="13"/>
      <c r="S7" s="13">
        <v>274</v>
      </c>
      <c r="T7" s="13">
        <v>137</v>
      </c>
      <c r="U7" s="13"/>
      <c r="V7" s="13">
        <v>83</v>
      </c>
      <c r="W7" s="13">
        <v>159</v>
      </c>
      <c r="X7" s="13">
        <v>147</v>
      </c>
      <c r="Y7" s="13">
        <v>23</v>
      </c>
      <c r="Z7" s="13"/>
      <c r="AA7" s="13">
        <v>84</v>
      </c>
      <c r="AB7" s="13">
        <v>96</v>
      </c>
      <c r="AC7" s="13">
        <v>43</v>
      </c>
      <c r="AD7" s="13">
        <v>115</v>
      </c>
      <c r="AE7" s="13">
        <v>58</v>
      </c>
      <c r="AF7" s="13">
        <v>16</v>
      </c>
      <c r="AG7" s="13"/>
      <c r="AH7" s="13">
        <v>221</v>
      </c>
      <c r="AI7" s="13">
        <v>108</v>
      </c>
      <c r="AJ7" s="13"/>
      <c r="AK7" s="13">
        <v>184</v>
      </c>
      <c r="AL7" s="13">
        <v>98</v>
      </c>
      <c r="AM7" s="13"/>
      <c r="AN7" s="13">
        <v>189</v>
      </c>
      <c r="AO7" s="13">
        <v>130</v>
      </c>
      <c r="AP7" s="13"/>
      <c r="AQ7" s="13">
        <v>105</v>
      </c>
      <c r="AR7" s="13">
        <v>159</v>
      </c>
      <c r="AS7" s="13">
        <v>125</v>
      </c>
      <c r="AT7" s="13"/>
      <c r="AU7" s="13">
        <v>203</v>
      </c>
      <c r="AV7" s="13">
        <v>208</v>
      </c>
      <c r="AW7" s="13"/>
      <c r="AX7" s="13">
        <v>375</v>
      </c>
      <c r="AY7" s="13">
        <v>30</v>
      </c>
      <c r="AZ7" s="13"/>
      <c r="BA7" s="13">
        <v>180</v>
      </c>
      <c r="BB7" s="13">
        <v>43</v>
      </c>
      <c r="BC7" s="13"/>
      <c r="BD7" s="13">
        <v>188</v>
      </c>
      <c r="BE7" s="13">
        <v>167</v>
      </c>
    </row>
    <row r="8" spans="2:57" ht="30" customHeight="1" x14ac:dyDescent="0.35">
      <c r="B8" s="14" t="s">
        <v>84</v>
      </c>
      <c r="C8" s="14">
        <v>395</v>
      </c>
      <c r="D8" s="14">
        <v>171</v>
      </c>
      <c r="E8" s="14">
        <v>222</v>
      </c>
      <c r="F8" s="14"/>
      <c r="G8" s="14">
        <v>67</v>
      </c>
      <c r="H8" s="14">
        <v>86</v>
      </c>
      <c r="I8" s="14">
        <v>77</v>
      </c>
      <c r="J8" s="14">
        <v>61</v>
      </c>
      <c r="K8" s="14">
        <v>58</v>
      </c>
      <c r="L8" s="14">
        <v>47</v>
      </c>
      <c r="M8" s="14"/>
      <c r="N8" s="14">
        <v>53</v>
      </c>
      <c r="O8" s="14">
        <v>74</v>
      </c>
      <c r="P8" s="14">
        <v>165</v>
      </c>
      <c r="Q8" s="14">
        <v>102</v>
      </c>
      <c r="R8" s="14"/>
      <c r="S8" s="14">
        <v>211</v>
      </c>
      <c r="T8" s="14">
        <v>183</v>
      </c>
      <c r="U8" s="14"/>
      <c r="V8" s="14">
        <v>88</v>
      </c>
      <c r="W8" s="14">
        <v>156</v>
      </c>
      <c r="X8" s="14">
        <v>130</v>
      </c>
      <c r="Y8" s="14">
        <v>20</v>
      </c>
      <c r="Z8" s="14"/>
      <c r="AA8" s="14">
        <v>119</v>
      </c>
      <c r="AB8" s="14">
        <v>75</v>
      </c>
      <c r="AC8" s="14">
        <v>49</v>
      </c>
      <c r="AD8" s="14">
        <v>97</v>
      </c>
      <c r="AE8" s="14">
        <v>43</v>
      </c>
      <c r="AF8" s="14">
        <v>13</v>
      </c>
      <c r="AG8" s="14"/>
      <c r="AH8" s="14">
        <v>213</v>
      </c>
      <c r="AI8" s="14">
        <v>95</v>
      </c>
      <c r="AJ8" s="14"/>
      <c r="AK8" s="14">
        <v>185</v>
      </c>
      <c r="AL8" s="14">
        <v>86</v>
      </c>
      <c r="AM8" s="14"/>
      <c r="AN8" s="14">
        <v>184</v>
      </c>
      <c r="AO8" s="14">
        <v>120</v>
      </c>
      <c r="AP8" s="14"/>
      <c r="AQ8" s="14">
        <v>93</v>
      </c>
      <c r="AR8" s="14">
        <v>162</v>
      </c>
      <c r="AS8" s="14">
        <v>113</v>
      </c>
      <c r="AT8" s="14"/>
      <c r="AU8" s="14">
        <v>186</v>
      </c>
      <c r="AV8" s="14">
        <v>206</v>
      </c>
      <c r="AW8" s="14"/>
      <c r="AX8" s="14">
        <v>359</v>
      </c>
      <c r="AY8" s="14">
        <v>25</v>
      </c>
      <c r="AZ8" s="14"/>
      <c r="BA8" s="14">
        <v>174</v>
      </c>
      <c r="BB8" s="14">
        <v>41</v>
      </c>
      <c r="BC8" s="14"/>
      <c r="BD8" s="14">
        <v>189</v>
      </c>
      <c r="BE8" s="14">
        <v>150</v>
      </c>
    </row>
    <row r="9" spans="2:57" x14ac:dyDescent="0.35">
      <c r="B9" s="19" t="s">
        <v>131</v>
      </c>
      <c r="C9" s="16">
        <v>0.15157554419855501</v>
      </c>
      <c r="D9" s="16">
        <v>0.18907243200120899</v>
      </c>
      <c r="E9" s="16">
        <v>0.124009846150106</v>
      </c>
      <c r="F9" s="16"/>
      <c r="G9" s="16">
        <v>0.25076959081070299</v>
      </c>
      <c r="H9" s="16">
        <v>0.19821615977465201</v>
      </c>
      <c r="I9" s="16">
        <v>9.0984242231456999E-2</v>
      </c>
      <c r="J9" s="16">
        <v>0.130142410734369</v>
      </c>
      <c r="K9" s="16">
        <v>0.10559249207655801</v>
      </c>
      <c r="L9" s="16">
        <v>0.10941475709457001</v>
      </c>
      <c r="M9" s="16"/>
      <c r="N9" s="16">
        <v>0.20387860297372301</v>
      </c>
      <c r="O9" s="16">
        <v>0.113421449733314</v>
      </c>
      <c r="P9" s="16">
        <v>0.16104361133232301</v>
      </c>
      <c r="Q9" s="16">
        <v>0.13643619373082899</v>
      </c>
      <c r="R9" s="16"/>
      <c r="S9" s="16">
        <v>0.14371572670635799</v>
      </c>
      <c r="T9" s="16">
        <v>0.16098719846184301</v>
      </c>
      <c r="U9" s="16"/>
      <c r="V9" s="16">
        <v>0.16559372171995701</v>
      </c>
      <c r="W9" s="16">
        <v>0.127844106830169</v>
      </c>
      <c r="X9" s="16">
        <v>0.149932567381173</v>
      </c>
      <c r="Y9" s="16">
        <v>0.28422069198030298</v>
      </c>
      <c r="Z9" s="16"/>
      <c r="AA9" s="16">
        <v>0.11556929138183999</v>
      </c>
      <c r="AB9" s="16">
        <v>0.147863915718082</v>
      </c>
      <c r="AC9" s="16">
        <v>0.17577565224595801</v>
      </c>
      <c r="AD9" s="16">
        <v>0.16362727203389801</v>
      </c>
      <c r="AE9" s="16">
        <v>0.16119335985962699</v>
      </c>
      <c r="AF9" s="16">
        <v>0.29192693044227502</v>
      </c>
      <c r="AG9" s="16"/>
      <c r="AH9" s="16">
        <v>0.172911856592258</v>
      </c>
      <c r="AI9" s="16">
        <v>9.6705571524187198E-2</v>
      </c>
      <c r="AJ9" s="16"/>
      <c r="AK9" s="16">
        <v>0.142725615838493</v>
      </c>
      <c r="AL9" s="16">
        <v>0.18446571105217099</v>
      </c>
      <c r="AM9" s="16"/>
      <c r="AN9" s="16">
        <v>0.123490500949184</v>
      </c>
      <c r="AO9" s="16">
        <v>0.159484446242388</v>
      </c>
      <c r="AP9" s="16"/>
      <c r="AQ9" s="16">
        <v>0.12230006115170899</v>
      </c>
      <c r="AR9" s="16">
        <v>0.13814869047523201</v>
      </c>
      <c r="AS9" s="16">
        <v>0.19693580626650001</v>
      </c>
      <c r="AT9" s="16"/>
      <c r="AU9" s="16">
        <v>0.132723549336137</v>
      </c>
      <c r="AV9" s="16">
        <v>0.15906106540426199</v>
      </c>
      <c r="AW9" s="16"/>
      <c r="AX9" s="16">
        <v>0.15819907470886499</v>
      </c>
      <c r="AY9" s="16">
        <v>6.1927924669343E-2</v>
      </c>
      <c r="AZ9" s="16"/>
      <c r="BA9" s="16">
        <v>0.230993496039509</v>
      </c>
      <c r="BB9" s="16">
        <v>0.239268975418782</v>
      </c>
      <c r="BC9" s="16"/>
      <c r="BD9" s="16">
        <v>0.15443196299535999</v>
      </c>
      <c r="BE9" s="16">
        <v>0.15946263739578401</v>
      </c>
    </row>
    <row r="10" spans="2:57" x14ac:dyDescent="0.35">
      <c r="B10" s="19" t="s">
        <v>132</v>
      </c>
      <c r="C10" s="16">
        <v>0.22814339357167701</v>
      </c>
      <c r="D10" s="16">
        <v>0.253547417512346</v>
      </c>
      <c r="E10" s="16">
        <v>0.20232800027203399</v>
      </c>
      <c r="F10" s="16"/>
      <c r="G10" s="16">
        <v>0.37765844780305802</v>
      </c>
      <c r="H10" s="16">
        <v>0.24768987626876099</v>
      </c>
      <c r="I10" s="16">
        <v>0.239343284744859</v>
      </c>
      <c r="J10" s="16">
        <v>0.15019691978866201</v>
      </c>
      <c r="K10" s="16">
        <v>0.10479579622303099</v>
      </c>
      <c r="L10" s="16">
        <v>0.21642826582239999</v>
      </c>
      <c r="M10" s="16"/>
      <c r="N10" s="16">
        <v>0.201480806445691</v>
      </c>
      <c r="O10" s="16">
        <v>0.23029194602486799</v>
      </c>
      <c r="P10" s="16">
        <v>0.25306684444894101</v>
      </c>
      <c r="Q10" s="16">
        <v>0.20030944870394499</v>
      </c>
      <c r="R10" s="16"/>
      <c r="S10" s="16">
        <v>0.20196785504734899</v>
      </c>
      <c r="T10" s="16">
        <v>0.25883435611074102</v>
      </c>
      <c r="U10" s="16"/>
      <c r="V10" s="16">
        <v>0.26201054051180001</v>
      </c>
      <c r="W10" s="16">
        <v>0.17606488723309599</v>
      </c>
      <c r="X10" s="16">
        <v>0.259621084315388</v>
      </c>
      <c r="Y10" s="16">
        <v>0.28156021171748402</v>
      </c>
      <c r="Z10" s="16"/>
      <c r="AA10" s="16">
        <v>0.254544138492522</v>
      </c>
      <c r="AB10" s="16">
        <v>0.15104769182820901</v>
      </c>
      <c r="AC10" s="16">
        <v>0.151057683245236</v>
      </c>
      <c r="AD10" s="16">
        <v>0.23905081382197399</v>
      </c>
      <c r="AE10" s="16">
        <v>0.32298671440780602</v>
      </c>
      <c r="AF10" s="16">
        <v>0.32801980606425302</v>
      </c>
      <c r="AG10" s="16"/>
      <c r="AH10" s="16">
        <v>0.228916771652384</v>
      </c>
      <c r="AI10" s="16">
        <v>0.19522294347620101</v>
      </c>
      <c r="AJ10" s="16"/>
      <c r="AK10" s="16">
        <v>0.23875913620591199</v>
      </c>
      <c r="AL10" s="16">
        <v>0.22093100895958501</v>
      </c>
      <c r="AM10" s="16"/>
      <c r="AN10" s="16">
        <v>0.251943140700705</v>
      </c>
      <c r="AO10" s="16">
        <v>0.191496541981062</v>
      </c>
      <c r="AP10" s="16"/>
      <c r="AQ10" s="16">
        <v>0.215239595369278</v>
      </c>
      <c r="AR10" s="16">
        <v>0.22635842273482601</v>
      </c>
      <c r="AS10" s="16">
        <v>0.286789935519355</v>
      </c>
      <c r="AT10" s="16"/>
      <c r="AU10" s="16">
        <v>0.19806482486563701</v>
      </c>
      <c r="AV10" s="16">
        <v>0.25793519145851201</v>
      </c>
      <c r="AW10" s="16"/>
      <c r="AX10" s="16">
        <v>0.23420237022536</v>
      </c>
      <c r="AY10" s="16">
        <v>0.186056067719301</v>
      </c>
      <c r="AZ10" s="16"/>
      <c r="BA10" s="16">
        <v>0.27557695264248</v>
      </c>
      <c r="BB10" s="16">
        <v>0.39682015877708299</v>
      </c>
      <c r="BC10" s="16"/>
      <c r="BD10" s="16">
        <v>0.26594583312942499</v>
      </c>
      <c r="BE10" s="16">
        <v>0.19605600089050601</v>
      </c>
    </row>
    <row r="11" spans="2:57" x14ac:dyDescent="0.35">
      <c r="B11" s="19" t="s">
        <v>133</v>
      </c>
      <c r="C11" s="16">
        <v>0.12722161709547</v>
      </c>
      <c r="D11" s="16">
        <v>0.134616265215456</v>
      </c>
      <c r="E11" s="16">
        <v>0.12258005934083401</v>
      </c>
      <c r="F11" s="16"/>
      <c r="G11" s="16">
        <v>0.13950015215695</v>
      </c>
      <c r="H11" s="16">
        <v>0.132896563868941</v>
      </c>
      <c r="I11" s="16">
        <v>0.16053263241160401</v>
      </c>
      <c r="J11" s="16">
        <v>0.19942137273537699</v>
      </c>
      <c r="K11" s="16">
        <v>6.1937071838366199E-2</v>
      </c>
      <c r="L11" s="16">
        <v>3.2762161150151202E-2</v>
      </c>
      <c r="M11" s="16"/>
      <c r="N11" s="16">
        <v>0.10795244077692299</v>
      </c>
      <c r="O11" s="16">
        <v>0.117154412911199</v>
      </c>
      <c r="P11" s="16">
        <v>0.117020607187235</v>
      </c>
      <c r="Q11" s="16">
        <v>0.16099101806730301</v>
      </c>
      <c r="R11" s="16"/>
      <c r="S11" s="16">
        <v>0.103885197454039</v>
      </c>
      <c r="T11" s="16">
        <v>0.152044833639876</v>
      </c>
      <c r="U11" s="16"/>
      <c r="V11" s="16">
        <v>5.6916876917715402E-2</v>
      </c>
      <c r="W11" s="16">
        <v>0.16961105002924701</v>
      </c>
      <c r="X11" s="16">
        <v>0.132075418676669</v>
      </c>
      <c r="Y11" s="16">
        <v>7.5098296563485795E-2</v>
      </c>
      <c r="Z11" s="16"/>
      <c r="AA11" s="16">
        <v>0.14499019524675999</v>
      </c>
      <c r="AB11" s="16">
        <v>0.14319916119765499</v>
      </c>
      <c r="AC11" s="16">
        <v>0.1010068591632</v>
      </c>
      <c r="AD11" s="16">
        <v>0.13470557007436401</v>
      </c>
      <c r="AE11" s="16">
        <v>6.3287464914352304E-2</v>
      </c>
      <c r="AF11" s="16">
        <v>0.12622181927791001</v>
      </c>
      <c r="AG11" s="16"/>
      <c r="AH11" s="16">
        <v>0.110388145311948</v>
      </c>
      <c r="AI11" s="16">
        <v>0.12719275914172701</v>
      </c>
      <c r="AJ11" s="16"/>
      <c r="AK11" s="16">
        <v>0.137178156419135</v>
      </c>
      <c r="AL11" s="16">
        <v>9.7364976861621197E-2</v>
      </c>
      <c r="AM11" s="16"/>
      <c r="AN11" s="16">
        <v>0.12656176288735099</v>
      </c>
      <c r="AO11" s="16">
        <v>0.12243810725725</v>
      </c>
      <c r="AP11" s="16"/>
      <c r="AQ11" s="16">
        <v>8.4636954094682096E-2</v>
      </c>
      <c r="AR11" s="16">
        <v>0.155831071949178</v>
      </c>
      <c r="AS11" s="16">
        <v>0.107815294318129</v>
      </c>
      <c r="AT11" s="16"/>
      <c r="AU11" s="16">
        <v>0.100804037014912</v>
      </c>
      <c r="AV11" s="16">
        <v>0.152561895392408</v>
      </c>
      <c r="AW11" s="16"/>
      <c r="AX11" s="16">
        <v>0.122828839920112</v>
      </c>
      <c r="AY11" s="16">
        <v>2.1453498194800899E-2</v>
      </c>
      <c r="AZ11" s="16"/>
      <c r="BA11" s="16">
        <v>0.15579857043494599</v>
      </c>
      <c r="BB11" s="16">
        <v>0.14300642992214699</v>
      </c>
      <c r="BC11" s="16"/>
      <c r="BD11" s="16">
        <v>0.13027663192432501</v>
      </c>
      <c r="BE11" s="16">
        <v>0.110462373786549</v>
      </c>
    </row>
    <row r="12" spans="2:57" x14ac:dyDescent="0.35">
      <c r="B12" s="19" t="s">
        <v>134</v>
      </c>
      <c r="C12" s="16">
        <v>0.48190304224251101</v>
      </c>
      <c r="D12" s="16">
        <v>0.41092074791304001</v>
      </c>
      <c r="E12" s="16">
        <v>0.54036212511679405</v>
      </c>
      <c r="F12" s="16"/>
      <c r="G12" s="16">
        <v>0.23207180922928899</v>
      </c>
      <c r="H12" s="16">
        <v>0.421197400087646</v>
      </c>
      <c r="I12" s="16">
        <v>0.50913984061207995</v>
      </c>
      <c r="J12" s="16">
        <v>0.52023929674159197</v>
      </c>
      <c r="K12" s="16">
        <v>0.66480722931754099</v>
      </c>
      <c r="L12" s="16">
        <v>0.62579560536947199</v>
      </c>
      <c r="M12" s="16"/>
      <c r="N12" s="16">
        <v>0.48668814980366398</v>
      </c>
      <c r="O12" s="16">
        <v>0.52923243196235004</v>
      </c>
      <c r="P12" s="16">
        <v>0.44662615745658402</v>
      </c>
      <c r="Q12" s="16">
        <v>0.50226333949792301</v>
      </c>
      <c r="R12" s="16"/>
      <c r="S12" s="16">
        <v>0.54429075929595006</v>
      </c>
      <c r="T12" s="16">
        <v>0.41117280890135699</v>
      </c>
      <c r="U12" s="16"/>
      <c r="V12" s="16">
        <v>0.50906153901865603</v>
      </c>
      <c r="W12" s="16">
        <v>0.50197040241253199</v>
      </c>
      <c r="X12" s="16">
        <v>0.45837092962677001</v>
      </c>
      <c r="Y12" s="16">
        <v>0.35912079973872701</v>
      </c>
      <c r="Z12" s="16"/>
      <c r="AA12" s="16">
        <v>0.467889960011377</v>
      </c>
      <c r="AB12" s="16">
        <v>0.54051315215879303</v>
      </c>
      <c r="AC12" s="16">
        <v>0.57215980534560695</v>
      </c>
      <c r="AD12" s="16">
        <v>0.45139516700507298</v>
      </c>
      <c r="AE12" s="16">
        <v>0.45253246081821402</v>
      </c>
      <c r="AF12" s="16">
        <v>0.25383144421556297</v>
      </c>
      <c r="AG12" s="16"/>
      <c r="AH12" s="16">
        <v>0.46980821348201202</v>
      </c>
      <c r="AI12" s="16">
        <v>0.574914484286012</v>
      </c>
      <c r="AJ12" s="16"/>
      <c r="AK12" s="16">
        <v>0.46063435494692401</v>
      </c>
      <c r="AL12" s="16">
        <v>0.49723830312662298</v>
      </c>
      <c r="AM12" s="16"/>
      <c r="AN12" s="16">
        <v>0.48303980601288998</v>
      </c>
      <c r="AO12" s="16">
        <v>0.52185747543029504</v>
      </c>
      <c r="AP12" s="16"/>
      <c r="AQ12" s="16">
        <v>0.54821251564613205</v>
      </c>
      <c r="AR12" s="16">
        <v>0.46944319576788901</v>
      </c>
      <c r="AS12" s="16">
        <v>0.40845896389601599</v>
      </c>
      <c r="AT12" s="16"/>
      <c r="AU12" s="16">
        <v>0.55173584118821795</v>
      </c>
      <c r="AV12" s="16">
        <v>0.424150289703009</v>
      </c>
      <c r="AW12" s="16"/>
      <c r="AX12" s="16">
        <v>0.47453549788800498</v>
      </c>
      <c r="AY12" s="16">
        <v>0.70164314193553901</v>
      </c>
      <c r="AZ12" s="16"/>
      <c r="BA12" s="16">
        <v>0.32720372749016102</v>
      </c>
      <c r="BB12" s="16">
        <v>0.22090443588198799</v>
      </c>
      <c r="BC12" s="16"/>
      <c r="BD12" s="16">
        <v>0.42604693793604698</v>
      </c>
      <c r="BE12" s="16">
        <v>0.53401898792716096</v>
      </c>
    </row>
    <row r="13" spans="2:57" x14ac:dyDescent="0.35">
      <c r="B13" s="19" t="s">
        <v>110</v>
      </c>
      <c r="C13" s="20">
        <v>1.11564028917868E-2</v>
      </c>
      <c r="D13" s="20">
        <v>1.18431373579489E-2</v>
      </c>
      <c r="E13" s="20">
        <v>1.0719969120231499E-2</v>
      </c>
      <c r="F13" s="20"/>
      <c r="G13" s="20">
        <v>0</v>
      </c>
      <c r="H13" s="20">
        <v>0</v>
      </c>
      <c r="I13" s="20">
        <v>0</v>
      </c>
      <c r="J13" s="20">
        <v>0</v>
      </c>
      <c r="K13" s="20">
        <v>6.2867410544502803E-2</v>
      </c>
      <c r="L13" s="20">
        <v>1.55992105634069E-2</v>
      </c>
      <c r="M13" s="20"/>
      <c r="N13" s="20">
        <v>0</v>
      </c>
      <c r="O13" s="20">
        <v>9.8997593682688297E-3</v>
      </c>
      <c r="P13" s="20">
        <v>2.2242779574917201E-2</v>
      </c>
      <c r="Q13" s="20">
        <v>0</v>
      </c>
      <c r="R13" s="20"/>
      <c r="S13" s="20">
        <v>6.1404614963040003E-3</v>
      </c>
      <c r="T13" s="20">
        <v>1.6960802886182801E-2</v>
      </c>
      <c r="U13" s="20"/>
      <c r="V13" s="20">
        <v>6.4173218318717903E-3</v>
      </c>
      <c r="W13" s="20">
        <v>2.4509553494955798E-2</v>
      </c>
      <c r="X13" s="20">
        <v>0</v>
      </c>
      <c r="Y13" s="20">
        <v>0</v>
      </c>
      <c r="Z13" s="20"/>
      <c r="AA13" s="20">
        <v>1.7006414867500999E-2</v>
      </c>
      <c r="AB13" s="20">
        <v>1.7376079097261202E-2</v>
      </c>
      <c r="AC13" s="20">
        <v>0</v>
      </c>
      <c r="AD13" s="20">
        <v>1.12211770646916E-2</v>
      </c>
      <c r="AE13" s="20">
        <v>0</v>
      </c>
      <c r="AF13" s="20">
        <v>0</v>
      </c>
      <c r="AG13" s="20"/>
      <c r="AH13" s="20">
        <v>1.79750129613983E-2</v>
      </c>
      <c r="AI13" s="20">
        <v>5.9642415718733997E-3</v>
      </c>
      <c r="AJ13" s="20"/>
      <c r="AK13" s="20">
        <v>2.0702736589536499E-2</v>
      </c>
      <c r="AL13" s="20">
        <v>0</v>
      </c>
      <c r="AM13" s="20"/>
      <c r="AN13" s="20">
        <v>1.496478944987E-2</v>
      </c>
      <c r="AO13" s="20">
        <v>4.7234290890049496E-3</v>
      </c>
      <c r="AP13" s="20"/>
      <c r="AQ13" s="20">
        <v>2.96108737381999E-2</v>
      </c>
      <c r="AR13" s="20">
        <v>1.02186190728751E-2</v>
      </c>
      <c r="AS13" s="20">
        <v>0</v>
      </c>
      <c r="AT13" s="20"/>
      <c r="AU13" s="20">
        <v>1.6671747595094599E-2</v>
      </c>
      <c r="AV13" s="20">
        <v>6.2915580418094596E-3</v>
      </c>
      <c r="AW13" s="20"/>
      <c r="AX13" s="20">
        <v>1.0234217257657101E-2</v>
      </c>
      <c r="AY13" s="20">
        <v>2.8919367481016301E-2</v>
      </c>
      <c r="AZ13" s="20"/>
      <c r="BA13" s="20">
        <v>1.0427253392902999E-2</v>
      </c>
      <c r="BB13" s="20">
        <v>0</v>
      </c>
      <c r="BC13" s="20"/>
      <c r="BD13" s="20">
        <v>2.32986340148423E-2</v>
      </c>
      <c r="BE13" s="20">
        <v>0</v>
      </c>
    </row>
    <row r="14" spans="2:57" x14ac:dyDescent="0.35">
      <c r="B14" s="21" t="s">
        <v>15</v>
      </c>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dimension ref="B2:BE18"/>
  <sheetViews>
    <sheetView showGridLines="0" topLeftCell="A4"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148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261</v>
      </c>
      <c r="D7" s="13">
        <v>135</v>
      </c>
      <c r="E7" s="13">
        <v>124</v>
      </c>
      <c r="F7" s="13"/>
      <c r="G7" s="13">
        <v>49</v>
      </c>
      <c r="H7" s="13">
        <v>65</v>
      </c>
      <c r="I7" s="13">
        <v>56</v>
      </c>
      <c r="J7" s="13">
        <v>34</v>
      </c>
      <c r="K7" s="13">
        <v>33</v>
      </c>
      <c r="L7" s="13">
        <v>24</v>
      </c>
      <c r="M7" s="13"/>
      <c r="N7" s="13">
        <v>42</v>
      </c>
      <c r="O7" s="13">
        <v>52</v>
      </c>
      <c r="P7" s="13">
        <v>109</v>
      </c>
      <c r="Q7" s="13">
        <v>58</v>
      </c>
      <c r="R7" s="13"/>
      <c r="S7" s="13">
        <v>177</v>
      </c>
      <c r="T7" s="13">
        <v>84</v>
      </c>
      <c r="U7" s="13"/>
      <c r="V7" s="13">
        <v>51</v>
      </c>
      <c r="W7" s="13">
        <v>105</v>
      </c>
      <c r="X7" s="13">
        <v>94</v>
      </c>
      <c r="Y7" s="13">
        <v>11</v>
      </c>
      <c r="Z7" s="13"/>
      <c r="AA7" s="13">
        <v>75</v>
      </c>
      <c r="AB7" s="13">
        <v>61</v>
      </c>
      <c r="AC7" s="13">
        <v>25</v>
      </c>
      <c r="AD7" s="13">
        <v>64</v>
      </c>
      <c r="AE7" s="13">
        <v>32</v>
      </c>
      <c r="AF7" s="13">
        <v>4</v>
      </c>
      <c r="AG7" s="13"/>
      <c r="AH7" s="13">
        <v>120</v>
      </c>
      <c r="AI7" s="13">
        <v>78</v>
      </c>
      <c r="AJ7" s="13"/>
      <c r="AK7" s="13">
        <v>105</v>
      </c>
      <c r="AL7" s="13">
        <v>76</v>
      </c>
      <c r="AM7" s="13"/>
      <c r="AN7" s="13">
        <v>93</v>
      </c>
      <c r="AO7" s="13">
        <v>101</v>
      </c>
      <c r="AP7" s="13"/>
      <c r="AQ7" s="13">
        <v>46</v>
      </c>
      <c r="AR7" s="13">
        <v>110</v>
      </c>
      <c r="AS7" s="13">
        <v>91</v>
      </c>
      <c r="AT7" s="13"/>
      <c r="AU7" s="13">
        <v>142</v>
      </c>
      <c r="AV7" s="13">
        <v>119</v>
      </c>
      <c r="AW7" s="13"/>
      <c r="AX7" s="13">
        <v>238</v>
      </c>
      <c r="AY7" s="13">
        <v>20</v>
      </c>
      <c r="AZ7" s="13"/>
      <c r="BA7" s="13">
        <v>113</v>
      </c>
      <c r="BB7" s="13">
        <v>34</v>
      </c>
      <c r="BC7" s="13"/>
      <c r="BD7" s="13">
        <v>120</v>
      </c>
      <c r="BE7" s="13">
        <v>100</v>
      </c>
    </row>
    <row r="8" spans="2:57" ht="30" customHeight="1" x14ac:dyDescent="0.35">
      <c r="B8" s="14" t="s">
        <v>84</v>
      </c>
      <c r="C8" s="14">
        <v>266</v>
      </c>
      <c r="D8" s="14">
        <v>140</v>
      </c>
      <c r="E8" s="14">
        <v>125</v>
      </c>
      <c r="F8" s="14"/>
      <c r="G8" s="14">
        <v>50</v>
      </c>
      <c r="H8" s="14">
        <v>66</v>
      </c>
      <c r="I8" s="14">
        <v>58</v>
      </c>
      <c r="J8" s="14">
        <v>36</v>
      </c>
      <c r="K8" s="14">
        <v>31</v>
      </c>
      <c r="L8" s="14">
        <v>26</v>
      </c>
      <c r="M8" s="14"/>
      <c r="N8" s="14">
        <v>36</v>
      </c>
      <c r="O8" s="14">
        <v>51</v>
      </c>
      <c r="P8" s="14">
        <v>104</v>
      </c>
      <c r="Q8" s="14">
        <v>75</v>
      </c>
      <c r="R8" s="14"/>
      <c r="S8" s="14">
        <v>144</v>
      </c>
      <c r="T8" s="14">
        <v>122</v>
      </c>
      <c r="U8" s="14"/>
      <c r="V8" s="14">
        <v>58</v>
      </c>
      <c r="W8" s="14">
        <v>115</v>
      </c>
      <c r="X8" s="14">
        <v>83</v>
      </c>
      <c r="Y8" s="14">
        <v>10</v>
      </c>
      <c r="Z8" s="14"/>
      <c r="AA8" s="14">
        <v>109</v>
      </c>
      <c r="AB8" s="14">
        <v>48</v>
      </c>
      <c r="AC8" s="14">
        <v>29</v>
      </c>
      <c r="AD8" s="14">
        <v>52</v>
      </c>
      <c r="AE8" s="14">
        <v>25</v>
      </c>
      <c r="AF8" s="14">
        <v>3</v>
      </c>
      <c r="AG8" s="14"/>
      <c r="AH8" s="14">
        <v>120</v>
      </c>
      <c r="AI8" s="14">
        <v>73</v>
      </c>
      <c r="AJ8" s="14"/>
      <c r="AK8" s="14">
        <v>113</v>
      </c>
      <c r="AL8" s="14">
        <v>71</v>
      </c>
      <c r="AM8" s="14"/>
      <c r="AN8" s="14">
        <v>95</v>
      </c>
      <c r="AO8" s="14">
        <v>97</v>
      </c>
      <c r="AP8" s="14"/>
      <c r="AQ8" s="14">
        <v>43</v>
      </c>
      <c r="AR8" s="14">
        <v>119</v>
      </c>
      <c r="AS8" s="14">
        <v>90</v>
      </c>
      <c r="AT8" s="14"/>
      <c r="AU8" s="14">
        <v>139</v>
      </c>
      <c r="AV8" s="14">
        <v>127</v>
      </c>
      <c r="AW8" s="14"/>
      <c r="AX8" s="14">
        <v>243</v>
      </c>
      <c r="AY8" s="14">
        <v>19</v>
      </c>
      <c r="AZ8" s="14"/>
      <c r="BA8" s="14">
        <v>111</v>
      </c>
      <c r="BB8" s="14">
        <v>35</v>
      </c>
      <c r="BC8" s="14"/>
      <c r="BD8" s="14">
        <v>124</v>
      </c>
      <c r="BE8" s="14">
        <v>97</v>
      </c>
    </row>
    <row r="9" spans="2:57" x14ac:dyDescent="0.35">
      <c r="B9" s="19" t="s">
        <v>131</v>
      </c>
      <c r="C9" s="16">
        <v>9.0641406846846698E-2</v>
      </c>
      <c r="D9" s="16">
        <v>8.8370063971588697E-2</v>
      </c>
      <c r="E9" s="16">
        <v>9.4506959778303395E-2</v>
      </c>
      <c r="F9" s="16"/>
      <c r="G9" s="16">
        <v>9.4138203317067501E-2</v>
      </c>
      <c r="H9" s="16">
        <v>0.12490676879252</v>
      </c>
      <c r="I9" s="16">
        <v>0.12967513159385999</v>
      </c>
      <c r="J9" s="16">
        <v>7.2063584566974495E-2</v>
      </c>
      <c r="K9" s="16">
        <v>3.7100806745593698E-2</v>
      </c>
      <c r="L9" s="16">
        <v>0</v>
      </c>
      <c r="M9" s="16"/>
      <c r="N9" s="16">
        <v>7.3632595304350207E-2</v>
      </c>
      <c r="O9" s="16">
        <v>4.5119486480961299E-2</v>
      </c>
      <c r="P9" s="16">
        <v>8.1851106466067095E-2</v>
      </c>
      <c r="Q9" s="16">
        <v>0.14178011262491699</v>
      </c>
      <c r="R9" s="16"/>
      <c r="S9" s="16">
        <v>0.106950865120526</v>
      </c>
      <c r="T9" s="16">
        <v>7.1294012809711302E-2</v>
      </c>
      <c r="U9" s="16"/>
      <c r="V9" s="16">
        <v>5.2202895771031599E-2</v>
      </c>
      <c r="W9" s="16">
        <v>5.3748180209107398E-2</v>
      </c>
      <c r="X9" s="16">
        <v>0.13567797536346199</v>
      </c>
      <c r="Y9" s="16">
        <v>0.352349256396632</v>
      </c>
      <c r="Z9" s="16"/>
      <c r="AA9" s="16">
        <v>5.5147395903119401E-2</v>
      </c>
      <c r="AB9" s="16">
        <v>3.0927167414886599E-2</v>
      </c>
      <c r="AC9" s="16">
        <v>0.142799737724395</v>
      </c>
      <c r="AD9" s="16">
        <v>0.133503269615311</v>
      </c>
      <c r="AE9" s="16">
        <v>0.22002457264369099</v>
      </c>
      <c r="AF9" s="16">
        <v>0</v>
      </c>
      <c r="AG9" s="16"/>
      <c r="AH9" s="16">
        <v>0.12135664781473</v>
      </c>
      <c r="AI9" s="16">
        <v>7.5660362246414994E-2</v>
      </c>
      <c r="AJ9" s="16"/>
      <c r="AK9" s="16">
        <v>9.0036616106013795E-2</v>
      </c>
      <c r="AL9" s="16">
        <v>7.99896304292603E-2</v>
      </c>
      <c r="AM9" s="16"/>
      <c r="AN9" s="16">
        <v>0.13603569727299</v>
      </c>
      <c r="AO9" s="16">
        <v>5.3072998929052199E-2</v>
      </c>
      <c r="AP9" s="16"/>
      <c r="AQ9" s="16">
        <v>3.4588830636198602E-2</v>
      </c>
      <c r="AR9" s="16">
        <v>4.8370147031366502E-2</v>
      </c>
      <c r="AS9" s="16">
        <v>0.15598510268448701</v>
      </c>
      <c r="AT9" s="16"/>
      <c r="AU9" s="16">
        <v>0.115120261984457</v>
      </c>
      <c r="AV9" s="16">
        <v>6.3964972982022694E-2</v>
      </c>
      <c r="AW9" s="16"/>
      <c r="AX9" s="16">
        <v>9.9417844850718806E-2</v>
      </c>
      <c r="AY9" s="16">
        <v>0</v>
      </c>
      <c r="AZ9" s="16"/>
      <c r="BA9" s="16">
        <v>0.105571825785557</v>
      </c>
      <c r="BB9" s="16">
        <v>0.130651087814946</v>
      </c>
      <c r="BC9" s="16"/>
      <c r="BD9" s="16">
        <v>6.5998840991662699E-2</v>
      </c>
      <c r="BE9" s="16">
        <v>0.12182539418256701</v>
      </c>
    </row>
    <row r="10" spans="2:57" x14ac:dyDescent="0.35">
      <c r="B10" s="19" t="s">
        <v>132</v>
      </c>
      <c r="C10" s="16">
        <v>0.19064927735898199</v>
      </c>
      <c r="D10" s="16">
        <v>0.25934575737450299</v>
      </c>
      <c r="E10" s="16">
        <v>0.11638187765301</v>
      </c>
      <c r="F10" s="16"/>
      <c r="G10" s="16">
        <v>0.228910201572529</v>
      </c>
      <c r="H10" s="16">
        <v>0.23935012439119399</v>
      </c>
      <c r="I10" s="16">
        <v>0.19370467668442501</v>
      </c>
      <c r="J10" s="16">
        <v>0.197935161018963</v>
      </c>
      <c r="K10" s="16">
        <v>9.58935016809387E-2</v>
      </c>
      <c r="L10" s="16">
        <v>8.9744457610439698E-2</v>
      </c>
      <c r="M10" s="16"/>
      <c r="N10" s="16">
        <v>0.231906602202303</v>
      </c>
      <c r="O10" s="16">
        <v>0.16993873047357</v>
      </c>
      <c r="P10" s="16">
        <v>0.15945344214659801</v>
      </c>
      <c r="Q10" s="16">
        <v>0.228042206198004</v>
      </c>
      <c r="R10" s="16"/>
      <c r="S10" s="16">
        <v>0.160683261024018</v>
      </c>
      <c r="T10" s="16">
        <v>0.22619701389487101</v>
      </c>
      <c r="U10" s="16"/>
      <c r="V10" s="16">
        <v>0.17029237419889301</v>
      </c>
      <c r="W10" s="16">
        <v>0.18880204917649299</v>
      </c>
      <c r="X10" s="16">
        <v>0.221336596293043</v>
      </c>
      <c r="Y10" s="16">
        <v>7.9649521751347194E-2</v>
      </c>
      <c r="Z10" s="16"/>
      <c r="AA10" s="16">
        <v>0.14258578574901101</v>
      </c>
      <c r="AB10" s="16">
        <v>0.15961015407686299</v>
      </c>
      <c r="AC10" s="16">
        <v>0.25783400490271102</v>
      </c>
      <c r="AD10" s="16">
        <v>0.27544844554401998</v>
      </c>
      <c r="AE10" s="16">
        <v>0.20100087928084201</v>
      </c>
      <c r="AF10" s="16">
        <v>0.210166906415541</v>
      </c>
      <c r="AG10" s="16"/>
      <c r="AH10" s="16">
        <v>0.21984656280403</v>
      </c>
      <c r="AI10" s="16">
        <v>0.24976838400405199</v>
      </c>
      <c r="AJ10" s="16"/>
      <c r="AK10" s="16">
        <v>0.22479799422354799</v>
      </c>
      <c r="AL10" s="16">
        <v>0.18833310596308001</v>
      </c>
      <c r="AM10" s="16"/>
      <c r="AN10" s="16">
        <v>0.21797786105460101</v>
      </c>
      <c r="AO10" s="16">
        <v>0.20828644362784299</v>
      </c>
      <c r="AP10" s="16"/>
      <c r="AQ10" s="16">
        <v>0.31594558563653302</v>
      </c>
      <c r="AR10" s="16">
        <v>0.124071413517329</v>
      </c>
      <c r="AS10" s="16">
        <v>0.23621693557566301</v>
      </c>
      <c r="AT10" s="16"/>
      <c r="AU10" s="16">
        <v>0.200492938532816</v>
      </c>
      <c r="AV10" s="16">
        <v>0.17992190572271499</v>
      </c>
      <c r="AW10" s="16"/>
      <c r="AX10" s="16">
        <v>0.19727519614390401</v>
      </c>
      <c r="AY10" s="16">
        <v>0.14841868696996</v>
      </c>
      <c r="AZ10" s="16"/>
      <c r="BA10" s="16">
        <v>0.30029073439986897</v>
      </c>
      <c r="BB10" s="16">
        <v>0.21063500368198201</v>
      </c>
      <c r="BC10" s="16"/>
      <c r="BD10" s="16">
        <v>0.21017208556727099</v>
      </c>
      <c r="BE10" s="16">
        <v>0.18818913304693499</v>
      </c>
    </row>
    <row r="11" spans="2:57" x14ac:dyDescent="0.35">
      <c r="B11" s="19" t="s">
        <v>133</v>
      </c>
      <c r="C11" s="16">
        <v>0.166788310493896</v>
      </c>
      <c r="D11" s="16">
        <v>0.20229410540923401</v>
      </c>
      <c r="E11" s="16">
        <v>0.12012566174683401</v>
      </c>
      <c r="F11" s="16"/>
      <c r="G11" s="16">
        <v>0.16777710817112701</v>
      </c>
      <c r="H11" s="16">
        <v>0.20828089086858001</v>
      </c>
      <c r="I11" s="16">
        <v>0.19138515410972301</v>
      </c>
      <c r="J11" s="16">
        <v>0.129127469884216</v>
      </c>
      <c r="K11" s="16">
        <v>0.19552444463143401</v>
      </c>
      <c r="L11" s="16">
        <v>2.5375690946987099E-2</v>
      </c>
      <c r="M11" s="16"/>
      <c r="N11" s="16">
        <v>0.21303401395197</v>
      </c>
      <c r="O11" s="16">
        <v>0.19561623023316199</v>
      </c>
      <c r="P11" s="16">
        <v>0.117007664174309</v>
      </c>
      <c r="Q11" s="16">
        <v>0.19421135911168899</v>
      </c>
      <c r="R11" s="16"/>
      <c r="S11" s="16">
        <v>0.14141225279863401</v>
      </c>
      <c r="T11" s="16">
        <v>0.19689112440106701</v>
      </c>
      <c r="U11" s="16"/>
      <c r="V11" s="16">
        <v>0.16327904676560401</v>
      </c>
      <c r="W11" s="16">
        <v>0.18611347739348</v>
      </c>
      <c r="X11" s="16">
        <v>0.133697087618868</v>
      </c>
      <c r="Y11" s="16">
        <v>0.237763386298257</v>
      </c>
      <c r="Z11" s="16"/>
      <c r="AA11" s="16">
        <v>0.130647541680141</v>
      </c>
      <c r="AB11" s="16">
        <v>0.287150511988635</v>
      </c>
      <c r="AC11" s="16">
        <v>0.116711119623193</v>
      </c>
      <c r="AD11" s="16">
        <v>0.129827550098882</v>
      </c>
      <c r="AE11" s="16">
        <v>0.182106430592263</v>
      </c>
      <c r="AF11" s="16">
        <v>0.52236020287304896</v>
      </c>
      <c r="AG11" s="16"/>
      <c r="AH11" s="16">
        <v>0.16394163657257901</v>
      </c>
      <c r="AI11" s="16">
        <v>0.13600978545008099</v>
      </c>
      <c r="AJ11" s="16"/>
      <c r="AK11" s="16">
        <v>0.18546812904552101</v>
      </c>
      <c r="AL11" s="16">
        <v>6.6883803113894399E-2</v>
      </c>
      <c r="AM11" s="16"/>
      <c r="AN11" s="16">
        <v>0.15450414282969199</v>
      </c>
      <c r="AO11" s="16">
        <v>0.113010627769776</v>
      </c>
      <c r="AP11" s="16"/>
      <c r="AQ11" s="16">
        <v>0.131099934948811</v>
      </c>
      <c r="AR11" s="16">
        <v>0.209208008884298</v>
      </c>
      <c r="AS11" s="16">
        <v>0.11539062524959701</v>
      </c>
      <c r="AT11" s="16"/>
      <c r="AU11" s="16">
        <v>0.154512733705571</v>
      </c>
      <c r="AV11" s="16">
        <v>0.18016592192651601</v>
      </c>
      <c r="AW11" s="16"/>
      <c r="AX11" s="16">
        <v>0.17609582949968999</v>
      </c>
      <c r="AY11" s="16">
        <v>8.5810261000102001E-2</v>
      </c>
      <c r="AZ11" s="16"/>
      <c r="BA11" s="16">
        <v>0.216439762102802</v>
      </c>
      <c r="BB11" s="16">
        <v>0.18888758985674101</v>
      </c>
      <c r="BC11" s="16"/>
      <c r="BD11" s="16">
        <v>0.202887731838162</v>
      </c>
      <c r="BE11" s="16">
        <v>0.14941303127871999</v>
      </c>
    </row>
    <row r="12" spans="2:57" x14ac:dyDescent="0.35">
      <c r="B12" s="19" t="s">
        <v>134</v>
      </c>
      <c r="C12" s="16">
        <v>0.51244306523285199</v>
      </c>
      <c r="D12" s="16">
        <v>0.43651321243195801</v>
      </c>
      <c r="E12" s="16">
        <v>0.59977422407115899</v>
      </c>
      <c r="F12" s="16"/>
      <c r="G12" s="16">
        <v>0.50917448693927603</v>
      </c>
      <c r="H12" s="16">
        <v>0.427462215947707</v>
      </c>
      <c r="I12" s="16">
        <v>0.42657108691614998</v>
      </c>
      <c r="J12" s="16">
        <v>0.54917740806849102</v>
      </c>
      <c r="K12" s="16">
        <v>0.59643018410656501</v>
      </c>
      <c r="L12" s="16">
        <v>0.77270876213048301</v>
      </c>
      <c r="M12" s="16"/>
      <c r="N12" s="16">
        <v>0.42298670179234299</v>
      </c>
      <c r="O12" s="16">
        <v>0.549185830738392</v>
      </c>
      <c r="P12" s="16">
        <v>0.58923742670036605</v>
      </c>
      <c r="Q12" s="16">
        <v>0.42414097177724802</v>
      </c>
      <c r="R12" s="16"/>
      <c r="S12" s="16">
        <v>0.53123697822758698</v>
      </c>
      <c r="T12" s="16">
        <v>0.49014844121118201</v>
      </c>
      <c r="U12" s="16"/>
      <c r="V12" s="16">
        <v>0.49549674219005002</v>
      </c>
      <c r="W12" s="16">
        <v>0.54951421631443498</v>
      </c>
      <c r="X12" s="16">
        <v>0.49596292422101401</v>
      </c>
      <c r="Y12" s="16">
        <v>0.33023783555376401</v>
      </c>
      <c r="Z12" s="16"/>
      <c r="AA12" s="16">
        <v>0.60907312002673897</v>
      </c>
      <c r="AB12" s="16">
        <v>0.476459525984121</v>
      </c>
      <c r="AC12" s="16">
        <v>0.45186301998564199</v>
      </c>
      <c r="AD12" s="16">
        <v>0.44931589822012402</v>
      </c>
      <c r="AE12" s="16">
        <v>0.396868117483204</v>
      </c>
      <c r="AF12" s="16">
        <v>0.26747289071141001</v>
      </c>
      <c r="AG12" s="16"/>
      <c r="AH12" s="16">
        <v>0.46396974918619299</v>
      </c>
      <c r="AI12" s="16">
        <v>0.50639952036274205</v>
      </c>
      <c r="AJ12" s="16"/>
      <c r="AK12" s="16">
        <v>0.45598619311055799</v>
      </c>
      <c r="AL12" s="16">
        <v>0.60246155119350697</v>
      </c>
      <c r="AM12" s="16"/>
      <c r="AN12" s="16">
        <v>0.46383686650195199</v>
      </c>
      <c r="AO12" s="16">
        <v>0.58803749943487704</v>
      </c>
      <c r="AP12" s="16"/>
      <c r="AQ12" s="16">
        <v>0.475197782488395</v>
      </c>
      <c r="AR12" s="16">
        <v>0.57456455618922497</v>
      </c>
      <c r="AS12" s="16">
        <v>0.45357442739276699</v>
      </c>
      <c r="AT12" s="16"/>
      <c r="AU12" s="16">
        <v>0.49153609189341102</v>
      </c>
      <c r="AV12" s="16">
        <v>0.53522695314214896</v>
      </c>
      <c r="AW12" s="16"/>
      <c r="AX12" s="16">
        <v>0.48925686131467699</v>
      </c>
      <c r="AY12" s="16">
        <v>0.69872030825676101</v>
      </c>
      <c r="AZ12" s="16"/>
      <c r="BA12" s="16">
        <v>0.37769767771177198</v>
      </c>
      <c r="BB12" s="16">
        <v>0.46982631864633101</v>
      </c>
      <c r="BC12" s="16"/>
      <c r="BD12" s="16">
        <v>0.50164634484047399</v>
      </c>
      <c r="BE12" s="16">
        <v>0.52159600508563897</v>
      </c>
    </row>
    <row r="13" spans="2:57" x14ac:dyDescent="0.35">
      <c r="B13" s="19" t="s">
        <v>110</v>
      </c>
      <c r="C13" s="20">
        <v>3.94779400674228E-2</v>
      </c>
      <c r="D13" s="20">
        <v>1.34768608127161E-2</v>
      </c>
      <c r="E13" s="20">
        <v>6.9211276750693801E-2</v>
      </c>
      <c r="F13" s="20"/>
      <c r="G13" s="20">
        <v>0</v>
      </c>
      <c r="H13" s="20">
        <v>0</v>
      </c>
      <c r="I13" s="20">
        <v>5.86639506958418E-2</v>
      </c>
      <c r="J13" s="20">
        <v>5.1696376461355498E-2</v>
      </c>
      <c r="K13" s="20">
        <v>7.5051062835468904E-2</v>
      </c>
      <c r="L13" s="20">
        <v>0.11217108931208999</v>
      </c>
      <c r="M13" s="20"/>
      <c r="N13" s="20">
        <v>5.8440086749034101E-2</v>
      </c>
      <c r="O13" s="20">
        <v>4.0139722073914599E-2</v>
      </c>
      <c r="P13" s="20">
        <v>5.24503605126602E-2</v>
      </c>
      <c r="Q13" s="20">
        <v>1.1825350288142E-2</v>
      </c>
      <c r="R13" s="20"/>
      <c r="S13" s="20">
        <v>5.9716642829235701E-2</v>
      </c>
      <c r="T13" s="20">
        <v>1.54694076831691E-2</v>
      </c>
      <c r="U13" s="20"/>
      <c r="V13" s="20">
        <v>0.118728941074421</v>
      </c>
      <c r="W13" s="20">
        <v>2.18220769064838E-2</v>
      </c>
      <c r="X13" s="20">
        <v>1.3325416503613199E-2</v>
      </c>
      <c r="Y13" s="20">
        <v>0</v>
      </c>
      <c r="Z13" s="20"/>
      <c r="AA13" s="20">
        <v>6.2546156640989295E-2</v>
      </c>
      <c r="AB13" s="20">
        <v>4.5852640535493899E-2</v>
      </c>
      <c r="AC13" s="20">
        <v>3.0792117764058699E-2</v>
      </c>
      <c r="AD13" s="20">
        <v>1.1904836521663799E-2</v>
      </c>
      <c r="AE13" s="20">
        <v>0</v>
      </c>
      <c r="AF13" s="20">
        <v>0</v>
      </c>
      <c r="AG13" s="20"/>
      <c r="AH13" s="20">
        <v>3.0885403622468201E-2</v>
      </c>
      <c r="AI13" s="20">
        <v>3.2161947936709602E-2</v>
      </c>
      <c r="AJ13" s="20"/>
      <c r="AK13" s="20">
        <v>4.37110675143592E-2</v>
      </c>
      <c r="AL13" s="20">
        <v>6.2331909300257997E-2</v>
      </c>
      <c r="AM13" s="20"/>
      <c r="AN13" s="20">
        <v>2.76454323407649E-2</v>
      </c>
      <c r="AO13" s="20">
        <v>3.75924302384519E-2</v>
      </c>
      <c r="AP13" s="20"/>
      <c r="AQ13" s="20">
        <v>4.3167866290061703E-2</v>
      </c>
      <c r="AR13" s="20">
        <v>4.3785874377782197E-2</v>
      </c>
      <c r="AS13" s="20">
        <v>3.8832909097485498E-2</v>
      </c>
      <c r="AT13" s="20"/>
      <c r="AU13" s="20">
        <v>3.8337973883745401E-2</v>
      </c>
      <c r="AV13" s="20">
        <v>4.0720246226597999E-2</v>
      </c>
      <c r="AW13" s="20"/>
      <c r="AX13" s="20">
        <v>3.79542681910102E-2</v>
      </c>
      <c r="AY13" s="20">
        <v>6.7050743773176602E-2</v>
      </c>
      <c r="AZ13" s="20"/>
      <c r="BA13" s="20">
        <v>0</v>
      </c>
      <c r="BB13" s="20">
        <v>0</v>
      </c>
      <c r="BC13" s="20"/>
      <c r="BD13" s="20">
        <v>1.9294996762430901E-2</v>
      </c>
      <c r="BE13" s="20">
        <v>1.8976436406139899E-2</v>
      </c>
    </row>
    <row r="14" spans="2:57" x14ac:dyDescent="0.35">
      <c r="B14" s="21" t="s">
        <v>15</v>
      </c>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dimension ref="B2:BE18"/>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149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57</v>
      </c>
      <c r="D7" s="13">
        <v>33</v>
      </c>
      <c r="E7" s="13">
        <v>24</v>
      </c>
      <c r="F7" s="13"/>
      <c r="G7" s="13">
        <v>13</v>
      </c>
      <c r="H7" s="13">
        <v>16</v>
      </c>
      <c r="I7" s="13">
        <v>17</v>
      </c>
      <c r="J7" s="13">
        <v>4</v>
      </c>
      <c r="K7" s="13">
        <v>4</v>
      </c>
      <c r="L7" s="13">
        <v>3</v>
      </c>
      <c r="M7" s="13"/>
      <c r="N7" s="13">
        <v>10</v>
      </c>
      <c r="O7" s="13">
        <v>13</v>
      </c>
      <c r="P7" s="13">
        <v>22</v>
      </c>
      <c r="Q7" s="13">
        <v>12</v>
      </c>
      <c r="R7" s="13"/>
      <c r="S7" s="13">
        <v>42</v>
      </c>
      <c r="T7" s="13">
        <v>15</v>
      </c>
      <c r="U7" s="13"/>
      <c r="V7" s="13">
        <v>4</v>
      </c>
      <c r="W7" s="13">
        <v>14</v>
      </c>
      <c r="X7" s="13">
        <v>34</v>
      </c>
      <c r="Y7" s="13">
        <v>5</v>
      </c>
      <c r="Z7" s="13"/>
      <c r="AA7" s="13">
        <v>8</v>
      </c>
      <c r="AB7" s="13">
        <v>5</v>
      </c>
      <c r="AC7" s="13">
        <v>4</v>
      </c>
      <c r="AD7" s="13">
        <v>24</v>
      </c>
      <c r="AE7" s="13">
        <v>11</v>
      </c>
      <c r="AF7" s="13">
        <v>5</v>
      </c>
      <c r="AG7" s="13"/>
      <c r="AH7" s="13">
        <v>34</v>
      </c>
      <c r="AI7" s="13">
        <v>13</v>
      </c>
      <c r="AJ7" s="13"/>
      <c r="AK7" s="13">
        <v>32</v>
      </c>
      <c r="AL7" s="13">
        <v>15</v>
      </c>
      <c r="AM7" s="13"/>
      <c r="AN7" s="13">
        <v>28</v>
      </c>
      <c r="AO7" s="13">
        <v>22</v>
      </c>
      <c r="AP7" s="13"/>
      <c r="AQ7" s="13">
        <v>8</v>
      </c>
      <c r="AR7" s="13">
        <v>15</v>
      </c>
      <c r="AS7" s="13">
        <v>31</v>
      </c>
      <c r="AT7" s="13"/>
      <c r="AU7" s="13">
        <v>40</v>
      </c>
      <c r="AV7" s="13">
        <v>17</v>
      </c>
      <c r="AW7" s="13"/>
      <c r="AX7" s="13">
        <v>54</v>
      </c>
      <c r="AY7" s="13">
        <v>3</v>
      </c>
      <c r="AZ7" s="13"/>
      <c r="BA7" s="13">
        <v>37</v>
      </c>
      <c r="BB7" s="13">
        <v>8</v>
      </c>
      <c r="BC7" s="13"/>
      <c r="BD7" s="13">
        <v>28</v>
      </c>
      <c r="BE7" s="13">
        <v>25</v>
      </c>
    </row>
    <row r="8" spans="2:57" ht="30" customHeight="1" x14ac:dyDescent="0.35">
      <c r="B8" s="14" t="s">
        <v>84</v>
      </c>
      <c r="C8" s="14">
        <v>49</v>
      </c>
      <c r="D8" s="14">
        <v>29</v>
      </c>
      <c r="E8" s="14">
        <v>20</v>
      </c>
      <c r="F8" s="14"/>
      <c r="G8" s="14">
        <v>11</v>
      </c>
      <c r="H8" s="14">
        <v>13</v>
      </c>
      <c r="I8" s="14">
        <v>15</v>
      </c>
      <c r="J8" s="14">
        <v>4</v>
      </c>
      <c r="K8" s="14">
        <v>3</v>
      </c>
      <c r="L8" s="14">
        <v>3</v>
      </c>
      <c r="M8" s="14"/>
      <c r="N8" s="14">
        <v>8</v>
      </c>
      <c r="O8" s="14">
        <v>10</v>
      </c>
      <c r="P8" s="14">
        <v>19</v>
      </c>
      <c r="Q8" s="14">
        <v>11</v>
      </c>
      <c r="R8" s="14"/>
      <c r="S8" s="14">
        <v>32</v>
      </c>
      <c r="T8" s="14">
        <v>17</v>
      </c>
      <c r="U8" s="14"/>
      <c r="V8" s="14">
        <v>2</v>
      </c>
      <c r="W8" s="14">
        <v>13</v>
      </c>
      <c r="X8" s="14">
        <v>29</v>
      </c>
      <c r="Y8" s="14">
        <v>4</v>
      </c>
      <c r="Z8" s="14"/>
      <c r="AA8" s="14">
        <v>9</v>
      </c>
      <c r="AB8" s="14">
        <v>3</v>
      </c>
      <c r="AC8" s="14">
        <v>4</v>
      </c>
      <c r="AD8" s="14">
        <v>20</v>
      </c>
      <c r="AE8" s="14">
        <v>9</v>
      </c>
      <c r="AF8" s="14">
        <v>4</v>
      </c>
      <c r="AG8" s="14"/>
      <c r="AH8" s="14">
        <v>27</v>
      </c>
      <c r="AI8" s="14">
        <v>12</v>
      </c>
      <c r="AJ8" s="14"/>
      <c r="AK8" s="14">
        <v>26</v>
      </c>
      <c r="AL8" s="14">
        <v>15</v>
      </c>
      <c r="AM8" s="14"/>
      <c r="AN8" s="14">
        <v>23</v>
      </c>
      <c r="AO8" s="14">
        <v>19</v>
      </c>
      <c r="AP8" s="14"/>
      <c r="AQ8" s="14">
        <v>7</v>
      </c>
      <c r="AR8" s="14">
        <v>12</v>
      </c>
      <c r="AS8" s="14">
        <v>27</v>
      </c>
      <c r="AT8" s="14"/>
      <c r="AU8" s="14">
        <v>35</v>
      </c>
      <c r="AV8" s="14">
        <v>14</v>
      </c>
      <c r="AW8" s="14"/>
      <c r="AX8" s="14">
        <v>46</v>
      </c>
      <c r="AY8" s="14">
        <v>2</v>
      </c>
      <c r="AZ8" s="14"/>
      <c r="BA8" s="14">
        <v>32</v>
      </c>
      <c r="BB8" s="14">
        <v>8</v>
      </c>
      <c r="BC8" s="14"/>
      <c r="BD8" s="14">
        <v>25</v>
      </c>
      <c r="BE8" s="14">
        <v>21</v>
      </c>
    </row>
    <row r="9" spans="2:57" x14ac:dyDescent="0.35">
      <c r="B9" s="19" t="s">
        <v>131</v>
      </c>
      <c r="C9" s="16">
        <v>0.18446886544681501</v>
      </c>
      <c r="D9" s="16">
        <v>0.23829031278048299</v>
      </c>
      <c r="E9" s="16">
        <v>0.107054262585532</v>
      </c>
      <c r="F9" s="16"/>
      <c r="G9" s="16">
        <v>9.5120641234407804E-2</v>
      </c>
      <c r="H9" s="16">
        <v>0.34636146530150602</v>
      </c>
      <c r="I9" s="16">
        <v>4.5185218927577903E-2</v>
      </c>
      <c r="J9" s="16">
        <v>0.41902524769941502</v>
      </c>
      <c r="K9" s="16">
        <v>0.32817875016225001</v>
      </c>
      <c r="L9" s="16">
        <v>0</v>
      </c>
      <c r="M9" s="16"/>
      <c r="N9" s="16">
        <v>0.30238564544544999</v>
      </c>
      <c r="O9" s="16">
        <v>0</v>
      </c>
      <c r="P9" s="16">
        <v>0.198981009411519</v>
      </c>
      <c r="Q9" s="16">
        <v>0.24662151030457299</v>
      </c>
      <c r="R9" s="16"/>
      <c r="S9" s="16">
        <v>0.182035839479675</v>
      </c>
      <c r="T9" s="16">
        <v>0.18902085798683099</v>
      </c>
      <c r="U9" s="16"/>
      <c r="V9" s="16">
        <v>0</v>
      </c>
      <c r="W9" s="16">
        <v>7.9029312446709798E-2</v>
      </c>
      <c r="X9" s="16">
        <v>0.23413262101982901</v>
      </c>
      <c r="Y9" s="16">
        <v>0.25960997207994302</v>
      </c>
      <c r="Z9" s="16"/>
      <c r="AA9" s="16">
        <v>0.12288338725226799</v>
      </c>
      <c r="AB9" s="16">
        <v>0</v>
      </c>
      <c r="AC9" s="16">
        <v>0.26277753370953</v>
      </c>
      <c r="AD9" s="16">
        <v>0.30914669644587001</v>
      </c>
      <c r="AE9" s="16">
        <v>9.0748929855708094E-2</v>
      </c>
      <c r="AF9" s="16">
        <v>0</v>
      </c>
      <c r="AG9" s="16"/>
      <c r="AH9" s="16">
        <v>0.19863554600991801</v>
      </c>
      <c r="AI9" s="16">
        <v>0.12704544712261101</v>
      </c>
      <c r="AJ9" s="16"/>
      <c r="AK9" s="16">
        <v>0.16342162373546201</v>
      </c>
      <c r="AL9" s="16">
        <v>0.17728538446068901</v>
      </c>
      <c r="AM9" s="16"/>
      <c r="AN9" s="16">
        <v>0.16365886645834701</v>
      </c>
      <c r="AO9" s="16">
        <v>0.112232066188078</v>
      </c>
      <c r="AP9" s="16"/>
      <c r="AQ9" s="16">
        <v>0.16593483401252901</v>
      </c>
      <c r="AR9" s="16">
        <v>8.4352148533218693E-2</v>
      </c>
      <c r="AS9" s="16">
        <v>0.212612124507401</v>
      </c>
      <c r="AT9" s="16"/>
      <c r="AU9" s="16">
        <v>0.163768160582101</v>
      </c>
      <c r="AV9" s="16">
        <v>0.23617974034287101</v>
      </c>
      <c r="AW9" s="16"/>
      <c r="AX9" s="16">
        <v>0.19345405432705701</v>
      </c>
      <c r="AY9" s="16">
        <v>0</v>
      </c>
      <c r="AZ9" s="16"/>
      <c r="BA9" s="16">
        <v>0.220330537865876</v>
      </c>
      <c r="BB9" s="16">
        <v>0.124352556559788</v>
      </c>
      <c r="BC9" s="16"/>
      <c r="BD9" s="16">
        <v>0.16499817815525999</v>
      </c>
      <c r="BE9" s="16">
        <v>0.18153834609122399</v>
      </c>
    </row>
    <row r="10" spans="2:57" x14ac:dyDescent="0.35">
      <c r="B10" s="19" t="s">
        <v>132</v>
      </c>
      <c r="C10" s="16">
        <v>0.296159112088835</v>
      </c>
      <c r="D10" s="16">
        <v>0.42635904254705298</v>
      </c>
      <c r="E10" s="16">
        <v>0.10888477428625</v>
      </c>
      <c r="F10" s="16"/>
      <c r="G10" s="16">
        <v>0.37277622649498898</v>
      </c>
      <c r="H10" s="16">
        <v>0.23053524697073099</v>
      </c>
      <c r="I10" s="16">
        <v>0.40690277629483301</v>
      </c>
      <c r="J10" s="16">
        <v>0</v>
      </c>
      <c r="K10" s="16">
        <v>0</v>
      </c>
      <c r="L10" s="16">
        <v>0.50007645302103199</v>
      </c>
      <c r="M10" s="16"/>
      <c r="N10" s="16">
        <v>0.43823447233297502</v>
      </c>
      <c r="O10" s="16">
        <v>5.3089912430041901E-2</v>
      </c>
      <c r="P10" s="16">
        <v>0.37872146962618503</v>
      </c>
      <c r="Q10" s="16">
        <v>0.27780164677090302</v>
      </c>
      <c r="R10" s="16"/>
      <c r="S10" s="16">
        <v>0.23644578309571801</v>
      </c>
      <c r="T10" s="16">
        <v>0.40787786552072602</v>
      </c>
      <c r="U10" s="16"/>
      <c r="V10" s="16">
        <v>0.50811045215447004</v>
      </c>
      <c r="W10" s="16">
        <v>0.329023944729812</v>
      </c>
      <c r="X10" s="16">
        <v>0.22578741885491099</v>
      </c>
      <c r="Y10" s="16">
        <v>0.55645882859370599</v>
      </c>
      <c r="Z10" s="16"/>
      <c r="AA10" s="16">
        <v>0.164839523679053</v>
      </c>
      <c r="AB10" s="16">
        <v>0.246325235120327</v>
      </c>
      <c r="AC10" s="16">
        <v>0</v>
      </c>
      <c r="AD10" s="16">
        <v>0.32316292477734598</v>
      </c>
      <c r="AE10" s="16">
        <v>0.45221369878847101</v>
      </c>
      <c r="AF10" s="16">
        <v>0.44733442145498098</v>
      </c>
      <c r="AG10" s="16"/>
      <c r="AH10" s="16">
        <v>0.31162117353632601</v>
      </c>
      <c r="AI10" s="16">
        <v>0.36544224719225399</v>
      </c>
      <c r="AJ10" s="16"/>
      <c r="AK10" s="16">
        <v>0.30702647066705202</v>
      </c>
      <c r="AL10" s="16">
        <v>0.243639120773052</v>
      </c>
      <c r="AM10" s="16"/>
      <c r="AN10" s="16">
        <v>0.318838124638954</v>
      </c>
      <c r="AO10" s="16">
        <v>0.286454143858211</v>
      </c>
      <c r="AP10" s="16"/>
      <c r="AQ10" s="16">
        <v>0</v>
      </c>
      <c r="AR10" s="16">
        <v>0.340712605515542</v>
      </c>
      <c r="AS10" s="16">
        <v>0.38300164836874301</v>
      </c>
      <c r="AT10" s="16"/>
      <c r="AU10" s="16">
        <v>0.30731009822694499</v>
      </c>
      <c r="AV10" s="16">
        <v>0.26830367175847297</v>
      </c>
      <c r="AW10" s="16"/>
      <c r="AX10" s="16">
        <v>0.31058455756592102</v>
      </c>
      <c r="AY10" s="16">
        <v>0</v>
      </c>
      <c r="AZ10" s="16"/>
      <c r="BA10" s="16">
        <v>0.26497714274024398</v>
      </c>
      <c r="BB10" s="16">
        <v>0.43273678545375799</v>
      </c>
      <c r="BC10" s="16"/>
      <c r="BD10" s="16">
        <v>0.346203693369735</v>
      </c>
      <c r="BE10" s="16">
        <v>0.28250349371900202</v>
      </c>
    </row>
    <row r="11" spans="2:57" x14ac:dyDescent="0.35">
      <c r="B11" s="19" t="s">
        <v>133</v>
      </c>
      <c r="C11" s="16">
        <v>0.103190693412547</v>
      </c>
      <c r="D11" s="16">
        <v>0.123710821453589</v>
      </c>
      <c r="E11" s="16">
        <v>7.3675367428992902E-2</v>
      </c>
      <c r="F11" s="16"/>
      <c r="G11" s="16">
        <v>0</v>
      </c>
      <c r="H11" s="16">
        <v>0.21091491572086901</v>
      </c>
      <c r="I11" s="16">
        <v>0.100491586821434</v>
      </c>
      <c r="J11" s="16">
        <v>0</v>
      </c>
      <c r="K11" s="16">
        <v>0</v>
      </c>
      <c r="L11" s="16">
        <v>0.26164897378305801</v>
      </c>
      <c r="M11" s="16"/>
      <c r="N11" s="16">
        <v>8.3091268632356594E-2</v>
      </c>
      <c r="O11" s="16">
        <v>0.264377531509707</v>
      </c>
      <c r="P11" s="16">
        <v>0</v>
      </c>
      <c r="Q11" s="16">
        <v>0.144653267068789</v>
      </c>
      <c r="R11" s="16"/>
      <c r="S11" s="16">
        <v>0.118555837262801</v>
      </c>
      <c r="T11" s="16">
        <v>7.4443766282594498E-2</v>
      </c>
      <c r="U11" s="16"/>
      <c r="V11" s="16">
        <v>0</v>
      </c>
      <c r="W11" s="16">
        <v>9.9254758150293304E-2</v>
      </c>
      <c r="X11" s="16">
        <v>0.101242778676082</v>
      </c>
      <c r="Y11" s="16">
        <v>0.18393119932635099</v>
      </c>
      <c r="Z11" s="16"/>
      <c r="AA11" s="16">
        <v>0</v>
      </c>
      <c r="AB11" s="16">
        <v>0</v>
      </c>
      <c r="AC11" s="16">
        <v>0</v>
      </c>
      <c r="AD11" s="16">
        <v>0.139879398017069</v>
      </c>
      <c r="AE11" s="16">
        <v>0.18024031305410701</v>
      </c>
      <c r="AF11" s="16">
        <v>0.17565789014195701</v>
      </c>
      <c r="AG11" s="16"/>
      <c r="AH11" s="16">
        <v>0.156880072887435</v>
      </c>
      <c r="AI11" s="16">
        <v>6.8622959453088495E-2</v>
      </c>
      <c r="AJ11" s="16"/>
      <c r="AK11" s="16">
        <v>0.134073988288128</v>
      </c>
      <c r="AL11" s="16">
        <v>0.108739410144264</v>
      </c>
      <c r="AM11" s="16"/>
      <c r="AN11" s="16">
        <v>0.187449868156326</v>
      </c>
      <c r="AO11" s="16">
        <v>4.1852702194438297E-2</v>
      </c>
      <c r="AP11" s="16"/>
      <c r="AQ11" s="16">
        <v>0.18221280790436201</v>
      </c>
      <c r="AR11" s="16">
        <v>0</v>
      </c>
      <c r="AS11" s="16">
        <v>0.14158625234202599</v>
      </c>
      <c r="AT11" s="16"/>
      <c r="AU11" s="16">
        <v>0.14449960751257199</v>
      </c>
      <c r="AV11" s="16">
        <v>0</v>
      </c>
      <c r="AW11" s="16"/>
      <c r="AX11" s="16">
        <v>0.108216950113097</v>
      </c>
      <c r="AY11" s="16">
        <v>0</v>
      </c>
      <c r="AZ11" s="16"/>
      <c r="BA11" s="16">
        <v>0.131626460803348</v>
      </c>
      <c r="BB11" s="16">
        <v>0</v>
      </c>
      <c r="BC11" s="16"/>
      <c r="BD11" s="16">
        <v>0.17551465008070599</v>
      </c>
      <c r="BE11" s="16">
        <v>3.3467813892019201E-2</v>
      </c>
    </row>
    <row r="12" spans="2:57" x14ac:dyDescent="0.35">
      <c r="B12" s="19" t="s">
        <v>134</v>
      </c>
      <c r="C12" s="16">
        <v>0.416181329051803</v>
      </c>
      <c r="D12" s="16">
        <v>0.21163982321887401</v>
      </c>
      <c r="E12" s="16">
        <v>0.71038559569922399</v>
      </c>
      <c r="F12" s="16"/>
      <c r="G12" s="16">
        <v>0.53210313227060302</v>
      </c>
      <c r="H12" s="16">
        <v>0.212188372006895</v>
      </c>
      <c r="I12" s="16">
        <v>0.447420417956155</v>
      </c>
      <c r="J12" s="16">
        <v>0.58097475230058504</v>
      </c>
      <c r="K12" s="16">
        <v>0.67182124983775005</v>
      </c>
      <c r="L12" s="16">
        <v>0.23827457319591</v>
      </c>
      <c r="M12" s="16"/>
      <c r="N12" s="16">
        <v>0.17628861358921799</v>
      </c>
      <c r="O12" s="16">
        <v>0.68253255606025198</v>
      </c>
      <c r="P12" s="16">
        <v>0.422297520962297</v>
      </c>
      <c r="Q12" s="16">
        <v>0.33092357585573501</v>
      </c>
      <c r="R12" s="16"/>
      <c r="S12" s="16">
        <v>0.46296254016180599</v>
      </c>
      <c r="T12" s="16">
        <v>0.32865751020984901</v>
      </c>
      <c r="U12" s="16"/>
      <c r="V12" s="16">
        <v>0.49188954784553002</v>
      </c>
      <c r="W12" s="16">
        <v>0.49269198467318498</v>
      </c>
      <c r="X12" s="16">
        <v>0.43883718144917799</v>
      </c>
      <c r="Y12" s="16">
        <v>0</v>
      </c>
      <c r="Z12" s="16"/>
      <c r="AA12" s="16">
        <v>0.71227708906867904</v>
      </c>
      <c r="AB12" s="16">
        <v>0.753674764879673</v>
      </c>
      <c r="AC12" s="16">
        <v>0.73722246629046995</v>
      </c>
      <c r="AD12" s="16">
        <v>0.22781098075971501</v>
      </c>
      <c r="AE12" s="16">
        <v>0.27679705830171403</v>
      </c>
      <c r="AF12" s="16">
        <v>0.37700768840306198</v>
      </c>
      <c r="AG12" s="16"/>
      <c r="AH12" s="16">
        <v>0.33286320756632098</v>
      </c>
      <c r="AI12" s="16">
        <v>0.43888934623204701</v>
      </c>
      <c r="AJ12" s="16"/>
      <c r="AK12" s="16">
        <v>0.395477917309357</v>
      </c>
      <c r="AL12" s="16">
        <v>0.470336084621995</v>
      </c>
      <c r="AM12" s="16"/>
      <c r="AN12" s="16">
        <v>0.33005314074637299</v>
      </c>
      <c r="AO12" s="16">
        <v>0.55946108775927195</v>
      </c>
      <c r="AP12" s="16"/>
      <c r="AQ12" s="16">
        <v>0.65185235808310804</v>
      </c>
      <c r="AR12" s="16">
        <v>0.57493524595124001</v>
      </c>
      <c r="AS12" s="16">
        <v>0.26279997478182998</v>
      </c>
      <c r="AT12" s="16"/>
      <c r="AU12" s="16">
        <v>0.38442213367838302</v>
      </c>
      <c r="AV12" s="16">
        <v>0.49551658789865499</v>
      </c>
      <c r="AW12" s="16"/>
      <c r="AX12" s="16">
        <v>0.387744437993925</v>
      </c>
      <c r="AY12" s="16">
        <v>1</v>
      </c>
      <c r="AZ12" s="16"/>
      <c r="BA12" s="16">
        <v>0.38306585859053199</v>
      </c>
      <c r="BB12" s="16">
        <v>0.44291065798645401</v>
      </c>
      <c r="BC12" s="16"/>
      <c r="BD12" s="16">
        <v>0.31328347839429899</v>
      </c>
      <c r="BE12" s="16">
        <v>0.50249034629775502</v>
      </c>
    </row>
    <row r="13" spans="2:57" x14ac:dyDescent="0.35">
      <c r="B13" s="19" t="s">
        <v>110</v>
      </c>
      <c r="C13" s="20">
        <v>0</v>
      </c>
      <c r="D13" s="20">
        <v>0</v>
      </c>
      <c r="E13" s="20">
        <v>0</v>
      </c>
      <c r="F13" s="20"/>
      <c r="G13" s="20">
        <v>0</v>
      </c>
      <c r="H13" s="20">
        <v>0</v>
      </c>
      <c r="I13" s="20">
        <v>0</v>
      </c>
      <c r="J13" s="20">
        <v>0</v>
      </c>
      <c r="K13" s="20">
        <v>0</v>
      </c>
      <c r="L13" s="20">
        <v>0</v>
      </c>
      <c r="M13" s="20"/>
      <c r="N13" s="20">
        <v>0</v>
      </c>
      <c r="O13" s="20">
        <v>0</v>
      </c>
      <c r="P13" s="20">
        <v>0</v>
      </c>
      <c r="Q13" s="20">
        <v>0</v>
      </c>
      <c r="R13" s="20"/>
      <c r="S13" s="20">
        <v>0</v>
      </c>
      <c r="T13" s="20">
        <v>0</v>
      </c>
      <c r="U13" s="20"/>
      <c r="V13" s="20">
        <v>0</v>
      </c>
      <c r="W13" s="20">
        <v>0</v>
      </c>
      <c r="X13" s="20">
        <v>0</v>
      </c>
      <c r="Y13" s="20">
        <v>0</v>
      </c>
      <c r="Z13" s="20"/>
      <c r="AA13" s="20">
        <v>0</v>
      </c>
      <c r="AB13" s="20">
        <v>0</v>
      </c>
      <c r="AC13" s="20">
        <v>0</v>
      </c>
      <c r="AD13" s="20">
        <v>0</v>
      </c>
      <c r="AE13" s="20">
        <v>0</v>
      </c>
      <c r="AF13" s="20">
        <v>0</v>
      </c>
      <c r="AG13" s="20"/>
      <c r="AH13" s="20">
        <v>0</v>
      </c>
      <c r="AI13" s="20">
        <v>0</v>
      </c>
      <c r="AJ13" s="20"/>
      <c r="AK13" s="20">
        <v>0</v>
      </c>
      <c r="AL13" s="20">
        <v>0</v>
      </c>
      <c r="AM13" s="20"/>
      <c r="AN13" s="20">
        <v>0</v>
      </c>
      <c r="AO13" s="20">
        <v>0</v>
      </c>
      <c r="AP13" s="20"/>
      <c r="AQ13" s="20">
        <v>0</v>
      </c>
      <c r="AR13" s="20">
        <v>0</v>
      </c>
      <c r="AS13" s="20">
        <v>0</v>
      </c>
      <c r="AT13" s="20"/>
      <c r="AU13" s="20">
        <v>0</v>
      </c>
      <c r="AV13" s="20">
        <v>0</v>
      </c>
      <c r="AW13" s="20"/>
      <c r="AX13" s="20">
        <v>0</v>
      </c>
      <c r="AY13" s="20">
        <v>0</v>
      </c>
      <c r="AZ13" s="20"/>
      <c r="BA13" s="20">
        <v>0</v>
      </c>
      <c r="BB13" s="20">
        <v>0</v>
      </c>
      <c r="BC13" s="20"/>
      <c r="BD13" s="20">
        <v>0</v>
      </c>
      <c r="BE13" s="20">
        <v>0</v>
      </c>
    </row>
    <row r="14" spans="2:57" x14ac:dyDescent="0.35">
      <c r="B14" s="21" t="s">
        <v>15</v>
      </c>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dimension ref="B2:BE18"/>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151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293</v>
      </c>
      <c r="D7" s="13">
        <v>127</v>
      </c>
      <c r="E7" s="13">
        <v>165</v>
      </c>
      <c r="F7" s="13"/>
      <c r="G7" s="13">
        <v>58</v>
      </c>
      <c r="H7" s="13">
        <v>77</v>
      </c>
      <c r="I7" s="13">
        <v>66</v>
      </c>
      <c r="J7" s="13">
        <v>44</v>
      </c>
      <c r="K7" s="13">
        <v>30</v>
      </c>
      <c r="L7" s="13">
        <v>18</v>
      </c>
      <c r="M7" s="13"/>
      <c r="N7" s="13">
        <v>45</v>
      </c>
      <c r="O7" s="13">
        <v>68</v>
      </c>
      <c r="P7" s="13">
        <v>123</v>
      </c>
      <c r="Q7" s="13">
        <v>57</v>
      </c>
      <c r="R7" s="13"/>
      <c r="S7" s="13">
        <v>188</v>
      </c>
      <c r="T7" s="13">
        <v>105</v>
      </c>
      <c r="U7" s="13"/>
      <c r="V7" s="13">
        <v>51</v>
      </c>
      <c r="W7" s="13">
        <v>112</v>
      </c>
      <c r="X7" s="13">
        <v>117</v>
      </c>
      <c r="Y7" s="13">
        <v>13</v>
      </c>
      <c r="Z7" s="13"/>
      <c r="AA7" s="13">
        <v>58</v>
      </c>
      <c r="AB7" s="13">
        <v>68</v>
      </c>
      <c r="AC7" s="13">
        <v>30</v>
      </c>
      <c r="AD7" s="13">
        <v>89</v>
      </c>
      <c r="AE7" s="13">
        <v>41</v>
      </c>
      <c r="AF7" s="13">
        <v>7</v>
      </c>
      <c r="AG7" s="13"/>
      <c r="AH7" s="13">
        <v>158</v>
      </c>
      <c r="AI7" s="13">
        <v>74</v>
      </c>
      <c r="AJ7" s="13"/>
      <c r="AK7" s="13">
        <v>134</v>
      </c>
      <c r="AL7" s="13">
        <v>72</v>
      </c>
      <c r="AM7" s="13"/>
      <c r="AN7" s="13">
        <v>129</v>
      </c>
      <c r="AO7" s="13">
        <v>97</v>
      </c>
      <c r="AP7" s="13"/>
      <c r="AQ7" s="13">
        <v>70</v>
      </c>
      <c r="AR7" s="13">
        <v>118</v>
      </c>
      <c r="AS7" s="13">
        <v>90</v>
      </c>
      <c r="AT7" s="13"/>
      <c r="AU7" s="13">
        <v>149</v>
      </c>
      <c r="AV7" s="13">
        <v>144</v>
      </c>
      <c r="AW7" s="13"/>
      <c r="AX7" s="13">
        <v>273</v>
      </c>
      <c r="AY7" s="13">
        <v>15</v>
      </c>
      <c r="AZ7" s="13"/>
      <c r="BA7" s="13">
        <v>147</v>
      </c>
      <c r="BB7" s="13">
        <v>37</v>
      </c>
      <c r="BC7" s="13"/>
      <c r="BD7" s="13">
        <v>130</v>
      </c>
      <c r="BE7" s="13">
        <v>119</v>
      </c>
    </row>
    <row r="8" spans="2:57" ht="30" customHeight="1" x14ac:dyDescent="0.35">
      <c r="B8" s="14" t="s">
        <v>84</v>
      </c>
      <c r="C8" s="14">
        <v>279</v>
      </c>
      <c r="D8" s="14">
        <v>125</v>
      </c>
      <c r="E8" s="14">
        <v>153</v>
      </c>
      <c r="F8" s="14"/>
      <c r="G8" s="14">
        <v>57</v>
      </c>
      <c r="H8" s="14">
        <v>72</v>
      </c>
      <c r="I8" s="14">
        <v>68</v>
      </c>
      <c r="J8" s="14">
        <v>37</v>
      </c>
      <c r="K8" s="14">
        <v>30</v>
      </c>
      <c r="L8" s="14">
        <v>16</v>
      </c>
      <c r="M8" s="14"/>
      <c r="N8" s="14">
        <v>39</v>
      </c>
      <c r="O8" s="14">
        <v>59</v>
      </c>
      <c r="P8" s="14">
        <v>108</v>
      </c>
      <c r="Q8" s="14">
        <v>73</v>
      </c>
      <c r="R8" s="14"/>
      <c r="S8" s="14">
        <v>139</v>
      </c>
      <c r="T8" s="14">
        <v>141</v>
      </c>
      <c r="U8" s="14"/>
      <c r="V8" s="14">
        <v>54</v>
      </c>
      <c r="W8" s="14">
        <v>112</v>
      </c>
      <c r="X8" s="14">
        <v>101</v>
      </c>
      <c r="Y8" s="14">
        <v>13</v>
      </c>
      <c r="Z8" s="14"/>
      <c r="AA8" s="14">
        <v>83</v>
      </c>
      <c r="AB8" s="14">
        <v>52</v>
      </c>
      <c r="AC8" s="14">
        <v>35</v>
      </c>
      <c r="AD8" s="14">
        <v>73</v>
      </c>
      <c r="AE8" s="14">
        <v>31</v>
      </c>
      <c r="AF8" s="14">
        <v>5</v>
      </c>
      <c r="AG8" s="14"/>
      <c r="AH8" s="14">
        <v>153</v>
      </c>
      <c r="AI8" s="14">
        <v>64</v>
      </c>
      <c r="AJ8" s="14"/>
      <c r="AK8" s="14">
        <v>134</v>
      </c>
      <c r="AL8" s="14">
        <v>58</v>
      </c>
      <c r="AM8" s="14"/>
      <c r="AN8" s="14">
        <v>125</v>
      </c>
      <c r="AO8" s="14">
        <v>86</v>
      </c>
      <c r="AP8" s="14"/>
      <c r="AQ8" s="14">
        <v>63</v>
      </c>
      <c r="AR8" s="14">
        <v>122</v>
      </c>
      <c r="AS8" s="14">
        <v>77</v>
      </c>
      <c r="AT8" s="14"/>
      <c r="AU8" s="14">
        <v>137</v>
      </c>
      <c r="AV8" s="14">
        <v>142</v>
      </c>
      <c r="AW8" s="14"/>
      <c r="AX8" s="14">
        <v>258</v>
      </c>
      <c r="AY8" s="14">
        <v>14</v>
      </c>
      <c r="AZ8" s="14"/>
      <c r="BA8" s="14">
        <v>140</v>
      </c>
      <c r="BB8" s="14">
        <v>34</v>
      </c>
      <c r="BC8" s="14"/>
      <c r="BD8" s="14">
        <v>131</v>
      </c>
      <c r="BE8" s="14">
        <v>104</v>
      </c>
    </row>
    <row r="9" spans="2:57" x14ac:dyDescent="0.35">
      <c r="B9" s="19" t="s">
        <v>131</v>
      </c>
      <c r="C9" s="16">
        <v>0.180169403915448</v>
      </c>
      <c r="D9" s="16">
        <v>0.207213689310318</v>
      </c>
      <c r="E9" s="16">
        <v>0.15883408158088699</v>
      </c>
      <c r="F9" s="16"/>
      <c r="G9" s="16">
        <v>0.186949545013297</v>
      </c>
      <c r="H9" s="16">
        <v>0.23492632413726</v>
      </c>
      <c r="I9" s="16">
        <v>0.24242910373015</v>
      </c>
      <c r="J9" s="16">
        <v>9.5694464064503201E-2</v>
      </c>
      <c r="K9" s="16">
        <v>9.4095901641778695E-2</v>
      </c>
      <c r="L9" s="16">
        <v>0</v>
      </c>
      <c r="M9" s="16"/>
      <c r="N9" s="16">
        <v>0.27657905239134001</v>
      </c>
      <c r="O9" s="16">
        <v>0.11736722015045301</v>
      </c>
      <c r="P9" s="16">
        <v>0.19432601507725</v>
      </c>
      <c r="Q9" s="16">
        <v>0.15791636674518</v>
      </c>
      <c r="R9" s="16"/>
      <c r="S9" s="16">
        <v>0.156657306348012</v>
      </c>
      <c r="T9" s="16">
        <v>0.20332740960350601</v>
      </c>
      <c r="U9" s="16"/>
      <c r="V9" s="16">
        <v>0.133223174264229</v>
      </c>
      <c r="W9" s="16">
        <v>0.15112095138661899</v>
      </c>
      <c r="X9" s="16">
        <v>0.20274272509906099</v>
      </c>
      <c r="Y9" s="16">
        <v>0.45699934349382698</v>
      </c>
      <c r="Z9" s="16"/>
      <c r="AA9" s="16">
        <v>0.11910865077162699</v>
      </c>
      <c r="AB9" s="16">
        <v>0.101976685013458</v>
      </c>
      <c r="AC9" s="16">
        <v>0.107136805390663</v>
      </c>
      <c r="AD9" s="16">
        <v>0.30964518933669499</v>
      </c>
      <c r="AE9" s="16">
        <v>0.25342869969916798</v>
      </c>
      <c r="AF9" s="16">
        <v>0.168671728084032</v>
      </c>
      <c r="AG9" s="16"/>
      <c r="AH9" s="16">
        <v>0.209159148380721</v>
      </c>
      <c r="AI9" s="16">
        <v>0.160819695634977</v>
      </c>
      <c r="AJ9" s="16"/>
      <c r="AK9" s="16">
        <v>0.19447755606808301</v>
      </c>
      <c r="AL9" s="16">
        <v>0.15704462085663501</v>
      </c>
      <c r="AM9" s="16"/>
      <c r="AN9" s="16">
        <v>0.20035847220792999</v>
      </c>
      <c r="AO9" s="16">
        <v>0.16034016537590801</v>
      </c>
      <c r="AP9" s="16"/>
      <c r="AQ9" s="16">
        <v>0.163747058185265</v>
      </c>
      <c r="AR9" s="16">
        <v>0.174609626685235</v>
      </c>
      <c r="AS9" s="16">
        <v>0.19409981777567401</v>
      </c>
      <c r="AT9" s="16"/>
      <c r="AU9" s="16">
        <v>0.20673935579373201</v>
      </c>
      <c r="AV9" s="16">
        <v>0.154631691427561</v>
      </c>
      <c r="AW9" s="16"/>
      <c r="AX9" s="16">
        <v>0.186340874396941</v>
      </c>
      <c r="AY9" s="16">
        <v>0.168133910832033</v>
      </c>
      <c r="AZ9" s="16"/>
      <c r="BA9" s="16">
        <v>0.22896674972061701</v>
      </c>
      <c r="BB9" s="16">
        <v>0.31886640131445898</v>
      </c>
      <c r="BC9" s="16"/>
      <c r="BD9" s="16">
        <v>0.19342755709266199</v>
      </c>
      <c r="BE9" s="16">
        <v>0.16579097921967401</v>
      </c>
    </row>
    <row r="10" spans="2:57" x14ac:dyDescent="0.35">
      <c r="B10" s="19" t="s">
        <v>132</v>
      </c>
      <c r="C10" s="16">
        <v>0.24652783800203301</v>
      </c>
      <c r="D10" s="16">
        <v>0.22090144885140101</v>
      </c>
      <c r="E10" s="16">
        <v>0.26853313535482098</v>
      </c>
      <c r="F10" s="16"/>
      <c r="G10" s="16">
        <v>0.23356445922176799</v>
      </c>
      <c r="H10" s="16">
        <v>0.38418635213990199</v>
      </c>
      <c r="I10" s="16">
        <v>0.162723659386773</v>
      </c>
      <c r="J10" s="16">
        <v>0.23763528645985199</v>
      </c>
      <c r="K10" s="16">
        <v>0.20305132657883801</v>
      </c>
      <c r="L10" s="16">
        <v>0.133293402993721</v>
      </c>
      <c r="M10" s="16"/>
      <c r="N10" s="16">
        <v>0.23253143192508099</v>
      </c>
      <c r="O10" s="16">
        <v>0.26219032695154398</v>
      </c>
      <c r="P10" s="16">
        <v>0.27378106941263503</v>
      </c>
      <c r="Q10" s="16">
        <v>0.20078360027669101</v>
      </c>
      <c r="R10" s="16"/>
      <c r="S10" s="16">
        <v>0.254026368968371</v>
      </c>
      <c r="T10" s="16">
        <v>0.239142234813185</v>
      </c>
      <c r="U10" s="16"/>
      <c r="V10" s="16">
        <v>0.20844527978681901</v>
      </c>
      <c r="W10" s="16">
        <v>0.256977744233651</v>
      </c>
      <c r="X10" s="16">
        <v>0.28141666392242598</v>
      </c>
      <c r="Y10" s="16">
        <v>3.7234056962628402E-2</v>
      </c>
      <c r="Z10" s="16"/>
      <c r="AA10" s="16">
        <v>0.19326418142179799</v>
      </c>
      <c r="AB10" s="16">
        <v>0.31663543406533001</v>
      </c>
      <c r="AC10" s="16">
        <v>0.232715295008732</v>
      </c>
      <c r="AD10" s="16">
        <v>0.27710380158861297</v>
      </c>
      <c r="AE10" s="16">
        <v>0.18967962882784201</v>
      </c>
      <c r="AF10" s="16">
        <v>0.38923612891939002</v>
      </c>
      <c r="AG10" s="16"/>
      <c r="AH10" s="16">
        <v>0.27288901249137099</v>
      </c>
      <c r="AI10" s="16">
        <v>0.20234893523358499</v>
      </c>
      <c r="AJ10" s="16"/>
      <c r="AK10" s="16">
        <v>0.26868311512765303</v>
      </c>
      <c r="AL10" s="16">
        <v>0.24301475458935401</v>
      </c>
      <c r="AM10" s="16"/>
      <c r="AN10" s="16">
        <v>0.29101832715859399</v>
      </c>
      <c r="AO10" s="16">
        <v>0.21233392676493601</v>
      </c>
      <c r="AP10" s="16"/>
      <c r="AQ10" s="16">
        <v>0.28191385221458898</v>
      </c>
      <c r="AR10" s="16">
        <v>0.225441757641067</v>
      </c>
      <c r="AS10" s="16">
        <v>0.27589352920084498</v>
      </c>
      <c r="AT10" s="16"/>
      <c r="AU10" s="16">
        <v>0.24045416963494301</v>
      </c>
      <c r="AV10" s="16">
        <v>0.252365545093715</v>
      </c>
      <c r="AW10" s="16"/>
      <c r="AX10" s="16">
        <v>0.244383043510113</v>
      </c>
      <c r="AY10" s="16">
        <v>0.34949871216212802</v>
      </c>
      <c r="AZ10" s="16"/>
      <c r="BA10" s="16">
        <v>0.25545721770705698</v>
      </c>
      <c r="BB10" s="16">
        <v>0.38236282166619701</v>
      </c>
      <c r="BC10" s="16"/>
      <c r="BD10" s="16">
        <v>0.26139352385145598</v>
      </c>
      <c r="BE10" s="16">
        <v>0.22954052118107801</v>
      </c>
    </row>
    <row r="11" spans="2:57" x14ac:dyDescent="0.35">
      <c r="B11" s="19" t="s">
        <v>133</v>
      </c>
      <c r="C11" s="16">
        <v>0.17976014288022099</v>
      </c>
      <c r="D11" s="16">
        <v>0.16530055633502</v>
      </c>
      <c r="E11" s="16">
        <v>0.192350823727019</v>
      </c>
      <c r="F11" s="16"/>
      <c r="G11" s="16">
        <v>0.32940234453329398</v>
      </c>
      <c r="H11" s="16">
        <v>0.105252726358309</v>
      </c>
      <c r="I11" s="16">
        <v>0.14522236166951399</v>
      </c>
      <c r="J11" s="16">
        <v>0.183720788398236</v>
      </c>
      <c r="K11" s="16">
        <v>0.24589923233383901</v>
      </c>
      <c r="L11" s="16">
        <v>0</v>
      </c>
      <c r="M11" s="16"/>
      <c r="N11" s="16">
        <v>0.14856426849127</v>
      </c>
      <c r="O11" s="16">
        <v>8.2985929089716901E-2</v>
      </c>
      <c r="P11" s="16">
        <v>0.18270180695506899</v>
      </c>
      <c r="Q11" s="16">
        <v>0.27125742291500499</v>
      </c>
      <c r="R11" s="16"/>
      <c r="S11" s="16">
        <v>0.13091708907181099</v>
      </c>
      <c r="T11" s="16">
        <v>0.22786762094223401</v>
      </c>
      <c r="U11" s="16"/>
      <c r="V11" s="16">
        <v>0.14838439558887501</v>
      </c>
      <c r="W11" s="16">
        <v>0.21951403773492101</v>
      </c>
      <c r="X11" s="16">
        <v>0.15943332413585301</v>
      </c>
      <c r="Y11" s="16">
        <v>0.121689166235112</v>
      </c>
      <c r="Z11" s="16"/>
      <c r="AA11" s="16">
        <v>0.18162479994346201</v>
      </c>
      <c r="AB11" s="16">
        <v>0.22568327979455399</v>
      </c>
      <c r="AC11" s="16">
        <v>0.27176599691236503</v>
      </c>
      <c r="AD11" s="16">
        <v>0.102797606219936</v>
      </c>
      <c r="AE11" s="16">
        <v>0.208018386201448</v>
      </c>
      <c r="AF11" s="16">
        <v>0</v>
      </c>
      <c r="AG11" s="16"/>
      <c r="AH11" s="16">
        <v>0.14586332494538301</v>
      </c>
      <c r="AI11" s="16">
        <v>0.17777518744884299</v>
      </c>
      <c r="AJ11" s="16"/>
      <c r="AK11" s="16">
        <v>0.156885835660273</v>
      </c>
      <c r="AL11" s="16">
        <v>0.16645953638098199</v>
      </c>
      <c r="AM11" s="16"/>
      <c r="AN11" s="16">
        <v>0.12696167706383801</v>
      </c>
      <c r="AO11" s="16">
        <v>0.24255156255131799</v>
      </c>
      <c r="AP11" s="16"/>
      <c r="AQ11" s="16">
        <v>0.13787903255046699</v>
      </c>
      <c r="AR11" s="16">
        <v>0.17252785391081299</v>
      </c>
      <c r="AS11" s="16">
        <v>0.18105530703471101</v>
      </c>
      <c r="AT11" s="16"/>
      <c r="AU11" s="16">
        <v>0.174396405341955</v>
      </c>
      <c r="AV11" s="16">
        <v>0.184915499869206</v>
      </c>
      <c r="AW11" s="16"/>
      <c r="AX11" s="16">
        <v>0.177832968292538</v>
      </c>
      <c r="AY11" s="16">
        <v>0.16278651076989301</v>
      </c>
      <c r="AZ11" s="16"/>
      <c r="BA11" s="16">
        <v>0.206797254983383</v>
      </c>
      <c r="BB11" s="16">
        <v>7.6080658448723804E-2</v>
      </c>
      <c r="BC11" s="16"/>
      <c r="BD11" s="16">
        <v>0.19013298980149701</v>
      </c>
      <c r="BE11" s="16">
        <v>0.170058674314364</v>
      </c>
    </row>
    <row r="12" spans="2:57" x14ac:dyDescent="0.35">
      <c r="B12" s="19" t="s">
        <v>134</v>
      </c>
      <c r="C12" s="16">
        <v>0.37411597224461202</v>
      </c>
      <c r="D12" s="16">
        <v>0.39427761857965798</v>
      </c>
      <c r="E12" s="16">
        <v>0.35495176392143302</v>
      </c>
      <c r="F12" s="16"/>
      <c r="G12" s="16">
        <v>0.21204079869820699</v>
      </c>
      <c r="H12" s="16">
        <v>0.230029838579101</v>
      </c>
      <c r="I12" s="16">
        <v>0.44962487521356298</v>
      </c>
      <c r="J12" s="16">
        <v>0.48294946107740899</v>
      </c>
      <c r="K12" s="16">
        <v>0.45695353944554401</v>
      </c>
      <c r="L12" s="16">
        <v>0.86670659700628006</v>
      </c>
      <c r="M12" s="16"/>
      <c r="N12" s="16">
        <v>0.342325247192309</v>
      </c>
      <c r="O12" s="16">
        <v>0.53745652380828601</v>
      </c>
      <c r="P12" s="16">
        <v>0.34919110855504598</v>
      </c>
      <c r="Q12" s="16">
        <v>0.295291183389497</v>
      </c>
      <c r="R12" s="16"/>
      <c r="S12" s="16">
        <v>0.45839923561180601</v>
      </c>
      <c r="T12" s="16">
        <v>0.29110201371252098</v>
      </c>
      <c r="U12" s="16"/>
      <c r="V12" s="16">
        <v>0.50994715036007698</v>
      </c>
      <c r="W12" s="16">
        <v>0.34322577845997498</v>
      </c>
      <c r="X12" s="16">
        <v>0.33505956350328803</v>
      </c>
      <c r="Y12" s="16">
        <v>0.38407743330843302</v>
      </c>
      <c r="Z12" s="16"/>
      <c r="AA12" s="16">
        <v>0.48010439910049102</v>
      </c>
      <c r="AB12" s="16">
        <v>0.32593902131292002</v>
      </c>
      <c r="AC12" s="16">
        <v>0.338879160012375</v>
      </c>
      <c r="AD12" s="16">
        <v>0.31045340285475598</v>
      </c>
      <c r="AE12" s="16">
        <v>0.34887328527154199</v>
      </c>
      <c r="AF12" s="16">
        <v>0.44209214299657901</v>
      </c>
      <c r="AG12" s="16"/>
      <c r="AH12" s="16">
        <v>0.36200972003622001</v>
      </c>
      <c r="AI12" s="16">
        <v>0.45905618168259499</v>
      </c>
      <c r="AJ12" s="16"/>
      <c r="AK12" s="16">
        <v>0.35228504421359003</v>
      </c>
      <c r="AL12" s="16">
        <v>0.43348108817302899</v>
      </c>
      <c r="AM12" s="16"/>
      <c r="AN12" s="16">
        <v>0.38166152356963801</v>
      </c>
      <c r="AO12" s="16">
        <v>0.36467853019096802</v>
      </c>
      <c r="AP12" s="16"/>
      <c r="AQ12" s="16">
        <v>0.41646005704967898</v>
      </c>
      <c r="AR12" s="16">
        <v>0.397226846441675</v>
      </c>
      <c r="AS12" s="16">
        <v>0.34895134598877098</v>
      </c>
      <c r="AT12" s="16"/>
      <c r="AU12" s="16">
        <v>0.37841006922936998</v>
      </c>
      <c r="AV12" s="16">
        <v>0.369988700404068</v>
      </c>
      <c r="AW12" s="16"/>
      <c r="AX12" s="16">
        <v>0.37872991989070198</v>
      </c>
      <c r="AY12" s="16">
        <v>0.319580866235946</v>
      </c>
      <c r="AZ12" s="16"/>
      <c r="BA12" s="16">
        <v>0.29345524048132299</v>
      </c>
      <c r="BB12" s="16">
        <v>0.17755618404183601</v>
      </c>
      <c r="BC12" s="16"/>
      <c r="BD12" s="16">
        <v>0.355045929254385</v>
      </c>
      <c r="BE12" s="16">
        <v>0.41395758850018199</v>
      </c>
    </row>
    <row r="13" spans="2:57" x14ac:dyDescent="0.35">
      <c r="B13" s="19" t="s">
        <v>110</v>
      </c>
      <c r="C13" s="20">
        <v>1.9426642957686299E-2</v>
      </c>
      <c r="D13" s="20">
        <v>1.23066869236035E-2</v>
      </c>
      <c r="E13" s="20">
        <v>2.5330195415839901E-2</v>
      </c>
      <c r="F13" s="20"/>
      <c r="G13" s="20">
        <v>3.8042852533434202E-2</v>
      </c>
      <c r="H13" s="20">
        <v>4.5604758785426802E-2</v>
      </c>
      <c r="I13" s="20">
        <v>0</v>
      </c>
      <c r="J13" s="20">
        <v>0</v>
      </c>
      <c r="K13" s="20">
        <v>0</v>
      </c>
      <c r="L13" s="20">
        <v>0</v>
      </c>
      <c r="M13" s="20"/>
      <c r="N13" s="20">
        <v>0</v>
      </c>
      <c r="O13" s="20">
        <v>0</v>
      </c>
      <c r="P13" s="20">
        <v>0</v>
      </c>
      <c r="Q13" s="20">
        <v>7.4751426673626595E-2</v>
      </c>
      <c r="R13" s="20"/>
      <c r="S13" s="20">
        <v>0</v>
      </c>
      <c r="T13" s="20">
        <v>3.8560720928554601E-2</v>
      </c>
      <c r="U13" s="20"/>
      <c r="V13" s="20">
        <v>0</v>
      </c>
      <c r="W13" s="20">
        <v>2.9161488184834598E-2</v>
      </c>
      <c r="X13" s="20">
        <v>2.1347723339372699E-2</v>
      </c>
      <c r="Y13" s="20">
        <v>0</v>
      </c>
      <c r="Z13" s="20"/>
      <c r="AA13" s="20">
        <v>2.58979687626224E-2</v>
      </c>
      <c r="AB13" s="20">
        <v>2.9765579813738698E-2</v>
      </c>
      <c r="AC13" s="20">
        <v>4.9502742675864998E-2</v>
      </c>
      <c r="AD13" s="20">
        <v>0</v>
      </c>
      <c r="AE13" s="20">
        <v>0</v>
      </c>
      <c r="AF13" s="20">
        <v>0</v>
      </c>
      <c r="AG13" s="20"/>
      <c r="AH13" s="20">
        <v>1.00787941463053E-2</v>
      </c>
      <c r="AI13" s="20">
        <v>0</v>
      </c>
      <c r="AJ13" s="20"/>
      <c r="AK13" s="20">
        <v>2.76684489304009E-2</v>
      </c>
      <c r="AL13" s="20">
        <v>0</v>
      </c>
      <c r="AM13" s="20"/>
      <c r="AN13" s="20">
        <v>0</v>
      </c>
      <c r="AO13" s="20">
        <v>2.0095815116869201E-2</v>
      </c>
      <c r="AP13" s="20"/>
      <c r="AQ13" s="20">
        <v>0</v>
      </c>
      <c r="AR13" s="20">
        <v>3.0193915321209099E-2</v>
      </c>
      <c r="AS13" s="20">
        <v>0</v>
      </c>
      <c r="AT13" s="20"/>
      <c r="AU13" s="20">
        <v>0</v>
      </c>
      <c r="AV13" s="20">
        <v>3.8098563205449201E-2</v>
      </c>
      <c r="AW13" s="20"/>
      <c r="AX13" s="20">
        <v>1.27131939097061E-2</v>
      </c>
      <c r="AY13" s="20">
        <v>0</v>
      </c>
      <c r="AZ13" s="20"/>
      <c r="BA13" s="20">
        <v>1.5323537107620201E-2</v>
      </c>
      <c r="BB13" s="20">
        <v>4.5133934528784198E-2</v>
      </c>
      <c r="BC13" s="20"/>
      <c r="BD13" s="20">
        <v>0</v>
      </c>
      <c r="BE13" s="20">
        <v>2.0652236784701301E-2</v>
      </c>
    </row>
    <row r="14" spans="2:57" x14ac:dyDescent="0.35">
      <c r="B14" s="21" t="s">
        <v>15</v>
      </c>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dimension ref="B2:BE20"/>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152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340</v>
      </c>
      <c r="D7" s="13">
        <v>188</v>
      </c>
      <c r="E7" s="13">
        <v>151</v>
      </c>
      <c r="F7" s="13"/>
      <c r="G7" s="13">
        <v>55</v>
      </c>
      <c r="H7" s="13">
        <v>84</v>
      </c>
      <c r="I7" s="13">
        <v>78</v>
      </c>
      <c r="J7" s="13">
        <v>51</v>
      </c>
      <c r="K7" s="13">
        <v>40</v>
      </c>
      <c r="L7" s="13">
        <v>32</v>
      </c>
      <c r="M7" s="13"/>
      <c r="N7" s="13">
        <v>71</v>
      </c>
      <c r="O7" s="13">
        <v>70</v>
      </c>
      <c r="P7" s="13">
        <v>130</v>
      </c>
      <c r="Q7" s="13">
        <v>69</v>
      </c>
      <c r="R7" s="13"/>
      <c r="S7" s="13">
        <v>212</v>
      </c>
      <c r="T7" s="13">
        <v>127</v>
      </c>
      <c r="U7" s="13"/>
      <c r="V7" s="13">
        <v>47</v>
      </c>
      <c r="W7" s="13">
        <v>115</v>
      </c>
      <c r="X7" s="13">
        <v>153</v>
      </c>
      <c r="Y7" s="13">
        <v>25</v>
      </c>
      <c r="Z7" s="13"/>
      <c r="AA7" s="13">
        <v>55</v>
      </c>
      <c r="AB7" s="13">
        <v>56</v>
      </c>
      <c r="AC7" s="13">
        <v>37</v>
      </c>
      <c r="AD7" s="13">
        <v>117</v>
      </c>
      <c r="AE7" s="13">
        <v>59</v>
      </c>
      <c r="AF7" s="13">
        <v>16</v>
      </c>
      <c r="AG7" s="13"/>
      <c r="AH7" s="13">
        <v>191</v>
      </c>
      <c r="AI7" s="13">
        <v>94</v>
      </c>
      <c r="AJ7" s="13"/>
      <c r="AK7" s="13">
        <v>155</v>
      </c>
      <c r="AL7" s="13">
        <v>89</v>
      </c>
      <c r="AM7" s="13"/>
      <c r="AN7" s="13">
        <v>159</v>
      </c>
      <c r="AO7" s="13">
        <v>118</v>
      </c>
      <c r="AP7" s="13"/>
      <c r="AQ7" s="13">
        <v>72</v>
      </c>
      <c r="AR7" s="13">
        <v>133</v>
      </c>
      <c r="AS7" s="13">
        <v>123</v>
      </c>
      <c r="AT7" s="13"/>
      <c r="AU7" s="13">
        <v>174</v>
      </c>
      <c r="AV7" s="13">
        <v>165</v>
      </c>
      <c r="AW7" s="13"/>
      <c r="AX7" s="13">
        <v>325</v>
      </c>
      <c r="AY7" s="13">
        <v>12</v>
      </c>
      <c r="AZ7" s="13"/>
      <c r="BA7" s="13">
        <v>269</v>
      </c>
      <c r="BB7" s="13">
        <v>59</v>
      </c>
      <c r="BC7" s="13"/>
      <c r="BD7" s="13">
        <v>176</v>
      </c>
      <c r="BE7" s="13">
        <v>137</v>
      </c>
    </row>
    <row r="8" spans="2:57" ht="30" customHeight="1" x14ac:dyDescent="0.35">
      <c r="B8" s="14" t="s">
        <v>84</v>
      </c>
      <c r="C8" s="14">
        <v>325</v>
      </c>
      <c r="D8" s="14">
        <v>183</v>
      </c>
      <c r="E8" s="14">
        <v>141</v>
      </c>
      <c r="F8" s="14"/>
      <c r="G8" s="14">
        <v>52</v>
      </c>
      <c r="H8" s="14">
        <v>76</v>
      </c>
      <c r="I8" s="14">
        <v>78</v>
      </c>
      <c r="J8" s="14">
        <v>47</v>
      </c>
      <c r="K8" s="14">
        <v>40</v>
      </c>
      <c r="L8" s="14">
        <v>31</v>
      </c>
      <c r="M8" s="14"/>
      <c r="N8" s="14">
        <v>61</v>
      </c>
      <c r="O8" s="14">
        <v>64</v>
      </c>
      <c r="P8" s="14">
        <v>117</v>
      </c>
      <c r="Q8" s="14">
        <v>83</v>
      </c>
      <c r="R8" s="14"/>
      <c r="S8" s="14">
        <v>161</v>
      </c>
      <c r="T8" s="14">
        <v>162</v>
      </c>
      <c r="U8" s="14"/>
      <c r="V8" s="14">
        <v>52</v>
      </c>
      <c r="W8" s="14">
        <v>116</v>
      </c>
      <c r="X8" s="14">
        <v>136</v>
      </c>
      <c r="Y8" s="14">
        <v>21</v>
      </c>
      <c r="Z8" s="14"/>
      <c r="AA8" s="14">
        <v>77</v>
      </c>
      <c r="AB8" s="14">
        <v>44</v>
      </c>
      <c r="AC8" s="14">
        <v>43</v>
      </c>
      <c r="AD8" s="14">
        <v>102</v>
      </c>
      <c r="AE8" s="14">
        <v>45</v>
      </c>
      <c r="AF8" s="14">
        <v>14</v>
      </c>
      <c r="AG8" s="14"/>
      <c r="AH8" s="14">
        <v>182</v>
      </c>
      <c r="AI8" s="14">
        <v>85</v>
      </c>
      <c r="AJ8" s="14"/>
      <c r="AK8" s="14">
        <v>149</v>
      </c>
      <c r="AL8" s="14">
        <v>82</v>
      </c>
      <c r="AM8" s="14"/>
      <c r="AN8" s="14">
        <v>150</v>
      </c>
      <c r="AO8" s="14">
        <v>111</v>
      </c>
      <c r="AP8" s="14"/>
      <c r="AQ8" s="14">
        <v>67</v>
      </c>
      <c r="AR8" s="14">
        <v>132</v>
      </c>
      <c r="AS8" s="14">
        <v>112</v>
      </c>
      <c r="AT8" s="14"/>
      <c r="AU8" s="14">
        <v>161</v>
      </c>
      <c r="AV8" s="14">
        <v>162</v>
      </c>
      <c r="AW8" s="14"/>
      <c r="AX8" s="14">
        <v>310</v>
      </c>
      <c r="AY8" s="14">
        <v>10</v>
      </c>
      <c r="AZ8" s="14"/>
      <c r="BA8" s="14">
        <v>256</v>
      </c>
      <c r="BB8" s="14">
        <v>58</v>
      </c>
      <c r="BC8" s="14"/>
      <c r="BD8" s="14">
        <v>168</v>
      </c>
      <c r="BE8" s="14">
        <v>128</v>
      </c>
    </row>
    <row r="9" spans="2:57" x14ac:dyDescent="0.35">
      <c r="B9" s="19" t="s">
        <v>153</v>
      </c>
      <c r="C9" s="16">
        <v>0.15248971581909501</v>
      </c>
      <c r="D9" s="16">
        <v>0.13697912106991</v>
      </c>
      <c r="E9" s="16">
        <v>0.17359888234904799</v>
      </c>
      <c r="F9" s="16"/>
      <c r="G9" s="16">
        <v>0.192346473101878</v>
      </c>
      <c r="H9" s="16">
        <v>0.12393412084518</v>
      </c>
      <c r="I9" s="16">
        <v>0.17553437312282599</v>
      </c>
      <c r="J9" s="16">
        <v>0.17638722339996199</v>
      </c>
      <c r="K9" s="16">
        <v>0.127027720785612</v>
      </c>
      <c r="L9" s="16">
        <v>9.35083712838949E-2</v>
      </c>
      <c r="M9" s="16"/>
      <c r="N9" s="16">
        <v>0.12888322677092601</v>
      </c>
      <c r="O9" s="16">
        <v>0.162664861501856</v>
      </c>
      <c r="P9" s="16">
        <v>0.149999085779045</v>
      </c>
      <c r="Q9" s="16">
        <v>0.16534331315785</v>
      </c>
      <c r="R9" s="16"/>
      <c r="S9" s="16">
        <v>0.14830777998963901</v>
      </c>
      <c r="T9" s="16">
        <v>0.149570220969902</v>
      </c>
      <c r="U9" s="16"/>
      <c r="V9" s="16">
        <v>0.159596293178457</v>
      </c>
      <c r="W9" s="16">
        <v>0.14932763811820701</v>
      </c>
      <c r="X9" s="16">
        <v>0.14352315396377399</v>
      </c>
      <c r="Y9" s="16">
        <v>0.20984629298410001</v>
      </c>
      <c r="Z9" s="16"/>
      <c r="AA9" s="16">
        <v>0.18364491543568601</v>
      </c>
      <c r="AB9" s="16">
        <v>0.24543322655408401</v>
      </c>
      <c r="AC9" s="16">
        <v>4.0901712055221098E-2</v>
      </c>
      <c r="AD9" s="16">
        <v>0.14660825937299701</v>
      </c>
      <c r="AE9" s="16">
        <v>0.154866874424618</v>
      </c>
      <c r="AF9" s="16">
        <v>6.6517043078578503E-2</v>
      </c>
      <c r="AG9" s="16"/>
      <c r="AH9" s="16">
        <v>0.16726581562019599</v>
      </c>
      <c r="AI9" s="16">
        <v>0.109546362754823</v>
      </c>
      <c r="AJ9" s="16"/>
      <c r="AK9" s="16">
        <v>0.195352849024684</v>
      </c>
      <c r="AL9" s="16">
        <v>0.13767408223230701</v>
      </c>
      <c r="AM9" s="16"/>
      <c r="AN9" s="16">
        <v>0.187401348199325</v>
      </c>
      <c r="AO9" s="16">
        <v>0.14110854992498401</v>
      </c>
      <c r="AP9" s="16"/>
      <c r="AQ9" s="16">
        <v>0.104008780523127</v>
      </c>
      <c r="AR9" s="16">
        <v>0.17265238825144899</v>
      </c>
      <c r="AS9" s="16">
        <v>0.16125533102099701</v>
      </c>
      <c r="AT9" s="16"/>
      <c r="AU9" s="16">
        <v>0.135106375365565</v>
      </c>
      <c r="AV9" s="16">
        <v>0.17200526523658999</v>
      </c>
      <c r="AW9" s="16"/>
      <c r="AX9" s="16">
        <v>0.13661923586128</v>
      </c>
      <c r="AY9" s="16">
        <v>0.210378987322282</v>
      </c>
      <c r="AZ9" s="16"/>
      <c r="BA9" s="16">
        <v>0.19356986753941899</v>
      </c>
      <c r="BB9" s="16">
        <v>0</v>
      </c>
      <c r="BC9" s="16"/>
      <c r="BD9" s="16">
        <v>0.12891073304140299</v>
      </c>
      <c r="BE9" s="16">
        <v>0.163274867831249</v>
      </c>
    </row>
    <row r="10" spans="2:57" x14ac:dyDescent="0.35">
      <c r="B10" s="19" t="s">
        <v>154</v>
      </c>
      <c r="C10" s="16">
        <v>0.244082811099394</v>
      </c>
      <c r="D10" s="16">
        <v>0.22478698465244801</v>
      </c>
      <c r="E10" s="16">
        <v>0.264838241427929</v>
      </c>
      <c r="F10" s="16"/>
      <c r="G10" s="16">
        <v>0.268258528871538</v>
      </c>
      <c r="H10" s="16">
        <v>0.18355294591356699</v>
      </c>
      <c r="I10" s="16">
        <v>0.20762852159626299</v>
      </c>
      <c r="J10" s="16">
        <v>0.24435958768664201</v>
      </c>
      <c r="K10" s="16">
        <v>0.36386865182214001</v>
      </c>
      <c r="L10" s="16">
        <v>0.28805989034978802</v>
      </c>
      <c r="M10" s="16"/>
      <c r="N10" s="16">
        <v>0.226658244279697</v>
      </c>
      <c r="O10" s="16">
        <v>0.27228141314488602</v>
      </c>
      <c r="P10" s="16">
        <v>0.27542563166186002</v>
      </c>
      <c r="Q10" s="16">
        <v>0.191061881356789</v>
      </c>
      <c r="R10" s="16"/>
      <c r="S10" s="16">
        <v>0.21273854860761801</v>
      </c>
      <c r="T10" s="16">
        <v>0.27717733562153302</v>
      </c>
      <c r="U10" s="16"/>
      <c r="V10" s="16">
        <v>0.316193756639921</v>
      </c>
      <c r="W10" s="16">
        <v>0.23001088137162701</v>
      </c>
      <c r="X10" s="16">
        <v>0.23416749131108799</v>
      </c>
      <c r="Y10" s="16">
        <v>0.20875937433052699</v>
      </c>
      <c r="Z10" s="16"/>
      <c r="AA10" s="16">
        <v>0.24933549643327699</v>
      </c>
      <c r="AB10" s="16">
        <v>0.26136358371484097</v>
      </c>
      <c r="AC10" s="16">
        <v>0.26965957674039498</v>
      </c>
      <c r="AD10" s="16">
        <v>0.241958963610478</v>
      </c>
      <c r="AE10" s="16">
        <v>0.211751903646029</v>
      </c>
      <c r="AF10" s="16">
        <v>0.203277350215605</v>
      </c>
      <c r="AG10" s="16"/>
      <c r="AH10" s="16">
        <v>0.22444193397690201</v>
      </c>
      <c r="AI10" s="16">
        <v>0.239712757270687</v>
      </c>
      <c r="AJ10" s="16"/>
      <c r="AK10" s="16">
        <v>0.206329742988722</v>
      </c>
      <c r="AL10" s="16">
        <v>0.24792362744271401</v>
      </c>
      <c r="AM10" s="16"/>
      <c r="AN10" s="16">
        <v>0.207906001243477</v>
      </c>
      <c r="AO10" s="16">
        <v>0.21717702450995299</v>
      </c>
      <c r="AP10" s="16"/>
      <c r="AQ10" s="16">
        <v>0.231221891545148</v>
      </c>
      <c r="AR10" s="16">
        <v>0.25166638369674899</v>
      </c>
      <c r="AS10" s="16">
        <v>0.23538773457904999</v>
      </c>
      <c r="AT10" s="16"/>
      <c r="AU10" s="16">
        <v>0.197298615959249</v>
      </c>
      <c r="AV10" s="16">
        <v>0.294213138679148</v>
      </c>
      <c r="AW10" s="16"/>
      <c r="AX10" s="16">
        <v>0.23897501888376299</v>
      </c>
      <c r="AY10" s="16">
        <v>0.52594105193295804</v>
      </c>
      <c r="AZ10" s="16"/>
      <c r="BA10" s="16">
        <v>0.30983779567934899</v>
      </c>
      <c r="BB10" s="16">
        <v>0</v>
      </c>
      <c r="BC10" s="16"/>
      <c r="BD10" s="16">
        <v>0.22338063513214401</v>
      </c>
      <c r="BE10" s="16">
        <v>0.25948275974900498</v>
      </c>
    </row>
    <row r="11" spans="2:57" x14ac:dyDescent="0.35">
      <c r="B11" s="19" t="s">
        <v>155</v>
      </c>
      <c r="C11" s="16">
        <v>0.30261199516750498</v>
      </c>
      <c r="D11" s="16">
        <v>0.33789835103847299</v>
      </c>
      <c r="E11" s="16">
        <v>0.25837040064428801</v>
      </c>
      <c r="F11" s="16"/>
      <c r="G11" s="16">
        <v>0.27284727407881398</v>
      </c>
      <c r="H11" s="16">
        <v>0.38472663436347498</v>
      </c>
      <c r="I11" s="16">
        <v>0.28664764084643002</v>
      </c>
      <c r="J11" s="16">
        <v>0.29571027673782802</v>
      </c>
      <c r="K11" s="16">
        <v>0.22742838193230899</v>
      </c>
      <c r="L11" s="16">
        <v>0.29937718887245801</v>
      </c>
      <c r="M11" s="16"/>
      <c r="N11" s="16">
        <v>0.40074462705410702</v>
      </c>
      <c r="O11" s="16">
        <v>0.30492832946047399</v>
      </c>
      <c r="P11" s="16">
        <v>0.25850023030180502</v>
      </c>
      <c r="Q11" s="16">
        <v>0.29111530490302201</v>
      </c>
      <c r="R11" s="16"/>
      <c r="S11" s="16">
        <v>0.33658791955024397</v>
      </c>
      <c r="T11" s="16">
        <v>0.27146605863513501</v>
      </c>
      <c r="U11" s="16"/>
      <c r="V11" s="16">
        <v>0.245073964333613</v>
      </c>
      <c r="W11" s="16">
        <v>0.31477997081075598</v>
      </c>
      <c r="X11" s="16">
        <v>0.30513837591773102</v>
      </c>
      <c r="Y11" s="16">
        <v>0.36014792850495903</v>
      </c>
      <c r="Z11" s="16"/>
      <c r="AA11" s="16">
        <v>0.25320093485925899</v>
      </c>
      <c r="AB11" s="16">
        <v>0.26489849641945301</v>
      </c>
      <c r="AC11" s="16">
        <v>0.305356737235913</v>
      </c>
      <c r="AD11" s="16">
        <v>0.31250142342965398</v>
      </c>
      <c r="AE11" s="16">
        <v>0.37274717017054099</v>
      </c>
      <c r="AF11" s="16">
        <v>0.384805121869228</v>
      </c>
      <c r="AG11" s="16"/>
      <c r="AH11" s="16">
        <v>0.30968482314456203</v>
      </c>
      <c r="AI11" s="16">
        <v>0.37107764254000197</v>
      </c>
      <c r="AJ11" s="16"/>
      <c r="AK11" s="16">
        <v>0.29750581357091499</v>
      </c>
      <c r="AL11" s="16">
        <v>0.345428388534608</v>
      </c>
      <c r="AM11" s="16"/>
      <c r="AN11" s="16">
        <v>0.31104827336888702</v>
      </c>
      <c r="AO11" s="16">
        <v>0.33466390825152398</v>
      </c>
      <c r="AP11" s="16"/>
      <c r="AQ11" s="16">
        <v>0.31338939338939398</v>
      </c>
      <c r="AR11" s="16">
        <v>0.25899846435635698</v>
      </c>
      <c r="AS11" s="16">
        <v>0.339507790568086</v>
      </c>
      <c r="AT11" s="16"/>
      <c r="AU11" s="16">
        <v>0.30139216166962601</v>
      </c>
      <c r="AV11" s="16">
        <v>0.29379614583927599</v>
      </c>
      <c r="AW11" s="16"/>
      <c r="AX11" s="16">
        <v>0.31741939614884201</v>
      </c>
      <c r="AY11" s="16">
        <v>0</v>
      </c>
      <c r="AZ11" s="16"/>
      <c r="BA11" s="16">
        <v>0.38413452019220301</v>
      </c>
      <c r="BB11" s="16">
        <v>0</v>
      </c>
      <c r="BC11" s="16"/>
      <c r="BD11" s="16">
        <v>0.322399944986833</v>
      </c>
      <c r="BE11" s="16">
        <v>0.28805090732136701</v>
      </c>
    </row>
    <row r="12" spans="2:57" x14ac:dyDescent="0.35">
      <c r="B12" s="19" t="s">
        <v>156</v>
      </c>
      <c r="C12" s="16">
        <v>0.21940809322141899</v>
      </c>
      <c r="D12" s="16">
        <v>0.231031289072611</v>
      </c>
      <c r="E12" s="16">
        <v>0.20553211670664601</v>
      </c>
      <c r="F12" s="16"/>
      <c r="G12" s="16">
        <v>0.17332525971315399</v>
      </c>
      <c r="H12" s="16">
        <v>0.230184770595497</v>
      </c>
      <c r="I12" s="16">
        <v>0.26681704260863998</v>
      </c>
      <c r="J12" s="16">
        <v>0.109041019464108</v>
      </c>
      <c r="K12" s="16">
        <v>0.281675245459938</v>
      </c>
      <c r="L12" s="16">
        <v>0.238575416770963</v>
      </c>
      <c r="M12" s="16"/>
      <c r="N12" s="16">
        <v>0.20592601893360599</v>
      </c>
      <c r="O12" s="16">
        <v>0.151411009445619</v>
      </c>
      <c r="P12" s="16">
        <v>0.22179373683704701</v>
      </c>
      <c r="Q12" s="16">
        <v>0.27839808624565898</v>
      </c>
      <c r="R12" s="16"/>
      <c r="S12" s="16">
        <v>0.215550308732365</v>
      </c>
      <c r="T12" s="16">
        <v>0.225059565832922</v>
      </c>
      <c r="U12" s="16"/>
      <c r="V12" s="16">
        <v>0.15662372940094901</v>
      </c>
      <c r="W12" s="16">
        <v>0.20476593556879999</v>
      </c>
      <c r="X12" s="16">
        <v>0.25547437476055701</v>
      </c>
      <c r="Y12" s="16">
        <v>0.221246404180415</v>
      </c>
      <c r="Z12" s="16"/>
      <c r="AA12" s="16">
        <v>0.20079562182993901</v>
      </c>
      <c r="AB12" s="16">
        <v>9.9508765405893401E-2</v>
      </c>
      <c r="AC12" s="16">
        <v>0.26091642009535299</v>
      </c>
      <c r="AD12" s="16">
        <v>0.251047258198141</v>
      </c>
      <c r="AE12" s="16">
        <v>0.21725582217960601</v>
      </c>
      <c r="AF12" s="16">
        <v>0.34540048483658897</v>
      </c>
      <c r="AG12" s="16"/>
      <c r="AH12" s="16">
        <v>0.215888456950448</v>
      </c>
      <c r="AI12" s="16">
        <v>0.21743011089936001</v>
      </c>
      <c r="AJ12" s="16"/>
      <c r="AK12" s="16">
        <v>0.21341325883689599</v>
      </c>
      <c r="AL12" s="16">
        <v>0.21949399391195001</v>
      </c>
      <c r="AM12" s="16"/>
      <c r="AN12" s="16">
        <v>0.215309059694064</v>
      </c>
      <c r="AO12" s="16">
        <v>0.221922338542068</v>
      </c>
      <c r="AP12" s="16"/>
      <c r="AQ12" s="16">
        <v>0.206909176097054</v>
      </c>
      <c r="AR12" s="16">
        <v>0.23961706905563199</v>
      </c>
      <c r="AS12" s="16">
        <v>0.213446597406485</v>
      </c>
      <c r="AT12" s="16"/>
      <c r="AU12" s="16">
        <v>0.260684909909285</v>
      </c>
      <c r="AV12" s="16">
        <v>0.181432700152698</v>
      </c>
      <c r="AW12" s="16"/>
      <c r="AX12" s="16">
        <v>0.22481623025592901</v>
      </c>
      <c r="AY12" s="16">
        <v>0.16433866086722301</v>
      </c>
      <c r="AZ12" s="16"/>
      <c r="BA12" s="16">
        <v>8.3960211080404398E-2</v>
      </c>
      <c r="BB12" s="16">
        <v>0.85666446830350995</v>
      </c>
      <c r="BC12" s="16"/>
      <c r="BD12" s="16">
        <v>0.252394534914121</v>
      </c>
      <c r="BE12" s="16">
        <v>0.20515442338370199</v>
      </c>
    </row>
    <row r="13" spans="2:57" ht="29" customHeight="1" x14ac:dyDescent="0.35">
      <c r="B13" s="19" t="s">
        <v>157</v>
      </c>
      <c r="C13" s="16">
        <v>4.1044685961564902E-2</v>
      </c>
      <c r="D13" s="16">
        <v>4.93712565867966E-2</v>
      </c>
      <c r="E13" s="16">
        <v>3.0428166130503202E-2</v>
      </c>
      <c r="F13" s="16"/>
      <c r="G13" s="16">
        <v>6.2446237321652602E-2</v>
      </c>
      <c r="H13" s="16">
        <v>3.9060475069162097E-2</v>
      </c>
      <c r="I13" s="16">
        <v>1.6943638128895301E-2</v>
      </c>
      <c r="J13" s="16">
        <v>0.12220375793756499</v>
      </c>
      <c r="K13" s="16">
        <v>0</v>
      </c>
      <c r="L13" s="16">
        <v>0</v>
      </c>
      <c r="M13" s="16"/>
      <c r="N13" s="16">
        <v>1.08780040999792E-2</v>
      </c>
      <c r="O13" s="16">
        <v>3.6204519369349999E-2</v>
      </c>
      <c r="P13" s="16">
        <v>4.1621173604433098E-2</v>
      </c>
      <c r="Q13" s="16">
        <v>6.5975253317735197E-2</v>
      </c>
      <c r="R13" s="16"/>
      <c r="S13" s="16">
        <v>4.4691581977468101E-2</v>
      </c>
      <c r="T13" s="16">
        <v>3.7772922328916297E-2</v>
      </c>
      <c r="U13" s="16"/>
      <c r="V13" s="16">
        <v>7.0704848650048099E-2</v>
      </c>
      <c r="W13" s="16">
        <v>5.3417137861072099E-2</v>
      </c>
      <c r="X13" s="16">
        <v>2.56329971596247E-2</v>
      </c>
      <c r="Y13" s="16">
        <v>0</v>
      </c>
      <c r="Z13" s="16"/>
      <c r="AA13" s="16">
        <v>6.6285630834126502E-2</v>
      </c>
      <c r="AB13" s="16">
        <v>4.2684443503485298E-2</v>
      </c>
      <c r="AC13" s="16">
        <v>4.8712553669542601E-2</v>
      </c>
      <c r="AD13" s="16">
        <v>2.9306541508250902E-2</v>
      </c>
      <c r="AE13" s="16">
        <v>2.84786540815626E-2</v>
      </c>
      <c r="AF13" s="16">
        <v>0</v>
      </c>
      <c r="AG13" s="16"/>
      <c r="AH13" s="16">
        <v>5.2787941079672301E-2</v>
      </c>
      <c r="AI13" s="16">
        <v>1.6989041023838299E-2</v>
      </c>
      <c r="AJ13" s="16"/>
      <c r="AK13" s="16">
        <v>4.4464253325673803E-2</v>
      </c>
      <c r="AL13" s="16">
        <v>2.9348724537106699E-2</v>
      </c>
      <c r="AM13" s="16"/>
      <c r="AN13" s="16">
        <v>4.8844284745057698E-2</v>
      </c>
      <c r="AO13" s="16">
        <v>3.3888460634219401E-2</v>
      </c>
      <c r="AP13" s="16"/>
      <c r="AQ13" s="16">
        <v>0.108693485658109</v>
      </c>
      <c r="AR13" s="16">
        <v>1.5763332000438699E-2</v>
      </c>
      <c r="AS13" s="16">
        <v>3.56537976314205E-2</v>
      </c>
      <c r="AT13" s="16"/>
      <c r="AU13" s="16">
        <v>4.6232232675920901E-2</v>
      </c>
      <c r="AV13" s="16">
        <v>3.6465809710872203E-2</v>
      </c>
      <c r="AW13" s="16"/>
      <c r="AX13" s="16">
        <v>4.3053083291781501E-2</v>
      </c>
      <c r="AY13" s="16">
        <v>0</v>
      </c>
      <c r="AZ13" s="16"/>
      <c r="BA13" s="16">
        <v>2.5861805023590499E-2</v>
      </c>
      <c r="BB13" s="16">
        <v>0.11554032377052099</v>
      </c>
      <c r="BC13" s="16"/>
      <c r="BD13" s="16">
        <v>4.5011485088362398E-2</v>
      </c>
      <c r="BE13" s="16">
        <v>4.4797142519472699E-2</v>
      </c>
    </row>
    <row r="14" spans="2:57" ht="29" customHeight="1" x14ac:dyDescent="0.35">
      <c r="B14" s="19" t="s">
        <v>158</v>
      </c>
      <c r="C14" s="16">
        <v>1.2841074720023901E-2</v>
      </c>
      <c r="D14" s="16">
        <v>1.01163532611861E-2</v>
      </c>
      <c r="E14" s="16">
        <v>1.64680937731876E-2</v>
      </c>
      <c r="F14" s="16"/>
      <c r="G14" s="16">
        <v>0</v>
      </c>
      <c r="H14" s="16">
        <v>2.0853023845988802E-2</v>
      </c>
      <c r="I14" s="16">
        <v>3.3093759341037199E-2</v>
      </c>
      <c r="J14" s="16">
        <v>0</v>
      </c>
      <c r="K14" s="16">
        <v>0</v>
      </c>
      <c r="L14" s="16">
        <v>0</v>
      </c>
      <c r="M14" s="16"/>
      <c r="N14" s="16">
        <v>1.7532691118412502E-2</v>
      </c>
      <c r="O14" s="16">
        <v>2.07055186129541E-2</v>
      </c>
      <c r="P14" s="16">
        <v>1.52275624271111E-2</v>
      </c>
      <c r="Q14" s="16">
        <v>0</v>
      </c>
      <c r="R14" s="16"/>
      <c r="S14" s="16">
        <v>1.9299045892245199E-2</v>
      </c>
      <c r="T14" s="16">
        <v>6.5486475902090304E-3</v>
      </c>
      <c r="U14" s="16"/>
      <c r="V14" s="16">
        <v>2.0573272694691402E-2</v>
      </c>
      <c r="W14" s="16">
        <v>1.53340807321906E-2</v>
      </c>
      <c r="X14" s="16">
        <v>9.7818530321769192E-3</v>
      </c>
      <c r="Y14" s="16">
        <v>0</v>
      </c>
      <c r="Z14" s="16"/>
      <c r="AA14" s="16">
        <v>1.2804906871070399E-2</v>
      </c>
      <c r="AB14" s="16">
        <v>2.4363231183607299E-2</v>
      </c>
      <c r="AC14" s="16">
        <v>1.8531392654516799E-2</v>
      </c>
      <c r="AD14" s="16">
        <v>1.3011444222579001E-2</v>
      </c>
      <c r="AE14" s="16">
        <v>0</v>
      </c>
      <c r="AF14" s="16">
        <v>0</v>
      </c>
      <c r="AG14" s="16"/>
      <c r="AH14" s="16">
        <v>4.3348135673056103E-3</v>
      </c>
      <c r="AI14" s="16">
        <v>1.5664375045034599E-2</v>
      </c>
      <c r="AJ14" s="16"/>
      <c r="AK14" s="16">
        <v>5.3042624299883302E-3</v>
      </c>
      <c r="AL14" s="16">
        <v>0</v>
      </c>
      <c r="AM14" s="16"/>
      <c r="AN14" s="16">
        <v>5.2758560112180098E-3</v>
      </c>
      <c r="AO14" s="16">
        <v>2.1651650568716901E-2</v>
      </c>
      <c r="AP14" s="16"/>
      <c r="AQ14" s="16">
        <v>0</v>
      </c>
      <c r="AR14" s="16">
        <v>3.1686539782383297E-2</v>
      </c>
      <c r="AS14" s="16">
        <v>0</v>
      </c>
      <c r="AT14" s="16"/>
      <c r="AU14" s="16">
        <v>1.4389085590996499E-2</v>
      </c>
      <c r="AV14" s="16">
        <v>1.14832260226903E-2</v>
      </c>
      <c r="AW14" s="16"/>
      <c r="AX14" s="16">
        <v>1.34694137992645E-2</v>
      </c>
      <c r="AY14" s="16">
        <v>0</v>
      </c>
      <c r="AZ14" s="16"/>
      <c r="BA14" s="16">
        <v>0</v>
      </c>
      <c r="BB14" s="16">
        <v>0</v>
      </c>
      <c r="BC14" s="16"/>
      <c r="BD14" s="16">
        <v>9.0134398711943006E-3</v>
      </c>
      <c r="BE14" s="16">
        <v>2.06568570771966E-2</v>
      </c>
    </row>
    <row r="15" spans="2:57" x14ac:dyDescent="0.35">
      <c r="B15" s="19" t="s">
        <v>110</v>
      </c>
      <c r="C15" s="20">
        <v>2.75216240109982E-2</v>
      </c>
      <c r="D15" s="20">
        <v>9.8166443185754605E-3</v>
      </c>
      <c r="E15" s="20">
        <v>5.0764098968397599E-2</v>
      </c>
      <c r="F15" s="20"/>
      <c r="G15" s="20">
        <v>3.0776226912962799E-2</v>
      </c>
      <c r="H15" s="20">
        <v>1.7688029367130601E-2</v>
      </c>
      <c r="I15" s="20">
        <v>1.33350243559077E-2</v>
      </c>
      <c r="J15" s="20">
        <v>5.2298134773895201E-2</v>
      </c>
      <c r="K15" s="20">
        <v>0</v>
      </c>
      <c r="L15" s="20">
        <v>8.0479132722895794E-2</v>
      </c>
      <c r="M15" s="20"/>
      <c r="N15" s="20">
        <v>9.3771877432721803E-3</v>
      </c>
      <c r="O15" s="20">
        <v>5.18043484648609E-2</v>
      </c>
      <c r="P15" s="20">
        <v>3.7432579388699899E-2</v>
      </c>
      <c r="Q15" s="20">
        <v>8.1061610189453303E-3</v>
      </c>
      <c r="R15" s="20"/>
      <c r="S15" s="20">
        <v>2.2824815250420301E-2</v>
      </c>
      <c r="T15" s="20">
        <v>3.2405249021383302E-2</v>
      </c>
      <c r="U15" s="20"/>
      <c r="V15" s="20">
        <v>3.1234135102320301E-2</v>
      </c>
      <c r="W15" s="20">
        <v>3.2364355537347997E-2</v>
      </c>
      <c r="X15" s="20">
        <v>2.6281753855047999E-2</v>
      </c>
      <c r="Y15" s="20">
        <v>0</v>
      </c>
      <c r="Z15" s="20"/>
      <c r="AA15" s="20">
        <v>3.3932493736641499E-2</v>
      </c>
      <c r="AB15" s="20">
        <v>6.1748253218636202E-2</v>
      </c>
      <c r="AC15" s="20">
        <v>5.5921607549058797E-2</v>
      </c>
      <c r="AD15" s="20">
        <v>5.5661096578998098E-3</v>
      </c>
      <c r="AE15" s="20">
        <v>1.48995754976422E-2</v>
      </c>
      <c r="AF15" s="20">
        <v>0</v>
      </c>
      <c r="AG15" s="20"/>
      <c r="AH15" s="20">
        <v>2.5596215660913201E-2</v>
      </c>
      <c r="AI15" s="20">
        <v>2.95797104662547E-2</v>
      </c>
      <c r="AJ15" s="20"/>
      <c r="AK15" s="20">
        <v>3.7629819823121601E-2</v>
      </c>
      <c r="AL15" s="20">
        <v>2.01311833413148E-2</v>
      </c>
      <c r="AM15" s="20"/>
      <c r="AN15" s="20">
        <v>2.4215176737971501E-2</v>
      </c>
      <c r="AO15" s="20">
        <v>2.9588067568535201E-2</v>
      </c>
      <c r="AP15" s="20"/>
      <c r="AQ15" s="20">
        <v>3.5777272787167802E-2</v>
      </c>
      <c r="AR15" s="20">
        <v>2.9615822856992002E-2</v>
      </c>
      <c r="AS15" s="20">
        <v>1.4748748793961401E-2</v>
      </c>
      <c r="AT15" s="20"/>
      <c r="AU15" s="20">
        <v>4.4896618829357797E-2</v>
      </c>
      <c r="AV15" s="20">
        <v>1.0603714358725799E-2</v>
      </c>
      <c r="AW15" s="20"/>
      <c r="AX15" s="20">
        <v>2.56476217591394E-2</v>
      </c>
      <c r="AY15" s="20">
        <v>9.9341299877536704E-2</v>
      </c>
      <c r="AZ15" s="20"/>
      <c r="BA15" s="20">
        <v>2.6358004850334598E-3</v>
      </c>
      <c r="BB15" s="20">
        <v>2.77952079259687E-2</v>
      </c>
      <c r="BC15" s="20"/>
      <c r="BD15" s="20">
        <v>1.8889226965941801E-2</v>
      </c>
      <c r="BE15" s="20">
        <v>1.8583042118008101E-2</v>
      </c>
    </row>
    <row r="16" spans="2:57" x14ac:dyDescent="0.35">
      <c r="B16" s="21" t="s">
        <v>595</v>
      </c>
    </row>
    <row r="17" spans="2:2" x14ac:dyDescent="0.35">
      <c r="B17" t="s">
        <v>874</v>
      </c>
    </row>
    <row r="18" spans="2:2" x14ac:dyDescent="0.35">
      <c r="B18" t="s">
        <v>526</v>
      </c>
    </row>
    <row r="20" spans="2:2" x14ac:dyDescent="0.35">
      <c r="B20"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dimension ref="B2:BE20"/>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159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17</v>
      </c>
      <c r="D7" s="13">
        <v>14</v>
      </c>
      <c r="E7" s="13">
        <v>3</v>
      </c>
      <c r="F7" s="13"/>
      <c r="G7" s="13">
        <v>1</v>
      </c>
      <c r="H7" s="13">
        <v>6</v>
      </c>
      <c r="I7" s="13">
        <v>5</v>
      </c>
      <c r="J7" s="13">
        <v>2</v>
      </c>
      <c r="K7" s="13">
        <v>2</v>
      </c>
      <c r="L7" s="13">
        <v>1</v>
      </c>
      <c r="M7" s="13"/>
      <c r="N7" s="13">
        <v>4</v>
      </c>
      <c r="O7" s="13">
        <v>3</v>
      </c>
      <c r="P7" s="13">
        <v>5</v>
      </c>
      <c r="Q7" s="13">
        <v>5</v>
      </c>
      <c r="R7" s="13"/>
      <c r="S7" s="13">
        <v>12</v>
      </c>
      <c r="T7" s="13">
        <v>5</v>
      </c>
      <c r="U7" s="13"/>
      <c r="V7" s="13">
        <v>2</v>
      </c>
      <c r="W7" s="13">
        <v>2</v>
      </c>
      <c r="X7" s="13">
        <v>11</v>
      </c>
      <c r="Y7" s="13">
        <v>2</v>
      </c>
      <c r="Z7" s="13"/>
      <c r="AA7" s="13">
        <v>3</v>
      </c>
      <c r="AB7" s="13" t="s">
        <v>544</v>
      </c>
      <c r="AC7" s="13">
        <v>1</v>
      </c>
      <c r="AD7" s="13">
        <v>10</v>
      </c>
      <c r="AE7" s="13">
        <v>3</v>
      </c>
      <c r="AF7" s="13" t="s">
        <v>544</v>
      </c>
      <c r="AG7" s="13"/>
      <c r="AH7" s="13">
        <v>13</v>
      </c>
      <c r="AI7" s="13">
        <v>3</v>
      </c>
      <c r="AJ7" s="13"/>
      <c r="AK7" s="13">
        <v>11</v>
      </c>
      <c r="AL7" s="13">
        <v>3</v>
      </c>
      <c r="AM7" s="13"/>
      <c r="AN7" s="13">
        <v>12</v>
      </c>
      <c r="AO7" s="13">
        <v>4</v>
      </c>
      <c r="AP7" s="13"/>
      <c r="AQ7" s="13">
        <v>6</v>
      </c>
      <c r="AR7" s="13">
        <v>4</v>
      </c>
      <c r="AS7" s="13">
        <v>6</v>
      </c>
      <c r="AT7" s="13"/>
      <c r="AU7" s="13">
        <v>12</v>
      </c>
      <c r="AV7" s="13">
        <v>5</v>
      </c>
      <c r="AW7" s="13"/>
      <c r="AX7" s="13">
        <v>16</v>
      </c>
      <c r="AY7" s="13" t="s">
        <v>544</v>
      </c>
      <c r="AZ7" s="13"/>
      <c r="BA7" s="13">
        <v>14</v>
      </c>
      <c r="BB7" s="13">
        <v>3</v>
      </c>
      <c r="BC7" s="13"/>
      <c r="BD7" s="13">
        <v>9</v>
      </c>
      <c r="BE7" s="13">
        <v>7</v>
      </c>
    </row>
    <row r="8" spans="2:57" ht="30" customHeight="1" x14ac:dyDescent="0.35">
      <c r="B8" s="14" t="s">
        <v>84</v>
      </c>
      <c r="C8" s="14">
        <v>17</v>
      </c>
      <c r="D8" s="14">
        <v>13</v>
      </c>
      <c r="E8" s="14">
        <v>4</v>
      </c>
      <c r="F8" s="14"/>
      <c r="G8" s="14">
        <v>2</v>
      </c>
      <c r="H8" s="14">
        <v>5</v>
      </c>
      <c r="I8" s="14">
        <v>4</v>
      </c>
      <c r="J8" s="14">
        <v>2</v>
      </c>
      <c r="K8" s="14">
        <v>2</v>
      </c>
      <c r="L8" s="14">
        <v>2</v>
      </c>
      <c r="M8" s="14"/>
      <c r="N8" s="14">
        <v>4</v>
      </c>
      <c r="O8" s="14">
        <v>2</v>
      </c>
      <c r="P8" s="14">
        <v>4</v>
      </c>
      <c r="Q8" s="14">
        <v>6</v>
      </c>
      <c r="R8" s="14"/>
      <c r="S8" s="14">
        <v>10</v>
      </c>
      <c r="T8" s="14">
        <v>7</v>
      </c>
      <c r="U8" s="14"/>
      <c r="V8" s="14">
        <v>3</v>
      </c>
      <c r="W8" s="14">
        <v>3</v>
      </c>
      <c r="X8" s="14">
        <v>10</v>
      </c>
      <c r="Y8" s="14">
        <v>2</v>
      </c>
      <c r="Z8" s="14"/>
      <c r="AA8" s="14">
        <v>5</v>
      </c>
      <c r="AB8" s="14" t="s">
        <v>544</v>
      </c>
      <c r="AC8" s="14">
        <v>1</v>
      </c>
      <c r="AD8" s="14">
        <v>8</v>
      </c>
      <c r="AE8" s="14">
        <v>3</v>
      </c>
      <c r="AF8" s="14" t="s">
        <v>544</v>
      </c>
      <c r="AG8" s="14"/>
      <c r="AH8" s="14">
        <v>13</v>
      </c>
      <c r="AI8" s="14">
        <v>3</v>
      </c>
      <c r="AJ8" s="14"/>
      <c r="AK8" s="14">
        <v>10</v>
      </c>
      <c r="AL8" s="14">
        <v>3</v>
      </c>
      <c r="AM8" s="14"/>
      <c r="AN8" s="14">
        <v>12</v>
      </c>
      <c r="AO8" s="14">
        <v>4</v>
      </c>
      <c r="AP8" s="14"/>
      <c r="AQ8" s="14">
        <v>7</v>
      </c>
      <c r="AR8" s="14">
        <v>3</v>
      </c>
      <c r="AS8" s="14">
        <v>5</v>
      </c>
      <c r="AT8" s="14"/>
      <c r="AU8" s="14">
        <v>11</v>
      </c>
      <c r="AV8" s="14">
        <v>6</v>
      </c>
      <c r="AW8" s="14"/>
      <c r="AX8" s="14">
        <v>15</v>
      </c>
      <c r="AY8" s="14" t="s">
        <v>544</v>
      </c>
      <c r="AZ8" s="14"/>
      <c r="BA8" s="14">
        <v>14</v>
      </c>
      <c r="BB8" s="14">
        <v>3</v>
      </c>
      <c r="BC8" s="14"/>
      <c r="BD8" s="14">
        <v>9</v>
      </c>
      <c r="BE8" s="14">
        <v>6</v>
      </c>
    </row>
    <row r="9" spans="2:57" x14ac:dyDescent="0.35">
      <c r="B9" s="19" t="s">
        <v>153</v>
      </c>
      <c r="C9" s="16">
        <v>0.29058561317729498</v>
      </c>
      <c r="D9" s="16">
        <v>0.12680882431915799</v>
      </c>
      <c r="E9" s="16">
        <v>0.78692321195092396</v>
      </c>
      <c r="F9" s="16"/>
      <c r="G9" s="16">
        <v>1</v>
      </c>
      <c r="H9" s="16">
        <v>0</v>
      </c>
      <c r="I9" s="16">
        <v>0.38212937930345697</v>
      </c>
      <c r="J9" s="16">
        <v>0</v>
      </c>
      <c r="K9" s="16">
        <v>0.61666246997402396</v>
      </c>
      <c r="L9" s="16">
        <v>0</v>
      </c>
      <c r="M9" s="16"/>
      <c r="N9" s="16">
        <v>0.45026824574088498</v>
      </c>
      <c r="O9" s="16">
        <v>0</v>
      </c>
      <c r="P9" s="16">
        <v>0</v>
      </c>
      <c r="Q9" s="16">
        <v>0.48885268951001198</v>
      </c>
      <c r="R9" s="16"/>
      <c r="S9" s="16">
        <v>0.26847209844067499</v>
      </c>
      <c r="T9" s="16">
        <v>0.324584070180989</v>
      </c>
      <c r="U9" s="16"/>
      <c r="V9" s="16">
        <v>0.76686209454657905</v>
      </c>
      <c r="W9" s="16">
        <v>0</v>
      </c>
      <c r="X9" s="16">
        <v>0.168775568038671</v>
      </c>
      <c r="Y9" s="16">
        <v>0.61666246997402396</v>
      </c>
      <c r="Z9" s="16"/>
      <c r="AA9" s="16">
        <v>0.68373947075387698</v>
      </c>
      <c r="AB9" s="16" t="s">
        <v>141</v>
      </c>
      <c r="AC9" s="16">
        <v>0</v>
      </c>
      <c r="AD9" s="16">
        <v>0.20322889588623499</v>
      </c>
      <c r="AE9" s="16">
        <v>0</v>
      </c>
      <c r="AF9" s="16" t="s">
        <v>141</v>
      </c>
      <c r="AG9" s="16"/>
      <c r="AH9" s="16">
        <v>0.38100964935187998</v>
      </c>
      <c r="AI9" s="16">
        <v>0</v>
      </c>
      <c r="AJ9" s="16"/>
      <c r="AK9" s="16">
        <v>0.36083666534217801</v>
      </c>
      <c r="AL9" s="16">
        <v>0.34102540700223699</v>
      </c>
      <c r="AM9" s="16"/>
      <c r="AN9" s="16">
        <v>0.42355579911709001</v>
      </c>
      <c r="AO9" s="16">
        <v>0</v>
      </c>
      <c r="AP9" s="16"/>
      <c r="AQ9" s="16">
        <v>0.38534624109129401</v>
      </c>
      <c r="AR9" s="16">
        <v>0</v>
      </c>
      <c r="AS9" s="16">
        <v>0.18016420591316901</v>
      </c>
      <c r="AT9" s="16"/>
      <c r="AU9" s="16">
        <v>0.14541890096518501</v>
      </c>
      <c r="AV9" s="16">
        <v>0.56701309255002197</v>
      </c>
      <c r="AW9" s="16"/>
      <c r="AX9" s="16">
        <v>0.186528495617482</v>
      </c>
      <c r="AY9" s="16" t="s">
        <v>141</v>
      </c>
      <c r="AZ9" s="16"/>
      <c r="BA9" s="16">
        <v>0.35266237772988601</v>
      </c>
      <c r="BB9" s="16">
        <v>0</v>
      </c>
      <c r="BC9" s="16"/>
      <c r="BD9" s="16">
        <v>0.30194370127480702</v>
      </c>
      <c r="BE9" s="16">
        <v>0.148025547526067</v>
      </c>
    </row>
    <row r="10" spans="2:57" x14ac:dyDescent="0.35">
      <c r="B10" s="19" t="s">
        <v>154</v>
      </c>
      <c r="C10" s="16">
        <v>0.232128463467067</v>
      </c>
      <c r="D10" s="16">
        <v>0.30872401948205502</v>
      </c>
      <c r="E10" s="16">
        <v>0</v>
      </c>
      <c r="F10" s="16"/>
      <c r="G10" s="16">
        <v>0</v>
      </c>
      <c r="H10" s="16">
        <v>0.12793487492726999</v>
      </c>
      <c r="I10" s="16">
        <v>0.15369783516811</v>
      </c>
      <c r="J10" s="16">
        <v>1</v>
      </c>
      <c r="K10" s="16">
        <v>0.38333753002597598</v>
      </c>
      <c r="L10" s="16">
        <v>0</v>
      </c>
      <c r="M10" s="16"/>
      <c r="N10" s="16">
        <v>0.168106535606972</v>
      </c>
      <c r="O10" s="16">
        <v>0.30453836379050597</v>
      </c>
      <c r="P10" s="16">
        <v>0.29617003470050202</v>
      </c>
      <c r="Q10" s="16">
        <v>0.203499937220328</v>
      </c>
      <c r="R10" s="16"/>
      <c r="S10" s="16">
        <v>0.25667120191037202</v>
      </c>
      <c r="T10" s="16">
        <v>0.19439519276560899</v>
      </c>
      <c r="U10" s="16"/>
      <c r="V10" s="16">
        <v>0</v>
      </c>
      <c r="W10" s="16">
        <v>0</v>
      </c>
      <c r="X10" s="16">
        <v>0.33681696114345999</v>
      </c>
      <c r="Y10" s="16">
        <v>0.38333753002597598</v>
      </c>
      <c r="Z10" s="16"/>
      <c r="AA10" s="16">
        <v>0</v>
      </c>
      <c r="AB10" s="16" t="s">
        <v>141</v>
      </c>
      <c r="AC10" s="16">
        <v>0</v>
      </c>
      <c r="AD10" s="16">
        <v>0.33148114223820602</v>
      </c>
      <c r="AE10" s="16">
        <v>0.434026251073172</v>
      </c>
      <c r="AF10" s="16" t="s">
        <v>141</v>
      </c>
      <c r="AG10" s="16"/>
      <c r="AH10" s="16">
        <v>0.25220288414374298</v>
      </c>
      <c r="AI10" s="16">
        <v>0.23541979332959601</v>
      </c>
      <c r="AJ10" s="16"/>
      <c r="AK10" s="16">
        <v>0.187053739690315</v>
      </c>
      <c r="AL10" s="16">
        <v>0.201512710560383</v>
      </c>
      <c r="AM10" s="16"/>
      <c r="AN10" s="16">
        <v>0.16869873106170599</v>
      </c>
      <c r="AO10" s="16">
        <v>0.47392997159334899</v>
      </c>
      <c r="AP10" s="16"/>
      <c r="AQ10" s="16">
        <v>0.17662087636341101</v>
      </c>
      <c r="AR10" s="16">
        <v>0.42786600907669697</v>
      </c>
      <c r="AS10" s="16">
        <v>0.24180788561462899</v>
      </c>
      <c r="AT10" s="16"/>
      <c r="AU10" s="16">
        <v>0.29020522866611098</v>
      </c>
      <c r="AV10" s="16">
        <v>0.121538276712434</v>
      </c>
      <c r="AW10" s="16"/>
      <c r="AX10" s="16">
        <v>0.26617713693724299</v>
      </c>
      <c r="AY10" s="16" t="s">
        <v>141</v>
      </c>
      <c r="AZ10" s="16"/>
      <c r="BA10" s="16">
        <v>0.281717236342096</v>
      </c>
      <c r="BB10" s="16">
        <v>0</v>
      </c>
      <c r="BC10" s="16"/>
      <c r="BD10" s="16">
        <v>0.13979834024030999</v>
      </c>
      <c r="BE10" s="16">
        <v>0.40816703938309101</v>
      </c>
    </row>
    <row r="11" spans="2:57" x14ac:dyDescent="0.35">
      <c r="B11" s="19" t="s">
        <v>155</v>
      </c>
      <c r="C11" s="16">
        <v>0.30126271114858699</v>
      </c>
      <c r="D11" s="16">
        <v>0.33036146841262298</v>
      </c>
      <c r="E11" s="16">
        <v>0.21307678804907601</v>
      </c>
      <c r="F11" s="16"/>
      <c r="G11" s="16">
        <v>0</v>
      </c>
      <c r="H11" s="16">
        <v>0.52717527476349701</v>
      </c>
      <c r="I11" s="16">
        <v>0.1885073944805</v>
      </c>
      <c r="J11" s="16">
        <v>0</v>
      </c>
      <c r="K11" s="16">
        <v>0</v>
      </c>
      <c r="L11" s="16">
        <v>1</v>
      </c>
      <c r="M11" s="16"/>
      <c r="N11" s="16">
        <v>0.38162521865214299</v>
      </c>
      <c r="O11" s="16">
        <v>0.69546163620949397</v>
      </c>
      <c r="P11" s="16">
        <v>0.27397546790843202</v>
      </c>
      <c r="Q11" s="16">
        <v>0.124940122648102</v>
      </c>
      <c r="R11" s="16"/>
      <c r="S11" s="16">
        <v>0.29715265748193798</v>
      </c>
      <c r="T11" s="16">
        <v>0.30758171943527202</v>
      </c>
      <c r="U11" s="16"/>
      <c r="V11" s="16">
        <v>0</v>
      </c>
      <c r="W11" s="16">
        <v>0.56764740218627796</v>
      </c>
      <c r="X11" s="16">
        <v>0.37341699747218698</v>
      </c>
      <c r="Y11" s="16">
        <v>0</v>
      </c>
      <c r="Z11" s="16"/>
      <c r="AA11" s="16">
        <v>0.31626052924612302</v>
      </c>
      <c r="AB11" s="16" t="s">
        <v>141</v>
      </c>
      <c r="AC11" s="16">
        <v>0</v>
      </c>
      <c r="AD11" s="16">
        <v>0.23671068588027599</v>
      </c>
      <c r="AE11" s="16">
        <v>0.56597374892682795</v>
      </c>
      <c r="AF11" s="16" t="s">
        <v>141</v>
      </c>
      <c r="AG11" s="16"/>
      <c r="AH11" s="16">
        <v>0.18697981579483899</v>
      </c>
      <c r="AI11" s="16">
        <v>0.53443567663839897</v>
      </c>
      <c r="AJ11" s="16"/>
      <c r="AK11" s="16">
        <v>0.23047507482127899</v>
      </c>
      <c r="AL11" s="16">
        <v>0.45746188243738101</v>
      </c>
      <c r="AM11" s="16"/>
      <c r="AN11" s="16">
        <v>0.207859264017242</v>
      </c>
      <c r="AO11" s="16">
        <v>0.36771889873404601</v>
      </c>
      <c r="AP11" s="16"/>
      <c r="AQ11" s="16">
        <v>0.27945831410309202</v>
      </c>
      <c r="AR11" s="16">
        <v>0</v>
      </c>
      <c r="AS11" s="16">
        <v>0.57802790847220298</v>
      </c>
      <c r="AT11" s="16"/>
      <c r="AU11" s="16">
        <v>0.35522498563565502</v>
      </c>
      <c r="AV11" s="16">
        <v>0.19850736668721999</v>
      </c>
      <c r="AW11" s="16"/>
      <c r="AX11" s="16">
        <v>0.345452017050288</v>
      </c>
      <c r="AY11" s="16" t="s">
        <v>141</v>
      </c>
      <c r="AZ11" s="16"/>
      <c r="BA11" s="16">
        <v>0.36562038592801799</v>
      </c>
      <c r="BB11" s="16">
        <v>0</v>
      </c>
      <c r="BC11" s="16"/>
      <c r="BD11" s="16">
        <v>0.240278505016572</v>
      </c>
      <c r="BE11" s="16">
        <v>0.44380741309084099</v>
      </c>
    </row>
    <row r="12" spans="2:57" x14ac:dyDescent="0.35">
      <c r="B12" s="19" t="s">
        <v>156</v>
      </c>
      <c r="C12" s="16">
        <v>0.176023212207051</v>
      </c>
      <c r="D12" s="16">
        <v>0.234105687786164</v>
      </c>
      <c r="E12" s="16">
        <v>0</v>
      </c>
      <c r="F12" s="16"/>
      <c r="G12" s="16">
        <v>0</v>
      </c>
      <c r="H12" s="16">
        <v>0.34488985030923303</v>
      </c>
      <c r="I12" s="16">
        <v>0.27566539104793197</v>
      </c>
      <c r="J12" s="16">
        <v>0</v>
      </c>
      <c r="K12" s="16">
        <v>0</v>
      </c>
      <c r="L12" s="16">
        <v>0</v>
      </c>
      <c r="M12" s="16"/>
      <c r="N12" s="16">
        <v>0</v>
      </c>
      <c r="O12" s="16">
        <v>0</v>
      </c>
      <c r="P12" s="16">
        <v>0.42985449739106601</v>
      </c>
      <c r="Q12" s="16">
        <v>0.18270725062155799</v>
      </c>
      <c r="R12" s="16"/>
      <c r="S12" s="16">
        <v>0.17770404216701599</v>
      </c>
      <c r="T12" s="16">
        <v>0.17343901761812999</v>
      </c>
      <c r="U12" s="16"/>
      <c r="V12" s="16">
        <v>0.233137905453421</v>
      </c>
      <c r="W12" s="16">
        <v>0.43235259781372198</v>
      </c>
      <c r="X12" s="16">
        <v>0.120990473345682</v>
      </c>
      <c r="Y12" s="16">
        <v>0</v>
      </c>
      <c r="Z12" s="16"/>
      <c r="AA12" s="16">
        <v>0</v>
      </c>
      <c r="AB12" s="16" t="s">
        <v>141</v>
      </c>
      <c r="AC12" s="16">
        <v>1</v>
      </c>
      <c r="AD12" s="16">
        <v>0.22857927599528399</v>
      </c>
      <c r="AE12" s="16">
        <v>0</v>
      </c>
      <c r="AF12" s="16" t="s">
        <v>141</v>
      </c>
      <c r="AG12" s="16"/>
      <c r="AH12" s="16">
        <v>0.179807650709538</v>
      </c>
      <c r="AI12" s="16">
        <v>0.230144530032005</v>
      </c>
      <c r="AJ12" s="16"/>
      <c r="AK12" s="16">
        <v>0.221634520146228</v>
      </c>
      <c r="AL12" s="16">
        <v>0</v>
      </c>
      <c r="AM12" s="16"/>
      <c r="AN12" s="16">
        <v>0.19988620580396199</v>
      </c>
      <c r="AO12" s="16">
        <v>0.15835112967260501</v>
      </c>
      <c r="AP12" s="16"/>
      <c r="AQ12" s="16">
        <v>0.158574568442203</v>
      </c>
      <c r="AR12" s="16">
        <v>0.57213399092330297</v>
      </c>
      <c r="AS12" s="16">
        <v>0</v>
      </c>
      <c r="AT12" s="16"/>
      <c r="AU12" s="16">
        <v>0.20915088473304899</v>
      </c>
      <c r="AV12" s="16">
        <v>0.11294126405032399</v>
      </c>
      <c r="AW12" s="16"/>
      <c r="AX12" s="16">
        <v>0.20184235039498599</v>
      </c>
      <c r="AY12" s="16" t="s">
        <v>141</v>
      </c>
      <c r="AZ12" s="16"/>
      <c r="BA12" s="16">
        <v>0</v>
      </c>
      <c r="BB12" s="16">
        <v>1</v>
      </c>
      <c r="BC12" s="16"/>
      <c r="BD12" s="16">
        <v>0.31797945346831102</v>
      </c>
      <c r="BE12" s="16">
        <v>0</v>
      </c>
    </row>
    <row r="13" spans="2:57" ht="29" customHeight="1" x14ac:dyDescent="0.35">
      <c r="B13" s="19" t="s">
        <v>157</v>
      </c>
      <c r="C13" s="16">
        <v>0</v>
      </c>
      <c r="D13" s="16">
        <v>0</v>
      </c>
      <c r="E13" s="16">
        <v>0</v>
      </c>
      <c r="F13" s="16"/>
      <c r="G13" s="16">
        <v>0</v>
      </c>
      <c r="H13" s="16">
        <v>0</v>
      </c>
      <c r="I13" s="16">
        <v>0</v>
      </c>
      <c r="J13" s="16">
        <v>0</v>
      </c>
      <c r="K13" s="16">
        <v>0</v>
      </c>
      <c r="L13" s="16">
        <v>0</v>
      </c>
      <c r="M13" s="16"/>
      <c r="N13" s="16">
        <v>0</v>
      </c>
      <c r="O13" s="16">
        <v>0</v>
      </c>
      <c r="P13" s="16">
        <v>0</v>
      </c>
      <c r="Q13" s="16">
        <v>0</v>
      </c>
      <c r="R13" s="16"/>
      <c r="S13" s="16">
        <v>0</v>
      </c>
      <c r="T13" s="16">
        <v>0</v>
      </c>
      <c r="U13" s="16"/>
      <c r="V13" s="16">
        <v>0</v>
      </c>
      <c r="W13" s="16">
        <v>0</v>
      </c>
      <c r="X13" s="16">
        <v>0</v>
      </c>
      <c r="Y13" s="16">
        <v>0</v>
      </c>
      <c r="Z13" s="16"/>
      <c r="AA13" s="16">
        <v>0</v>
      </c>
      <c r="AB13" s="16" t="s">
        <v>141</v>
      </c>
      <c r="AC13" s="16">
        <v>0</v>
      </c>
      <c r="AD13" s="16">
        <v>0</v>
      </c>
      <c r="AE13" s="16">
        <v>0</v>
      </c>
      <c r="AF13" s="16" t="s">
        <v>141</v>
      </c>
      <c r="AG13" s="16"/>
      <c r="AH13" s="16">
        <v>0</v>
      </c>
      <c r="AI13" s="16">
        <v>0</v>
      </c>
      <c r="AJ13" s="16"/>
      <c r="AK13" s="16">
        <v>0</v>
      </c>
      <c r="AL13" s="16">
        <v>0</v>
      </c>
      <c r="AM13" s="16"/>
      <c r="AN13" s="16">
        <v>0</v>
      </c>
      <c r="AO13" s="16">
        <v>0</v>
      </c>
      <c r="AP13" s="16"/>
      <c r="AQ13" s="16">
        <v>0</v>
      </c>
      <c r="AR13" s="16">
        <v>0</v>
      </c>
      <c r="AS13" s="16">
        <v>0</v>
      </c>
      <c r="AT13" s="16"/>
      <c r="AU13" s="16">
        <v>0</v>
      </c>
      <c r="AV13" s="16">
        <v>0</v>
      </c>
      <c r="AW13" s="16"/>
      <c r="AX13" s="16">
        <v>0</v>
      </c>
      <c r="AY13" s="16" t="s">
        <v>141</v>
      </c>
      <c r="AZ13" s="16"/>
      <c r="BA13" s="16">
        <v>0</v>
      </c>
      <c r="BB13" s="16">
        <v>0</v>
      </c>
      <c r="BC13" s="16"/>
      <c r="BD13" s="16">
        <v>0</v>
      </c>
      <c r="BE13" s="16">
        <v>0</v>
      </c>
    </row>
    <row r="14" spans="2:57" ht="29" customHeight="1" x14ac:dyDescent="0.35">
      <c r="B14" s="19" t="s">
        <v>158</v>
      </c>
      <c r="C14" s="16">
        <v>0</v>
      </c>
      <c r="D14" s="16">
        <v>0</v>
      </c>
      <c r="E14" s="16">
        <v>0</v>
      </c>
      <c r="F14" s="16"/>
      <c r="G14" s="16">
        <v>0</v>
      </c>
      <c r="H14" s="16">
        <v>0</v>
      </c>
      <c r="I14" s="16">
        <v>0</v>
      </c>
      <c r="J14" s="16">
        <v>0</v>
      </c>
      <c r="K14" s="16">
        <v>0</v>
      </c>
      <c r="L14" s="16">
        <v>0</v>
      </c>
      <c r="M14" s="16"/>
      <c r="N14" s="16">
        <v>0</v>
      </c>
      <c r="O14" s="16">
        <v>0</v>
      </c>
      <c r="P14" s="16">
        <v>0</v>
      </c>
      <c r="Q14" s="16">
        <v>0</v>
      </c>
      <c r="R14" s="16"/>
      <c r="S14" s="16">
        <v>0</v>
      </c>
      <c r="T14" s="16">
        <v>0</v>
      </c>
      <c r="U14" s="16"/>
      <c r="V14" s="16">
        <v>0</v>
      </c>
      <c r="W14" s="16">
        <v>0</v>
      </c>
      <c r="X14" s="16">
        <v>0</v>
      </c>
      <c r="Y14" s="16">
        <v>0</v>
      </c>
      <c r="Z14" s="16"/>
      <c r="AA14" s="16">
        <v>0</v>
      </c>
      <c r="AB14" s="16" t="s">
        <v>141</v>
      </c>
      <c r="AC14" s="16">
        <v>0</v>
      </c>
      <c r="AD14" s="16">
        <v>0</v>
      </c>
      <c r="AE14" s="16">
        <v>0</v>
      </c>
      <c r="AF14" s="16" t="s">
        <v>141</v>
      </c>
      <c r="AG14" s="16"/>
      <c r="AH14" s="16">
        <v>0</v>
      </c>
      <c r="AI14" s="16">
        <v>0</v>
      </c>
      <c r="AJ14" s="16"/>
      <c r="AK14" s="16">
        <v>0</v>
      </c>
      <c r="AL14" s="16">
        <v>0</v>
      </c>
      <c r="AM14" s="16"/>
      <c r="AN14" s="16">
        <v>0</v>
      </c>
      <c r="AO14" s="16">
        <v>0</v>
      </c>
      <c r="AP14" s="16"/>
      <c r="AQ14" s="16">
        <v>0</v>
      </c>
      <c r="AR14" s="16">
        <v>0</v>
      </c>
      <c r="AS14" s="16">
        <v>0</v>
      </c>
      <c r="AT14" s="16"/>
      <c r="AU14" s="16">
        <v>0</v>
      </c>
      <c r="AV14" s="16">
        <v>0</v>
      </c>
      <c r="AW14" s="16"/>
      <c r="AX14" s="16">
        <v>0</v>
      </c>
      <c r="AY14" s="16" t="s">
        <v>141</v>
      </c>
      <c r="AZ14" s="16"/>
      <c r="BA14" s="16">
        <v>0</v>
      </c>
      <c r="BB14" s="16">
        <v>0</v>
      </c>
      <c r="BC14" s="16"/>
      <c r="BD14" s="16">
        <v>0</v>
      </c>
      <c r="BE14" s="16">
        <v>0</v>
      </c>
    </row>
    <row r="15" spans="2:57" x14ac:dyDescent="0.35">
      <c r="B15" s="19" t="s">
        <v>110</v>
      </c>
      <c r="C15" s="20">
        <v>0</v>
      </c>
      <c r="D15" s="20">
        <v>0</v>
      </c>
      <c r="E15" s="20">
        <v>0</v>
      </c>
      <c r="F15" s="20"/>
      <c r="G15" s="20">
        <v>0</v>
      </c>
      <c r="H15" s="20">
        <v>0</v>
      </c>
      <c r="I15" s="20">
        <v>0</v>
      </c>
      <c r="J15" s="20">
        <v>0</v>
      </c>
      <c r="K15" s="20">
        <v>0</v>
      </c>
      <c r="L15" s="20">
        <v>0</v>
      </c>
      <c r="M15" s="20"/>
      <c r="N15" s="20">
        <v>0</v>
      </c>
      <c r="O15" s="20">
        <v>0</v>
      </c>
      <c r="P15" s="20">
        <v>0</v>
      </c>
      <c r="Q15" s="20">
        <v>0</v>
      </c>
      <c r="R15" s="20"/>
      <c r="S15" s="20">
        <v>0</v>
      </c>
      <c r="T15" s="20">
        <v>0</v>
      </c>
      <c r="U15" s="20"/>
      <c r="V15" s="20">
        <v>0</v>
      </c>
      <c r="W15" s="20">
        <v>0</v>
      </c>
      <c r="X15" s="20">
        <v>0</v>
      </c>
      <c r="Y15" s="20">
        <v>0</v>
      </c>
      <c r="Z15" s="20"/>
      <c r="AA15" s="20">
        <v>0</v>
      </c>
      <c r="AB15" s="20" t="s">
        <v>141</v>
      </c>
      <c r="AC15" s="20">
        <v>0</v>
      </c>
      <c r="AD15" s="20">
        <v>0</v>
      </c>
      <c r="AE15" s="20">
        <v>0</v>
      </c>
      <c r="AF15" s="20" t="s">
        <v>141</v>
      </c>
      <c r="AG15" s="20"/>
      <c r="AH15" s="20">
        <v>0</v>
      </c>
      <c r="AI15" s="20">
        <v>0</v>
      </c>
      <c r="AJ15" s="20"/>
      <c r="AK15" s="20">
        <v>0</v>
      </c>
      <c r="AL15" s="20">
        <v>0</v>
      </c>
      <c r="AM15" s="20"/>
      <c r="AN15" s="20">
        <v>0</v>
      </c>
      <c r="AO15" s="20">
        <v>0</v>
      </c>
      <c r="AP15" s="20"/>
      <c r="AQ15" s="20">
        <v>0</v>
      </c>
      <c r="AR15" s="20">
        <v>0</v>
      </c>
      <c r="AS15" s="20">
        <v>0</v>
      </c>
      <c r="AT15" s="20"/>
      <c r="AU15" s="20">
        <v>0</v>
      </c>
      <c r="AV15" s="20">
        <v>0</v>
      </c>
      <c r="AW15" s="20"/>
      <c r="AX15" s="20">
        <v>0</v>
      </c>
      <c r="AY15" s="20" t="s">
        <v>141</v>
      </c>
      <c r="AZ15" s="20"/>
      <c r="BA15" s="20">
        <v>0</v>
      </c>
      <c r="BB15" s="20">
        <v>0</v>
      </c>
      <c r="BC15" s="20"/>
      <c r="BD15" s="20">
        <v>0</v>
      </c>
      <c r="BE15" s="20">
        <v>0</v>
      </c>
    </row>
    <row r="16" spans="2:57" x14ac:dyDescent="0.35">
      <c r="B16" s="21" t="s">
        <v>596</v>
      </c>
    </row>
    <row r="17" spans="2:2" x14ac:dyDescent="0.35">
      <c r="B17" t="s">
        <v>874</v>
      </c>
    </row>
    <row r="18" spans="2:2" x14ac:dyDescent="0.35">
      <c r="B18" t="s">
        <v>526</v>
      </c>
    </row>
    <row r="20" spans="2:2" x14ac:dyDescent="0.35">
      <c r="B20"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dimension ref="B2:BE20"/>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160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160</v>
      </c>
      <c r="D7" s="13">
        <v>98</v>
      </c>
      <c r="E7" s="13">
        <v>62</v>
      </c>
      <c r="F7" s="13"/>
      <c r="G7" s="13">
        <v>14</v>
      </c>
      <c r="H7" s="13">
        <v>43</v>
      </c>
      <c r="I7" s="13">
        <v>38</v>
      </c>
      <c r="J7" s="13">
        <v>31</v>
      </c>
      <c r="K7" s="13">
        <v>25</v>
      </c>
      <c r="L7" s="13">
        <v>9</v>
      </c>
      <c r="M7" s="13"/>
      <c r="N7" s="13">
        <v>29</v>
      </c>
      <c r="O7" s="13">
        <v>33</v>
      </c>
      <c r="P7" s="13">
        <v>58</v>
      </c>
      <c r="Q7" s="13">
        <v>40</v>
      </c>
      <c r="R7" s="13"/>
      <c r="S7" s="13">
        <v>104</v>
      </c>
      <c r="T7" s="13">
        <v>56</v>
      </c>
      <c r="U7" s="13"/>
      <c r="V7" s="13">
        <v>24</v>
      </c>
      <c r="W7" s="13">
        <v>53</v>
      </c>
      <c r="X7" s="13">
        <v>66</v>
      </c>
      <c r="Y7" s="13">
        <v>17</v>
      </c>
      <c r="Z7" s="13"/>
      <c r="AA7" s="13">
        <v>28</v>
      </c>
      <c r="AB7" s="13">
        <v>30</v>
      </c>
      <c r="AC7" s="13">
        <v>16</v>
      </c>
      <c r="AD7" s="13">
        <v>51</v>
      </c>
      <c r="AE7" s="13">
        <v>25</v>
      </c>
      <c r="AF7" s="13">
        <v>10</v>
      </c>
      <c r="AG7" s="13"/>
      <c r="AH7" s="13">
        <v>98</v>
      </c>
      <c r="AI7" s="13">
        <v>42</v>
      </c>
      <c r="AJ7" s="13"/>
      <c r="AK7" s="13">
        <v>83</v>
      </c>
      <c r="AL7" s="13">
        <v>40</v>
      </c>
      <c r="AM7" s="13"/>
      <c r="AN7" s="13">
        <v>82</v>
      </c>
      <c r="AO7" s="13">
        <v>53</v>
      </c>
      <c r="AP7" s="13"/>
      <c r="AQ7" s="13">
        <v>33</v>
      </c>
      <c r="AR7" s="13">
        <v>62</v>
      </c>
      <c r="AS7" s="13">
        <v>61</v>
      </c>
      <c r="AT7" s="13"/>
      <c r="AU7" s="13">
        <v>91</v>
      </c>
      <c r="AV7" s="13">
        <v>69</v>
      </c>
      <c r="AW7" s="13"/>
      <c r="AX7" s="13">
        <v>152</v>
      </c>
      <c r="AY7" s="13">
        <v>7</v>
      </c>
      <c r="AZ7" s="13"/>
      <c r="BA7" s="13">
        <v>127</v>
      </c>
      <c r="BB7" s="13">
        <v>33</v>
      </c>
      <c r="BC7" s="13"/>
      <c r="BD7" s="13">
        <v>89</v>
      </c>
      <c r="BE7" s="13">
        <v>61</v>
      </c>
    </row>
    <row r="8" spans="2:57" ht="30" customHeight="1" x14ac:dyDescent="0.35">
      <c r="B8" s="14" t="s">
        <v>84</v>
      </c>
      <c r="C8" s="14">
        <v>157</v>
      </c>
      <c r="D8" s="14">
        <v>94</v>
      </c>
      <c r="E8" s="14">
        <v>62</v>
      </c>
      <c r="F8" s="14"/>
      <c r="G8" s="14">
        <v>11</v>
      </c>
      <c r="H8" s="14">
        <v>43</v>
      </c>
      <c r="I8" s="14">
        <v>39</v>
      </c>
      <c r="J8" s="14">
        <v>31</v>
      </c>
      <c r="K8" s="14">
        <v>24</v>
      </c>
      <c r="L8" s="14">
        <v>8</v>
      </c>
      <c r="M8" s="14"/>
      <c r="N8" s="14">
        <v>25</v>
      </c>
      <c r="O8" s="14">
        <v>30</v>
      </c>
      <c r="P8" s="14">
        <v>54</v>
      </c>
      <c r="Q8" s="14">
        <v>48</v>
      </c>
      <c r="R8" s="14"/>
      <c r="S8" s="14">
        <v>84</v>
      </c>
      <c r="T8" s="14">
        <v>73</v>
      </c>
      <c r="U8" s="14"/>
      <c r="V8" s="14">
        <v>25</v>
      </c>
      <c r="W8" s="14">
        <v>56</v>
      </c>
      <c r="X8" s="14">
        <v>61</v>
      </c>
      <c r="Y8" s="14">
        <v>14</v>
      </c>
      <c r="Z8" s="14"/>
      <c r="AA8" s="14">
        <v>40</v>
      </c>
      <c r="AB8" s="14">
        <v>25</v>
      </c>
      <c r="AC8" s="14">
        <v>17</v>
      </c>
      <c r="AD8" s="14">
        <v>45</v>
      </c>
      <c r="AE8" s="14">
        <v>21</v>
      </c>
      <c r="AF8" s="14">
        <v>8</v>
      </c>
      <c r="AG8" s="14"/>
      <c r="AH8" s="14">
        <v>94</v>
      </c>
      <c r="AI8" s="14">
        <v>42</v>
      </c>
      <c r="AJ8" s="14"/>
      <c r="AK8" s="14">
        <v>80</v>
      </c>
      <c r="AL8" s="14">
        <v>39</v>
      </c>
      <c r="AM8" s="14"/>
      <c r="AN8" s="14">
        <v>79</v>
      </c>
      <c r="AO8" s="14">
        <v>52</v>
      </c>
      <c r="AP8" s="14"/>
      <c r="AQ8" s="14">
        <v>32</v>
      </c>
      <c r="AR8" s="14">
        <v>63</v>
      </c>
      <c r="AS8" s="14">
        <v>58</v>
      </c>
      <c r="AT8" s="14"/>
      <c r="AU8" s="14">
        <v>88</v>
      </c>
      <c r="AV8" s="14">
        <v>69</v>
      </c>
      <c r="AW8" s="14"/>
      <c r="AX8" s="14">
        <v>149</v>
      </c>
      <c r="AY8" s="14">
        <v>7</v>
      </c>
      <c r="AZ8" s="14"/>
      <c r="BA8" s="14">
        <v>123</v>
      </c>
      <c r="BB8" s="14">
        <v>34</v>
      </c>
      <c r="BC8" s="14"/>
      <c r="BD8" s="14">
        <v>91</v>
      </c>
      <c r="BE8" s="14">
        <v>56</v>
      </c>
    </row>
    <row r="9" spans="2:57" x14ac:dyDescent="0.35">
      <c r="B9" s="19" t="s">
        <v>153</v>
      </c>
      <c r="C9" s="16">
        <v>0.17691135868957999</v>
      </c>
      <c r="D9" s="16">
        <v>0.155591835597677</v>
      </c>
      <c r="E9" s="16">
        <v>0.209106157712489</v>
      </c>
      <c r="F9" s="16"/>
      <c r="G9" s="16">
        <v>5.6114374871767098E-2</v>
      </c>
      <c r="H9" s="16">
        <v>0.15956360247783399</v>
      </c>
      <c r="I9" s="16">
        <v>0.20400472937326899</v>
      </c>
      <c r="J9" s="16">
        <v>0.24815409935845401</v>
      </c>
      <c r="K9" s="16">
        <v>7.0893136496752607E-2</v>
      </c>
      <c r="L9" s="16">
        <v>0.34787454576576399</v>
      </c>
      <c r="M9" s="16"/>
      <c r="N9" s="16">
        <v>0.24517958100808901</v>
      </c>
      <c r="O9" s="16">
        <v>0.198307035224013</v>
      </c>
      <c r="P9" s="16">
        <v>0.20336511013891401</v>
      </c>
      <c r="Q9" s="16">
        <v>9.8410645398772797E-2</v>
      </c>
      <c r="R9" s="16"/>
      <c r="S9" s="16">
        <v>0.185055440678979</v>
      </c>
      <c r="T9" s="16">
        <v>0.16756908083507299</v>
      </c>
      <c r="U9" s="16"/>
      <c r="V9" s="16">
        <v>0.155340923560286</v>
      </c>
      <c r="W9" s="16">
        <v>0.144350569414643</v>
      </c>
      <c r="X9" s="16">
        <v>0.205086742144306</v>
      </c>
      <c r="Y9" s="16">
        <v>0.224171199095823</v>
      </c>
      <c r="Z9" s="16"/>
      <c r="AA9" s="16">
        <v>0.157647604078717</v>
      </c>
      <c r="AB9" s="16">
        <v>0.35515620009544202</v>
      </c>
      <c r="AC9" s="16">
        <v>0.113555118997211</v>
      </c>
      <c r="AD9" s="16">
        <v>0.13787496476073699</v>
      </c>
      <c r="AE9" s="16">
        <v>0.16530204362218401</v>
      </c>
      <c r="AF9" s="16">
        <v>0.10934054620872501</v>
      </c>
      <c r="AG9" s="16"/>
      <c r="AH9" s="16">
        <v>0.19469374582769</v>
      </c>
      <c r="AI9" s="16">
        <v>0.120813638611401</v>
      </c>
      <c r="AJ9" s="16"/>
      <c r="AK9" s="16">
        <v>0.18667641071398899</v>
      </c>
      <c r="AL9" s="16">
        <v>0.15412077351339901</v>
      </c>
      <c r="AM9" s="16"/>
      <c r="AN9" s="16">
        <v>0.18597292204225199</v>
      </c>
      <c r="AO9" s="16">
        <v>0.17541871352885</v>
      </c>
      <c r="AP9" s="16"/>
      <c r="AQ9" s="16">
        <v>0.15604666178260099</v>
      </c>
      <c r="AR9" s="16">
        <v>0.18512381569317601</v>
      </c>
      <c r="AS9" s="16">
        <v>0.150078958801655</v>
      </c>
      <c r="AT9" s="16"/>
      <c r="AU9" s="16">
        <v>0.10798774115422299</v>
      </c>
      <c r="AV9" s="16">
        <v>0.26491833269870002</v>
      </c>
      <c r="AW9" s="16"/>
      <c r="AX9" s="16">
        <v>0.17521852955995501</v>
      </c>
      <c r="AY9" s="16">
        <v>8.2829295759909299E-2</v>
      </c>
      <c r="AZ9" s="16"/>
      <c r="BA9" s="16">
        <v>0.225824674867692</v>
      </c>
      <c r="BB9" s="16">
        <v>0</v>
      </c>
      <c r="BC9" s="16"/>
      <c r="BD9" s="16">
        <v>0.16988484677857399</v>
      </c>
      <c r="BE9" s="16">
        <v>0.170208353110015</v>
      </c>
    </row>
    <row r="10" spans="2:57" x14ac:dyDescent="0.35">
      <c r="B10" s="19" t="s">
        <v>154</v>
      </c>
      <c r="C10" s="16">
        <v>0.18176519878233699</v>
      </c>
      <c r="D10" s="16">
        <v>0.20980427947944899</v>
      </c>
      <c r="E10" s="16">
        <v>0.13942313681691401</v>
      </c>
      <c r="F10" s="16"/>
      <c r="G10" s="16">
        <v>0.31479997149844902</v>
      </c>
      <c r="H10" s="16">
        <v>0.206782505754176</v>
      </c>
      <c r="I10" s="16">
        <v>0.116239006511744</v>
      </c>
      <c r="J10" s="16">
        <v>0.191833984559066</v>
      </c>
      <c r="K10" s="16">
        <v>0.229308977195604</v>
      </c>
      <c r="L10" s="16">
        <v>0</v>
      </c>
      <c r="M10" s="16"/>
      <c r="N10" s="16">
        <v>0.17235744445538501</v>
      </c>
      <c r="O10" s="16">
        <v>0.18997650894377799</v>
      </c>
      <c r="P10" s="16">
        <v>0.20265370690257201</v>
      </c>
      <c r="Q10" s="16">
        <v>0.15807765841870999</v>
      </c>
      <c r="R10" s="16"/>
      <c r="S10" s="16">
        <v>0.23865369908137801</v>
      </c>
      <c r="T10" s="16">
        <v>0.116506993227475</v>
      </c>
      <c r="U10" s="16"/>
      <c r="V10" s="16">
        <v>0.100100186411354</v>
      </c>
      <c r="W10" s="16">
        <v>0.229896298515117</v>
      </c>
      <c r="X10" s="16">
        <v>0.14974372562829599</v>
      </c>
      <c r="Y10" s="16">
        <v>0.27520873790185701</v>
      </c>
      <c r="Z10" s="16"/>
      <c r="AA10" s="16">
        <v>8.4528864051523295E-2</v>
      </c>
      <c r="AB10" s="16">
        <v>0.104239247477403</v>
      </c>
      <c r="AC10" s="16">
        <v>0.260274921050759</v>
      </c>
      <c r="AD10" s="16">
        <v>0.173999552628577</v>
      </c>
      <c r="AE10" s="16">
        <v>0.30547039377586599</v>
      </c>
      <c r="AF10" s="16">
        <v>0.44286249549162099</v>
      </c>
      <c r="AG10" s="16"/>
      <c r="AH10" s="16">
        <v>0.215311512626531</v>
      </c>
      <c r="AI10" s="16">
        <v>0.17743915709253799</v>
      </c>
      <c r="AJ10" s="16"/>
      <c r="AK10" s="16">
        <v>0.204649395613651</v>
      </c>
      <c r="AL10" s="16">
        <v>0.240691631379857</v>
      </c>
      <c r="AM10" s="16"/>
      <c r="AN10" s="16">
        <v>0.21195054369305399</v>
      </c>
      <c r="AO10" s="16">
        <v>0.16760329768490501</v>
      </c>
      <c r="AP10" s="16"/>
      <c r="AQ10" s="16">
        <v>0.199404571217773</v>
      </c>
      <c r="AR10" s="16">
        <v>0.15778692752623</v>
      </c>
      <c r="AS10" s="16">
        <v>0.208605034583462</v>
      </c>
      <c r="AT10" s="16"/>
      <c r="AU10" s="16">
        <v>0.16402294337998599</v>
      </c>
      <c r="AV10" s="16">
        <v>0.204419874579887</v>
      </c>
      <c r="AW10" s="16"/>
      <c r="AX10" s="16">
        <v>0.18472016439782701</v>
      </c>
      <c r="AY10" s="16">
        <v>0.14578098610249601</v>
      </c>
      <c r="AZ10" s="16"/>
      <c r="BA10" s="16">
        <v>0.23202052836701401</v>
      </c>
      <c r="BB10" s="16">
        <v>0</v>
      </c>
      <c r="BC10" s="16"/>
      <c r="BD10" s="16">
        <v>0.16439090366143499</v>
      </c>
      <c r="BE10" s="16">
        <v>0.24256500850848201</v>
      </c>
    </row>
    <row r="11" spans="2:57" x14ac:dyDescent="0.35">
      <c r="B11" s="19" t="s">
        <v>155</v>
      </c>
      <c r="C11" s="16">
        <v>0.36496877759200402</v>
      </c>
      <c r="D11" s="16">
        <v>0.354879932427834</v>
      </c>
      <c r="E11" s="16">
        <v>0.380204031262246</v>
      </c>
      <c r="F11" s="16"/>
      <c r="G11" s="16">
        <v>0.10126458116871501</v>
      </c>
      <c r="H11" s="16">
        <v>0.31010836390150898</v>
      </c>
      <c r="I11" s="16">
        <v>0.45816818387915598</v>
      </c>
      <c r="J11" s="16">
        <v>0.369447638716983</v>
      </c>
      <c r="K11" s="16">
        <v>0.38841626413253</v>
      </c>
      <c r="L11" s="16">
        <v>0.481544530704545</v>
      </c>
      <c r="M11" s="16"/>
      <c r="N11" s="16">
        <v>0.35996908673699801</v>
      </c>
      <c r="O11" s="16">
        <v>0.33805922166890801</v>
      </c>
      <c r="P11" s="16">
        <v>0.320811374292166</v>
      </c>
      <c r="Q11" s="16">
        <v>0.43394816250022999</v>
      </c>
      <c r="R11" s="16"/>
      <c r="S11" s="16">
        <v>0.28412309039543798</v>
      </c>
      <c r="T11" s="16">
        <v>0.45770886470213401</v>
      </c>
      <c r="U11" s="16"/>
      <c r="V11" s="16">
        <v>0.36167012519392899</v>
      </c>
      <c r="W11" s="16">
        <v>0.37872968948105701</v>
      </c>
      <c r="X11" s="16">
        <v>0.366730754589357</v>
      </c>
      <c r="Y11" s="16">
        <v>0.30846429466935599</v>
      </c>
      <c r="Z11" s="16"/>
      <c r="AA11" s="16">
        <v>0.41722236350581698</v>
      </c>
      <c r="AB11" s="16">
        <v>0.30023626675360099</v>
      </c>
      <c r="AC11" s="16">
        <v>0.25945402159860598</v>
      </c>
      <c r="AD11" s="16">
        <v>0.359377462887355</v>
      </c>
      <c r="AE11" s="16">
        <v>0.434107439378076</v>
      </c>
      <c r="AF11" s="16">
        <v>0.37289305930736899</v>
      </c>
      <c r="AG11" s="16"/>
      <c r="AH11" s="16">
        <v>0.40472223776849298</v>
      </c>
      <c r="AI11" s="16">
        <v>0.34749325392541502</v>
      </c>
      <c r="AJ11" s="16"/>
      <c r="AK11" s="16">
        <v>0.38500558388115702</v>
      </c>
      <c r="AL11" s="16">
        <v>0.29436011729067402</v>
      </c>
      <c r="AM11" s="16"/>
      <c r="AN11" s="16">
        <v>0.42170908653091599</v>
      </c>
      <c r="AO11" s="16">
        <v>0.33236496940021798</v>
      </c>
      <c r="AP11" s="16"/>
      <c r="AQ11" s="16">
        <v>0.50859169660180603</v>
      </c>
      <c r="AR11" s="16">
        <v>0.31581486430014299</v>
      </c>
      <c r="AS11" s="16">
        <v>0.34057819568130798</v>
      </c>
      <c r="AT11" s="16"/>
      <c r="AU11" s="16">
        <v>0.422563074015257</v>
      </c>
      <c r="AV11" s="16">
        <v>0.29142795182506698</v>
      </c>
      <c r="AW11" s="16"/>
      <c r="AX11" s="16">
        <v>0.36156052438987102</v>
      </c>
      <c r="AY11" s="16">
        <v>0.49814222085297599</v>
      </c>
      <c r="AZ11" s="16"/>
      <c r="BA11" s="16">
        <v>0.46587712709386198</v>
      </c>
      <c r="BB11" s="16">
        <v>0</v>
      </c>
      <c r="BC11" s="16"/>
      <c r="BD11" s="16">
        <v>0.38068985992512899</v>
      </c>
      <c r="BE11" s="16">
        <v>0.34455564285016699</v>
      </c>
    </row>
    <row r="12" spans="2:57" x14ac:dyDescent="0.35">
      <c r="B12" s="19" t="s">
        <v>156</v>
      </c>
      <c r="C12" s="16">
        <v>0.220037223997786</v>
      </c>
      <c r="D12" s="16">
        <v>0.23215560963259699</v>
      </c>
      <c r="E12" s="16">
        <v>0.20173714344190199</v>
      </c>
      <c r="F12" s="16"/>
      <c r="G12" s="16">
        <v>0.34228578708542201</v>
      </c>
      <c r="H12" s="16">
        <v>0.24434553614906299</v>
      </c>
      <c r="I12" s="16">
        <v>0.17827041949053099</v>
      </c>
      <c r="J12" s="16">
        <v>0.157944972645021</v>
      </c>
      <c r="K12" s="16">
        <v>0.28502286308275798</v>
      </c>
      <c r="L12" s="16">
        <v>0.17058092352969101</v>
      </c>
      <c r="M12" s="16"/>
      <c r="N12" s="16">
        <v>0.19688804286614001</v>
      </c>
      <c r="O12" s="16">
        <v>0.19062650952750901</v>
      </c>
      <c r="P12" s="16">
        <v>0.24557603570297401</v>
      </c>
      <c r="Q12" s="16">
        <v>0.22186840230426899</v>
      </c>
      <c r="R12" s="16"/>
      <c r="S12" s="16">
        <v>0.244857144828623</v>
      </c>
      <c r="T12" s="16">
        <v>0.191565679012068</v>
      </c>
      <c r="U12" s="16"/>
      <c r="V12" s="16">
        <v>0.28117098840941401</v>
      </c>
      <c r="W12" s="16">
        <v>0.21050082599998801</v>
      </c>
      <c r="X12" s="16">
        <v>0.22021737305335301</v>
      </c>
      <c r="Y12" s="16">
        <v>0.14701654342654699</v>
      </c>
      <c r="Z12" s="16"/>
      <c r="AA12" s="16">
        <v>0.30050670638826799</v>
      </c>
      <c r="AB12" s="16">
        <v>0.118306533362836</v>
      </c>
      <c r="AC12" s="16">
        <v>0.314812351781598</v>
      </c>
      <c r="AD12" s="16">
        <v>0.26929159585017398</v>
      </c>
      <c r="AE12" s="16">
        <v>9.5120123223874101E-2</v>
      </c>
      <c r="AF12" s="16">
        <v>0</v>
      </c>
      <c r="AG12" s="16"/>
      <c r="AH12" s="16">
        <v>0.125957828626552</v>
      </c>
      <c r="AI12" s="16">
        <v>0.30114003803250899</v>
      </c>
      <c r="AJ12" s="16"/>
      <c r="AK12" s="16">
        <v>0.14488206754212099</v>
      </c>
      <c r="AL12" s="16">
        <v>0.26952858267318602</v>
      </c>
      <c r="AM12" s="16"/>
      <c r="AN12" s="16">
        <v>0.13482244593836201</v>
      </c>
      <c r="AO12" s="16">
        <v>0.28466985351070401</v>
      </c>
      <c r="AP12" s="16"/>
      <c r="AQ12" s="16">
        <v>5.62367478963351E-2</v>
      </c>
      <c r="AR12" s="16">
        <v>0.27474308416562998</v>
      </c>
      <c r="AS12" s="16">
        <v>0.26525329732884501</v>
      </c>
      <c r="AT12" s="16"/>
      <c r="AU12" s="16">
        <v>0.25303049731949301</v>
      </c>
      <c r="AV12" s="16">
        <v>0.177908875957874</v>
      </c>
      <c r="AW12" s="16"/>
      <c r="AX12" s="16">
        <v>0.219213805794121</v>
      </c>
      <c r="AY12" s="16">
        <v>0.273247497284619</v>
      </c>
      <c r="AZ12" s="16"/>
      <c r="BA12" s="16">
        <v>6.2407234051456602E-2</v>
      </c>
      <c r="BB12" s="16">
        <v>0.79015877515340105</v>
      </c>
      <c r="BC12" s="16"/>
      <c r="BD12" s="16">
        <v>0.26323752500056102</v>
      </c>
      <c r="BE12" s="16">
        <v>0.17673665833385599</v>
      </c>
    </row>
    <row r="13" spans="2:57" ht="29" customHeight="1" x14ac:dyDescent="0.35">
      <c r="B13" s="19" t="s">
        <v>157</v>
      </c>
      <c r="C13" s="16">
        <v>4.5451322731395398E-2</v>
      </c>
      <c r="D13" s="16">
        <v>4.75683428624432E-2</v>
      </c>
      <c r="E13" s="16">
        <v>4.2254392042433503E-2</v>
      </c>
      <c r="F13" s="16"/>
      <c r="G13" s="16">
        <v>0.18553528537564701</v>
      </c>
      <c r="H13" s="16">
        <v>7.91999917174184E-2</v>
      </c>
      <c r="I13" s="16">
        <v>0</v>
      </c>
      <c r="J13" s="16">
        <v>3.26193047204755E-2</v>
      </c>
      <c r="K13" s="16">
        <v>2.6358759092356E-2</v>
      </c>
      <c r="L13" s="16">
        <v>0</v>
      </c>
      <c r="M13" s="16"/>
      <c r="N13" s="16">
        <v>2.5605844933387599E-2</v>
      </c>
      <c r="O13" s="16">
        <v>8.3030724635791003E-2</v>
      </c>
      <c r="P13" s="16">
        <v>2.7593772963374098E-2</v>
      </c>
      <c r="Q13" s="16">
        <v>5.2192485971593303E-2</v>
      </c>
      <c r="R13" s="16"/>
      <c r="S13" s="16">
        <v>4.73106250155821E-2</v>
      </c>
      <c r="T13" s="16">
        <v>4.3318471100357997E-2</v>
      </c>
      <c r="U13" s="16"/>
      <c r="V13" s="16">
        <v>0.101717776425016</v>
      </c>
      <c r="W13" s="16">
        <v>3.6522616589195298E-2</v>
      </c>
      <c r="X13" s="16">
        <v>3.0238380865159401E-2</v>
      </c>
      <c r="Y13" s="16">
        <v>4.5139224906417197E-2</v>
      </c>
      <c r="Z13" s="16"/>
      <c r="AA13" s="16">
        <v>4.00944619756744E-2</v>
      </c>
      <c r="AB13" s="16">
        <v>0.122061752310717</v>
      </c>
      <c r="AC13" s="16">
        <v>5.1903586571826497E-2</v>
      </c>
      <c r="AD13" s="16">
        <v>2.1413526997863301E-2</v>
      </c>
      <c r="AE13" s="16">
        <v>0</v>
      </c>
      <c r="AF13" s="16">
        <v>7.4903898992284307E-2</v>
      </c>
      <c r="AG13" s="16"/>
      <c r="AH13" s="16">
        <v>4.1273163499180497E-2</v>
      </c>
      <c r="AI13" s="16">
        <v>5.3113912338136698E-2</v>
      </c>
      <c r="AJ13" s="16"/>
      <c r="AK13" s="16">
        <v>5.76041445933256E-2</v>
      </c>
      <c r="AL13" s="16">
        <v>4.1298895142882999E-2</v>
      </c>
      <c r="AM13" s="16"/>
      <c r="AN13" s="16">
        <v>2.40354740286195E-2</v>
      </c>
      <c r="AO13" s="16">
        <v>3.99431658753229E-2</v>
      </c>
      <c r="AP13" s="16"/>
      <c r="AQ13" s="16">
        <v>2.7193913619307099E-2</v>
      </c>
      <c r="AR13" s="16">
        <v>6.6531308314820695E-2</v>
      </c>
      <c r="AS13" s="16">
        <v>3.54845136047299E-2</v>
      </c>
      <c r="AT13" s="16"/>
      <c r="AU13" s="16">
        <v>5.2395744131040402E-2</v>
      </c>
      <c r="AV13" s="16">
        <v>3.6584151571764603E-2</v>
      </c>
      <c r="AW13" s="16"/>
      <c r="AX13" s="16">
        <v>4.7847903395562302E-2</v>
      </c>
      <c r="AY13" s="16">
        <v>0</v>
      </c>
      <c r="AZ13" s="16"/>
      <c r="BA13" s="16">
        <v>0</v>
      </c>
      <c r="BB13" s="16">
        <v>0.20984122484659901</v>
      </c>
      <c r="BC13" s="16"/>
      <c r="BD13" s="16">
        <v>2.1796864634301701E-2</v>
      </c>
      <c r="BE13" s="16">
        <v>3.5459353706427103E-2</v>
      </c>
    </row>
    <row r="14" spans="2:57" ht="29" customHeight="1" x14ac:dyDescent="0.35">
      <c r="B14" s="19" t="s">
        <v>158</v>
      </c>
      <c r="C14" s="16">
        <v>0</v>
      </c>
      <c r="D14" s="16">
        <v>0</v>
      </c>
      <c r="E14" s="16">
        <v>0</v>
      </c>
      <c r="F14" s="16"/>
      <c r="G14" s="16">
        <v>0</v>
      </c>
      <c r="H14" s="16">
        <v>0</v>
      </c>
      <c r="I14" s="16">
        <v>0</v>
      </c>
      <c r="J14" s="16">
        <v>0</v>
      </c>
      <c r="K14" s="16">
        <v>0</v>
      </c>
      <c r="L14" s="16">
        <v>0</v>
      </c>
      <c r="M14" s="16"/>
      <c r="N14" s="16">
        <v>0</v>
      </c>
      <c r="O14" s="16">
        <v>0</v>
      </c>
      <c r="P14" s="16">
        <v>0</v>
      </c>
      <c r="Q14" s="16">
        <v>0</v>
      </c>
      <c r="R14" s="16"/>
      <c r="S14" s="16">
        <v>0</v>
      </c>
      <c r="T14" s="16">
        <v>0</v>
      </c>
      <c r="U14" s="16"/>
      <c r="V14" s="16">
        <v>0</v>
      </c>
      <c r="W14" s="16">
        <v>0</v>
      </c>
      <c r="X14" s="16">
        <v>0</v>
      </c>
      <c r="Y14" s="16">
        <v>0</v>
      </c>
      <c r="Z14" s="16"/>
      <c r="AA14" s="16">
        <v>0</v>
      </c>
      <c r="AB14" s="16">
        <v>0</v>
      </c>
      <c r="AC14" s="16">
        <v>0</v>
      </c>
      <c r="AD14" s="16">
        <v>0</v>
      </c>
      <c r="AE14" s="16">
        <v>0</v>
      </c>
      <c r="AF14" s="16">
        <v>0</v>
      </c>
      <c r="AG14" s="16"/>
      <c r="AH14" s="16">
        <v>0</v>
      </c>
      <c r="AI14" s="16">
        <v>0</v>
      </c>
      <c r="AJ14" s="16"/>
      <c r="AK14" s="16">
        <v>0</v>
      </c>
      <c r="AL14" s="16">
        <v>0</v>
      </c>
      <c r="AM14" s="16"/>
      <c r="AN14" s="16">
        <v>0</v>
      </c>
      <c r="AO14" s="16">
        <v>0</v>
      </c>
      <c r="AP14" s="16"/>
      <c r="AQ14" s="16">
        <v>0</v>
      </c>
      <c r="AR14" s="16">
        <v>0</v>
      </c>
      <c r="AS14" s="16">
        <v>0</v>
      </c>
      <c r="AT14" s="16"/>
      <c r="AU14" s="16">
        <v>0</v>
      </c>
      <c r="AV14" s="16">
        <v>0</v>
      </c>
      <c r="AW14" s="16"/>
      <c r="AX14" s="16">
        <v>0</v>
      </c>
      <c r="AY14" s="16">
        <v>0</v>
      </c>
      <c r="AZ14" s="16"/>
      <c r="BA14" s="16">
        <v>0</v>
      </c>
      <c r="BB14" s="16">
        <v>0</v>
      </c>
      <c r="BC14" s="16"/>
      <c r="BD14" s="16">
        <v>0</v>
      </c>
      <c r="BE14" s="16">
        <v>0</v>
      </c>
    </row>
    <row r="15" spans="2:57" x14ac:dyDescent="0.35">
      <c r="B15" s="19" t="s">
        <v>110</v>
      </c>
      <c r="C15" s="20">
        <v>1.0866118206897001E-2</v>
      </c>
      <c r="D15" s="20">
        <v>0</v>
      </c>
      <c r="E15" s="20">
        <v>2.7275138724015401E-2</v>
      </c>
      <c r="F15" s="20"/>
      <c r="G15" s="20">
        <v>0</v>
      </c>
      <c r="H15" s="20">
        <v>0</v>
      </c>
      <c r="I15" s="20">
        <v>4.3317660745300302E-2</v>
      </c>
      <c r="J15" s="20">
        <v>0</v>
      </c>
      <c r="K15" s="20">
        <v>0</v>
      </c>
      <c r="L15" s="20">
        <v>0</v>
      </c>
      <c r="M15" s="20"/>
      <c r="N15" s="20">
        <v>0</v>
      </c>
      <c r="O15" s="20">
        <v>0</v>
      </c>
      <c r="P15" s="20">
        <v>0</v>
      </c>
      <c r="Q15" s="20">
        <v>3.5502645406425101E-2</v>
      </c>
      <c r="R15" s="20"/>
      <c r="S15" s="20">
        <v>0</v>
      </c>
      <c r="T15" s="20">
        <v>2.33309111228929E-2</v>
      </c>
      <c r="U15" s="20"/>
      <c r="V15" s="20">
        <v>0</v>
      </c>
      <c r="W15" s="20">
        <v>0</v>
      </c>
      <c r="X15" s="20">
        <v>2.7983023719528599E-2</v>
      </c>
      <c r="Y15" s="20">
        <v>0</v>
      </c>
      <c r="Z15" s="20"/>
      <c r="AA15" s="20">
        <v>0</v>
      </c>
      <c r="AB15" s="20">
        <v>0</v>
      </c>
      <c r="AC15" s="20">
        <v>0</v>
      </c>
      <c r="AD15" s="20">
        <v>3.8042896875294899E-2</v>
      </c>
      <c r="AE15" s="20">
        <v>0</v>
      </c>
      <c r="AF15" s="20">
        <v>0</v>
      </c>
      <c r="AG15" s="20"/>
      <c r="AH15" s="20">
        <v>1.8041511651553498E-2</v>
      </c>
      <c r="AI15" s="20">
        <v>0</v>
      </c>
      <c r="AJ15" s="20"/>
      <c r="AK15" s="20">
        <v>2.1182397655756299E-2</v>
      </c>
      <c r="AL15" s="20">
        <v>0</v>
      </c>
      <c r="AM15" s="20"/>
      <c r="AN15" s="20">
        <v>2.1509527766795999E-2</v>
      </c>
      <c r="AO15" s="20">
        <v>0</v>
      </c>
      <c r="AP15" s="20"/>
      <c r="AQ15" s="20">
        <v>5.2526408882177002E-2</v>
      </c>
      <c r="AR15" s="20">
        <v>0</v>
      </c>
      <c r="AS15" s="20">
        <v>0</v>
      </c>
      <c r="AT15" s="20"/>
      <c r="AU15" s="20">
        <v>0</v>
      </c>
      <c r="AV15" s="20">
        <v>2.4740813366706998E-2</v>
      </c>
      <c r="AW15" s="20"/>
      <c r="AX15" s="20">
        <v>1.14390724626642E-2</v>
      </c>
      <c r="AY15" s="20">
        <v>0</v>
      </c>
      <c r="AZ15" s="20"/>
      <c r="BA15" s="20">
        <v>1.38704356199766E-2</v>
      </c>
      <c r="BB15" s="20">
        <v>0</v>
      </c>
      <c r="BC15" s="20"/>
      <c r="BD15" s="20">
        <v>0</v>
      </c>
      <c r="BE15" s="20">
        <v>3.0474983491052599E-2</v>
      </c>
    </row>
    <row r="16" spans="2:57" x14ac:dyDescent="0.35">
      <c r="B16" s="21" t="s">
        <v>21</v>
      </c>
    </row>
    <row r="17" spans="2:2" x14ac:dyDescent="0.35">
      <c r="B17" t="s">
        <v>874</v>
      </c>
    </row>
    <row r="18" spans="2:2" x14ac:dyDescent="0.35">
      <c r="B18" t="s">
        <v>526</v>
      </c>
    </row>
    <row r="20" spans="2:2" x14ac:dyDescent="0.35">
      <c r="B20"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dimension ref="B2:BE20"/>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161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119</v>
      </c>
      <c r="D7" s="13">
        <v>81</v>
      </c>
      <c r="E7" s="13">
        <v>38</v>
      </c>
      <c r="F7" s="13"/>
      <c r="G7" s="13">
        <v>11</v>
      </c>
      <c r="H7" s="13">
        <v>24</v>
      </c>
      <c r="I7" s="13">
        <v>28</v>
      </c>
      <c r="J7" s="13">
        <v>16</v>
      </c>
      <c r="K7" s="13">
        <v>20</v>
      </c>
      <c r="L7" s="13">
        <v>20</v>
      </c>
      <c r="M7" s="13"/>
      <c r="N7" s="13">
        <v>20</v>
      </c>
      <c r="O7" s="13">
        <v>25</v>
      </c>
      <c r="P7" s="13">
        <v>48</v>
      </c>
      <c r="Q7" s="13">
        <v>26</v>
      </c>
      <c r="R7" s="13"/>
      <c r="S7" s="13">
        <v>79</v>
      </c>
      <c r="T7" s="13">
        <v>40</v>
      </c>
      <c r="U7" s="13"/>
      <c r="V7" s="13">
        <v>12</v>
      </c>
      <c r="W7" s="13">
        <v>37</v>
      </c>
      <c r="X7" s="13">
        <v>58</v>
      </c>
      <c r="Y7" s="13">
        <v>12</v>
      </c>
      <c r="Z7" s="13"/>
      <c r="AA7" s="13">
        <v>17</v>
      </c>
      <c r="AB7" s="13">
        <v>18</v>
      </c>
      <c r="AC7" s="13">
        <v>8</v>
      </c>
      <c r="AD7" s="13">
        <v>42</v>
      </c>
      <c r="AE7" s="13">
        <v>24</v>
      </c>
      <c r="AF7" s="13">
        <v>10</v>
      </c>
      <c r="AG7" s="13"/>
      <c r="AH7" s="13">
        <v>65</v>
      </c>
      <c r="AI7" s="13">
        <v>36</v>
      </c>
      <c r="AJ7" s="13"/>
      <c r="AK7" s="13">
        <v>51</v>
      </c>
      <c r="AL7" s="13">
        <v>34</v>
      </c>
      <c r="AM7" s="13"/>
      <c r="AN7" s="13">
        <v>56</v>
      </c>
      <c r="AO7" s="13">
        <v>44</v>
      </c>
      <c r="AP7" s="13"/>
      <c r="AQ7" s="13">
        <v>27</v>
      </c>
      <c r="AR7" s="13">
        <v>49</v>
      </c>
      <c r="AS7" s="13">
        <v>39</v>
      </c>
      <c r="AT7" s="13"/>
      <c r="AU7" s="13">
        <v>63</v>
      </c>
      <c r="AV7" s="13">
        <v>56</v>
      </c>
      <c r="AW7" s="13"/>
      <c r="AX7" s="13">
        <v>111</v>
      </c>
      <c r="AY7" s="13">
        <v>7</v>
      </c>
      <c r="AZ7" s="13"/>
      <c r="BA7" s="13">
        <v>105</v>
      </c>
      <c r="BB7" s="13">
        <v>11</v>
      </c>
      <c r="BC7" s="13"/>
      <c r="BD7" s="13">
        <v>74</v>
      </c>
      <c r="BE7" s="13">
        <v>41</v>
      </c>
    </row>
    <row r="8" spans="2:57" ht="30" customHeight="1" x14ac:dyDescent="0.35">
      <c r="B8" s="14" t="s">
        <v>84</v>
      </c>
      <c r="C8" s="14">
        <v>114</v>
      </c>
      <c r="D8" s="14">
        <v>79</v>
      </c>
      <c r="E8" s="14">
        <v>35</v>
      </c>
      <c r="F8" s="14"/>
      <c r="G8" s="14">
        <v>10</v>
      </c>
      <c r="H8" s="14">
        <v>24</v>
      </c>
      <c r="I8" s="14">
        <v>27</v>
      </c>
      <c r="J8" s="14">
        <v>14</v>
      </c>
      <c r="K8" s="14">
        <v>20</v>
      </c>
      <c r="L8" s="14">
        <v>20</v>
      </c>
      <c r="M8" s="14"/>
      <c r="N8" s="14">
        <v>17</v>
      </c>
      <c r="O8" s="14">
        <v>21</v>
      </c>
      <c r="P8" s="14">
        <v>42</v>
      </c>
      <c r="Q8" s="14">
        <v>35</v>
      </c>
      <c r="R8" s="14"/>
      <c r="S8" s="14">
        <v>63</v>
      </c>
      <c r="T8" s="14">
        <v>52</v>
      </c>
      <c r="U8" s="14"/>
      <c r="V8" s="14">
        <v>15</v>
      </c>
      <c r="W8" s="14">
        <v>38</v>
      </c>
      <c r="X8" s="14">
        <v>51</v>
      </c>
      <c r="Y8" s="14">
        <v>10</v>
      </c>
      <c r="Z8" s="14"/>
      <c r="AA8" s="14">
        <v>24</v>
      </c>
      <c r="AB8" s="14">
        <v>16</v>
      </c>
      <c r="AC8" s="14">
        <v>9</v>
      </c>
      <c r="AD8" s="14">
        <v>39</v>
      </c>
      <c r="AE8" s="14">
        <v>18</v>
      </c>
      <c r="AF8" s="14">
        <v>8</v>
      </c>
      <c r="AG8" s="14"/>
      <c r="AH8" s="14">
        <v>62</v>
      </c>
      <c r="AI8" s="14">
        <v>33</v>
      </c>
      <c r="AJ8" s="14"/>
      <c r="AK8" s="14">
        <v>50</v>
      </c>
      <c r="AL8" s="14">
        <v>32</v>
      </c>
      <c r="AM8" s="14"/>
      <c r="AN8" s="14">
        <v>53</v>
      </c>
      <c r="AO8" s="14">
        <v>41</v>
      </c>
      <c r="AP8" s="14"/>
      <c r="AQ8" s="14">
        <v>25</v>
      </c>
      <c r="AR8" s="14">
        <v>48</v>
      </c>
      <c r="AS8" s="14">
        <v>35</v>
      </c>
      <c r="AT8" s="14"/>
      <c r="AU8" s="14">
        <v>58</v>
      </c>
      <c r="AV8" s="14">
        <v>56</v>
      </c>
      <c r="AW8" s="14"/>
      <c r="AX8" s="14">
        <v>104</v>
      </c>
      <c r="AY8" s="14">
        <v>8</v>
      </c>
      <c r="AZ8" s="14"/>
      <c r="BA8" s="14">
        <v>100</v>
      </c>
      <c r="BB8" s="14">
        <v>11</v>
      </c>
      <c r="BC8" s="14"/>
      <c r="BD8" s="14">
        <v>71</v>
      </c>
      <c r="BE8" s="14">
        <v>38</v>
      </c>
    </row>
    <row r="9" spans="2:57" x14ac:dyDescent="0.35">
      <c r="B9" s="19" t="s">
        <v>153</v>
      </c>
      <c r="C9" s="16">
        <v>0.20457047284504201</v>
      </c>
      <c r="D9" s="16">
        <v>0.17243042484964999</v>
      </c>
      <c r="E9" s="16">
        <v>0.27745351647829197</v>
      </c>
      <c r="F9" s="16"/>
      <c r="G9" s="16">
        <v>0.28981185440873602</v>
      </c>
      <c r="H9" s="16">
        <v>0.12834639941822201</v>
      </c>
      <c r="I9" s="16">
        <v>0.15109143733970301</v>
      </c>
      <c r="J9" s="16">
        <v>0.19247398269809399</v>
      </c>
      <c r="K9" s="16">
        <v>0.389071885322468</v>
      </c>
      <c r="L9" s="16">
        <v>0.153532524881726</v>
      </c>
      <c r="M9" s="16"/>
      <c r="N9" s="16">
        <v>0.17297311867049101</v>
      </c>
      <c r="O9" s="16">
        <v>0.273919396372862</v>
      </c>
      <c r="P9" s="16">
        <v>0.16004815202721701</v>
      </c>
      <c r="Q9" s="16">
        <v>0.232243988758806</v>
      </c>
      <c r="R9" s="16"/>
      <c r="S9" s="16">
        <v>0.205238647902938</v>
      </c>
      <c r="T9" s="16">
        <v>0.20376009003614901</v>
      </c>
      <c r="U9" s="16"/>
      <c r="V9" s="16">
        <v>0.449206746946334</v>
      </c>
      <c r="W9" s="16">
        <v>0.113131889274831</v>
      </c>
      <c r="X9" s="16">
        <v>0.20164540911399201</v>
      </c>
      <c r="Y9" s="16">
        <v>0.20538003195715199</v>
      </c>
      <c r="Z9" s="16"/>
      <c r="AA9" s="16">
        <v>0.25437871120773697</v>
      </c>
      <c r="AB9" s="16">
        <v>0.34175474653294602</v>
      </c>
      <c r="AC9" s="16">
        <v>0.27892941494468299</v>
      </c>
      <c r="AD9" s="16">
        <v>0.17608391893040001</v>
      </c>
      <c r="AE9" s="16">
        <v>8.4380251026288197E-2</v>
      </c>
      <c r="AF9" s="16">
        <v>9.5521028230873106E-2</v>
      </c>
      <c r="AG9" s="16"/>
      <c r="AH9" s="16">
        <v>0.19321998924522599</v>
      </c>
      <c r="AI9" s="16">
        <v>8.0339303302751797E-2</v>
      </c>
      <c r="AJ9" s="16"/>
      <c r="AK9" s="16">
        <v>0.24575198931014999</v>
      </c>
      <c r="AL9" s="16">
        <v>5.6034521147895602E-2</v>
      </c>
      <c r="AM9" s="16"/>
      <c r="AN9" s="16">
        <v>0.19634185465092199</v>
      </c>
      <c r="AO9" s="16">
        <v>0.150351922566794</v>
      </c>
      <c r="AP9" s="16"/>
      <c r="AQ9" s="16">
        <v>0.217971973074786</v>
      </c>
      <c r="AR9" s="16">
        <v>0.21408597960196199</v>
      </c>
      <c r="AS9" s="16">
        <v>0.105685928639859</v>
      </c>
      <c r="AT9" s="16"/>
      <c r="AU9" s="16">
        <v>0.122434407834823</v>
      </c>
      <c r="AV9" s="16">
        <v>0.28921960343320002</v>
      </c>
      <c r="AW9" s="16"/>
      <c r="AX9" s="16">
        <v>0.205006921499748</v>
      </c>
      <c r="AY9" s="16">
        <v>0.25652502529073501</v>
      </c>
      <c r="AZ9" s="16"/>
      <c r="BA9" s="16">
        <v>0.233709735938715</v>
      </c>
      <c r="BB9" s="16">
        <v>0</v>
      </c>
      <c r="BC9" s="16"/>
      <c r="BD9" s="16">
        <v>0.17578481907886501</v>
      </c>
      <c r="BE9" s="16">
        <v>0.22026916977588801</v>
      </c>
    </row>
    <row r="10" spans="2:57" x14ac:dyDescent="0.35">
      <c r="B10" s="19" t="s">
        <v>154</v>
      </c>
      <c r="C10" s="16">
        <v>0.277970116692279</v>
      </c>
      <c r="D10" s="16">
        <v>0.265655494557061</v>
      </c>
      <c r="E10" s="16">
        <v>0.305895623914194</v>
      </c>
      <c r="F10" s="16"/>
      <c r="G10" s="16">
        <v>0.12489848319454901</v>
      </c>
      <c r="H10" s="16">
        <v>0.29166313637779501</v>
      </c>
      <c r="I10" s="16">
        <v>0.29586075165285303</v>
      </c>
      <c r="J10" s="16">
        <v>0.27449437731815701</v>
      </c>
      <c r="K10" s="16">
        <v>0.32847076801901998</v>
      </c>
      <c r="L10" s="16">
        <v>0.26272761247951698</v>
      </c>
      <c r="M10" s="16"/>
      <c r="N10" s="16">
        <v>0.30638198462373201</v>
      </c>
      <c r="O10" s="16">
        <v>0.32523538536486102</v>
      </c>
      <c r="P10" s="16">
        <v>0.32968126419622801</v>
      </c>
      <c r="Q10" s="16">
        <v>0.17420517478017</v>
      </c>
      <c r="R10" s="16"/>
      <c r="S10" s="16">
        <v>0.32642538560956103</v>
      </c>
      <c r="T10" s="16">
        <v>0.21920210901694501</v>
      </c>
      <c r="U10" s="16"/>
      <c r="V10" s="16">
        <v>0.12563104649406201</v>
      </c>
      <c r="W10" s="16">
        <v>0.32064119832906601</v>
      </c>
      <c r="X10" s="16">
        <v>0.30626031442120799</v>
      </c>
      <c r="Y10" s="16">
        <v>0.199538693592859</v>
      </c>
      <c r="Z10" s="16"/>
      <c r="AA10" s="16">
        <v>0.215291250938519</v>
      </c>
      <c r="AB10" s="16">
        <v>0.216285147954763</v>
      </c>
      <c r="AC10" s="16">
        <v>0</v>
      </c>
      <c r="AD10" s="16">
        <v>0.38463932636222797</v>
      </c>
      <c r="AE10" s="16">
        <v>0.29532555218800699</v>
      </c>
      <c r="AF10" s="16">
        <v>0.36084336929148297</v>
      </c>
      <c r="AG10" s="16"/>
      <c r="AH10" s="16">
        <v>0.32381327845899899</v>
      </c>
      <c r="AI10" s="16">
        <v>0.26907756312308401</v>
      </c>
      <c r="AJ10" s="16"/>
      <c r="AK10" s="16">
        <v>0.294329990154229</v>
      </c>
      <c r="AL10" s="16">
        <v>0.289670241587203</v>
      </c>
      <c r="AM10" s="16"/>
      <c r="AN10" s="16">
        <v>0.31469504258131098</v>
      </c>
      <c r="AO10" s="16">
        <v>0.25827224794885401</v>
      </c>
      <c r="AP10" s="16"/>
      <c r="AQ10" s="16">
        <v>0.28366244074236502</v>
      </c>
      <c r="AR10" s="16">
        <v>0.26850140924676102</v>
      </c>
      <c r="AS10" s="16">
        <v>0.33032865232907599</v>
      </c>
      <c r="AT10" s="16"/>
      <c r="AU10" s="16">
        <v>0.27136857202527298</v>
      </c>
      <c r="AV10" s="16">
        <v>0.284773644673944</v>
      </c>
      <c r="AW10" s="16"/>
      <c r="AX10" s="16">
        <v>0.27717447613318402</v>
      </c>
      <c r="AY10" s="16">
        <v>0.36766772987735602</v>
      </c>
      <c r="AZ10" s="16"/>
      <c r="BA10" s="16">
        <v>0.31756451294031701</v>
      </c>
      <c r="BB10" s="16">
        <v>0</v>
      </c>
      <c r="BC10" s="16"/>
      <c r="BD10" s="16">
        <v>0.25139941343830602</v>
      </c>
      <c r="BE10" s="16">
        <v>0.36325954661326898</v>
      </c>
    </row>
    <row r="11" spans="2:57" x14ac:dyDescent="0.35">
      <c r="B11" s="19" t="s">
        <v>155</v>
      </c>
      <c r="C11" s="16">
        <v>0.32138144179552702</v>
      </c>
      <c r="D11" s="16">
        <v>0.35642646136143702</v>
      </c>
      <c r="E11" s="16">
        <v>0.24191087938328201</v>
      </c>
      <c r="F11" s="16"/>
      <c r="G11" s="16">
        <v>0.34533861722012599</v>
      </c>
      <c r="H11" s="16">
        <v>0.28113626884381399</v>
      </c>
      <c r="I11" s="16">
        <v>0.45159902160825299</v>
      </c>
      <c r="J11" s="16">
        <v>0.33228527794873902</v>
      </c>
      <c r="K11" s="16">
        <v>0.246744129615766</v>
      </c>
      <c r="L11" s="16">
        <v>0.24617291909847</v>
      </c>
      <c r="M11" s="16"/>
      <c r="N11" s="16">
        <v>0.375967033880441</v>
      </c>
      <c r="O11" s="16">
        <v>0.28789174323195699</v>
      </c>
      <c r="P11" s="16">
        <v>0.25597310702329601</v>
      </c>
      <c r="Q11" s="16">
        <v>0.39323441495195899</v>
      </c>
      <c r="R11" s="16"/>
      <c r="S11" s="16">
        <v>0.29253649860678299</v>
      </c>
      <c r="T11" s="16">
        <v>0.35636545654951501</v>
      </c>
      <c r="U11" s="16"/>
      <c r="V11" s="16">
        <v>0.27795645405654001</v>
      </c>
      <c r="W11" s="16">
        <v>0.27635455892246502</v>
      </c>
      <c r="X11" s="16">
        <v>0.32644423118603899</v>
      </c>
      <c r="Y11" s="16">
        <v>0.526702331138585</v>
      </c>
      <c r="Z11" s="16"/>
      <c r="AA11" s="16">
        <v>0.33886544896487503</v>
      </c>
      <c r="AB11" s="16">
        <v>0.23620787775662699</v>
      </c>
      <c r="AC11" s="16">
        <v>0.13827103643456801</v>
      </c>
      <c r="AD11" s="16">
        <v>0.25954995755813898</v>
      </c>
      <c r="AE11" s="16">
        <v>0.547997400010938</v>
      </c>
      <c r="AF11" s="16">
        <v>0.45664794147570498</v>
      </c>
      <c r="AG11" s="16"/>
      <c r="AH11" s="16">
        <v>0.30170415215325502</v>
      </c>
      <c r="AI11" s="16">
        <v>0.34923643574449298</v>
      </c>
      <c r="AJ11" s="16"/>
      <c r="AK11" s="16">
        <v>0.30026229186049302</v>
      </c>
      <c r="AL11" s="16">
        <v>0.33635750161584199</v>
      </c>
      <c r="AM11" s="16"/>
      <c r="AN11" s="16">
        <v>0.35774460818528098</v>
      </c>
      <c r="AO11" s="16">
        <v>0.27130233485300798</v>
      </c>
      <c r="AP11" s="16"/>
      <c r="AQ11" s="16">
        <v>0.27667662094143403</v>
      </c>
      <c r="AR11" s="16">
        <v>0.34176411896077902</v>
      </c>
      <c r="AS11" s="16">
        <v>0.32765847360665001</v>
      </c>
      <c r="AT11" s="16"/>
      <c r="AU11" s="16">
        <v>0.43107189446223498</v>
      </c>
      <c r="AV11" s="16">
        <v>0.208334859263199</v>
      </c>
      <c r="AW11" s="16"/>
      <c r="AX11" s="16">
        <v>0.32383983532378402</v>
      </c>
      <c r="AY11" s="16">
        <v>9.5302099763571596E-2</v>
      </c>
      <c r="AZ11" s="16"/>
      <c r="BA11" s="16">
        <v>0.36715939916964502</v>
      </c>
      <c r="BB11" s="16">
        <v>0</v>
      </c>
      <c r="BC11" s="16"/>
      <c r="BD11" s="16">
        <v>0.36867003632672402</v>
      </c>
      <c r="BE11" s="16">
        <v>0.27474110768689097</v>
      </c>
    </row>
    <row r="12" spans="2:57" x14ac:dyDescent="0.35">
      <c r="B12" s="19" t="s">
        <v>156</v>
      </c>
      <c r="C12" s="16">
        <v>0.130804575524615</v>
      </c>
      <c r="D12" s="16">
        <v>0.13945805406210701</v>
      </c>
      <c r="E12" s="16">
        <v>0.111181336196603</v>
      </c>
      <c r="F12" s="16"/>
      <c r="G12" s="16">
        <v>0.19147301741467501</v>
      </c>
      <c r="H12" s="16">
        <v>0.25766476566162999</v>
      </c>
      <c r="I12" s="16">
        <v>4.2702365804402898E-2</v>
      </c>
      <c r="J12" s="16">
        <v>9.0126370211499093E-2</v>
      </c>
      <c r="K12" s="16">
        <v>0</v>
      </c>
      <c r="L12" s="16">
        <v>0.22917941914083001</v>
      </c>
      <c r="M12" s="16"/>
      <c r="N12" s="16">
        <v>0.14467786282533601</v>
      </c>
      <c r="O12" s="16">
        <v>4.3648423672069697E-2</v>
      </c>
      <c r="P12" s="16">
        <v>0.18187972891582099</v>
      </c>
      <c r="Q12" s="16">
        <v>0.11439078611757</v>
      </c>
      <c r="R12" s="16"/>
      <c r="S12" s="16">
        <v>9.0738449957189798E-2</v>
      </c>
      <c r="T12" s="16">
        <v>0.17939797780016301</v>
      </c>
      <c r="U12" s="16"/>
      <c r="V12" s="16">
        <v>4.4014084340758201E-2</v>
      </c>
      <c r="W12" s="16">
        <v>0.25075145496001799</v>
      </c>
      <c r="X12" s="16">
        <v>7.8613347883310702E-2</v>
      </c>
      <c r="Y12" s="16">
        <v>6.8378943311402901E-2</v>
      </c>
      <c r="Z12" s="16"/>
      <c r="AA12" s="16">
        <v>0.103933676445359</v>
      </c>
      <c r="AB12" s="16">
        <v>9.3908613707098396E-2</v>
      </c>
      <c r="AC12" s="16">
        <v>0.58279954862074901</v>
      </c>
      <c r="AD12" s="16">
        <v>8.8165341329339897E-2</v>
      </c>
      <c r="AE12" s="16">
        <v>7.2296796774767094E-2</v>
      </c>
      <c r="AF12" s="16">
        <v>8.6987661001938596E-2</v>
      </c>
      <c r="AG12" s="16"/>
      <c r="AH12" s="16">
        <v>0.120971519294469</v>
      </c>
      <c r="AI12" s="16">
        <v>0.200954065133541</v>
      </c>
      <c r="AJ12" s="16"/>
      <c r="AK12" s="16">
        <v>9.5367977181989902E-2</v>
      </c>
      <c r="AL12" s="16">
        <v>0.22947474878272101</v>
      </c>
      <c r="AM12" s="16"/>
      <c r="AN12" s="16">
        <v>6.0823919187897098E-2</v>
      </c>
      <c r="AO12" s="16">
        <v>0.22797742631991799</v>
      </c>
      <c r="AP12" s="16"/>
      <c r="AQ12" s="16">
        <v>9.5998229255590303E-2</v>
      </c>
      <c r="AR12" s="16">
        <v>0.132245357819709</v>
      </c>
      <c r="AS12" s="16">
        <v>0.17463870817569199</v>
      </c>
      <c r="AT12" s="16"/>
      <c r="AU12" s="16">
        <v>0.13066504475930399</v>
      </c>
      <c r="AV12" s="16">
        <v>0.13094837542509</v>
      </c>
      <c r="AW12" s="16"/>
      <c r="AX12" s="16">
        <v>0.14300811276205699</v>
      </c>
      <c r="AY12" s="16">
        <v>0</v>
      </c>
      <c r="AZ12" s="16"/>
      <c r="BA12" s="16">
        <v>7.4525062541901596E-2</v>
      </c>
      <c r="BB12" s="16">
        <v>0.71201277532963203</v>
      </c>
      <c r="BC12" s="16"/>
      <c r="BD12" s="16">
        <v>0.144628446847822</v>
      </c>
      <c r="BE12" s="16">
        <v>5.7328805023753399E-2</v>
      </c>
    </row>
    <row r="13" spans="2:57" ht="29" customHeight="1" x14ac:dyDescent="0.35">
      <c r="B13" s="19" t="s">
        <v>157</v>
      </c>
      <c r="C13" s="16">
        <v>1.7892727955021798E-2</v>
      </c>
      <c r="D13" s="16">
        <v>1.9349474242088702E-2</v>
      </c>
      <c r="E13" s="16">
        <v>1.4589307150606899E-2</v>
      </c>
      <c r="F13" s="16"/>
      <c r="G13" s="16">
        <v>4.8478027761914198E-2</v>
      </c>
      <c r="H13" s="16">
        <v>0</v>
      </c>
      <c r="I13" s="16">
        <v>0</v>
      </c>
      <c r="J13" s="16">
        <v>0.110619991823511</v>
      </c>
      <c r="K13" s="16">
        <v>0</v>
      </c>
      <c r="L13" s="16">
        <v>0</v>
      </c>
      <c r="M13" s="16"/>
      <c r="N13" s="16">
        <v>0</v>
      </c>
      <c r="O13" s="16">
        <v>0</v>
      </c>
      <c r="P13" s="16">
        <v>4.8856421484616601E-2</v>
      </c>
      <c r="Q13" s="16">
        <v>0</v>
      </c>
      <c r="R13" s="16"/>
      <c r="S13" s="16">
        <v>3.26456008023389E-2</v>
      </c>
      <c r="T13" s="16">
        <v>0</v>
      </c>
      <c r="U13" s="16"/>
      <c r="V13" s="16">
        <v>0.103191668162305</v>
      </c>
      <c r="W13" s="16">
        <v>1.3339675507992799E-2</v>
      </c>
      <c r="X13" s="16">
        <v>0</v>
      </c>
      <c r="Y13" s="16">
        <v>0</v>
      </c>
      <c r="Z13" s="16"/>
      <c r="AA13" s="16">
        <v>4.55995499058343E-2</v>
      </c>
      <c r="AB13" s="16">
        <v>5.91544687559021E-2</v>
      </c>
      <c r="AC13" s="16">
        <v>0</v>
      </c>
      <c r="AD13" s="16">
        <v>0</v>
      </c>
      <c r="AE13" s="16">
        <v>0</v>
      </c>
      <c r="AF13" s="16">
        <v>0</v>
      </c>
      <c r="AG13" s="16"/>
      <c r="AH13" s="16">
        <v>2.56898407805204E-2</v>
      </c>
      <c r="AI13" s="16">
        <v>0</v>
      </c>
      <c r="AJ13" s="16"/>
      <c r="AK13" s="16">
        <v>2.1517297696375601E-2</v>
      </c>
      <c r="AL13" s="16">
        <v>3.04541177135823E-2</v>
      </c>
      <c r="AM13" s="16"/>
      <c r="AN13" s="16">
        <v>2.9994918123219399E-2</v>
      </c>
      <c r="AO13" s="16">
        <v>1.13649372251701E-2</v>
      </c>
      <c r="AP13" s="16"/>
      <c r="AQ13" s="16">
        <v>4.20690554743108E-2</v>
      </c>
      <c r="AR13" s="16">
        <v>1.05312400812058E-2</v>
      </c>
      <c r="AS13" s="16">
        <v>1.3244610486977001E-2</v>
      </c>
      <c r="AT13" s="16"/>
      <c r="AU13" s="16">
        <v>0</v>
      </c>
      <c r="AV13" s="16">
        <v>3.6332908465916497E-2</v>
      </c>
      <c r="AW13" s="16"/>
      <c r="AX13" s="16">
        <v>1.9562047021291201E-2</v>
      </c>
      <c r="AY13" s="16">
        <v>0</v>
      </c>
      <c r="AZ13" s="16"/>
      <c r="BA13" s="16">
        <v>0</v>
      </c>
      <c r="BB13" s="16">
        <v>0.19428973767956101</v>
      </c>
      <c r="BC13" s="16"/>
      <c r="BD13" s="16">
        <v>7.1715716324490097E-3</v>
      </c>
      <c r="BE13" s="16">
        <v>4.0160549692605803E-2</v>
      </c>
    </row>
    <row r="14" spans="2:57" ht="29" customHeight="1" x14ac:dyDescent="0.35">
      <c r="B14" s="19" t="s">
        <v>158</v>
      </c>
      <c r="C14" s="16">
        <v>2.25649955448162E-2</v>
      </c>
      <c r="D14" s="16">
        <v>1.09211788846038E-2</v>
      </c>
      <c r="E14" s="16">
        <v>4.8969336877022297E-2</v>
      </c>
      <c r="F14" s="16"/>
      <c r="G14" s="16">
        <v>0</v>
      </c>
      <c r="H14" s="16">
        <v>4.11894296985406E-2</v>
      </c>
      <c r="I14" s="16">
        <v>5.8746423594788703E-2</v>
      </c>
      <c r="J14" s="16">
        <v>0</v>
      </c>
      <c r="K14" s="16">
        <v>0</v>
      </c>
      <c r="L14" s="16">
        <v>0</v>
      </c>
      <c r="M14" s="16"/>
      <c r="N14" s="16">
        <v>0</v>
      </c>
      <c r="O14" s="16">
        <v>3.5188765876318202E-2</v>
      </c>
      <c r="P14" s="16">
        <v>2.3561326352821599E-2</v>
      </c>
      <c r="Q14" s="16">
        <v>2.48264365365569E-2</v>
      </c>
      <c r="R14" s="16"/>
      <c r="S14" s="16">
        <v>4.1170236227499199E-2</v>
      </c>
      <c r="T14" s="16">
        <v>0</v>
      </c>
      <c r="U14" s="16"/>
      <c r="V14" s="16">
        <v>0</v>
      </c>
      <c r="W14" s="16">
        <v>2.5781223005626901E-2</v>
      </c>
      <c r="X14" s="16">
        <v>3.1300577054969303E-2</v>
      </c>
      <c r="Y14" s="16">
        <v>0</v>
      </c>
      <c r="Z14" s="16"/>
      <c r="AA14" s="16">
        <v>4.1931362537675501E-2</v>
      </c>
      <c r="AB14" s="16">
        <v>5.2689145292663102E-2</v>
      </c>
      <c r="AC14" s="16">
        <v>0</v>
      </c>
      <c r="AD14" s="16">
        <v>1.8672291104402199E-2</v>
      </c>
      <c r="AE14" s="16">
        <v>0</v>
      </c>
      <c r="AF14" s="16">
        <v>0</v>
      </c>
      <c r="AG14" s="16"/>
      <c r="AH14" s="16">
        <v>0</v>
      </c>
      <c r="AI14" s="16">
        <v>7.8854440746772003E-2</v>
      </c>
      <c r="AJ14" s="16"/>
      <c r="AK14" s="16">
        <v>0</v>
      </c>
      <c r="AL14" s="16">
        <v>5.8008869152756097E-2</v>
      </c>
      <c r="AM14" s="16"/>
      <c r="AN14" s="16">
        <v>0</v>
      </c>
      <c r="AO14" s="16">
        <v>6.34111091789962E-2</v>
      </c>
      <c r="AP14" s="16"/>
      <c r="AQ14" s="16">
        <v>0</v>
      </c>
      <c r="AR14" s="16">
        <v>3.2871894289582898E-2</v>
      </c>
      <c r="AS14" s="16">
        <v>2.82590063593098E-2</v>
      </c>
      <c r="AT14" s="16"/>
      <c r="AU14" s="16">
        <v>4.44600809183643E-2</v>
      </c>
      <c r="AV14" s="16">
        <v>0</v>
      </c>
      <c r="AW14" s="16"/>
      <c r="AX14" s="16">
        <v>2.4670218258084801E-2</v>
      </c>
      <c r="AY14" s="16">
        <v>0</v>
      </c>
      <c r="AZ14" s="16"/>
      <c r="BA14" s="16">
        <v>0</v>
      </c>
      <c r="BB14" s="16">
        <v>9.3697486990807002E-2</v>
      </c>
      <c r="BC14" s="16"/>
      <c r="BD14" s="16">
        <v>2.2385126801234501E-2</v>
      </c>
      <c r="BE14" s="16">
        <v>2.5807350345488599E-2</v>
      </c>
    </row>
    <row r="15" spans="2:57" x14ac:dyDescent="0.35">
      <c r="B15" s="19" t="s">
        <v>110</v>
      </c>
      <c r="C15" s="20">
        <v>2.4815669642699201E-2</v>
      </c>
      <c r="D15" s="20">
        <v>3.5758912043052003E-2</v>
      </c>
      <c r="E15" s="20">
        <v>0</v>
      </c>
      <c r="F15" s="20"/>
      <c r="G15" s="20">
        <v>0</v>
      </c>
      <c r="H15" s="20">
        <v>0</v>
      </c>
      <c r="I15" s="20">
        <v>0</v>
      </c>
      <c r="J15" s="20">
        <v>0</v>
      </c>
      <c r="K15" s="20">
        <v>3.5713217042745798E-2</v>
      </c>
      <c r="L15" s="20">
        <v>0.10838752439945699</v>
      </c>
      <c r="M15" s="20"/>
      <c r="N15" s="20">
        <v>0</v>
      </c>
      <c r="O15" s="20">
        <v>3.4116285481932102E-2</v>
      </c>
      <c r="P15" s="20">
        <v>0</v>
      </c>
      <c r="Q15" s="20">
        <v>6.1099198854938398E-2</v>
      </c>
      <c r="R15" s="20"/>
      <c r="S15" s="20">
        <v>1.1245180893690501E-2</v>
      </c>
      <c r="T15" s="20">
        <v>4.1274366597228399E-2</v>
      </c>
      <c r="U15" s="20"/>
      <c r="V15" s="20">
        <v>0</v>
      </c>
      <c r="W15" s="20">
        <v>0</v>
      </c>
      <c r="X15" s="20">
        <v>5.5736120340481199E-2</v>
      </c>
      <c r="Y15" s="20">
        <v>0</v>
      </c>
      <c r="Z15" s="20"/>
      <c r="AA15" s="20">
        <v>0</v>
      </c>
      <c r="AB15" s="20">
        <v>0</v>
      </c>
      <c r="AC15" s="20">
        <v>0</v>
      </c>
      <c r="AD15" s="20">
        <v>7.28891647154917E-2</v>
      </c>
      <c r="AE15" s="20">
        <v>0</v>
      </c>
      <c r="AF15" s="20">
        <v>0</v>
      </c>
      <c r="AG15" s="20"/>
      <c r="AH15" s="20">
        <v>3.4601220067530303E-2</v>
      </c>
      <c r="AI15" s="20">
        <v>2.1538191949357102E-2</v>
      </c>
      <c r="AJ15" s="20"/>
      <c r="AK15" s="20">
        <v>4.2770453796762399E-2</v>
      </c>
      <c r="AL15" s="20">
        <v>0</v>
      </c>
      <c r="AM15" s="20"/>
      <c r="AN15" s="20">
        <v>4.0399657271369203E-2</v>
      </c>
      <c r="AO15" s="20">
        <v>1.73200219072604E-2</v>
      </c>
      <c r="AP15" s="20"/>
      <c r="AQ15" s="20">
        <v>8.3621680511513502E-2</v>
      </c>
      <c r="AR15" s="20">
        <v>0</v>
      </c>
      <c r="AS15" s="20">
        <v>2.0184620402436002E-2</v>
      </c>
      <c r="AT15" s="20"/>
      <c r="AU15" s="20">
        <v>0</v>
      </c>
      <c r="AV15" s="20">
        <v>5.0390608738650103E-2</v>
      </c>
      <c r="AW15" s="20"/>
      <c r="AX15" s="20">
        <v>6.7383890018510402E-3</v>
      </c>
      <c r="AY15" s="20">
        <v>0.28050514506833801</v>
      </c>
      <c r="AZ15" s="20"/>
      <c r="BA15" s="20">
        <v>7.0412894094228204E-3</v>
      </c>
      <c r="BB15" s="20">
        <v>0</v>
      </c>
      <c r="BC15" s="20"/>
      <c r="BD15" s="20">
        <v>2.9960585874598999E-2</v>
      </c>
      <c r="BE15" s="20">
        <v>1.8433470862104499E-2</v>
      </c>
    </row>
    <row r="16" spans="2:57" x14ac:dyDescent="0.35">
      <c r="B16" s="21" t="s">
        <v>19</v>
      </c>
    </row>
    <row r="17" spans="2:2" x14ac:dyDescent="0.35">
      <c r="B17" t="s">
        <v>874</v>
      </c>
    </row>
    <row r="18" spans="2:2" x14ac:dyDescent="0.35">
      <c r="B18" t="s">
        <v>526</v>
      </c>
    </row>
    <row r="20" spans="2:2" x14ac:dyDescent="0.35">
      <c r="B20"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dimension ref="B2:BE19"/>
  <sheetViews>
    <sheetView showGridLines="0" topLeftCell="A4"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162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326</v>
      </c>
      <c r="D7" s="13">
        <v>184</v>
      </c>
      <c r="E7" s="13">
        <v>141</v>
      </c>
      <c r="F7" s="13"/>
      <c r="G7" s="13">
        <v>54</v>
      </c>
      <c r="H7" s="13">
        <v>80</v>
      </c>
      <c r="I7" s="13">
        <v>74</v>
      </c>
      <c r="J7" s="13">
        <v>48</v>
      </c>
      <c r="K7" s="13">
        <v>40</v>
      </c>
      <c r="L7" s="13">
        <v>30</v>
      </c>
      <c r="M7" s="13"/>
      <c r="N7" s="13">
        <v>69</v>
      </c>
      <c r="O7" s="13">
        <v>66</v>
      </c>
      <c r="P7" s="13">
        <v>123</v>
      </c>
      <c r="Q7" s="13">
        <v>68</v>
      </c>
      <c r="R7" s="13"/>
      <c r="S7" s="13">
        <v>203</v>
      </c>
      <c r="T7" s="13">
        <v>122</v>
      </c>
      <c r="U7" s="13"/>
      <c r="V7" s="13">
        <v>45</v>
      </c>
      <c r="W7" s="13">
        <v>110</v>
      </c>
      <c r="X7" s="13">
        <v>146</v>
      </c>
      <c r="Y7" s="13">
        <v>25</v>
      </c>
      <c r="Z7" s="13"/>
      <c r="AA7" s="13">
        <v>52</v>
      </c>
      <c r="AB7" s="13">
        <v>52</v>
      </c>
      <c r="AC7" s="13">
        <v>34</v>
      </c>
      <c r="AD7" s="13">
        <v>114</v>
      </c>
      <c r="AE7" s="13">
        <v>58</v>
      </c>
      <c r="AF7" s="13">
        <v>16</v>
      </c>
      <c r="AG7" s="13"/>
      <c r="AH7" s="13">
        <v>185</v>
      </c>
      <c r="AI7" s="13">
        <v>90</v>
      </c>
      <c r="AJ7" s="13"/>
      <c r="AK7" s="13">
        <v>149</v>
      </c>
      <c r="AL7" s="13">
        <v>87</v>
      </c>
      <c r="AM7" s="13"/>
      <c r="AN7" s="13">
        <v>154</v>
      </c>
      <c r="AO7" s="13">
        <v>112</v>
      </c>
      <c r="AP7" s="13"/>
      <c r="AQ7" s="13">
        <v>70</v>
      </c>
      <c r="AR7" s="13">
        <v>124</v>
      </c>
      <c r="AS7" s="13">
        <v>121</v>
      </c>
      <c r="AT7" s="13"/>
      <c r="AU7" s="13">
        <v>163</v>
      </c>
      <c r="AV7" s="13">
        <v>162</v>
      </c>
      <c r="AW7" s="13"/>
      <c r="AX7" s="13">
        <v>312</v>
      </c>
      <c r="AY7" s="13">
        <v>11</v>
      </c>
      <c r="AZ7" s="13"/>
      <c r="BA7" s="13">
        <v>268</v>
      </c>
      <c r="BB7" s="13">
        <v>58</v>
      </c>
      <c r="BC7" s="13"/>
      <c r="BD7" s="13">
        <v>170</v>
      </c>
      <c r="BE7" s="13">
        <v>132</v>
      </c>
    </row>
    <row r="8" spans="2:57" ht="30" customHeight="1" x14ac:dyDescent="0.35">
      <c r="B8" s="14" t="s">
        <v>84</v>
      </c>
      <c r="C8" s="14">
        <v>312</v>
      </c>
      <c r="D8" s="14">
        <v>180</v>
      </c>
      <c r="E8" s="14">
        <v>131</v>
      </c>
      <c r="F8" s="14"/>
      <c r="G8" s="14">
        <v>51</v>
      </c>
      <c r="H8" s="14">
        <v>73</v>
      </c>
      <c r="I8" s="14">
        <v>74</v>
      </c>
      <c r="J8" s="14">
        <v>45</v>
      </c>
      <c r="K8" s="14">
        <v>40</v>
      </c>
      <c r="L8" s="14">
        <v>28</v>
      </c>
      <c r="M8" s="14"/>
      <c r="N8" s="14">
        <v>59</v>
      </c>
      <c r="O8" s="14">
        <v>60</v>
      </c>
      <c r="P8" s="14">
        <v>111</v>
      </c>
      <c r="Q8" s="14">
        <v>83</v>
      </c>
      <c r="R8" s="14"/>
      <c r="S8" s="14">
        <v>154</v>
      </c>
      <c r="T8" s="14">
        <v>156</v>
      </c>
      <c r="U8" s="14"/>
      <c r="V8" s="14">
        <v>49</v>
      </c>
      <c r="W8" s="14">
        <v>110</v>
      </c>
      <c r="X8" s="14">
        <v>131</v>
      </c>
      <c r="Y8" s="14">
        <v>21</v>
      </c>
      <c r="Z8" s="14"/>
      <c r="AA8" s="14">
        <v>73</v>
      </c>
      <c r="AB8" s="14">
        <v>40</v>
      </c>
      <c r="AC8" s="14">
        <v>40</v>
      </c>
      <c r="AD8" s="14">
        <v>100</v>
      </c>
      <c r="AE8" s="14">
        <v>45</v>
      </c>
      <c r="AF8" s="14">
        <v>14</v>
      </c>
      <c r="AG8" s="14"/>
      <c r="AH8" s="14">
        <v>177</v>
      </c>
      <c r="AI8" s="14">
        <v>81</v>
      </c>
      <c r="AJ8" s="14"/>
      <c r="AK8" s="14">
        <v>143</v>
      </c>
      <c r="AL8" s="14">
        <v>81</v>
      </c>
      <c r="AM8" s="14"/>
      <c r="AN8" s="14">
        <v>145</v>
      </c>
      <c r="AO8" s="14">
        <v>105</v>
      </c>
      <c r="AP8" s="14"/>
      <c r="AQ8" s="14">
        <v>64</v>
      </c>
      <c r="AR8" s="14">
        <v>124</v>
      </c>
      <c r="AS8" s="14">
        <v>111</v>
      </c>
      <c r="AT8" s="14"/>
      <c r="AU8" s="14">
        <v>151</v>
      </c>
      <c r="AV8" s="14">
        <v>158</v>
      </c>
      <c r="AW8" s="14"/>
      <c r="AX8" s="14">
        <v>298</v>
      </c>
      <c r="AY8" s="14">
        <v>9</v>
      </c>
      <c r="AZ8" s="14"/>
      <c r="BA8" s="14">
        <v>255</v>
      </c>
      <c r="BB8" s="14">
        <v>56</v>
      </c>
      <c r="BC8" s="14"/>
      <c r="BD8" s="14">
        <v>164</v>
      </c>
      <c r="BE8" s="14">
        <v>123</v>
      </c>
    </row>
    <row r="9" spans="2:57" x14ac:dyDescent="0.35">
      <c r="B9" s="19" t="s">
        <v>163</v>
      </c>
      <c r="C9" s="16">
        <v>0.437843904791415</v>
      </c>
      <c r="D9" s="16">
        <v>0.479891296646689</v>
      </c>
      <c r="E9" s="16">
        <v>0.37673768248797601</v>
      </c>
      <c r="F9" s="16"/>
      <c r="G9" s="16">
        <v>0.41582719753071201</v>
      </c>
      <c r="H9" s="16">
        <v>0.53060854924776701</v>
      </c>
      <c r="I9" s="16">
        <v>0.50836519950141501</v>
      </c>
      <c r="J9" s="16">
        <v>0.50992509579990997</v>
      </c>
      <c r="K9" s="16">
        <v>0.27695885583776098</v>
      </c>
      <c r="L9" s="16">
        <v>0.16665981574767399</v>
      </c>
      <c r="M9" s="16"/>
      <c r="N9" s="16">
        <v>0.466493304243141</v>
      </c>
      <c r="O9" s="16">
        <v>0.36431933923181298</v>
      </c>
      <c r="P9" s="16">
        <v>0.41808540370619102</v>
      </c>
      <c r="Q9" s="16">
        <v>0.496894717794236</v>
      </c>
      <c r="R9" s="16"/>
      <c r="S9" s="16">
        <v>0.41276604212780998</v>
      </c>
      <c r="T9" s="16">
        <v>0.46640965034703702</v>
      </c>
      <c r="U9" s="16"/>
      <c r="V9" s="16">
        <v>0.39863830643159398</v>
      </c>
      <c r="W9" s="16">
        <v>0.34336474085414498</v>
      </c>
      <c r="X9" s="16">
        <v>0.54256528718015595</v>
      </c>
      <c r="Y9" s="16">
        <v>0.372921658605049</v>
      </c>
      <c r="Z9" s="16"/>
      <c r="AA9" s="16">
        <v>0.39635313670685102</v>
      </c>
      <c r="AB9" s="16">
        <v>0.32732468226408301</v>
      </c>
      <c r="AC9" s="16">
        <v>0.43970764988350802</v>
      </c>
      <c r="AD9" s="16">
        <v>0.45495925944708798</v>
      </c>
      <c r="AE9" s="16">
        <v>0.53680076889285899</v>
      </c>
      <c r="AF9" s="16">
        <v>0.52748670543308696</v>
      </c>
      <c r="AG9" s="16"/>
      <c r="AH9" s="16">
        <v>0.52158027840336896</v>
      </c>
      <c r="AI9" s="16">
        <v>0.33023155304878599</v>
      </c>
      <c r="AJ9" s="16"/>
      <c r="AK9" s="16">
        <v>0.52485413131641001</v>
      </c>
      <c r="AL9" s="16">
        <v>0.34301353945235702</v>
      </c>
      <c r="AM9" s="16"/>
      <c r="AN9" s="16">
        <v>0.50101632360189097</v>
      </c>
      <c r="AO9" s="16">
        <v>0.39053907701711998</v>
      </c>
      <c r="AP9" s="16"/>
      <c r="AQ9" s="16">
        <v>0.45169227139574702</v>
      </c>
      <c r="AR9" s="16">
        <v>0.39938921907414898</v>
      </c>
      <c r="AS9" s="16">
        <v>0.46232590265597201</v>
      </c>
      <c r="AT9" s="16"/>
      <c r="AU9" s="16">
        <v>0.48602872828656102</v>
      </c>
      <c r="AV9" s="16">
        <v>0.38338645478289302</v>
      </c>
      <c r="AW9" s="16"/>
      <c r="AX9" s="16">
        <v>0.44365628424425002</v>
      </c>
      <c r="AY9" s="16">
        <v>6.9879956189527304E-2</v>
      </c>
      <c r="AZ9" s="16"/>
      <c r="BA9" s="16">
        <v>0.42263375643488599</v>
      </c>
      <c r="BB9" s="16">
        <v>0.50655019598465301</v>
      </c>
      <c r="BC9" s="16"/>
      <c r="BD9" s="16">
        <v>0.51345024128635697</v>
      </c>
      <c r="BE9" s="16">
        <v>0.35938003993629097</v>
      </c>
    </row>
    <row r="10" spans="2:57" x14ac:dyDescent="0.35">
      <c r="B10" s="19" t="s">
        <v>164</v>
      </c>
      <c r="C10" s="16">
        <v>0.40792824757422902</v>
      </c>
      <c r="D10" s="16">
        <v>0.38191509682343799</v>
      </c>
      <c r="E10" s="16">
        <v>0.44610776709244099</v>
      </c>
      <c r="F10" s="16"/>
      <c r="G10" s="16">
        <v>0.49817856873694399</v>
      </c>
      <c r="H10" s="16">
        <v>0.41128293942570099</v>
      </c>
      <c r="I10" s="16">
        <v>0.35618066949472099</v>
      </c>
      <c r="J10" s="16">
        <v>0.30316298933347502</v>
      </c>
      <c r="K10" s="16">
        <v>0.54322066291571802</v>
      </c>
      <c r="L10" s="16">
        <v>0.34557321490025</v>
      </c>
      <c r="M10" s="16"/>
      <c r="N10" s="16">
        <v>0.35344342740963303</v>
      </c>
      <c r="O10" s="16">
        <v>0.46023795628444703</v>
      </c>
      <c r="P10" s="16">
        <v>0.42049334448601</v>
      </c>
      <c r="Q10" s="16">
        <v>0.39231528143074701</v>
      </c>
      <c r="R10" s="16"/>
      <c r="S10" s="16">
        <v>0.43244252907249803</v>
      </c>
      <c r="T10" s="16">
        <v>0.38725390028611001</v>
      </c>
      <c r="U10" s="16"/>
      <c r="V10" s="16">
        <v>0.50260585092457299</v>
      </c>
      <c r="W10" s="16">
        <v>0.45352800033427698</v>
      </c>
      <c r="X10" s="16">
        <v>0.33917015550290602</v>
      </c>
      <c r="Y10" s="16">
        <v>0.37678243064985101</v>
      </c>
      <c r="Z10" s="16"/>
      <c r="AA10" s="16">
        <v>0.43011047674706099</v>
      </c>
      <c r="AB10" s="16">
        <v>0.52948306575691895</v>
      </c>
      <c r="AC10" s="16">
        <v>0.352637324299863</v>
      </c>
      <c r="AD10" s="16">
        <v>0.41379470219509401</v>
      </c>
      <c r="AE10" s="16">
        <v>0.359343671856311</v>
      </c>
      <c r="AF10" s="16">
        <v>0.21344561038511101</v>
      </c>
      <c r="AG10" s="16"/>
      <c r="AH10" s="16">
        <v>0.34973002079456</v>
      </c>
      <c r="AI10" s="16">
        <v>0.47773161411360199</v>
      </c>
      <c r="AJ10" s="16"/>
      <c r="AK10" s="16">
        <v>0.35806779021146401</v>
      </c>
      <c r="AL10" s="16">
        <v>0.52066803631418701</v>
      </c>
      <c r="AM10" s="16"/>
      <c r="AN10" s="16">
        <v>0.39209258485118598</v>
      </c>
      <c r="AO10" s="16">
        <v>0.48299243929596097</v>
      </c>
      <c r="AP10" s="16"/>
      <c r="AQ10" s="16">
        <v>0.41942426184402798</v>
      </c>
      <c r="AR10" s="16">
        <v>0.37448094226039602</v>
      </c>
      <c r="AS10" s="16">
        <v>0.43067318615765598</v>
      </c>
      <c r="AT10" s="16"/>
      <c r="AU10" s="16">
        <v>0.34231797973433697</v>
      </c>
      <c r="AV10" s="16">
        <v>0.47682069269636301</v>
      </c>
      <c r="AW10" s="16"/>
      <c r="AX10" s="16">
        <v>0.40476565084205601</v>
      </c>
      <c r="AY10" s="16">
        <v>0.60148434008298102</v>
      </c>
      <c r="AZ10" s="16"/>
      <c r="BA10" s="16">
        <v>0.428830666097757</v>
      </c>
      <c r="BB10" s="16">
        <v>0.31350920444215502</v>
      </c>
      <c r="BC10" s="16"/>
      <c r="BD10" s="16">
        <v>0.35894190047555202</v>
      </c>
      <c r="BE10" s="16">
        <v>0.48222406631078002</v>
      </c>
    </row>
    <row r="11" spans="2:57" x14ac:dyDescent="0.35">
      <c r="B11" s="19" t="s">
        <v>165</v>
      </c>
      <c r="C11" s="16">
        <v>0.110192508551624</v>
      </c>
      <c r="D11" s="16">
        <v>8.5055659395608899E-2</v>
      </c>
      <c r="E11" s="16">
        <v>0.145313340785821</v>
      </c>
      <c r="F11" s="16"/>
      <c r="G11" s="16">
        <v>6.6225173959887307E-2</v>
      </c>
      <c r="H11" s="16">
        <v>5.81085113265319E-2</v>
      </c>
      <c r="I11" s="16">
        <v>0.10375789285571101</v>
      </c>
      <c r="J11" s="16">
        <v>0.13594483366956001</v>
      </c>
      <c r="K11" s="16">
        <v>0.108444729558466</v>
      </c>
      <c r="L11" s="16">
        <v>0.30323693689148601</v>
      </c>
      <c r="M11" s="16"/>
      <c r="N11" s="16">
        <v>0.180063268347226</v>
      </c>
      <c r="O11" s="16">
        <v>0.12728373494269399</v>
      </c>
      <c r="P11" s="16">
        <v>9.5655109931366306E-2</v>
      </c>
      <c r="Q11" s="16">
        <v>6.7331139416926103E-2</v>
      </c>
      <c r="R11" s="16"/>
      <c r="S11" s="16">
        <v>9.1741025987565505E-2</v>
      </c>
      <c r="T11" s="16">
        <v>0.120699825354559</v>
      </c>
      <c r="U11" s="16"/>
      <c r="V11" s="16">
        <v>2.8568277154380799E-2</v>
      </c>
      <c r="W11" s="16">
        <v>0.157744699108324</v>
      </c>
      <c r="X11" s="16">
        <v>9.1149282682259594E-2</v>
      </c>
      <c r="Y11" s="16">
        <v>0.16910951260923601</v>
      </c>
      <c r="Z11" s="16"/>
      <c r="AA11" s="16">
        <v>0.14210823034228201</v>
      </c>
      <c r="AB11" s="16">
        <v>9.9554504224883003E-2</v>
      </c>
      <c r="AC11" s="16">
        <v>0.156489878185431</v>
      </c>
      <c r="AD11" s="16">
        <v>9.5705244787336496E-2</v>
      </c>
      <c r="AE11" s="16">
        <v>6.4957315026322598E-2</v>
      </c>
      <c r="AF11" s="16">
        <v>9.0426784874562099E-2</v>
      </c>
      <c r="AG11" s="16"/>
      <c r="AH11" s="16">
        <v>9.43995916103295E-2</v>
      </c>
      <c r="AI11" s="16">
        <v>0.124273751901482</v>
      </c>
      <c r="AJ11" s="16"/>
      <c r="AK11" s="16">
        <v>8.6944057222231294E-2</v>
      </c>
      <c r="AL11" s="16">
        <v>8.8107498045577798E-2</v>
      </c>
      <c r="AM11" s="16"/>
      <c r="AN11" s="16">
        <v>6.6489677028003305E-2</v>
      </c>
      <c r="AO11" s="16">
        <v>7.6138741093587703E-2</v>
      </c>
      <c r="AP11" s="16"/>
      <c r="AQ11" s="16">
        <v>9.2945238453639806E-2</v>
      </c>
      <c r="AR11" s="16">
        <v>0.15570169798490999</v>
      </c>
      <c r="AS11" s="16">
        <v>8.2496666896689996E-2</v>
      </c>
      <c r="AT11" s="16"/>
      <c r="AU11" s="16">
        <v>0.126096296786254</v>
      </c>
      <c r="AV11" s="16">
        <v>9.6568410490785198E-2</v>
      </c>
      <c r="AW11" s="16"/>
      <c r="AX11" s="16">
        <v>0.105447869540072</v>
      </c>
      <c r="AY11" s="16">
        <v>0.32863570372749201</v>
      </c>
      <c r="AZ11" s="16"/>
      <c r="BA11" s="16">
        <v>9.8731242112035697E-2</v>
      </c>
      <c r="BB11" s="16">
        <v>0.161964594594661</v>
      </c>
      <c r="BC11" s="16"/>
      <c r="BD11" s="16">
        <v>8.9627669294676401E-2</v>
      </c>
      <c r="BE11" s="16">
        <v>9.7540934731847495E-2</v>
      </c>
    </row>
    <row r="12" spans="2:57" x14ac:dyDescent="0.35">
      <c r="B12" s="19" t="s">
        <v>166</v>
      </c>
      <c r="C12" s="16">
        <v>2.30687253833886E-2</v>
      </c>
      <c r="D12" s="16">
        <v>2.7132680836685599E-2</v>
      </c>
      <c r="E12" s="16">
        <v>1.7645802754737101E-2</v>
      </c>
      <c r="F12" s="16"/>
      <c r="G12" s="16">
        <v>1.9769059772456601E-2</v>
      </c>
      <c r="H12" s="16">
        <v>0</v>
      </c>
      <c r="I12" s="16">
        <v>3.1696238148153297E-2</v>
      </c>
      <c r="J12" s="16">
        <v>3.1360228930150502E-2</v>
      </c>
      <c r="K12" s="16">
        <v>4.2831743378107898E-2</v>
      </c>
      <c r="L12" s="16">
        <v>2.48724259612139E-2</v>
      </c>
      <c r="M12" s="16"/>
      <c r="N12" s="16">
        <v>0</v>
      </c>
      <c r="O12" s="16">
        <v>4.8158969541046398E-2</v>
      </c>
      <c r="P12" s="16">
        <v>3.1407333516530099E-2</v>
      </c>
      <c r="Q12" s="16">
        <v>1.02905779455621E-2</v>
      </c>
      <c r="R12" s="16"/>
      <c r="S12" s="16">
        <v>3.2747031775439597E-2</v>
      </c>
      <c r="T12" s="16">
        <v>1.3709814071203001E-2</v>
      </c>
      <c r="U12" s="16"/>
      <c r="V12" s="16">
        <v>4.6740701360149302E-2</v>
      </c>
      <c r="W12" s="16">
        <v>2.09777598734491E-2</v>
      </c>
      <c r="X12" s="16">
        <v>1.3232665563250701E-2</v>
      </c>
      <c r="Y12" s="16">
        <v>3.99852532253187E-2</v>
      </c>
      <c r="Z12" s="16"/>
      <c r="AA12" s="16">
        <v>1.5763297924984002E-2</v>
      </c>
      <c r="AB12" s="16">
        <v>4.36377477541149E-2</v>
      </c>
      <c r="AC12" s="16">
        <v>2.5456329955427098E-2</v>
      </c>
      <c r="AD12" s="16">
        <v>0</v>
      </c>
      <c r="AE12" s="16">
        <v>3.8898244224506801E-2</v>
      </c>
      <c r="AF12" s="16">
        <v>0.11108273416987099</v>
      </c>
      <c r="AG12" s="16"/>
      <c r="AH12" s="16">
        <v>2.3608493758400399E-2</v>
      </c>
      <c r="AI12" s="16">
        <v>1.04748646206934E-2</v>
      </c>
      <c r="AJ12" s="16"/>
      <c r="AK12" s="16">
        <v>2.3017697863881598E-2</v>
      </c>
      <c r="AL12" s="16">
        <v>0</v>
      </c>
      <c r="AM12" s="16"/>
      <c r="AN12" s="16">
        <v>2.74068266805742E-2</v>
      </c>
      <c r="AO12" s="16">
        <v>1.3721285431704E-2</v>
      </c>
      <c r="AP12" s="16"/>
      <c r="AQ12" s="16">
        <v>2.0153014049627799E-2</v>
      </c>
      <c r="AR12" s="16">
        <v>4.0827342153510499E-2</v>
      </c>
      <c r="AS12" s="16">
        <v>7.6749369925988298E-3</v>
      </c>
      <c r="AT12" s="16"/>
      <c r="AU12" s="16">
        <v>1.5461191211978901E-2</v>
      </c>
      <c r="AV12" s="16">
        <v>3.0700417289142801E-2</v>
      </c>
      <c r="AW12" s="16"/>
      <c r="AX12" s="16">
        <v>2.4166154527772401E-2</v>
      </c>
      <c r="AY12" s="16">
        <v>0</v>
      </c>
      <c r="AZ12" s="16"/>
      <c r="BA12" s="16">
        <v>2.8175662890618201E-2</v>
      </c>
      <c r="BB12" s="16">
        <v>0</v>
      </c>
      <c r="BC12" s="16"/>
      <c r="BD12" s="16">
        <v>2.0976443706312999E-2</v>
      </c>
      <c r="BE12" s="16">
        <v>3.04483391816254E-2</v>
      </c>
    </row>
    <row r="13" spans="2:57" x14ac:dyDescent="0.35">
      <c r="B13" s="19" t="s">
        <v>167</v>
      </c>
      <c r="C13" s="16">
        <v>1.51285533152648E-2</v>
      </c>
      <c r="D13" s="16">
        <v>1.5878701154503599E-2</v>
      </c>
      <c r="E13" s="16">
        <v>1.41954068790249E-2</v>
      </c>
      <c r="F13" s="16"/>
      <c r="G13" s="16">
        <v>0</v>
      </c>
      <c r="H13" s="16">
        <v>0</v>
      </c>
      <c r="I13" s="16">
        <v>0</v>
      </c>
      <c r="J13" s="16">
        <v>1.96068522669045E-2</v>
      </c>
      <c r="K13" s="16">
        <v>2.85440083099468E-2</v>
      </c>
      <c r="L13" s="16">
        <v>9.5245277367828493E-2</v>
      </c>
      <c r="M13" s="16"/>
      <c r="N13" s="16">
        <v>0</v>
      </c>
      <c r="O13" s="16">
        <v>0</v>
      </c>
      <c r="P13" s="16">
        <v>1.7896676425799202E-2</v>
      </c>
      <c r="Q13" s="16">
        <v>3.3168283412529399E-2</v>
      </c>
      <c r="R13" s="16"/>
      <c r="S13" s="16">
        <v>1.8503104992637E-2</v>
      </c>
      <c r="T13" s="16">
        <v>1.19268099410913E-2</v>
      </c>
      <c r="U13" s="16"/>
      <c r="V13" s="16">
        <v>2.3446864129302799E-2</v>
      </c>
      <c r="W13" s="16">
        <v>2.43847998298054E-2</v>
      </c>
      <c r="X13" s="16">
        <v>0</v>
      </c>
      <c r="Y13" s="16">
        <v>4.1201144910544898E-2</v>
      </c>
      <c r="Z13" s="16"/>
      <c r="AA13" s="16">
        <v>1.56648582788213E-2</v>
      </c>
      <c r="AB13" s="16">
        <v>0</v>
      </c>
      <c r="AC13" s="16">
        <v>0</v>
      </c>
      <c r="AD13" s="16">
        <v>3.5540793570481198E-2</v>
      </c>
      <c r="AE13" s="16">
        <v>0</v>
      </c>
      <c r="AF13" s="16">
        <v>0</v>
      </c>
      <c r="AG13" s="16"/>
      <c r="AH13" s="16">
        <v>4.94388244250938E-3</v>
      </c>
      <c r="AI13" s="16">
        <v>4.73697539723692E-2</v>
      </c>
      <c r="AJ13" s="16"/>
      <c r="AK13" s="16">
        <v>0</v>
      </c>
      <c r="AL13" s="16">
        <v>4.8210926187878297E-2</v>
      </c>
      <c r="AM13" s="16"/>
      <c r="AN13" s="16">
        <v>6.0144193603067202E-3</v>
      </c>
      <c r="AO13" s="16">
        <v>3.6608457161626702E-2</v>
      </c>
      <c r="AP13" s="16"/>
      <c r="AQ13" s="16">
        <v>0</v>
      </c>
      <c r="AR13" s="16">
        <v>2.3092780950758701E-2</v>
      </c>
      <c r="AS13" s="16">
        <v>1.6829307297083301E-2</v>
      </c>
      <c r="AT13" s="16"/>
      <c r="AU13" s="16">
        <v>1.8077789373806701E-2</v>
      </c>
      <c r="AV13" s="16">
        <v>1.2524024740816601E-2</v>
      </c>
      <c r="AW13" s="16"/>
      <c r="AX13" s="16">
        <v>1.5848251306576001E-2</v>
      </c>
      <c r="AY13" s="16">
        <v>0</v>
      </c>
      <c r="AZ13" s="16"/>
      <c r="BA13" s="16">
        <v>1.84777013532176E-2</v>
      </c>
      <c r="BB13" s="16">
        <v>0</v>
      </c>
      <c r="BC13" s="16"/>
      <c r="BD13" s="16">
        <v>1.2089576416532299E-2</v>
      </c>
      <c r="BE13" s="16">
        <v>2.21780859007265E-2</v>
      </c>
    </row>
    <row r="14" spans="2:57" x14ac:dyDescent="0.35">
      <c r="B14" s="19" t="s">
        <v>110</v>
      </c>
      <c r="C14" s="20">
        <v>5.8380603840783498E-3</v>
      </c>
      <c r="D14" s="20">
        <v>1.01265651430752E-2</v>
      </c>
      <c r="E14" s="20">
        <v>0</v>
      </c>
      <c r="F14" s="20"/>
      <c r="G14" s="20">
        <v>0</v>
      </c>
      <c r="H14" s="20">
        <v>0</v>
      </c>
      <c r="I14" s="20">
        <v>0</v>
      </c>
      <c r="J14" s="20">
        <v>0</v>
      </c>
      <c r="K14" s="20">
        <v>0</v>
      </c>
      <c r="L14" s="20">
        <v>6.4412329131547805E-2</v>
      </c>
      <c r="M14" s="20"/>
      <c r="N14" s="20">
        <v>0</v>
      </c>
      <c r="O14" s="20">
        <v>0</v>
      </c>
      <c r="P14" s="20">
        <v>1.6462131934103799E-2</v>
      </c>
      <c r="Q14" s="20">
        <v>0</v>
      </c>
      <c r="R14" s="20"/>
      <c r="S14" s="20">
        <v>1.18002660440494E-2</v>
      </c>
      <c r="T14" s="20">
        <v>0</v>
      </c>
      <c r="U14" s="20"/>
      <c r="V14" s="20">
        <v>0</v>
      </c>
      <c r="W14" s="20">
        <v>0</v>
      </c>
      <c r="X14" s="20">
        <v>1.3882609071427901E-2</v>
      </c>
      <c r="Y14" s="20">
        <v>0</v>
      </c>
      <c r="Z14" s="20"/>
      <c r="AA14" s="20">
        <v>0</v>
      </c>
      <c r="AB14" s="20">
        <v>0</v>
      </c>
      <c r="AC14" s="20">
        <v>2.5708817675771201E-2</v>
      </c>
      <c r="AD14" s="20">
        <v>0</v>
      </c>
      <c r="AE14" s="20">
        <v>0</v>
      </c>
      <c r="AF14" s="20">
        <v>5.7558165137369402E-2</v>
      </c>
      <c r="AG14" s="20"/>
      <c r="AH14" s="20">
        <v>5.7377329908318E-3</v>
      </c>
      <c r="AI14" s="20">
        <v>9.9184623430670204E-3</v>
      </c>
      <c r="AJ14" s="20"/>
      <c r="AK14" s="20">
        <v>7.1163233860136003E-3</v>
      </c>
      <c r="AL14" s="20">
        <v>0</v>
      </c>
      <c r="AM14" s="20"/>
      <c r="AN14" s="20">
        <v>6.98016847803798E-3</v>
      </c>
      <c r="AO14" s="20">
        <v>0</v>
      </c>
      <c r="AP14" s="20"/>
      <c r="AQ14" s="20">
        <v>1.5785214256956701E-2</v>
      </c>
      <c r="AR14" s="20">
        <v>6.5080175762761202E-3</v>
      </c>
      <c r="AS14" s="20">
        <v>0</v>
      </c>
      <c r="AT14" s="20"/>
      <c r="AU14" s="20">
        <v>1.2018014607062699E-2</v>
      </c>
      <c r="AV14" s="20">
        <v>0</v>
      </c>
      <c r="AW14" s="20"/>
      <c r="AX14" s="20">
        <v>6.1157895392736196E-3</v>
      </c>
      <c r="AY14" s="20">
        <v>0</v>
      </c>
      <c r="AZ14" s="20"/>
      <c r="BA14" s="20">
        <v>3.1509711114858399E-3</v>
      </c>
      <c r="BB14" s="20">
        <v>1.79760049785311E-2</v>
      </c>
      <c r="BC14" s="20"/>
      <c r="BD14" s="20">
        <v>4.9141688205693399E-3</v>
      </c>
      <c r="BE14" s="20">
        <v>8.2285339387287697E-3</v>
      </c>
    </row>
    <row r="15" spans="2:57" x14ac:dyDescent="0.35">
      <c r="B15" s="21" t="s">
        <v>16</v>
      </c>
    </row>
    <row r="16" spans="2:57" x14ac:dyDescent="0.35">
      <c r="B16" t="s">
        <v>874</v>
      </c>
    </row>
    <row r="17" spans="2:2" x14ac:dyDescent="0.35">
      <c r="B17" t="s">
        <v>526</v>
      </c>
    </row>
    <row r="19" spans="2:2" x14ac:dyDescent="0.35">
      <c r="B19"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dimension ref="B2:BE19"/>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168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17</v>
      </c>
      <c r="D7" s="13">
        <v>14</v>
      </c>
      <c r="E7" s="13">
        <v>3</v>
      </c>
      <c r="F7" s="13"/>
      <c r="G7" s="13">
        <v>1</v>
      </c>
      <c r="H7" s="13">
        <v>6</v>
      </c>
      <c r="I7" s="13">
        <v>5</v>
      </c>
      <c r="J7" s="13">
        <v>2</v>
      </c>
      <c r="K7" s="13">
        <v>2</v>
      </c>
      <c r="L7" s="13">
        <v>1</v>
      </c>
      <c r="M7" s="13"/>
      <c r="N7" s="13">
        <v>4</v>
      </c>
      <c r="O7" s="13">
        <v>3</v>
      </c>
      <c r="P7" s="13">
        <v>5</v>
      </c>
      <c r="Q7" s="13">
        <v>5</v>
      </c>
      <c r="R7" s="13"/>
      <c r="S7" s="13">
        <v>12</v>
      </c>
      <c r="T7" s="13">
        <v>5</v>
      </c>
      <c r="U7" s="13"/>
      <c r="V7" s="13">
        <v>2</v>
      </c>
      <c r="W7" s="13">
        <v>2</v>
      </c>
      <c r="X7" s="13">
        <v>11</v>
      </c>
      <c r="Y7" s="13">
        <v>2</v>
      </c>
      <c r="Z7" s="13"/>
      <c r="AA7" s="13">
        <v>3</v>
      </c>
      <c r="AB7" s="13" t="s">
        <v>544</v>
      </c>
      <c r="AC7" s="13">
        <v>1</v>
      </c>
      <c r="AD7" s="13">
        <v>10</v>
      </c>
      <c r="AE7" s="13">
        <v>3</v>
      </c>
      <c r="AF7" s="13" t="s">
        <v>544</v>
      </c>
      <c r="AG7" s="13"/>
      <c r="AH7" s="13">
        <v>13</v>
      </c>
      <c r="AI7" s="13">
        <v>3</v>
      </c>
      <c r="AJ7" s="13"/>
      <c r="AK7" s="13">
        <v>11</v>
      </c>
      <c r="AL7" s="13">
        <v>3</v>
      </c>
      <c r="AM7" s="13"/>
      <c r="AN7" s="13">
        <v>12</v>
      </c>
      <c r="AO7" s="13">
        <v>4</v>
      </c>
      <c r="AP7" s="13"/>
      <c r="AQ7" s="13">
        <v>6</v>
      </c>
      <c r="AR7" s="13">
        <v>4</v>
      </c>
      <c r="AS7" s="13">
        <v>6</v>
      </c>
      <c r="AT7" s="13"/>
      <c r="AU7" s="13">
        <v>12</v>
      </c>
      <c r="AV7" s="13">
        <v>5</v>
      </c>
      <c r="AW7" s="13"/>
      <c r="AX7" s="13">
        <v>16</v>
      </c>
      <c r="AY7" s="13" t="s">
        <v>544</v>
      </c>
      <c r="AZ7" s="13"/>
      <c r="BA7" s="13">
        <v>14</v>
      </c>
      <c r="BB7" s="13">
        <v>3</v>
      </c>
      <c r="BC7" s="13"/>
      <c r="BD7" s="13">
        <v>9</v>
      </c>
      <c r="BE7" s="13">
        <v>7</v>
      </c>
    </row>
    <row r="8" spans="2:57" ht="30" customHeight="1" x14ac:dyDescent="0.35">
      <c r="B8" s="14" t="s">
        <v>84</v>
      </c>
      <c r="C8" s="14">
        <v>17</v>
      </c>
      <c r="D8" s="14">
        <v>13</v>
      </c>
      <c r="E8" s="14">
        <v>4</v>
      </c>
      <c r="F8" s="14"/>
      <c r="G8" s="14">
        <v>2</v>
      </c>
      <c r="H8" s="14">
        <v>5</v>
      </c>
      <c r="I8" s="14">
        <v>4</v>
      </c>
      <c r="J8" s="14">
        <v>2</v>
      </c>
      <c r="K8" s="14">
        <v>2</v>
      </c>
      <c r="L8" s="14">
        <v>2</v>
      </c>
      <c r="M8" s="14"/>
      <c r="N8" s="14">
        <v>4</v>
      </c>
      <c r="O8" s="14">
        <v>2</v>
      </c>
      <c r="P8" s="14">
        <v>4</v>
      </c>
      <c r="Q8" s="14">
        <v>6</v>
      </c>
      <c r="R8" s="14"/>
      <c r="S8" s="14">
        <v>10</v>
      </c>
      <c r="T8" s="14">
        <v>7</v>
      </c>
      <c r="U8" s="14"/>
      <c r="V8" s="14">
        <v>3</v>
      </c>
      <c r="W8" s="14">
        <v>3</v>
      </c>
      <c r="X8" s="14">
        <v>10</v>
      </c>
      <c r="Y8" s="14">
        <v>2</v>
      </c>
      <c r="Z8" s="14"/>
      <c r="AA8" s="14">
        <v>5</v>
      </c>
      <c r="AB8" s="14" t="s">
        <v>544</v>
      </c>
      <c r="AC8" s="14">
        <v>1</v>
      </c>
      <c r="AD8" s="14">
        <v>8</v>
      </c>
      <c r="AE8" s="14">
        <v>3</v>
      </c>
      <c r="AF8" s="14" t="s">
        <v>544</v>
      </c>
      <c r="AG8" s="14"/>
      <c r="AH8" s="14">
        <v>13</v>
      </c>
      <c r="AI8" s="14">
        <v>3</v>
      </c>
      <c r="AJ8" s="14"/>
      <c r="AK8" s="14">
        <v>10</v>
      </c>
      <c r="AL8" s="14">
        <v>3</v>
      </c>
      <c r="AM8" s="14"/>
      <c r="AN8" s="14">
        <v>12</v>
      </c>
      <c r="AO8" s="14">
        <v>4</v>
      </c>
      <c r="AP8" s="14"/>
      <c r="AQ8" s="14">
        <v>7</v>
      </c>
      <c r="AR8" s="14">
        <v>3</v>
      </c>
      <c r="AS8" s="14">
        <v>5</v>
      </c>
      <c r="AT8" s="14"/>
      <c r="AU8" s="14">
        <v>11</v>
      </c>
      <c r="AV8" s="14">
        <v>6</v>
      </c>
      <c r="AW8" s="14"/>
      <c r="AX8" s="14">
        <v>15</v>
      </c>
      <c r="AY8" s="14" t="s">
        <v>544</v>
      </c>
      <c r="AZ8" s="14"/>
      <c r="BA8" s="14">
        <v>14</v>
      </c>
      <c r="BB8" s="14">
        <v>3</v>
      </c>
      <c r="BC8" s="14"/>
      <c r="BD8" s="14">
        <v>9</v>
      </c>
      <c r="BE8" s="14">
        <v>6</v>
      </c>
    </row>
    <row r="9" spans="2:57" x14ac:dyDescent="0.35">
      <c r="B9" s="19" t="s">
        <v>163</v>
      </c>
      <c r="C9" s="16">
        <v>0.62218197689128496</v>
      </c>
      <c r="D9" s="16">
        <v>0.56782222148033901</v>
      </c>
      <c r="E9" s="16">
        <v>0.78692321195092396</v>
      </c>
      <c r="F9" s="16"/>
      <c r="G9" s="16">
        <v>1</v>
      </c>
      <c r="H9" s="16">
        <v>0.56757832957921095</v>
      </c>
      <c r="I9" s="16">
        <v>0.49942605338685298</v>
      </c>
      <c r="J9" s="16">
        <v>0.31688874598553701</v>
      </c>
      <c r="K9" s="16">
        <v>0.61666246997402396</v>
      </c>
      <c r="L9" s="16">
        <v>1</v>
      </c>
      <c r="M9" s="16"/>
      <c r="N9" s="16">
        <v>1</v>
      </c>
      <c r="O9" s="16">
        <v>0</v>
      </c>
      <c r="P9" s="16">
        <v>0.84412097051736601</v>
      </c>
      <c r="Q9" s="16">
        <v>0.464726497839966</v>
      </c>
      <c r="R9" s="16"/>
      <c r="S9" s="16">
        <v>0.59012885023724204</v>
      </c>
      <c r="T9" s="16">
        <v>0.67146210541724904</v>
      </c>
      <c r="U9" s="16"/>
      <c r="V9" s="16">
        <v>0.76686209454657905</v>
      </c>
      <c r="W9" s="16">
        <v>0.56764740218627796</v>
      </c>
      <c r="X9" s="16">
        <v>0.59588669844602304</v>
      </c>
      <c r="Y9" s="16">
        <v>0.61666246997402396</v>
      </c>
      <c r="Z9" s="16"/>
      <c r="AA9" s="16">
        <v>1</v>
      </c>
      <c r="AB9" s="16" t="s">
        <v>141</v>
      </c>
      <c r="AC9" s="16">
        <v>0</v>
      </c>
      <c r="AD9" s="16">
        <v>0.61727479032150601</v>
      </c>
      <c r="AE9" s="16">
        <v>0.26647326668639998</v>
      </c>
      <c r="AF9" s="16" t="s">
        <v>141</v>
      </c>
      <c r="AG9" s="16"/>
      <c r="AH9" s="16">
        <v>0.55560330339106401</v>
      </c>
      <c r="AI9" s="16">
        <v>0.76985546996799503</v>
      </c>
      <c r="AJ9" s="16"/>
      <c r="AK9" s="16">
        <v>0.57604430851449795</v>
      </c>
      <c r="AL9" s="16">
        <v>1</v>
      </c>
      <c r="AM9" s="16"/>
      <c r="AN9" s="16">
        <v>0.61764577763373196</v>
      </c>
      <c r="AO9" s="16">
        <v>0.52969967757701297</v>
      </c>
      <c r="AP9" s="16"/>
      <c r="AQ9" s="16">
        <v>0.54292704775382705</v>
      </c>
      <c r="AR9" s="16">
        <v>0.56925893323476895</v>
      </c>
      <c r="AS9" s="16">
        <v>0.68273754350573601</v>
      </c>
      <c r="AT9" s="16"/>
      <c r="AU9" s="16">
        <v>0.54690734694908905</v>
      </c>
      <c r="AV9" s="16">
        <v>0.76552045923724199</v>
      </c>
      <c r="AW9" s="16"/>
      <c r="AX9" s="16">
        <v>0.566763514597448</v>
      </c>
      <c r="AY9" s="16" t="s">
        <v>141</v>
      </c>
      <c r="AZ9" s="16"/>
      <c r="BA9" s="16">
        <v>0.672143108437676</v>
      </c>
      <c r="BB9" s="16">
        <v>0.38831047682075698</v>
      </c>
      <c r="BC9" s="16"/>
      <c r="BD9" s="16">
        <v>0.65275372875873905</v>
      </c>
      <c r="BE9" s="16">
        <v>0.51045032474031404</v>
      </c>
    </row>
    <row r="10" spans="2:57" x14ac:dyDescent="0.35">
      <c r="B10" s="19" t="s">
        <v>164</v>
      </c>
      <c r="C10" s="16">
        <v>0.22829742871903799</v>
      </c>
      <c r="D10" s="16">
        <v>0.233319791843349</v>
      </c>
      <c r="E10" s="16">
        <v>0.21307678804907601</v>
      </c>
      <c r="F10" s="16"/>
      <c r="G10" s="16">
        <v>0</v>
      </c>
      <c r="H10" s="16">
        <v>0.30735354743752702</v>
      </c>
      <c r="I10" s="16">
        <v>0.224908555565214</v>
      </c>
      <c r="J10" s="16">
        <v>0.68311125401446304</v>
      </c>
      <c r="K10" s="16">
        <v>0</v>
      </c>
      <c r="L10" s="16">
        <v>0</v>
      </c>
      <c r="M10" s="16"/>
      <c r="N10" s="16">
        <v>0</v>
      </c>
      <c r="O10" s="16">
        <v>0.69546163620949397</v>
      </c>
      <c r="P10" s="16">
        <v>0</v>
      </c>
      <c r="Q10" s="16">
        <v>0.35256625153847598</v>
      </c>
      <c r="R10" s="16"/>
      <c r="S10" s="16">
        <v>0.16309832221717399</v>
      </c>
      <c r="T10" s="16">
        <v>0.32853789458275101</v>
      </c>
      <c r="U10" s="16"/>
      <c r="V10" s="16">
        <v>0</v>
      </c>
      <c r="W10" s="16">
        <v>0</v>
      </c>
      <c r="X10" s="16">
        <v>0.40411330155397701</v>
      </c>
      <c r="Y10" s="16">
        <v>0</v>
      </c>
      <c r="Z10" s="16"/>
      <c r="AA10" s="16">
        <v>0</v>
      </c>
      <c r="AB10" s="16" t="s">
        <v>141</v>
      </c>
      <c r="AC10" s="16">
        <v>0</v>
      </c>
      <c r="AD10" s="16">
        <v>0.21063530985670301</v>
      </c>
      <c r="AE10" s="16">
        <v>0.73352673331359997</v>
      </c>
      <c r="AF10" s="16" t="s">
        <v>141</v>
      </c>
      <c r="AG10" s="16"/>
      <c r="AH10" s="16">
        <v>0.29933871230956399</v>
      </c>
      <c r="AI10" s="16">
        <v>0</v>
      </c>
      <c r="AJ10" s="16"/>
      <c r="AK10" s="16">
        <v>0.24515430780297301</v>
      </c>
      <c r="AL10" s="16">
        <v>0</v>
      </c>
      <c r="AM10" s="16"/>
      <c r="AN10" s="16">
        <v>0.221098068978163</v>
      </c>
      <c r="AO10" s="16">
        <v>0.31194919275038202</v>
      </c>
      <c r="AP10" s="16"/>
      <c r="AQ10" s="16">
        <v>0.29849838380396998</v>
      </c>
      <c r="AR10" s="16">
        <v>0</v>
      </c>
      <c r="AS10" s="16">
        <v>0.31726245649426399</v>
      </c>
      <c r="AT10" s="16"/>
      <c r="AU10" s="16">
        <v>0.34818850180925998</v>
      </c>
      <c r="AV10" s="16">
        <v>0</v>
      </c>
      <c r="AW10" s="16"/>
      <c r="AX10" s="16">
        <v>0.26178416484969003</v>
      </c>
      <c r="AY10" s="16" t="s">
        <v>141</v>
      </c>
      <c r="AZ10" s="16"/>
      <c r="BA10" s="16">
        <v>0.277067791351915</v>
      </c>
      <c r="BB10" s="16">
        <v>0</v>
      </c>
      <c r="BC10" s="16"/>
      <c r="BD10" s="16">
        <v>7.7142821303298997E-2</v>
      </c>
      <c r="BE10" s="16">
        <v>0.48954967525968601</v>
      </c>
    </row>
    <row r="11" spans="2:57" x14ac:dyDescent="0.35">
      <c r="B11" s="19" t="s">
        <v>165</v>
      </c>
      <c r="C11" s="16">
        <v>0.14952059438967599</v>
      </c>
      <c r="D11" s="16">
        <v>0.19885798667631199</v>
      </c>
      <c r="E11" s="16">
        <v>0</v>
      </c>
      <c r="F11" s="16"/>
      <c r="G11" s="16">
        <v>0</v>
      </c>
      <c r="H11" s="16">
        <v>0.125068122983262</v>
      </c>
      <c r="I11" s="16">
        <v>0.27566539104793197</v>
      </c>
      <c r="J11" s="16">
        <v>0</v>
      </c>
      <c r="K11" s="16">
        <v>0.38333753002597598</v>
      </c>
      <c r="L11" s="16">
        <v>0</v>
      </c>
      <c r="M11" s="16"/>
      <c r="N11" s="16">
        <v>0</v>
      </c>
      <c r="O11" s="16">
        <v>0.30453836379050597</v>
      </c>
      <c r="P11" s="16">
        <v>0.15587902948263399</v>
      </c>
      <c r="Q11" s="16">
        <v>0.18270725062155799</v>
      </c>
      <c r="R11" s="16"/>
      <c r="S11" s="16">
        <v>0.24677282754558399</v>
      </c>
      <c r="T11" s="16">
        <v>0</v>
      </c>
      <c r="U11" s="16"/>
      <c r="V11" s="16">
        <v>0.233137905453421</v>
      </c>
      <c r="W11" s="16">
        <v>0.43235259781372198</v>
      </c>
      <c r="X11" s="16">
        <v>0</v>
      </c>
      <c r="Y11" s="16">
        <v>0.38333753002597598</v>
      </c>
      <c r="Z11" s="16"/>
      <c r="AA11" s="16">
        <v>0</v>
      </c>
      <c r="AB11" s="16" t="s">
        <v>141</v>
      </c>
      <c r="AC11" s="16">
        <v>1</v>
      </c>
      <c r="AD11" s="16">
        <v>0.17208989982179099</v>
      </c>
      <c r="AE11" s="16">
        <v>0</v>
      </c>
      <c r="AF11" s="16" t="s">
        <v>141</v>
      </c>
      <c r="AG11" s="16"/>
      <c r="AH11" s="16">
        <v>0.145057984299372</v>
      </c>
      <c r="AI11" s="16">
        <v>0.230144530032005</v>
      </c>
      <c r="AJ11" s="16"/>
      <c r="AK11" s="16">
        <v>0.17880138368252901</v>
      </c>
      <c r="AL11" s="16">
        <v>0</v>
      </c>
      <c r="AM11" s="16"/>
      <c r="AN11" s="16">
        <v>0.16125615338810501</v>
      </c>
      <c r="AO11" s="16">
        <v>0.15835112967260501</v>
      </c>
      <c r="AP11" s="16"/>
      <c r="AQ11" s="16">
        <v>0.158574568442203</v>
      </c>
      <c r="AR11" s="16">
        <v>0.430741066765231</v>
      </c>
      <c r="AS11" s="16">
        <v>0</v>
      </c>
      <c r="AT11" s="16"/>
      <c r="AU11" s="16">
        <v>0.10490415124165101</v>
      </c>
      <c r="AV11" s="16">
        <v>0.23447954076275801</v>
      </c>
      <c r="AW11" s="16"/>
      <c r="AX11" s="16">
        <v>0.171452320552862</v>
      </c>
      <c r="AY11" s="16" t="s">
        <v>141</v>
      </c>
      <c r="AZ11" s="16"/>
      <c r="BA11" s="16">
        <v>5.0789100210408902E-2</v>
      </c>
      <c r="BB11" s="16">
        <v>0.61168952317924297</v>
      </c>
      <c r="BC11" s="16"/>
      <c r="BD11" s="16">
        <v>0.27010344993796198</v>
      </c>
      <c r="BE11" s="16">
        <v>0</v>
      </c>
    </row>
    <row r="12" spans="2:57" x14ac:dyDescent="0.35">
      <c r="B12" s="19" t="s">
        <v>166</v>
      </c>
      <c r="C12" s="16">
        <v>0</v>
      </c>
      <c r="D12" s="16">
        <v>0</v>
      </c>
      <c r="E12" s="16">
        <v>0</v>
      </c>
      <c r="F12" s="16"/>
      <c r="G12" s="16">
        <v>0</v>
      </c>
      <c r="H12" s="16">
        <v>0</v>
      </c>
      <c r="I12" s="16">
        <v>0</v>
      </c>
      <c r="J12" s="16">
        <v>0</v>
      </c>
      <c r="K12" s="16">
        <v>0</v>
      </c>
      <c r="L12" s="16">
        <v>0</v>
      </c>
      <c r="M12" s="16"/>
      <c r="N12" s="16">
        <v>0</v>
      </c>
      <c r="O12" s="16">
        <v>0</v>
      </c>
      <c r="P12" s="16">
        <v>0</v>
      </c>
      <c r="Q12" s="16">
        <v>0</v>
      </c>
      <c r="R12" s="16"/>
      <c r="S12" s="16">
        <v>0</v>
      </c>
      <c r="T12" s="16">
        <v>0</v>
      </c>
      <c r="U12" s="16"/>
      <c r="V12" s="16">
        <v>0</v>
      </c>
      <c r="W12" s="16">
        <v>0</v>
      </c>
      <c r="X12" s="16">
        <v>0</v>
      </c>
      <c r="Y12" s="16">
        <v>0</v>
      </c>
      <c r="Z12" s="16"/>
      <c r="AA12" s="16">
        <v>0</v>
      </c>
      <c r="AB12" s="16" t="s">
        <v>141</v>
      </c>
      <c r="AC12" s="16">
        <v>0</v>
      </c>
      <c r="AD12" s="16">
        <v>0</v>
      </c>
      <c r="AE12" s="16">
        <v>0</v>
      </c>
      <c r="AF12" s="16" t="s">
        <v>141</v>
      </c>
      <c r="AG12" s="16"/>
      <c r="AH12" s="16">
        <v>0</v>
      </c>
      <c r="AI12" s="16">
        <v>0</v>
      </c>
      <c r="AJ12" s="16"/>
      <c r="AK12" s="16">
        <v>0</v>
      </c>
      <c r="AL12" s="16">
        <v>0</v>
      </c>
      <c r="AM12" s="16"/>
      <c r="AN12" s="16">
        <v>0</v>
      </c>
      <c r="AO12" s="16">
        <v>0</v>
      </c>
      <c r="AP12" s="16"/>
      <c r="AQ12" s="16">
        <v>0</v>
      </c>
      <c r="AR12" s="16">
        <v>0</v>
      </c>
      <c r="AS12" s="16">
        <v>0</v>
      </c>
      <c r="AT12" s="16"/>
      <c r="AU12" s="16">
        <v>0</v>
      </c>
      <c r="AV12" s="16">
        <v>0</v>
      </c>
      <c r="AW12" s="16"/>
      <c r="AX12" s="16">
        <v>0</v>
      </c>
      <c r="AY12" s="16" t="s">
        <v>141</v>
      </c>
      <c r="AZ12" s="16"/>
      <c r="BA12" s="16">
        <v>0</v>
      </c>
      <c r="BB12" s="16">
        <v>0</v>
      </c>
      <c r="BC12" s="16"/>
      <c r="BD12" s="16">
        <v>0</v>
      </c>
      <c r="BE12" s="16">
        <v>0</v>
      </c>
    </row>
    <row r="13" spans="2:57" x14ac:dyDescent="0.35">
      <c r="B13" s="19" t="s">
        <v>167</v>
      </c>
      <c r="C13" s="16">
        <v>0</v>
      </c>
      <c r="D13" s="16">
        <v>0</v>
      </c>
      <c r="E13" s="16">
        <v>0</v>
      </c>
      <c r="F13" s="16"/>
      <c r="G13" s="16">
        <v>0</v>
      </c>
      <c r="H13" s="16">
        <v>0</v>
      </c>
      <c r="I13" s="16">
        <v>0</v>
      </c>
      <c r="J13" s="16">
        <v>0</v>
      </c>
      <c r="K13" s="16">
        <v>0</v>
      </c>
      <c r="L13" s="16">
        <v>0</v>
      </c>
      <c r="M13" s="16"/>
      <c r="N13" s="16">
        <v>0</v>
      </c>
      <c r="O13" s="16">
        <v>0</v>
      </c>
      <c r="P13" s="16">
        <v>0</v>
      </c>
      <c r="Q13" s="16">
        <v>0</v>
      </c>
      <c r="R13" s="16"/>
      <c r="S13" s="16">
        <v>0</v>
      </c>
      <c r="T13" s="16">
        <v>0</v>
      </c>
      <c r="U13" s="16"/>
      <c r="V13" s="16">
        <v>0</v>
      </c>
      <c r="W13" s="16">
        <v>0</v>
      </c>
      <c r="X13" s="16">
        <v>0</v>
      </c>
      <c r="Y13" s="16">
        <v>0</v>
      </c>
      <c r="Z13" s="16"/>
      <c r="AA13" s="16">
        <v>0</v>
      </c>
      <c r="AB13" s="16" t="s">
        <v>141</v>
      </c>
      <c r="AC13" s="16">
        <v>0</v>
      </c>
      <c r="AD13" s="16">
        <v>0</v>
      </c>
      <c r="AE13" s="16">
        <v>0</v>
      </c>
      <c r="AF13" s="16" t="s">
        <v>141</v>
      </c>
      <c r="AG13" s="16"/>
      <c r="AH13" s="16">
        <v>0</v>
      </c>
      <c r="AI13" s="16">
        <v>0</v>
      </c>
      <c r="AJ13" s="16"/>
      <c r="AK13" s="16">
        <v>0</v>
      </c>
      <c r="AL13" s="16">
        <v>0</v>
      </c>
      <c r="AM13" s="16"/>
      <c r="AN13" s="16">
        <v>0</v>
      </c>
      <c r="AO13" s="16">
        <v>0</v>
      </c>
      <c r="AP13" s="16"/>
      <c r="AQ13" s="16">
        <v>0</v>
      </c>
      <c r="AR13" s="16">
        <v>0</v>
      </c>
      <c r="AS13" s="16">
        <v>0</v>
      </c>
      <c r="AT13" s="16"/>
      <c r="AU13" s="16">
        <v>0</v>
      </c>
      <c r="AV13" s="16">
        <v>0</v>
      </c>
      <c r="AW13" s="16"/>
      <c r="AX13" s="16">
        <v>0</v>
      </c>
      <c r="AY13" s="16" t="s">
        <v>141</v>
      </c>
      <c r="AZ13" s="16"/>
      <c r="BA13" s="16">
        <v>0</v>
      </c>
      <c r="BB13" s="16">
        <v>0</v>
      </c>
      <c r="BC13" s="16"/>
      <c r="BD13" s="16">
        <v>0</v>
      </c>
      <c r="BE13" s="16">
        <v>0</v>
      </c>
    </row>
    <row r="14" spans="2:57" x14ac:dyDescent="0.35">
      <c r="B14" s="19" t="s">
        <v>110</v>
      </c>
      <c r="C14" s="20">
        <v>0</v>
      </c>
      <c r="D14" s="20">
        <v>0</v>
      </c>
      <c r="E14" s="20">
        <v>0</v>
      </c>
      <c r="F14" s="20"/>
      <c r="G14" s="20">
        <v>0</v>
      </c>
      <c r="H14" s="20">
        <v>0</v>
      </c>
      <c r="I14" s="20">
        <v>0</v>
      </c>
      <c r="J14" s="20">
        <v>0</v>
      </c>
      <c r="K14" s="20">
        <v>0</v>
      </c>
      <c r="L14" s="20">
        <v>0</v>
      </c>
      <c r="M14" s="20"/>
      <c r="N14" s="20">
        <v>0</v>
      </c>
      <c r="O14" s="20">
        <v>0</v>
      </c>
      <c r="P14" s="20">
        <v>0</v>
      </c>
      <c r="Q14" s="20">
        <v>0</v>
      </c>
      <c r="R14" s="20"/>
      <c r="S14" s="20">
        <v>0</v>
      </c>
      <c r="T14" s="20">
        <v>0</v>
      </c>
      <c r="U14" s="20"/>
      <c r="V14" s="20">
        <v>0</v>
      </c>
      <c r="W14" s="20">
        <v>0</v>
      </c>
      <c r="X14" s="20">
        <v>0</v>
      </c>
      <c r="Y14" s="20">
        <v>0</v>
      </c>
      <c r="Z14" s="20"/>
      <c r="AA14" s="20">
        <v>0</v>
      </c>
      <c r="AB14" s="20" t="s">
        <v>141</v>
      </c>
      <c r="AC14" s="20">
        <v>0</v>
      </c>
      <c r="AD14" s="20">
        <v>0</v>
      </c>
      <c r="AE14" s="20">
        <v>0</v>
      </c>
      <c r="AF14" s="20" t="s">
        <v>141</v>
      </c>
      <c r="AG14" s="20"/>
      <c r="AH14" s="20">
        <v>0</v>
      </c>
      <c r="AI14" s="20">
        <v>0</v>
      </c>
      <c r="AJ14" s="20"/>
      <c r="AK14" s="20">
        <v>0</v>
      </c>
      <c r="AL14" s="20">
        <v>0</v>
      </c>
      <c r="AM14" s="20"/>
      <c r="AN14" s="20">
        <v>0</v>
      </c>
      <c r="AO14" s="20">
        <v>0</v>
      </c>
      <c r="AP14" s="20"/>
      <c r="AQ14" s="20">
        <v>0</v>
      </c>
      <c r="AR14" s="20">
        <v>0</v>
      </c>
      <c r="AS14" s="20">
        <v>0</v>
      </c>
      <c r="AT14" s="20"/>
      <c r="AU14" s="20">
        <v>0</v>
      </c>
      <c r="AV14" s="20">
        <v>0</v>
      </c>
      <c r="AW14" s="20"/>
      <c r="AX14" s="20">
        <v>0</v>
      </c>
      <c r="AY14" s="20" t="s">
        <v>141</v>
      </c>
      <c r="AZ14" s="20"/>
      <c r="BA14" s="20">
        <v>0</v>
      </c>
      <c r="BB14" s="20">
        <v>0</v>
      </c>
      <c r="BC14" s="20"/>
      <c r="BD14" s="20">
        <v>0</v>
      </c>
      <c r="BE14" s="20">
        <v>0</v>
      </c>
    </row>
    <row r="15" spans="2:57" x14ac:dyDescent="0.35">
      <c r="B15" s="21" t="s">
        <v>875</v>
      </c>
    </row>
    <row r="16" spans="2:57" x14ac:dyDescent="0.35">
      <c r="B16" t="s">
        <v>874</v>
      </c>
    </row>
    <row r="17" spans="2:2" x14ac:dyDescent="0.35">
      <c r="B17" t="s">
        <v>526</v>
      </c>
    </row>
    <row r="19" spans="2:2" x14ac:dyDescent="0.35">
      <c r="B19"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dimension ref="B2:BE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169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159</v>
      </c>
      <c r="D7" s="13">
        <v>98</v>
      </c>
      <c r="E7" s="13">
        <v>61</v>
      </c>
      <c r="F7" s="13"/>
      <c r="G7" s="13">
        <v>14</v>
      </c>
      <c r="H7" s="13">
        <v>43</v>
      </c>
      <c r="I7" s="13">
        <v>37</v>
      </c>
      <c r="J7" s="13">
        <v>31</v>
      </c>
      <c r="K7" s="13">
        <v>25</v>
      </c>
      <c r="L7" s="13">
        <v>9</v>
      </c>
      <c r="M7" s="13"/>
      <c r="N7" s="13">
        <v>29</v>
      </c>
      <c r="O7" s="13">
        <v>33</v>
      </c>
      <c r="P7" s="13">
        <v>58</v>
      </c>
      <c r="Q7" s="13">
        <v>39</v>
      </c>
      <c r="R7" s="13"/>
      <c r="S7" s="13">
        <v>104</v>
      </c>
      <c r="T7" s="13">
        <v>55</v>
      </c>
      <c r="U7" s="13"/>
      <c r="V7" s="13">
        <v>24</v>
      </c>
      <c r="W7" s="13">
        <v>53</v>
      </c>
      <c r="X7" s="13">
        <v>65</v>
      </c>
      <c r="Y7" s="13">
        <v>17</v>
      </c>
      <c r="Z7" s="13"/>
      <c r="AA7" s="13">
        <v>28</v>
      </c>
      <c r="AB7" s="13">
        <v>30</v>
      </c>
      <c r="AC7" s="13">
        <v>16</v>
      </c>
      <c r="AD7" s="13">
        <v>50</v>
      </c>
      <c r="AE7" s="13">
        <v>25</v>
      </c>
      <c r="AF7" s="13">
        <v>10</v>
      </c>
      <c r="AG7" s="13"/>
      <c r="AH7" s="13">
        <v>97</v>
      </c>
      <c r="AI7" s="13">
        <v>42</v>
      </c>
      <c r="AJ7" s="13"/>
      <c r="AK7" s="13">
        <v>82</v>
      </c>
      <c r="AL7" s="13">
        <v>40</v>
      </c>
      <c r="AM7" s="13"/>
      <c r="AN7" s="13">
        <v>81</v>
      </c>
      <c r="AO7" s="13">
        <v>53</v>
      </c>
      <c r="AP7" s="13"/>
      <c r="AQ7" s="13">
        <v>32</v>
      </c>
      <c r="AR7" s="13">
        <v>62</v>
      </c>
      <c r="AS7" s="13">
        <v>61</v>
      </c>
      <c r="AT7" s="13"/>
      <c r="AU7" s="13">
        <v>91</v>
      </c>
      <c r="AV7" s="13">
        <v>68</v>
      </c>
      <c r="AW7" s="13"/>
      <c r="AX7" s="13">
        <v>151</v>
      </c>
      <c r="AY7" s="13">
        <v>7</v>
      </c>
      <c r="AZ7" s="13"/>
      <c r="BA7" s="13">
        <v>126</v>
      </c>
      <c r="BB7" s="13">
        <v>33</v>
      </c>
      <c r="BC7" s="13"/>
      <c r="BD7" s="13">
        <v>89</v>
      </c>
      <c r="BE7" s="13">
        <v>60</v>
      </c>
    </row>
    <row r="8" spans="2:57" ht="30" customHeight="1" x14ac:dyDescent="0.35">
      <c r="B8" s="14" t="s">
        <v>84</v>
      </c>
      <c r="C8" s="14">
        <v>155</v>
      </c>
      <c r="D8" s="14">
        <v>94</v>
      </c>
      <c r="E8" s="14">
        <v>61</v>
      </c>
      <c r="F8" s="14"/>
      <c r="G8" s="14">
        <v>11</v>
      </c>
      <c r="H8" s="14">
        <v>43</v>
      </c>
      <c r="I8" s="14">
        <v>38</v>
      </c>
      <c r="J8" s="14">
        <v>31</v>
      </c>
      <c r="K8" s="14">
        <v>24</v>
      </c>
      <c r="L8" s="14">
        <v>8</v>
      </c>
      <c r="M8" s="14"/>
      <c r="N8" s="14">
        <v>25</v>
      </c>
      <c r="O8" s="14">
        <v>30</v>
      </c>
      <c r="P8" s="14">
        <v>54</v>
      </c>
      <c r="Q8" s="14">
        <v>46</v>
      </c>
      <c r="R8" s="14"/>
      <c r="S8" s="14">
        <v>84</v>
      </c>
      <c r="T8" s="14">
        <v>71</v>
      </c>
      <c r="U8" s="14"/>
      <c r="V8" s="14">
        <v>25</v>
      </c>
      <c r="W8" s="14">
        <v>56</v>
      </c>
      <c r="X8" s="14">
        <v>59</v>
      </c>
      <c r="Y8" s="14">
        <v>14</v>
      </c>
      <c r="Z8" s="14"/>
      <c r="AA8" s="14">
        <v>40</v>
      </c>
      <c r="AB8" s="14">
        <v>25</v>
      </c>
      <c r="AC8" s="14">
        <v>17</v>
      </c>
      <c r="AD8" s="14">
        <v>43</v>
      </c>
      <c r="AE8" s="14">
        <v>21</v>
      </c>
      <c r="AF8" s="14">
        <v>8</v>
      </c>
      <c r="AG8" s="14"/>
      <c r="AH8" s="14">
        <v>93</v>
      </c>
      <c r="AI8" s="14">
        <v>42</v>
      </c>
      <c r="AJ8" s="14"/>
      <c r="AK8" s="14">
        <v>79</v>
      </c>
      <c r="AL8" s="14">
        <v>39</v>
      </c>
      <c r="AM8" s="14"/>
      <c r="AN8" s="14">
        <v>77</v>
      </c>
      <c r="AO8" s="14">
        <v>52</v>
      </c>
      <c r="AP8" s="14"/>
      <c r="AQ8" s="14">
        <v>31</v>
      </c>
      <c r="AR8" s="14">
        <v>63</v>
      </c>
      <c r="AS8" s="14">
        <v>58</v>
      </c>
      <c r="AT8" s="14"/>
      <c r="AU8" s="14">
        <v>88</v>
      </c>
      <c r="AV8" s="14">
        <v>67</v>
      </c>
      <c r="AW8" s="14"/>
      <c r="AX8" s="14">
        <v>147</v>
      </c>
      <c r="AY8" s="14">
        <v>7</v>
      </c>
      <c r="AZ8" s="14"/>
      <c r="BA8" s="14">
        <v>121</v>
      </c>
      <c r="BB8" s="14">
        <v>34</v>
      </c>
      <c r="BC8" s="14"/>
      <c r="BD8" s="14">
        <v>91</v>
      </c>
      <c r="BE8" s="14">
        <v>54</v>
      </c>
    </row>
    <row r="9" spans="2:57" x14ac:dyDescent="0.35">
      <c r="B9" s="19" t="s">
        <v>163</v>
      </c>
      <c r="C9" s="16">
        <v>0.427797624090338</v>
      </c>
      <c r="D9" s="16">
        <v>0.49181950955988601</v>
      </c>
      <c r="E9" s="16">
        <v>0.32840671175960501</v>
      </c>
      <c r="F9" s="16"/>
      <c r="G9" s="16">
        <v>0.50749019623547398</v>
      </c>
      <c r="H9" s="16">
        <v>0.53274560483743805</v>
      </c>
      <c r="I9" s="16">
        <v>0.50151208758882104</v>
      </c>
      <c r="J9" s="16">
        <v>0.37164213421518499</v>
      </c>
      <c r="K9" s="16">
        <v>0.27567296658467499</v>
      </c>
      <c r="L9" s="16">
        <v>8.7207204144672604E-2</v>
      </c>
      <c r="M9" s="16"/>
      <c r="N9" s="16">
        <v>0.26260698730671</v>
      </c>
      <c r="O9" s="16">
        <v>0.46075347385969401</v>
      </c>
      <c r="P9" s="16">
        <v>0.43516270128662099</v>
      </c>
      <c r="Q9" s="16">
        <v>0.48666680043764099</v>
      </c>
      <c r="R9" s="16"/>
      <c r="S9" s="16">
        <v>0.34081457942621801</v>
      </c>
      <c r="T9" s="16">
        <v>0.52996160447567497</v>
      </c>
      <c r="U9" s="16"/>
      <c r="V9" s="16">
        <v>0.55567146515143695</v>
      </c>
      <c r="W9" s="16">
        <v>0.314357037374347</v>
      </c>
      <c r="X9" s="16">
        <v>0.48952510473374</v>
      </c>
      <c r="Y9" s="16">
        <v>0.39076932862249197</v>
      </c>
      <c r="Z9" s="16"/>
      <c r="AA9" s="16">
        <v>0.419500864217979</v>
      </c>
      <c r="AB9" s="16">
        <v>0.32219134558562701</v>
      </c>
      <c r="AC9" s="16">
        <v>0.41650381390823998</v>
      </c>
      <c r="AD9" s="16">
        <v>0.47930555377772299</v>
      </c>
      <c r="AE9" s="16">
        <v>0.46279392387999702</v>
      </c>
      <c r="AF9" s="16">
        <v>0.44927508449523201</v>
      </c>
      <c r="AG9" s="16"/>
      <c r="AH9" s="16">
        <v>0.49467782779071101</v>
      </c>
      <c r="AI9" s="16">
        <v>0.394712754763618</v>
      </c>
      <c r="AJ9" s="16"/>
      <c r="AK9" s="16">
        <v>0.49424989326452401</v>
      </c>
      <c r="AL9" s="16">
        <v>0.52592919076706901</v>
      </c>
      <c r="AM9" s="16"/>
      <c r="AN9" s="16">
        <v>0.53841237360926597</v>
      </c>
      <c r="AO9" s="16">
        <v>0.340854137408311</v>
      </c>
      <c r="AP9" s="16"/>
      <c r="AQ9" s="16">
        <v>0.37798646791715601</v>
      </c>
      <c r="AR9" s="16">
        <v>0.34162243921565999</v>
      </c>
      <c r="AS9" s="16">
        <v>0.55323483513417104</v>
      </c>
      <c r="AT9" s="16"/>
      <c r="AU9" s="16">
        <v>0.443369235462231</v>
      </c>
      <c r="AV9" s="16">
        <v>0.40741019182242799</v>
      </c>
      <c r="AW9" s="16"/>
      <c r="AX9" s="16">
        <v>0.43500570887065099</v>
      </c>
      <c r="AY9" s="16">
        <v>0.17981659898299801</v>
      </c>
      <c r="AZ9" s="16"/>
      <c r="BA9" s="16">
        <v>0.40413230613777701</v>
      </c>
      <c r="BB9" s="16">
        <v>0.51220393771060202</v>
      </c>
      <c r="BC9" s="16"/>
      <c r="BD9" s="16">
        <v>0.50345431963010101</v>
      </c>
      <c r="BE9" s="16">
        <v>0.29888891287566999</v>
      </c>
    </row>
    <row r="10" spans="2:57" x14ac:dyDescent="0.35">
      <c r="B10" s="19" t="s">
        <v>164</v>
      </c>
      <c r="C10" s="16">
        <v>0.41592367711723899</v>
      </c>
      <c r="D10" s="16">
        <v>0.35697171328244298</v>
      </c>
      <c r="E10" s="16">
        <v>0.50744377881770797</v>
      </c>
      <c r="F10" s="16"/>
      <c r="G10" s="16">
        <v>0.49250980376452602</v>
      </c>
      <c r="H10" s="16">
        <v>0.33266135570006899</v>
      </c>
      <c r="I10" s="16">
        <v>0.39830885210855899</v>
      </c>
      <c r="J10" s="16">
        <v>0.34208549575040298</v>
      </c>
      <c r="K10" s="16">
        <v>0.52010154917708595</v>
      </c>
      <c r="L10" s="16">
        <v>0.81181624892124704</v>
      </c>
      <c r="M10" s="16"/>
      <c r="N10" s="16">
        <v>0.54914467442396397</v>
      </c>
      <c r="O10" s="16">
        <v>0.41512772955083999</v>
      </c>
      <c r="P10" s="16">
        <v>0.40285824445518098</v>
      </c>
      <c r="Q10" s="16">
        <v>0.35996042459014899</v>
      </c>
      <c r="R10" s="16"/>
      <c r="S10" s="16">
        <v>0.47190205527089502</v>
      </c>
      <c r="T10" s="16">
        <v>0.35017553102995802</v>
      </c>
      <c r="U10" s="16"/>
      <c r="V10" s="16">
        <v>0.30238243570610901</v>
      </c>
      <c r="W10" s="16">
        <v>0.49682883958634599</v>
      </c>
      <c r="X10" s="16">
        <v>0.393554383460957</v>
      </c>
      <c r="Y10" s="16">
        <v>0.39189907571653998</v>
      </c>
      <c r="Z10" s="16"/>
      <c r="AA10" s="16">
        <v>0.36157893894036203</v>
      </c>
      <c r="AB10" s="16">
        <v>0.48444812192206899</v>
      </c>
      <c r="AC10" s="16">
        <v>0.47322807369092301</v>
      </c>
      <c r="AD10" s="16">
        <v>0.39013424815403103</v>
      </c>
      <c r="AE10" s="16">
        <v>0.49911913507252897</v>
      </c>
      <c r="AF10" s="16">
        <v>0.28128546596224002</v>
      </c>
      <c r="AG10" s="16"/>
      <c r="AH10" s="16">
        <v>0.43277042723723003</v>
      </c>
      <c r="AI10" s="16">
        <v>0.392882255119545</v>
      </c>
      <c r="AJ10" s="16"/>
      <c r="AK10" s="16">
        <v>0.38569310683603603</v>
      </c>
      <c r="AL10" s="16">
        <v>0.32456232627204501</v>
      </c>
      <c r="AM10" s="16"/>
      <c r="AN10" s="16">
        <v>0.38346393821456798</v>
      </c>
      <c r="AO10" s="16">
        <v>0.47242593079665901</v>
      </c>
      <c r="AP10" s="16"/>
      <c r="AQ10" s="16">
        <v>0.53804738541019403</v>
      </c>
      <c r="AR10" s="16">
        <v>0.40979892935944801</v>
      </c>
      <c r="AS10" s="16">
        <v>0.353497907135705</v>
      </c>
      <c r="AT10" s="16"/>
      <c r="AU10" s="16">
        <v>0.42595293548138202</v>
      </c>
      <c r="AV10" s="16">
        <v>0.40279267733095903</v>
      </c>
      <c r="AW10" s="16"/>
      <c r="AX10" s="16">
        <v>0.42268250227814302</v>
      </c>
      <c r="AY10" s="16">
        <v>0.33534613331726598</v>
      </c>
      <c r="AZ10" s="16"/>
      <c r="BA10" s="16">
        <v>0.45845311150382201</v>
      </c>
      <c r="BB10" s="16">
        <v>0.26423533791460302</v>
      </c>
      <c r="BC10" s="16"/>
      <c r="BD10" s="16">
        <v>0.36671076793055202</v>
      </c>
      <c r="BE10" s="16">
        <v>0.48451141546391202</v>
      </c>
    </row>
    <row r="11" spans="2:57" x14ac:dyDescent="0.35">
      <c r="B11" s="19" t="s">
        <v>165</v>
      </c>
      <c r="C11" s="16">
        <v>0.1164794536303</v>
      </c>
      <c r="D11" s="16">
        <v>0.100855391563259</v>
      </c>
      <c r="E11" s="16">
        <v>0.140735062033054</v>
      </c>
      <c r="F11" s="16"/>
      <c r="G11" s="16">
        <v>0</v>
      </c>
      <c r="H11" s="16">
        <v>0.106486525188838</v>
      </c>
      <c r="I11" s="16">
        <v>8.4035087834203603E-2</v>
      </c>
      <c r="J11" s="16">
        <v>0.215560519040877</v>
      </c>
      <c r="K11" s="16">
        <v>0.14871035780965</v>
      </c>
      <c r="L11" s="16">
        <v>0</v>
      </c>
      <c r="M11" s="16"/>
      <c r="N11" s="16">
        <v>0.114373339410766</v>
      </c>
      <c r="O11" s="16">
        <v>0.100693347777413</v>
      </c>
      <c r="P11" s="16">
        <v>0.12550993245289599</v>
      </c>
      <c r="Q11" s="16">
        <v>0.11738395031113801</v>
      </c>
      <c r="R11" s="16"/>
      <c r="S11" s="16">
        <v>0.113598796698218</v>
      </c>
      <c r="T11" s="16">
        <v>0.11986286449436701</v>
      </c>
      <c r="U11" s="16"/>
      <c r="V11" s="16">
        <v>7.0923043226796295E-2</v>
      </c>
      <c r="W11" s="16">
        <v>0.152058343345398</v>
      </c>
      <c r="X11" s="16">
        <v>0.10331233359627399</v>
      </c>
      <c r="Y11" s="16">
        <v>0.111976774983761</v>
      </c>
      <c r="Z11" s="16"/>
      <c r="AA11" s="16">
        <v>0.18913095483756001</v>
      </c>
      <c r="AB11" s="16">
        <v>0.14676807679095699</v>
      </c>
      <c r="AC11" s="16">
        <v>0.110268112400838</v>
      </c>
      <c r="AD11" s="16">
        <v>9.5266726485008099E-2</v>
      </c>
      <c r="AE11" s="16">
        <v>3.8086941047474399E-2</v>
      </c>
      <c r="AF11" s="16">
        <v>0</v>
      </c>
      <c r="AG11" s="16"/>
      <c r="AH11" s="16">
        <v>5.6155050684976497E-2</v>
      </c>
      <c r="AI11" s="16">
        <v>0.117150666295572</v>
      </c>
      <c r="AJ11" s="16"/>
      <c r="AK11" s="16">
        <v>9.3768047535524895E-2</v>
      </c>
      <c r="AL11" s="16">
        <v>0.13316608258077101</v>
      </c>
      <c r="AM11" s="16"/>
      <c r="AN11" s="16">
        <v>5.8505866638379603E-2</v>
      </c>
      <c r="AO11" s="16">
        <v>0.136770203433668</v>
      </c>
      <c r="AP11" s="16"/>
      <c r="AQ11" s="16">
        <v>3.4490998763796403E-2</v>
      </c>
      <c r="AR11" s="16">
        <v>0.22704505882612699</v>
      </c>
      <c r="AS11" s="16">
        <v>4.6916067878131698E-2</v>
      </c>
      <c r="AT11" s="16"/>
      <c r="AU11" s="16">
        <v>0.104996644477372</v>
      </c>
      <c r="AV11" s="16">
        <v>0.13151354279805699</v>
      </c>
      <c r="AW11" s="16"/>
      <c r="AX11" s="16">
        <v>0.10038970536947101</v>
      </c>
      <c r="AY11" s="16">
        <v>0.48483726769973601</v>
      </c>
      <c r="AZ11" s="16"/>
      <c r="BA11" s="16">
        <v>9.1720291678603599E-2</v>
      </c>
      <c r="BB11" s="16">
        <v>0.20478714477812399</v>
      </c>
      <c r="BC11" s="16"/>
      <c r="BD11" s="16">
        <v>0.107746737793409</v>
      </c>
      <c r="BE11" s="16">
        <v>0.139753721810013</v>
      </c>
    </row>
    <row r="12" spans="2:57" x14ac:dyDescent="0.35">
      <c r="B12" s="19" t="s">
        <v>166</v>
      </c>
      <c r="C12" s="16">
        <v>3.06896715531874E-2</v>
      </c>
      <c r="D12" s="16">
        <v>4.1815743739021E-2</v>
      </c>
      <c r="E12" s="16">
        <v>1.3416977112884001E-2</v>
      </c>
      <c r="F12" s="16"/>
      <c r="G12" s="16">
        <v>0</v>
      </c>
      <c r="H12" s="16">
        <v>2.8106514273654799E-2</v>
      </c>
      <c r="I12" s="16">
        <v>0</v>
      </c>
      <c r="J12" s="16">
        <v>7.0711850993534803E-2</v>
      </c>
      <c r="K12" s="16">
        <v>5.5515126428589003E-2</v>
      </c>
      <c r="L12" s="16">
        <v>0</v>
      </c>
      <c r="M12" s="16"/>
      <c r="N12" s="16">
        <v>7.3874998858560095E-2</v>
      </c>
      <c r="O12" s="16">
        <v>2.3425448812052399E-2</v>
      </c>
      <c r="P12" s="16">
        <v>1.0208402235411499E-2</v>
      </c>
      <c r="Q12" s="16">
        <v>3.5988824661071998E-2</v>
      </c>
      <c r="R12" s="16"/>
      <c r="S12" s="16">
        <v>5.681904769309E-2</v>
      </c>
      <c r="T12" s="16">
        <v>0</v>
      </c>
      <c r="U12" s="16"/>
      <c r="V12" s="16">
        <v>4.7178167852987597E-2</v>
      </c>
      <c r="W12" s="16">
        <v>3.6755779693908697E-2</v>
      </c>
      <c r="X12" s="16">
        <v>0</v>
      </c>
      <c r="Y12" s="16">
        <v>0.105354820677207</v>
      </c>
      <c r="Z12" s="16"/>
      <c r="AA12" s="16">
        <v>2.9789242004098701E-2</v>
      </c>
      <c r="AB12" s="16">
        <v>2.21229190717438E-2</v>
      </c>
      <c r="AC12" s="16">
        <v>0</v>
      </c>
      <c r="AD12" s="16">
        <v>3.5293471583238402E-2</v>
      </c>
      <c r="AE12" s="16">
        <v>0</v>
      </c>
      <c r="AF12" s="16">
        <v>0.17482548410426599</v>
      </c>
      <c r="AG12" s="16"/>
      <c r="AH12" s="16">
        <v>1.6396694287082798E-2</v>
      </c>
      <c r="AI12" s="16">
        <v>7.6287311984739606E-2</v>
      </c>
      <c r="AJ12" s="16"/>
      <c r="AK12" s="16">
        <v>2.6288952363915499E-2</v>
      </c>
      <c r="AL12" s="16">
        <v>1.63424003801146E-2</v>
      </c>
      <c r="AM12" s="16"/>
      <c r="AN12" s="16">
        <v>1.9617821537787399E-2</v>
      </c>
      <c r="AO12" s="16">
        <v>4.9949728361361301E-2</v>
      </c>
      <c r="AP12" s="16"/>
      <c r="AQ12" s="16">
        <v>4.9475147908853601E-2</v>
      </c>
      <c r="AR12" s="16">
        <v>8.7308077590315999E-3</v>
      </c>
      <c r="AS12" s="16">
        <v>4.6351189851991798E-2</v>
      </c>
      <c r="AT12" s="16"/>
      <c r="AU12" s="16">
        <v>1.6522267107593899E-2</v>
      </c>
      <c r="AV12" s="16">
        <v>4.9238618842483303E-2</v>
      </c>
      <c r="AW12" s="16"/>
      <c r="AX12" s="16">
        <v>3.2326617443091801E-2</v>
      </c>
      <c r="AY12" s="16">
        <v>0</v>
      </c>
      <c r="AZ12" s="16"/>
      <c r="BA12" s="16">
        <v>3.4030631403318898E-2</v>
      </c>
      <c r="BB12" s="16">
        <v>1.87735795966716E-2</v>
      </c>
      <c r="BC12" s="16"/>
      <c r="BD12" s="16">
        <v>1.32258966439115E-2</v>
      </c>
      <c r="BE12" s="16">
        <v>6.5638736779402504E-2</v>
      </c>
    </row>
    <row r="13" spans="2:57" x14ac:dyDescent="0.35">
      <c r="B13" s="19" t="s">
        <v>167</v>
      </c>
      <c r="C13" s="16">
        <v>0</v>
      </c>
      <c r="D13" s="16">
        <v>0</v>
      </c>
      <c r="E13" s="16">
        <v>0</v>
      </c>
      <c r="F13" s="16"/>
      <c r="G13" s="16">
        <v>0</v>
      </c>
      <c r="H13" s="16">
        <v>0</v>
      </c>
      <c r="I13" s="16">
        <v>0</v>
      </c>
      <c r="J13" s="16">
        <v>0</v>
      </c>
      <c r="K13" s="16">
        <v>0</v>
      </c>
      <c r="L13" s="16">
        <v>0</v>
      </c>
      <c r="M13" s="16"/>
      <c r="N13" s="16">
        <v>0</v>
      </c>
      <c r="O13" s="16">
        <v>0</v>
      </c>
      <c r="P13" s="16">
        <v>0</v>
      </c>
      <c r="Q13" s="16">
        <v>0</v>
      </c>
      <c r="R13" s="16"/>
      <c r="S13" s="16">
        <v>0</v>
      </c>
      <c r="T13" s="16">
        <v>0</v>
      </c>
      <c r="U13" s="16"/>
      <c r="V13" s="16">
        <v>0</v>
      </c>
      <c r="W13" s="16">
        <v>0</v>
      </c>
      <c r="X13" s="16">
        <v>0</v>
      </c>
      <c r="Y13" s="16">
        <v>0</v>
      </c>
      <c r="Z13" s="16"/>
      <c r="AA13" s="16">
        <v>0</v>
      </c>
      <c r="AB13" s="16">
        <v>0</v>
      </c>
      <c r="AC13" s="16">
        <v>0</v>
      </c>
      <c r="AD13" s="16">
        <v>0</v>
      </c>
      <c r="AE13" s="16">
        <v>0</v>
      </c>
      <c r="AF13" s="16">
        <v>0</v>
      </c>
      <c r="AG13" s="16"/>
      <c r="AH13" s="16">
        <v>0</v>
      </c>
      <c r="AI13" s="16">
        <v>0</v>
      </c>
      <c r="AJ13" s="16"/>
      <c r="AK13" s="16">
        <v>0</v>
      </c>
      <c r="AL13" s="16">
        <v>0</v>
      </c>
      <c r="AM13" s="16"/>
      <c r="AN13" s="16">
        <v>0</v>
      </c>
      <c r="AO13" s="16">
        <v>0</v>
      </c>
      <c r="AP13" s="16"/>
      <c r="AQ13" s="16">
        <v>0</v>
      </c>
      <c r="AR13" s="16">
        <v>0</v>
      </c>
      <c r="AS13" s="16">
        <v>0</v>
      </c>
      <c r="AT13" s="16"/>
      <c r="AU13" s="16">
        <v>0</v>
      </c>
      <c r="AV13" s="16">
        <v>0</v>
      </c>
      <c r="AW13" s="16"/>
      <c r="AX13" s="16">
        <v>0</v>
      </c>
      <c r="AY13" s="16">
        <v>0</v>
      </c>
      <c r="AZ13" s="16"/>
      <c r="BA13" s="16">
        <v>0</v>
      </c>
      <c r="BB13" s="16">
        <v>0</v>
      </c>
      <c r="BC13" s="16"/>
      <c r="BD13" s="16">
        <v>0</v>
      </c>
      <c r="BE13" s="16">
        <v>0</v>
      </c>
    </row>
    <row r="14" spans="2:57" x14ac:dyDescent="0.35">
      <c r="B14" s="19" t="s">
        <v>110</v>
      </c>
      <c r="C14" s="20">
        <v>9.1095736089347994E-3</v>
      </c>
      <c r="D14" s="20">
        <v>8.5376418553911506E-3</v>
      </c>
      <c r="E14" s="20">
        <v>9.9974702767494008E-3</v>
      </c>
      <c r="F14" s="20"/>
      <c r="G14" s="20">
        <v>0</v>
      </c>
      <c r="H14" s="20">
        <v>0</v>
      </c>
      <c r="I14" s="20">
        <v>1.61439724684166E-2</v>
      </c>
      <c r="J14" s="20">
        <v>0</v>
      </c>
      <c r="K14" s="20">
        <v>0</v>
      </c>
      <c r="L14" s="20">
        <v>0.10097654693408099</v>
      </c>
      <c r="M14" s="20"/>
      <c r="N14" s="20">
        <v>0</v>
      </c>
      <c r="O14" s="20">
        <v>0</v>
      </c>
      <c r="P14" s="20">
        <v>2.6260719569890501E-2</v>
      </c>
      <c r="Q14" s="20">
        <v>0</v>
      </c>
      <c r="R14" s="20"/>
      <c r="S14" s="20">
        <v>1.6865520911579199E-2</v>
      </c>
      <c r="T14" s="20">
        <v>0</v>
      </c>
      <c r="U14" s="20"/>
      <c r="V14" s="20">
        <v>2.3844888062669701E-2</v>
      </c>
      <c r="W14" s="20">
        <v>0</v>
      </c>
      <c r="X14" s="20">
        <v>1.3608178209029599E-2</v>
      </c>
      <c r="Y14" s="20">
        <v>0</v>
      </c>
      <c r="Z14" s="20"/>
      <c r="AA14" s="20">
        <v>0</v>
      </c>
      <c r="AB14" s="20">
        <v>2.44695366296039E-2</v>
      </c>
      <c r="AC14" s="20">
        <v>0</v>
      </c>
      <c r="AD14" s="20">
        <v>0</v>
      </c>
      <c r="AE14" s="20">
        <v>0</v>
      </c>
      <c r="AF14" s="20">
        <v>9.4613965438261602E-2</v>
      </c>
      <c r="AG14" s="20"/>
      <c r="AH14" s="20">
        <v>0</v>
      </c>
      <c r="AI14" s="20">
        <v>1.8967011836525102E-2</v>
      </c>
      <c r="AJ14" s="20"/>
      <c r="AK14" s="20">
        <v>0</v>
      </c>
      <c r="AL14" s="20">
        <v>0</v>
      </c>
      <c r="AM14" s="20"/>
      <c r="AN14" s="20">
        <v>0</v>
      </c>
      <c r="AO14" s="20">
        <v>0</v>
      </c>
      <c r="AP14" s="20"/>
      <c r="AQ14" s="20">
        <v>0</v>
      </c>
      <c r="AR14" s="20">
        <v>1.28027648397327E-2</v>
      </c>
      <c r="AS14" s="20">
        <v>0</v>
      </c>
      <c r="AT14" s="20"/>
      <c r="AU14" s="20">
        <v>9.1589174714214495E-3</v>
      </c>
      <c r="AV14" s="20">
        <v>9.0449692060725808E-3</v>
      </c>
      <c r="AW14" s="20"/>
      <c r="AX14" s="20">
        <v>9.5954660386430597E-3</v>
      </c>
      <c r="AY14" s="20">
        <v>0</v>
      </c>
      <c r="AZ14" s="20"/>
      <c r="BA14" s="20">
        <v>1.1663659276478401E-2</v>
      </c>
      <c r="BB14" s="20">
        <v>0</v>
      </c>
      <c r="BC14" s="20"/>
      <c r="BD14" s="20">
        <v>8.8622780020258304E-3</v>
      </c>
      <c r="BE14" s="20">
        <v>1.1207213071003299E-2</v>
      </c>
    </row>
    <row r="15" spans="2:57" x14ac:dyDescent="0.35">
      <c r="B15" s="21" t="s">
        <v>21</v>
      </c>
    </row>
    <row r="16" spans="2:57" x14ac:dyDescent="0.35">
      <c r="B16" t="s">
        <v>874</v>
      </c>
    </row>
    <row r="17" spans="2:2" x14ac:dyDescent="0.35">
      <c r="B17" t="s">
        <v>526</v>
      </c>
    </row>
    <row r="19" spans="2:2" x14ac:dyDescent="0.35">
      <c r="B19"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dimension ref="B2:BE19"/>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170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114</v>
      </c>
      <c r="D7" s="13">
        <v>78</v>
      </c>
      <c r="E7" s="13">
        <v>36</v>
      </c>
      <c r="F7" s="13"/>
      <c r="G7" s="13">
        <v>11</v>
      </c>
      <c r="H7" s="13">
        <v>23</v>
      </c>
      <c r="I7" s="13">
        <v>26</v>
      </c>
      <c r="J7" s="13">
        <v>16</v>
      </c>
      <c r="K7" s="13">
        <v>19</v>
      </c>
      <c r="L7" s="13">
        <v>19</v>
      </c>
      <c r="M7" s="13"/>
      <c r="N7" s="13">
        <v>20</v>
      </c>
      <c r="O7" s="13">
        <v>23</v>
      </c>
      <c r="P7" s="13">
        <v>47</v>
      </c>
      <c r="Q7" s="13">
        <v>24</v>
      </c>
      <c r="R7" s="13"/>
      <c r="S7" s="13">
        <v>75</v>
      </c>
      <c r="T7" s="13">
        <v>39</v>
      </c>
      <c r="U7" s="13"/>
      <c r="V7" s="13">
        <v>12</v>
      </c>
      <c r="W7" s="13">
        <v>36</v>
      </c>
      <c r="X7" s="13">
        <v>54</v>
      </c>
      <c r="Y7" s="13">
        <v>12</v>
      </c>
      <c r="Z7" s="13"/>
      <c r="AA7" s="13">
        <v>16</v>
      </c>
      <c r="AB7" s="13">
        <v>17</v>
      </c>
      <c r="AC7" s="13">
        <v>8</v>
      </c>
      <c r="AD7" s="13">
        <v>39</v>
      </c>
      <c r="AE7" s="13">
        <v>24</v>
      </c>
      <c r="AF7" s="13">
        <v>10</v>
      </c>
      <c r="AG7" s="13"/>
      <c r="AH7" s="13">
        <v>64</v>
      </c>
      <c r="AI7" s="13">
        <v>32</v>
      </c>
      <c r="AJ7" s="13"/>
      <c r="AK7" s="13">
        <v>50</v>
      </c>
      <c r="AL7" s="13">
        <v>32</v>
      </c>
      <c r="AM7" s="13"/>
      <c r="AN7" s="13">
        <v>55</v>
      </c>
      <c r="AO7" s="13">
        <v>40</v>
      </c>
      <c r="AP7" s="13"/>
      <c r="AQ7" s="13">
        <v>26</v>
      </c>
      <c r="AR7" s="13">
        <v>47</v>
      </c>
      <c r="AS7" s="13">
        <v>37</v>
      </c>
      <c r="AT7" s="13"/>
      <c r="AU7" s="13">
        <v>60</v>
      </c>
      <c r="AV7" s="13">
        <v>54</v>
      </c>
      <c r="AW7" s="13"/>
      <c r="AX7" s="13">
        <v>107</v>
      </c>
      <c r="AY7" s="13">
        <v>6</v>
      </c>
      <c r="AZ7" s="13"/>
      <c r="BA7" s="13">
        <v>104</v>
      </c>
      <c r="BB7" s="13">
        <v>10</v>
      </c>
      <c r="BC7" s="13"/>
      <c r="BD7" s="13">
        <v>71</v>
      </c>
      <c r="BE7" s="13">
        <v>39</v>
      </c>
    </row>
    <row r="8" spans="2:57" ht="30" customHeight="1" x14ac:dyDescent="0.35">
      <c r="B8" s="14" t="s">
        <v>84</v>
      </c>
      <c r="C8" s="14">
        <v>109</v>
      </c>
      <c r="D8" s="14">
        <v>76</v>
      </c>
      <c r="E8" s="14">
        <v>33</v>
      </c>
      <c r="F8" s="14"/>
      <c r="G8" s="14">
        <v>10</v>
      </c>
      <c r="H8" s="14">
        <v>23</v>
      </c>
      <c r="I8" s="14">
        <v>26</v>
      </c>
      <c r="J8" s="14">
        <v>14</v>
      </c>
      <c r="K8" s="14">
        <v>19</v>
      </c>
      <c r="L8" s="14">
        <v>18</v>
      </c>
      <c r="M8" s="14"/>
      <c r="N8" s="14">
        <v>17</v>
      </c>
      <c r="O8" s="14">
        <v>19</v>
      </c>
      <c r="P8" s="14">
        <v>41</v>
      </c>
      <c r="Q8" s="14">
        <v>32</v>
      </c>
      <c r="R8" s="14"/>
      <c r="S8" s="14">
        <v>59</v>
      </c>
      <c r="T8" s="14">
        <v>49</v>
      </c>
      <c r="U8" s="14"/>
      <c r="V8" s="14">
        <v>15</v>
      </c>
      <c r="W8" s="14">
        <v>37</v>
      </c>
      <c r="X8" s="14">
        <v>46</v>
      </c>
      <c r="Y8" s="14">
        <v>10</v>
      </c>
      <c r="Z8" s="14"/>
      <c r="AA8" s="14">
        <v>23</v>
      </c>
      <c r="AB8" s="14">
        <v>16</v>
      </c>
      <c r="AC8" s="14">
        <v>9</v>
      </c>
      <c r="AD8" s="14">
        <v>35</v>
      </c>
      <c r="AE8" s="14">
        <v>18</v>
      </c>
      <c r="AF8" s="14">
        <v>8</v>
      </c>
      <c r="AG8" s="14"/>
      <c r="AH8" s="14">
        <v>59</v>
      </c>
      <c r="AI8" s="14">
        <v>29</v>
      </c>
      <c r="AJ8" s="14"/>
      <c r="AK8" s="14">
        <v>48</v>
      </c>
      <c r="AL8" s="14">
        <v>30</v>
      </c>
      <c r="AM8" s="14"/>
      <c r="AN8" s="14">
        <v>51</v>
      </c>
      <c r="AO8" s="14">
        <v>37</v>
      </c>
      <c r="AP8" s="14"/>
      <c r="AQ8" s="14">
        <v>23</v>
      </c>
      <c r="AR8" s="14">
        <v>47</v>
      </c>
      <c r="AS8" s="14">
        <v>33</v>
      </c>
      <c r="AT8" s="14"/>
      <c r="AU8" s="14">
        <v>55</v>
      </c>
      <c r="AV8" s="14">
        <v>53</v>
      </c>
      <c r="AW8" s="14"/>
      <c r="AX8" s="14">
        <v>101</v>
      </c>
      <c r="AY8" s="14">
        <v>5</v>
      </c>
      <c r="AZ8" s="14"/>
      <c r="BA8" s="14">
        <v>99</v>
      </c>
      <c r="BB8" s="14">
        <v>10</v>
      </c>
      <c r="BC8" s="14"/>
      <c r="BD8" s="14">
        <v>67</v>
      </c>
      <c r="BE8" s="14">
        <v>37</v>
      </c>
    </row>
    <row r="9" spans="2:57" x14ac:dyDescent="0.35">
      <c r="B9" s="19" t="s">
        <v>163</v>
      </c>
      <c r="C9" s="16">
        <v>0.44967884302955402</v>
      </c>
      <c r="D9" s="16">
        <v>0.504529222456371</v>
      </c>
      <c r="E9" s="16">
        <v>0.32499684331642997</v>
      </c>
      <c r="F9" s="16"/>
      <c r="G9" s="16">
        <v>0.40658948666609501</v>
      </c>
      <c r="H9" s="16">
        <v>0.47336316533681899</v>
      </c>
      <c r="I9" s="16">
        <v>0.62051678429303803</v>
      </c>
      <c r="J9" s="16">
        <v>0.56874331999202299</v>
      </c>
      <c r="K9" s="16">
        <v>0.307889591617026</v>
      </c>
      <c r="L9" s="16">
        <v>0.250127863833708</v>
      </c>
      <c r="M9" s="16"/>
      <c r="N9" s="16">
        <v>0.39174207560846502</v>
      </c>
      <c r="O9" s="16">
        <v>0.248866083059194</v>
      </c>
      <c r="P9" s="16">
        <v>0.54136149519969101</v>
      </c>
      <c r="Q9" s="16">
        <v>0.48387783247550697</v>
      </c>
      <c r="R9" s="16"/>
      <c r="S9" s="16">
        <v>0.414800072532022</v>
      </c>
      <c r="T9" s="16">
        <v>0.49148928648279999</v>
      </c>
      <c r="U9" s="16"/>
      <c r="V9" s="16">
        <v>0.57179270602943799</v>
      </c>
      <c r="W9" s="16">
        <v>0.39162177297759299</v>
      </c>
      <c r="X9" s="16">
        <v>0.379985963455508</v>
      </c>
      <c r="Y9" s="16">
        <v>0.79845106614875005</v>
      </c>
      <c r="Z9" s="16"/>
      <c r="AA9" s="16">
        <v>0.46607151899527599</v>
      </c>
      <c r="AB9" s="16">
        <v>0.37261184719138402</v>
      </c>
      <c r="AC9" s="16">
        <v>0.41861164498835202</v>
      </c>
      <c r="AD9" s="16">
        <v>0.45228085355771502</v>
      </c>
      <c r="AE9" s="16">
        <v>0.62056899986078395</v>
      </c>
      <c r="AF9" s="16">
        <v>0.20043635687129799</v>
      </c>
      <c r="AG9" s="16"/>
      <c r="AH9" s="16">
        <v>0.54307073476283796</v>
      </c>
      <c r="AI9" s="16">
        <v>0.38722329377419401</v>
      </c>
      <c r="AJ9" s="16"/>
      <c r="AK9" s="16">
        <v>0.477344509874641</v>
      </c>
      <c r="AL9" s="16">
        <v>0.50636639134987704</v>
      </c>
      <c r="AM9" s="16"/>
      <c r="AN9" s="16">
        <v>0.52568171430368305</v>
      </c>
      <c r="AO9" s="16">
        <v>0.442144694052511</v>
      </c>
      <c r="AP9" s="16"/>
      <c r="AQ9" s="16">
        <v>0.48442621800149499</v>
      </c>
      <c r="AR9" s="16">
        <v>0.38582607233872701</v>
      </c>
      <c r="AS9" s="16">
        <v>0.50427054435483698</v>
      </c>
      <c r="AT9" s="16"/>
      <c r="AU9" s="16">
        <v>0.57191425259156703</v>
      </c>
      <c r="AV9" s="16">
        <v>0.32291672844418301</v>
      </c>
      <c r="AW9" s="16"/>
      <c r="AX9" s="16">
        <v>0.48352505276332403</v>
      </c>
      <c r="AY9" s="16">
        <v>0</v>
      </c>
      <c r="AZ9" s="16"/>
      <c r="BA9" s="16">
        <v>0.43467047835158701</v>
      </c>
      <c r="BB9" s="16">
        <v>0.60596871191678003</v>
      </c>
      <c r="BC9" s="16"/>
      <c r="BD9" s="16">
        <v>0.519351833873399</v>
      </c>
      <c r="BE9" s="16">
        <v>0.31444058770757699</v>
      </c>
    </row>
    <row r="10" spans="2:57" x14ac:dyDescent="0.35">
      <c r="B10" s="19" t="s">
        <v>164</v>
      </c>
      <c r="C10" s="16">
        <v>0.36292969643636303</v>
      </c>
      <c r="D10" s="16">
        <v>0.33650383519330501</v>
      </c>
      <c r="E10" s="16">
        <v>0.42299909355552201</v>
      </c>
      <c r="F10" s="16"/>
      <c r="G10" s="16">
        <v>0.49645955266782399</v>
      </c>
      <c r="H10" s="16">
        <v>0.44672861139702502</v>
      </c>
      <c r="I10" s="16">
        <v>0.22432540374030399</v>
      </c>
      <c r="J10" s="16">
        <v>0.18954706463318199</v>
      </c>
      <c r="K10" s="16">
        <v>0.52532098745943301</v>
      </c>
      <c r="L10" s="16">
        <v>0.34766720861959499</v>
      </c>
      <c r="M10" s="16"/>
      <c r="N10" s="16">
        <v>0.44601955382429098</v>
      </c>
      <c r="O10" s="16">
        <v>0.46287234344822398</v>
      </c>
      <c r="P10" s="16">
        <v>0.25964740645266499</v>
      </c>
      <c r="Q10" s="16">
        <v>0.39104849963315902</v>
      </c>
      <c r="R10" s="16"/>
      <c r="S10" s="16">
        <v>0.377357089722334</v>
      </c>
      <c r="T10" s="16">
        <v>0.34563505839275599</v>
      </c>
      <c r="U10" s="16"/>
      <c r="V10" s="16">
        <v>0.38419320962980402</v>
      </c>
      <c r="W10" s="16">
        <v>0.42778382787851998</v>
      </c>
      <c r="X10" s="16">
        <v>0.37325607494415602</v>
      </c>
      <c r="Y10" s="16">
        <v>5.0380469283988198E-2</v>
      </c>
      <c r="Z10" s="16"/>
      <c r="AA10" s="16">
        <v>0.44064074872535802</v>
      </c>
      <c r="AB10" s="16">
        <v>0.51770270935426499</v>
      </c>
      <c r="AC10" s="16">
        <v>0.41720045137925099</v>
      </c>
      <c r="AD10" s="16">
        <v>0.30052969450969602</v>
      </c>
      <c r="AE10" s="16">
        <v>0.19702150432722801</v>
      </c>
      <c r="AF10" s="16">
        <v>0.42329271034445098</v>
      </c>
      <c r="AG10" s="16"/>
      <c r="AH10" s="16">
        <v>0.29429313403693602</v>
      </c>
      <c r="AI10" s="16">
        <v>0.37397323799906501</v>
      </c>
      <c r="AJ10" s="16"/>
      <c r="AK10" s="16">
        <v>0.36352654618813701</v>
      </c>
      <c r="AL10" s="16">
        <v>0.34028015340122397</v>
      </c>
      <c r="AM10" s="16"/>
      <c r="AN10" s="16">
        <v>0.29842874751813903</v>
      </c>
      <c r="AO10" s="16">
        <v>0.34460936963309902</v>
      </c>
      <c r="AP10" s="16"/>
      <c r="AQ10" s="16">
        <v>0.409315348377495</v>
      </c>
      <c r="AR10" s="16">
        <v>0.37319750984476602</v>
      </c>
      <c r="AS10" s="16">
        <v>0.296151379554358</v>
      </c>
      <c r="AT10" s="16"/>
      <c r="AU10" s="16">
        <v>0.25310208174195498</v>
      </c>
      <c r="AV10" s="16">
        <v>0.47682452223532601</v>
      </c>
      <c r="AW10" s="16"/>
      <c r="AX10" s="16">
        <v>0.35464906780606498</v>
      </c>
      <c r="AY10" s="16">
        <v>0.26540726143384102</v>
      </c>
      <c r="AZ10" s="16"/>
      <c r="BA10" s="16">
        <v>0.38223979632207999</v>
      </c>
      <c r="BB10" s="16">
        <v>0.16184363249172501</v>
      </c>
      <c r="BC10" s="16"/>
      <c r="BD10" s="16">
        <v>0.316492345204054</v>
      </c>
      <c r="BE10" s="16">
        <v>0.45531792068534799</v>
      </c>
    </row>
    <row r="11" spans="2:57" x14ac:dyDescent="0.35">
      <c r="B11" s="19" t="s">
        <v>165</v>
      </c>
      <c r="C11" s="16">
        <v>0.107199431008662</v>
      </c>
      <c r="D11" s="16">
        <v>7.1720750168695002E-2</v>
      </c>
      <c r="E11" s="16">
        <v>0.18784705679606301</v>
      </c>
      <c r="F11" s="16"/>
      <c r="G11" s="16">
        <v>9.6950960666081207E-2</v>
      </c>
      <c r="H11" s="16">
        <v>4.8597177704901101E-2</v>
      </c>
      <c r="I11" s="16">
        <v>8.7418693379751403E-2</v>
      </c>
      <c r="J11" s="16">
        <v>0.141683249213753</v>
      </c>
      <c r="K11" s="16">
        <v>3.4500369028326199E-2</v>
      </c>
      <c r="L11" s="16">
        <v>0.26898694211589602</v>
      </c>
      <c r="M11" s="16"/>
      <c r="N11" s="16">
        <v>0.16223837056724399</v>
      </c>
      <c r="O11" s="16">
        <v>0.11698336261919901</v>
      </c>
      <c r="P11" s="16">
        <v>0.100915696498303</v>
      </c>
      <c r="Q11" s="16">
        <v>8.0198627125073793E-2</v>
      </c>
      <c r="R11" s="16"/>
      <c r="S11" s="16">
        <v>0.10397856264555</v>
      </c>
      <c r="T11" s="16">
        <v>0.111060402385958</v>
      </c>
      <c r="U11" s="16"/>
      <c r="V11" s="16">
        <v>4.4014084340758201E-2</v>
      </c>
      <c r="W11" s="16">
        <v>7.0642664120854695E-2</v>
      </c>
      <c r="X11" s="16">
        <v>0.16218518830609399</v>
      </c>
      <c r="Y11" s="16">
        <v>8.2642340305704207E-2</v>
      </c>
      <c r="Z11" s="16"/>
      <c r="AA11" s="16">
        <v>9.3287732279366695E-2</v>
      </c>
      <c r="AB11" s="16">
        <v>0.10968544345435</v>
      </c>
      <c r="AC11" s="16">
        <v>0.16418790363239699</v>
      </c>
      <c r="AD11" s="16">
        <v>0.11089374854706099</v>
      </c>
      <c r="AE11" s="16">
        <v>8.5855987702423198E-2</v>
      </c>
      <c r="AF11" s="16">
        <v>0.105132713885045</v>
      </c>
      <c r="AG11" s="16"/>
      <c r="AH11" s="16">
        <v>7.1418759359725803E-2</v>
      </c>
      <c r="AI11" s="16">
        <v>0.12645593600928601</v>
      </c>
      <c r="AJ11" s="16"/>
      <c r="AK11" s="16">
        <v>8.4973054044602397E-2</v>
      </c>
      <c r="AL11" s="16">
        <v>9.7761961708110801E-2</v>
      </c>
      <c r="AM11" s="16"/>
      <c r="AN11" s="16">
        <v>8.0402422183514594E-2</v>
      </c>
      <c r="AO11" s="16">
        <v>0.130557199179935</v>
      </c>
      <c r="AP11" s="16"/>
      <c r="AQ11" s="16">
        <v>5.0738662026220599E-2</v>
      </c>
      <c r="AR11" s="16">
        <v>0.121889119227999</v>
      </c>
      <c r="AS11" s="16">
        <v>0.143766987053285</v>
      </c>
      <c r="AT11" s="16"/>
      <c r="AU11" s="16">
        <v>0.106680910244887</v>
      </c>
      <c r="AV11" s="16">
        <v>0.107737153986873</v>
      </c>
      <c r="AW11" s="16"/>
      <c r="AX11" s="16">
        <v>9.6484081556837298E-2</v>
      </c>
      <c r="AY11" s="16">
        <v>0.34783347259669201</v>
      </c>
      <c r="AZ11" s="16"/>
      <c r="BA11" s="16">
        <v>9.5196932904678802E-2</v>
      </c>
      <c r="BB11" s="16">
        <v>0.23218765559149501</v>
      </c>
      <c r="BC11" s="16"/>
      <c r="BD11" s="16">
        <v>9.3244180732937304E-2</v>
      </c>
      <c r="BE11" s="16">
        <v>0.122105429922633</v>
      </c>
    </row>
    <row r="12" spans="2:57" x14ac:dyDescent="0.35">
      <c r="B12" s="19" t="s">
        <v>166</v>
      </c>
      <c r="C12" s="16">
        <v>5.4829771858408899E-2</v>
      </c>
      <c r="D12" s="16">
        <v>5.0726514362894999E-2</v>
      </c>
      <c r="E12" s="16">
        <v>6.4157006331985303E-2</v>
      </c>
      <c r="F12" s="16"/>
      <c r="G12" s="16">
        <v>0</v>
      </c>
      <c r="H12" s="16">
        <v>3.1311045561254199E-2</v>
      </c>
      <c r="I12" s="16">
        <v>6.7739118586906094E-2</v>
      </c>
      <c r="J12" s="16">
        <v>0.100026366161042</v>
      </c>
      <c r="K12" s="16">
        <v>7.29788051740074E-2</v>
      </c>
      <c r="L12" s="16">
        <v>4.0082551985858902E-2</v>
      </c>
      <c r="M12" s="16"/>
      <c r="N12" s="16">
        <v>0</v>
      </c>
      <c r="O12" s="16">
        <v>0.14055427871805001</v>
      </c>
      <c r="P12" s="16">
        <v>4.49584112453724E-2</v>
      </c>
      <c r="Q12" s="16">
        <v>4.4875040766260102E-2</v>
      </c>
      <c r="R12" s="16"/>
      <c r="S12" s="16">
        <v>5.73445196548963E-2</v>
      </c>
      <c r="T12" s="16">
        <v>5.1815252738486098E-2</v>
      </c>
      <c r="U12" s="16"/>
      <c r="V12" s="16">
        <v>0</v>
      </c>
      <c r="W12" s="16">
        <v>8.7710314551985205E-2</v>
      </c>
      <c r="X12" s="16">
        <v>4.29760443211065E-2</v>
      </c>
      <c r="Y12" s="16">
        <v>6.8526124261557506E-2</v>
      </c>
      <c r="Z12" s="16"/>
      <c r="AA12" s="16">
        <v>0</v>
      </c>
      <c r="AB12" s="16">
        <v>0</v>
      </c>
      <c r="AC12" s="16">
        <v>0</v>
      </c>
      <c r="AD12" s="16">
        <v>0.112847392547003</v>
      </c>
      <c r="AE12" s="16">
        <v>3.3308863401192101E-2</v>
      </c>
      <c r="AF12" s="16">
        <v>0.171589928639371</v>
      </c>
      <c r="AG12" s="16"/>
      <c r="AH12" s="16">
        <v>8.1290942175169995E-2</v>
      </c>
      <c r="AI12" s="16">
        <v>3.8561995713027299E-2</v>
      </c>
      <c r="AJ12" s="16"/>
      <c r="AK12" s="16">
        <v>7.4155889892619398E-2</v>
      </c>
      <c r="AL12" s="16">
        <v>3.7717524603107601E-2</v>
      </c>
      <c r="AM12" s="16"/>
      <c r="AN12" s="16">
        <v>9.5487115994663793E-2</v>
      </c>
      <c r="AO12" s="16">
        <v>3.0346537539519599E-2</v>
      </c>
      <c r="AP12" s="16"/>
      <c r="AQ12" s="16">
        <v>5.5519771594789102E-2</v>
      </c>
      <c r="AR12" s="16">
        <v>6.01613718504155E-2</v>
      </c>
      <c r="AS12" s="16">
        <v>5.5811089037520099E-2</v>
      </c>
      <c r="AT12" s="16"/>
      <c r="AU12" s="16">
        <v>3.3437895318150203E-2</v>
      </c>
      <c r="AV12" s="16">
        <v>7.7013846955049994E-2</v>
      </c>
      <c r="AW12" s="16"/>
      <c r="AX12" s="16">
        <v>3.8070586059538801E-2</v>
      </c>
      <c r="AY12" s="16">
        <v>0.38675926596946802</v>
      </c>
      <c r="AZ12" s="16"/>
      <c r="BA12" s="16">
        <v>6.0095021724697398E-2</v>
      </c>
      <c r="BB12" s="16">
        <v>0</v>
      </c>
      <c r="BC12" s="16"/>
      <c r="BD12" s="16">
        <v>3.7933459407673599E-2</v>
      </c>
      <c r="BE12" s="16">
        <v>9.3414980148182794E-2</v>
      </c>
    </row>
    <row r="13" spans="2:57" x14ac:dyDescent="0.35">
      <c r="B13" s="19" t="s">
        <v>167</v>
      </c>
      <c r="C13" s="16">
        <v>1.79740122143719E-2</v>
      </c>
      <c r="D13" s="16">
        <v>2.58811791835327E-2</v>
      </c>
      <c r="E13" s="16">
        <v>0</v>
      </c>
      <c r="F13" s="16"/>
      <c r="G13" s="16">
        <v>0</v>
      </c>
      <c r="H13" s="16">
        <v>0</v>
      </c>
      <c r="I13" s="16">
        <v>0</v>
      </c>
      <c r="J13" s="16">
        <v>0</v>
      </c>
      <c r="K13" s="16">
        <v>5.9310246721206897E-2</v>
      </c>
      <c r="L13" s="16">
        <v>4.72651401931867E-2</v>
      </c>
      <c r="M13" s="16"/>
      <c r="N13" s="16">
        <v>0</v>
      </c>
      <c r="O13" s="16">
        <v>3.0723932155332399E-2</v>
      </c>
      <c r="P13" s="16">
        <v>3.3435371180817401E-2</v>
      </c>
      <c r="Q13" s="16">
        <v>0</v>
      </c>
      <c r="R13" s="16"/>
      <c r="S13" s="16">
        <v>3.2968147534796398E-2</v>
      </c>
      <c r="T13" s="16">
        <v>0</v>
      </c>
      <c r="U13" s="16"/>
      <c r="V13" s="16">
        <v>0</v>
      </c>
      <c r="W13" s="16">
        <v>2.22414204710474E-2</v>
      </c>
      <c r="X13" s="16">
        <v>2.4281903344595599E-2</v>
      </c>
      <c r="Y13" s="16">
        <v>0</v>
      </c>
      <c r="Z13" s="16"/>
      <c r="AA13" s="16">
        <v>0</v>
      </c>
      <c r="AB13" s="16">
        <v>0</v>
      </c>
      <c r="AC13" s="16">
        <v>0</v>
      </c>
      <c r="AD13" s="16">
        <v>2.3448310838524999E-2</v>
      </c>
      <c r="AE13" s="16">
        <v>6.3244644708372502E-2</v>
      </c>
      <c r="AF13" s="16">
        <v>0</v>
      </c>
      <c r="AG13" s="16"/>
      <c r="AH13" s="16">
        <v>9.9264296653306609E-3</v>
      </c>
      <c r="AI13" s="16">
        <v>4.6445530380197497E-2</v>
      </c>
      <c r="AJ13" s="16"/>
      <c r="AK13" s="16">
        <v>0</v>
      </c>
      <c r="AL13" s="16">
        <v>1.7873968937680802E-2</v>
      </c>
      <c r="AM13" s="16"/>
      <c r="AN13" s="16">
        <v>0</v>
      </c>
      <c r="AO13" s="16">
        <v>5.2342199594935399E-2</v>
      </c>
      <c r="AP13" s="16"/>
      <c r="AQ13" s="16">
        <v>0</v>
      </c>
      <c r="AR13" s="16">
        <v>4.1760293615786599E-2</v>
      </c>
      <c r="AS13" s="16">
        <v>0</v>
      </c>
      <c r="AT13" s="16"/>
      <c r="AU13" s="16">
        <v>2.0352205186645999E-2</v>
      </c>
      <c r="AV13" s="16">
        <v>1.55077483785675E-2</v>
      </c>
      <c r="AW13" s="16"/>
      <c r="AX13" s="16">
        <v>1.9326871475142199E-2</v>
      </c>
      <c r="AY13" s="16">
        <v>0</v>
      </c>
      <c r="AZ13" s="16"/>
      <c r="BA13" s="16">
        <v>1.9700039192065401E-2</v>
      </c>
      <c r="BB13" s="16">
        <v>0</v>
      </c>
      <c r="BC13" s="16"/>
      <c r="BD13" s="16">
        <v>2.1048502657175401E-2</v>
      </c>
      <c r="BE13" s="16">
        <v>1.47210815362593E-2</v>
      </c>
    </row>
    <row r="14" spans="2:57" x14ac:dyDescent="0.35">
      <c r="B14" s="19" t="s">
        <v>110</v>
      </c>
      <c r="C14" s="20">
        <v>7.3882454526401501E-3</v>
      </c>
      <c r="D14" s="20">
        <v>1.0638498635202E-2</v>
      </c>
      <c r="E14" s="20">
        <v>0</v>
      </c>
      <c r="F14" s="20"/>
      <c r="G14" s="20">
        <v>0</v>
      </c>
      <c r="H14" s="20">
        <v>0</v>
      </c>
      <c r="I14" s="20">
        <v>0</v>
      </c>
      <c r="J14" s="20">
        <v>0</v>
      </c>
      <c r="K14" s="20">
        <v>0</v>
      </c>
      <c r="L14" s="20">
        <v>4.5870293251755297E-2</v>
      </c>
      <c r="M14" s="20"/>
      <c r="N14" s="20">
        <v>0</v>
      </c>
      <c r="O14" s="20">
        <v>0</v>
      </c>
      <c r="P14" s="20">
        <v>1.9681619423151199E-2</v>
      </c>
      <c r="Q14" s="20">
        <v>0</v>
      </c>
      <c r="R14" s="20"/>
      <c r="S14" s="20">
        <v>1.35516079104011E-2</v>
      </c>
      <c r="T14" s="20">
        <v>0</v>
      </c>
      <c r="U14" s="20"/>
      <c r="V14" s="20">
        <v>0</v>
      </c>
      <c r="W14" s="20">
        <v>0</v>
      </c>
      <c r="X14" s="20">
        <v>1.7314825628540802E-2</v>
      </c>
      <c r="Y14" s="20">
        <v>0</v>
      </c>
      <c r="Z14" s="20"/>
      <c r="AA14" s="20">
        <v>0</v>
      </c>
      <c r="AB14" s="20">
        <v>0</v>
      </c>
      <c r="AC14" s="20">
        <v>0</v>
      </c>
      <c r="AD14" s="20">
        <v>0</v>
      </c>
      <c r="AE14" s="20">
        <v>0</v>
      </c>
      <c r="AF14" s="20">
        <v>9.9548290259834804E-2</v>
      </c>
      <c r="AG14" s="20"/>
      <c r="AH14" s="20">
        <v>0</v>
      </c>
      <c r="AI14" s="20">
        <v>2.7340006124230199E-2</v>
      </c>
      <c r="AJ14" s="20"/>
      <c r="AK14" s="20">
        <v>0</v>
      </c>
      <c r="AL14" s="20">
        <v>0</v>
      </c>
      <c r="AM14" s="20"/>
      <c r="AN14" s="20">
        <v>0</v>
      </c>
      <c r="AO14" s="20">
        <v>0</v>
      </c>
      <c r="AP14" s="20"/>
      <c r="AQ14" s="20">
        <v>0</v>
      </c>
      <c r="AR14" s="20">
        <v>1.7165633122305901E-2</v>
      </c>
      <c r="AS14" s="20">
        <v>0</v>
      </c>
      <c r="AT14" s="20"/>
      <c r="AU14" s="20">
        <v>1.45126549167938E-2</v>
      </c>
      <c r="AV14" s="20">
        <v>0</v>
      </c>
      <c r="AW14" s="20"/>
      <c r="AX14" s="20">
        <v>7.9443403390926995E-3</v>
      </c>
      <c r="AY14" s="20">
        <v>0</v>
      </c>
      <c r="AZ14" s="20"/>
      <c r="BA14" s="20">
        <v>8.0977315048906904E-3</v>
      </c>
      <c r="BB14" s="20">
        <v>0</v>
      </c>
      <c r="BC14" s="20"/>
      <c r="BD14" s="20">
        <v>1.1929678124760699E-2</v>
      </c>
      <c r="BE14" s="20">
        <v>0</v>
      </c>
    </row>
    <row r="15" spans="2:57" x14ac:dyDescent="0.35">
      <c r="B15" s="21" t="s">
        <v>19</v>
      </c>
    </row>
    <row r="16" spans="2:57" x14ac:dyDescent="0.35">
      <c r="B16" t="s">
        <v>874</v>
      </c>
    </row>
    <row r="17" spans="2:2" x14ac:dyDescent="0.35">
      <c r="B17" t="s">
        <v>526</v>
      </c>
    </row>
    <row r="19" spans="2:2" x14ac:dyDescent="0.35">
      <c r="B19"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dimension ref="B2:BE18"/>
  <sheetViews>
    <sheetView showGridLines="0" topLeftCell="A8"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171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326</v>
      </c>
      <c r="D7" s="13">
        <v>184</v>
      </c>
      <c r="E7" s="13">
        <v>141</v>
      </c>
      <c r="F7" s="13"/>
      <c r="G7" s="13">
        <v>54</v>
      </c>
      <c r="H7" s="13">
        <v>80</v>
      </c>
      <c r="I7" s="13">
        <v>74</v>
      </c>
      <c r="J7" s="13">
        <v>48</v>
      </c>
      <c r="K7" s="13">
        <v>40</v>
      </c>
      <c r="L7" s="13">
        <v>30</v>
      </c>
      <c r="M7" s="13"/>
      <c r="N7" s="13">
        <v>69</v>
      </c>
      <c r="O7" s="13">
        <v>66</v>
      </c>
      <c r="P7" s="13">
        <v>123</v>
      </c>
      <c r="Q7" s="13">
        <v>68</v>
      </c>
      <c r="R7" s="13"/>
      <c r="S7" s="13">
        <v>203</v>
      </c>
      <c r="T7" s="13">
        <v>122</v>
      </c>
      <c r="U7" s="13"/>
      <c r="V7" s="13">
        <v>45</v>
      </c>
      <c r="W7" s="13">
        <v>110</v>
      </c>
      <c r="X7" s="13">
        <v>146</v>
      </c>
      <c r="Y7" s="13">
        <v>25</v>
      </c>
      <c r="Z7" s="13"/>
      <c r="AA7" s="13">
        <v>52</v>
      </c>
      <c r="AB7" s="13">
        <v>52</v>
      </c>
      <c r="AC7" s="13">
        <v>34</v>
      </c>
      <c r="AD7" s="13">
        <v>114</v>
      </c>
      <c r="AE7" s="13">
        <v>58</v>
      </c>
      <c r="AF7" s="13">
        <v>16</v>
      </c>
      <c r="AG7" s="13"/>
      <c r="AH7" s="13">
        <v>185</v>
      </c>
      <c r="AI7" s="13">
        <v>90</v>
      </c>
      <c r="AJ7" s="13"/>
      <c r="AK7" s="13">
        <v>149</v>
      </c>
      <c r="AL7" s="13">
        <v>87</v>
      </c>
      <c r="AM7" s="13"/>
      <c r="AN7" s="13">
        <v>154</v>
      </c>
      <c r="AO7" s="13">
        <v>112</v>
      </c>
      <c r="AP7" s="13"/>
      <c r="AQ7" s="13">
        <v>70</v>
      </c>
      <c r="AR7" s="13">
        <v>124</v>
      </c>
      <c r="AS7" s="13">
        <v>121</v>
      </c>
      <c r="AT7" s="13"/>
      <c r="AU7" s="13">
        <v>163</v>
      </c>
      <c r="AV7" s="13">
        <v>162</v>
      </c>
      <c r="AW7" s="13"/>
      <c r="AX7" s="13">
        <v>312</v>
      </c>
      <c r="AY7" s="13">
        <v>11</v>
      </c>
      <c r="AZ7" s="13"/>
      <c r="BA7" s="13">
        <v>268</v>
      </c>
      <c r="BB7" s="13">
        <v>58</v>
      </c>
      <c r="BC7" s="13"/>
      <c r="BD7" s="13">
        <v>170</v>
      </c>
      <c r="BE7" s="13">
        <v>132</v>
      </c>
    </row>
    <row r="8" spans="2:57" ht="30" customHeight="1" x14ac:dyDescent="0.35">
      <c r="B8" s="14" t="s">
        <v>84</v>
      </c>
      <c r="C8" s="14">
        <v>312</v>
      </c>
      <c r="D8" s="14">
        <v>180</v>
      </c>
      <c r="E8" s="14">
        <v>131</v>
      </c>
      <c r="F8" s="14"/>
      <c r="G8" s="14">
        <v>51</v>
      </c>
      <c r="H8" s="14">
        <v>73</v>
      </c>
      <c r="I8" s="14">
        <v>74</v>
      </c>
      <c r="J8" s="14">
        <v>45</v>
      </c>
      <c r="K8" s="14">
        <v>40</v>
      </c>
      <c r="L8" s="14">
        <v>28</v>
      </c>
      <c r="M8" s="14"/>
      <c r="N8" s="14">
        <v>59</v>
      </c>
      <c r="O8" s="14">
        <v>60</v>
      </c>
      <c r="P8" s="14">
        <v>111</v>
      </c>
      <c r="Q8" s="14">
        <v>83</v>
      </c>
      <c r="R8" s="14"/>
      <c r="S8" s="14">
        <v>154</v>
      </c>
      <c r="T8" s="14">
        <v>156</v>
      </c>
      <c r="U8" s="14"/>
      <c r="V8" s="14">
        <v>49</v>
      </c>
      <c r="W8" s="14">
        <v>110</v>
      </c>
      <c r="X8" s="14">
        <v>131</v>
      </c>
      <c r="Y8" s="14">
        <v>21</v>
      </c>
      <c r="Z8" s="14"/>
      <c r="AA8" s="14">
        <v>73</v>
      </c>
      <c r="AB8" s="14">
        <v>40</v>
      </c>
      <c r="AC8" s="14">
        <v>40</v>
      </c>
      <c r="AD8" s="14">
        <v>100</v>
      </c>
      <c r="AE8" s="14">
        <v>45</v>
      </c>
      <c r="AF8" s="14">
        <v>14</v>
      </c>
      <c r="AG8" s="14"/>
      <c r="AH8" s="14">
        <v>177</v>
      </c>
      <c r="AI8" s="14">
        <v>81</v>
      </c>
      <c r="AJ8" s="14"/>
      <c r="AK8" s="14">
        <v>143</v>
      </c>
      <c r="AL8" s="14">
        <v>81</v>
      </c>
      <c r="AM8" s="14"/>
      <c r="AN8" s="14">
        <v>145</v>
      </c>
      <c r="AO8" s="14">
        <v>105</v>
      </c>
      <c r="AP8" s="14"/>
      <c r="AQ8" s="14">
        <v>64</v>
      </c>
      <c r="AR8" s="14">
        <v>124</v>
      </c>
      <c r="AS8" s="14">
        <v>111</v>
      </c>
      <c r="AT8" s="14"/>
      <c r="AU8" s="14">
        <v>151</v>
      </c>
      <c r="AV8" s="14">
        <v>158</v>
      </c>
      <c r="AW8" s="14"/>
      <c r="AX8" s="14">
        <v>298</v>
      </c>
      <c r="AY8" s="14">
        <v>9</v>
      </c>
      <c r="AZ8" s="14"/>
      <c r="BA8" s="14">
        <v>255</v>
      </c>
      <c r="BB8" s="14">
        <v>56</v>
      </c>
      <c r="BC8" s="14"/>
      <c r="BD8" s="14">
        <v>164</v>
      </c>
      <c r="BE8" s="14">
        <v>123</v>
      </c>
    </row>
    <row r="9" spans="2:57" ht="29" customHeight="1" x14ac:dyDescent="0.35">
      <c r="B9" s="19" t="s">
        <v>172</v>
      </c>
      <c r="C9" s="16">
        <v>0.368653474876247</v>
      </c>
      <c r="D9" s="16">
        <v>0.42894939299151003</v>
      </c>
      <c r="E9" s="16">
        <v>0.28835959388603699</v>
      </c>
      <c r="F9" s="16"/>
      <c r="G9" s="16">
        <v>0.34829632760120899</v>
      </c>
      <c r="H9" s="16">
        <v>0.42034270754748598</v>
      </c>
      <c r="I9" s="16">
        <v>0.46077638492964901</v>
      </c>
      <c r="J9" s="16">
        <v>0.41026633624022502</v>
      </c>
      <c r="K9" s="16">
        <v>0.26743366707010502</v>
      </c>
      <c r="L9" s="16">
        <v>0.107248262035362</v>
      </c>
      <c r="M9" s="16"/>
      <c r="N9" s="16">
        <v>0.42604516065652098</v>
      </c>
      <c r="O9" s="16">
        <v>0.247410257604639</v>
      </c>
      <c r="P9" s="16">
        <v>0.39072376258335301</v>
      </c>
      <c r="Q9" s="16">
        <v>0.385564172056507</v>
      </c>
      <c r="R9" s="16"/>
      <c r="S9" s="16">
        <v>0.34483100865775701</v>
      </c>
      <c r="T9" s="16">
        <v>0.39537926521697903</v>
      </c>
      <c r="U9" s="16"/>
      <c r="V9" s="16">
        <v>0.29107241863951899</v>
      </c>
      <c r="W9" s="16">
        <v>0.285603923002408</v>
      </c>
      <c r="X9" s="16">
        <v>0.44377667038276197</v>
      </c>
      <c r="Y9" s="16">
        <v>0.51561517994251505</v>
      </c>
      <c r="Z9" s="16"/>
      <c r="AA9" s="16">
        <v>0.30867631126908102</v>
      </c>
      <c r="AB9" s="16">
        <v>0.29451084184936699</v>
      </c>
      <c r="AC9" s="16">
        <v>0.29739859204614</v>
      </c>
      <c r="AD9" s="16">
        <v>0.39382505918277</v>
      </c>
      <c r="AE9" s="16">
        <v>0.47832139623659098</v>
      </c>
      <c r="AF9" s="16">
        <v>0.56620402039579898</v>
      </c>
      <c r="AG9" s="16"/>
      <c r="AH9" s="16">
        <v>0.41408621960929898</v>
      </c>
      <c r="AI9" s="16">
        <v>0.362395062295295</v>
      </c>
      <c r="AJ9" s="16"/>
      <c r="AK9" s="16">
        <v>0.45126447415459597</v>
      </c>
      <c r="AL9" s="16">
        <v>0.36332016572407499</v>
      </c>
      <c r="AM9" s="16"/>
      <c r="AN9" s="16">
        <v>0.42168775248856899</v>
      </c>
      <c r="AO9" s="16">
        <v>0.372294523968425</v>
      </c>
      <c r="AP9" s="16"/>
      <c r="AQ9" s="16">
        <v>0.32039874000081697</v>
      </c>
      <c r="AR9" s="16">
        <v>0.30096228645179501</v>
      </c>
      <c r="AS9" s="16">
        <v>0.48020914968785899</v>
      </c>
      <c r="AT9" s="16"/>
      <c r="AU9" s="16">
        <v>0.44048446846883899</v>
      </c>
      <c r="AV9" s="16">
        <v>0.290511731679578</v>
      </c>
      <c r="AW9" s="16"/>
      <c r="AX9" s="16">
        <v>0.36535065956565199</v>
      </c>
      <c r="AY9" s="16">
        <v>0.26152031147204402</v>
      </c>
      <c r="AZ9" s="16"/>
      <c r="BA9" s="16">
        <v>0.37612360777423998</v>
      </c>
      <c r="BB9" s="16">
        <v>0.33490987723925097</v>
      </c>
      <c r="BC9" s="16"/>
      <c r="BD9" s="16">
        <v>0.43782218984058202</v>
      </c>
      <c r="BE9" s="16">
        <v>0.31938633729636701</v>
      </c>
    </row>
    <row r="10" spans="2:57" ht="43.5" customHeight="1" x14ac:dyDescent="0.35">
      <c r="B10" s="19" t="s">
        <v>173</v>
      </c>
      <c r="C10" s="16">
        <v>0.448122287784605</v>
      </c>
      <c r="D10" s="16">
        <v>0.40850656890885101</v>
      </c>
      <c r="E10" s="16">
        <v>0.49894433915703901</v>
      </c>
      <c r="F10" s="16"/>
      <c r="G10" s="16">
        <v>0.54788414316385303</v>
      </c>
      <c r="H10" s="16">
        <v>0.44871315535534001</v>
      </c>
      <c r="I10" s="16">
        <v>0.36685253645988303</v>
      </c>
      <c r="J10" s="16">
        <v>0.43327245062106701</v>
      </c>
      <c r="K10" s="16">
        <v>0.44444954456011099</v>
      </c>
      <c r="L10" s="16">
        <v>0.50961126123414402</v>
      </c>
      <c r="M10" s="16"/>
      <c r="N10" s="16">
        <v>0.50843257333052405</v>
      </c>
      <c r="O10" s="16">
        <v>0.46187545085568799</v>
      </c>
      <c r="P10" s="16">
        <v>0.42404624462114698</v>
      </c>
      <c r="Q10" s="16">
        <v>0.42728812590017601</v>
      </c>
      <c r="R10" s="16"/>
      <c r="S10" s="16">
        <v>0.455574305815591</v>
      </c>
      <c r="T10" s="16">
        <v>0.44464839409458301</v>
      </c>
      <c r="U10" s="16"/>
      <c r="V10" s="16">
        <v>0.50862162054468796</v>
      </c>
      <c r="W10" s="16">
        <v>0.49251832244527299</v>
      </c>
      <c r="X10" s="16">
        <v>0.38761295952713098</v>
      </c>
      <c r="Y10" s="16">
        <v>0.45122948562464599</v>
      </c>
      <c r="Z10" s="16"/>
      <c r="AA10" s="16">
        <v>0.49046203554595702</v>
      </c>
      <c r="AB10" s="16">
        <v>0.482388075381607</v>
      </c>
      <c r="AC10" s="16">
        <v>0.52764810904966897</v>
      </c>
      <c r="AD10" s="16">
        <v>0.406617622746128</v>
      </c>
      <c r="AE10" s="16">
        <v>0.39972088823788798</v>
      </c>
      <c r="AF10" s="16">
        <v>0.35550030183179698</v>
      </c>
      <c r="AG10" s="16"/>
      <c r="AH10" s="16">
        <v>0.43414991540431502</v>
      </c>
      <c r="AI10" s="16">
        <v>0.38173747289811999</v>
      </c>
      <c r="AJ10" s="16"/>
      <c r="AK10" s="16">
        <v>0.43290486072277901</v>
      </c>
      <c r="AL10" s="16">
        <v>0.35609071582767199</v>
      </c>
      <c r="AM10" s="16"/>
      <c r="AN10" s="16">
        <v>0.46813453240014502</v>
      </c>
      <c r="AO10" s="16">
        <v>0.39568568745810301</v>
      </c>
      <c r="AP10" s="16"/>
      <c r="AQ10" s="16">
        <v>0.51692293921989996</v>
      </c>
      <c r="AR10" s="16">
        <v>0.485638976211971</v>
      </c>
      <c r="AS10" s="16">
        <v>0.34109958526059198</v>
      </c>
      <c r="AT10" s="16"/>
      <c r="AU10" s="16">
        <v>0.38086321088292502</v>
      </c>
      <c r="AV10" s="16">
        <v>0.51918645392672702</v>
      </c>
      <c r="AW10" s="16"/>
      <c r="AX10" s="16">
        <v>0.458343378272008</v>
      </c>
      <c r="AY10" s="16">
        <v>0.22398684359009299</v>
      </c>
      <c r="AZ10" s="16"/>
      <c r="BA10" s="16">
        <v>0.43782712266680901</v>
      </c>
      <c r="BB10" s="16">
        <v>0.49462693691000897</v>
      </c>
      <c r="BC10" s="16"/>
      <c r="BD10" s="16">
        <v>0.41043961113462701</v>
      </c>
      <c r="BE10" s="16">
        <v>0.46082965139349302</v>
      </c>
    </row>
    <row r="11" spans="2:57" x14ac:dyDescent="0.35">
      <c r="B11" s="19" t="s">
        <v>174</v>
      </c>
      <c r="C11" s="16">
        <v>0.15102262745746001</v>
      </c>
      <c r="D11" s="16">
        <v>0.14247620155178101</v>
      </c>
      <c r="E11" s="16">
        <v>0.16367233301901099</v>
      </c>
      <c r="F11" s="16"/>
      <c r="G11" s="16">
        <v>9.3844729235817104E-2</v>
      </c>
      <c r="H11" s="16">
        <v>9.9745884495138007E-2</v>
      </c>
      <c r="I11" s="16">
        <v>0.17237107861046799</v>
      </c>
      <c r="J11" s="16">
        <v>0.127404133429695</v>
      </c>
      <c r="K11" s="16">
        <v>0.27063378431403201</v>
      </c>
      <c r="L11" s="16">
        <v>0.197587649433661</v>
      </c>
      <c r="M11" s="16"/>
      <c r="N11" s="16">
        <v>5.2979522949682299E-2</v>
      </c>
      <c r="O11" s="16">
        <v>0.22596729813240399</v>
      </c>
      <c r="P11" s="16">
        <v>0.15962787299387199</v>
      </c>
      <c r="Q11" s="16">
        <v>0.1555378961079</v>
      </c>
      <c r="R11" s="16"/>
      <c r="S11" s="16">
        <v>0.15501794210516801</v>
      </c>
      <c r="T11" s="16">
        <v>0.139714013609364</v>
      </c>
      <c r="U11" s="16"/>
      <c r="V11" s="16">
        <v>0.185082894387437</v>
      </c>
      <c r="W11" s="16">
        <v>0.18618285475316501</v>
      </c>
      <c r="X11" s="16">
        <v>0.127780453451729</v>
      </c>
      <c r="Y11" s="16">
        <v>3.3155334432838003E-2</v>
      </c>
      <c r="Z11" s="16"/>
      <c r="AA11" s="16">
        <v>0.18742893603101801</v>
      </c>
      <c r="AB11" s="16">
        <v>0.191683021161204</v>
      </c>
      <c r="AC11" s="16">
        <v>0.116314484556717</v>
      </c>
      <c r="AD11" s="16">
        <v>0.150413395233433</v>
      </c>
      <c r="AE11" s="16">
        <v>0.109614790822801</v>
      </c>
      <c r="AF11" s="16">
        <v>7.8295677772403996E-2</v>
      </c>
      <c r="AG11" s="16"/>
      <c r="AH11" s="16">
        <v>0.138938174841922</v>
      </c>
      <c r="AI11" s="16">
        <v>0.176111150544004</v>
      </c>
      <c r="AJ11" s="16"/>
      <c r="AK11" s="16">
        <v>0.104857702632042</v>
      </c>
      <c r="AL11" s="16">
        <v>0.210664383822837</v>
      </c>
      <c r="AM11" s="16"/>
      <c r="AN11" s="16">
        <v>9.4574779561911501E-2</v>
      </c>
      <c r="AO11" s="16">
        <v>0.17744216538546201</v>
      </c>
      <c r="AP11" s="16"/>
      <c r="AQ11" s="16">
        <v>0.13529095088020299</v>
      </c>
      <c r="AR11" s="16">
        <v>0.186011380240415</v>
      </c>
      <c r="AS11" s="16">
        <v>0.13448800681849299</v>
      </c>
      <c r="AT11" s="16"/>
      <c r="AU11" s="16">
        <v>0.12611638882623499</v>
      </c>
      <c r="AV11" s="16">
        <v>0.17711846572902301</v>
      </c>
      <c r="AW11" s="16"/>
      <c r="AX11" s="16">
        <v>0.150883716867907</v>
      </c>
      <c r="AY11" s="16">
        <v>0.240992208042901</v>
      </c>
      <c r="AZ11" s="16"/>
      <c r="BA11" s="16">
        <v>0.153457725600599</v>
      </c>
      <c r="BB11" s="16">
        <v>0.140022960775394</v>
      </c>
      <c r="BC11" s="16"/>
      <c r="BD11" s="16">
        <v>0.12786587400023</v>
      </c>
      <c r="BE11" s="16">
        <v>0.17011024687058601</v>
      </c>
    </row>
    <row r="12" spans="2:57" x14ac:dyDescent="0.35">
      <c r="B12" s="19" t="s">
        <v>175</v>
      </c>
      <c r="C12" s="16">
        <v>2.9650856358320099E-2</v>
      </c>
      <c r="D12" s="16">
        <v>2.00678365478579E-2</v>
      </c>
      <c r="E12" s="16">
        <v>4.2962975559847599E-2</v>
      </c>
      <c r="F12" s="16"/>
      <c r="G12" s="16">
        <v>9.9747999991207197E-3</v>
      </c>
      <c r="H12" s="16">
        <v>3.1198252602036399E-2</v>
      </c>
      <c r="I12" s="16">
        <v>0</v>
      </c>
      <c r="J12" s="16">
        <v>2.9057079709013001E-2</v>
      </c>
      <c r="K12" s="16">
        <v>1.7483004055752101E-2</v>
      </c>
      <c r="L12" s="16">
        <v>0.15740992286083999</v>
      </c>
      <c r="M12" s="16"/>
      <c r="N12" s="16">
        <v>1.2542743063273401E-2</v>
      </c>
      <c r="O12" s="16">
        <v>5.1403330401873198E-2</v>
      </c>
      <c r="P12" s="16">
        <v>2.5602119801628302E-2</v>
      </c>
      <c r="Q12" s="16">
        <v>3.1609805935417699E-2</v>
      </c>
      <c r="R12" s="16"/>
      <c r="S12" s="16">
        <v>3.9420995072145797E-2</v>
      </c>
      <c r="T12" s="16">
        <v>2.0258327079073601E-2</v>
      </c>
      <c r="U12" s="16"/>
      <c r="V12" s="16">
        <v>1.52230664283562E-2</v>
      </c>
      <c r="W12" s="16">
        <v>3.5694899799154897E-2</v>
      </c>
      <c r="X12" s="16">
        <v>3.4764355189395801E-2</v>
      </c>
      <c r="Y12" s="16">
        <v>0</v>
      </c>
      <c r="Z12" s="16"/>
      <c r="AA12" s="16">
        <v>1.3432717153944399E-2</v>
      </c>
      <c r="AB12" s="16">
        <v>3.1418061607822297E-2</v>
      </c>
      <c r="AC12" s="16">
        <v>5.86388143474737E-2</v>
      </c>
      <c r="AD12" s="16">
        <v>4.1219497673325799E-2</v>
      </c>
      <c r="AE12" s="16">
        <v>1.2342924702719599E-2</v>
      </c>
      <c r="AF12" s="16">
        <v>0</v>
      </c>
      <c r="AG12" s="16"/>
      <c r="AH12" s="16">
        <v>1.2825690144464099E-2</v>
      </c>
      <c r="AI12" s="16">
        <v>6.9949702868105396E-2</v>
      </c>
      <c r="AJ12" s="16"/>
      <c r="AK12" s="16">
        <v>1.0972962490583301E-2</v>
      </c>
      <c r="AL12" s="16">
        <v>6.0063335203817098E-2</v>
      </c>
      <c r="AM12" s="16"/>
      <c r="AN12" s="16">
        <v>1.56029355493749E-2</v>
      </c>
      <c r="AO12" s="16">
        <v>4.6998843839803198E-2</v>
      </c>
      <c r="AP12" s="16"/>
      <c r="AQ12" s="16">
        <v>2.7387369899080999E-2</v>
      </c>
      <c r="AR12" s="16">
        <v>2.7387357095818798E-2</v>
      </c>
      <c r="AS12" s="16">
        <v>3.7017950614395799E-2</v>
      </c>
      <c r="AT12" s="16"/>
      <c r="AU12" s="16">
        <v>4.7285045211362002E-2</v>
      </c>
      <c r="AV12" s="16">
        <v>1.31833486646714E-2</v>
      </c>
      <c r="AW12" s="16"/>
      <c r="AX12" s="16">
        <v>2.2750146910861899E-2</v>
      </c>
      <c r="AY12" s="16">
        <v>0.27350063689496201</v>
      </c>
      <c r="AZ12" s="16"/>
      <c r="BA12" s="16">
        <v>2.9476106490652201E-2</v>
      </c>
      <c r="BB12" s="16">
        <v>3.04402250753458E-2</v>
      </c>
      <c r="BC12" s="16"/>
      <c r="BD12" s="16">
        <v>1.9013573508117599E-2</v>
      </c>
      <c r="BE12" s="16">
        <v>4.9673764439554201E-2</v>
      </c>
    </row>
    <row r="13" spans="2:57" x14ac:dyDescent="0.35">
      <c r="B13" s="19" t="s">
        <v>110</v>
      </c>
      <c r="C13" s="20">
        <v>2.5507535233686299E-3</v>
      </c>
      <c r="D13" s="20">
        <v>0</v>
      </c>
      <c r="E13" s="20">
        <v>6.0607583780660302E-3</v>
      </c>
      <c r="F13" s="20"/>
      <c r="G13" s="20">
        <v>0</v>
      </c>
      <c r="H13" s="20">
        <v>0</v>
      </c>
      <c r="I13" s="20">
        <v>0</v>
      </c>
      <c r="J13" s="20">
        <v>0</v>
      </c>
      <c r="K13" s="20">
        <v>0</v>
      </c>
      <c r="L13" s="20">
        <v>2.81429044359933E-2</v>
      </c>
      <c r="M13" s="20"/>
      <c r="N13" s="20">
        <v>0</v>
      </c>
      <c r="O13" s="20">
        <v>1.3343663005396E-2</v>
      </c>
      <c r="P13" s="20">
        <v>0</v>
      </c>
      <c r="Q13" s="20">
        <v>0</v>
      </c>
      <c r="R13" s="20"/>
      <c r="S13" s="20">
        <v>5.1557483493377999E-3</v>
      </c>
      <c r="T13" s="20">
        <v>0</v>
      </c>
      <c r="U13" s="20"/>
      <c r="V13" s="20">
        <v>0</v>
      </c>
      <c r="W13" s="20">
        <v>0</v>
      </c>
      <c r="X13" s="20">
        <v>6.0655614489818904E-3</v>
      </c>
      <c r="Y13" s="20">
        <v>0</v>
      </c>
      <c r="Z13" s="20"/>
      <c r="AA13" s="20">
        <v>0</v>
      </c>
      <c r="AB13" s="20">
        <v>0</v>
      </c>
      <c r="AC13" s="20">
        <v>0</v>
      </c>
      <c r="AD13" s="20">
        <v>7.9244251643423701E-3</v>
      </c>
      <c r="AE13" s="20">
        <v>0</v>
      </c>
      <c r="AF13" s="20">
        <v>0</v>
      </c>
      <c r="AG13" s="20"/>
      <c r="AH13" s="20">
        <v>0</v>
      </c>
      <c r="AI13" s="20">
        <v>9.8066113944762796E-3</v>
      </c>
      <c r="AJ13" s="20"/>
      <c r="AK13" s="20">
        <v>0</v>
      </c>
      <c r="AL13" s="20">
        <v>9.8613994215989206E-3</v>
      </c>
      <c r="AM13" s="20"/>
      <c r="AN13" s="20">
        <v>0</v>
      </c>
      <c r="AO13" s="20">
        <v>7.57877934820631E-3</v>
      </c>
      <c r="AP13" s="20"/>
      <c r="AQ13" s="20">
        <v>0</v>
      </c>
      <c r="AR13" s="20">
        <v>0</v>
      </c>
      <c r="AS13" s="20">
        <v>7.1853076186606402E-3</v>
      </c>
      <c r="AT13" s="20"/>
      <c r="AU13" s="20">
        <v>5.2508866106393401E-3</v>
      </c>
      <c r="AV13" s="20">
        <v>0</v>
      </c>
      <c r="AW13" s="20"/>
      <c r="AX13" s="20">
        <v>2.6720983835705802E-3</v>
      </c>
      <c r="AY13" s="20">
        <v>0</v>
      </c>
      <c r="AZ13" s="20"/>
      <c r="BA13" s="20">
        <v>3.1154374677000102E-3</v>
      </c>
      <c r="BB13" s="20">
        <v>0</v>
      </c>
      <c r="BC13" s="20"/>
      <c r="BD13" s="20">
        <v>4.8587515164445804E-3</v>
      </c>
      <c r="BE13" s="20">
        <v>0</v>
      </c>
    </row>
    <row r="14" spans="2:57" x14ac:dyDescent="0.35">
      <c r="B14" s="21" t="s">
        <v>16</v>
      </c>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dimension ref="B2:BE18"/>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176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17</v>
      </c>
      <c r="D7" s="13">
        <v>14</v>
      </c>
      <c r="E7" s="13">
        <v>3</v>
      </c>
      <c r="F7" s="13"/>
      <c r="G7" s="13">
        <v>1</v>
      </c>
      <c r="H7" s="13">
        <v>6</v>
      </c>
      <c r="I7" s="13">
        <v>5</v>
      </c>
      <c r="J7" s="13">
        <v>2</v>
      </c>
      <c r="K7" s="13">
        <v>2</v>
      </c>
      <c r="L7" s="13">
        <v>1</v>
      </c>
      <c r="M7" s="13"/>
      <c r="N7" s="13">
        <v>4</v>
      </c>
      <c r="O7" s="13">
        <v>3</v>
      </c>
      <c r="P7" s="13">
        <v>5</v>
      </c>
      <c r="Q7" s="13">
        <v>5</v>
      </c>
      <c r="R7" s="13"/>
      <c r="S7" s="13">
        <v>12</v>
      </c>
      <c r="T7" s="13">
        <v>5</v>
      </c>
      <c r="U7" s="13"/>
      <c r="V7" s="13">
        <v>2</v>
      </c>
      <c r="W7" s="13">
        <v>2</v>
      </c>
      <c r="X7" s="13">
        <v>11</v>
      </c>
      <c r="Y7" s="13">
        <v>2</v>
      </c>
      <c r="Z7" s="13"/>
      <c r="AA7" s="13">
        <v>3</v>
      </c>
      <c r="AB7" s="13" t="s">
        <v>544</v>
      </c>
      <c r="AC7" s="13">
        <v>1</v>
      </c>
      <c r="AD7" s="13">
        <v>10</v>
      </c>
      <c r="AE7" s="13">
        <v>3</v>
      </c>
      <c r="AF7" s="13" t="s">
        <v>544</v>
      </c>
      <c r="AG7" s="13"/>
      <c r="AH7" s="13">
        <v>13</v>
      </c>
      <c r="AI7" s="13">
        <v>3</v>
      </c>
      <c r="AJ7" s="13"/>
      <c r="AK7" s="13">
        <v>11</v>
      </c>
      <c r="AL7" s="13">
        <v>3</v>
      </c>
      <c r="AM7" s="13"/>
      <c r="AN7" s="13">
        <v>12</v>
      </c>
      <c r="AO7" s="13">
        <v>4</v>
      </c>
      <c r="AP7" s="13"/>
      <c r="AQ7" s="13">
        <v>6</v>
      </c>
      <c r="AR7" s="13">
        <v>4</v>
      </c>
      <c r="AS7" s="13">
        <v>6</v>
      </c>
      <c r="AT7" s="13"/>
      <c r="AU7" s="13">
        <v>12</v>
      </c>
      <c r="AV7" s="13">
        <v>5</v>
      </c>
      <c r="AW7" s="13"/>
      <c r="AX7" s="13">
        <v>16</v>
      </c>
      <c r="AY7" s="13" t="s">
        <v>544</v>
      </c>
      <c r="AZ7" s="13"/>
      <c r="BA7" s="13">
        <v>14</v>
      </c>
      <c r="BB7" s="13">
        <v>3</v>
      </c>
      <c r="BC7" s="13"/>
      <c r="BD7" s="13">
        <v>9</v>
      </c>
      <c r="BE7" s="13">
        <v>7</v>
      </c>
    </row>
    <row r="8" spans="2:57" ht="30" customHeight="1" x14ac:dyDescent="0.35">
      <c r="B8" s="14" t="s">
        <v>84</v>
      </c>
      <c r="C8" s="14">
        <v>17</v>
      </c>
      <c r="D8" s="14">
        <v>13</v>
      </c>
      <c r="E8" s="14">
        <v>4</v>
      </c>
      <c r="F8" s="14"/>
      <c r="G8" s="14">
        <v>2</v>
      </c>
      <c r="H8" s="14">
        <v>5</v>
      </c>
      <c r="I8" s="14">
        <v>4</v>
      </c>
      <c r="J8" s="14">
        <v>2</v>
      </c>
      <c r="K8" s="14">
        <v>2</v>
      </c>
      <c r="L8" s="14">
        <v>2</v>
      </c>
      <c r="M8" s="14"/>
      <c r="N8" s="14">
        <v>4</v>
      </c>
      <c r="O8" s="14">
        <v>2</v>
      </c>
      <c r="P8" s="14">
        <v>4</v>
      </c>
      <c r="Q8" s="14">
        <v>6</v>
      </c>
      <c r="R8" s="14"/>
      <c r="S8" s="14">
        <v>10</v>
      </c>
      <c r="T8" s="14">
        <v>7</v>
      </c>
      <c r="U8" s="14"/>
      <c r="V8" s="14">
        <v>3</v>
      </c>
      <c r="W8" s="14">
        <v>3</v>
      </c>
      <c r="X8" s="14">
        <v>10</v>
      </c>
      <c r="Y8" s="14">
        <v>2</v>
      </c>
      <c r="Z8" s="14"/>
      <c r="AA8" s="14">
        <v>5</v>
      </c>
      <c r="AB8" s="14" t="s">
        <v>544</v>
      </c>
      <c r="AC8" s="14">
        <v>1</v>
      </c>
      <c r="AD8" s="14">
        <v>8</v>
      </c>
      <c r="AE8" s="14">
        <v>3</v>
      </c>
      <c r="AF8" s="14" t="s">
        <v>544</v>
      </c>
      <c r="AG8" s="14"/>
      <c r="AH8" s="14">
        <v>13</v>
      </c>
      <c r="AI8" s="14">
        <v>3</v>
      </c>
      <c r="AJ8" s="14"/>
      <c r="AK8" s="14">
        <v>10</v>
      </c>
      <c r="AL8" s="14">
        <v>3</v>
      </c>
      <c r="AM8" s="14"/>
      <c r="AN8" s="14">
        <v>12</v>
      </c>
      <c r="AO8" s="14">
        <v>4</v>
      </c>
      <c r="AP8" s="14"/>
      <c r="AQ8" s="14">
        <v>7</v>
      </c>
      <c r="AR8" s="14">
        <v>3</v>
      </c>
      <c r="AS8" s="14">
        <v>5</v>
      </c>
      <c r="AT8" s="14"/>
      <c r="AU8" s="14">
        <v>11</v>
      </c>
      <c r="AV8" s="14">
        <v>6</v>
      </c>
      <c r="AW8" s="14"/>
      <c r="AX8" s="14">
        <v>15</v>
      </c>
      <c r="AY8" s="14" t="s">
        <v>544</v>
      </c>
      <c r="AZ8" s="14"/>
      <c r="BA8" s="14">
        <v>14</v>
      </c>
      <c r="BB8" s="14">
        <v>3</v>
      </c>
      <c r="BC8" s="14"/>
      <c r="BD8" s="14">
        <v>9</v>
      </c>
      <c r="BE8" s="14">
        <v>6</v>
      </c>
    </row>
    <row r="9" spans="2:57" ht="29" customHeight="1" x14ac:dyDescent="0.35">
      <c r="B9" s="19" t="s">
        <v>172</v>
      </c>
      <c r="C9" s="16">
        <v>0.58493990719585998</v>
      </c>
      <c r="D9" s="16">
        <v>0.68841767102171503</v>
      </c>
      <c r="E9" s="16">
        <v>0.27134293669794102</v>
      </c>
      <c r="F9" s="16"/>
      <c r="G9" s="16">
        <v>0</v>
      </c>
      <c r="H9" s="16">
        <v>0.829983582549222</v>
      </c>
      <c r="I9" s="16">
        <v>0.535827214471567</v>
      </c>
      <c r="J9" s="16">
        <v>0.31688874598553701</v>
      </c>
      <c r="K9" s="16">
        <v>0.61666246997402396</v>
      </c>
      <c r="L9" s="16">
        <v>1</v>
      </c>
      <c r="M9" s="16"/>
      <c r="N9" s="16">
        <v>1</v>
      </c>
      <c r="O9" s="16">
        <v>0.31075842764533002</v>
      </c>
      <c r="P9" s="16">
        <v>1</v>
      </c>
      <c r="Q9" s="16">
        <v>0.14906631431814801</v>
      </c>
      <c r="R9" s="16"/>
      <c r="S9" s="16">
        <v>0.73978177879121099</v>
      </c>
      <c r="T9" s="16">
        <v>0.34687803523625999</v>
      </c>
      <c r="U9" s="16"/>
      <c r="V9" s="16">
        <v>0.233137905453421</v>
      </c>
      <c r="W9" s="16">
        <v>0.56764740218627796</v>
      </c>
      <c r="X9" s="16">
        <v>0.68755477331702997</v>
      </c>
      <c r="Y9" s="16">
        <v>0.61666246997402396</v>
      </c>
      <c r="Z9" s="16"/>
      <c r="AA9" s="16">
        <v>0.55202416299470203</v>
      </c>
      <c r="AB9" s="16" t="s">
        <v>141</v>
      </c>
      <c r="AC9" s="16">
        <v>0</v>
      </c>
      <c r="AD9" s="16">
        <v>0.91080027794357699</v>
      </c>
      <c r="AE9" s="16">
        <v>0</v>
      </c>
      <c r="AF9" s="16" t="s">
        <v>141</v>
      </c>
      <c r="AG9" s="16"/>
      <c r="AH9" s="16">
        <v>0.45578207162383899</v>
      </c>
      <c r="AI9" s="16">
        <v>1</v>
      </c>
      <c r="AJ9" s="16"/>
      <c r="AK9" s="16">
        <v>0.45300265419204999</v>
      </c>
      <c r="AL9" s="16">
        <v>1</v>
      </c>
      <c r="AM9" s="16"/>
      <c r="AN9" s="16">
        <v>0.50667782272251205</v>
      </c>
      <c r="AO9" s="16">
        <v>0.68805080724961798</v>
      </c>
      <c r="AP9" s="16"/>
      <c r="AQ9" s="16">
        <v>0.248020974648961</v>
      </c>
      <c r="AR9" s="16">
        <v>0.77673307106614498</v>
      </c>
      <c r="AS9" s="16">
        <v>0.84899513960244999</v>
      </c>
      <c r="AT9" s="16"/>
      <c r="AU9" s="16">
        <v>0.62588957676022905</v>
      </c>
      <c r="AV9" s="16">
        <v>0.50696325699601996</v>
      </c>
      <c r="AW9" s="16"/>
      <c r="AX9" s="16">
        <v>0.67073907030716295</v>
      </c>
      <c r="AY9" s="16" t="s">
        <v>141</v>
      </c>
      <c r="AZ9" s="16"/>
      <c r="BA9" s="16">
        <v>0.57974861658467902</v>
      </c>
      <c r="BB9" s="16">
        <v>0.60924069632854405</v>
      </c>
      <c r="BC9" s="16"/>
      <c r="BD9" s="16">
        <v>0.569069839867685</v>
      </c>
      <c r="BE9" s="16">
        <v>0.53440806964071597</v>
      </c>
    </row>
    <row r="10" spans="2:57" ht="43.5" customHeight="1" x14ac:dyDescent="0.35">
      <c r="B10" s="19" t="s">
        <v>173</v>
      </c>
      <c r="C10" s="16">
        <v>7.66104064181716E-2</v>
      </c>
      <c r="D10" s="16">
        <v>0.101889584113528</v>
      </c>
      <c r="E10" s="16">
        <v>0</v>
      </c>
      <c r="F10" s="16"/>
      <c r="G10" s="16">
        <v>0</v>
      </c>
      <c r="H10" s="16">
        <v>0</v>
      </c>
      <c r="I10" s="16">
        <v>0</v>
      </c>
      <c r="J10" s="16">
        <v>0.68311125401446304</v>
      </c>
      <c r="K10" s="16">
        <v>0</v>
      </c>
      <c r="L10" s="16">
        <v>0</v>
      </c>
      <c r="M10" s="16"/>
      <c r="N10" s="16">
        <v>0</v>
      </c>
      <c r="O10" s="16">
        <v>0</v>
      </c>
      <c r="P10" s="16">
        <v>0</v>
      </c>
      <c r="Q10" s="16">
        <v>0.203499937220328</v>
      </c>
      <c r="R10" s="16"/>
      <c r="S10" s="16">
        <v>0</v>
      </c>
      <c r="T10" s="16">
        <v>0.19439519276560899</v>
      </c>
      <c r="U10" s="16"/>
      <c r="V10" s="16">
        <v>0</v>
      </c>
      <c r="W10" s="16">
        <v>0</v>
      </c>
      <c r="X10" s="16">
        <v>0.13560943040291701</v>
      </c>
      <c r="Y10" s="16">
        <v>0</v>
      </c>
      <c r="Z10" s="16"/>
      <c r="AA10" s="16">
        <v>0</v>
      </c>
      <c r="AB10" s="16" t="s">
        <v>141</v>
      </c>
      <c r="AC10" s="16">
        <v>0</v>
      </c>
      <c r="AD10" s="16">
        <v>0</v>
      </c>
      <c r="AE10" s="16">
        <v>0.434026251073172</v>
      </c>
      <c r="AF10" s="16" t="s">
        <v>141</v>
      </c>
      <c r="AG10" s="16"/>
      <c r="AH10" s="16">
        <v>0.10044992856643301</v>
      </c>
      <c r="AI10" s="16">
        <v>0</v>
      </c>
      <c r="AJ10" s="16"/>
      <c r="AK10" s="16">
        <v>0</v>
      </c>
      <c r="AL10" s="16">
        <v>0</v>
      </c>
      <c r="AM10" s="16"/>
      <c r="AN10" s="16">
        <v>0</v>
      </c>
      <c r="AO10" s="16">
        <v>0.31194919275038202</v>
      </c>
      <c r="AP10" s="16"/>
      <c r="AQ10" s="16">
        <v>0.17662087636341101</v>
      </c>
      <c r="AR10" s="16">
        <v>0</v>
      </c>
      <c r="AS10" s="16">
        <v>0</v>
      </c>
      <c r="AT10" s="16"/>
      <c r="AU10" s="16">
        <v>0.116842589000728</v>
      </c>
      <c r="AV10" s="16">
        <v>0</v>
      </c>
      <c r="AW10" s="16"/>
      <c r="AX10" s="16">
        <v>8.7847644082133802E-2</v>
      </c>
      <c r="AY10" s="16" t="s">
        <v>141</v>
      </c>
      <c r="AZ10" s="16"/>
      <c r="BA10" s="16">
        <v>9.2976413356710294E-2</v>
      </c>
      <c r="BB10" s="16">
        <v>0</v>
      </c>
      <c r="BC10" s="16"/>
      <c r="BD10" s="16">
        <v>0</v>
      </c>
      <c r="BE10" s="16">
        <v>0.202079120063761</v>
      </c>
    </row>
    <row r="11" spans="2:57" x14ac:dyDescent="0.35">
      <c r="B11" s="19" t="s">
        <v>174</v>
      </c>
      <c r="C11" s="16">
        <v>0.24956518469116001</v>
      </c>
      <c r="D11" s="16">
        <v>9.1478975544848795E-2</v>
      </c>
      <c r="E11" s="16">
        <v>0.72865706330205904</v>
      </c>
      <c r="F11" s="16"/>
      <c r="G11" s="16">
        <v>1</v>
      </c>
      <c r="H11" s="16">
        <v>0.170016417450778</v>
      </c>
      <c r="I11" s="16">
        <v>0.27566539104793197</v>
      </c>
      <c r="J11" s="16">
        <v>0</v>
      </c>
      <c r="K11" s="16">
        <v>0</v>
      </c>
      <c r="L11" s="16">
        <v>0</v>
      </c>
      <c r="M11" s="16"/>
      <c r="N11" s="16">
        <v>0</v>
      </c>
      <c r="O11" s="16">
        <v>0.38470320856416301</v>
      </c>
      <c r="P11" s="16">
        <v>0</v>
      </c>
      <c r="Q11" s="16">
        <v>0.52249362581342196</v>
      </c>
      <c r="R11" s="16"/>
      <c r="S11" s="16">
        <v>0.113520838833197</v>
      </c>
      <c r="T11" s="16">
        <v>0.458726771998131</v>
      </c>
      <c r="U11" s="16"/>
      <c r="V11" s="16">
        <v>0.76686209454657905</v>
      </c>
      <c r="W11" s="16">
        <v>0.43235259781372198</v>
      </c>
      <c r="X11" s="16">
        <v>9.3577496065269397E-2</v>
      </c>
      <c r="Y11" s="16">
        <v>0</v>
      </c>
      <c r="Z11" s="16"/>
      <c r="AA11" s="16">
        <v>0.44797583700529803</v>
      </c>
      <c r="AB11" s="16" t="s">
        <v>141</v>
      </c>
      <c r="AC11" s="16">
        <v>1</v>
      </c>
      <c r="AD11" s="16">
        <v>0</v>
      </c>
      <c r="AE11" s="16">
        <v>0.29950048224042802</v>
      </c>
      <c r="AF11" s="16" t="s">
        <v>141</v>
      </c>
      <c r="AG11" s="16"/>
      <c r="AH11" s="16">
        <v>0.32722453968015502</v>
      </c>
      <c r="AI11" s="16">
        <v>0</v>
      </c>
      <c r="AJ11" s="16"/>
      <c r="AK11" s="16">
        <v>0.40334353708473403</v>
      </c>
      <c r="AL11" s="16">
        <v>0</v>
      </c>
      <c r="AM11" s="16"/>
      <c r="AN11" s="16">
        <v>0.36376467533227302</v>
      </c>
      <c r="AO11" s="16">
        <v>0</v>
      </c>
      <c r="AP11" s="16"/>
      <c r="AQ11" s="16">
        <v>0.57535814898762805</v>
      </c>
      <c r="AR11" s="16">
        <v>0</v>
      </c>
      <c r="AS11" s="16">
        <v>0</v>
      </c>
      <c r="AT11" s="16"/>
      <c r="AU11" s="16">
        <v>0.18553155952723599</v>
      </c>
      <c r="AV11" s="16">
        <v>0.37149846629154698</v>
      </c>
      <c r="AW11" s="16"/>
      <c r="AX11" s="16">
        <v>0.139491178231682</v>
      </c>
      <c r="AY11" s="16" t="s">
        <v>141</v>
      </c>
      <c r="AZ11" s="16"/>
      <c r="BA11" s="16">
        <v>0.21940239037965101</v>
      </c>
      <c r="BB11" s="16">
        <v>0.390759303671456</v>
      </c>
      <c r="BC11" s="16"/>
      <c r="BD11" s="16">
        <v>0.35533141046718097</v>
      </c>
      <c r="BE11" s="16">
        <v>0.13944500766985701</v>
      </c>
    </row>
    <row r="12" spans="2:57" x14ac:dyDescent="0.35">
      <c r="B12" s="19" t="s">
        <v>175</v>
      </c>
      <c r="C12" s="16">
        <v>8.8884501694808396E-2</v>
      </c>
      <c r="D12" s="16">
        <v>0.118213769319909</v>
      </c>
      <c r="E12" s="16">
        <v>0</v>
      </c>
      <c r="F12" s="16"/>
      <c r="G12" s="16">
        <v>0</v>
      </c>
      <c r="H12" s="16">
        <v>0</v>
      </c>
      <c r="I12" s="16">
        <v>0.1885073944805</v>
      </c>
      <c r="J12" s="16">
        <v>0</v>
      </c>
      <c r="K12" s="16">
        <v>0.38333753002597598</v>
      </c>
      <c r="L12" s="16">
        <v>0</v>
      </c>
      <c r="M12" s="16"/>
      <c r="N12" s="16">
        <v>0</v>
      </c>
      <c r="O12" s="16">
        <v>0.30453836379050597</v>
      </c>
      <c r="P12" s="16">
        <v>0</v>
      </c>
      <c r="Q12" s="16">
        <v>0.124940122648102</v>
      </c>
      <c r="R12" s="16"/>
      <c r="S12" s="16">
        <v>0.14669738237559199</v>
      </c>
      <c r="T12" s="16">
        <v>0</v>
      </c>
      <c r="U12" s="16"/>
      <c r="V12" s="16">
        <v>0</v>
      </c>
      <c r="W12" s="16">
        <v>0</v>
      </c>
      <c r="X12" s="16">
        <v>8.3258300214783906E-2</v>
      </c>
      <c r="Y12" s="16">
        <v>0.38333753002597598</v>
      </c>
      <c r="Z12" s="16"/>
      <c r="AA12" s="16">
        <v>0</v>
      </c>
      <c r="AB12" s="16" t="s">
        <v>141</v>
      </c>
      <c r="AC12" s="16">
        <v>0</v>
      </c>
      <c r="AD12" s="16">
        <v>8.91997220564235E-2</v>
      </c>
      <c r="AE12" s="16">
        <v>0.26647326668639998</v>
      </c>
      <c r="AF12" s="16" t="s">
        <v>141</v>
      </c>
      <c r="AG12" s="16"/>
      <c r="AH12" s="16">
        <v>0.11654346012957301</v>
      </c>
      <c r="AI12" s="16">
        <v>0</v>
      </c>
      <c r="AJ12" s="16"/>
      <c r="AK12" s="16">
        <v>0.14365380872321601</v>
      </c>
      <c r="AL12" s="16">
        <v>0</v>
      </c>
      <c r="AM12" s="16"/>
      <c r="AN12" s="16">
        <v>0.12955750194521501</v>
      </c>
      <c r="AO12" s="16">
        <v>0</v>
      </c>
      <c r="AP12" s="16"/>
      <c r="AQ12" s="16">
        <v>0</v>
      </c>
      <c r="AR12" s="16">
        <v>0.223266928933855</v>
      </c>
      <c r="AS12" s="16">
        <v>0.15100486039755001</v>
      </c>
      <c r="AT12" s="16"/>
      <c r="AU12" s="16">
        <v>7.1736274711806394E-2</v>
      </c>
      <c r="AV12" s="16">
        <v>0.121538276712434</v>
      </c>
      <c r="AW12" s="16"/>
      <c r="AX12" s="16">
        <v>0.10192210737902101</v>
      </c>
      <c r="AY12" s="16" t="s">
        <v>141</v>
      </c>
      <c r="AZ12" s="16"/>
      <c r="BA12" s="16">
        <v>0.10787257967896</v>
      </c>
      <c r="BB12" s="16">
        <v>0</v>
      </c>
      <c r="BC12" s="16"/>
      <c r="BD12" s="16">
        <v>7.5598749665134399E-2</v>
      </c>
      <c r="BE12" s="16">
        <v>0.124067802625665</v>
      </c>
    </row>
    <row r="13" spans="2:57" x14ac:dyDescent="0.35">
      <c r="B13" s="19" t="s">
        <v>110</v>
      </c>
      <c r="C13" s="20">
        <v>0</v>
      </c>
      <c r="D13" s="20">
        <v>0</v>
      </c>
      <c r="E13" s="20">
        <v>0</v>
      </c>
      <c r="F13" s="20"/>
      <c r="G13" s="20">
        <v>0</v>
      </c>
      <c r="H13" s="20">
        <v>0</v>
      </c>
      <c r="I13" s="20">
        <v>0</v>
      </c>
      <c r="J13" s="20">
        <v>0</v>
      </c>
      <c r="K13" s="20">
        <v>0</v>
      </c>
      <c r="L13" s="20">
        <v>0</v>
      </c>
      <c r="M13" s="20"/>
      <c r="N13" s="20">
        <v>0</v>
      </c>
      <c r="O13" s="20">
        <v>0</v>
      </c>
      <c r="P13" s="20">
        <v>0</v>
      </c>
      <c r="Q13" s="20">
        <v>0</v>
      </c>
      <c r="R13" s="20"/>
      <c r="S13" s="20">
        <v>0</v>
      </c>
      <c r="T13" s="20">
        <v>0</v>
      </c>
      <c r="U13" s="20"/>
      <c r="V13" s="20">
        <v>0</v>
      </c>
      <c r="W13" s="20">
        <v>0</v>
      </c>
      <c r="X13" s="20">
        <v>0</v>
      </c>
      <c r="Y13" s="20">
        <v>0</v>
      </c>
      <c r="Z13" s="20"/>
      <c r="AA13" s="20">
        <v>0</v>
      </c>
      <c r="AB13" s="20" t="s">
        <v>141</v>
      </c>
      <c r="AC13" s="20">
        <v>0</v>
      </c>
      <c r="AD13" s="20">
        <v>0</v>
      </c>
      <c r="AE13" s="20">
        <v>0</v>
      </c>
      <c r="AF13" s="20" t="s">
        <v>141</v>
      </c>
      <c r="AG13" s="20"/>
      <c r="AH13" s="20">
        <v>0</v>
      </c>
      <c r="AI13" s="20">
        <v>0</v>
      </c>
      <c r="AJ13" s="20"/>
      <c r="AK13" s="20">
        <v>0</v>
      </c>
      <c r="AL13" s="20">
        <v>0</v>
      </c>
      <c r="AM13" s="20"/>
      <c r="AN13" s="20">
        <v>0</v>
      </c>
      <c r="AO13" s="20">
        <v>0</v>
      </c>
      <c r="AP13" s="20"/>
      <c r="AQ13" s="20">
        <v>0</v>
      </c>
      <c r="AR13" s="20">
        <v>0</v>
      </c>
      <c r="AS13" s="20">
        <v>0</v>
      </c>
      <c r="AT13" s="20"/>
      <c r="AU13" s="20">
        <v>0</v>
      </c>
      <c r="AV13" s="20">
        <v>0</v>
      </c>
      <c r="AW13" s="20"/>
      <c r="AX13" s="20">
        <v>0</v>
      </c>
      <c r="AY13" s="20" t="s">
        <v>141</v>
      </c>
      <c r="AZ13" s="20"/>
      <c r="BA13" s="20">
        <v>0</v>
      </c>
      <c r="BB13" s="20">
        <v>0</v>
      </c>
      <c r="BC13" s="20"/>
      <c r="BD13" s="20">
        <v>0</v>
      </c>
      <c r="BE13" s="20">
        <v>0</v>
      </c>
    </row>
    <row r="14" spans="2:57" x14ac:dyDescent="0.35">
      <c r="B14" s="21" t="s">
        <v>875</v>
      </c>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dimension ref="B2:BE18"/>
  <sheetViews>
    <sheetView showGridLines="0" topLeftCell="A3"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177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159</v>
      </c>
      <c r="D7" s="13">
        <v>98</v>
      </c>
      <c r="E7" s="13">
        <v>61</v>
      </c>
      <c r="F7" s="13"/>
      <c r="G7" s="13">
        <v>14</v>
      </c>
      <c r="H7" s="13">
        <v>43</v>
      </c>
      <c r="I7" s="13">
        <v>37</v>
      </c>
      <c r="J7" s="13">
        <v>31</v>
      </c>
      <c r="K7" s="13">
        <v>25</v>
      </c>
      <c r="L7" s="13">
        <v>9</v>
      </c>
      <c r="M7" s="13"/>
      <c r="N7" s="13">
        <v>29</v>
      </c>
      <c r="O7" s="13">
        <v>33</v>
      </c>
      <c r="P7" s="13">
        <v>58</v>
      </c>
      <c r="Q7" s="13">
        <v>39</v>
      </c>
      <c r="R7" s="13"/>
      <c r="S7" s="13">
        <v>104</v>
      </c>
      <c r="T7" s="13">
        <v>55</v>
      </c>
      <c r="U7" s="13"/>
      <c r="V7" s="13">
        <v>24</v>
      </c>
      <c r="W7" s="13">
        <v>53</v>
      </c>
      <c r="X7" s="13">
        <v>65</v>
      </c>
      <c r="Y7" s="13">
        <v>17</v>
      </c>
      <c r="Z7" s="13"/>
      <c r="AA7" s="13">
        <v>28</v>
      </c>
      <c r="AB7" s="13">
        <v>30</v>
      </c>
      <c r="AC7" s="13">
        <v>16</v>
      </c>
      <c r="AD7" s="13">
        <v>50</v>
      </c>
      <c r="AE7" s="13">
        <v>25</v>
      </c>
      <c r="AF7" s="13">
        <v>10</v>
      </c>
      <c r="AG7" s="13"/>
      <c r="AH7" s="13">
        <v>97</v>
      </c>
      <c r="AI7" s="13">
        <v>42</v>
      </c>
      <c r="AJ7" s="13"/>
      <c r="AK7" s="13">
        <v>82</v>
      </c>
      <c r="AL7" s="13">
        <v>40</v>
      </c>
      <c r="AM7" s="13"/>
      <c r="AN7" s="13">
        <v>81</v>
      </c>
      <c r="AO7" s="13">
        <v>53</v>
      </c>
      <c r="AP7" s="13"/>
      <c r="AQ7" s="13">
        <v>32</v>
      </c>
      <c r="AR7" s="13">
        <v>62</v>
      </c>
      <c r="AS7" s="13">
        <v>61</v>
      </c>
      <c r="AT7" s="13"/>
      <c r="AU7" s="13">
        <v>91</v>
      </c>
      <c r="AV7" s="13">
        <v>68</v>
      </c>
      <c r="AW7" s="13"/>
      <c r="AX7" s="13">
        <v>151</v>
      </c>
      <c r="AY7" s="13">
        <v>7</v>
      </c>
      <c r="AZ7" s="13"/>
      <c r="BA7" s="13">
        <v>126</v>
      </c>
      <c r="BB7" s="13">
        <v>33</v>
      </c>
      <c r="BC7" s="13"/>
      <c r="BD7" s="13">
        <v>89</v>
      </c>
      <c r="BE7" s="13">
        <v>60</v>
      </c>
    </row>
    <row r="8" spans="2:57" ht="30" customHeight="1" x14ac:dyDescent="0.35">
      <c r="B8" s="14" t="s">
        <v>84</v>
      </c>
      <c r="C8" s="14">
        <v>155</v>
      </c>
      <c r="D8" s="14">
        <v>94</v>
      </c>
      <c r="E8" s="14">
        <v>61</v>
      </c>
      <c r="F8" s="14"/>
      <c r="G8" s="14">
        <v>11</v>
      </c>
      <c r="H8" s="14">
        <v>43</v>
      </c>
      <c r="I8" s="14">
        <v>38</v>
      </c>
      <c r="J8" s="14">
        <v>31</v>
      </c>
      <c r="K8" s="14">
        <v>24</v>
      </c>
      <c r="L8" s="14">
        <v>8</v>
      </c>
      <c r="M8" s="14"/>
      <c r="N8" s="14">
        <v>25</v>
      </c>
      <c r="O8" s="14">
        <v>30</v>
      </c>
      <c r="P8" s="14">
        <v>54</v>
      </c>
      <c r="Q8" s="14">
        <v>46</v>
      </c>
      <c r="R8" s="14"/>
      <c r="S8" s="14">
        <v>84</v>
      </c>
      <c r="T8" s="14">
        <v>71</v>
      </c>
      <c r="U8" s="14"/>
      <c r="V8" s="14">
        <v>25</v>
      </c>
      <c r="W8" s="14">
        <v>56</v>
      </c>
      <c r="X8" s="14">
        <v>59</v>
      </c>
      <c r="Y8" s="14">
        <v>14</v>
      </c>
      <c r="Z8" s="14"/>
      <c r="AA8" s="14">
        <v>40</v>
      </c>
      <c r="AB8" s="14">
        <v>25</v>
      </c>
      <c r="AC8" s="14">
        <v>17</v>
      </c>
      <c r="AD8" s="14">
        <v>43</v>
      </c>
      <c r="AE8" s="14">
        <v>21</v>
      </c>
      <c r="AF8" s="14">
        <v>8</v>
      </c>
      <c r="AG8" s="14"/>
      <c r="AH8" s="14">
        <v>93</v>
      </c>
      <c r="AI8" s="14">
        <v>42</v>
      </c>
      <c r="AJ8" s="14"/>
      <c r="AK8" s="14">
        <v>79</v>
      </c>
      <c r="AL8" s="14">
        <v>39</v>
      </c>
      <c r="AM8" s="14"/>
      <c r="AN8" s="14">
        <v>77</v>
      </c>
      <c r="AO8" s="14">
        <v>52</v>
      </c>
      <c r="AP8" s="14"/>
      <c r="AQ8" s="14">
        <v>31</v>
      </c>
      <c r="AR8" s="14">
        <v>63</v>
      </c>
      <c r="AS8" s="14">
        <v>58</v>
      </c>
      <c r="AT8" s="14"/>
      <c r="AU8" s="14">
        <v>88</v>
      </c>
      <c r="AV8" s="14">
        <v>67</v>
      </c>
      <c r="AW8" s="14"/>
      <c r="AX8" s="14">
        <v>147</v>
      </c>
      <c r="AY8" s="14">
        <v>7</v>
      </c>
      <c r="AZ8" s="14"/>
      <c r="BA8" s="14">
        <v>121</v>
      </c>
      <c r="BB8" s="14">
        <v>34</v>
      </c>
      <c r="BC8" s="14"/>
      <c r="BD8" s="14">
        <v>91</v>
      </c>
      <c r="BE8" s="14">
        <v>54</v>
      </c>
    </row>
    <row r="9" spans="2:57" ht="29" customHeight="1" x14ac:dyDescent="0.35">
      <c r="B9" s="19" t="s">
        <v>172</v>
      </c>
      <c r="C9" s="16">
        <v>0.35639701160565401</v>
      </c>
      <c r="D9" s="16">
        <v>0.45030765724412197</v>
      </c>
      <c r="E9" s="16">
        <v>0.21060522994974901</v>
      </c>
      <c r="F9" s="16"/>
      <c r="G9" s="16">
        <v>0.22808975522692901</v>
      </c>
      <c r="H9" s="16">
        <v>0.63421046333334596</v>
      </c>
      <c r="I9" s="16">
        <v>0.313629158431386</v>
      </c>
      <c r="J9" s="16">
        <v>0.27955506145181203</v>
      </c>
      <c r="K9" s="16">
        <v>0.174999465481227</v>
      </c>
      <c r="L9" s="16">
        <v>0.10097654693408099</v>
      </c>
      <c r="M9" s="16"/>
      <c r="N9" s="16">
        <v>0.29944758580180703</v>
      </c>
      <c r="O9" s="16">
        <v>0.34513670656918</v>
      </c>
      <c r="P9" s="16">
        <v>0.32607220914825502</v>
      </c>
      <c r="Q9" s="16">
        <v>0.42960524136851702</v>
      </c>
      <c r="R9" s="16"/>
      <c r="S9" s="16">
        <v>0.34601324489489999</v>
      </c>
      <c r="T9" s="16">
        <v>0.36859303144675898</v>
      </c>
      <c r="U9" s="16"/>
      <c r="V9" s="16">
        <v>0.27187657338794302</v>
      </c>
      <c r="W9" s="16">
        <v>0.31491440108915397</v>
      </c>
      <c r="X9" s="16">
        <v>0.42690006705036998</v>
      </c>
      <c r="Y9" s="16">
        <v>0.37881120813992802</v>
      </c>
      <c r="Z9" s="16"/>
      <c r="AA9" s="16">
        <v>0.28236789322568701</v>
      </c>
      <c r="AB9" s="16">
        <v>0.33100533520557501</v>
      </c>
      <c r="AC9" s="16">
        <v>0.25086842317346703</v>
      </c>
      <c r="AD9" s="16">
        <v>0.46607143028963099</v>
      </c>
      <c r="AE9" s="16">
        <v>0.280983830993985</v>
      </c>
      <c r="AF9" s="16">
        <v>0.62594013877002797</v>
      </c>
      <c r="AG9" s="16"/>
      <c r="AH9" s="16">
        <v>0.40662668353529702</v>
      </c>
      <c r="AI9" s="16">
        <v>0.32621399560701902</v>
      </c>
      <c r="AJ9" s="16"/>
      <c r="AK9" s="16">
        <v>0.40360841533507802</v>
      </c>
      <c r="AL9" s="16">
        <v>0.41921381149780801</v>
      </c>
      <c r="AM9" s="16"/>
      <c r="AN9" s="16">
        <v>0.40871293906531703</v>
      </c>
      <c r="AO9" s="16">
        <v>0.310018210020442</v>
      </c>
      <c r="AP9" s="16"/>
      <c r="AQ9" s="16">
        <v>0.35386983389806598</v>
      </c>
      <c r="AR9" s="16">
        <v>0.22175823828077801</v>
      </c>
      <c r="AS9" s="16">
        <v>0.50511848300085305</v>
      </c>
      <c r="AT9" s="16"/>
      <c r="AU9" s="16">
        <v>0.368607421543099</v>
      </c>
      <c r="AV9" s="16">
        <v>0.34041029708923298</v>
      </c>
      <c r="AW9" s="16"/>
      <c r="AX9" s="16">
        <v>0.35628179130556198</v>
      </c>
      <c r="AY9" s="16">
        <v>0.256226985837331</v>
      </c>
      <c r="AZ9" s="16"/>
      <c r="BA9" s="16">
        <v>0.337274411228214</v>
      </c>
      <c r="BB9" s="16">
        <v>0.42460096339403303</v>
      </c>
      <c r="BC9" s="16"/>
      <c r="BD9" s="16">
        <v>0.358531347450814</v>
      </c>
      <c r="BE9" s="16">
        <v>0.34928271579082898</v>
      </c>
    </row>
    <row r="10" spans="2:57" ht="43.5" customHeight="1" x14ac:dyDescent="0.35">
      <c r="B10" s="19" t="s">
        <v>173</v>
      </c>
      <c r="C10" s="16">
        <v>0.360277257050866</v>
      </c>
      <c r="D10" s="16">
        <v>0.31269611451729501</v>
      </c>
      <c r="E10" s="16">
        <v>0.43414470302603397</v>
      </c>
      <c r="F10" s="16"/>
      <c r="G10" s="16">
        <v>0.42919144435898299</v>
      </c>
      <c r="H10" s="16">
        <v>0.22872985624741299</v>
      </c>
      <c r="I10" s="16">
        <v>0.49855509236580597</v>
      </c>
      <c r="J10" s="16">
        <v>0.316207145859558</v>
      </c>
      <c r="K10" s="16">
        <v>0.39020498922957603</v>
      </c>
      <c r="L10" s="16">
        <v>0.39863602318844499</v>
      </c>
      <c r="M10" s="16"/>
      <c r="N10" s="16">
        <v>0.42453097943921297</v>
      </c>
      <c r="O10" s="16">
        <v>0.35166497928208301</v>
      </c>
      <c r="P10" s="16">
        <v>0.33287842557502501</v>
      </c>
      <c r="Q10" s="16">
        <v>0.36315984797282602</v>
      </c>
      <c r="R10" s="16"/>
      <c r="S10" s="16">
        <v>0.35293304790367402</v>
      </c>
      <c r="T10" s="16">
        <v>0.36890323286209198</v>
      </c>
      <c r="U10" s="16"/>
      <c r="V10" s="16">
        <v>0.43474299368124603</v>
      </c>
      <c r="W10" s="16">
        <v>0.29853039598009501</v>
      </c>
      <c r="X10" s="16">
        <v>0.38002425319181699</v>
      </c>
      <c r="Y10" s="16">
        <v>0.38939016450740899</v>
      </c>
      <c r="Z10" s="16"/>
      <c r="AA10" s="16">
        <v>0.30092364278138201</v>
      </c>
      <c r="AB10" s="16">
        <v>0.37231133140816203</v>
      </c>
      <c r="AC10" s="16">
        <v>0.48415911545944701</v>
      </c>
      <c r="AD10" s="16">
        <v>0.31201619349258602</v>
      </c>
      <c r="AE10" s="16">
        <v>0.53305162434664999</v>
      </c>
      <c r="AF10" s="16">
        <v>0.170453726281351</v>
      </c>
      <c r="AG10" s="16"/>
      <c r="AH10" s="16">
        <v>0.332053632292934</v>
      </c>
      <c r="AI10" s="16">
        <v>0.34846413312989499</v>
      </c>
      <c r="AJ10" s="16"/>
      <c r="AK10" s="16">
        <v>0.25973574864090898</v>
      </c>
      <c r="AL10" s="16">
        <v>0.35634732314870898</v>
      </c>
      <c r="AM10" s="16"/>
      <c r="AN10" s="16">
        <v>0.29835233800234201</v>
      </c>
      <c r="AO10" s="16">
        <v>0.41312512282664399</v>
      </c>
      <c r="AP10" s="16"/>
      <c r="AQ10" s="16">
        <v>0.314395573932998</v>
      </c>
      <c r="AR10" s="16">
        <v>0.45677286135913198</v>
      </c>
      <c r="AS10" s="16">
        <v>0.290740035222464</v>
      </c>
      <c r="AT10" s="16"/>
      <c r="AU10" s="16">
        <v>0.40333213128918699</v>
      </c>
      <c r="AV10" s="16">
        <v>0.30390683324735301</v>
      </c>
      <c r="AW10" s="16"/>
      <c r="AX10" s="16">
        <v>0.36849017047845201</v>
      </c>
      <c r="AY10" s="16">
        <v>0.239211884404117</v>
      </c>
      <c r="AZ10" s="16"/>
      <c r="BA10" s="16">
        <v>0.37915036975119898</v>
      </c>
      <c r="BB10" s="16">
        <v>0.29296314478040397</v>
      </c>
      <c r="BC10" s="16"/>
      <c r="BD10" s="16">
        <v>0.35856270387027001</v>
      </c>
      <c r="BE10" s="16">
        <v>0.31434207202803999</v>
      </c>
    </row>
    <row r="11" spans="2:57" x14ac:dyDescent="0.35">
      <c r="B11" s="19" t="s">
        <v>174</v>
      </c>
      <c r="C11" s="16">
        <v>0.23213169724732799</v>
      </c>
      <c r="D11" s="16">
        <v>0.18181723760827101</v>
      </c>
      <c r="E11" s="16">
        <v>0.310242487179193</v>
      </c>
      <c r="F11" s="16"/>
      <c r="G11" s="16">
        <v>0.26200036416847799</v>
      </c>
      <c r="H11" s="16">
        <v>0.13705968041924099</v>
      </c>
      <c r="I11" s="16">
        <v>0.187815749202807</v>
      </c>
      <c r="J11" s="16">
        <v>0.28541002356252498</v>
      </c>
      <c r="K11" s="16">
        <v>0.29785150601005</v>
      </c>
      <c r="L11" s="16">
        <v>0.50038742987747398</v>
      </c>
      <c r="M11" s="16"/>
      <c r="N11" s="16">
        <v>0.210759773939797</v>
      </c>
      <c r="O11" s="16">
        <v>0.21434946029433699</v>
      </c>
      <c r="P11" s="16">
        <v>0.29021743197066002</v>
      </c>
      <c r="Q11" s="16">
        <v>0.18768007263068501</v>
      </c>
      <c r="R11" s="16"/>
      <c r="S11" s="16">
        <v>0.25070611806716597</v>
      </c>
      <c r="T11" s="16">
        <v>0.21031552868672501</v>
      </c>
      <c r="U11" s="16"/>
      <c r="V11" s="16">
        <v>0.25785194965428998</v>
      </c>
      <c r="W11" s="16">
        <v>0.30286387484792499</v>
      </c>
      <c r="X11" s="16">
        <v>0.18115893547133899</v>
      </c>
      <c r="Y11" s="16">
        <v>0.117334509883649</v>
      </c>
      <c r="Z11" s="16"/>
      <c r="AA11" s="16">
        <v>0.34185849351036302</v>
      </c>
      <c r="AB11" s="16">
        <v>0.25690846679586798</v>
      </c>
      <c r="AC11" s="16">
        <v>0.21171285966105499</v>
      </c>
      <c r="AD11" s="16">
        <v>0.166442868130145</v>
      </c>
      <c r="AE11" s="16">
        <v>0.18596454465936499</v>
      </c>
      <c r="AF11" s="16">
        <v>0.12870223595633601</v>
      </c>
      <c r="AG11" s="16"/>
      <c r="AH11" s="16">
        <v>0.21661814222731399</v>
      </c>
      <c r="AI11" s="16">
        <v>0.259211578230577</v>
      </c>
      <c r="AJ11" s="16"/>
      <c r="AK11" s="16">
        <v>0.29296167440898202</v>
      </c>
      <c r="AL11" s="16">
        <v>0.175687546757996</v>
      </c>
      <c r="AM11" s="16"/>
      <c r="AN11" s="16">
        <v>0.239451572184017</v>
      </c>
      <c r="AO11" s="16">
        <v>0.23362309349350399</v>
      </c>
      <c r="AP11" s="16"/>
      <c r="AQ11" s="16">
        <v>0.30878645559675799</v>
      </c>
      <c r="AR11" s="16">
        <v>0.28017169398015201</v>
      </c>
      <c r="AS11" s="16">
        <v>0.12424671240339601</v>
      </c>
      <c r="AT11" s="16"/>
      <c r="AU11" s="16">
        <v>0.20155949974729001</v>
      </c>
      <c r="AV11" s="16">
        <v>0.27215893597859198</v>
      </c>
      <c r="AW11" s="16"/>
      <c r="AX11" s="16">
        <v>0.221303383052218</v>
      </c>
      <c r="AY11" s="16">
        <v>0.50456112975855205</v>
      </c>
      <c r="AZ11" s="16"/>
      <c r="BA11" s="16">
        <v>0.23658585499592799</v>
      </c>
      <c r="BB11" s="16">
        <v>0.21624519884506199</v>
      </c>
      <c r="BC11" s="16"/>
      <c r="BD11" s="16">
        <v>0.26358760477200099</v>
      </c>
      <c r="BE11" s="16">
        <v>0.222281445059508</v>
      </c>
    </row>
    <row r="12" spans="2:57" x14ac:dyDescent="0.35">
      <c r="B12" s="19" t="s">
        <v>175</v>
      </c>
      <c r="C12" s="16">
        <v>5.1194034096152898E-2</v>
      </c>
      <c r="D12" s="16">
        <v>5.5178990630311703E-2</v>
      </c>
      <c r="E12" s="16">
        <v>4.5007579845024098E-2</v>
      </c>
      <c r="F12" s="16"/>
      <c r="G12" s="16">
        <v>8.0718436245609995E-2</v>
      </c>
      <c r="H12" s="16">
        <v>0</v>
      </c>
      <c r="I12" s="16">
        <v>0</v>
      </c>
      <c r="J12" s="16">
        <v>0.118827769126105</v>
      </c>
      <c r="K12" s="16">
        <v>0.136944039279148</v>
      </c>
      <c r="L12" s="16">
        <v>0</v>
      </c>
      <c r="M12" s="16"/>
      <c r="N12" s="16">
        <v>6.5261660819182193E-2</v>
      </c>
      <c r="O12" s="16">
        <v>8.8848853854399404E-2</v>
      </c>
      <c r="P12" s="16">
        <v>5.0831933306059403E-2</v>
      </c>
      <c r="Q12" s="16">
        <v>1.9554838027972601E-2</v>
      </c>
      <c r="R12" s="16"/>
      <c r="S12" s="16">
        <v>5.0347589134260497E-2</v>
      </c>
      <c r="T12" s="16">
        <v>5.2188207004424399E-2</v>
      </c>
      <c r="U12" s="16"/>
      <c r="V12" s="16">
        <v>3.5528483276521299E-2</v>
      </c>
      <c r="W12" s="16">
        <v>8.3691328082826005E-2</v>
      </c>
      <c r="X12" s="16">
        <v>1.19167442864748E-2</v>
      </c>
      <c r="Y12" s="16">
        <v>0.114464117469014</v>
      </c>
      <c r="Z12" s="16"/>
      <c r="AA12" s="16">
        <v>7.4849970482567502E-2</v>
      </c>
      <c r="AB12" s="16">
        <v>3.9774866590395502E-2</v>
      </c>
      <c r="AC12" s="16">
        <v>5.3259601706031702E-2</v>
      </c>
      <c r="AD12" s="16">
        <v>5.5469508087637703E-2</v>
      </c>
      <c r="AE12" s="16">
        <v>0</v>
      </c>
      <c r="AF12" s="16">
        <v>7.4903898992284307E-2</v>
      </c>
      <c r="AG12" s="16"/>
      <c r="AH12" s="16">
        <v>4.4701541944454498E-2</v>
      </c>
      <c r="AI12" s="16">
        <v>6.6110293032509093E-2</v>
      </c>
      <c r="AJ12" s="16"/>
      <c r="AK12" s="16">
        <v>4.3694161615031001E-2</v>
      </c>
      <c r="AL12" s="16">
        <v>4.8751318595487099E-2</v>
      </c>
      <c r="AM12" s="16"/>
      <c r="AN12" s="16">
        <v>5.3483150748323702E-2</v>
      </c>
      <c r="AO12" s="16">
        <v>4.3233573659409497E-2</v>
      </c>
      <c r="AP12" s="16"/>
      <c r="AQ12" s="16">
        <v>2.2948136572178798E-2</v>
      </c>
      <c r="AR12" s="16">
        <v>4.1297206379937001E-2</v>
      </c>
      <c r="AS12" s="16">
        <v>7.98947693732871E-2</v>
      </c>
      <c r="AT12" s="16"/>
      <c r="AU12" s="16">
        <v>2.6500947420424099E-2</v>
      </c>
      <c r="AV12" s="16">
        <v>8.3523933684821999E-2</v>
      </c>
      <c r="AW12" s="16"/>
      <c r="AX12" s="16">
        <v>5.3924655163767897E-2</v>
      </c>
      <c r="AY12" s="16">
        <v>0</v>
      </c>
      <c r="AZ12" s="16"/>
      <c r="BA12" s="16">
        <v>4.6989364024659502E-2</v>
      </c>
      <c r="BB12" s="16">
        <v>6.6190692980501203E-2</v>
      </c>
      <c r="BC12" s="16"/>
      <c r="BD12" s="16">
        <v>1.93183439069157E-2</v>
      </c>
      <c r="BE12" s="16">
        <v>0.114093767121622</v>
      </c>
    </row>
    <row r="13" spans="2:57" x14ac:dyDescent="0.35">
      <c r="B13" s="19" t="s">
        <v>110</v>
      </c>
      <c r="C13" s="20">
        <v>0</v>
      </c>
      <c r="D13" s="20">
        <v>0</v>
      </c>
      <c r="E13" s="20">
        <v>0</v>
      </c>
      <c r="F13" s="20"/>
      <c r="G13" s="20">
        <v>0</v>
      </c>
      <c r="H13" s="20">
        <v>0</v>
      </c>
      <c r="I13" s="20">
        <v>0</v>
      </c>
      <c r="J13" s="20">
        <v>0</v>
      </c>
      <c r="K13" s="20">
        <v>0</v>
      </c>
      <c r="L13" s="20">
        <v>0</v>
      </c>
      <c r="M13" s="20"/>
      <c r="N13" s="20">
        <v>0</v>
      </c>
      <c r="O13" s="20">
        <v>0</v>
      </c>
      <c r="P13" s="20">
        <v>0</v>
      </c>
      <c r="Q13" s="20">
        <v>0</v>
      </c>
      <c r="R13" s="20"/>
      <c r="S13" s="20">
        <v>0</v>
      </c>
      <c r="T13" s="20">
        <v>0</v>
      </c>
      <c r="U13" s="20"/>
      <c r="V13" s="20">
        <v>0</v>
      </c>
      <c r="W13" s="20">
        <v>0</v>
      </c>
      <c r="X13" s="20">
        <v>0</v>
      </c>
      <c r="Y13" s="20">
        <v>0</v>
      </c>
      <c r="Z13" s="20"/>
      <c r="AA13" s="20">
        <v>0</v>
      </c>
      <c r="AB13" s="20">
        <v>0</v>
      </c>
      <c r="AC13" s="20">
        <v>0</v>
      </c>
      <c r="AD13" s="20">
        <v>0</v>
      </c>
      <c r="AE13" s="20">
        <v>0</v>
      </c>
      <c r="AF13" s="20">
        <v>0</v>
      </c>
      <c r="AG13" s="20"/>
      <c r="AH13" s="20">
        <v>0</v>
      </c>
      <c r="AI13" s="20">
        <v>0</v>
      </c>
      <c r="AJ13" s="20"/>
      <c r="AK13" s="20">
        <v>0</v>
      </c>
      <c r="AL13" s="20">
        <v>0</v>
      </c>
      <c r="AM13" s="20"/>
      <c r="AN13" s="20">
        <v>0</v>
      </c>
      <c r="AO13" s="20">
        <v>0</v>
      </c>
      <c r="AP13" s="20"/>
      <c r="AQ13" s="20">
        <v>0</v>
      </c>
      <c r="AR13" s="20">
        <v>0</v>
      </c>
      <c r="AS13" s="20">
        <v>0</v>
      </c>
      <c r="AT13" s="20"/>
      <c r="AU13" s="20">
        <v>0</v>
      </c>
      <c r="AV13" s="20">
        <v>0</v>
      </c>
      <c r="AW13" s="20"/>
      <c r="AX13" s="20">
        <v>0</v>
      </c>
      <c r="AY13" s="20">
        <v>0</v>
      </c>
      <c r="AZ13" s="20"/>
      <c r="BA13" s="20">
        <v>0</v>
      </c>
      <c r="BB13" s="20">
        <v>0</v>
      </c>
      <c r="BC13" s="20"/>
      <c r="BD13" s="20">
        <v>0</v>
      </c>
      <c r="BE13" s="20">
        <v>0</v>
      </c>
    </row>
    <row r="14" spans="2:57" x14ac:dyDescent="0.35">
      <c r="B14" s="21" t="s">
        <v>21</v>
      </c>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dimension ref="B2:BE18"/>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178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114</v>
      </c>
      <c r="D7" s="13">
        <v>78</v>
      </c>
      <c r="E7" s="13">
        <v>36</v>
      </c>
      <c r="F7" s="13"/>
      <c r="G7" s="13">
        <v>11</v>
      </c>
      <c r="H7" s="13">
        <v>23</v>
      </c>
      <c r="I7" s="13">
        <v>26</v>
      </c>
      <c r="J7" s="13">
        <v>16</v>
      </c>
      <c r="K7" s="13">
        <v>19</v>
      </c>
      <c r="L7" s="13">
        <v>19</v>
      </c>
      <c r="M7" s="13"/>
      <c r="N7" s="13">
        <v>20</v>
      </c>
      <c r="O7" s="13">
        <v>23</v>
      </c>
      <c r="P7" s="13">
        <v>47</v>
      </c>
      <c r="Q7" s="13">
        <v>24</v>
      </c>
      <c r="R7" s="13"/>
      <c r="S7" s="13">
        <v>75</v>
      </c>
      <c r="T7" s="13">
        <v>39</v>
      </c>
      <c r="U7" s="13"/>
      <c r="V7" s="13">
        <v>12</v>
      </c>
      <c r="W7" s="13">
        <v>36</v>
      </c>
      <c r="X7" s="13">
        <v>54</v>
      </c>
      <c r="Y7" s="13">
        <v>12</v>
      </c>
      <c r="Z7" s="13"/>
      <c r="AA7" s="13">
        <v>16</v>
      </c>
      <c r="AB7" s="13">
        <v>17</v>
      </c>
      <c r="AC7" s="13">
        <v>8</v>
      </c>
      <c r="AD7" s="13">
        <v>39</v>
      </c>
      <c r="AE7" s="13">
        <v>24</v>
      </c>
      <c r="AF7" s="13">
        <v>10</v>
      </c>
      <c r="AG7" s="13"/>
      <c r="AH7" s="13">
        <v>64</v>
      </c>
      <c r="AI7" s="13">
        <v>32</v>
      </c>
      <c r="AJ7" s="13"/>
      <c r="AK7" s="13">
        <v>50</v>
      </c>
      <c r="AL7" s="13">
        <v>32</v>
      </c>
      <c r="AM7" s="13"/>
      <c r="AN7" s="13">
        <v>55</v>
      </c>
      <c r="AO7" s="13">
        <v>40</v>
      </c>
      <c r="AP7" s="13"/>
      <c r="AQ7" s="13">
        <v>26</v>
      </c>
      <c r="AR7" s="13">
        <v>47</v>
      </c>
      <c r="AS7" s="13">
        <v>37</v>
      </c>
      <c r="AT7" s="13"/>
      <c r="AU7" s="13">
        <v>60</v>
      </c>
      <c r="AV7" s="13">
        <v>54</v>
      </c>
      <c r="AW7" s="13"/>
      <c r="AX7" s="13">
        <v>107</v>
      </c>
      <c r="AY7" s="13">
        <v>6</v>
      </c>
      <c r="AZ7" s="13"/>
      <c r="BA7" s="13">
        <v>104</v>
      </c>
      <c r="BB7" s="13">
        <v>10</v>
      </c>
      <c r="BC7" s="13"/>
      <c r="BD7" s="13">
        <v>71</v>
      </c>
      <c r="BE7" s="13">
        <v>39</v>
      </c>
    </row>
    <row r="8" spans="2:57" ht="30" customHeight="1" x14ac:dyDescent="0.35">
      <c r="B8" s="14" t="s">
        <v>84</v>
      </c>
      <c r="C8" s="14">
        <v>109</v>
      </c>
      <c r="D8" s="14">
        <v>76</v>
      </c>
      <c r="E8" s="14">
        <v>33</v>
      </c>
      <c r="F8" s="14"/>
      <c r="G8" s="14">
        <v>10</v>
      </c>
      <c r="H8" s="14">
        <v>23</v>
      </c>
      <c r="I8" s="14">
        <v>26</v>
      </c>
      <c r="J8" s="14">
        <v>14</v>
      </c>
      <c r="K8" s="14">
        <v>19</v>
      </c>
      <c r="L8" s="14">
        <v>18</v>
      </c>
      <c r="M8" s="14"/>
      <c r="N8" s="14">
        <v>17</v>
      </c>
      <c r="O8" s="14">
        <v>19</v>
      </c>
      <c r="P8" s="14">
        <v>41</v>
      </c>
      <c r="Q8" s="14">
        <v>32</v>
      </c>
      <c r="R8" s="14"/>
      <c r="S8" s="14">
        <v>59</v>
      </c>
      <c r="T8" s="14">
        <v>49</v>
      </c>
      <c r="U8" s="14"/>
      <c r="V8" s="14">
        <v>15</v>
      </c>
      <c r="W8" s="14">
        <v>37</v>
      </c>
      <c r="X8" s="14">
        <v>46</v>
      </c>
      <c r="Y8" s="14">
        <v>10</v>
      </c>
      <c r="Z8" s="14"/>
      <c r="AA8" s="14">
        <v>23</v>
      </c>
      <c r="AB8" s="14">
        <v>16</v>
      </c>
      <c r="AC8" s="14">
        <v>9</v>
      </c>
      <c r="AD8" s="14">
        <v>35</v>
      </c>
      <c r="AE8" s="14">
        <v>18</v>
      </c>
      <c r="AF8" s="14">
        <v>8</v>
      </c>
      <c r="AG8" s="14"/>
      <c r="AH8" s="14">
        <v>59</v>
      </c>
      <c r="AI8" s="14">
        <v>29</v>
      </c>
      <c r="AJ8" s="14"/>
      <c r="AK8" s="14">
        <v>48</v>
      </c>
      <c r="AL8" s="14">
        <v>30</v>
      </c>
      <c r="AM8" s="14"/>
      <c r="AN8" s="14">
        <v>51</v>
      </c>
      <c r="AO8" s="14">
        <v>37</v>
      </c>
      <c r="AP8" s="14"/>
      <c r="AQ8" s="14">
        <v>23</v>
      </c>
      <c r="AR8" s="14">
        <v>47</v>
      </c>
      <c r="AS8" s="14">
        <v>33</v>
      </c>
      <c r="AT8" s="14"/>
      <c r="AU8" s="14">
        <v>55</v>
      </c>
      <c r="AV8" s="14">
        <v>53</v>
      </c>
      <c r="AW8" s="14"/>
      <c r="AX8" s="14">
        <v>101</v>
      </c>
      <c r="AY8" s="14">
        <v>5</v>
      </c>
      <c r="AZ8" s="14"/>
      <c r="BA8" s="14">
        <v>99</v>
      </c>
      <c r="BB8" s="14">
        <v>10</v>
      </c>
      <c r="BC8" s="14"/>
      <c r="BD8" s="14">
        <v>67</v>
      </c>
      <c r="BE8" s="14">
        <v>37</v>
      </c>
    </row>
    <row r="9" spans="2:57" ht="29" customHeight="1" x14ac:dyDescent="0.35">
      <c r="B9" s="19" t="s">
        <v>172</v>
      </c>
      <c r="C9" s="16">
        <v>0.31830966638275199</v>
      </c>
      <c r="D9" s="16">
        <v>0.36419879405869898</v>
      </c>
      <c r="E9" s="16">
        <v>0.21399774979224201</v>
      </c>
      <c r="F9" s="16"/>
      <c r="G9" s="16">
        <v>0.18716894672295201</v>
      </c>
      <c r="H9" s="16">
        <v>0.43048935203354899</v>
      </c>
      <c r="I9" s="16">
        <v>0.31167678377381902</v>
      </c>
      <c r="J9" s="16">
        <v>0.38844804144953499</v>
      </c>
      <c r="K9" s="16">
        <v>0.307889591617026</v>
      </c>
      <c r="L9" s="16">
        <v>0.206484923438397</v>
      </c>
      <c r="M9" s="16"/>
      <c r="N9" s="16">
        <v>0.288794308604233</v>
      </c>
      <c r="O9" s="16">
        <v>0.19091243630707699</v>
      </c>
      <c r="P9" s="16">
        <v>0.37715086654847901</v>
      </c>
      <c r="Q9" s="16">
        <v>0.33530254025512102</v>
      </c>
      <c r="R9" s="16"/>
      <c r="S9" s="16">
        <v>0.365836219982136</v>
      </c>
      <c r="T9" s="16">
        <v>0.261337867966427</v>
      </c>
      <c r="U9" s="16"/>
      <c r="V9" s="16">
        <v>0.41566682242453501</v>
      </c>
      <c r="W9" s="16">
        <v>0.22802296492052701</v>
      </c>
      <c r="X9" s="16">
        <v>0.31210759928424803</v>
      </c>
      <c r="Y9" s="16">
        <v>0.53280187789264</v>
      </c>
      <c r="Z9" s="16"/>
      <c r="AA9" s="16">
        <v>0.28261602951238801</v>
      </c>
      <c r="AB9" s="16">
        <v>0.26666160278260898</v>
      </c>
      <c r="AC9" s="16">
        <v>0.27022149351086999</v>
      </c>
      <c r="AD9" s="16">
        <v>0.45215818213151698</v>
      </c>
      <c r="AE9" s="16">
        <v>0.17716067584481701</v>
      </c>
      <c r="AF9" s="16">
        <v>0.29998464713113299</v>
      </c>
      <c r="AG9" s="16"/>
      <c r="AH9" s="16">
        <v>0.363410179856411</v>
      </c>
      <c r="AI9" s="16">
        <v>0.29183106054892399</v>
      </c>
      <c r="AJ9" s="16"/>
      <c r="AK9" s="16">
        <v>0.363774973738625</v>
      </c>
      <c r="AL9" s="16">
        <v>0.37406068371348</v>
      </c>
      <c r="AM9" s="16"/>
      <c r="AN9" s="16">
        <v>0.36796238519566599</v>
      </c>
      <c r="AO9" s="16">
        <v>0.28263122072795899</v>
      </c>
      <c r="AP9" s="16"/>
      <c r="AQ9" s="16">
        <v>0.243174128182749</v>
      </c>
      <c r="AR9" s="16">
        <v>0.30039063403968103</v>
      </c>
      <c r="AS9" s="16">
        <v>0.363843492898764</v>
      </c>
      <c r="AT9" s="16"/>
      <c r="AU9" s="16">
        <v>0.37114966884893702</v>
      </c>
      <c r="AV9" s="16">
        <v>0.26351285692050103</v>
      </c>
      <c r="AW9" s="16"/>
      <c r="AX9" s="16">
        <v>0.34226804444673598</v>
      </c>
      <c r="AY9" s="16">
        <v>0</v>
      </c>
      <c r="AZ9" s="16"/>
      <c r="BA9" s="16">
        <v>0.28409642386438699</v>
      </c>
      <c r="BB9" s="16">
        <v>0.67458986759962403</v>
      </c>
      <c r="BC9" s="16"/>
      <c r="BD9" s="16">
        <v>0.36709195127301297</v>
      </c>
      <c r="BE9" s="16">
        <v>0.20392914205566001</v>
      </c>
    </row>
    <row r="10" spans="2:57" ht="43.5" customHeight="1" x14ac:dyDescent="0.35">
      <c r="B10" s="19" t="s">
        <v>173</v>
      </c>
      <c r="C10" s="16">
        <v>0.47469249606866898</v>
      </c>
      <c r="D10" s="16">
        <v>0.49815222614988097</v>
      </c>
      <c r="E10" s="16">
        <v>0.42136549833735398</v>
      </c>
      <c r="F10" s="16"/>
      <c r="G10" s="16">
        <v>0.71588009261096697</v>
      </c>
      <c r="H10" s="16">
        <v>0.403720482063537</v>
      </c>
      <c r="I10" s="16">
        <v>0.489254166170697</v>
      </c>
      <c r="J10" s="16">
        <v>0.36762581830448199</v>
      </c>
      <c r="K10" s="16">
        <v>0.53866502863656596</v>
      </c>
      <c r="L10" s="16">
        <v>0.433248400277849</v>
      </c>
      <c r="M10" s="16"/>
      <c r="N10" s="16">
        <v>0.52183212063715301</v>
      </c>
      <c r="O10" s="16">
        <v>0.50733407104575601</v>
      </c>
      <c r="P10" s="16">
        <v>0.43278626981975099</v>
      </c>
      <c r="Q10" s="16">
        <v>0.48375444527807698</v>
      </c>
      <c r="R10" s="16"/>
      <c r="S10" s="16">
        <v>0.46429233334827102</v>
      </c>
      <c r="T10" s="16">
        <v>0.487159547203873</v>
      </c>
      <c r="U10" s="16"/>
      <c r="V10" s="16">
        <v>0.58433317757546499</v>
      </c>
      <c r="W10" s="16">
        <v>0.56202419274528004</v>
      </c>
      <c r="X10" s="16">
        <v>0.38635974154355601</v>
      </c>
      <c r="Y10" s="16">
        <v>0.39867199784580298</v>
      </c>
      <c r="Z10" s="16"/>
      <c r="AA10" s="16">
        <v>0.624096238208245</v>
      </c>
      <c r="AB10" s="16">
        <v>0.62365295376304097</v>
      </c>
      <c r="AC10" s="16">
        <v>0.56559060285673302</v>
      </c>
      <c r="AD10" s="16">
        <v>0.31130072570683098</v>
      </c>
      <c r="AE10" s="16">
        <v>0.42457883886007802</v>
      </c>
      <c r="AF10" s="16">
        <v>0.48945143027524102</v>
      </c>
      <c r="AG10" s="16"/>
      <c r="AH10" s="16">
        <v>0.418913076672847</v>
      </c>
      <c r="AI10" s="16">
        <v>0.50808022443077705</v>
      </c>
      <c r="AJ10" s="16"/>
      <c r="AK10" s="16">
        <v>0.41323149121020197</v>
      </c>
      <c r="AL10" s="16">
        <v>0.48140334077700297</v>
      </c>
      <c r="AM10" s="16"/>
      <c r="AN10" s="16">
        <v>0.412943202109047</v>
      </c>
      <c r="AO10" s="16">
        <v>0.51307425179815003</v>
      </c>
      <c r="AP10" s="16"/>
      <c r="AQ10" s="16">
        <v>0.53668166403365802</v>
      </c>
      <c r="AR10" s="16">
        <v>0.44253764027090697</v>
      </c>
      <c r="AS10" s="16">
        <v>0.47512695857617099</v>
      </c>
      <c r="AT10" s="16"/>
      <c r="AU10" s="16">
        <v>0.42460133531272898</v>
      </c>
      <c r="AV10" s="16">
        <v>0.52663866684038296</v>
      </c>
      <c r="AW10" s="16"/>
      <c r="AX10" s="16">
        <v>0.47569533532104202</v>
      </c>
      <c r="AY10" s="16">
        <v>0.24927181323815101</v>
      </c>
      <c r="AZ10" s="16"/>
      <c r="BA10" s="16">
        <v>0.50473506931465595</v>
      </c>
      <c r="BB10" s="16">
        <v>0.16184363249172501</v>
      </c>
      <c r="BC10" s="16"/>
      <c r="BD10" s="16">
        <v>0.483523709025588</v>
      </c>
      <c r="BE10" s="16">
        <v>0.480112361216263</v>
      </c>
    </row>
    <row r="11" spans="2:57" x14ac:dyDescent="0.35">
      <c r="B11" s="19" t="s">
        <v>174</v>
      </c>
      <c r="C11" s="16">
        <v>0.16700261672951899</v>
      </c>
      <c r="D11" s="16">
        <v>0.10400084302841001</v>
      </c>
      <c r="E11" s="16">
        <v>0.31021378887845003</v>
      </c>
      <c r="F11" s="16"/>
      <c r="G11" s="16">
        <v>9.6950960666081207E-2</v>
      </c>
      <c r="H11" s="16">
        <v>0.16579016590291401</v>
      </c>
      <c r="I11" s="16">
        <v>0.199069050055484</v>
      </c>
      <c r="J11" s="16">
        <v>0.161616855496831</v>
      </c>
      <c r="K11" s="16">
        <v>6.8077564578766306E-2</v>
      </c>
      <c r="L11" s="16">
        <v>0.27170013370984802</v>
      </c>
      <c r="M11" s="16"/>
      <c r="N11" s="16">
        <v>0.189373570758613</v>
      </c>
      <c r="O11" s="16">
        <v>0.240468575898723</v>
      </c>
      <c r="P11" s="16">
        <v>0.112334140495016</v>
      </c>
      <c r="Q11" s="16">
        <v>0.180943014466801</v>
      </c>
      <c r="R11" s="16"/>
      <c r="S11" s="16">
        <v>0.11480773223117501</v>
      </c>
      <c r="T11" s="16">
        <v>0.22957051220683</v>
      </c>
      <c r="U11" s="16"/>
      <c r="V11" s="16">
        <v>0</v>
      </c>
      <c r="W11" s="16">
        <v>0.158569490715921</v>
      </c>
      <c r="X11" s="16">
        <v>0.249019354016873</v>
      </c>
      <c r="Y11" s="16">
        <v>6.8526124261557506E-2</v>
      </c>
      <c r="Z11" s="16"/>
      <c r="AA11" s="16">
        <v>4.1023416681218998E-2</v>
      </c>
      <c r="AB11" s="16">
        <v>0.10968544345435</v>
      </c>
      <c r="AC11" s="16">
        <v>0.16418790363239699</v>
      </c>
      <c r="AD11" s="16">
        <v>0.161879825031115</v>
      </c>
      <c r="AE11" s="16">
        <v>0.36811669467775998</v>
      </c>
      <c r="AF11" s="16">
        <v>0.210563922593626</v>
      </c>
      <c r="AG11" s="16"/>
      <c r="AH11" s="16">
        <v>0.16744030815609001</v>
      </c>
      <c r="AI11" s="16">
        <v>0.15364318464010199</v>
      </c>
      <c r="AJ11" s="16"/>
      <c r="AK11" s="16">
        <v>0.200230961599977</v>
      </c>
      <c r="AL11" s="16">
        <v>0.102584274943332</v>
      </c>
      <c r="AM11" s="16"/>
      <c r="AN11" s="16">
        <v>0.19583640595084201</v>
      </c>
      <c r="AO11" s="16">
        <v>0.16774400654871499</v>
      </c>
      <c r="AP11" s="16"/>
      <c r="AQ11" s="16">
        <v>0.220144207783594</v>
      </c>
      <c r="AR11" s="16">
        <v>0.16414800088540499</v>
      </c>
      <c r="AS11" s="16">
        <v>0.16102954852506501</v>
      </c>
      <c r="AT11" s="16"/>
      <c r="AU11" s="16">
        <v>0.14064075599783599</v>
      </c>
      <c r="AV11" s="16">
        <v>0.19434072786054801</v>
      </c>
      <c r="AW11" s="16"/>
      <c r="AX11" s="16">
        <v>0.157815042863756</v>
      </c>
      <c r="AY11" s="16">
        <v>0.40289471416515799</v>
      </c>
      <c r="AZ11" s="16"/>
      <c r="BA11" s="16">
        <v>0.16733258369852899</v>
      </c>
      <c r="BB11" s="16">
        <v>0.16356649990865099</v>
      </c>
      <c r="BC11" s="16"/>
      <c r="BD11" s="16">
        <v>0.110244237652514</v>
      </c>
      <c r="BE11" s="16">
        <v>0.26899275113110699</v>
      </c>
    </row>
    <row r="12" spans="2:57" x14ac:dyDescent="0.35">
      <c r="B12" s="19" t="s">
        <v>175</v>
      </c>
      <c r="C12" s="16">
        <v>3.9995220819059998E-2</v>
      </c>
      <c r="D12" s="16">
        <v>3.36481367630109E-2</v>
      </c>
      <c r="E12" s="16">
        <v>5.4422962991953601E-2</v>
      </c>
      <c r="F12" s="16"/>
      <c r="G12" s="16">
        <v>0</v>
      </c>
      <c r="H12" s="16">
        <v>0</v>
      </c>
      <c r="I12" s="16">
        <v>0</v>
      </c>
      <c r="J12" s="16">
        <v>8.2309284749151307E-2</v>
      </c>
      <c r="K12" s="16">
        <v>8.5367815167641095E-2</v>
      </c>
      <c r="L12" s="16">
        <v>8.8566542573905602E-2</v>
      </c>
      <c r="M12" s="16"/>
      <c r="N12" s="16">
        <v>0</v>
      </c>
      <c r="O12" s="16">
        <v>6.1284916748444503E-2</v>
      </c>
      <c r="P12" s="16">
        <v>7.7728723136753899E-2</v>
      </c>
      <c r="Q12" s="16">
        <v>0</v>
      </c>
      <c r="R12" s="16"/>
      <c r="S12" s="16">
        <v>5.5063714438418898E-2</v>
      </c>
      <c r="T12" s="16">
        <v>2.19320726228708E-2</v>
      </c>
      <c r="U12" s="16"/>
      <c r="V12" s="16">
        <v>0</v>
      </c>
      <c r="W12" s="16">
        <v>5.1383351618271698E-2</v>
      </c>
      <c r="X12" s="16">
        <v>5.2513305155324E-2</v>
      </c>
      <c r="Y12" s="16">
        <v>0</v>
      </c>
      <c r="Z12" s="16"/>
      <c r="AA12" s="16">
        <v>5.22643155981476E-2</v>
      </c>
      <c r="AB12" s="16">
        <v>0</v>
      </c>
      <c r="AC12" s="16">
        <v>0</v>
      </c>
      <c r="AD12" s="16">
        <v>7.4661267130537001E-2</v>
      </c>
      <c r="AE12" s="16">
        <v>3.0143790617345002E-2</v>
      </c>
      <c r="AF12" s="16">
        <v>0</v>
      </c>
      <c r="AG12" s="16"/>
      <c r="AH12" s="16">
        <v>5.0236435314651898E-2</v>
      </c>
      <c r="AI12" s="16">
        <v>4.6445530380197497E-2</v>
      </c>
      <c r="AJ12" s="16"/>
      <c r="AK12" s="16">
        <v>2.2762573451196099E-2</v>
      </c>
      <c r="AL12" s="16">
        <v>4.1951700566184899E-2</v>
      </c>
      <c r="AM12" s="16"/>
      <c r="AN12" s="16">
        <v>2.3258006744444101E-2</v>
      </c>
      <c r="AO12" s="16">
        <v>3.65505209251763E-2</v>
      </c>
      <c r="AP12" s="16"/>
      <c r="AQ12" s="16">
        <v>0</v>
      </c>
      <c r="AR12" s="16">
        <v>9.2923724804007499E-2</v>
      </c>
      <c r="AS12" s="16">
        <v>0</v>
      </c>
      <c r="AT12" s="16"/>
      <c r="AU12" s="16">
        <v>6.3608239840498307E-2</v>
      </c>
      <c r="AV12" s="16">
        <v>1.55077483785675E-2</v>
      </c>
      <c r="AW12" s="16"/>
      <c r="AX12" s="16">
        <v>2.42215773684663E-2</v>
      </c>
      <c r="AY12" s="16">
        <v>0.34783347259669201</v>
      </c>
      <c r="AZ12" s="16"/>
      <c r="BA12" s="16">
        <v>4.3835923122427997E-2</v>
      </c>
      <c r="BB12" s="16">
        <v>0</v>
      </c>
      <c r="BC12" s="16"/>
      <c r="BD12" s="16">
        <v>3.9140102048884899E-2</v>
      </c>
      <c r="BE12" s="16">
        <v>4.6965745596970303E-2</v>
      </c>
    </row>
    <row r="13" spans="2:57" x14ac:dyDescent="0.35">
      <c r="B13" s="19" t="s">
        <v>110</v>
      </c>
      <c r="C13" s="20">
        <v>0</v>
      </c>
      <c r="D13" s="20">
        <v>0</v>
      </c>
      <c r="E13" s="20">
        <v>0</v>
      </c>
      <c r="F13" s="20"/>
      <c r="G13" s="20">
        <v>0</v>
      </c>
      <c r="H13" s="20">
        <v>0</v>
      </c>
      <c r="I13" s="20">
        <v>0</v>
      </c>
      <c r="J13" s="20">
        <v>0</v>
      </c>
      <c r="K13" s="20">
        <v>0</v>
      </c>
      <c r="L13" s="20">
        <v>0</v>
      </c>
      <c r="M13" s="20"/>
      <c r="N13" s="20">
        <v>0</v>
      </c>
      <c r="O13" s="20">
        <v>0</v>
      </c>
      <c r="P13" s="20">
        <v>0</v>
      </c>
      <c r="Q13" s="20">
        <v>0</v>
      </c>
      <c r="R13" s="20"/>
      <c r="S13" s="20">
        <v>0</v>
      </c>
      <c r="T13" s="20">
        <v>0</v>
      </c>
      <c r="U13" s="20"/>
      <c r="V13" s="20">
        <v>0</v>
      </c>
      <c r="W13" s="20">
        <v>0</v>
      </c>
      <c r="X13" s="20">
        <v>0</v>
      </c>
      <c r="Y13" s="20">
        <v>0</v>
      </c>
      <c r="Z13" s="20"/>
      <c r="AA13" s="20">
        <v>0</v>
      </c>
      <c r="AB13" s="20">
        <v>0</v>
      </c>
      <c r="AC13" s="20">
        <v>0</v>
      </c>
      <c r="AD13" s="20">
        <v>0</v>
      </c>
      <c r="AE13" s="20">
        <v>0</v>
      </c>
      <c r="AF13" s="20">
        <v>0</v>
      </c>
      <c r="AG13" s="20"/>
      <c r="AH13" s="20">
        <v>0</v>
      </c>
      <c r="AI13" s="20">
        <v>0</v>
      </c>
      <c r="AJ13" s="20"/>
      <c r="AK13" s="20">
        <v>0</v>
      </c>
      <c r="AL13" s="20">
        <v>0</v>
      </c>
      <c r="AM13" s="20"/>
      <c r="AN13" s="20">
        <v>0</v>
      </c>
      <c r="AO13" s="20">
        <v>0</v>
      </c>
      <c r="AP13" s="20"/>
      <c r="AQ13" s="20">
        <v>0</v>
      </c>
      <c r="AR13" s="20">
        <v>0</v>
      </c>
      <c r="AS13" s="20">
        <v>0</v>
      </c>
      <c r="AT13" s="20"/>
      <c r="AU13" s="20">
        <v>0</v>
      </c>
      <c r="AV13" s="20">
        <v>0</v>
      </c>
      <c r="AW13" s="20"/>
      <c r="AX13" s="20">
        <v>0</v>
      </c>
      <c r="AY13" s="20">
        <v>0</v>
      </c>
      <c r="AZ13" s="20"/>
      <c r="BA13" s="20">
        <v>0</v>
      </c>
      <c r="BB13" s="20">
        <v>0</v>
      </c>
      <c r="BC13" s="20"/>
      <c r="BD13" s="20">
        <v>0</v>
      </c>
      <c r="BE13" s="20">
        <v>0</v>
      </c>
    </row>
    <row r="14" spans="2:57" x14ac:dyDescent="0.35">
      <c r="B14" s="21" t="s">
        <v>19</v>
      </c>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dimension ref="B2:BE21"/>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179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180</v>
      </c>
      <c r="C9" s="16">
        <v>0.389320044909098</v>
      </c>
      <c r="D9" s="16">
        <v>0.43233452750195001</v>
      </c>
      <c r="E9" s="16">
        <v>0.34842230277882702</v>
      </c>
      <c r="F9" s="16"/>
      <c r="G9" s="16">
        <v>0.55488861950895596</v>
      </c>
      <c r="H9" s="16">
        <v>0.50939592676790602</v>
      </c>
      <c r="I9" s="16">
        <v>0.46682354708455498</v>
      </c>
      <c r="J9" s="16">
        <v>0.40259781053985899</v>
      </c>
      <c r="K9" s="16">
        <v>0.28703703103339201</v>
      </c>
      <c r="L9" s="16">
        <v>0.20276598475025101</v>
      </c>
      <c r="M9" s="16"/>
      <c r="N9" s="16">
        <v>0.41163290447338902</v>
      </c>
      <c r="O9" s="16">
        <v>0.36054575629973501</v>
      </c>
      <c r="P9" s="16">
        <v>0.34943791110789402</v>
      </c>
      <c r="Q9" s="16">
        <v>0.46252720464658997</v>
      </c>
      <c r="R9" s="16"/>
      <c r="S9" s="16">
        <v>0.35053154715845303</v>
      </c>
      <c r="T9" s="16">
        <v>0.45069437764985298</v>
      </c>
      <c r="U9" s="16"/>
      <c r="V9" s="16">
        <v>0.31195165582304601</v>
      </c>
      <c r="W9" s="16">
        <v>0.39548062049420402</v>
      </c>
      <c r="X9" s="16">
        <v>0.42620709054883299</v>
      </c>
      <c r="Y9" s="16">
        <v>0.53188824208281005</v>
      </c>
      <c r="Z9" s="16"/>
      <c r="AA9" s="16">
        <v>0.359123395721545</v>
      </c>
      <c r="AB9" s="16">
        <v>0.29394867728385798</v>
      </c>
      <c r="AC9" s="16">
        <v>0.35865877524328299</v>
      </c>
      <c r="AD9" s="16">
        <v>0.46968940903303602</v>
      </c>
      <c r="AE9" s="16">
        <v>0.513614241560712</v>
      </c>
      <c r="AF9" s="16">
        <v>0.50463556703326695</v>
      </c>
      <c r="AG9" s="16"/>
      <c r="AH9" s="16">
        <v>0.42359483360495997</v>
      </c>
      <c r="AI9" s="16">
        <v>0.39650763378389697</v>
      </c>
      <c r="AJ9" s="16"/>
      <c r="AK9" s="16">
        <v>0.41692302201260301</v>
      </c>
      <c r="AL9" s="16">
        <v>0.39860881520255098</v>
      </c>
      <c r="AM9" s="16"/>
      <c r="AN9" s="16">
        <v>0.40250773187438499</v>
      </c>
      <c r="AO9" s="16">
        <v>0.41822983044633799</v>
      </c>
      <c r="AP9" s="16"/>
      <c r="AQ9" s="16">
        <v>0.38629593091647102</v>
      </c>
      <c r="AR9" s="16">
        <v>0.35777334411934902</v>
      </c>
      <c r="AS9" s="16">
        <v>0.47015454875511298</v>
      </c>
      <c r="AT9" s="16"/>
      <c r="AU9" s="16">
        <v>0.37871869172512301</v>
      </c>
      <c r="AV9" s="16">
        <v>0.40355640853518199</v>
      </c>
      <c r="AW9" s="16"/>
      <c r="AX9" s="16">
        <v>0.43542188165055901</v>
      </c>
      <c r="AY9" s="16">
        <v>0.17868435991321699</v>
      </c>
      <c r="AZ9" s="16"/>
      <c r="BA9" s="16">
        <v>0.64678731154777402</v>
      </c>
      <c r="BB9" s="16">
        <v>0.68360652937570199</v>
      </c>
      <c r="BC9" s="16"/>
      <c r="BD9" s="16">
        <v>0.45858253580891001</v>
      </c>
      <c r="BE9" s="16">
        <v>0.42330598873769598</v>
      </c>
    </row>
    <row r="10" spans="2:57" ht="29" customHeight="1" x14ac:dyDescent="0.35">
      <c r="B10" s="19" t="s">
        <v>181</v>
      </c>
      <c r="C10" s="16">
        <v>0.25092090112214299</v>
      </c>
      <c r="D10" s="16">
        <v>0.28772299539686702</v>
      </c>
      <c r="E10" s="16">
        <v>0.21337599662854301</v>
      </c>
      <c r="F10" s="16"/>
      <c r="G10" s="16">
        <v>0.35265736111424401</v>
      </c>
      <c r="H10" s="16">
        <v>0.35006629286109298</v>
      </c>
      <c r="I10" s="16">
        <v>0.37710392068172599</v>
      </c>
      <c r="J10" s="16">
        <v>0.24751220817775499</v>
      </c>
      <c r="K10" s="16">
        <v>0.168032684696035</v>
      </c>
      <c r="L10" s="16">
        <v>7.8567443349945601E-2</v>
      </c>
      <c r="M10" s="16"/>
      <c r="N10" s="16">
        <v>0.294094322013077</v>
      </c>
      <c r="O10" s="16">
        <v>0.25337808956125701</v>
      </c>
      <c r="P10" s="16">
        <v>0.21875043795594401</v>
      </c>
      <c r="Q10" s="16">
        <v>0.269650869754268</v>
      </c>
      <c r="R10" s="16"/>
      <c r="S10" s="16">
        <v>0.206073092664839</v>
      </c>
      <c r="T10" s="16">
        <v>0.32114029907465502</v>
      </c>
      <c r="U10" s="16"/>
      <c r="V10" s="16">
        <v>0.19671141633168901</v>
      </c>
      <c r="W10" s="16">
        <v>0.22726039102863499</v>
      </c>
      <c r="X10" s="16">
        <v>0.29708767792481799</v>
      </c>
      <c r="Y10" s="16">
        <v>0.45289886146097602</v>
      </c>
      <c r="Z10" s="16"/>
      <c r="AA10" s="16">
        <v>0.19229870111029099</v>
      </c>
      <c r="AB10" s="16">
        <v>0.20536690248724901</v>
      </c>
      <c r="AC10" s="16">
        <v>0.238175855223553</v>
      </c>
      <c r="AD10" s="16">
        <v>0.35065559146064901</v>
      </c>
      <c r="AE10" s="16">
        <v>0.33276231096659298</v>
      </c>
      <c r="AF10" s="16">
        <v>0.36882513282892099</v>
      </c>
      <c r="AG10" s="16"/>
      <c r="AH10" s="16">
        <v>0.30188223205974002</v>
      </c>
      <c r="AI10" s="16">
        <v>0.25516578554381197</v>
      </c>
      <c r="AJ10" s="16"/>
      <c r="AK10" s="16">
        <v>0.307359177726023</v>
      </c>
      <c r="AL10" s="16">
        <v>0.221447491924534</v>
      </c>
      <c r="AM10" s="16"/>
      <c r="AN10" s="16">
        <v>0.297635714337115</v>
      </c>
      <c r="AO10" s="16">
        <v>0.25785424761018699</v>
      </c>
      <c r="AP10" s="16"/>
      <c r="AQ10" s="16">
        <v>0.29430135782587502</v>
      </c>
      <c r="AR10" s="16">
        <v>0.19513246546888399</v>
      </c>
      <c r="AS10" s="16">
        <v>0.301998985242657</v>
      </c>
      <c r="AT10" s="16"/>
      <c r="AU10" s="16">
        <v>0.238387287364797</v>
      </c>
      <c r="AV10" s="16">
        <v>0.26501289621383201</v>
      </c>
      <c r="AW10" s="16"/>
      <c r="AX10" s="16">
        <v>0.28134023736942099</v>
      </c>
      <c r="AY10" s="16">
        <v>0.106925588088398</v>
      </c>
      <c r="AZ10" s="16"/>
      <c r="BA10" s="16">
        <v>0.44511538831876202</v>
      </c>
      <c r="BB10" s="16">
        <v>0.48563002236095498</v>
      </c>
      <c r="BC10" s="16"/>
      <c r="BD10" s="16">
        <v>0.32162850243915703</v>
      </c>
      <c r="BE10" s="16">
        <v>0.246063534732513</v>
      </c>
    </row>
    <row r="11" spans="2:57" x14ac:dyDescent="0.35">
      <c r="B11" s="19" t="s">
        <v>182</v>
      </c>
      <c r="C11" s="16">
        <v>0.24301389432759299</v>
      </c>
      <c r="D11" s="16">
        <v>0.26740196491263901</v>
      </c>
      <c r="E11" s="16">
        <v>0.21834982946522</v>
      </c>
      <c r="F11" s="16"/>
      <c r="G11" s="16">
        <v>0.40036879347753002</v>
      </c>
      <c r="H11" s="16">
        <v>0.37877730526758902</v>
      </c>
      <c r="I11" s="16">
        <v>0.355689754200681</v>
      </c>
      <c r="J11" s="16">
        <v>0.19430333171085601</v>
      </c>
      <c r="K11" s="16">
        <v>0.15976177761850399</v>
      </c>
      <c r="L11" s="16">
        <v>5.2569309555043103E-2</v>
      </c>
      <c r="M11" s="16"/>
      <c r="N11" s="16">
        <v>0.25116249208539698</v>
      </c>
      <c r="O11" s="16">
        <v>0.22157016502990301</v>
      </c>
      <c r="P11" s="16">
        <v>0.21477904377520801</v>
      </c>
      <c r="Q11" s="16">
        <v>0.30123285447088999</v>
      </c>
      <c r="R11" s="16"/>
      <c r="S11" s="16">
        <v>0.20376378287178301</v>
      </c>
      <c r="T11" s="16">
        <v>0.304702550409154</v>
      </c>
      <c r="U11" s="16"/>
      <c r="V11" s="16">
        <v>0.24164274624887599</v>
      </c>
      <c r="W11" s="16">
        <v>0.19487343030575099</v>
      </c>
      <c r="X11" s="16">
        <v>0.28617495505720297</v>
      </c>
      <c r="Y11" s="16">
        <v>0.37018394679834699</v>
      </c>
      <c r="Z11" s="16"/>
      <c r="AA11" s="16">
        <v>0.18435940009599899</v>
      </c>
      <c r="AB11" s="16">
        <v>0.168955441899211</v>
      </c>
      <c r="AC11" s="16">
        <v>0.26589181768447101</v>
      </c>
      <c r="AD11" s="16">
        <v>0.35217412815656801</v>
      </c>
      <c r="AE11" s="16">
        <v>0.336530587418093</v>
      </c>
      <c r="AF11" s="16">
        <v>0.314349777093959</v>
      </c>
      <c r="AG11" s="16"/>
      <c r="AH11" s="16">
        <v>0.28779078068008801</v>
      </c>
      <c r="AI11" s="16">
        <v>0.22818590405980299</v>
      </c>
      <c r="AJ11" s="16"/>
      <c r="AK11" s="16">
        <v>0.28181197929331298</v>
      </c>
      <c r="AL11" s="16">
        <v>0.22145219513077499</v>
      </c>
      <c r="AM11" s="16"/>
      <c r="AN11" s="16">
        <v>0.28484671137623102</v>
      </c>
      <c r="AO11" s="16">
        <v>0.24807054079577001</v>
      </c>
      <c r="AP11" s="16"/>
      <c r="AQ11" s="16">
        <v>0.27302705450745901</v>
      </c>
      <c r="AR11" s="16">
        <v>0.223395351121247</v>
      </c>
      <c r="AS11" s="16">
        <v>0.25571557468466299</v>
      </c>
      <c r="AT11" s="16"/>
      <c r="AU11" s="16">
        <v>0.21472164528621801</v>
      </c>
      <c r="AV11" s="16">
        <v>0.27551876657369101</v>
      </c>
      <c r="AW11" s="16"/>
      <c r="AX11" s="16">
        <v>0.27696715379169101</v>
      </c>
      <c r="AY11" s="16">
        <v>3.6549899907002303E-2</v>
      </c>
      <c r="AZ11" s="16"/>
      <c r="BA11" s="16">
        <v>0.51216043671628497</v>
      </c>
      <c r="BB11" s="16">
        <v>0.41506754086988901</v>
      </c>
      <c r="BC11" s="16"/>
      <c r="BD11" s="16">
        <v>0.28463740229551998</v>
      </c>
      <c r="BE11" s="16">
        <v>0.259047419589296</v>
      </c>
    </row>
    <row r="12" spans="2:57" x14ac:dyDescent="0.35">
      <c r="B12" s="19" t="s">
        <v>184</v>
      </c>
      <c r="C12" s="16">
        <v>0.21786121068122899</v>
      </c>
      <c r="D12" s="16">
        <v>0.278129917849891</v>
      </c>
      <c r="E12" s="16">
        <v>0.16285835833096701</v>
      </c>
      <c r="F12" s="16"/>
      <c r="G12" s="16">
        <v>0.376819115686296</v>
      </c>
      <c r="H12" s="16">
        <v>0.30069356125100299</v>
      </c>
      <c r="I12" s="16">
        <v>0.37234652820209102</v>
      </c>
      <c r="J12" s="16">
        <v>0.181338030725748</v>
      </c>
      <c r="K12" s="16">
        <v>0.13384937540373101</v>
      </c>
      <c r="L12" s="16">
        <v>3.0174149669887101E-2</v>
      </c>
      <c r="M12" s="16"/>
      <c r="N12" s="16">
        <v>0.24620651204206101</v>
      </c>
      <c r="O12" s="16">
        <v>0.179510080368841</v>
      </c>
      <c r="P12" s="16">
        <v>0.21024244609526399</v>
      </c>
      <c r="Q12" s="16">
        <v>0.243281923860723</v>
      </c>
      <c r="R12" s="16"/>
      <c r="S12" s="16">
        <v>0.17384546239179299</v>
      </c>
      <c r="T12" s="16">
        <v>0.28649426896508701</v>
      </c>
      <c r="U12" s="16"/>
      <c r="V12" s="16">
        <v>0.180880014182556</v>
      </c>
      <c r="W12" s="16">
        <v>0.23377979026861001</v>
      </c>
      <c r="X12" s="16">
        <v>0.222691772763146</v>
      </c>
      <c r="Y12" s="16">
        <v>0.26194057807367999</v>
      </c>
      <c r="Z12" s="16"/>
      <c r="AA12" s="16">
        <v>0.234345745313005</v>
      </c>
      <c r="AB12" s="16">
        <v>0.13860929686999501</v>
      </c>
      <c r="AC12" s="16">
        <v>0.16568636787324401</v>
      </c>
      <c r="AD12" s="16">
        <v>0.291496581235761</v>
      </c>
      <c r="AE12" s="16">
        <v>0.18704408355445801</v>
      </c>
      <c r="AF12" s="16">
        <v>0.21799790832148999</v>
      </c>
      <c r="AG12" s="16"/>
      <c r="AH12" s="16">
        <v>0.24357496259071501</v>
      </c>
      <c r="AI12" s="16">
        <v>0.167147038742505</v>
      </c>
      <c r="AJ12" s="16"/>
      <c r="AK12" s="16">
        <v>0.28831082094865501</v>
      </c>
      <c r="AL12" s="16">
        <v>0.15595708646689499</v>
      </c>
      <c r="AM12" s="16"/>
      <c r="AN12" s="16">
        <v>0.26571071916505401</v>
      </c>
      <c r="AO12" s="16">
        <v>0.18336120787545801</v>
      </c>
      <c r="AP12" s="16"/>
      <c r="AQ12" s="16">
        <v>0.22908178156213699</v>
      </c>
      <c r="AR12" s="16">
        <v>0.17504969655302099</v>
      </c>
      <c r="AS12" s="16">
        <v>0.28075404045679597</v>
      </c>
      <c r="AT12" s="16"/>
      <c r="AU12" s="16">
        <v>0.18056349108570799</v>
      </c>
      <c r="AV12" s="16">
        <v>0.26557603823333198</v>
      </c>
      <c r="AW12" s="16"/>
      <c r="AX12" s="16">
        <v>0.23993261924404999</v>
      </c>
      <c r="AY12" s="16">
        <v>0.108580083260979</v>
      </c>
      <c r="AZ12" s="16"/>
      <c r="BA12" s="16">
        <v>0.36686203748427998</v>
      </c>
      <c r="BB12" s="16">
        <v>0.312014629155414</v>
      </c>
      <c r="BC12" s="16"/>
      <c r="BD12" s="16">
        <v>0.27488171379257498</v>
      </c>
      <c r="BE12" s="16">
        <v>0.21819304019528499</v>
      </c>
    </row>
    <row r="13" spans="2:57" x14ac:dyDescent="0.35">
      <c r="B13" s="19" t="s">
        <v>183</v>
      </c>
      <c r="C13" s="16">
        <v>0.212346698437793</v>
      </c>
      <c r="D13" s="16">
        <v>0.25099313332415302</v>
      </c>
      <c r="E13" s="16">
        <v>0.17268019788245501</v>
      </c>
      <c r="F13" s="16"/>
      <c r="G13" s="16">
        <v>0.29011748187630698</v>
      </c>
      <c r="H13" s="16">
        <v>0.302491421332368</v>
      </c>
      <c r="I13" s="16">
        <v>0.37039129806402799</v>
      </c>
      <c r="J13" s="16">
        <v>0.19861892893828301</v>
      </c>
      <c r="K13" s="16">
        <v>0.11752800092705699</v>
      </c>
      <c r="L13" s="16">
        <v>5.3984846347246797E-2</v>
      </c>
      <c r="M13" s="16"/>
      <c r="N13" s="16">
        <v>0.246093658009197</v>
      </c>
      <c r="O13" s="16">
        <v>0.16977764694102301</v>
      </c>
      <c r="P13" s="16">
        <v>0.19506115537037</v>
      </c>
      <c r="Q13" s="16">
        <v>0.25311517834096198</v>
      </c>
      <c r="R13" s="16"/>
      <c r="S13" s="16">
        <v>0.160321926963052</v>
      </c>
      <c r="T13" s="16">
        <v>0.29301730535921799</v>
      </c>
      <c r="U13" s="16"/>
      <c r="V13" s="16">
        <v>0.154373994673149</v>
      </c>
      <c r="W13" s="16">
        <v>0.17147476150818899</v>
      </c>
      <c r="X13" s="16">
        <v>0.29166756355067702</v>
      </c>
      <c r="Y13" s="16">
        <v>0.35670102517729102</v>
      </c>
      <c r="Z13" s="16"/>
      <c r="AA13" s="16">
        <v>0.127560343134383</v>
      </c>
      <c r="AB13" s="16">
        <v>0.19727853055726399</v>
      </c>
      <c r="AC13" s="16">
        <v>0.243249290505786</v>
      </c>
      <c r="AD13" s="16">
        <v>0.326777314939799</v>
      </c>
      <c r="AE13" s="16">
        <v>0.27535045028688299</v>
      </c>
      <c r="AF13" s="16">
        <v>0.29793042229862599</v>
      </c>
      <c r="AG13" s="16"/>
      <c r="AH13" s="16">
        <v>0.259366169975704</v>
      </c>
      <c r="AI13" s="16">
        <v>0.161077187768985</v>
      </c>
      <c r="AJ13" s="16"/>
      <c r="AK13" s="16">
        <v>0.28411462477571803</v>
      </c>
      <c r="AL13" s="16">
        <v>0.17084111268362101</v>
      </c>
      <c r="AM13" s="16"/>
      <c r="AN13" s="16">
        <v>0.25483922462477898</v>
      </c>
      <c r="AO13" s="16">
        <v>0.19194092418116901</v>
      </c>
      <c r="AP13" s="16"/>
      <c r="AQ13" s="16">
        <v>0.26002342195654599</v>
      </c>
      <c r="AR13" s="16">
        <v>0.17705448223781001</v>
      </c>
      <c r="AS13" s="16">
        <v>0.24842432213565099</v>
      </c>
      <c r="AT13" s="16"/>
      <c r="AU13" s="16">
        <v>0.18905506732829799</v>
      </c>
      <c r="AV13" s="16">
        <v>0.24347715885481899</v>
      </c>
      <c r="AW13" s="16"/>
      <c r="AX13" s="16">
        <v>0.23811172861592</v>
      </c>
      <c r="AY13" s="16">
        <v>6.7324486648871903E-2</v>
      </c>
      <c r="AZ13" s="16"/>
      <c r="BA13" s="16">
        <v>0.41036835592001097</v>
      </c>
      <c r="BB13" s="16">
        <v>0.50764034710241501</v>
      </c>
      <c r="BC13" s="16"/>
      <c r="BD13" s="16">
        <v>0.24585624347226001</v>
      </c>
      <c r="BE13" s="16">
        <v>0.22779169886047301</v>
      </c>
    </row>
    <row r="14" spans="2:57" x14ac:dyDescent="0.35">
      <c r="B14" s="19" t="s">
        <v>185</v>
      </c>
      <c r="C14" s="16">
        <v>7.9059813873504803E-2</v>
      </c>
      <c r="D14" s="16">
        <v>0.10707982487435801</v>
      </c>
      <c r="E14" s="16">
        <v>5.3272599736774402E-2</v>
      </c>
      <c r="F14" s="16"/>
      <c r="G14" s="16">
        <v>0.15101672707407399</v>
      </c>
      <c r="H14" s="16">
        <v>0.12975533895543501</v>
      </c>
      <c r="I14" s="16">
        <v>0.133969583097306</v>
      </c>
      <c r="J14" s="16">
        <v>7.7051643903407893E-2</v>
      </c>
      <c r="K14" s="16">
        <v>2.0252786418587701E-2</v>
      </c>
      <c r="L14" s="16">
        <v>0</v>
      </c>
      <c r="M14" s="16"/>
      <c r="N14" s="16">
        <v>6.6495760079735206E-2</v>
      </c>
      <c r="O14" s="16">
        <v>5.6252847790140802E-2</v>
      </c>
      <c r="P14" s="16">
        <v>9.3886896139622103E-2</v>
      </c>
      <c r="Q14" s="16">
        <v>8.4074824565192094E-2</v>
      </c>
      <c r="R14" s="16"/>
      <c r="S14" s="16">
        <v>5.50419360374707E-2</v>
      </c>
      <c r="T14" s="16">
        <v>0.116112990887805</v>
      </c>
      <c r="U14" s="16"/>
      <c r="V14" s="16">
        <v>5.6044439510992299E-2</v>
      </c>
      <c r="W14" s="16">
        <v>6.3002882275886504E-2</v>
      </c>
      <c r="X14" s="16">
        <v>0.111420192964237</v>
      </c>
      <c r="Y14" s="16">
        <v>0.12890995852432799</v>
      </c>
      <c r="Z14" s="16"/>
      <c r="AA14" s="16">
        <v>5.6246308151118099E-2</v>
      </c>
      <c r="AB14" s="16">
        <v>3.28177915440249E-2</v>
      </c>
      <c r="AC14" s="16">
        <v>8.7856205013906202E-2</v>
      </c>
      <c r="AD14" s="16">
        <v>0.128435046828932</v>
      </c>
      <c r="AE14" s="16">
        <v>0.14595363363772701</v>
      </c>
      <c r="AF14" s="16">
        <v>7.1371374637152096E-2</v>
      </c>
      <c r="AG14" s="16"/>
      <c r="AH14" s="16">
        <v>9.7304129739953296E-2</v>
      </c>
      <c r="AI14" s="16">
        <v>7.3701137363878094E-2</v>
      </c>
      <c r="AJ14" s="16"/>
      <c r="AK14" s="16">
        <v>0.118189457562092</v>
      </c>
      <c r="AL14" s="16">
        <v>6.1322761925760201E-2</v>
      </c>
      <c r="AM14" s="16"/>
      <c r="AN14" s="16">
        <v>9.8622491615473706E-2</v>
      </c>
      <c r="AO14" s="16">
        <v>8.8180356828606393E-2</v>
      </c>
      <c r="AP14" s="16"/>
      <c r="AQ14" s="16">
        <v>5.3516024720785003E-2</v>
      </c>
      <c r="AR14" s="16">
        <v>6.0493999371881102E-2</v>
      </c>
      <c r="AS14" s="16">
        <v>0.124378832104584</v>
      </c>
      <c r="AT14" s="16"/>
      <c r="AU14" s="16">
        <v>9.2951700679372806E-2</v>
      </c>
      <c r="AV14" s="16">
        <v>6.4088128505107006E-2</v>
      </c>
      <c r="AW14" s="16"/>
      <c r="AX14" s="16">
        <v>9.1929017823388498E-2</v>
      </c>
      <c r="AY14" s="16">
        <v>2.25516461116325E-2</v>
      </c>
      <c r="AZ14" s="16"/>
      <c r="BA14" s="16">
        <v>0.153092228806298</v>
      </c>
      <c r="BB14" s="16">
        <v>0.18421107625736599</v>
      </c>
      <c r="BC14" s="16"/>
      <c r="BD14" s="16">
        <v>0.102434395738389</v>
      </c>
      <c r="BE14" s="16">
        <v>8.1855866399526495E-2</v>
      </c>
    </row>
    <row r="15" spans="2:57" x14ac:dyDescent="0.35">
      <c r="B15" s="19" t="s">
        <v>102</v>
      </c>
      <c r="C15" s="16">
        <v>0.38092523157392899</v>
      </c>
      <c r="D15" s="16">
        <v>0.32538259498139499</v>
      </c>
      <c r="E15" s="16">
        <v>0.43498301067720302</v>
      </c>
      <c r="F15" s="16"/>
      <c r="G15" s="16">
        <v>0.150707448250123</v>
      </c>
      <c r="H15" s="16">
        <v>0.208255420053266</v>
      </c>
      <c r="I15" s="16">
        <v>0.23169848700646201</v>
      </c>
      <c r="J15" s="16">
        <v>0.31754738715333702</v>
      </c>
      <c r="K15" s="16">
        <v>0.54528520866611296</v>
      </c>
      <c r="L15" s="16">
        <v>0.69375417465881395</v>
      </c>
      <c r="M15" s="16"/>
      <c r="N15" s="16">
        <v>0.38277358156644498</v>
      </c>
      <c r="O15" s="16">
        <v>0.41384038341757901</v>
      </c>
      <c r="P15" s="16">
        <v>0.40487946976032102</v>
      </c>
      <c r="Q15" s="16">
        <v>0.31245651614847902</v>
      </c>
      <c r="R15" s="16"/>
      <c r="S15" s="16">
        <v>0.45017430437199801</v>
      </c>
      <c r="T15" s="16">
        <v>0.273517817186682</v>
      </c>
      <c r="U15" s="16"/>
      <c r="V15" s="16">
        <v>0.42112963824350502</v>
      </c>
      <c r="W15" s="16">
        <v>0.38924295319976099</v>
      </c>
      <c r="X15" s="16">
        <v>0.36275548358863602</v>
      </c>
      <c r="Y15" s="16">
        <v>0.200269648581124</v>
      </c>
      <c r="Z15" s="16"/>
      <c r="AA15" s="16">
        <v>0.39422184731237397</v>
      </c>
      <c r="AB15" s="16">
        <v>0.47655757651084801</v>
      </c>
      <c r="AC15" s="16">
        <v>0.46026545783366302</v>
      </c>
      <c r="AD15" s="16">
        <v>0.28413173029280903</v>
      </c>
      <c r="AE15" s="16">
        <v>0.31308399597261699</v>
      </c>
      <c r="AF15" s="16">
        <v>0.27106872824022898</v>
      </c>
      <c r="AG15" s="16"/>
      <c r="AH15" s="16">
        <v>0.34048473194319001</v>
      </c>
      <c r="AI15" s="16">
        <v>0.40718651948883999</v>
      </c>
      <c r="AJ15" s="16"/>
      <c r="AK15" s="16">
        <v>0.30659978989760001</v>
      </c>
      <c r="AL15" s="16">
        <v>0.42153126044966799</v>
      </c>
      <c r="AM15" s="16"/>
      <c r="AN15" s="16">
        <v>0.34988444693288001</v>
      </c>
      <c r="AO15" s="16">
        <v>0.39443037734889402</v>
      </c>
      <c r="AP15" s="16"/>
      <c r="AQ15" s="16">
        <v>0.35797190197836298</v>
      </c>
      <c r="AR15" s="16">
        <v>0.42763916233326998</v>
      </c>
      <c r="AS15" s="16">
        <v>0.32341175364102198</v>
      </c>
      <c r="AT15" s="16"/>
      <c r="AU15" s="16">
        <v>0.43388188702472902</v>
      </c>
      <c r="AV15" s="16">
        <v>0.31890108783323901</v>
      </c>
      <c r="AW15" s="16"/>
      <c r="AX15" s="16">
        <v>0.34274637718164902</v>
      </c>
      <c r="AY15" s="16">
        <v>0.62155053836851704</v>
      </c>
      <c r="AZ15" s="16"/>
      <c r="BA15" s="16">
        <v>7.2230776647135495E-2</v>
      </c>
      <c r="BB15" s="16">
        <v>0.120865290720819</v>
      </c>
      <c r="BC15" s="16"/>
      <c r="BD15" s="16">
        <v>0.321619635540496</v>
      </c>
      <c r="BE15" s="16">
        <v>0.35573122317070399</v>
      </c>
    </row>
    <row r="16" spans="2:57" x14ac:dyDescent="0.35">
      <c r="B16" s="19" t="s">
        <v>103</v>
      </c>
      <c r="C16" s="20">
        <v>5.59142281709488E-2</v>
      </c>
      <c r="D16" s="20">
        <v>5.5677151816775898E-2</v>
      </c>
      <c r="E16" s="20">
        <v>5.6680720983641901E-2</v>
      </c>
      <c r="F16" s="20"/>
      <c r="G16" s="20">
        <v>3.5951627230197701E-2</v>
      </c>
      <c r="H16" s="20">
        <v>5.3845554936997199E-2</v>
      </c>
      <c r="I16" s="20">
        <v>4.0875536444639697E-2</v>
      </c>
      <c r="J16" s="20">
        <v>9.4021088555917995E-2</v>
      </c>
      <c r="K16" s="20">
        <v>5.75556909207793E-2</v>
      </c>
      <c r="L16" s="20">
        <v>5.0755840262348202E-2</v>
      </c>
      <c r="M16" s="20"/>
      <c r="N16" s="20">
        <v>2.8924580821054501E-2</v>
      </c>
      <c r="O16" s="20">
        <v>6.5276028591994106E-2</v>
      </c>
      <c r="P16" s="20">
        <v>6.6410572401755893E-2</v>
      </c>
      <c r="Q16" s="20">
        <v>5.0156483653193799E-2</v>
      </c>
      <c r="R16" s="20"/>
      <c r="S16" s="20">
        <v>4.9035748079232E-2</v>
      </c>
      <c r="T16" s="20">
        <v>6.4605912478231206E-2</v>
      </c>
      <c r="U16" s="20"/>
      <c r="V16" s="20">
        <v>8.3921695369272298E-2</v>
      </c>
      <c r="W16" s="20">
        <v>5.6168598761195898E-2</v>
      </c>
      <c r="X16" s="20">
        <v>2.9383115003601398E-2</v>
      </c>
      <c r="Y16" s="20">
        <v>7.3613112027663005E-2</v>
      </c>
      <c r="Z16" s="20"/>
      <c r="AA16" s="20">
        <v>8.0360656214912396E-2</v>
      </c>
      <c r="AB16" s="20">
        <v>5.9970152637981701E-2</v>
      </c>
      <c r="AC16" s="20">
        <v>4.4613431843170598E-2</v>
      </c>
      <c r="AD16" s="20">
        <v>3.3663035795514398E-2</v>
      </c>
      <c r="AE16" s="20">
        <v>1.2715962389210401E-2</v>
      </c>
      <c r="AF16" s="20">
        <v>3.9535480864368297E-2</v>
      </c>
      <c r="AG16" s="20"/>
      <c r="AH16" s="20">
        <v>4.1550385723065103E-2</v>
      </c>
      <c r="AI16" s="20">
        <v>5.4799802623051903E-2</v>
      </c>
      <c r="AJ16" s="20"/>
      <c r="AK16" s="20">
        <v>5.5259299001075797E-2</v>
      </c>
      <c r="AL16" s="20">
        <v>3.8970649231103299E-2</v>
      </c>
      <c r="AM16" s="20"/>
      <c r="AN16" s="20">
        <v>4.9013031234006903E-2</v>
      </c>
      <c r="AO16" s="20">
        <v>4.7725628383041202E-2</v>
      </c>
      <c r="AP16" s="20"/>
      <c r="AQ16" s="20">
        <v>2.43194987726679E-2</v>
      </c>
      <c r="AR16" s="20">
        <v>6.0876285243420897E-2</v>
      </c>
      <c r="AS16" s="20">
        <v>2.8294995430384301E-2</v>
      </c>
      <c r="AT16" s="20"/>
      <c r="AU16" s="20">
        <v>3.9827553508760299E-2</v>
      </c>
      <c r="AV16" s="20">
        <v>6.9740060408978705E-2</v>
      </c>
      <c r="AW16" s="20"/>
      <c r="AX16" s="20">
        <v>3.6420797476187303E-2</v>
      </c>
      <c r="AY16" s="20">
        <v>8.1068149658659105E-2</v>
      </c>
      <c r="AZ16" s="20"/>
      <c r="BA16" s="20">
        <v>1.2792884332561399E-2</v>
      </c>
      <c r="BB16" s="20">
        <v>0</v>
      </c>
      <c r="BC16" s="20"/>
      <c r="BD16" s="20">
        <v>2.1711917941122299E-2</v>
      </c>
      <c r="BE16" s="20">
        <v>3.2393749997827098E-2</v>
      </c>
    </row>
    <row r="17" spans="2:2" x14ac:dyDescent="0.35">
      <c r="B17" s="21"/>
    </row>
    <row r="18" spans="2:2" x14ac:dyDescent="0.35">
      <c r="B18" t="s">
        <v>874</v>
      </c>
    </row>
    <row r="19" spans="2:2" x14ac:dyDescent="0.35">
      <c r="B19" t="s">
        <v>526</v>
      </c>
    </row>
    <row r="21" spans="2:2" x14ac:dyDescent="0.35">
      <c r="B21"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0-000000000000}">
  <dimension ref="B2:BE21"/>
  <sheetViews>
    <sheetView showGridLines="0" topLeftCell="A8"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598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587</v>
      </c>
      <c r="C9" s="16">
        <v>8.5098356510058995E-2</v>
      </c>
      <c r="D9" s="16">
        <v>8.6788049245927298E-2</v>
      </c>
      <c r="E9" s="16">
        <v>8.43217384306955E-2</v>
      </c>
      <c r="F9" s="16"/>
      <c r="G9" s="16">
        <v>0.15378989363065801</v>
      </c>
      <c r="H9" s="16">
        <v>8.3015351425987802E-2</v>
      </c>
      <c r="I9" s="16">
        <v>0.11071199354642899</v>
      </c>
      <c r="J9" s="16">
        <v>7.7791799053305605E-2</v>
      </c>
      <c r="K9" s="16">
        <v>8.5990931199764503E-2</v>
      </c>
      <c r="L9" s="16">
        <v>3.2097178081723798E-2</v>
      </c>
      <c r="M9" s="16"/>
      <c r="N9" s="16">
        <v>8.6017350745748594E-2</v>
      </c>
      <c r="O9" s="16">
        <v>7.2749713320106602E-2</v>
      </c>
      <c r="P9" s="16">
        <v>0.106350929791184</v>
      </c>
      <c r="Q9" s="16">
        <v>6.1061549690522098E-2</v>
      </c>
      <c r="R9" s="16"/>
      <c r="S9" s="16">
        <v>7.3949797971416306E-2</v>
      </c>
      <c r="T9" s="16">
        <v>0.102780791140061</v>
      </c>
      <c r="U9" s="16"/>
      <c r="V9" s="16">
        <v>7.5697313077480705E-2</v>
      </c>
      <c r="W9" s="16">
        <v>8.1145392604437094E-2</v>
      </c>
      <c r="X9" s="16">
        <v>0.103166913901241</v>
      </c>
      <c r="Y9" s="16">
        <v>4.94850922916392E-2</v>
      </c>
      <c r="Z9" s="16"/>
      <c r="AA9" s="16">
        <v>7.3758486296144093E-2</v>
      </c>
      <c r="AB9" s="16">
        <v>0.115341710332029</v>
      </c>
      <c r="AC9" s="16">
        <v>4.7707027051464998E-2</v>
      </c>
      <c r="AD9" s="16">
        <v>9.3424162709615996E-2</v>
      </c>
      <c r="AE9" s="16">
        <v>8.5057386481141306E-2</v>
      </c>
      <c r="AF9" s="16">
        <v>0.114064276136496</v>
      </c>
      <c r="AG9" s="16"/>
      <c r="AH9" s="16">
        <v>8.70586557483356E-2</v>
      </c>
      <c r="AI9" s="16">
        <v>7.65483671557214E-2</v>
      </c>
      <c r="AJ9" s="16"/>
      <c r="AK9" s="16">
        <v>0.108921716394125</v>
      </c>
      <c r="AL9" s="16">
        <v>7.3232099019825497E-2</v>
      </c>
      <c r="AM9" s="16"/>
      <c r="AN9" s="16">
        <v>9.3500589687836796E-2</v>
      </c>
      <c r="AO9" s="16">
        <v>9.2954433706110701E-2</v>
      </c>
      <c r="AP9" s="16"/>
      <c r="AQ9" s="16">
        <v>8.3279556786099301E-2</v>
      </c>
      <c r="AR9" s="16">
        <v>9.8462966498412505E-2</v>
      </c>
      <c r="AS9" s="16">
        <v>7.5636104915656199E-2</v>
      </c>
      <c r="AT9" s="16"/>
      <c r="AU9" s="16">
        <v>8.3415517385114796E-2</v>
      </c>
      <c r="AV9" s="16">
        <v>8.8566799138775895E-2</v>
      </c>
      <c r="AW9" s="16"/>
      <c r="AX9" s="16">
        <v>9.4129635797998101E-2</v>
      </c>
      <c r="AY9" s="16">
        <v>4.3592377409983001E-2</v>
      </c>
      <c r="AZ9" s="16"/>
      <c r="BA9" s="16">
        <v>0.106425383234237</v>
      </c>
      <c r="BB9" s="16">
        <v>8.6663955845611595E-2</v>
      </c>
      <c r="BC9" s="16"/>
      <c r="BD9" s="16">
        <v>9.1889021262867604E-2</v>
      </c>
      <c r="BE9" s="16">
        <v>0.101786484739503</v>
      </c>
    </row>
    <row r="10" spans="2:57" x14ac:dyDescent="0.35">
      <c r="B10" s="19" t="s">
        <v>599</v>
      </c>
      <c r="C10" s="16">
        <v>1.6709650983384401E-2</v>
      </c>
      <c r="D10" s="16">
        <v>1.9116418921059801E-2</v>
      </c>
      <c r="E10" s="16">
        <v>1.4590784854523199E-2</v>
      </c>
      <c r="F10" s="16"/>
      <c r="G10" s="16">
        <v>3.0145737170107701E-2</v>
      </c>
      <c r="H10" s="16">
        <v>2.5687002732392501E-2</v>
      </c>
      <c r="I10" s="16">
        <v>1.2259165469848701E-2</v>
      </c>
      <c r="J10" s="16">
        <v>1.31096872499587E-2</v>
      </c>
      <c r="K10" s="16">
        <v>1.1027124856983799E-2</v>
      </c>
      <c r="L10" s="16">
        <v>1.20095248550502E-2</v>
      </c>
      <c r="M10" s="16"/>
      <c r="N10" s="16">
        <v>1.1964705870339499E-2</v>
      </c>
      <c r="O10" s="16">
        <v>1.7039776586363801E-2</v>
      </c>
      <c r="P10" s="16">
        <v>1.87242229456622E-2</v>
      </c>
      <c r="Q10" s="16">
        <v>1.65716706496968E-2</v>
      </c>
      <c r="R10" s="16"/>
      <c r="S10" s="16">
        <v>1.7839391370778598E-2</v>
      </c>
      <c r="T10" s="16">
        <v>1.51707002241212E-2</v>
      </c>
      <c r="U10" s="16"/>
      <c r="V10" s="16">
        <v>1.98305332553168E-2</v>
      </c>
      <c r="W10" s="16">
        <v>1.5267448516774799E-2</v>
      </c>
      <c r="X10" s="16">
        <v>1.6663889325234299E-2</v>
      </c>
      <c r="Y10" s="16">
        <v>1.13510863595086E-2</v>
      </c>
      <c r="Z10" s="16"/>
      <c r="AA10" s="16">
        <v>1.8827405371230899E-2</v>
      </c>
      <c r="AB10" s="16">
        <v>1.4298708754684799E-2</v>
      </c>
      <c r="AC10" s="16">
        <v>0</v>
      </c>
      <c r="AD10" s="16">
        <v>1.3451793553931699E-2</v>
      </c>
      <c r="AE10" s="16">
        <v>3.7995146742307598E-2</v>
      </c>
      <c r="AF10" s="16">
        <v>1.7413449357458699E-2</v>
      </c>
      <c r="AG10" s="16"/>
      <c r="AH10" s="16">
        <v>1.41538923500332E-2</v>
      </c>
      <c r="AI10" s="16">
        <v>2.3142458218213799E-2</v>
      </c>
      <c r="AJ10" s="16"/>
      <c r="AK10" s="16">
        <v>1.2586285721541E-2</v>
      </c>
      <c r="AL10" s="16">
        <v>1.05296699813619E-2</v>
      </c>
      <c r="AM10" s="16"/>
      <c r="AN10" s="16">
        <v>1.70279310561764E-2</v>
      </c>
      <c r="AO10" s="16">
        <v>2.1708820560382001E-2</v>
      </c>
      <c r="AP10" s="16"/>
      <c r="AQ10" s="16">
        <v>4.0091340088112E-2</v>
      </c>
      <c r="AR10" s="16">
        <v>1.00853815308893E-2</v>
      </c>
      <c r="AS10" s="16">
        <v>8.9248652400860298E-3</v>
      </c>
      <c r="AT10" s="16"/>
      <c r="AU10" s="16">
        <v>1.5996851685303098E-2</v>
      </c>
      <c r="AV10" s="16">
        <v>1.78408208350277E-2</v>
      </c>
      <c r="AW10" s="16"/>
      <c r="AX10" s="16">
        <v>1.6152029208318999E-2</v>
      </c>
      <c r="AY10" s="16">
        <v>2.5137275051022201E-2</v>
      </c>
      <c r="AZ10" s="16"/>
      <c r="BA10" s="16">
        <v>1.6782238498149599E-2</v>
      </c>
      <c r="BB10" s="16">
        <v>0</v>
      </c>
      <c r="BC10" s="16"/>
      <c r="BD10" s="16">
        <v>1.20672414690744E-2</v>
      </c>
      <c r="BE10" s="16">
        <v>2.94083400002168E-2</v>
      </c>
    </row>
    <row r="11" spans="2:57" x14ac:dyDescent="0.35">
      <c r="B11" s="19" t="s">
        <v>600</v>
      </c>
      <c r="C11" s="16">
        <v>4.2602750892473097E-2</v>
      </c>
      <c r="D11" s="16">
        <v>3.9867837047293901E-2</v>
      </c>
      <c r="E11" s="16">
        <v>4.5607341776074402E-2</v>
      </c>
      <c r="F11" s="16"/>
      <c r="G11" s="16">
        <v>2.7489936171407301E-2</v>
      </c>
      <c r="H11" s="16">
        <v>5.7887223213172599E-2</v>
      </c>
      <c r="I11" s="16">
        <v>5.3502082121543497E-2</v>
      </c>
      <c r="J11" s="16">
        <v>1.8922537292433199E-2</v>
      </c>
      <c r="K11" s="16">
        <v>5.6055850018157098E-2</v>
      </c>
      <c r="L11" s="16">
        <v>3.7287038609121498E-2</v>
      </c>
      <c r="M11" s="16"/>
      <c r="N11" s="16">
        <v>2.6708072852571402E-2</v>
      </c>
      <c r="O11" s="16">
        <v>1.9925249298896299E-2</v>
      </c>
      <c r="P11" s="16">
        <v>5.4372359312513198E-2</v>
      </c>
      <c r="Q11" s="16">
        <v>5.4792649027153202E-2</v>
      </c>
      <c r="R11" s="16"/>
      <c r="S11" s="16">
        <v>4.1092085754996503E-2</v>
      </c>
      <c r="T11" s="16">
        <v>4.5308965712562398E-2</v>
      </c>
      <c r="U11" s="16"/>
      <c r="V11" s="16">
        <v>6.1076551781050599E-2</v>
      </c>
      <c r="W11" s="16">
        <v>4.2129167013063601E-2</v>
      </c>
      <c r="X11" s="16">
        <v>2.8382781786569201E-2</v>
      </c>
      <c r="Y11" s="16">
        <v>3.7224619635141502E-2</v>
      </c>
      <c r="Z11" s="16"/>
      <c r="AA11" s="16">
        <v>4.6606497634222803E-2</v>
      </c>
      <c r="AB11" s="16">
        <v>4.14912065071932E-2</v>
      </c>
      <c r="AC11" s="16">
        <v>6.4555847719924495E-2</v>
      </c>
      <c r="AD11" s="16">
        <v>3.9517837821397797E-2</v>
      </c>
      <c r="AE11" s="16">
        <v>1.8445982257713999E-2</v>
      </c>
      <c r="AF11" s="16">
        <v>2.05344520006874E-2</v>
      </c>
      <c r="AG11" s="16"/>
      <c r="AH11" s="16">
        <v>3.4993463119973402E-2</v>
      </c>
      <c r="AI11" s="16">
        <v>4.4382039392372299E-2</v>
      </c>
      <c r="AJ11" s="16"/>
      <c r="AK11" s="16">
        <v>3.2967448189666203E-2</v>
      </c>
      <c r="AL11" s="16">
        <v>4.6564252334380503E-2</v>
      </c>
      <c r="AM11" s="16"/>
      <c r="AN11" s="16">
        <v>3.1470064012745998E-2</v>
      </c>
      <c r="AO11" s="16">
        <v>4.6207131282632402E-2</v>
      </c>
      <c r="AP11" s="16"/>
      <c r="AQ11" s="16">
        <v>2.7488652903340901E-2</v>
      </c>
      <c r="AR11" s="16">
        <v>4.0669804724307299E-2</v>
      </c>
      <c r="AS11" s="16">
        <v>5.1115292838319101E-2</v>
      </c>
      <c r="AT11" s="16"/>
      <c r="AU11" s="16">
        <v>4.0224755831796001E-2</v>
      </c>
      <c r="AV11" s="16">
        <v>4.6146766756611099E-2</v>
      </c>
      <c r="AW11" s="16"/>
      <c r="AX11" s="16">
        <v>4.4757776791489901E-2</v>
      </c>
      <c r="AY11" s="16">
        <v>4.3199136110495001E-2</v>
      </c>
      <c r="AZ11" s="16"/>
      <c r="BA11" s="16">
        <v>4.9750607549055699E-2</v>
      </c>
      <c r="BB11" s="16">
        <v>8.3329795626534593E-3</v>
      </c>
      <c r="BC11" s="16"/>
      <c r="BD11" s="16">
        <v>4.9543869567093501E-2</v>
      </c>
      <c r="BE11" s="16">
        <v>4.4148047952529697E-2</v>
      </c>
    </row>
    <row r="12" spans="2:57" x14ac:dyDescent="0.35">
      <c r="B12" s="19" t="s">
        <v>601</v>
      </c>
      <c r="C12" s="16">
        <v>0.218536606849528</v>
      </c>
      <c r="D12" s="16">
        <v>0.26439119911095699</v>
      </c>
      <c r="E12" s="16">
        <v>0.17719991993354001</v>
      </c>
      <c r="F12" s="16"/>
      <c r="G12" s="16">
        <v>0.21389372187775399</v>
      </c>
      <c r="H12" s="16">
        <v>0.20077200624331201</v>
      </c>
      <c r="I12" s="16">
        <v>0.247863719299866</v>
      </c>
      <c r="J12" s="16">
        <v>0.24560654806030999</v>
      </c>
      <c r="K12" s="16">
        <v>0.23009556977012699</v>
      </c>
      <c r="L12" s="16">
        <v>0.18391844454800799</v>
      </c>
      <c r="M12" s="16"/>
      <c r="N12" s="16">
        <v>0.208675144079084</v>
      </c>
      <c r="O12" s="16">
        <v>0.209630333888353</v>
      </c>
      <c r="P12" s="16">
        <v>0.226084424980043</v>
      </c>
      <c r="Q12" s="16">
        <v>0.22120709612821801</v>
      </c>
      <c r="R12" s="16"/>
      <c r="S12" s="16">
        <v>0.21370104703874901</v>
      </c>
      <c r="T12" s="16">
        <v>0.228019336976758</v>
      </c>
      <c r="U12" s="16"/>
      <c r="V12" s="16">
        <v>0.18536583372212501</v>
      </c>
      <c r="W12" s="16">
        <v>0.22472455193167801</v>
      </c>
      <c r="X12" s="16">
        <v>0.24136676623331399</v>
      </c>
      <c r="Y12" s="16">
        <v>0.20062432260729199</v>
      </c>
      <c r="Z12" s="16"/>
      <c r="AA12" s="16">
        <v>0.19068742962211399</v>
      </c>
      <c r="AB12" s="16">
        <v>0.206492493135704</v>
      </c>
      <c r="AC12" s="16">
        <v>0.26317640534244702</v>
      </c>
      <c r="AD12" s="16">
        <v>0.24553552659792999</v>
      </c>
      <c r="AE12" s="16">
        <v>0.25916433083267998</v>
      </c>
      <c r="AF12" s="16">
        <v>0.19284243115286501</v>
      </c>
      <c r="AG12" s="16"/>
      <c r="AH12" s="16">
        <v>0.26025758166357499</v>
      </c>
      <c r="AI12" s="16">
        <v>0.19649486164192201</v>
      </c>
      <c r="AJ12" s="16"/>
      <c r="AK12" s="16">
        <v>0.22764746692629401</v>
      </c>
      <c r="AL12" s="16">
        <v>0.18722745741292601</v>
      </c>
      <c r="AM12" s="16"/>
      <c r="AN12" s="16">
        <v>0.23524421063905199</v>
      </c>
      <c r="AO12" s="16">
        <v>0.21466473739556</v>
      </c>
      <c r="AP12" s="16"/>
      <c r="AQ12" s="16">
        <v>0.28073165645723502</v>
      </c>
      <c r="AR12" s="16">
        <v>0.21980568607045101</v>
      </c>
      <c r="AS12" s="16">
        <v>0.19348977275572099</v>
      </c>
      <c r="AT12" s="16"/>
      <c r="AU12" s="16">
        <v>0.23096972585293499</v>
      </c>
      <c r="AV12" s="16">
        <v>0.20009512322487499</v>
      </c>
      <c r="AW12" s="16"/>
      <c r="AX12" s="16">
        <v>0.237611174012061</v>
      </c>
      <c r="AY12" s="16">
        <v>0.12875733409932599</v>
      </c>
      <c r="AZ12" s="16"/>
      <c r="BA12" s="16">
        <v>0.27925555512463701</v>
      </c>
      <c r="BB12" s="16">
        <v>0.209687008664383</v>
      </c>
      <c r="BC12" s="16"/>
      <c r="BD12" s="16">
        <v>0.243060008153449</v>
      </c>
      <c r="BE12" s="16">
        <v>0.23233737979664701</v>
      </c>
    </row>
    <row r="13" spans="2:57" x14ac:dyDescent="0.35">
      <c r="B13" s="19" t="s">
        <v>602</v>
      </c>
      <c r="C13" s="16">
        <v>0.31153223334137098</v>
      </c>
      <c r="D13" s="16">
        <v>0.31594805287595401</v>
      </c>
      <c r="E13" s="16">
        <v>0.304219209179449</v>
      </c>
      <c r="F13" s="16"/>
      <c r="G13" s="16">
        <v>0.28168016701841397</v>
      </c>
      <c r="H13" s="16">
        <v>0.357878627818418</v>
      </c>
      <c r="I13" s="16">
        <v>0.31555491119627999</v>
      </c>
      <c r="J13" s="16">
        <v>0.35123031330351101</v>
      </c>
      <c r="K13" s="16">
        <v>0.227917625593023</v>
      </c>
      <c r="L13" s="16">
        <v>0.32249983010722399</v>
      </c>
      <c r="M13" s="16"/>
      <c r="N13" s="16">
        <v>0.39034466848368399</v>
      </c>
      <c r="O13" s="16">
        <v>0.32900615423278201</v>
      </c>
      <c r="P13" s="16">
        <v>0.28236405361143202</v>
      </c>
      <c r="Q13" s="16">
        <v>0.28692963373389002</v>
      </c>
      <c r="R13" s="16"/>
      <c r="S13" s="16">
        <v>0.29565820943487298</v>
      </c>
      <c r="T13" s="16">
        <v>0.33753208630564502</v>
      </c>
      <c r="U13" s="16"/>
      <c r="V13" s="16">
        <v>0.224525748483067</v>
      </c>
      <c r="W13" s="16">
        <v>0.33956942981146598</v>
      </c>
      <c r="X13" s="16">
        <v>0.32960087948641498</v>
      </c>
      <c r="Y13" s="16">
        <v>0.45052129851827499</v>
      </c>
      <c r="Z13" s="16"/>
      <c r="AA13" s="16">
        <v>0.285177628460074</v>
      </c>
      <c r="AB13" s="16">
        <v>0.29421905092582901</v>
      </c>
      <c r="AC13" s="16">
        <v>0.35230944103515399</v>
      </c>
      <c r="AD13" s="16">
        <v>0.33511251846855999</v>
      </c>
      <c r="AE13" s="16">
        <v>0.35093873368441902</v>
      </c>
      <c r="AF13" s="16">
        <v>0.33728543786765602</v>
      </c>
      <c r="AG13" s="16"/>
      <c r="AH13" s="16">
        <v>0.33620558474957002</v>
      </c>
      <c r="AI13" s="16">
        <v>0.32961336265826002</v>
      </c>
      <c r="AJ13" s="16"/>
      <c r="AK13" s="16">
        <v>0.35172963449100397</v>
      </c>
      <c r="AL13" s="16">
        <v>0.31985470323906401</v>
      </c>
      <c r="AM13" s="16"/>
      <c r="AN13" s="16">
        <v>0.35849994696727</v>
      </c>
      <c r="AO13" s="16">
        <v>0.30300551799548098</v>
      </c>
      <c r="AP13" s="16"/>
      <c r="AQ13" s="16">
        <v>0.31448332852413602</v>
      </c>
      <c r="AR13" s="16">
        <v>0.30919084705669603</v>
      </c>
      <c r="AS13" s="16">
        <v>0.343499249055152</v>
      </c>
      <c r="AT13" s="16"/>
      <c r="AU13" s="16">
        <v>0.313613620052901</v>
      </c>
      <c r="AV13" s="16">
        <v>0.31452717982536199</v>
      </c>
      <c r="AW13" s="16"/>
      <c r="AX13" s="16">
        <v>0.34074098603223801</v>
      </c>
      <c r="AY13" s="16">
        <v>0.222490566067784</v>
      </c>
      <c r="AZ13" s="16"/>
      <c r="BA13" s="16">
        <v>0.34489830431456497</v>
      </c>
      <c r="BB13" s="16">
        <v>0.49261368483635898</v>
      </c>
      <c r="BC13" s="16"/>
      <c r="BD13" s="16">
        <v>0.39111507540902302</v>
      </c>
      <c r="BE13" s="16">
        <v>0.29566954588303701</v>
      </c>
    </row>
    <row r="14" spans="2:57" x14ac:dyDescent="0.35">
      <c r="B14" s="19" t="s">
        <v>603</v>
      </c>
      <c r="C14" s="16">
        <v>9.1536421879064397E-2</v>
      </c>
      <c r="D14" s="16">
        <v>8.8598869601705599E-2</v>
      </c>
      <c r="E14" s="16">
        <v>9.3932918568677207E-2</v>
      </c>
      <c r="F14" s="16"/>
      <c r="G14" s="16">
        <v>0.138212831414353</v>
      </c>
      <c r="H14" s="16">
        <v>0.14084814037636501</v>
      </c>
      <c r="I14" s="16">
        <v>0.11671992347745801</v>
      </c>
      <c r="J14" s="16">
        <v>6.8852136774192205E-2</v>
      </c>
      <c r="K14" s="16">
        <v>8.4699344751540395E-2</v>
      </c>
      <c r="L14" s="16">
        <v>2.5934526043645999E-2</v>
      </c>
      <c r="M14" s="16"/>
      <c r="N14" s="16">
        <v>7.7976692957329702E-2</v>
      </c>
      <c r="O14" s="16">
        <v>0.114818188258775</v>
      </c>
      <c r="P14" s="16">
        <v>8.6322558146406894E-2</v>
      </c>
      <c r="Q14" s="16">
        <v>8.9305853596673299E-2</v>
      </c>
      <c r="R14" s="16"/>
      <c r="S14" s="16">
        <v>8.6241794883905903E-2</v>
      </c>
      <c r="T14" s="16">
        <v>0.10044444030195</v>
      </c>
      <c r="U14" s="16"/>
      <c r="V14" s="16">
        <v>9.3020719871342403E-2</v>
      </c>
      <c r="W14" s="16">
        <v>9.1166477505045307E-2</v>
      </c>
      <c r="X14" s="16">
        <v>9.5819679344026201E-2</v>
      </c>
      <c r="Y14" s="16">
        <v>5.6587125695335701E-2</v>
      </c>
      <c r="Z14" s="16"/>
      <c r="AA14" s="16">
        <v>8.1857961781250696E-2</v>
      </c>
      <c r="AB14" s="16">
        <v>8.3275858451742193E-2</v>
      </c>
      <c r="AC14" s="16">
        <v>7.4482409236592606E-2</v>
      </c>
      <c r="AD14" s="16">
        <v>0.113824818653932</v>
      </c>
      <c r="AE14" s="16">
        <v>9.6661479810743203E-2</v>
      </c>
      <c r="AF14" s="16">
        <v>0.14730282420201901</v>
      </c>
      <c r="AG14" s="16"/>
      <c r="AH14" s="16">
        <v>9.8019280207968698E-2</v>
      </c>
      <c r="AI14" s="16">
        <v>7.8143340985680002E-2</v>
      </c>
      <c r="AJ14" s="16"/>
      <c r="AK14" s="16">
        <v>0.11061841018264</v>
      </c>
      <c r="AL14" s="16">
        <v>9.0011489432447897E-2</v>
      </c>
      <c r="AM14" s="16"/>
      <c r="AN14" s="16">
        <v>0.101718216476924</v>
      </c>
      <c r="AO14" s="16">
        <v>9.2789947432793798E-2</v>
      </c>
      <c r="AP14" s="16"/>
      <c r="AQ14" s="16">
        <v>8.2674027862208704E-2</v>
      </c>
      <c r="AR14" s="16">
        <v>7.0416449282322893E-2</v>
      </c>
      <c r="AS14" s="16">
        <v>0.12965883030329101</v>
      </c>
      <c r="AT14" s="16"/>
      <c r="AU14" s="16">
        <v>9.1009722713702002E-2</v>
      </c>
      <c r="AV14" s="16">
        <v>9.3756383989933703E-2</v>
      </c>
      <c r="AW14" s="16"/>
      <c r="AX14" s="16">
        <v>9.6059816875854506E-2</v>
      </c>
      <c r="AY14" s="16">
        <v>7.6979086158941903E-2</v>
      </c>
      <c r="AZ14" s="16"/>
      <c r="BA14" s="16">
        <v>0.120297822563386</v>
      </c>
      <c r="BB14" s="16">
        <v>8.9148287600291601E-2</v>
      </c>
      <c r="BC14" s="16"/>
      <c r="BD14" s="16">
        <v>8.6477293137233999E-2</v>
      </c>
      <c r="BE14" s="16">
        <v>0.115860731093732</v>
      </c>
    </row>
    <row r="15" spans="2:57" x14ac:dyDescent="0.35">
      <c r="B15" s="19" t="s">
        <v>102</v>
      </c>
      <c r="C15" s="16">
        <v>9.3296664904901794E-2</v>
      </c>
      <c r="D15" s="16">
        <v>8.7879054327999695E-2</v>
      </c>
      <c r="E15" s="16">
        <v>9.7065959752997505E-2</v>
      </c>
      <c r="F15" s="16"/>
      <c r="G15" s="16">
        <v>8.7282630444334999E-2</v>
      </c>
      <c r="H15" s="16">
        <v>7.5967515059029905E-2</v>
      </c>
      <c r="I15" s="16">
        <v>4.5230381914578698E-2</v>
      </c>
      <c r="J15" s="16">
        <v>7.1891071880653995E-2</v>
      </c>
      <c r="K15" s="16">
        <v>0.11185925689647</v>
      </c>
      <c r="L15" s="16">
        <v>0.15018358860832201</v>
      </c>
      <c r="M15" s="16"/>
      <c r="N15" s="16">
        <v>0.10198475446265701</v>
      </c>
      <c r="O15" s="16">
        <v>8.9989249599942395E-2</v>
      </c>
      <c r="P15" s="16">
        <v>8.3854902847910903E-2</v>
      </c>
      <c r="Q15" s="16">
        <v>0.10514493037696999</v>
      </c>
      <c r="R15" s="16"/>
      <c r="S15" s="16">
        <v>0.106273219635068</v>
      </c>
      <c r="T15" s="16">
        <v>7.1360107347374302E-2</v>
      </c>
      <c r="U15" s="16"/>
      <c r="V15" s="16">
        <v>0.11578508903061099</v>
      </c>
      <c r="W15" s="16">
        <v>8.2279825479859195E-2</v>
      </c>
      <c r="X15" s="16">
        <v>9.0360761842163004E-2</v>
      </c>
      <c r="Y15" s="16">
        <v>7.8048910938208704E-2</v>
      </c>
      <c r="Z15" s="16"/>
      <c r="AA15" s="16">
        <v>0.117329116551812</v>
      </c>
      <c r="AB15" s="16">
        <v>7.8402754450532602E-2</v>
      </c>
      <c r="AC15" s="16">
        <v>8.4633981532216795E-2</v>
      </c>
      <c r="AD15" s="16">
        <v>8.0262372468989499E-2</v>
      </c>
      <c r="AE15" s="16">
        <v>7.7666110266205304E-2</v>
      </c>
      <c r="AF15" s="16">
        <v>3.9535480864368297E-2</v>
      </c>
      <c r="AG15" s="16"/>
      <c r="AH15" s="16">
        <v>7.8941634285966497E-2</v>
      </c>
      <c r="AI15" s="16">
        <v>0.112653540551389</v>
      </c>
      <c r="AJ15" s="16"/>
      <c r="AK15" s="16">
        <v>7.8020276084473997E-2</v>
      </c>
      <c r="AL15" s="16">
        <v>0.13015685764089099</v>
      </c>
      <c r="AM15" s="16"/>
      <c r="AN15" s="16">
        <v>7.0724995946562397E-2</v>
      </c>
      <c r="AO15" s="16">
        <v>0.10173388006409199</v>
      </c>
      <c r="AP15" s="16"/>
      <c r="AQ15" s="16">
        <v>8.4073010673219706E-2</v>
      </c>
      <c r="AR15" s="16">
        <v>8.7486107920027395E-2</v>
      </c>
      <c r="AS15" s="16">
        <v>8.9074413661570706E-2</v>
      </c>
      <c r="AT15" s="16"/>
      <c r="AU15" s="16">
        <v>8.3827597492405606E-2</v>
      </c>
      <c r="AV15" s="16">
        <v>0.102309372812912</v>
      </c>
      <c r="AW15" s="16"/>
      <c r="AX15" s="16">
        <v>7.5765010792939694E-2</v>
      </c>
      <c r="AY15" s="16">
        <v>0.15673511700717899</v>
      </c>
      <c r="AZ15" s="16"/>
      <c r="BA15" s="16">
        <v>3.5612360184594898E-2</v>
      </c>
      <c r="BB15" s="16">
        <v>2.9876030720956601E-2</v>
      </c>
      <c r="BC15" s="16"/>
      <c r="BD15" s="16">
        <v>5.6044253121528498E-2</v>
      </c>
      <c r="BE15" s="16">
        <v>9.18224045411936E-2</v>
      </c>
    </row>
    <row r="16" spans="2:57" x14ac:dyDescent="0.35">
      <c r="B16" s="19" t="s">
        <v>110</v>
      </c>
      <c r="C16" s="20">
        <v>0.14068731463921899</v>
      </c>
      <c r="D16" s="20">
        <v>9.7410518869102597E-2</v>
      </c>
      <c r="E16" s="20">
        <v>0.18306212750404299</v>
      </c>
      <c r="F16" s="20"/>
      <c r="G16" s="20">
        <v>6.7505082272970099E-2</v>
      </c>
      <c r="H16" s="20">
        <v>5.7944133131321698E-2</v>
      </c>
      <c r="I16" s="20">
        <v>9.8157822973995598E-2</v>
      </c>
      <c r="J16" s="20">
        <v>0.152595906385635</v>
      </c>
      <c r="K16" s="20">
        <v>0.19235429691393499</v>
      </c>
      <c r="L16" s="20">
        <v>0.236069869146904</v>
      </c>
      <c r="M16" s="20"/>
      <c r="N16" s="20">
        <v>9.6328610548584701E-2</v>
      </c>
      <c r="O16" s="20">
        <v>0.14684133481478101</v>
      </c>
      <c r="P16" s="20">
        <v>0.141926548364848</v>
      </c>
      <c r="Q16" s="20">
        <v>0.16498661679687701</v>
      </c>
      <c r="R16" s="20"/>
      <c r="S16" s="20">
        <v>0.165244453910212</v>
      </c>
      <c r="T16" s="20">
        <v>9.9383571991527905E-2</v>
      </c>
      <c r="U16" s="20"/>
      <c r="V16" s="20">
        <v>0.22469821077900701</v>
      </c>
      <c r="W16" s="20">
        <v>0.12371770713767601</v>
      </c>
      <c r="X16" s="20">
        <v>9.4638328081036699E-2</v>
      </c>
      <c r="Y16" s="20">
        <v>0.1161575439546</v>
      </c>
      <c r="Z16" s="20"/>
      <c r="AA16" s="20">
        <v>0.18575547428315101</v>
      </c>
      <c r="AB16" s="20">
        <v>0.166478217442286</v>
      </c>
      <c r="AC16" s="20">
        <v>0.1131348880822</v>
      </c>
      <c r="AD16" s="20">
        <v>7.8870969725643503E-2</v>
      </c>
      <c r="AE16" s="20">
        <v>7.4070829924789305E-2</v>
      </c>
      <c r="AF16" s="20">
        <v>0.13102164841844899</v>
      </c>
      <c r="AG16" s="20"/>
      <c r="AH16" s="20">
        <v>9.0369907874576993E-2</v>
      </c>
      <c r="AI16" s="20">
        <v>0.13902202939644101</v>
      </c>
      <c r="AJ16" s="20"/>
      <c r="AK16" s="20">
        <v>7.7508762010254903E-2</v>
      </c>
      <c r="AL16" s="20">
        <v>0.14242347093910299</v>
      </c>
      <c r="AM16" s="20"/>
      <c r="AN16" s="20">
        <v>9.1814045213433101E-2</v>
      </c>
      <c r="AO16" s="20">
        <v>0.12693553156294801</v>
      </c>
      <c r="AP16" s="20"/>
      <c r="AQ16" s="20">
        <v>8.7178426705648696E-2</v>
      </c>
      <c r="AR16" s="20">
        <v>0.163882756916894</v>
      </c>
      <c r="AS16" s="20">
        <v>0.108601471230204</v>
      </c>
      <c r="AT16" s="20"/>
      <c r="AU16" s="20">
        <v>0.140942208985843</v>
      </c>
      <c r="AV16" s="20">
        <v>0.136757553416502</v>
      </c>
      <c r="AW16" s="20"/>
      <c r="AX16" s="20">
        <v>9.4783570489100494E-2</v>
      </c>
      <c r="AY16" s="20">
        <v>0.30310910809526898</v>
      </c>
      <c r="AZ16" s="20"/>
      <c r="BA16" s="20">
        <v>4.6977728531374802E-2</v>
      </c>
      <c r="BB16" s="20">
        <v>8.3678052769744798E-2</v>
      </c>
      <c r="BC16" s="20"/>
      <c r="BD16" s="20">
        <v>6.9803237879730598E-2</v>
      </c>
      <c r="BE16" s="20">
        <v>8.8967065993139999E-2</v>
      </c>
    </row>
    <row r="17" spans="2:2" x14ac:dyDescent="0.35">
      <c r="B17" s="21"/>
    </row>
    <row r="18" spans="2:2" x14ac:dyDescent="0.35">
      <c r="B18" t="s">
        <v>874</v>
      </c>
    </row>
    <row r="19" spans="2:2" x14ac:dyDescent="0.35">
      <c r="B19" t="s">
        <v>526</v>
      </c>
    </row>
    <row r="21" spans="2:2" x14ac:dyDescent="0.35">
      <c r="B21"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0-000000000000}">
  <dimension ref="B2:BE25"/>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604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ht="43.5" customHeight="1" x14ac:dyDescent="0.35">
      <c r="B9" s="19" t="s">
        <v>605</v>
      </c>
      <c r="C9" s="16">
        <v>0.21601617911367699</v>
      </c>
      <c r="D9" s="16">
        <v>0.198786598957332</v>
      </c>
      <c r="E9" s="16">
        <v>0.232850522710873</v>
      </c>
      <c r="F9" s="16"/>
      <c r="G9" s="16">
        <v>0.21412117514818299</v>
      </c>
      <c r="H9" s="16">
        <v>0.22161260510229899</v>
      </c>
      <c r="I9" s="16">
        <v>0.17149324023460899</v>
      </c>
      <c r="J9" s="16">
        <v>0.25991358559870098</v>
      </c>
      <c r="K9" s="16">
        <v>0.15034879156061501</v>
      </c>
      <c r="L9" s="16">
        <v>0.26549267717781599</v>
      </c>
      <c r="M9" s="16"/>
      <c r="N9" s="16">
        <v>0.240717633361239</v>
      </c>
      <c r="O9" s="16">
        <v>0.21988383771924999</v>
      </c>
      <c r="P9" s="16">
        <v>0.20693945755760099</v>
      </c>
      <c r="Q9" s="16">
        <v>0.20960211690578501</v>
      </c>
      <c r="R9" s="16"/>
      <c r="S9" s="16">
        <v>0.23998624668351101</v>
      </c>
      <c r="T9" s="16">
        <v>0.17860298139061001</v>
      </c>
      <c r="U9" s="16"/>
      <c r="V9" s="16">
        <v>0.227154117879557</v>
      </c>
      <c r="W9" s="16">
        <v>0.24511201647837699</v>
      </c>
      <c r="X9" s="16">
        <v>0.18165189380512201</v>
      </c>
      <c r="Y9" s="16">
        <v>0.13622763195211801</v>
      </c>
      <c r="Z9" s="16"/>
      <c r="AA9" s="16">
        <v>0.25090639368102002</v>
      </c>
      <c r="AB9" s="16">
        <v>0.26222675784723498</v>
      </c>
      <c r="AC9" s="16">
        <v>0.20339995527579999</v>
      </c>
      <c r="AD9" s="16">
        <v>0.14658257213644399</v>
      </c>
      <c r="AE9" s="16">
        <v>0.146761672681674</v>
      </c>
      <c r="AF9" s="16">
        <v>0.22902981361779901</v>
      </c>
      <c r="AG9" s="16"/>
      <c r="AH9" s="16">
        <v>0.19454994595938099</v>
      </c>
      <c r="AI9" s="16">
        <v>0.23590450919177899</v>
      </c>
      <c r="AJ9" s="16"/>
      <c r="AK9" s="16">
        <v>0.19257922161563101</v>
      </c>
      <c r="AL9" s="16">
        <v>0.26159823957546102</v>
      </c>
      <c r="AM9" s="16"/>
      <c r="AN9" s="16">
        <v>0.19803274416109301</v>
      </c>
      <c r="AO9" s="16">
        <v>0.22666400846781501</v>
      </c>
      <c r="AP9" s="16"/>
      <c r="AQ9" s="16">
        <v>0.21638710075633799</v>
      </c>
      <c r="AR9" s="16">
        <v>0.21842866717671899</v>
      </c>
      <c r="AS9" s="16">
        <v>0.19583121873348699</v>
      </c>
      <c r="AT9" s="16"/>
      <c r="AU9" s="16">
        <v>0.22133578232870099</v>
      </c>
      <c r="AV9" s="16">
        <v>0.21352960410949001</v>
      </c>
      <c r="AW9" s="16"/>
      <c r="AX9" s="16">
        <v>0.212800433049849</v>
      </c>
      <c r="AY9" s="16">
        <v>0.23091105230416001</v>
      </c>
      <c r="AZ9" s="16"/>
      <c r="BA9" s="16">
        <v>0.15321222842190399</v>
      </c>
      <c r="BB9" s="16">
        <v>9.5470046692121294E-2</v>
      </c>
      <c r="BC9" s="16"/>
      <c r="BD9" s="16">
        <v>0.15781228943140399</v>
      </c>
      <c r="BE9" s="16">
        <v>0.212271608929813</v>
      </c>
    </row>
    <row r="10" spans="2:57" x14ac:dyDescent="0.35">
      <c r="B10" s="19" t="s">
        <v>407</v>
      </c>
      <c r="C10" s="16">
        <v>3.8974594712773598E-2</v>
      </c>
      <c r="D10" s="16">
        <v>4.7513834979931502E-2</v>
      </c>
      <c r="E10" s="16">
        <v>3.1260009298935201E-2</v>
      </c>
      <c r="F10" s="16"/>
      <c r="G10" s="16">
        <v>2.4344919382460601E-2</v>
      </c>
      <c r="H10" s="16">
        <v>1.76050996688468E-2</v>
      </c>
      <c r="I10" s="16">
        <v>2.3188089430336699E-2</v>
      </c>
      <c r="J10" s="16">
        <v>5.91531385147906E-2</v>
      </c>
      <c r="K10" s="16">
        <v>5.3464463123553803E-2</v>
      </c>
      <c r="L10" s="16">
        <v>5.1024703362109597E-2</v>
      </c>
      <c r="M10" s="16"/>
      <c r="N10" s="16">
        <v>5.0346497432038999E-2</v>
      </c>
      <c r="O10" s="16">
        <v>3.74835611429752E-2</v>
      </c>
      <c r="P10" s="16">
        <v>2.8002495005307399E-2</v>
      </c>
      <c r="Q10" s="16">
        <v>4.97838514684577E-2</v>
      </c>
      <c r="R10" s="16"/>
      <c r="S10" s="16">
        <v>5.4192610256969899E-2</v>
      </c>
      <c r="T10" s="16">
        <v>1.6386422574677699E-2</v>
      </c>
      <c r="U10" s="16"/>
      <c r="V10" s="16">
        <v>1.2370388718514201E-2</v>
      </c>
      <c r="W10" s="16">
        <v>3.1077345315817899E-2</v>
      </c>
      <c r="X10" s="16">
        <v>6.4408056562878402E-2</v>
      </c>
      <c r="Y10" s="16">
        <v>8.6819994591807906E-2</v>
      </c>
      <c r="Z10" s="16"/>
      <c r="AA10" s="16">
        <v>2.5565805743530599E-2</v>
      </c>
      <c r="AB10" s="16">
        <v>4.4875615546069003E-2</v>
      </c>
      <c r="AC10" s="16">
        <v>3.6830843914079897E-2</v>
      </c>
      <c r="AD10" s="16">
        <v>4.0770333008424503E-2</v>
      </c>
      <c r="AE10" s="16">
        <v>5.8789872718076397E-2</v>
      </c>
      <c r="AF10" s="16">
        <v>0.110733517006619</v>
      </c>
      <c r="AG10" s="16"/>
      <c r="AH10" s="16">
        <v>4.0352743915729898E-2</v>
      </c>
      <c r="AI10" s="16">
        <v>5.4996552673268501E-2</v>
      </c>
      <c r="AJ10" s="16"/>
      <c r="AK10" s="16">
        <v>3.4047625073691003E-2</v>
      </c>
      <c r="AL10" s="16">
        <v>5.05057827202249E-2</v>
      </c>
      <c r="AM10" s="16"/>
      <c r="AN10" s="16">
        <v>4.03069773398761E-2</v>
      </c>
      <c r="AO10" s="16">
        <v>4.2887285966881197E-2</v>
      </c>
      <c r="AP10" s="16"/>
      <c r="AQ10" s="16">
        <v>5.93138113806157E-2</v>
      </c>
      <c r="AR10" s="16">
        <v>3.3655699836748203E-2</v>
      </c>
      <c r="AS10" s="16">
        <v>3.7924906962526102E-2</v>
      </c>
      <c r="AT10" s="16"/>
      <c r="AU10" s="16">
        <v>4.76882501061811E-2</v>
      </c>
      <c r="AV10" s="16">
        <v>2.9398093653836999E-2</v>
      </c>
      <c r="AW10" s="16"/>
      <c r="AX10" s="16">
        <v>3.5672304116325999E-2</v>
      </c>
      <c r="AY10" s="16">
        <v>7.0322773659763096E-2</v>
      </c>
      <c r="AZ10" s="16"/>
      <c r="BA10" s="16">
        <v>3.8239715671864002E-2</v>
      </c>
      <c r="BB10" s="16">
        <v>4.4645205671230898E-2</v>
      </c>
      <c r="BC10" s="16"/>
      <c r="BD10" s="16">
        <v>3.5935585178471903E-2</v>
      </c>
      <c r="BE10" s="16">
        <v>5.2103103461343503E-2</v>
      </c>
    </row>
    <row r="11" spans="2:57" x14ac:dyDescent="0.35">
      <c r="B11" s="19" t="s">
        <v>373</v>
      </c>
      <c r="C11" s="16">
        <v>4.8100329675656403E-2</v>
      </c>
      <c r="D11" s="16">
        <v>4.21228312827297E-2</v>
      </c>
      <c r="E11" s="16">
        <v>5.4231048071804198E-2</v>
      </c>
      <c r="F11" s="16"/>
      <c r="G11" s="16">
        <v>2.4381010995622499E-2</v>
      </c>
      <c r="H11" s="16">
        <v>6.5213598699036604E-2</v>
      </c>
      <c r="I11" s="16">
        <v>6.7658846756872795E-2</v>
      </c>
      <c r="J11" s="16">
        <v>4.9964312475196601E-2</v>
      </c>
      <c r="K11" s="16">
        <v>3.1085718470082999E-2</v>
      </c>
      <c r="L11" s="16">
        <v>4.42330755262825E-2</v>
      </c>
      <c r="M11" s="16"/>
      <c r="N11" s="16">
        <v>4.82268802148033E-2</v>
      </c>
      <c r="O11" s="16">
        <v>5.2746392079215103E-2</v>
      </c>
      <c r="P11" s="16">
        <v>4.2515258350170899E-2</v>
      </c>
      <c r="Q11" s="16">
        <v>5.2934150263675997E-2</v>
      </c>
      <c r="R11" s="16"/>
      <c r="S11" s="16">
        <v>4.3948305501989998E-2</v>
      </c>
      <c r="T11" s="16">
        <v>5.4849541017471297E-2</v>
      </c>
      <c r="U11" s="16"/>
      <c r="V11" s="16">
        <v>4.2559656103870101E-2</v>
      </c>
      <c r="W11" s="16">
        <v>4.6218390478734099E-2</v>
      </c>
      <c r="X11" s="16">
        <v>5.2163832408071098E-2</v>
      </c>
      <c r="Y11" s="16">
        <v>6.8616947212122303E-2</v>
      </c>
      <c r="Z11" s="16"/>
      <c r="AA11" s="16">
        <v>4.5036413726550102E-2</v>
      </c>
      <c r="AB11" s="16">
        <v>3.2148025196444302E-2</v>
      </c>
      <c r="AC11" s="16">
        <v>5.6467422508147701E-2</v>
      </c>
      <c r="AD11" s="16">
        <v>6.1897475418393799E-2</v>
      </c>
      <c r="AE11" s="16">
        <v>6.1370174453361501E-2</v>
      </c>
      <c r="AF11" s="16">
        <v>1.8719738671135099E-2</v>
      </c>
      <c r="AG11" s="16"/>
      <c r="AH11" s="16">
        <v>4.1392209458597402E-2</v>
      </c>
      <c r="AI11" s="16">
        <v>4.8456612802475402E-2</v>
      </c>
      <c r="AJ11" s="16"/>
      <c r="AK11" s="16">
        <v>4.88224463298296E-2</v>
      </c>
      <c r="AL11" s="16">
        <v>4.4688247697077001E-2</v>
      </c>
      <c r="AM11" s="16"/>
      <c r="AN11" s="16">
        <v>5.0545533851276102E-2</v>
      </c>
      <c r="AO11" s="16">
        <v>5.1711757215409E-2</v>
      </c>
      <c r="AP11" s="16"/>
      <c r="AQ11" s="16">
        <v>6.97902870559588E-2</v>
      </c>
      <c r="AR11" s="16">
        <v>3.9148114561495501E-2</v>
      </c>
      <c r="AS11" s="16">
        <v>5.0737458249411699E-2</v>
      </c>
      <c r="AT11" s="16"/>
      <c r="AU11" s="16">
        <v>4.7253722848825598E-2</v>
      </c>
      <c r="AV11" s="16">
        <v>4.99376839699298E-2</v>
      </c>
      <c r="AW11" s="16"/>
      <c r="AX11" s="16">
        <v>5.0673834205244503E-2</v>
      </c>
      <c r="AY11" s="16">
        <v>4.1679750331737202E-2</v>
      </c>
      <c r="AZ11" s="16"/>
      <c r="BA11" s="16">
        <v>6.1539588767968001E-2</v>
      </c>
      <c r="BB11" s="16">
        <v>5.1073828770576001E-2</v>
      </c>
      <c r="BC11" s="16"/>
      <c r="BD11" s="16">
        <v>4.2516912335994403E-2</v>
      </c>
      <c r="BE11" s="16">
        <v>6.2613248868401195E-2</v>
      </c>
    </row>
    <row r="12" spans="2:57" x14ac:dyDescent="0.35">
      <c r="B12" s="19" t="s">
        <v>374</v>
      </c>
      <c r="C12" s="16">
        <v>4.8637065750871997E-2</v>
      </c>
      <c r="D12" s="16">
        <v>5.1852015723369102E-2</v>
      </c>
      <c r="E12" s="16">
        <v>4.6061707608246502E-2</v>
      </c>
      <c r="F12" s="16"/>
      <c r="G12" s="16">
        <v>9.7127460706940102E-2</v>
      </c>
      <c r="H12" s="16">
        <v>4.3106842375068302E-2</v>
      </c>
      <c r="I12" s="16">
        <v>2.84553245024846E-2</v>
      </c>
      <c r="J12" s="16">
        <v>2.3753449015268099E-2</v>
      </c>
      <c r="K12" s="16">
        <v>6.7382135513610206E-2</v>
      </c>
      <c r="L12" s="16">
        <v>4.4915897197598399E-2</v>
      </c>
      <c r="M12" s="16"/>
      <c r="N12" s="16">
        <v>5.2837781715663203E-2</v>
      </c>
      <c r="O12" s="16">
        <v>3.7944254646302501E-2</v>
      </c>
      <c r="P12" s="16">
        <v>3.3122254277030201E-2</v>
      </c>
      <c r="Q12" s="16">
        <v>7.9875654245229799E-2</v>
      </c>
      <c r="R12" s="16"/>
      <c r="S12" s="16">
        <v>5.0216824512695997E-2</v>
      </c>
      <c r="T12" s="16">
        <v>4.67373766093062E-2</v>
      </c>
      <c r="U12" s="16"/>
      <c r="V12" s="16">
        <v>4.0459129279054401E-2</v>
      </c>
      <c r="W12" s="16">
        <v>3.0602060348013101E-2</v>
      </c>
      <c r="X12" s="16">
        <v>7.3644282315099299E-2</v>
      </c>
      <c r="Y12" s="16">
        <v>7.9963405412877803E-2</v>
      </c>
      <c r="Z12" s="16"/>
      <c r="AA12" s="16">
        <v>3.4148844701295603E-2</v>
      </c>
      <c r="AB12" s="16">
        <v>4.3858269148728202E-2</v>
      </c>
      <c r="AC12" s="16">
        <v>4.2319465512121401E-2</v>
      </c>
      <c r="AD12" s="16">
        <v>7.5319520208780896E-2</v>
      </c>
      <c r="AE12" s="16">
        <v>7.4673537406987706E-2</v>
      </c>
      <c r="AF12" s="16">
        <v>1.8902512587997598E-2</v>
      </c>
      <c r="AG12" s="16"/>
      <c r="AH12" s="16">
        <v>5.3094122954451699E-2</v>
      </c>
      <c r="AI12" s="16">
        <v>4.5488748425229701E-2</v>
      </c>
      <c r="AJ12" s="16"/>
      <c r="AK12" s="16">
        <v>4.0625444390947098E-2</v>
      </c>
      <c r="AL12" s="16">
        <v>3.7535033478779602E-2</v>
      </c>
      <c r="AM12" s="16"/>
      <c r="AN12" s="16">
        <v>4.0469089736709499E-2</v>
      </c>
      <c r="AO12" s="16">
        <v>5.6981383003518501E-2</v>
      </c>
      <c r="AP12" s="16"/>
      <c r="AQ12" s="16">
        <v>8.42598733394503E-2</v>
      </c>
      <c r="AR12" s="16">
        <v>4.3554675621790703E-2</v>
      </c>
      <c r="AS12" s="16">
        <v>3.0062104190949099E-2</v>
      </c>
      <c r="AT12" s="16"/>
      <c r="AU12" s="16">
        <v>4.1199105854002001E-2</v>
      </c>
      <c r="AV12" s="16">
        <v>5.82431487122878E-2</v>
      </c>
      <c r="AW12" s="16"/>
      <c r="AX12" s="16">
        <v>4.8784927314603599E-2</v>
      </c>
      <c r="AY12" s="16">
        <v>4.7587295074321398E-2</v>
      </c>
      <c r="AZ12" s="16"/>
      <c r="BA12" s="16">
        <v>6.3236733303999995E-2</v>
      </c>
      <c r="BB12" s="16">
        <v>4.76009467857356E-2</v>
      </c>
      <c r="BC12" s="16"/>
      <c r="BD12" s="16">
        <v>5.8550696341354298E-2</v>
      </c>
      <c r="BE12" s="16">
        <v>5.4559773019212401E-2</v>
      </c>
    </row>
    <row r="13" spans="2:57" x14ac:dyDescent="0.35">
      <c r="B13" s="19" t="s">
        <v>408</v>
      </c>
      <c r="C13" s="16">
        <v>5.2631841606885499E-2</v>
      </c>
      <c r="D13" s="16">
        <v>4.3009907228499601E-2</v>
      </c>
      <c r="E13" s="16">
        <v>6.2260142906411998E-2</v>
      </c>
      <c r="F13" s="16"/>
      <c r="G13" s="16">
        <v>4.0950542839217903E-2</v>
      </c>
      <c r="H13" s="16">
        <v>5.5158607993822398E-2</v>
      </c>
      <c r="I13" s="16">
        <v>5.2993893805533397E-2</v>
      </c>
      <c r="J13" s="16">
        <v>6.59623771267141E-2</v>
      </c>
      <c r="K13" s="16">
        <v>5.6460034131139002E-2</v>
      </c>
      <c r="L13" s="16">
        <v>4.3877865836234702E-2</v>
      </c>
      <c r="M13" s="16"/>
      <c r="N13" s="16">
        <v>5.8239951687934499E-2</v>
      </c>
      <c r="O13" s="16">
        <v>4.0419510071832802E-2</v>
      </c>
      <c r="P13" s="16">
        <v>7.0526729268511307E-2</v>
      </c>
      <c r="Q13" s="16">
        <v>3.0523978005185401E-2</v>
      </c>
      <c r="R13" s="16"/>
      <c r="S13" s="16">
        <v>5.9097731060265099E-2</v>
      </c>
      <c r="T13" s="16">
        <v>4.3394600304238501E-2</v>
      </c>
      <c r="U13" s="16"/>
      <c r="V13" s="16">
        <v>2.3822211079057101E-2</v>
      </c>
      <c r="W13" s="16">
        <v>5.3026528530419198E-2</v>
      </c>
      <c r="X13" s="16">
        <v>7.6410120004956505E-2</v>
      </c>
      <c r="Y13" s="16">
        <v>5.2952283450162903E-2</v>
      </c>
      <c r="Z13" s="16"/>
      <c r="AA13" s="16">
        <v>5.0483360562777801E-2</v>
      </c>
      <c r="AB13" s="16">
        <v>3.23911269280341E-2</v>
      </c>
      <c r="AC13" s="16">
        <v>7.6525170991210603E-2</v>
      </c>
      <c r="AD13" s="16">
        <v>5.9147123565590799E-2</v>
      </c>
      <c r="AE13" s="16">
        <v>4.6342149005903097E-2</v>
      </c>
      <c r="AF13" s="16">
        <v>9.5020848178691497E-2</v>
      </c>
      <c r="AG13" s="16"/>
      <c r="AH13" s="16">
        <v>4.9717375171945501E-2</v>
      </c>
      <c r="AI13" s="16">
        <v>6.7316605171821406E-2</v>
      </c>
      <c r="AJ13" s="16"/>
      <c r="AK13" s="16">
        <v>4.1154338751098002E-2</v>
      </c>
      <c r="AL13" s="16">
        <v>7.3067813995345898E-2</v>
      </c>
      <c r="AM13" s="16"/>
      <c r="AN13" s="16">
        <v>4.0966896759593897E-2</v>
      </c>
      <c r="AO13" s="16">
        <v>6.8018515335185298E-2</v>
      </c>
      <c r="AP13" s="16"/>
      <c r="AQ13" s="16">
        <v>6.1546941843386202E-2</v>
      </c>
      <c r="AR13" s="16">
        <v>5.5262706858663899E-2</v>
      </c>
      <c r="AS13" s="16">
        <v>4.1810603083906599E-2</v>
      </c>
      <c r="AT13" s="16"/>
      <c r="AU13" s="16">
        <v>4.8278825771011301E-2</v>
      </c>
      <c r="AV13" s="16">
        <v>5.8676148627425997E-2</v>
      </c>
      <c r="AW13" s="16"/>
      <c r="AX13" s="16">
        <v>5.2827068777355303E-2</v>
      </c>
      <c r="AY13" s="16">
        <v>6.19704642258294E-2</v>
      </c>
      <c r="AZ13" s="16"/>
      <c r="BA13" s="16">
        <v>5.9782226862858702E-2</v>
      </c>
      <c r="BB13" s="16">
        <v>6.1454216045831803E-2</v>
      </c>
      <c r="BC13" s="16"/>
      <c r="BD13" s="16">
        <v>4.9377927071366602E-2</v>
      </c>
      <c r="BE13" s="16">
        <v>3.8046179904318397E-2</v>
      </c>
    </row>
    <row r="14" spans="2:57" x14ac:dyDescent="0.35">
      <c r="B14" s="19" t="s">
        <v>376</v>
      </c>
      <c r="C14" s="16">
        <v>0.121737993528264</v>
      </c>
      <c r="D14" s="16">
        <v>0.12710786573179</v>
      </c>
      <c r="E14" s="16">
        <v>0.116554573112069</v>
      </c>
      <c r="F14" s="16"/>
      <c r="G14" s="16">
        <v>9.7361907567683301E-2</v>
      </c>
      <c r="H14" s="16">
        <v>0.11444941855212</v>
      </c>
      <c r="I14" s="16">
        <v>0.164067566532721</v>
      </c>
      <c r="J14" s="16">
        <v>9.5524320131079296E-2</v>
      </c>
      <c r="K14" s="16">
        <v>0.13742400638251001</v>
      </c>
      <c r="L14" s="16">
        <v>0.116643850128769</v>
      </c>
      <c r="M14" s="16"/>
      <c r="N14" s="16">
        <v>0.119594758101319</v>
      </c>
      <c r="O14" s="16">
        <v>0.109855840443735</v>
      </c>
      <c r="P14" s="16">
        <v>0.142963561265953</v>
      </c>
      <c r="Q14" s="16">
        <v>9.9523156228914805E-2</v>
      </c>
      <c r="R14" s="16"/>
      <c r="S14" s="16">
        <v>0.117243014670662</v>
      </c>
      <c r="T14" s="16">
        <v>0.12974014825623301</v>
      </c>
      <c r="U14" s="16"/>
      <c r="V14" s="16">
        <v>0.121190594586521</v>
      </c>
      <c r="W14" s="16">
        <v>0.131940314748003</v>
      </c>
      <c r="X14" s="16">
        <v>0.11676449751434501</v>
      </c>
      <c r="Y14" s="16">
        <v>7.0901602168990802E-2</v>
      </c>
      <c r="Z14" s="16"/>
      <c r="AA14" s="16">
        <v>0.140567266029649</v>
      </c>
      <c r="AB14" s="16">
        <v>0.13222433543263001</v>
      </c>
      <c r="AC14" s="16">
        <v>0.117558439938134</v>
      </c>
      <c r="AD14" s="16">
        <v>0.101592300641837</v>
      </c>
      <c r="AE14" s="16">
        <v>8.59140461340724E-2</v>
      </c>
      <c r="AF14" s="16">
        <v>8.0033058403792198E-2</v>
      </c>
      <c r="AG14" s="16"/>
      <c r="AH14" s="16">
        <v>0.10623732749603</v>
      </c>
      <c r="AI14" s="16">
        <v>0.127642790948097</v>
      </c>
      <c r="AJ14" s="16"/>
      <c r="AK14" s="16">
        <v>0.123072198928768</v>
      </c>
      <c r="AL14" s="16">
        <v>9.2473911295149702E-2</v>
      </c>
      <c r="AM14" s="16"/>
      <c r="AN14" s="16">
        <v>0.11491061094318</v>
      </c>
      <c r="AO14" s="16">
        <v>0.11381521122659601</v>
      </c>
      <c r="AP14" s="16"/>
      <c r="AQ14" s="16">
        <v>8.9864068105578704E-2</v>
      </c>
      <c r="AR14" s="16">
        <v>0.156702368421691</v>
      </c>
      <c r="AS14" s="16">
        <v>8.95547164870307E-2</v>
      </c>
      <c r="AT14" s="16"/>
      <c r="AU14" s="16">
        <v>0.112764735229732</v>
      </c>
      <c r="AV14" s="16">
        <v>0.13442913540555099</v>
      </c>
      <c r="AW14" s="16"/>
      <c r="AX14" s="16">
        <v>0.12763199876870199</v>
      </c>
      <c r="AY14" s="16">
        <v>0.109747515407195</v>
      </c>
      <c r="AZ14" s="16"/>
      <c r="BA14" s="16">
        <v>0.12761912237269901</v>
      </c>
      <c r="BB14" s="16">
        <v>0.104757635459598</v>
      </c>
      <c r="BC14" s="16"/>
      <c r="BD14" s="16">
        <v>0.15088823138278801</v>
      </c>
      <c r="BE14" s="16">
        <v>0.12219015888157</v>
      </c>
    </row>
    <row r="15" spans="2:57" x14ac:dyDescent="0.35">
      <c r="B15" s="19" t="s">
        <v>377</v>
      </c>
      <c r="C15" s="16">
        <v>5.45831423410362E-2</v>
      </c>
      <c r="D15" s="16">
        <v>4.0546864034117003E-2</v>
      </c>
      <c r="E15" s="16">
        <v>6.8413631289905505E-2</v>
      </c>
      <c r="F15" s="16"/>
      <c r="G15" s="16">
        <v>8.6688128964134997E-2</v>
      </c>
      <c r="H15" s="16">
        <v>7.5844072235129498E-2</v>
      </c>
      <c r="I15" s="16">
        <v>6.5046320335365407E-2</v>
      </c>
      <c r="J15" s="16">
        <v>5.0125071080274197E-2</v>
      </c>
      <c r="K15" s="16">
        <v>5.3036914431821201E-2</v>
      </c>
      <c r="L15" s="16">
        <v>1.45448918464524E-2</v>
      </c>
      <c r="M15" s="16"/>
      <c r="N15" s="16">
        <v>3.8552697725851202E-2</v>
      </c>
      <c r="O15" s="16">
        <v>5.2989840976694499E-2</v>
      </c>
      <c r="P15" s="16">
        <v>6.2293639137491301E-2</v>
      </c>
      <c r="Q15" s="16">
        <v>5.5023683443679403E-2</v>
      </c>
      <c r="R15" s="16"/>
      <c r="S15" s="16">
        <v>4.8590449398219902E-2</v>
      </c>
      <c r="T15" s="16">
        <v>6.4176245969030904E-2</v>
      </c>
      <c r="U15" s="16"/>
      <c r="V15" s="16">
        <v>5.0355715819214102E-2</v>
      </c>
      <c r="W15" s="16">
        <v>5.1558185586193898E-2</v>
      </c>
      <c r="X15" s="16">
        <v>5.8254412146090798E-2</v>
      </c>
      <c r="Y15" s="16">
        <v>8.0055089884032704E-2</v>
      </c>
      <c r="Z15" s="16"/>
      <c r="AA15" s="16">
        <v>5.6106283567568603E-2</v>
      </c>
      <c r="AB15" s="16">
        <v>4.3536163453142998E-2</v>
      </c>
      <c r="AC15" s="16">
        <v>5.6758967348426601E-2</v>
      </c>
      <c r="AD15" s="16">
        <v>7.2510739861022494E-2</v>
      </c>
      <c r="AE15" s="16">
        <v>4.3848482414936399E-2</v>
      </c>
      <c r="AF15" s="16">
        <v>0</v>
      </c>
      <c r="AG15" s="16"/>
      <c r="AH15" s="16">
        <v>4.3971551140116402E-2</v>
      </c>
      <c r="AI15" s="16">
        <v>4.0831886196129603E-2</v>
      </c>
      <c r="AJ15" s="16"/>
      <c r="AK15" s="16">
        <v>3.69459626664689E-2</v>
      </c>
      <c r="AL15" s="16">
        <v>5.8181882248107997E-2</v>
      </c>
      <c r="AM15" s="16"/>
      <c r="AN15" s="16">
        <v>4.3778369833394497E-2</v>
      </c>
      <c r="AO15" s="16">
        <v>4.9197044872307499E-2</v>
      </c>
      <c r="AP15" s="16"/>
      <c r="AQ15" s="16">
        <v>5.5102128788948199E-2</v>
      </c>
      <c r="AR15" s="16">
        <v>6.2327697152861301E-2</v>
      </c>
      <c r="AS15" s="16">
        <v>4.9375762242824403E-2</v>
      </c>
      <c r="AT15" s="16"/>
      <c r="AU15" s="16">
        <v>5.9097451351266497E-2</v>
      </c>
      <c r="AV15" s="16">
        <v>5.0222931979683298E-2</v>
      </c>
      <c r="AW15" s="16"/>
      <c r="AX15" s="16">
        <v>5.3372551495662501E-2</v>
      </c>
      <c r="AY15" s="16">
        <v>6.5683822768059494E-2</v>
      </c>
      <c r="AZ15" s="16"/>
      <c r="BA15" s="16">
        <v>6.6340481209994306E-2</v>
      </c>
      <c r="BB15" s="16">
        <v>5.8303336658986002E-2</v>
      </c>
      <c r="BC15" s="16"/>
      <c r="BD15" s="16">
        <v>5.3520920923685697E-2</v>
      </c>
      <c r="BE15" s="16">
        <v>5.6625166245689001E-2</v>
      </c>
    </row>
    <row r="16" spans="2:57" x14ac:dyDescent="0.35">
      <c r="B16" s="19" t="s">
        <v>409</v>
      </c>
      <c r="C16" s="16">
        <v>7.8338282800058903E-2</v>
      </c>
      <c r="D16" s="16">
        <v>0.103025819588986</v>
      </c>
      <c r="E16" s="16">
        <v>5.5702115562812203E-2</v>
      </c>
      <c r="F16" s="16"/>
      <c r="G16" s="16">
        <v>8.3622394160313904E-2</v>
      </c>
      <c r="H16" s="16">
        <v>7.3810770743964596E-2</v>
      </c>
      <c r="I16" s="16">
        <v>9.2462503846923699E-2</v>
      </c>
      <c r="J16" s="16">
        <v>0.10099337615861601</v>
      </c>
      <c r="K16" s="16">
        <v>6.2990148122260198E-2</v>
      </c>
      <c r="L16" s="16">
        <v>6.3141706129633102E-2</v>
      </c>
      <c r="M16" s="16"/>
      <c r="N16" s="16">
        <v>8.4128731251455396E-2</v>
      </c>
      <c r="O16" s="16">
        <v>6.1138456683135403E-2</v>
      </c>
      <c r="P16" s="16">
        <v>5.29997253401037E-2</v>
      </c>
      <c r="Q16" s="16">
        <v>0.129890663676729</v>
      </c>
      <c r="R16" s="16"/>
      <c r="S16" s="16">
        <v>6.5420728913365797E-2</v>
      </c>
      <c r="T16" s="16">
        <v>9.8624188125351495E-2</v>
      </c>
      <c r="U16" s="16"/>
      <c r="V16" s="16">
        <v>4.8035319691534899E-2</v>
      </c>
      <c r="W16" s="16">
        <v>8.3588631608511099E-2</v>
      </c>
      <c r="X16" s="16">
        <v>9.3122055434638196E-2</v>
      </c>
      <c r="Y16" s="16">
        <v>0.107305612456356</v>
      </c>
      <c r="Z16" s="16"/>
      <c r="AA16" s="16">
        <v>5.8078591545565897E-2</v>
      </c>
      <c r="AB16" s="16">
        <v>7.6941063483563693E-2</v>
      </c>
      <c r="AC16" s="16">
        <v>9.5859912694051294E-2</v>
      </c>
      <c r="AD16" s="16">
        <v>9.4251274120657605E-2</v>
      </c>
      <c r="AE16" s="16">
        <v>0.110174169816516</v>
      </c>
      <c r="AF16" s="16">
        <v>8.3562642392630504E-2</v>
      </c>
      <c r="AG16" s="16"/>
      <c r="AH16" s="16">
        <v>8.5490931913111703E-2</v>
      </c>
      <c r="AI16" s="16">
        <v>8.9402866169779299E-2</v>
      </c>
      <c r="AJ16" s="16"/>
      <c r="AK16" s="16">
        <v>8.9877418032426604E-2</v>
      </c>
      <c r="AL16" s="16">
        <v>9.0951837493980905E-2</v>
      </c>
      <c r="AM16" s="16"/>
      <c r="AN16" s="16">
        <v>8.7933552106249896E-2</v>
      </c>
      <c r="AO16" s="16">
        <v>8.7048720007740998E-2</v>
      </c>
      <c r="AP16" s="16"/>
      <c r="AQ16" s="16">
        <v>9.05980152508047E-2</v>
      </c>
      <c r="AR16" s="16">
        <v>6.6815124599345799E-2</v>
      </c>
      <c r="AS16" s="16">
        <v>0.104290106706174</v>
      </c>
      <c r="AT16" s="16"/>
      <c r="AU16" s="16">
        <v>7.2410913759489604E-2</v>
      </c>
      <c r="AV16" s="16">
        <v>8.6685233346617693E-2</v>
      </c>
      <c r="AW16" s="16"/>
      <c r="AX16" s="16">
        <v>8.1864977482956805E-2</v>
      </c>
      <c r="AY16" s="16">
        <v>5.7626643240687503E-2</v>
      </c>
      <c r="AZ16" s="16"/>
      <c r="BA16" s="16">
        <v>0.10628349609293</v>
      </c>
      <c r="BB16" s="16">
        <v>0.12601686398046999</v>
      </c>
      <c r="BC16" s="16"/>
      <c r="BD16" s="16">
        <v>0.117893079115109</v>
      </c>
      <c r="BE16" s="16">
        <v>6.8830989253886005E-2</v>
      </c>
    </row>
    <row r="17" spans="2:57" x14ac:dyDescent="0.35">
      <c r="B17" s="19" t="s">
        <v>410</v>
      </c>
      <c r="C17" s="16">
        <v>7.0879219978359401E-2</v>
      </c>
      <c r="D17" s="16">
        <v>9.2988772641554002E-2</v>
      </c>
      <c r="E17" s="16">
        <v>5.0613813931426797E-2</v>
      </c>
      <c r="F17" s="16"/>
      <c r="G17" s="16">
        <v>9.4715590304203803E-2</v>
      </c>
      <c r="H17" s="16">
        <v>6.7334102960163802E-2</v>
      </c>
      <c r="I17" s="16">
        <v>9.5418345221327402E-2</v>
      </c>
      <c r="J17" s="16">
        <v>3.7180758618688498E-2</v>
      </c>
      <c r="K17" s="16">
        <v>8.3357726154266704E-2</v>
      </c>
      <c r="L17" s="16">
        <v>5.6705594165389998E-2</v>
      </c>
      <c r="M17" s="16"/>
      <c r="N17" s="16">
        <v>6.9601487192554504E-2</v>
      </c>
      <c r="O17" s="16">
        <v>0.101774665175299</v>
      </c>
      <c r="P17" s="16">
        <v>6.4660423607134407E-2</v>
      </c>
      <c r="Q17" s="16">
        <v>5.4867230175741098E-2</v>
      </c>
      <c r="R17" s="16"/>
      <c r="S17" s="16">
        <v>5.8405787938337402E-2</v>
      </c>
      <c r="T17" s="16">
        <v>8.9342172418281504E-2</v>
      </c>
      <c r="U17" s="16"/>
      <c r="V17" s="16">
        <v>6.3955588360935206E-2</v>
      </c>
      <c r="W17" s="16">
        <v>6.8032518475412501E-2</v>
      </c>
      <c r="X17" s="16">
        <v>8.1551930516692794E-2</v>
      </c>
      <c r="Y17" s="16">
        <v>6.2245621903179199E-2</v>
      </c>
      <c r="Z17" s="16"/>
      <c r="AA17" s="16">
        <v>6.0530156472190802E-2</v>
      </c>
      <c r="AB17" s="16">
        <v>7.2767160558929997E-2</v>
      </c>
      <c r="AC17" s="16">
        <v>6.12847643800098E-2</v>
      </c>
      <c r="AD17" s="16">
        <v>6.6087818339926399E-2</v>
      </c>
      <c r="AE17" s="16">
        <v>0.113398334832084</v>
      </c>
      <c r="AF17" s="16">
        <v>0.13011237216067301</v>
      </c>
      <c r="AG17" s="16"/>
      <c r="AH17" s="16">
        <v>8.4627198315867694E-2</v>
      </c>
      <c r="AI17" s="16">
        <v>6.6373511961219503E-2</v>
      </c>
      <c r="AJ17" s="16"/>
      <c r="AK17" s="16">
        <v>9.3692330160931606E-2</v>
      </c>
      <c r="AL17" s="16">
        <v>5.3968237855195403E-2</v>
      </c>
      <c r="AM17" s="16"/>
      <c r="AN17" s="16">
        <v>8.6967396830004998E-2</v>
      </c>
      <c r="AO17" s="16">
        <v>7.1175639470219099E-2</v>
      </c>
      <c r="AP17" s="16"/>
      <c r="AQ17" s="16">
        <v>5.2380968658939098E-2</v>
      </c>
      <c r="AR17" s="16">
        <v>7.3642830999451098E-2</v>
      </c>
      <c r="AS17" s="16">
        <v>9.2592700606912007E-2</v>
      </c>
      <c r="AT17" s="16"/>
      <c r="AU17" s="16">
        <v>7.9470761474088394E-2</v>
      </c>
      <c r="AV17" s="16">
        <v>5.6955779618232401E-2</v>
      </c>
      <c r="AW17" s="16"/>
      <c r="AX17" s="16">
        <v>7.4247047585732404E-2</v>
      </c>
      <c r="AY17" s="16">
        <v>5.1552172757323898E-2</v>
      </c>
      <c r="AZ17" s="16"/>
      <c r="BA17" s="16">
        <v>8.2214133004356704E-2</v>
      </c>
      <c r="BB17" s="16">
        <v>0.115507310694187</v>
      </c>
      <c r="BC17" s="16"/>
      <c r="BD17" s="16">
        <v>7.5613083137731907E-2</v>
      </c>
      <c r="BE17" s="16">
        <v>8.1667601625453903E-2</v>
      </c>
    </row>
    <row r="18" spans="2:57" x14ac:dyDescent="0.35">
      <c r="B18" s="19" t="s">
        <v>411</v>
      </c>
      <c r="C18" s="16">
        <v>3.5537715965852402E-2</v>
      </c>
      <c r="D18" s="16">
        <v>4.7885343826067399E-2</v>
      </c>
      <c r="E18" s="16">
        <v>2.41807852760479E-2</v>
      </c>
      <c r="F18" s="16"/>
      <c r="G18" s="16">
        <v>4.3032628593817498E-2</v>
      </c>
      <c r="H18" s="16">
        <v>6.5243298592041199E-2</v>
      </c>
      <c r="I18" s="16">
        <v>2.1500687215509798E-2</v>
      </c>
      <c r="J18" s="16">
        <v>4.12280408762856E-2</v>
      </c>
      <c r="K18" s="16">
        <v>3.7128496351819203E-2</v>
      </c>
      <c r="L18" s="16">
        <v>1.1439857638193799E-2</v>
      </c>
      <c r="M18" s="16"/>
      <c r="N18" s="16">
        <v>4.2500929767264099E-2</v>
      </c>
      <c r="O18" s="16">
        <v>5.3929304988710798E-2</v>
      </c>
      <c r="P18" s="16">
        <v>3.5764895201742003E-2</v>
      </c>
      <c r="Q18" s="16">
        <v>1.41835932119935E-2</v>
      </c>
      <c r="R18" s="16"/>
      <c r="S18" s="16">
        <v>3.3881046150868899E-2</v>
      </c>
      <c r="T18" s="16">
        <v>3.8393848834125402E-2</v>
      </c>
      <c r="U18" s="16"/>
      <c r="V18" s="16">
        <v>1.8195545173413499E-2</v>
      </c>
      <c r="W18" s="16">
        <v>4.8330031630423299E-2</v>
      </c>
      <c r="X18" s="16">
        <v>3.3313913008053697E-2</v>
      </c>
      <c r="Y18" s="16">
        <v>4.1038699822556098E-2</v>
      </c>
      <c r="Z18" s="16"/>
      <c r="AA18" s="16">
        <v>1.9998756935760999E-2</v>
      </c>
      <c r="AB18" s="16">
        <v>4.41019557477383E-2</v>
      </c>
      <c r="AC18" s="16">
        <v>3.6458718299886297E-2</v>
      </c>
      <c r="AD18" s="16">
        <v>6.2783264709525194E-2</v>
      </c>
      <c r="AE18" s="16">
        <v>2.4681368075991899E-2</v>
      </c>
      <c r="AF18" s="16">
        <v>2.24938109762685E-2</v>
      </c>
      <c r="AG18" s="16"/>
      <c r="AH18" s="16">
        <v>5.38919972536245E-2</v>
      </c>
      <c r="AI18" s="16">
        <v>3.3029343557949002E-2</v>
      </c>
      <c r="AJ18" s="16"/>
      <c r="AK18" s="16">
        <v>5.01866648661045E-2</v>
      </c>
      <c r="AL18" s="16">
        <v>3.6638114439708498E-2</v>
      </c>
      <c r="AM18" s="16"/>
      <c r="AN18" s="16">
        <v>5.2210225011309098E-2</v>
      </c>
      <c r="AO18" s="16">
        <v>2.68887548275786E-2</v>
      </c>
      <c r="AP18" s="16"/>
      <c r="AQ18" s="16">
        <v>3.2942037405054601E-2</v>
      </c>
      <c r="AR18" s="16">
        <v>2.2869282120987398E-2</v>
      </c>
      <c r="AS18" s="16">
        <v>6.5248713204234796E-2</v>
      </c>
      <c r="AT18" s="16"/>
      <c r="AU18" s="16">
        <v>3.5608891077531797E-2</v>
      </c>
      <c r="AV18" s="16">
        <v>3.6075079178687998E-2</v>
      </c>
      <c r="AW18" s="16"/>
      <c r="AX18" s="16">
        <v>4.2111625256418997E-2</v>
      </c>
      <c r="AY18" s="16">
        <v>8.1385164697771392E-3</v>
      </c>
      <c r="AZ18" s="16"/>
      <c r="BA18" s="16">
        <v>4.5948410173473203E-2</v>
      </c>
      <c r="BB18" s="16">
        <v>6.4341574265652707E-2</v>
      </c>
      <c r="BC18" s="16"/>
      <c r="BD18" s="16">
        <v>5.5970305609719599E-2</v>
      </c>
      <c r="BE18" s="16">
        <v>2.4556984753736601E-2</v>
      </c>
    </row>
    <row r="19" spans="2:57" ht="43.5" customHeight="1" x14ac:dyDescent="0.35">
      <c r="B19" s="19" t="s">
        <v>412</v>
      </c>
      <c r="C19" s="16">
        <v>0.11252741367675601</v>
      </c>
      <c r="D19" s="16">
        <v>0.126393046324172</v>
      </c>
      <c r="E19" s="16">
        <v>9.5917433131381402E-2</v>
      </c>
      <c r="F19" s="16"/>
      <c r="G19" s="16">
        <v>0.14682297714377801</v>
      </c>
      <c r="H19" s="16">
        <v>0.15138579682443601</v>
      </c>
      <c r="I19" s="16">
        <v>0.176998675989575</v>
      </c>
      <c r="J19" s="16">
        <v>0.100829394401295</v>
      </c>
      <c r="K19" s="16">
        <v>9.9146858571607502E-2</v>
      </c>
      <c r="L19" s="16">
        <v>2.93328779696049E-2</v>
      </c>
      <c r="M19" s="16"/>
      <c r="N19" s="16">
        <v>7.0631885355540602E-2</v>
      </c>
      <c r="O19" s="16">
        <v>0.100188266949135</v>
      </c>
      <c r="P19" s="16">
        <v>0.123996981597295</v>
      </c>
      <c r="Q19" s="16">
        <v>0.13474557389690001</v>
      </c>
      <c r="R19" s="16"/>
      <c r="S19" s="16">
        <v>9.3941103585857902E-2</v>
      </c>
      <c r="T19" s="16">
        <v>0.13843872364447901</v>
      </c>
      <c r="U19" s="16"/>
      <c r="V19" s="16">
        <v>0.15104184840014101</v>
      </c>
      <c r="W19" s="16">
        <v>0.101385378997882</v>
      </c>
      <c r="X19" s="16">
        <v>8.9294677356295801E-2</v>
      </c>
      <c r="Y19" s="16">
        <v>0.14500219085525301</v>
      </c>
      <c r="Z19" s="16"/>
      <c r="AA19" s="16">
        <v>0.111382735060112</v>
      </c>
      <c r="AB19" s="16">
        <v>9.3984234181670498E-2</v>
      </c>
      <c r="AC19" s="16">
        <v>8.8180285049952303E-2</v>
      </c>
      <c r="AD19" s="16">
        <v>0.12807823421349199</v>
      </c>
      <c r="AE19" s="16">
        <v>0.14299495242999899</v>
      </c>
      <c r="AF19" s="16">
        <v>0.115771525840047</v>
      </c>
      <c r="AG19" s="16"/>
      <c r="AH19" s="16">
        <v>0.12536991039887199</v>
      </c>
      <c r="AI19" s="16">
        <v>9.6473737939775206E-2</v>
      </c>
      <c r="AJ19" s="16"/>
      <c r="AK19" s="16">
        <v>0.141390780525781</v>
      </c>
      <c r="AL19" s="16">
        <v>9.83295806163203E-2</v>
      </c>
      <c r="AM19" s="16"/>
      <c r="AN19" s="16">
        <v>0.123863362727551</v>
      </c>
      <c r="AO19" s="16">
        <v>0.110204593903937</v>
      </c>
      <c r="AP19" s="16"/>
      <c r="AQ19" s="16">
        <v>9.4975484801852694E-2</v>
      </c>
      <c r="AR19" s="16">
        <v>9.2730243326666295E-2</v>
      </c>
      <c r="AS19" s="16">
        <v>0.16043195208150199</v>
      </c>
      <c r="AT19" s="16"/>
      <c r="AU19" s="16">
        <v>0.11205657752135099</v>
      </c>
      <c r="AV19" s="16">
        <v>0.112471924139361</v>
      </c>
      <c r="AW19" s="16"/>
      <c r="AX19" s="16">
        <v>0.121875390893785</v>
      </c>
      <c r="AY19" s="16">
        <v>7.4099290787238398E-2</v>
      </c>
      <c r="AZ19" s="16"/>
      <c r="BA19" s="16">
        <v>0.159942220626242</v>
      </c>
      <c r="BB19" s="16">
        <v>0.14999838715237901</v>
      </c>
      <c r="BC19" s="16"/>
      <c r="BD19" s="16">
        <v>0.121221793880138</v>
      </c>
      <c r="BE19" s="16">
        <v>0.13321247045249601</v>
      </c>
    </row>
    <row r="20" spans="2:57" x14ac:dyDescent="0.35">
      <c r="B20" s="19" t="s">
        <v>220</v>
      </c>
      <c r="C20" s="20">
        <v>0.122036220849808</v>
      </c>
      <c r="D20" s="20">
        <v>7.8767099681450806E-2</v>
      </c>
      <c r="E20" s="20">
        <v>0.16195421710008601</v>
      </c>
      <c r="F20" s="20"/>
      <c r="G20" s="20">
        <v>4.6831264193643703E-2</v>
      </c>
      <c r="H20" s="20">
        <v>4.9235786253071498E-2</v>
      </c>
      <c r="I20" s="20">
        <v>4.0716506128741399E-2</v>
      </c>
      <c r="J20" s="20">
        <v>0.11537217600309101</v>
      </c>
      <c r="K20" s="20">
        <v>0.16817470718671501</v>
      </c>
      <c r="L20" s="20">
        <v>0.25864700302191601</v>
      </c>
      <c r="M20" s="20"/>
      <c r="N20" s="20">
        <v>0.124620766194336</v>
      </c>
      <c r="O20" s="20">
        <v>0.13164606912371499</v>
      </c>
      <c r="P20" s="20">
        <v>0.13621457939166001</v>
      </c>
      <c r="Q20" s="20">
        <v>8.9046348477707399E-2</v>
      </c>
      <c r="R20" s="20"/>
      <c r="S20" s="20">
        <v>0.13507615132725601</v>
      </c>
      <c r="T20" s="20">
        <v>0.101313750856196</v>
      </c>
      <c r="U20" s="20"/>
      <c r="V20" s="20">
        <v>0.20085988490818699</v>
      </c>
      <c r="W20" s="20">
        <v>0.109128597802213</v>
      </c>
      <c r="X20" s="20">
        <v>7.94203289277568E-2</v>
      </c>
      <c r="Y20" s="20">
        <v>6.88709202905428E-2</v>
      </c>
      <c r="Z20" s="20"/>
      <c r="AA20" s="20">
        <v>0.14719539197397899</v>
      </c>
      <c r="AB20" s="20">
        <v>0.120945292475814</v>
      </c>
      <c r="AC20" s="20">
        <v>0.12835605408817999</v>
      </c>
      <c r="AD20" s="20">
        <v>9.0979343775904997E-2</v>
      </c>
      <c r="AE20" s="20">
        <v>9.1051240030396594E-2</v>
      </c>
      <c r="AF20" s="20">
        <v>9.5620160164347406E-2</v>
      </c>
      <c r="AG20" s="20"/>
      <c r="AH20" s="20">
        <v>0.121304686022272</v>
      </c>
      <c r="AI20" s="20">
        <v>9.40828349624767E-2</v>
      </c>
      <c r="AJ20" s="20"/>
      <c r="AK20" s="20">
        <v>0.10760556865832301</v>
      </c>
      <c r="AL20" s="20">
        <v>0.10206131858464899</v>
      </c>
      <c r="AM20" s="20"/>
      <c r="AN20" s="20">
        <v>0.12001524069976199</v>
      </c>
      <c r="AO20" s="20">
        <v>9.5407085702811895E-2</v>
      </c>
      <c r="AP20" s="20"/>
      <c r="AQ20" s="20">
        <v>9.2839282613073101E-2</v>
      </c>
      <c r="AR20" s="20">
        <v>0.134862589323579</v>
      </c>
      <c r="AS20" s="20">
        <v>8.2139757451041698E-2</v>
      </c>
      <c r="AT20" s="20"/>
      <c r="AU20" s="20">
        <v>0.12283498267782</v>
      </c>
      <c r="AV20" s="20">
        <v>0.11337523725889501</v>
      </c>
      <c r="AW20" s="20"/>
      <c r="AX20" s="20">
        <v>9.8137841053363595E-2</v>
      </c>
      <c r="AY20" s="20">
        <v>0.18068070297390701</v>
      </c>
      <c r="AZ20" s="20"/>
      <c r="BA20" s="20">
        <v>3.5641643491708903E-2</v>
      </c>
      <c r="BB20" s="20">
        <v>8.0830647823232502E-2</v>
      </c>
      <c r="BC20" s="20"/>
      <c r="BD20" s="20">
        <v>8.0699175592237202E-2</v>
      </c>
      <c r="BE20" s="20">
        <v>9.3322714604079704E-2</v>
      </c>
    </row>
    <row r="21" spans="2:57" x14ac:dyDescent="0.35">
      <c r="B21" s="21"/>
    </row>
    <row r="22" spans="2:57" x14ac:dyDescent="0.35">
      <c r="B22" t="s">
        <v>874</v>
      </c>
    </row>
    <row r="23" spans="2:57" x14ac:dyDescent="0.35">
      <c r="B23" t="s">
        <v>526</v>
      </c>
    </row>
    <row r="25" spans="2:57" x14ac:dyDescent="0.35">
      <c r="B25"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0-000000000000}">
  <dimension ref="B2:BE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606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91</v>
      </c>
      <c r="C9" s="16">
        <v>0.15787162290276199</v>
      </c>
      <c r="D9" s="16">
        <v>0.20812741730292</v>
      </c>
      <c r="E9" s="16">
        <v>0.11018961641953</v>
      </c>
      <c r="F9" s="16"/>
      <c r="G9" s="16">
        <v>0.264153308417164</v>
      </c>
      <c r="H9" s="16">
        <v>0.35800077849463002</v>
      </c>
      <c r="I9" s="16">
        <v>0.19648762155585001</v>
      </c>
      <c r="J9" s="16">
        <v>0.13721846642083399</v>
      </c>
      <c r="K9" s="16">
        <v>3.3409635876325901E-2</v>
      </c>
      <c r="L9" s="16">
        <v>1.12986430367668E-2</v>
      </c>
      <c r="M9" s="16"/>
      <c r="N9" s="16">
        <v>0.15497108490723899</v>
      </c>
      <c r="O9" s="16">
        <v>0.11832644668285799</v>
      </c>
      <c r="P9" s="16">
        <v>0.170399819767941</v>
      </c>
      <c r="Q9" s="16">
        <v>0.17426485026697799</v>
      </c>
      <c r="R9" s="16"/>
      <c r="S9" s="16">
        <v>0.12252895822690101</v>
      </c>
      <c r="T9" s="16">
        <v>0.21281055804895799</v>
      </c>
      <c r="U9" s="16"/>
      <c r="V9" s="16">
        <v>0.17995578337634699</v>
      </c>
      <c r="W9" s="16">
        <v>0.131543391443046</v>
      </c>
      <c r="X9" s="16">
        <v>0.16984308653102601</v>
      </c>
      <c r="Y9" s="16">
        <v>0.17475646813689</v>
      </c>
      <c r="Z9" s="16"/>
      <c r="AA9" s="16">
        <v>0.16871396943776301</v>
      </c>
      <c r="AB9" s="16">
        <v>0.14385916573583701</v>
      </c>
      <c r="AC9" s="16">
        <v>0.10475791392115601</v>
      </c>
      <c r="AD9" s="16">
        <v>0.16797012353962101</v>
      </c>
      <c r="AE9" s="16">
        <v>0.15834325421147799</v>
      </c>
      <c r="AF9" s="16">
        <v>0.20043206361629801</v>
      </c>
      <c r="AG9" s="16"/>
      <c r="AH9" s="16">
        <v>0.175551926099282</v>
      </c>
      <c r="AI9" s="16">
        <v>0.155690354126961</v>
      </c>
      <c r="AJ9" s="16"/>
      <c r="AK9" s="16">
        <v>0.19316524460637</v>
      </c>
      <c r="AL9" s="16">
        <v>0.14765473024959699</v>
      </c>
      <c r="AM9" s="16"/>
      <c r="AN9" s="16">
        <v>0.17028007209152099</v>
      </c>
      <c r="AO9" s="16">
        <v>0.172693586441791</v>
      </c>
      <c r="AP9" s="16"/>
      <c r="AQ9" s="16">
        <v>0.119352718761357</v>
      </c>
      <c r="AR9" s="16">
        <v>0.136329659106427</v>
      </c>
      <c r="AS9" s="16">
        <v>0.21788453904618699</v>
      </c>
      <c r="AT9" s="16"/>
      <c r="AU9" s="16">
        <v>0.16173752369220301</v>
      </c>
      <c r="AV9" s="16">
        <v>0.156080060568</v>
      </c>
      <c r="AW9" s="16"/>
      <c r="AX9" s="16">
        <v>0.17924302189472999</v>
      </c>
      <c r="AY9" s="16">
        <v>6.4187304597527806E-2</v>
      </c>
      <c r="AZ9" s="16"/>
      <c r="BA9" s="16">
        <v>0.21903689455640801</v>
      </c>
      <c r="BB9" s="16">
        <v>0.21562529487202001</v>
      </c>
      <c r="BC9" s="16"/>
      <c r="BD9" s="16">
        <v>0.17201546931908501</v>
      </c>
      <c r="BE9" s="16">
        <v>0.15920614838862901</v>
      </c>
    </row>
    <row r="10" spans="2:57" x14ac:dyDescent="0.35">
      <c r="B10" s="19" t="s">
        <v>92</v>
      </c>
      <c r="C10" s="16">
        <v>0.31102468182621101</v>
      </c>
      <c r="D10" s="16">
        <v>0.336196535654808</v>
      </c>
      <c r="E10" s="16">
        <v>0.28794460724113402</v>
      </c>
      <c r="F10" s="16"/>
      <c r="G10" s="16">
        <v>0.39464098640990902</v>
      </c>
      <c r="H10" s="16">
        <v>0.32536959404105698</v>
      </c>
      <c r="I10" s="16">
        <v>0.39572247388557402</v>
      </c>
      <c r="J10" s="16">
        <v>0.36699105174674201</v>
      </c>
      <c r="K10" s="16">
        <v>0.27467392572464999</v>
      </c>
      <c r="L10" s="16">
        <v>0.17129142079313001</v>
      </c>
      <c r="M10" s="16"/>
      <c r="N10" s="16">
        <v>0.29395167369998498</v>
      </c>
      <c r="O10" s="16">
        <v>0.36330966412861998</v>
      </c>
      <c r="P10" s="16">
        <v>0.27807453130821502</v>
      </c>
      <c r="Q10" s="16">
        <v>0.33058901726308498</v>
      </c>
      <c r="R10" s="16"/>
      <c r="S10" s="16">
        <v>0.32077464689295598</v>
      </c>
      <c r="T10" s="16">
        <v>0.29613344321297802</v>
      </c>
      <c r="U10" s="16"/>
      <c r="V10" s="16">
        <v>0.26721747758279002</v>
      </c>
      <c r="W10" s="16">
        <v>0.325495287187411</v>
      </c>
      <c r="X10" s="16">
        <v>0.32484358914294498</v>
      </c>
      <c r="Y10" s="16">
        <v>0.34540469461456802</v>
      </c>
      <c r="Z10" s="16"/>
      <c r="AA10" s="16">
        <v>0.30199677609208597</v>
      </c>
      <c r="AB10" s="16">
        <v>0.28201940574281498</v>
      </c>
      <c r="AC10" s="16">
        <v>0.29906338149511602</v>
      </c>
      <c r="AD10" s="16">
        <v>0.35614872224866601</v>
      </c>
      <c r="AE10" s="16">
        <v>0.32809213420548999</v>
      </c>
      <c r="AF10" s="16">
        <v>0.26996932053724498</v>
      </c>
      <c r="AG10" s="16"/>
      <c r="AH10" s="16">
        <v>0.33244229233707201</v>
      </c>
      <c r="AI10" s="16">
        <v>0.31938982852949299</v>
      </c>
      <c r="AJ10" s="16"/>
      <c r="AK10" s="16">
        <v>0.34994332177093401</v>
      </c>
      <c r="AL10" s="16">
        <v>0.314403377947027</v>
      </c>
      <c r="AM10" s="16"/>
      <c r="AN10" s="16">
        <v>0.34452427706098299</v>
      </c>
      <c r="AO10" s="16">
        <v>0.33360821764510101</v>
      </c>
      <c r="AP10" s="16"/>
      <c r="AQ10" s="16">
        <v>0.320348130126419</v>
      </c>
      <c r="AR10" s="16">
        <v>0.29033006327196798</v>
      </c>
      <c r="AS10" s="16">
        <v>0.35976414280756203</v>
      </c>
      <c r="AT10" s="16"/>
      <c r="AU10" s="16">
        <v>0.30233782498418199</v>
      </c>
      <c r="AV10" s="16">
        <v>0.32163880273379297</v>
      </c>
      <c r="AW10" s="16"/>
      <c r="AX10" s="16">
        <v>0.33762851131810601</v>
      </c>
      <c r="AY10" s="16">
        <v>0.21252352721284801</v>
      </c>
      <c r="AZ10" s="16"/>
      <c r="BA10" s="16">
        <v>0.41065741690636098</v>
      </c>
      <c r="BB10" s="16">
        <v>0.32673500915871201</v>
      </c>
      <c r="BC10" s="16"/>
      <c r="BD10" s="16">
        <v>0.36956850631683003</v>
      </c>
      <c r="BE10" s="16">
        <v>0.33090318863812701</v>
      </c>
    </row>
    <row r="11" spans="2:57" x14ac:dyDescent="0.35">
      <c r="B11" s="19" t="s">
        <v>93</v>
      </c>
      <c r="C11" s="16">
        <v>0.286798335925467</v>
      </c>
      <c r="D11" s="16">
        <v>0.24782004247662501</v>
      </c>
      <c r="E11" s="16">
        <v>0.32292038697250203</v>
      </c>
      <c r="F11" s="16"/>
      <c r="G11" s="16">
        <v>0.22198463189352399</v>
      </c>
      <c r="H11" s="16">
        <v>0.177527200572418</v>
      </c>
      <c r="I11" s="16">
        <v>0.28351276189971703</v>
      </c>
      <c r="J11" s="16">
        <v>0.26190913688009798</v>
      </c>
      <c r="K11" s="16">
        <v>0.35195470739455298</v>
      </c>
      <c r="L11" s="16">
        <v>0.386513024076797</v>
      </c>
      <c r="M11" s="16"/>
      <c r="N11" s="16">
        <v>0.28688551839722498</v>
      </c>
      <c r="O11" s="16">
        <v>0.281104848689675</v>
      </c>
      <c r="P11" s="16">
        <v>0.284975582215729</v>
      </c>
      <c r="Q11" s="16">
        <v>0.29462358929982202</v>
      </c>
      <c r="R11" s="16"/>
      <c r="S11" s="16">
        <v>0.27959577535629399</v>
      </c>
      <c r="T11" s="16">
        <v>0.29945847015141802</v>
      </c>
      <c r="U11" s="16"/>
      <c r="V11" s="16">
        <v>0.25568706763545701</v>
      </c>
      <c r="W11" s="16">
        <v>0.29961479511698003</v>
      </c>
      <c r="X11" s="16">
        <v>0.300533406372756</v>
      </c>
      <c r="Y11" s="16">
        <v>0.26221541918511598</v>
      </c>
      <c r="Z11" s="16"/>
      <c r="AA11" s="16">
        <v>0.257117935481747</v>
      </c>
      <c r="AB11" s="16">
        <v>0.30587353019262697</v>
      </c>
      <c r="AC11" s="16">
        <v>0.37056577655422701</v>
      </c>
      <c r="AD11" s="16">
        <v>0.28073803507116002</v>
      </c>
      <c r="AE11" s="16">
        <v>0.28741837928490999</v>
      </c>
      <c r="AF11" s="16">
        <v>0.324390314239838</v>
      </c>
      <c r="AG11" s="16"/>
      <c r="AH11" s="16">
        <v>0.29829962517231001</v>
      </c>
      <c r="AI11" s="16">
        <v>0.27444494403412401</v>
      </c>
      <c r="AJ11" s="16"/>
      <c r="AK11" s="16">
        <v>0.27765559113667299</v>
      </c>
      <c r="AL11" s="16">
        <v>0.28286038349640102</v>
      </c>
      <c r="AM11" s="16"/>
      <c r="AN11" s="16">
        <v>0.293035569280164</v>
      </c>
      <c r="AO11" s="16">
        <v>0.25595112602236803</v>
      </c>
      <c r="AP11" s="16"/>
      <c r="AQ11" s="16">
        <v>0.38045336839307398</v>
      </c>
      <c r="AR11" s="16">
        <v>0.32027960163317998</v>
      </c>
      <c r="AS11" s="16">
        <v>0.20761204839014299</v>
      </c>
      <c r="AT11" s="16"/>
      <c r="AU11" s="16">
        <v>0.29440583612592902</v>
      </c>
      <c r="AV11" s="16">
        <v>0.28285562156083899</v>
      </c>
      <c r="AW11" s="16"/>
      <c r="AX11" s="16">
        <v>0.295838139062443</v>
      </c>
      <c r="AY11" s="16">
        <v>0.26110936248383998</v>
      </c>
      <c r="AZ11" s="16"/>
      <c r="BA11" s="16">
        <v>0.26456917077754999</v>
      </c>
      <c r="BB11" s="16">
        <v>0.30029799423082199</v>
      </c>
      <c r="BC11" s="16"/>
      <c r="BD11" s="16">
        <v>0.28655036363706499</v>
      </c>
      <c r="BE11" s="16">
        <v>0.30596937974777999</v>
      </c>
    </row>
    <row r="12" spans="2:57" x14ac:dyDescent="0.35">
      <c r="B12" s="19" t="s">
        <v>94</v>
      </c>
      <c r="C12" s="16">
        <v>0.14113630584286899</v>
      </c>
      <c r="D12" s="16">
        <v>0.12503432567469</v>
      </c>
      <c r="E12" s="16">
        <v>0.15776309598156801</v>
      </c>
      <c r="F12" s="16"/>
      <c r="G12" s="16">
        <v>2.8407644222326701E-2</v>
      </c>
      <c r="H12" s="16">
        <v>3.2041230984527103E-2</v>
      </c>
      <c r="I12" s="16">
        <v>7.3188613332714994E-2</v>
      </c>
      <c r="J12" s="16">
        <v>0.151155585217916</v>
      </c>
      <c r="K12" s="16">
        <v>0.20491200912347499</v>
      </c>
      <c r="L12" s="16">
        <v>0.29321249163894603</v>
      </c>
      <c r="M12" s="16"/>
      <c r="N12" s="16">
        <v>0.158896665473794</v>
      </c>
      <c r="O12" s="16">
        <v>0.14080972420364801</v>
      </c>
      <c r="P12" s="16">
        <v>0.15882356421659</v>
      </c>
      <c r="Q12" s="16">
        <v>0.10033750574006001</v>
      </c>
      <c r="R12" s="16"/>
      <c r="S12" s="16">
        <v>0.17467183410586201</v>
      </c>
      <c r="T12" s="16">
        <v>8.8532959888230706E-2</v>
      </c>
      <c r="U12" s="16"/>
      <c r="V12" s="16">
        <v>0.138642895282721</v>
      </c>
      <c r="W12" s="16">
        <v>0.146878977913105</v>
      </c>
      <c r="X12" s="16">
        <v>0.13857870530385999</v>
      </c>
      <c r="Y12" s="16">
        <v>0.123567278708495</v>
      </c>
      <c r="Z12" s="16"/>
      <c r="AA12" s="16">
        <v>0.15166263093961199</v>
      </c>
      <c r="AB12" s="16">
        <v>0.133207174073045</v>
      </c>
      <c r="AC12" s="16">
        <v>0.121134725766411</v>
      </c>
      <c r="AD12" s="16">
        <v>0.127727581984345</v>
      </c>
      <c r="AE12" s="16">
        <v>0.15005603428039599</v>
      </c>
      <c r="AF12" s="16">
        <v>0.184673849605932</v>
      </c>
      <c r="AG12" s="16"/>
      <c r="AH12" s="16">
        <v>0.11472031107701799</v>
      </c>
      <c r="AI12" s="16">
        <v>0.16795454827015599</v>
      </c>
      <c r="AJ12" s="16"/>
      <c r="AK12" s="16">
        <v>9.9609652743436694E-2</v>
      </c>
      <c r="AL12" s="16">
        <v>0.17600886743437699</v>
      </c>
      <c r="AM12" s="16"/>
      <c r="AN12" s="16">
        <v>0.11423905024600101</v>
      </c>
      <c r="AO12" s="16">
        <v>0.15661497309644801</v>
      </c>
      <c r="AP12" s="16"/>
      <c r="AQ12" s="16">
        <v>0.114227014921542</v>
      </c>
      <c r="AR12" s="16">
        <v>0.15464702152694401</v>
      </c>
      <c r="AS12" s="16">
        <v>0.14354813103285299</v>
      </c>
      <c r="AT12" s="16"/>
      <c r="AU12" s="16">
        <v>0.157334832046263</v>
      </c>
      <c r="AV12" s="16">
        <v>0.121957670966652</v>
      </c>
      <c r="AW12" s="16"/>
      <c r="AX12" s="16">
        <v>0.111827133196875</v>
      </c>
      <c r="AY12" s="16">
        <v>0.33361730175750198</v>
      </c>
      <c r="AZ12" s="16"/>
      <c r="BA12" s="16">
        <v>6.9732223206719096E-2</v>
      </c>
      <c r="BB12" s="16">
        <v>8.7401934173120602E-2</v>
      </c>
      <c r="BC12" s="16"/>
      <c r="BD12" s="16">
        <v>0.119829093005072</v>
      </c>
      <c r="BE12" s="16">
        <v>0.135699826611026</v>
      </c>
    </row>
    <row r="13" spans="2:57" x14ac:dyDescent="0.35">
      <c r="B13" s="19" t="s">
        <v>89</v>
      </c>
      <c r="C13" s="22">
        <v>0.103169053502691</v>
      </c>
      <c r="D13" s="22">
        <v>8.2821678890957706E-2</v>
      </c>
      <c r="E13" s="22">
        <v>0.121182293385266</v>
      </c>
      <c r="F13" s="22"/>
      <c r="G13" s="22">
        <v>9.0813429057075401E-2</v>
      </c>
      <c r="H13" s="22">
        <v>0.107061195907367</v>
      </c>
      <c r="I13" s="22">
        <v>5.1088529326143398E-2</v>
      </c>
      <c r="J13" s="22">
        <v>8.2725759734409696E-2</v>
      </c>
      <c r="K13" s="22">
        <v>0.13504972188099601</v>
      </c>
      <c r="L13" s="22">
        <v>0.137684420454361</v>
      </c>
      <c r="M13" s="22"/>
      <c r="N13" s="22">
        <v>0.105295057521757</v>
      </c>
      <c r="O13" s="22">
        <v>9.6449316295199095E-2</v>
      </c>
      <c r="P13" s="22">
        <v>0.107726502491524</v>
      </c>
      <c r="Q13" s="22">
        <v>0.100185037430056</v>
      </c>
      <c r="R13" s="22"/>
      <c r="S13" s="22">
        <v>0.102428785417987</v>
      </c>
      <c r="T13" s="22">
        <v>0.103064568698415</v>
      </c>
      <c r="U13" s="22"/>
      <c r="V13" s="22">
        <v>0.15849677612268501</v>
      </c>
      <c r="W13" s="22">
        <v>9.6467548339458406E-2</v>
      </c>
      <c r="X13" s="22">
        <v>6.6201212649412894E-2</v>
      </c>
      <c r="Y13" s="22">
        <v>9.4056139354930193E-2</v>
      </c>
      <c r="Z13" s="22"/>
      <c r="AA13" s="22">
        <v>0.120508688048792</v>
      </c>
      <c r="AB13" s="22">
        <v>0.13504072425567601</v>
      </c>
      <c r="AC13" s="22">
        <v>0.10447820226309</v>
      </c>
      <c r="AD13" s="22">
        <v>6.7415537156208002E-2</v>
      </c>
      <c r="AE13" s="22">
        <v>7.6090198017725194E-2</v>
      </c>
      <c r="AF13" s="22">
        <v>2.05344520006874E-2</v>
      </c>
      <c r="AG13" s="22"/>
      <c r="AH13" s="22">
        <v>7.8985845314317502E-2</v>
      </c>
      <c r="AI13" s="22">
        <v>8.2520325039266401E-2</v>
      </c>
      <c r="AJ13" s="22"/>
      <c r="AK13" s="22">
        <v>7.9626189742586007E-2</v>
      </c>
      <c r="AL13" s="22">
        <v>7.9072640872598202E-2</v>
      </c>
      <c r="AM13" s="22"/>
      <c r="AN13" s="22">
        <v>7.7921031321330797E-2</v>
      </c>
      <c r="AO13" s="22">
        <v>8.11320967942918E-2</v>
      </c>
      <c r="AP13" s="22"/>
      <c r="AQ13" s="22">
        <v>6.5618767797607794E-2</v>
      </c>
      <c r="AR13" s="22">
        <v>9.8413654461480704E-2</v>
      </c>
      <c r="AS13" s="22">
        <v>7.1191138723255207E-2</v>
      </c>
      <c r="AT13" s="22"/>
      <c r="AU13" s="22">
        <v>8.4183983151422295E-2</v>
      </c>
      <c r="AV13" s="22">
        <v>0.117467844170716</v>
      </c>
      <c r="AW13" s="22"/>
      <c r="AX13" s="22">
        <v>7.5463194527846E-2</v>
      </c>
      <c r="AY13" s="22">
        <v>0.128562503948282</v>
      </c>
      <c r="AZ13" s="22"/>
      <c r="BA13" s="22">
        <v>3.6004294552961898E-2</v>
      </c>
      <c r="BB13" s="22">
        <v>6.9939767565324801E-2</v>
      </c>
      <c r="BC13" s="22"/>
      <c r="BD13" s="22">
        <v>5.2036567721948902E-2</v>
      </c>
      <c r="BE13" s="22">
        <v>6.8221456614437501E-2</v>
      </c>
    </row>
    <row r="14" spans="2:57" x14ac:dyDescent="0.35">
      <c r="B14" s="19" t="s">
        <v>95</v>
      </c>
      <c r="C14" s="22">
        <v>0.46889630472897298</v>
      </c>
      <c r="D14" s="22">
        <v>0.54432395295772795</v>
      </c>
      <c r="E14" s="22">
        <v>0.39813422366066398</v>
      </c>
      <c r="F14" s="22"/>
      <c r="G14" s="22">
        <v>0.65879429482707397</v>
      </c>
      <c r="H14" s="22">
        <v>0.683370372535688</v>
      </c>
      <c r="I14" s="22">
        <v>0.592210095441424</v>
      </c>
      <c r="J14" s="22">
        <v>0.50420951816757598</v>
      </c>
      <c r="K14" s="22">
        <v>0.308083561600976</v>
      </c>
      <c r="L14" s="22">
        <v>0.18259006382989601</v>
      </c>
      <c r="M14" s="22"/>
      <c r="N14" s="22">
        <v>0.44892275860722303</v>
      </c>
      <c r="O14" s="22">
        <v>0.481636110811478</v>
      </c>
      <c r="P14" s="22">
        <v>0.44847435107615702</v>
      </c>
      <c r="Q14" s="22">
        <v>0.50485386753006201</v>
      </c>
      <c r="R14" s="22"/>
      <c r="S14" s="22">
        <v>0.443303605119857</v>
      </c>
      <c r="T14" s="22">
        <v>0.50894400126193595</v>
      </c>
      <c r="U14" s="22"/>
      <c r="V14" s="22">
        <v>0.44717326095913701</v>
      </c>
      <c r="W14" s="22">
        <v>0.457038678630457</v>
      </c>
      <c r="X14" s="22">
        <v>0.49468667567397101</v>
      </c>
      <c r="Y14" s="22">
        <v>0.52016116275145796</v>
      </c>
      <c r="Z14" s="22"/>
      <c r="AA14" s="22">
        <v>0.47071074552984898</v>
      </c>
      <c r="AB14" s="22">
        <v>0.42587857147865199</v>
      </c>
      <c r="AC14" s="22">
        <v>0.40382129541627099</v>
      </c>
      <c r="AD14" s="22">
        <v>0.52411884578828705</v>
      </c>
      <c r="AE14" s="22">
        <v>0.48643538841696798</v>
      </c>
      <c r="AF14" s="22">
        <v>0.47040138415354299</v>
      </c>
      <c r="AG14" s="22"/>
      <c r="AH14" s="22">
        <v>0.50799421843635395</v>
      </c>
      <c r="AI14" s="22">
        <v>0.47508018265645402</v>
      </c>
      <c r="AJ14" s="22"/>
      <c r="AK14" s="22">
        <v>0.54310856637730398</v>
      </c>
      <c r="AL14" s="22">
        <v>0.46205810819662502</v>
      </c>
      <c r="AM14" s="22"/>
      <c r="AN14" s="22">
        <v>0.51480434915250395</v>
      </c>
      <c r="AO14" s="22">
        <v>0.50630180408689196</v>
      </c>
      <c r="AP14" s="22"/>
      <c r="AQ14" s="22">
        <v>0.439700848887775</v>
      </c>
      <c r="AR14" s="22">
        <v>0.426659722378395</v>
      </c>
      <c r="AS14" s="22">
        <v>0.57764868185374896</v>
      </c>
      <c r="AT14" s="22"/>
      <c r="AU14" s="22">
        <v>0.464075348676385</v>
      </c>
      <c r="AV14" s="22">
        <v>0.47771886330179297</v>
      </c>
      <c r="AW14" s="22"/>
      <c r="AX14" s="22">
        <v>0.51687153321283597</v>
      </c>
      <c r="AY14" s="22">
        <v>0.27671083181037598</v>
      </c>
      <c r="AZ14" s="22"/>
      <c r="BA14" s="22">
        <v>0.629694311462769</v>
      </c>
      <c r="BB14" s="22">
        <v>0.54236030403073299</v>
      </c>
      <c r="BC14" s="22"/>
      <c r="BD14" s="22">
        <v>0.54158397563591398</v>
      </c>
      <c r="BE14" s="22">
        <v>0.49010933702675602</v>
      </c>
    </row>
    <row r="15" spans="2:57" x14ac:dyDescent="0.35">
      <c r="B15" s="19" t="s">
        <v>96</v>
      </c>
      <c r="C15" s="23">
        <v>-0.36572725122628302</v>
      </c>
      <c r="D15" s="23">
        <v>-0.46150227406677002</v>
      </c>
      <c r="E15" s="23">
        <v>-0.276951930275398</v>
      </c>
      <c r="F15" s="23"/>
      <c r="G15" s="23">
        <v>-0.56798086576999796</v>
      </c>
      <c r="H15" s="23">
        <v>-0.57630917662832104</v>
      </c>
      <c r="I15" s="23">
        <v>-0.54112156611528095</v>
      </c>
      <c r="J15" s="23">
        <v>-0.42148375843316599</v>
      </c>
      <c r="K15" s="23">
        <v>-0.17303383971997899</v>
      </c>
      <c r="L15" s="23">
        <v>-4.4905643375535299E-2</v>
      </c>
      <c r="M15" s="23"/>
      <c r="N15" s="23">
        <v>-0.34362770108546598</v>
      </c>
      <c r="O15" s="23">
        <v>-0.38518679451627802</v>
      </c>
      <c r="P15" s="23">
        <v>-0.34074784858463297</v>
      </c>
      <c r="Q15" s="23">
        <v>-0.40466883010000598</v>
      </c>
      <c r="R15" s="23"/>
      <c r="S15" s="23">
        <v>-0.340874819701869</v>
      </c>
      <c r="T15" s="23">
        <v>-0.40587943256351999</v>
      </c>
      <c r="U15" s="23"/>
      <c r="V15" s="23">
        <v>-0.28867648483645197</v>
      </c>
      <c r="W15" s="23">
        <v>-0.36057113029099802</v>
      </c>
      <c r="X15" s="23">
        <v>-0.42848546302455798</v>
      </c>
      <c r="Y15" s="23">
        <v>-0.426105023396528</v>
      </c>
      <c r="Z15" s="23"/>
      <c r="AA15" s="23">
        <v>-0.35020205748105698</v>
      </c>
      <c r="AB15" s="23">
        <v>-0.29083784722297501</v>
      </c>
      <c r="AC15" s="23">
        <v>-0.29934309315318097</v>
      </c>
      <c r="AD15" s="23">
        <v>-0.45670330863207897</v>
      </c>
      <c r="AE15" s="23">
        <v>-0.410345190399243</v>
      </c>
      <c r="AF15" s="23">
        <v>-0.449866932152855</v>
      </c>
      <c r="AG15" s="23"/>
      <c r="AH15" s="23">
        <v>-0.42900837312203699</v>
      </c>
      <c r="AI15" s="23">
        <v>-0.39255985761718698</v>
      </c>
      <c r="AJ15" s="23"/>
      <c r="AK15" s="23">
        <v>-0.46348237663471797</v>
      </c>
      <c r="AL15" s="23">
        <v>-0.382985467324026</v>
      </c>
      <c r="AM15" s="23"/>
      <c r="AN15" s="23">
        <v>-0.43688331783117301</v>
      </c>
      <c r="AO15" s="23">
        <v>-0.42516970729260101</v>
      </c>
      <c r="AP15" s="23"/>
      <c r="AQ15" s="23">
        <v>-0.37408208109016799</v>
      </c>
      <c r="AR15" s="23">
        <v>-0.32824606791691502</v>
      </c>
      <c r="AS15" s="23">
        <v>-0.50645754313049396</v>
      </c>
      <c r="AT15" s="23"/>
      <c r="AU15" s="23">
        <v>-0.379891365524963</v>
      </c>
      <c r="AV15" s="23">
        <v>-0.36025101913107699</v>
      </c>
      <c r="AW15" s="23"/>
      <c r="AX15" s="23">
        <v>-0.44140833868499002</v>
      </c>
      <c r="AY15" s="23">
        <v>-0.148148327862093</v>
      </c>
      <c r="AZ15" s="23"/>
      <c r="BA15" s="23">
        <v>-0.59369001690980705</v>
      </c>
      <c r="BB15" s="23">
        <v>-0.47242053646540799</v>
      </c>
      <c r="BC15" s="23"/>
      <c r="BD15" s="23">
        <v>-0.489547407913966</v>
      </c>
      <c r="BE15" s="23">
        <v>-0.42188788041231901</v>
      </c>
    </row>
    <row r="16" spans="2:57" x14ac:dyDescent="0.35">
      <c r="B16" s="21"/>
    </row>
    <row r="17" spans="2:2" x14ac:dyDescent="0.35">
      <c r="B17" t="s">
        <v>874</v>
      </c>
    </row>
    <row r="18" spans="2:2" x14ac:dyDescent="0.35">
      <c r="B18" t="s">
        <v>526</v>
      </c>
    </row>
    <row r="20" spans="2:2" x14ac:dyDescent="0.35">
      <c r="B20"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0-000000000000}">
  <dimension ref="B2:BE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607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91</v>
      </c>
      <c r="C9" s="16">
        <v>0.22281021177823501</v>
      </c>
      <c r="D9" s="16">
        <v>0.28202778144584301</v>
      </c>
      <c r="E9" s="16">
        <v>0.16726480117041601</v>
      </c>
      <c r="F9" s="16"/>
      <c r="G9" s="16">
        <v>0.29073363177435302</v>
      </c>
      <c r="H9" s="16">
        <v>0.39514226276363501</v>
      </c>
      <c r="I9" s="16">
        <v>0.309884948740418</v>
      </c>
      <c r="J9" s="16">
        <v>0.21017874064701</v>
      </c>
      <c r="K9" s="16">
        <v>0.13639813146131199</v>
      </c>
      <c r="L9" s="16">
        <v>4.8275577700474102E-2</v>
      </c>
      <c r="M9" s="16"/>
      <c r="N9" s="16">
        <v>0.212076283672196</v>
      </c>
      <c r="O9" s="16">
        <v>0.23766578898544199</v>
      </c>
      <c r="P9" s="16">
        <v>0.22765489380428</v>
      </c>
      <c r="Q9" s="16">
        <v>0.209746399632074</v>
      </c>
      <c r="R9" s="16"/>
      <c r="S9" s="16">
        <v>0.20602548619550301</v>
      </c>
      <c r="T9" s="16">
        <v>0.25037731651571798</v>
      </c>
      <c r="U9" s="16"/>
      <c r="V9" s="16">
        <v>0.238437929440032</v>
      </c>
      <c r="W9" s="16">
        <v>0.207325614734959</v>
      </c>
      <c r="X9" s="16">
        <v>0.22823097867703299</v>
      </c>
      <c r="Y9" s="16">
        <v>0.22855187689616299</v>
      </c>
      <c r="Z9" s="16"/>
      <c r="AA9" s="16">
        <v>0.23282447940415699</v>
      </c>
      <c r="AB9" s="16">
        <v>0.17180853141202701</v>
      </c>
      <c r="AC9" s="16">
        <v>0.16090876907577101</v>
      </c>
      <c r="AD9" s="16">
        <v>0.24191457521955201</v>
      </c>
      <c r="AE9" s="16">
        <v>0.25309050359535601</v>
      </c>
      <c r="AF9" s="16">
        <v>0.36993908602335102</v>
      </c>
      <c r="AG9" s="16"/>
      <c r="AH9" s="16">
        <v>0.22648904810757001</v>
      </c>
      <c r="AI9" s="16">
        <v>0.25575856304311501</v>
      </c>
      <c r="AJ9" s="16"/>
      <c r="AK9" s="16">
        <v>0.24389344476241201</v>
      </c>
      <c r="AL9" s="16">
        <v>0.25274385844862202</v>
      </c>
      <c r="AM9" s="16"/>
      <c r="AN9" s="16">
        <v>0.21791134549145999</v>
      </c>
      <c r="AO9" s="16">
        <v>0.26701606127260502</v>
      </c>
      <c r="AP9" s="16"/>
      <c r="AQ9" s="16">
        <v>0.21376379569861001</v>
      </c>
      <c r="AR9" s="16">
        <v>0.19180935949615199</v>
      </c>
      <c r="AS9" s="16">
        <v>0.27828755684704198</v>
      </c>
      <c r="AT9" s="16"/>
      <c r="AU9" s="16">
        <v>0.216798210360657</v>
      </c>
      <c r="AV9" s="16">
        <v>0.23378196317667699</v>
      </c>
      <c r="AW9" s="16"/>
      <c r="AX9" s="16">
        <v>0.251061156928997</v>
      </c>
      <c r="AY9" s="16">
        <v>0.10140244643808299</v>
      </c>
      <c r="AZ9" s="16"/>
      <c r="BA9" s="16">
        <v>0.33024479955840202</v>
      </c>
      <c r="BB9" s="16">
        <v>0.297471047776593</v>
      </c>
      <c r="BC9" s="16"/>
      <c r="BD9" s="16">
        <v>0.25617025348650202</v>
      </c>
      <c r="BE9" s="16">
        <v>0.22173679677204</v>
      </c>
    </row>
    <row r="10" spans="2:57" x14ac:dyDescent="0.35">
      <c r="B10" s="19" t="s">
        <v>92</v>
      </c>
      <c r="C10" s="16">
        <v>0.37773156454901002</v>
      </c>
      <c r="D10" s="16">
        <v>0.38120691927339601</v>
      </c>
      <c r="E10" s="16">
        <v>0.37226359345515198</v>
      </c>
      <c r="F10" s="16"/>
      <c r="G10" s="16">
        <v>0.42406460324310802</v>
      </c>
      <c r="H10" s="16">
        <v>0.363651773567717</v>
      </c>
      <c r="I10" s="16">
        <v>0.409607549035086</v>
      </c>
      <c r="J10" s="16">
        <v>0.39337880451899598</v>
      </c>
      <c r="K10" s="16">
        <v>0.34635503153060598</v>
      </c>
      <c r="L10" s="16">
        <v>0.35104296980683303</v>
      </c>
      <c r="M10" s="16"/>
      <c r="N10" s="16">
        <v>0.37011580545772899</v>
      </c>
      <c r="O10" s="16">
        <v>0.370907257500738</v>
      </c>
      <c r="P10" s="16">
        <v>0.37167191912198</v>
      </c>
      <c r="Q10" s="16">
        <v>0.39884374606413803</v>
      </c>
      <c r="R10" s="16"/>
      <c r="S10" s="16">
        <v>0.39587239606562102</v>
      </c>
      <c r="T10" s="16">
        <v>0.34975920520306503</v>
      </c>
      <c r="U10" s="16"/>
      <c r="V10" s="16">
        <v>0.31602470376994801</v>
      </c>
      <c r="W10" s="16">
        <v>0.40212415224317399</v>
      </c>
      <c r="X10" s="16">
        <v>0.40375134475430302</v>
      </c>
      <c r="Y10" s="16">
        <v>0.34629459229034698</v>
      </c>
      <c r="Z10" s="16"/>
      <c r="AA10" s="16">
        <v>0.34948943824911999</v>
      </c>
      <c r="AB10" s="16">
        <v>0.38385172230607001</v>
      </c>
      <c r="AC10" s="16">
        <v>0.43825926845164898</v>
      </c>
      <c r="AD10" s="16">
        <v>0.42030419966439297</v>
      </c>
      <c r="AE10" s="16">
        <v>0.35289463657664899</v>
      </c>
      <c r="AF10" s="16">
        <v>0.284383444908542</v>
      </c>
      <c r="AG10" s="16"/>
      <c r="AH10" s="16">
        <v>0.39432030980365901</v>
      </c>
      <c r="AI10" s="16">
        <v>0.37444042977705599</v>
      </c>
      <c r="AJ10" s="16"/>
      <c r="AK10" s="16">
        <v>0.38359493603898398</v>
      </c>
      <c r="AL10" s="16">
        <v>0.37870832689578698</v>
      </c>
      <c r="AM10" s="16"/>
      <c r="AN10" s="16">
        <v>0.39065494352235702</v>
      </c>
      <c r="AO10" s="16">
        <v>0.39247993574228202</v>
      </c>
      <c r="AP10" s="16"/>
      <c r="AQ10" s="16">
        <v>0.37847317864830599</v>
      </c>
      <c r="AR10" s="16">
        <v>0.36799659321241002</v>
      </c>
      <c r="AS10" s="16">
        <v>0.42352142470608201</v>
      </c>
      <c r="AT10" s="16"/>
      <c r="AU10" s="16">
        <v>0.38901138125815199</v>
      </c>
      <c r="AV10" s="16">
        <v>0.36600684288832402</v>
      </c>
      <c r="AW10" s="16"/>
      <c r="AX10" s="16">
        <v>0.411866685135855</v>
      </c>
      <c r="AY10" s="16">
        <v>0.25404827986034201</v>
      </c>
      <c r="AZ10" s="16"/>
      <c r="BA10" s="16">
        <v>0.42060977083916001</v>
      </c>
      <c r="BB10" s="16">
        <v>0.38790322601868699</v>
      </c>
      <c r="BC10" s="16"/>
      <c r="BD10" s="16">
        <v>0.40488909433681503</v>
      </c>
      <c r="BE10" s="16">
        <v>0.41837480757275097</v>
      </c>
    </row>
    <row r="11" spans="2:57" x14ac:dyDescent="0.35">
      <c r="B11" s="19" t="s">
        <v>93</v>
      </c>
      <c r="C11" s="16">
        <v>0.20740432186202401</v>
      </c>
      <c r="D11" s="16">
        <v>0.18126924644494699</v>
      </c>
      <c r="E11" s="16">
        <v>0.234181191024423</v>
      </c>
      <c r="F11" s="16"/>
      <c r="G11" s="16">
        <v>0.13522133724488</v>
      </c>
      <c r="H11" s="16">
        <v>0.13624070676123001</v>
      </c>
      <c r="I11" s="16">
        <v>0.18097679223195001</v>
      </c>
      <c r="J11" s="16">
        <v>0.22847564174287099</v>
      </c>
      <c r="K11" s="16">
        <v>0.25885044586317801</v>
      </c>
      <c r="L11" s="16">
        <v>0.27320535522420197</v>
      </c>
      <c r="M11" s="16"/>
      <c r="N11" s="16">
        <v>0.19355121747127499</v>
      </c>
      <c r="O11" s="16">
        <v>0.188741282089253</v>
      </c>
      <c r="P11" s="16">
        <v>0.21498250003432401</v>
      </c>
      <c r="Q11" s="16">
        <v>0.221373225151236</v>
      </c>
      <c r="R11" s="16"/>
      <c r="S11" s="16">
        <v>0.19974483595217901</v>
      </c>
      <c r="T11" s="16">
        <v>0.217661729926829</v>
      </c>
      <c r="U11" s="16"/>
      <c r="V11" s="16">
        <v>0.181944108883038</v>
      </c>
      <c r="W11" s="16">
        <v>0.206208409100923</v>
      </c>
      <c r="X11" s="16">
        <v>0.221253160496311</v>
      </c>
      <c r="Y11" s="16">
        <v>0.27043025950496102</v>
      </c>
      <c r="Z11" s="16"/>
      <c r="AA11" s="16">
        <v>0.18001215217314101</v>
      </c>
      <c r="AB11" s="16">
        <v>0.23048685218624099</v>
      </c>
      <c r="AC11" s="16">
        <v>0.228537876724591</v>
      </c>
      <c r="AD11" s="16">
        <v>0.193168211720291</v>
      </c>
      <c r="AE11" s="16">
        <v>0.27753539792149301</v>
      </c>
      <c r="AF11" s="16">
        <v>0.24526879046573899</v>
      </c>
      <c r="AG11" s="16"/>
      <c r="AH11" s="16">
        <v>0.22835661263579601</v>
      </c>
      <c r="AI11" s="16">
        <v>0.19515795047640699</v>
      </c>
      <c r="AJ11" s="16"/>
      <c r="AK11" s="16">
        <v>0.231603279746462</v>
      </c>
      <c r="AL11" s="16">
        <v>0.19401342836893801</v>
      </c>
      <c r="AM11" s="16"/>
      <c r="AN11" s="16">
        <v>0.23169409750676501</v>
      </c>
      <c r="AO11" s="16">
        <v>0.17712529307365801</v>
      </c>
      <c r="AP11" s="16"/>
      <c r="AQ11" s="16">
        <v>0.23872062142233599</v>
      </c>
      <c r="AR11" s="16">
        <v>0.231003634711479</v>
      </c>
      <c r="AS11" s="16">
        <v>0.17723381431166399</v>
      </c>
      <c r="AT11" s="16"/>
      <c r="AU11" s="16">
        <v>0.21496844864860501</v>
      </c>
      <c r="AV11" s="16">
        <v>0.19954838458943799</v>
      </c>
      <c r="AW11" s="16"/>
      <c r="AX11" s="16">
        <v>0.201356733192391</v>
      </c>
      <c r="AY11" s="16">
        <v>0.258289887349886</v>
      </c>
      <c r="AZ11" s="16"/>
      <c r="BA11" s="16">
        <v>0.175867548085823</v>
      </c>
      <c r="BB11" s="16">
        <v>0.25817510689346301</v>
      </c>
      <c r="BC11" s="16"/>
      <c r="BD11" s="16">
        <v>0.20958528375209001</v>
      </c>
      <c r="BE11" s="16">
        <v>0.202993446590991</v>
      </c>
    </row>
    <row r="12" spans="2:57" x14ac:dyDescent="0.35">
      <c r="B12" s="19" t="s">
        <v>94</v>
      </c>
      <c r="C12" s="16">
        <v>0.102881260155041</v>
      </c>
      <c r="D12" s="16">
        <v>9.0077289037689995E-2</v>
      </c>
      <c r="E12" s="16">
        <v>0.11601196952812</v>
      </c>
      <c r="F12" s="16"/>
      <c r="G12" s="16">
        <v>4.9227778798659597E-2</v>
      </c>
      <c r="H12" s="16">
        <v>2.6405320367620499E-2</v>
      </c>
      <c r="I12" s="16">
        <v>4.1998321768477502E-2</v>
      </c>
      <c r="J12" s="16">
        <v>0.123858512329304</v>
      </c>
      <c r="K12" s="16">
        <v>0.14674643360852499</v>
      </c>
      <c r="L12" s="16">
        <v>0.195192310718382</v>
      </c>
      <c r="M12" s="16"/>
      <c r="N12" s="16">
        <v>9.9427765963742698E-2</v>
      </c>
      <c r="O12" s="16">
        <v>0.10361362082338101</v>
      </c>
      <c r="P12" s="16">
        <v>0.109842400607642</v>
      </c>
      <c r="Q12" s="16">
        <v>9.3525765429301702E-2</v>
      </c>
      <c r="R12" s="16"/>
      <c r="S12" s="16">
        <v>0.11160148931632199</v>
      </c>
      <c r="T12" s="16">
        <v>9.0741894947329996E-2</v>
      </c>
      <c r="U12" s="16"/>
      <c r="V12" s="16">
        <v>0.110357119879918</v>
      </c>
      <c r="W12" s="16">
        <v>0.11896094587028801</v>
      </c>
      <c r="X12" s="16">
        <v>8.2502318229642796E-2</v>
      </c>
      <c r="Y12" s="16">
        <v>6.06671319535999E-2</v>
      </c>
      <c r="Z12" s="16"/>
      <c r="AA12" s="16">
        <v>0.13513112419453599</v>
      </c>
      <c r="AB12" s="16">
        <v>9.3443454134092094E-2</v>
      </c>
      <c r="AC12" s="16">
        <v>5.7044605990517902E-2</v>
      </c>
      <c r="AD12" s="16">
        <v>8.4769454279084597E-2</v>
      </c>
      <c r="AE12" s="16">
        <v>8.28717149687037E-2</v>
      </c>
      <c r="AF12" s="16">
        <v>7.98742266016811E-2</v>
      </c>
      <c r="AG12" s="16"/>
      <c r="AH12" s="16">
        <v>7.7966902926646597E-2</v>
      </c>
      <c r="AI12" s="16">
        <v>0.111954978001802</v>
      </c>
      <c r="AJ12" s="16"/>
      <c r="AK12" s="16">
        <v>7.3153933616725897E-2</v>
      </c>
      <c r="AL12" s="16">
        <v>0.118886341250035</v>
      </c>
      <c r="AM12" s="16"/>
      <c r="AN12" s="16">
        <v>8.0200019845300494E-2</v>
      </c>
      <c r="AO12" s="16">
        <v>0.113671756934613</v>
      </c>
      <c r="AP12" s="16"/>
      <c r="AQ12" s="16">
        <v>0.100177521390884</v>
      </c>
      <c r="AR12" s="16">
        <v>0.12090925718987</v>
      </c>
      <c r="AS12" s="16">
        <v>7.3085904275455305E-2</v>
      </c>
      <c r="AT12" s="16"/>
      <c r="AU12" s="16">
        <v>0.109856373492676</v>
      </c>
      <c r="AV12" s="16">
        <v>9.6468373521002196E-2</v>
      </c>
      <c r="AW12" s="16"/>
      <c r="AX12" s="16">
        <v>7.1623311979378004E-2</v>
      </c>
      <c r="AY12" s="16">
        <v>0.28082408532138198</v>
      </c>
      <c r="AZ12" s="16"/>
      <c r="BA12" s="16">
        <v>3.6574090207408802E-2</v>
      </c>
      <c r="BB12" s="16">
        <v>4.8117639748603697E-2</v>
      </c>
      <c r="BC12" s="16"/>
      <c r="BD12" s="16">
        <v>7.8136671968567994E-2</v>
      </c>
      <c r="BE12" s="16">
        <v>9.9888707700761997E-2</v>
      </c>
    </row>
    <row r="13" spans="2:57" x14ac:dyDescent="0.35">
      <c r="B13" s="19" t="s">
        <v>89</v>
      </c>
      <c r="C13" s="22">
        <v>8.9172641655689097E-2</v>
      </c>
      <c r="D13" s="22">
        <v>6.5418763798123794E-2</v>
      </c>
      <c r="E13" s="22">
        <v>0.110278444821889</v>
      </c>
      <c r="F13" s="22"/>
      <c r="G13" s="22">
        <v>0.100752648938999</v>
      </c>
      <c r="H13" s="22">
        <v>7.8559936539798106E-2</v>
      </c>
      <c r="I13" s="22">
        <v>5.7532388224068698E-2</v>
      </c>
      <c r="J13" s="22">
        <v>4.4108300761819201E-2</v>
      </c>
      <c r="K13" s="22">
        <v>0.111649957536379</v>
      </c>
      <c r="L13" s="22">
        <v>0.132283786550109</v>
      </c>
      <c r="M13" s="22"/>
      <c r="N13" s="22">
        <v>0.124828927435057</v>
      </c>
      <c r="O13" s="22">
        <v>9.9072050601186096E-2</v>
      </c>
      <c r="P13" s="22">
        <v>7.5848286431774797E-2</v>
      </c>
      <c r="Q13" s="22">
        <v>7.6510863723250305E-2</v>
      </c>
      <c r="R13" s="22"/>
      <c r="S13" s="22">
        <v>8.6755792470375001E-2</v>
      </c>
      <c r="T13" s="22">
        <v>9.1459853407058103E-2</v>
      </c>
      <c r="U13" s="22"/>
      <c r="V13" s="22">
        <v>0.15323613802706401</v>
      </c>
      <c r="W13" s="22">
        <v>6.53808780506559E-2</v>
      </c>
      <c r="X13" s="22">
        <v>6.4262197842710006E-2</v>
      </c>
      <c r="Y13" s="22">
        <v>9.4056139354930193E-2</v>
      </c>
      <c r="Z13" s="22"/>
      <c r="AA13" s="22">
        <v>0.102542805979046</v>
      </c>
      <c r="AB13" s="22">
        <v>0.12040943996157</v>
      </c>
      <c r="AC13" s="22">
        <v>0.115249479757471</v>
      </c>
      <c r="AD13" s="22">
        <v>5.9843559116678803E-2</v>
      </c>
      <c r="AE13" s="22">
        <v>3.3607746937798597E-2</v>
      </c>
      <c r="AF13" s="22">
        <v>2.05344520006874E-2</v>
      </c>
      <c r="AG13" s="22"/>
      <c r="AH13" s="22">
        <v>7.2867126526329803E-2</v>
      </c>
      <c r="AI13" s="22">
        <v>6.2688078701618993E-2</v>
      </c>
      <c r="AJ13" s="22"/>
      <c r="AK13" s="22">
        <v>6.7754405835416906E-2</v>
      </c>
      <c r="AL13" s="22">
        <v>5.5648045036618202E-2</v>
      </c>
      <c r="AM13" s="22"/>
      <c r="AN13" s="22">
        <v>7.9539593634116598E-2</v>
      </c>
      <c r="AO13" s="22">
        <v>4.97069529768423E-2</v>
      </c>
      <c r="AP13" s="22"/>
      <c r="AQ13" s="22">
        <v>6.8864882839863806E-2</v>
      </c>
      <c r="AR13" s="22">
        <v>8.8281155390088697E-2</v>
      </c>
      <c r="AS13" s="22">
        <v>4.7871299859756002E-2</v>
      </c>
      <c r="AT13" s="22"/>
      <c r="AU13" s="22">
        <v>6.9365586239909294E-2</v>
      </c>
      <c r="AV13" s="22">
        <v>0.10419443582455699</v>
      </c>
      <c r="AW13" s="22"/>
      <c r="AX13" s="22">
        <v>6.4092112763378298E-2</v>
      </c>
      <c r="AY13" s="22">
        <v>0.105435301030307</v>
      </c>
      <c r="AZ13" s="22"/>
      <c r="BA13" s="22">
        <v>3.6703791309206001E-2</v>
      </c>
      <c r="BB13" s="22">
        <v>8.3329795626534593E-3</v>
      </c>
      <c r="BC13" s="22"/>
      <c r="BD13" s="22">
        <v>5.1218696456025503E-2</v>
      </c>
      <c r="BE13" s="22">
        <v>5.7006241363455903E-2</v>
      </c>
    </row>
    <row r="14" spans="2:57" x14ac:dyDescent="0.35">
      <c r="B14" s="19" t="s">
        <v>95</v>
      </c>
      <c r="C14" s="22">
        <v>0.60054177632724504</v>
      </c>
      <c r="D14" s="22">
        <v>0.66323470071923896</v>
      </c>
      <c r="E14" s="22">
        <v>0.53952839462556901</v>
      </c>
      <c r="F14" s="22"/>
      <c r="G14" s="22">
        <v>0.71479823501746098</v>
      </c>
      <c r="H14" s="22">
        <v>0.75879403633135201</v>
      </c>
      <c r="I14" s="22">
        <v>0.71949249777550395</v>
      </c>
      <c r="J14" s="22">
        <v>0.60355754516600602</v>
      </c>
      <c r="K14" s="22">
        <v>0.48275316299191801</v>
      </c>
      <c r="L14" s="22">
        <v>0.399318547507307</v>
      </c>
      <c r="M14" s="22"/>
      <c r="N14" s="22">
        <v>0.58219208912992504</v>
      </c>
      <c r="O14" s="22">
        <v>0.60857304648618005</v>
      </c>
      <c r="P14" s="22">
        <v>0.59932681292626</v>
      </c>
      <c r="Q14" s="22">
        <v>0.60859014569621195</v>
      </c>
      <c r="R14" s="22"/>
      <c r="S14" s="22">
        <v>0.60189788226112395</v>
      </c>
      <c r="T14" s="22">
        <v>0.60013652171878296</v>
      </c>
      <c r="U14" s="22"/>
      <c r="V14" s="22">
        <v>0.55446263320998002</v>
      </c>
      <c r="W14" s="22">
        <v>0.60944976697813202</v>
      </c>
      <c r="X14" s="22">
        <v>0.63198232343133598</v>
      </c>
      <c r="Y14" s="22">
        <v>0.57484646918650895</v>
      </c>
      <c r="Z14" s="22"/>
      <c r="AA14" s="22">
        <v>0.582313917653277</v>
      </c>
      <c r="AB14" s="22">
        <v>0.55566025371809702</v>
      </c>
      <c r="AC14" s="22">
        <v>0.59916803752741998</v>
      </c>
      <c r="AD14" s="22">
        <v>0.66221877488394598</v>
      </c>
      <c r="AE14" s="22">
        <v>0.605985140172005</v>
      </c>
      <c r="AF14" s="22">
        <v>0.65432253093189297</v>
      </c>
      <c r="AG14" s="22"/>
      <c r="AH14" s="22">
        <v>0.62080935791122804</v>
      </c>
      <c r="AI14" s="22">
        <v>0.630198992820172</v>
      </c>
      <c r="AJ14" s="22"/>
      <c r="AK14" s="22">
        <v>0.62748838080139602</v>
      </c>
      <c r="AL14" s="22">
        <v>0.63145218534440894</v>
      </c>
      <c r="AM14" s="22"/>
      <c r="AN14" s="22">
        <v>0.60856628901381804</v>
      </c>
      <c r="AO14" s="22">
        <v>0.65949599701488704</v>
      </c>
      <c r="AP14" s="22"/>
      <c r="AQ14" s="22">
        <v>0.59223697434691602</v>
      </c>
      <c r="AR14" s="22">
        <v>0.55980595270856204</v>
      </c>
      <c r="AS14" s="22">
        <v>0.70180898155312399</v>
      </c>
      <c r="AT14" s="22"/>
      <c r="AU14" s="22">
        <v>0.60580959161880898</v>
      </c>
      <c r="AV14" s="22">
        <v>0.59978880606500196</v>
      </c>
      <c r="AW14" s="22"/>
      <c r="AX14" s="22">
        <v>0.662927842064852</v>
      </c>
      <c r="AY14" s="22">
        <v>0.355450726298425</v>
      </c>
      <c r="AZ14" s="22"/>
      <c r="BA14" s="22">
        <v>0.75085457039756298</v>
      </c>
      <c r="BB14" s="22">
        <v>0.68537427379528004</v>
      </c>
      <c r="BC14" s="22"/>
      <c r="BD14" s="22">
        <v>0.66105934782331699</v>
      </c>
      <c r="BE14" s="22">
        <v>0.64011160434479097</v>
      </c>
    </row>
    <row r="15" spans="2:57" x14ac:dyDescent="0.35">
      <c r="B15" s="19" t="s">
        <v>96</v>
      </c>
      <c r="C15" s="23">
        <v>-0.51136913467155598</v>
      </c>
      <c r="D15" s="23">
        <v>-0.59781593692111601</v>
      </c>
      <c r="E15" s="23">
        <v>-0.42924994980367998</v>
      </c>
      <c r="F15" s="23"/>
      <c r="G15" s="23">
        <v>-0.61404558607846205</v>
      </c>
      <c r="H15" s="23">
        <v>-0.68023409979155403</v>
      </c>
      <c r="I15" s="23">
        <v>-0.66196010955143503</v>
      </c>
      <c r="J15" s="23">
        <v>-0.55944924440418597</v>
      </c>
      <c r="K15" s="23">
        <v>-0.37110320545553899</v>
      </c>
      <c r="L15" s="23">
        <v>-0.26703476095719902</v>
      </c>
      <c r="M15" s="23"/>
      <c r="N15" s="23">
        <v>-0.45736316169486801</v>
      </c>
      <c r="O15" s="23">
        <v>-0.50950099588499398</v>
      </c>
      <c r="P15" s="23">
        <v>-0.52347852649448501</v>
      </c>
      <c r="Q15" s="23">
        <v>-0.53207928197296095</v>
      </c>
      <c r="R15" s="23"/>
      <c r="S15" s="23">
        <v>-0.51514208979074905</v>
      </c>
      <c r="T15" s="23">
        <v>-0.50867666831172498</v>
      </c>
      <c r="U15" s="23"/>
      <c r="V15" s="23">
        <v>-0.40122649518291598</v>
      </c>
      <c r="W15" s="23">
        <v>-0.54406888892747596</v>
      </c>
      <c r="X15" s="23">
        <v>-0.56772012558862595</v>
      </c>
      <c r="Y15" s="23">
        <v>-0.48079032983157899</v>
      </c>
      <c r="Z15" s="23"/>
      <c r="AA15" s="23">
        <v>-0.47977111167423098</v>
      </c>
      <c r="AB15" s="23">
        <v>-0.43525081375652602</v>
      </c>
      <c r="AC15" s="23">
        <v>-0.48391855776994902</v>
      </c>
      <c r="AD15" s="23">
        <v>-0.60237521576726705</v>
      </c>
      <c r="AE15" s="23">
        <v>-0.572377393234206</v>
      </c>
      <c r="AF15" s="23">
        <v>-0.63378807893120503</v>
      </c>
      <c r="AG15" s="23"/>
      <c r="AH15" s="23">
        <v>-0.54794223138489795</v>
      </c>
      <c r="AI15" s="23">
        <v>-0.56751091411855303</v>
      </c>
      <c r="AJ15" s="23"/>
      <c r="AK15" s="23">
        <v>-0.55973397496597899</v>
      </c>
      <c r="AL15" s="23">
        <v>-0.57580414030779103</v>
      </c>
      <c r="AM15" s="23"/>
      <c r="AN15" s="23">
        <v>-0.52902669537970104</v>
      </c>
      <c r="AO15" s="23">
        <v>-0.60978904403804401</v>
      </c>
      <c r="AP15" s="23"/>
      <c r="AQ15" s="23">
        <v>-0.52337209150705299</v>
      </c>
      <c r="AR15" s="23">
        <v>-0.47152479731847302</v>
      </c>
      <c r="AS15" s="23">
        <v>-0.65393768169336797</v>
      </c>
      <c r="AT15" s="23"/>
      <c r="AU15" s="23">
        <v>-0.53644400537890002</v>
      </c>
      <c r="AV15" s="23">
        <v>-0.495594370240445</v>
      </c>
      <c r="AW15" s="23"/>
      <c r="AX15" s="23">
        <v>-0.598835729301474</v>
      </c>
      <c r="AY15" s="23">
        <v>-0.25001542526811799</v>
      </c>
      <c r="AZ15" s="23"/>
      <c r="BA15" s="23">
        <v>-0.714150779088357</v>
      </c>
      <c r="BB15" s="23">
        <v>-0.67704129423262704</v>
      </c>
      <c r="BC15" s="23"/>
      <c r="BD15" s="23">
        <v>-0.60984065136729104</v>
      </c>
      <c r="BE15" s="23">
        <v>-0.58310536298133497</v>
      </c>
    </row>
    <row r="16" spans="2:57" x14ac:dyDescent="0.35">
      <c r="B16" s="21"/>
    </row>
    <row r="17" spans="2:2" x14ac:dyDescent="0.35">
      <c r="B17" t="s">
        <v>874</v>
      </c>
    </row>
    <row r="18" spans="2:2" x14ac:dyDescent="0.35">
      <c r="B18" t="s">
        <v>526</v>
      </c>
    </row>
    <row r="20" spans="2:2" x14ac:dyDescent="0.35">
      <c r="B20"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0-000000000000}">
  <dimension ref="B2:BE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608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ht="87" customHeight="1" x14ac:dyDescent="0.35">
      <c r="B9" s="19" t="s">
        <v>609</v>
      </c>
      <c r="C9" s="16">
        <v>0.43472488856046199</v>
      </c>
      <c r="D9" s="16">
        <v>0.50180961939725299</v>
      </c>
      <c r="E9" s="16">
        <v>0.37304345340648998</v>
      </c>
      <c r="F9" s="16"/>
      <c r="G9" s="16">
        <v>0.37594245450024899</v>
      </c>
      <c r="H9" s="16">
        <v>0.366653946462416</v>
      </c>
      <c r="I9" s="16">
        <v>0.51423160931737899</v>
      </c>
      <c r="J9" s="16">
        <v>0.42240951413315903</v>
      </c>
      <c r="K9" s="16">
        <v>0.48299816716160299</v>
      </c>
      <c r="L9" s="16">
        <v>0.43583825945247801</v>
      </c>
      <c r="M9" s="16"/>
      <c r="N9" s="16">
        <v>0.45846207802422101</v>
      </c>
      <c r="O9" s="16">
        <v>0.38918846730412399</v>
      </c>
      <c r="P9" s="16">
        <v>0.45212031096032601</v>
      </c>
      <c r="Q9" s="16">
        <v>0.42951242488418001</v>
      </c>
      <c r="R9" s="16"/>
      <c r="S9" s="16">
        <v>0.40842315466554402</v>
      </c>
      <c r="T9" s="16">
        <v>0.478777004759942</v>
      </c>
      <c r="U9" s="16"/>
      <c r="V9" s="16">
        <v>0.38408626792198902</v>
      </c>
      <c r="W9" s="16">
        <v>0.416653810382214</v>
      </c>
      <c r="X9" s="16">
        <v>0.48988678389301898</v>
      </c>
      <c r="Y9" s="16">
        <v>0.50557154536236204</v>
      </c>
      <c r="Z9" s="16"/>
      <c r="AA9" s="16">
        <v>0.39884849470379902</v>
      </c>
      <c r="AB9" s="16">
        <v>0.41706796499364401</v>
      </c>
      <c r="AC9" s="16">
        <v>0.45074531838126303</v>
      </c>
      <c r="AD9" s="16">
        <v>0.46712138304159301</v>
      </c>
      <c r="AE9" s="16">
        <v>0.51877212024373498</v>
      </c>
      <c r="AF9" s="16">
        <v>0.47007195315343098</v>
      </c>
      <c r="AG9" s="16"/>
      <c r="AH9" s="16">
        <v>0.48196314150984498</v>
      </c>
      <c r="AI9" s="16">
        <v>0.44869825764326099</v>
      </c>
      <c r="AJ9" s="16"/>
      <c r="AK9" s="16">
        <v>0.51282474033327996</v>
      </c>
      <c r="AL9" s="16">
        <v>0.44750408824313598</v>
      </c>
      <c r="AM9" s="16"/>
      <c r="AN9" s="16">
        <v>0.49828272521318701</v>
      </c>
      <c r="AO9" s="16">
        <v>0.45150524483501697</v>
      </c>
      <c r="AP9" s="16"/>
      <c r="AQ9" s="16">
        <v>0.411113231256659</v>
      </c>
      <c r="AR9" s="16">
        <v>0.44042977816710299</v>
      </c>
      <c r="AS9" s="16">
        <v>0.48267930098502398</v>
      </c>
      <c r="AT9" s="16"/>
      <c r="AU9" s="16">
        <v>0.447092537568337</v>
      </c>
      <c r="AV9" s="16">
        <v>0.42271573493730902</v>
      </c>
      <c r="AW9" s="16"/>
      <c r="AX9" s="16">
        <v>0.47209670490199201</v>
      </c>
      <c r="AY9" s="16">
        <v>0.316395564371238</v>
      </c>
      <c r="AZ9" s="16"/>
      <c r="BA9" s="16">
        <v>0.52221262886397901</v>
      </c>
      <c r="BB9" s="16">
        <v>0.52394111830309797</v>
      </c>
      <c r="BC9" s="16"/>
      <c r="BD9" s="16">
        <v>1</v>
      </c>
      <c r="BE9" s="16">
        <v>0</v>
      </c>
    </row>
    <row r="10" spans="2:57" ht="72.5" customHeight="1" x14ac:dyDescent="0.35">
      <c r="B10" s="19" t="s">
        <v>610</v>
      </c>
      <c r="C10" s="16">
        <v>0.35086427897681999</v>
      </c>
      <c r="D10" s="16">
        <v>0.33965589113385097</v>
      </c>
      <c r="E10" s="16">
        <v>0.35978527177485098</v>
      </c>
      <c r="F10" s="16"/>
      <c r="G10" s="16">
        <v>0.369724460194571</v>
      </c>
      <c r="H10" s="16">
        <v>0.39520946568828202</v>
      </c>
      <c r="I10" s="16">
        <v>0.36170066577353999</v>
      </c>
      <c r="J10" s="16">
        <v>0.35543974355781999</v>
      </c>
      <c r="K10" s="16">
        <v>0.302773374895077</v>
      </c>
      <c r="L10" s="16">
        <v>0.32859479907368899</v>
      </c>
      <c r="M10" s="16"/>
      <c r="N10" s="16">
        <v>0.33053756498921799</v>
      </c>
      <c r="O10" s="16">
        <v>0.417385488952497</v>
      </c>
      <c r="P10" s="16">
        <v>0.32302646990328698</v>
      </c>
      <c r="Q10" s="16">
        <v>0.35213712014308102</v>
      </c>
      <c r="R10" s="16"/>
      <c r="S10" s="16">
        <v>0.37428349576234698</v>
      </c>
      <c r="T10" s="16">
        <v>0.31792901921580402</v>
      </c>
      <c r="U10" s="16"/>
      <c r="V10" s="16">
        <v>0.32418727236584899</v>
      </c>
      <c r="W10" s="16">
        <v>0.36003507455185801</v>
      </c>
      <c r="X10" s="16">
        <v>0.36669840059572301</v>
      </c>
      <c r="Y10" s="16">
        <v>0.317571719357778</v>
      </c>
      <c r="Z10" s="16"/>
      <c r="AA10" s="16">
        <v>0.28816140795165102</v>
      </c>
      <c r="AB10" s="16">
        <v>0.36345568651195598</v>
      </c>
      <c r="AC10" s="16">
        <v>0.39980699027130101</v>
      </c>
      <c r="AD10" s="16">
        <v>0.40319235652504798</v>
      </c>
      <c r="AE10" s="16">
        <v>0.38890969635197398</v>
      </c>
      <c r="AF10" s="16">
        <v>0.44135413306940302</v>
      </c>
      <c r="AG10" s="16"/>
      <c r="AH10" s="16">
        <v>0.37019676215360903</v>
      </c>
      <c r="AI10" s="16">
        <v>0.37244438253526002</v>
      </c>
      <c r="AJ10" s="16"/>
      <c r="AK10" s="16">
        <v>0.33966501438200197</v>
      </c>
      <c r="AL10" s="16">
        <v>0.36049483422268602</v>
      </c>
      <c r="AM10" s="16"/>
      <c r="AN10" s="16">
        <v>0.36646186912573098</v>
      </c>
      <c r="AO10" s="16">
        <v>0.36821746356555302</v>
      </c>
      <c r="AP10" s="16"/>
      <c r="AQ10" s="16">
        <v>0.45920417686174497</v>
      </c>
      <c r="AR10" s="16">
        <v>0.31861056319161501</v>
      </c>
      <c r="AS10" s="16">
        <v>0.36951126966758602</v>
      </c>
      <c r="AT10" s="16"/>
      <c r="AU10" s="16">
        <v>0.36816711094002103</v>
      </c>
      <c r="AV10" s="16">
        <v>0.33405141213532102</v>
      </c>
      <c r="AW10" s="16"/>
      <c r="AX10" s="16">
        <v>0.35482277232464099</v>
      </c>
      <c r="AY10" s="16">
        <v>0.39450148402954499</v>
      </c>
      <c r="AZ10" s="16"/>
      <c r="BA10" s="16">
        <v>0.39725831003757101</v>
      </c>
      <c r="BB10" s="16">
        <v>0.39384776149773199</v>
      </c>
      <c r="BC10" s="16"/>
      <c r="BD10" s="16">
        <v>0</v>
      </c>
      <c r="BE10" s="16">
        <v>1</v>
      </c>
    </row>
    <row r="11" spans="2:57" x14ac:dyDescent="0.35">
      <c r="B11" s="19" t="s">
        <v>220</v>
      </c>
      <c r="C11" s="20">
        <v>0.214410832462718</v>
      </c>
      <c r="D11" s="20">
        <v>0.15853448946889601</v>
      </c>
      <c r="E11" s="20">
        <v>0.26717127481865899</v>
      </c>
      <c r="F11" s="20"/>
      <c r="G11" s="20">
        <v>0.25433308530518101</v>
      </c>
      <c r="H11" s="20">
        <v>0.238136587849302</v>
      </c>
      <c r="I11" s="20">
        <v>0.124067724909081</v>
      </c>
      <c r="J11" s="20">
        <v>0.22215074230902099</v>
      </c>
      <c r="K11" s="20">
        <v>0.21422845794331999</v>
      </c>
      <c r="L11" s="20">
        <v>0.235566941473834</v>
      </c>
      <c r="M11" s="20"/>
      <c r="N11" s="20">
        <v>0.211000356986562</v>
      </c>
      <c r="O11" s="20">
        <v>0.19342604374337899</v>
      </c>
      <c r="P11" s="20">
        <v>0.22485321913638701</v>
      </c>
      <c r="Q11" s="20">
        <v>0.218350454972739</v>
      </c>
      <c r="R11" s="20"/>
      <c r="S11" s="20">
        <v>0.21729334957211</v>
      </c>
      <c r="T11" s="20">
        <v>0.203293976024254</v>
      </c>
      <c r="U11" s="20"/>
      <c r="V11" s="20">
        <v>0.29172645971216199</v>
      </c>
      <c r="W11" s="20">
        <v>0.22331111506592799</v>
      </c>
      <c r="X11" s="20">
        <v>0.14341481551125801</v>
      </c>
      <c r="Y11" s="20">
        <v>0.17685673527986101</v>
      </c>
      <c r="Z11" s="20"/>
      <c r="AA11" s="20">
        <v>0.31299009734455002</v>
      </c>
      <c r="AB11" s="20">
        <v>0.21947634849439901</v>
      </c>
      <c r="AC11" s="20">
        <v>0.14944769134743599</v>
      </c>
      <c r="AD11" s="20">
        <v>0.12968626043335901</v>
      </c>
      <c r="AE11" s="20">
        <v>9.2318183404291002E-2</v>
      </c>
      <c r="AF11" s="20">
        <v>8.8573913777166002E-2</v>
      </c>
      <c r="AG11" s="20"/>
      <c r="AH11" s="20">
        <v>0.14784009633654599</v>
      </c>
      <c r="AI11" s="20">
        <v>0.17885735982147899</v>
      </c>
      <c r="AJ11" s="20"/>
      <c r="AK11" s="20">
        <v>0.14751024528471701</v>
      </c>
      <c r="AL11" s="20">
        <v>0.192001077534178</v>
      </c>
      <c r="AM11" s="20"/>
      <c r="AN11" s="20">
        <v>0.13525540566108199</v>
      </c>
      <c r="AO11" s="20">
        <v>0.18027729159942901</v>
      </c>
      <c r="AP11" s="20"/>
      <c r="AQ11" s="20">
        <v>0.129682591881596</v>
      </c>
      <c r="AR11" s="20">
        <v>0.24095965864128199</v>
      </c>
      <c r="AS11" s="20">
        <v>0.14780942934739</v>
      </c>
      <c r="AT11" s="20"/>
      <c r="AU11" s="20">
        <v>0.184740351491642</v>
      </c>
      <c r="AV11" s="20">
        <v>0.24323285292737001</v>
      </c>
      <c r="AW11" s="20"/>
      <c r="AX11" s="20">
        <v>0.173080522773367</v>
      </c>
      <c r="AY11" s="20">
        <v>0.28910295159921801</v>
      </c>
      <c r="AZ11" s="20"/>
      <c r="BA11" s="20">
        <v>8.0529061098449997E-2</v>
      </c>
      <c r="BB11" s="20">
        <v>8.2211120199169693E-2</v>
      </c>
      <c r="BC11" s="20"/>
      <c r="BD11" s="20">
        <v>0</v>
      </c>
      <c r="BE11" s="20">
        <v>0</v>
      </c>
    </row>
    <row r="12" spans="2:57" x14ac:dyDescent="0.35">
      <c r="B12" s="21"/>
    </row>
    <row r="13" spans="2:57" x14ac:dyDescent="0.35">
      <c r="B13" t="s">
        <v>874</v>
      </c>
    </row>
    <row r="14" spans="2:57" x14ac:dyDescent="0.35">
      <c r="B14" t="s">
        <v>526</v>
      </c>
    </row>
    <row r="16" spans="2:57" x14ac:dyDescent="0.35">
      <c r="B16"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0-000000000000}">
  <dimension ref="B2:K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1" width="20.7265625" customWidth="1"/>
  </cols>
  <sheetData>
    <row r="2" spans="2:11" ht="40" customHeight="1" x14ac:dyDescent="0.35">
      <c r="D2" s="32" t="s">
        <v>876</v>
      </c>
      <c r="E2" s="27"/>
      <c r="F2" s="27"/>
      <c r="G2" s="27"/>
      <c r="H2" s="27"/>
      <c r="I2" s="27"/>
      <c r="J2" s="27"/>
      <c r="K2" s="27"/>
    </row>
    <row r="6" spans="2:11" ht="50" customHeight="1" x14ac:dyDescent="0.35">
      <c r="B6" s="24"/>
      <c r="C6" s="24" t="s">
        <v>877</v>
      </c>
      <c r="D6" s="24" t="s">
        <v>878</v>
      </c>
      <c r="E6" s="24" t="s">
        <v>879</v>
      </c>
      <c r="F6" s="24" t="s">
        <v>880</v>
      </c>
      <c r="G6" s="24" t="s">
        <v>881</v>
      </c>
      <c r="H6" s="24" t="s">
        <v>882</v>
      </c>
      <c r="I6" s="24" t="s">
        <v>883</v>
      </c>
      <c r="J6" s="24" t="s">
        <v>884</v>
      </c>
    </row>
    <row r="7" spans="2:11" x14ac:dyDescent="0.35">
      <c r="B7" s="19" t="s">
        <v>612</v>
      </c>
      <c r="C7" s="16">
        <v>0.29850474128576598</v>
      </c>
      <c r="D7" s="16">
        <v>0.28454660767652601</v>
      </c>
      <c r="E7" s="16">
        <v>0.24390646636951899</v>
      </c>
      <c r="F7" s="16">
        <v>0.25119848696848801</v>
      </c>
      <c r="G7" s="16">
        <v>0.27407276839098499</v>
      </c>
      <c r="H7" s="16">
        <v>0.35983590370491098</v>
      </c>
      <c r="I7" s="16">
        <v>0.243571553192309</v>
      </c>
      <c r="J7" s="16">
        <v>0.25652199645975499</v>
      </c>
    </row>
    <row r="8" spans="2:11" x14ac:dyDescent="0.35">
      <c r="B8" s="19" t="s">
        <v>613</v>
      </c>
      <c r="C8" s="16">
        <v>0.360132707289607</v>
      </c>
      <c r="D8" s="16">
        <v>0.386378592274777</v>
      </c>
      <c r="E8" s="16">
        <v>0.34909420701731902</v>
      </c>
      <c r="F8" s="16">
        <v>0.34122154502707303</v>
      </c>
      <c r="G8" s="16">
        <v>0.37295981505146297</v>
      </c>
      <c r="H8" s="16">
        <v>0.335592717985008</v>
      </c>
      <c r="I8" s="16">
        <v>0.36702829317057301</v>
      </c>
      <c r="J8" s="16">
        <v>0.32521222891680002</v>
      </c>
    </row>
    <row r="9" spans="2:11" x14ac:dyDescent="0.35">
      <c r="B9" s="19" t="s">
        <v>614</v>
      </c>
      <c r="C9" s="16">
        <v>0.15214335838930099</v>
      </c>
      <c r="D9" s="16">
        <v>0.13069956144102701</v>
      </c>
      <c r="E9" s="16">
        <v>0.18947749618065399</v>
      </c>
      <c r="F9" s="16">
        <v>0.170362140921206</v>
      </c>
      <c r="G9" s="16">
        <v>0.15728689469490101</v>
      </c>
      <c r="H9" s="16">
        <v>0.11623966469079999</v>
      </c>
      <c r="I9" s="16">
        <v>0.16492999040854001</v>
      </c>
      <c r="J9" s="16">
        <v>0.18671089617970801</v>
      </c>
    </row>
    <row r="10" spans="2:11" x14ac:dyDescent="0.35">
      <c r="B10" s="19" t="s">
        <v>615</v>
      </c>
      <c r="C10" s="16">
        <v>5.1098421966787003E-2</v>
      </c>
      <c r="D10" s="16">
        <v>6.2268138256808103E-2</v>
      </c>
      <c r="E10" s="16">
        <v>7.4371579646857297E-2</v>
      </c>
      <c r="F10" s="16">
        <v>7.6078070869779704E-2</v>
      </c>
      <c r="G10" s="16">
        <v>6.0715962938990099E-2</v>
      </c>
      <c r="H10" s="16">
        <v>4.8127115151657102E-2</v>
      </c>
      <c r="I10" s="16">
        <v>7.5298794987768994E-2</v>
      </c>
      <c r="J10" s="16">
        <v>8.8815083437546904E-2</v>
      </c>
    </row>
    <row r="11" spans="2:11" x14ac:dyDescent="0.35">
      <c r="B11" s="19" t="s">
        <v>220</v>
      </c>
      <c r="C11" s="16">
        <v>0.13812077106853901</v>
      </c>
      <c r="D11" s="16">
        <v>0.13610710035086199</v>
      </c>
      <c r="E11" s="16">
        <v>0.143150250785651</v>
      </c>
      <c r="F11" s="16">
        <v>0.161139756213453</v>
      </c>
      <c r="G11" s="16">
        <v>0.13496455892366099</v>
      </c>
      <c r="H11" s="16">
        <v>0.14020459846762501</v>
      </c>
      <c r="I11" s="16">
        <v>0.14917136824080901</v>
      </c>
      <c r="J11" s="16">
        <v>0.14273979500619099</v>
      </c>
    </row>
    <row r="12" spans="2:11" x14ac:dyDescent="0.35">
      <c r="B12" s="21"/>
      <c r="C12" s="21"/>
      <c r="D12" s="21"/>
      <c r="E12" s="21"/>
      <c r="F12" s="21"/>
      <c r="G12" s="21"/>
      <c r="H12" s="21"/>
      <c r="I12" s="21"/>
      <c r="J12" s="21"/>
    </row>
    <row r="13" spans="2:11" x14ac:dyDescent="0.35">
      <c r="B13" t="s">
        <v>874</v>
      </c>
    </row>
    <row r="14" spans="2:11" x14ac:dyDescent="0.35">
      <c r="B14" t="s">
        <v>526</v>
      </c>
    </row>
    <row r="18" spans="2:2" x14ac:dyDescent="0.35">
      <c r="B18" s="6" t="str">
        <f>HYPERLINK("#'B- 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0-000000000000}">
  <dimension ref="B2:B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611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612</v>
      </c>
      <c r="C9" s="16">
        <v>0.29850474128576598</v>
      </c>
      <c r="D9" s="16">
        <v>0.34853751213522799</v>
      </c>
      <c r="E9" s="16">
        <v>0.25239686241317799</v>
      </c>
      <c r="F9" s="16"/>
      <c r="G9" s="16">
        <v>0.17751215721223901</v>
      </c>
      <c r="H9" s="16">
        <v>0.31787718362147499</v>
      </c>
      <c r="I9" s="16">
        <v>0.35375837096970603</v>
      </c>
      <c r="J9" s="16">
        <v>0.30766480565114501</v>
      </c>
      <c r="K9" s="16">
        <v>0.299592925670636</v>
      </c>
      <c r="L9" s="16">
        <v>0.30155183746389702</v>
      </c>
      <c r="M9" s="16"/>
      <c r="N9" s="16">
        <v>0.35309190291866299</v>
      </c>
      <c r="O9" s="16">
        <v>0.25693970602188698</v>
      </c>
      <c r="P9" s="16">
        <v>0.31618756324416297</v>
      </c>
      <c r="Q9" s="16">
        <v>0.26735923525758698</v>
      </c>
      <c r="R9" s="16"/>
      <c r="S9" s="16">
        <v>0.30365198437933599</v>
      </c>
      <c r="T9" s="16">
        <v>0.29371303941180099</v>
      </c>
      <c r="U9" s="16"/>
      <c r="V9" s="16">
        <v>0.27374891395643097</v>
      </c>
      <c r="W9" s="16">
        <v>0.277688783152582</v>
      </c>
      <c r="X9" s="16">
        <v>0.323885055352229</v>
      </c>
      <c r="Y9" s="16">
        <v>0.447765691580845</v>
      </c>
      <c r="Z9" s="16"/>
      <c r="AA9" s="16">
        <v>0.25658441583522001</v>
      </c>
      <c r="AB9" s="16">
        <v>0.25826095435144403</v>
      </c>
      <c r="AC9" s="16">
        <v>0.330366713791511</v>
      </c>
      <c r="AD9" s="16">
        <v>0.34958513868719798</v>
      </c>
      <c r="AE9" s="16">
        <v>0.371797430842843</v>
      </c>
      <c r="AF9" s="16">
        <v>0.393748543482763</v>
      </c>
      <c r="AG9" s="16"/>
      <c r="AH9" s="16">
        <v>0.31605686398234001</v>
      </c>
      <c r="AI9" s="16">
        <v>0.35580318582711401</v>
      </c>
      <c r="AJ9" s="16"/>
      <c r="AK9" s="16">
        <v>0.32491654786996799</v>
      </c>
      <c r="AL9" s="16">
        <v>0.33978902331949801</v>
      </c>
      <c r="AM9" s="16"/>
      <c r="AN9" s="16">
        <v>0.31798298911718897</v>
      </c>
      <c r="AO9" s="16">
        <v>0.34454926608589598</v>
      </c>
      <c r="AP9" s="16"/>
      <c r="AQ9" s="16">
        <v>0.33442518754582601</v>
      </c>
      <c r="AR9" s="16">
        <v>0.26160366374984201</v>
      </c>
      <c r="AS9" s="16">
        <v>0.361292648344054</v>
      </c>
      <c r="AT9" s="16"/>
      <c r="AU9" s="16">
        <v>0.327546105391885</v>
      </c>
      <c r="AV9" s="16">
        <v>0.26190974885933399</v>
      </c>
      <c r="AW9" s="16"/>
      <c r="AX9" s="16">
        <v>0.32722131975919</v>
      </c>
      <c r="AY9" s="16">
        <v>0.20727483156920901</v>
      </c>
      <c r="AZ9" s="16"/>
      <c r="BA9" s="16">
        <v>0.38943940582359099</v>
      </c>
      <c r="BB9" s="16">
        <v>0.47282249753470201</v>
      </c>
      <c r="BC9" s="16"/>
      <c r="BD9" s="16">
        <v>0.47566427954792401</v>
      </c>
      <c r="BE9" s="16">
        <v>0.20822780257343801</v>
      </c>
    </row>
    <row r="10" spans="2:57" x14ac:dyDescent="0.35">
      <c r="B10" s="19" t="s">
        <v>613</v>
      </c>
      <c r="C10" s="16">
        <v>0.360132707289607</v>
      </c>
      <c r="D10" s="16">
        <v>0.36949792905399897</v>
      </c>
      <c r="E10" s="16">
        <v>0.35018693875323198</v>
      </c>
      <c r="F10" s="16"/>
      <c r="G10" s="16">
        <v>0.31936084498432199</v>
      </c>
      <c r="H10" s="16">
        <v>0.34013023523907798</v>
      </c>
      <c r="I10" s="16">
        <v>0.35675422231624399</v>
      </c>
      <c r="J10" s="16">
        <v>0.422081345630758</v>
      </c>
      <c r="K10" s="16">
        <v>0.34953422596852901</v>
      </c>
      <c r="L10" s="16">
        <v>0.36475090410825001</v>
      </c>
      <c r="M10" s="16"/>
      <c r="N10" s="16">
        <v>0.34120722214008298</v>
      </c>
      <c r="O10" s="16">
        <v>0.44844455475514999</v>
      </c>
      <c r="P10" s="16">
        <v>0.33471849035073697</v>
      </c>
      <c r="Q10" s="16">
        <v>0.33753099819523802</v>
      </c>
      <c r="R10" s="16"/>
      <c r="S10" s="16">
        <v>0.36392575430558999</v>
      </c>
      <c r="T10" s="16">
        <v>0.35800090093485298</v>
      </c>
      <c r="U10" s="16"/>
      <c r="V10" s="16">
        <v>0.27521838477710298</v>
      </c>
      <c r="W10" s="16">
        <v>0.39395772602052198</v>
      </c>
      <c r="X10" s="16">
        <v>0.39145863312434898</v>
      </c>
      <c r="Y10" s="16">
        <v>0.34550469106211701</v>
      </c>
      <c r="Z10" s="16"/>
      <c r="AA10" s="16">
        <v>0.31213296295405601</v>
      </c>
      <c r="AB10" s="16">
        <v>0.35734836162292399</v>
      </c>
      <c r="AC10" s="16">
        <v>0.31595226882038002</v>
      </c>
      <c r="AD10" s="16">
        <v>0.40659653539816298</v>
      </c>
      <c r="AE10" s="16">
        <v>0.47896417161342703</v>
      </c>
      <c r="AF10" s="16">
        <v>0.45491797184403798</v>
      </c>
      <c r="AG10" s="16"/>
      <c r="AH10" s="16">
        <v>0.39705863614044101</v>
      </c>
      <c r="AI10" s="16">
        <v>0.37946027944550997</v>
      </c>
      <c r="AJ10" s="16"/>
      <c r="AK10" s="16">
        <v>0.38240155517462598</v>
      </c>
      <c r="AL10" s="16">
        <v>0.36265994216743602</v>
      </c>
      <c r="AM10" s="16"/>
      <c r="AN10" s="16">
        <v>0.415228453016531</v>
      </c>
      <c r="AO10" s="16">
        <v>0.38152823233913202</v>
      </c>
      <c r="AP10" s="16"/>
      <c r="AQ10" s="16">
        <v>0.39920679760327799</v>
      </c>
      <c r="AR10" s="16">
        <v>0.34024621925656801</v>
      </c>
      <c r="AS10" s="16">
        <v>0.38076719800133602</v>
      </c>
      <c r="AT10" s="16"/>
      <c r="AU10" s="16">
        <v>0.384930577273842</v>
      </c>
      <c r="AV10" s="16">
        <v>0.33723525728472697</v>
      </c>
      <c r="AW10" s="16"/>
      <c r="AX10" s="16">
        <v>0.38267003089815599</v>
      </c>
      <c r="AY10" s="16">
        <v>0.30652129124940303</v>
      </c>
      <c r="AZ10" s="16"/>
      <c r="BA10" s="16">
        <v>0.383311529270771</v>
      </c>
      <c r="BB10" s="16">
        <v>0.30839872054350798</v>
      </c>
      <c r="BC10" s="16"/>
      <c r="BD10" s="16">
        <v>0.36027807292514202</v>
      </c>
      <c r="BE10" s="16">
        <v>0.44606077031633001</v>
      </c>
    </row>
    <row r="11" spans="2:57" x14ac:dyDescent="0.35">
      <c r="B11" s="19" t="s">
        <v>614</v>
      </c>
      <c r="C11" s="16">
        <v>0.15214335838930099</v>
      </c>
      <c r="D11" s="16">
        <v>0.153802920877671</v>
      </c>
      <c r="E11" s="16">
        <v>0.150770672070696</v>
      </c>
      <c r="F11" s="16"/>
      <c r="G11" s="16">
        <v>0.24680483392006899</v>
      </c>
      <c r="H11" s="16">
        <v>0.15591264944435401</v>
      </c>
      <c r="I11" s="16">
        <v>0.143071690868009</v>
      </c>
      <c r="J11" s="16">
        <v>0.11630863226888501</v>
      </c>
      <c r="K11" s="16">
        <v>0.130706308691102</v>
      </c>
      <c r="L11" s="16">
        <v>0.145230010993676</v>
      </c>
      <c r="M11" s="16"/>
      <c r="N11" s="16">
        <v>0.15644591203668701</v>
      </c>
      <c r="O11" s="16">
        <v>0.12950438814013501</v>
      </c>
      <c r="P11" s="16">
        <v>0.16762729508909699</v>
      </c>
      <c r="Q11" s="16">
        <v>0.14392233905158899</v>
      </c>
      <c r="R11" s="16"/>
      <c r="S11" s="16">
        <v>0.15763662567821601</v>
      </c>
      <c r="T11" s="16">
        <v>0.14429015496380601</v>
      </c>
      <c r="U11" s="16"/>
      <c r="V11" s="16">
        <v>0.152404043284596</v>
      </c>
      <c r="W11" s="16">
        <v>0.14678243364947799</v>
      </c>
      <c r="X11" s="16">
        <v>0.167155375063921</v>
      </c>
      <c r="Y11" s="16">
        <v>9.3572658956716501E-2</v>
      </c>
      <c r="Z11" s="16"/>
      <c r="AA11" s="16">
        <v>0.17004275003977601</v>
      </c>
      <c r="AB11" s="16">
        <v>0.14459123619328701</v>
      </c>
      <c r="AC11" s="16">
        <v>0.16772073686128899</v>
      </c>
      <c r="AD11" s="16">
        <v>0.145602479058353</v>
      </c>
      <c r="AE11" s="16">
        <v>0.107948836486115</v>
      </c>
      <c r="AF11" s="16">
        <v>9.46692706298847E-2</v>
      </c>
      <c r="AG11" s="16"/>
      <c r="AH11" s="16">
        <v>0.14529207809821701</v>
      </c>
      <c r="AI11" s="16">
        <v>0.135024040683595</v>
      </c>
      <c r="AJ11" s="16"/>
      <c r="AK11" s="16">
        <v>0.14281239054032399</v>
      </c>
      <c r="AL11" s="16">
        <v>0.16052069208135999</v>
      </c>
      <c r="AM11" s="16"/>
      <c r="AN11" s="16">
        <v>0.135759978462661</v>
      </c>
      <c r="AO11" s="16">
        <v>0.14448196243643099</v>
      </c>
      <c r="AP11" s="16"/>
      <c r="AQ11" s="16">
        <v>0.15279094682555799</v>
      </c>
      <c r="AR11" s="16">
        <v>0.17838199176934499</v>
      </c>
      <c r="AS11" s="16">
        <v>0.13366722758923</v>
      </c>
      <c r="AT11" s="16"/>
      <c r="AU11" s="16">
        <v>0.146115627319201</v>
      </c>
      <c r="AV11" s="16">
        <v>0.16189846689630899</v>
      </c>
      <c r="AW11" s="16"/>
      <c r="AX11" s="16">
        <v>0.15212203787470599</v>
      </c>
      <c r="AY11" s="16">
        <v>0.19354016154797701</v>
      </c>
      <c r="AZ11" s="16"/>
      <c r="BA11" s="16">
        <v>0.14799604132845301</v>
      </c>
      <c r="BB11" s="16">
        <v>0.15240322562362099</v>
      </c>
      <c r="BC11" s="16"/>
      <c r="BD11" s="16">
        <v>0.101908698631961</v>
      </c>
      <c r="BE11" s="16">
        <v>0.21169462850138801</v>
      </c>
    </row>
    <row r="12" spans="2:57" x14ac:dyDescent="0.35">
      <c r="B12" s="19" t="s">
        <v>615</v>
      </c>
      <c r="C12" s="16">
        <v>5.1098421966787003E-2</v>
      </c>
      <c r="D12" s="16">
        <v>3.8866644228618699E-2</v>
      </c>
      <c r="E12" s="16">
        <v>6.3185097346009605E-2</v>
      </c>
      <c r="F12" s="16"/>
      <c r="G12" s="16">
        <v>6.13883466279131E-2</v>
      </c>
      <c r="H12" s="16">
        <v>5.0243089764570703E-2</v>
      </c>
      <c r="I12" s="16">
        <v>4.1678333279657101E-2</v>
      </c>
      <c r="J12" s="16">
        <v>4.1178649562489497E-2</v>
      </c>
      <c r="K12" s="16">
        <v>5.7995287606877902E-2</v>
      </c>
      <c r="L12" s="16">
        <v>5.5224789586962302E-2</v>
      </c>
      <c r="M12" s="16"/>
      <c r="N12" s="16">
        <v>3.0733656527179E-2</v>
      </c>
      <c r="O12" s="16">
        <v>5.0745909005495499E-2</v>
      </c>
      <c r="P12" s="16">
        <v>3.8914570768762702E-2</v>
      </c>
      <c r="Q12" s="16">
        <v>8.5506955754370104E-2</v>
      </c>
      <c r="R12" s="16"/>
      <c r="S12" s="16">
        <v>5.2556934527559898E-2</v>
      </c>
      <c r="T12" s="16">
        <v>4.2753413172175299E-2</v>
      </c>
      <c r="U12" s="16"/>
      <c r="V12" s="16">
        <v>6.7199787494547206E-2</v>
      </c>
      <c r="W12" s="16">
        <v>5.2904654291437099E-2</v>
      </c>
      <c r="X12" s="16">
        <v>4.0830838347163098E-2</v>
      </c>
      <c r="Y12" s="16">
        <v>1.2555116373162201E-2</v>
      </c>
      <c r="Z12" s="16"/>
      <c r="AA12" s="16">
        <v>4.7249180864142003E-2</v>
      </c>
      <c r="AB12" s="16">
        <v>9.8554125183449304E-2</v>
      </c>
      <c r="AC12" s="16">
        <v>4.7979327710579001E-2</v>
      </c>
      <c r="AD12" s="16">
        <v>3.8268433137298601E-2</v>
      </c>
      <c r="AE12" s="16">
        <v>1.21372775544486E-2</v>
      </c>
      <c r="AF12" s="16">
        <v>3.6129762042626898E-2</v>
      </c>
      <c r="AG12" s="16"/>
      <c r="AH12" s="16">
        <v>4.1852188714610501E-2</v>
      </c>
      <c r="AI12" s="16">
        <v>5.38049894949044E-2</v>
      </c>
      <c r="AJ12" s="16"/>
      <c r="AK12" s="16">
        <v>4.8188617183476001E-2</v>
      </c>
      <c r="AL12" s="16">
        <v>6.7251183370974799E-2</v>
      </c>
      <c r="AM12" s="16"/>
      <c r="AN12" s="16">
        <v>4.4228090609618097E-2</v>
      </c>
      <c r="AO12" s="16">
        <v>5.6433651803747799E-2</v>
      </c>
      <c r="AP12" s="16"/>
      <c r="AQ12" s="16">
        <v>3.58492065556099E-2</v>
      </c>
      <c r="AR12" s="16">
        <v>5.3035700437155102E-2</v>
      </c>
      <c r="AS12" s="16">
        <v>6.3977368228312195E-2</v>
      </c>
      <c r="AT12" s="16"/>
      <c r="AU12" s="16">
        <v>3.7959088114863697E-2</v>
      </c>
      <c r="AV12" s="16">
        <v>6.7459189039404496E-2</v>
      </c>
      <c r="AW12" s="16"/>
      <c r="AX12" s="16">
        <v>4.6482680926920303E-2</v>
      </c>
      <c r="AY12" s="16">
        <v>8.45768418367015E-2</v>
      </c>
      <c r="AZ12" s="16"/>
      <c r="BA12" s="16">
        <v>3.6281917549855498E-2</v>
      </c>
      <c r="BB12" s="16">
        <v>1.9261440013712001E-2</v>
      </c>
      <c r="BC12" s="16"/>
      <c r="BD12" s="16">
        <v>1.91335114715439E-2</v>
      </c>
      <c r="BE12" s="16">
        <v>6.9135662463331596E-2</v>
      </c>
    </row>
    <row r="13" spans="2:57" x14ac:dyDescent="0.35">
      <c r="B13" s="19" t="s">
        <v>220</v>
      </c>
      <c r="C13" s="20">
        <v>0.13812077106853901</v>
      </c>
      <c r="D13" s="20">
        <v>8.9294993704483197E-2</v>
      </c>
      <c r="E13" s="20">
        <v>0.18346042941688401</v>
      </c>
      <c r="F13" s="20"/>
      <c r="G13" s="20">
        <v>0.194933817255456</v>
      </c>
      <c r="H13" s="20">
        <v>0.13583684193052201</v>
      </c>
      <c r="I13" s="20">
        <v>0.104737382566384</v>
      </c>
      <c r="J13" s="20">
        <v>0.112766566886723</v>
      </c>
      <c r="K13" s="20">
        <v>0.16217125206285599</v>
      </c>
      <c r="L13" s="20">
        <v>0.133242457847214</v>
      </c>
      <c r="M13" s="20"/>
      <c r="N13" s="20">
        <v>0.118521306377388</v>
      </c>
      <c r="O13" s="20">
        <v>0.114365442077332</v>
      </c>
      <c r="P13" s="20">
        <v>0.14255208054724</v>
      </c>
      <c r="Q13" s="20">
        <v>0.165680471741215</v>
      </c>
      <c r="R13" s="20"/>
      <c r="S13" s="20">
        <v>0.122228701109298</v>
      </c>
      <c r="T13" s="20">
        <v>0.161242491517364</v>
      </c>
      <c r="U13" s="20"/>
      <c r="V13" s="20">
        <v>0.231428870487323</v>
      </c>
      <c r="W13" s="20">
        <v>0.128666402885981</v>
      </c>
      <c r="X13" s="20">
        <v>7.6670098112338506E-2</v>
      </c>
      <c r="Y13" s="20">
        <v>0.10060184202715899</v>
      </c>
      <c r="Z13" s="20"/>
      <c r="AA13" s="20">
        <v>0.21399069030680601</v>
      </c>
      <c r="AB13" s="20">
        <v>0.141245322648896</v>
      </c>
      <c r="AC13" s="20">
        <v>0.13798095281624201</v>
      </c>
      <c r="AD13" s="20">
        <v>5.9947413718987E-2</v>
      </c>
      <c r="AE13" s="20">
        <v>2.9152283503167099E-2</v>
      </c>
      <c r="AF13" s="20">
        <v>2.05344520006874E-2</v>
      </c>
      <c r="AG13" s="20"/>
      <c r="AH13" s="20">
        <v>9.9740233064392003E-2</v>
      </c>
      <c r="AI13" s="20">
        <v>7.5907504548876598E-2</v>
      </c>
      <c r="AJ13" s="20"/>
      <c r="AK13" s="20">
        <v>0.10168088923160699</v>
      </c>
      <c r="AL13" s="20">
        <v>6.9779159060731302E-2</v>
      </c>
      <c r="AM13" s="20"/>
      <c r="AN13" s="20">
        <v>8.6800488794000499E-2</v>
      </c>
      <c r="AO13" s="20">
        <v>7.3006887334793005E-2</v>
      </c>
      <c r="AP13" s="20"/>
      <c r="AQ13" s="20">
        <v>7.7727861469728404E-2</v>
      </c>
      <c r="AR13" s="20">
        <v>0.166732424787089</v>
      </c>
      <c r="AS13" s="20">
        <v>6.0295557837068199E-2</v>
      </c>
      <c r="AT13" s="20"/>
      <c r="AU13" s="20">
        <v>0.10344860190020801</v>
      </c>
      <c r="AV13" s="20">
        <v>0.17149733792022501</v>
      </c>
      <c r="AW13" s="20"/>
      <c r="AX13" s="20">
        <v>9.1503930541028705E-2</v>
      </c>
      <c r="AY13" s="20">
        <v>0.20808687379671001</v>
      </c>
      <c r="AZ13" s="20"/>
      <c r="BA13" s="20">
        <v>4.29711060273298E-2</v>
      </c>
      <c r="BB13" s="20">
        <v>4.7114116284456602E-2</v>
      </c>
      <c r="BC13" s="20"/>
      <c r="BD13" s="20">
        <v>4.3015437423428497E-2</v>
      </c>
      <c r="BE13" s="20">
        <v>6.4881136145512497E-2</v>
      </c>
    </row>
    <row r="14" spans="2:57" x14ac:dyDescent="0.35">
      <c r="B14" s="21"/>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0-000000000000}">
  <dimension ref="B2:B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616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612</v>
      </c>
      <c r="C9" s="16">
        <v>0.28454660767652601</v>
      </c>
      <c r="D9" s="16">
        <v>0.31779736055865698</v>
      </c>
      <c r="E9" s="16">
        <v>0.25196730408283802</v>
      </c>
      <c r="F9" s="16"/>
      <c r="G9" s="16">
        <v>0.248643916857266</v>
      </c>
      <c r="H9" s="16">
        <v>0.260566238184545</v>
      </c>
      <c r="I9" s="16">
        <v>0.33272687730113498</v>
      </c>
      <c r="J9" s="16">
        <v>0.28115151365220498</v>
      </c>
      <c r="K9" s="16">
        <v>0.27912676479027398</v>
      </c>
      <c r="L9" s="16">
        <v>0.29507837119663299</v>
      </c>
      <c r="M9" s="16"/>
      <c r="N9" s="16">
        <v>0.27934724812980999</v>
      </c>
      <c r="O9" s="16">
        <v>0.29617289963802701</v>
      </c>
      <c r="P9" s="16">
        <v>0.296853729482703</v>
      </c>
      <c r="Q9" s="16">
        <v>0.25835991783214302</v>
      </c>
      <c r="R9" s="16"/>
      <c r="S9" s="16">
        <v>0.29373546079577301</v>
      </c>
      <c r="T9" s="16">
        <v>0.27351324765664298</v>
      </c>
      <c r="U9" s="16"/>
      <c r="V9" s="16">
        <v>0.25112711858478198</v>
      </c>
      <c r="W9" s="16">
        <v>0.25639700084084699</v>
      </c>
      <c r="X9" s="16">
        <v>0.34521740630946002</v>
      </c>
      <c r="Y9" s="16">
        <v>0.30448431507275803</v>
      </c>
      <c r="Z9" s="16"/>
      <c r="AA9" s="16">
        <v>0.226326556058454</v>
      </c>
      <c r="AB9" s="16">
        <v>0.28474716070870798</v>
      </c>
      <c r="AC9" s="16">
        <v>0.31110991481505001</v>
      </c>
      <c r="AD9" s="16">
        <v>0.31650772174629399</v>
      </c>
      <c r="AE9" s="16">
        <v>0.39187890924379698</v>
      </c>
      <c r="AF9" s="16">
        <v>0.39988640808755099</v>
      </c>
      <c r="AG9" s="16"/>
      <c r="AH9" s="16">
        <v>0.34248595989403402</v>
      </c>
      <c r="AI9" s="16">
        <v>0.254426413341169</v>
      </c>
      <c r="AJ9" s="16"/>
      <c r="AK9" s="16">
        <v>0.33557312021469099</v>
      </c>
      <c r="AL9" s="16">
        <v>0.27828247851485699</v>
      </c>
      <c r="AM9" s="16"/>
      <c r="AN9" s="16">
        <v>0.34406844867528003</v>
      </c>
      <c r="AO9" s="16">
        <v>0.276481440763995</v>
      </c>
      <c r="AP9" s="16"/>
      <c r="AQ9" s="16">
        <v>0.40531190738961498</v>
      </c>
      <c r="AR9" s="16">
        <v>0.24369808571535601</v>
      </c>
      <c r="AS9" s="16">
        <v>0.31207252629273702</v>
      </c>
      <c r="AT9" s="16"/>
      <c r="AU9" s="16">
        <v>0.31359924592140698</v>
      </c>
      <c r="AV9" s="16">
        <v>0.247694374256275</v>
      </c>
      <c r="AW9" s="16"/>
      <c r="AX9" s="16">
        <v>0.31054664785887198</v>
      </c>
      <c r="AY9" s="16">
        <v>0.213680275485858</v>
      </c>
      <c r="AZ9" s="16"/>
      <c r="BA9" s="16">
        <v>0.368375644426718</v>
      </c>
      <c r="BB9" s="16">
        <v>0.40969309123003</v>
      </c>
      <c r="BC9" s="16"/>
      <c r="BD9" s="16">
        <v>0.34920168648587002</v>
      </c>
      <c r="BE9" s="16">
        <v>0.32415149636007101</v>
      </c>
    </row>
    <row r="10" spans="2:57" x14ac:dyDescent="0.35">
      <c r="B10" s="19" t="s">
        <v>613</v>
      </c>
      <c r="C10" s="16">
        <v>0.386378592274777</v>
      </c>
      <c r="D10" s="16">
        <v>0.39596767503349001</v>
      </c>
      <c r="E10" s="16">
        <v>0.37744044726195403</v>
      </c>
      <c r="F10" s="16"/>
      <c r="G10" s="16">
        <v>0.32528745681195997</v>
      </c>
      <c r="H10" s="16">
        <v>0.427424442613966</v>
      </c>
      <c r="I10" s="16">
        <v>0.37318136948591601</v>
      </c>
      <c r="J10" s="16">
        <v>0.39662311654211402</v>
      </c>
      <c r="K10" s="16">
        <v>0.383566303836126</v>
      </c>
      <c r="L10" s="16">
        <v>0.39176143158579102</v>
      </c>
      <c r="M10" s="16"/>
      <c r="N10" s="16">
        <v>0.43267277188980702</v>
      </c>
      <c r="O10" s="16">
        <v>0.41398010441190403</v>
      </c>
      <c r="P10" s="16">
        <v>0.37506165230828697</v>
      </c>
      <c r="Q10" s="16">
        <v>0.34748177091969601</v>
      </c>
      <c r="R10" s="16"/>
      <c r="S10" s="16">
        <v>0.37648033207909398</v>
      </c>
      <c r="T10" s="16">
        <v>0.40410299888450901</v>
      </c>
      <c r="U10" s="16"/>
      <c r="V10" s="16">
        <v>0.32133179687720598</v>
      </c>
      <c r="W10" s="16">
        <v>0.39997816424212701</v>
      </c>
      <c r="X10" s="16">
        <v>0.41371846606141099</v>
      </c>
      <c r="Y10" s="16">
        <v>0.458679722631056</v>
      </c>
      <c r="Z10" s="16"/>
      <c r="AA10" s="16">
        <v>0.35047472353174203</v>
      </c>
      <c r="AB10" s="16">
        <v>0.35707277034866303</v>
      </c>
      <c r="AC10" s="16">
        <v>0.36150993346619198</v>
      </c>
      <c r="AD10" s="16">
        <v>0.45606704690003802</v>
      </c>
      <c r="AE10" s="16">
        <v>0.46587324068979502</v>
      </c>
      <c r="AF10" s="16">
        <v>0.37539603280674899</v>
      </c>
      <c r="AG10" s="16"/>
      <c r="AH10" s="16">
        <v>0.42540059482578901</v>
      </c>
      <c r="AI10" s="16">
        <v>0.38741841703147001</v>
      </c>
      <c r="AJ10" s="16"/>
      <c r="AK10" s="16">
        <v>0.43257355626218502</v>
      </c>
      <c r="AL10" s="16">
        <v>0.35619211790659999</v>
      </c>
      <c r="AM10" s="16"/>
      <c r="AN10" s="16">
        <v>0.43548768355530398</v>
      </c>
      <c r="AO10" s="16">
        <v>0.39044994856974302</v>
      </c>
      <c r="AP10" s="16"/>
      <c r="AQ10" s="16">
        <v>0.39869120177944201</v>
      </c>
      <c r="AR10" s="16">
        <v>0.38023106463997303</v>
      </c>
      <c r="AS10" s="16">
        <v>0.41080741770763302</v>
      </c>
      <c r="AT10" s="16"/>
      <c r="AU10" s="16">
        <v>0.41270423158358599</v>
      </c>
      <c r="AV10" s="16">
        <v>0.362141392871353</v>
      </c>
      <c r="AW10" s="16"/>
      <c r="AX10" s="16">
        <v>0.416646990078817</v>
      </c>
      <c r="AY10" s="16">
        <v>0.30024771047538601</v>
      </c>
      <c r="AZ10" s="16"/>
      <c r="BA10" s="16">
        <v>0.39566454260372402</v>
      </c>
      <c r="BB10" s="16">
        <v>0.39296381321697899</v>
      </c>
      <c r="BC10" s="16"/>
      <c r="BD10" s="16">
        <v>0.43986633070089898</v>
      </c>
      <c r="BE10" s="16">
        <v>0.408898386708758</v>
      </c>
    </row>
    <row r="11" spans="2:57" x14ac:dyDescent="0.35">
      <c r="B11" s="19" t="s">
        <v>614</v>
      </c>
      <c r="C11" s="16">
        <v>0.13069956144102701</v>
      </c>
      <c r="D11" s="16">
        <v>0.13647405507066401</v>
      </c>
      <c r="E11" s="16">
        <v>0.12649384746322601</v>
      </c>
      <c r="F11" s="16"/>
      <c r="G11" s="16">
        <v>0.17335417773953399</v>
      </c>
      <c r="H11" s="16">
        <v>0.103992282175368</v>
      </c>
      <c r="I11" s="16">
        <v>0.12788517898047499</v>
      </c>
      <c r="J11" s="16">
        <v>0.14197108578551901</v>
      </c>
      <c r="K11" s="16">
        <v>0.108730709264974</v>
      </c>
      <c r="L11" s="16">
        <v>0.13956191369242099</v>
      </c>
      <c r="M11" s="16"/>
      <c r="N11" s="16">
        <v>0.123265016427739</v>
      </c>
      <c r="O11" s="16">
        <v>0.111981526250633</v>
      </c>
      <c r="P11" s="16">
        <v>0.13988867061025401</v>
      </c>
      <c r="Q11" s="16">
        <v>0.13754899552480901</v>
      </c>
      <c r="R11" s="16"/>
      <c r="S11" s="16">
        <v>0.137880122790565</v>
      </c>
      <c r="T11" s="16">
        <v>0.121162608038165</v>
      </c>
      <c r="U11" s="16"/>
      <c r="V11" s="16">
        <v>0.100849359995768</v>
      </c>
      <c r="W11" s="16">
        <v>0.16255710739989501</v>
      </c>
      <c r="X11" s="16">
        <v>0.12176171965560501</v>
      </c>
      <c r="Y11" s="16">
        <v>9.0235034559105601E-2</v>
      </c>
      <c r="Z11" s="16"/>
      <c r="AA11" s="16">
        <v>0.121494367625648</v>
      </c>
      <c r="AB11" s="16">
        <v>0.15107741245956799</v>
      </c>
      <c r="AC11" s="16">
        <v>0.18177402986219199</v>
      </c>
      <c r="AD11" s="16">
        <v>0.117725410410744</v>
      </c>
      <c r="AE11" s="16">
        <v>9.0348156889071302E-2</v>
      </c>
      <c r="AF11" s="16">
        <v>0.17374143392915101</v>
      </c>
      <c r="AG11" s="16"/>
      <c r="AH11" s="16">
        <v>9.6579565638298906E-2</v>
      </c>
      <c r="AI11" s="16">
        <v>0.17199303335493399</v>
      </c>
      <c r="AJ11" s="16"/>
      <c r="AK11" s="16">
        <v>7.9601909448140204E-2</v>
      </c>
      <c r="AL11" s="16">
        <v>0.17298157866178701</v>
      </c>
      <c r="AM11" s="16"/>
      <c r="AN11" s="16">
        <v>8.9245308659689299E-2</v>
      </c>
      <c r="AO11" s="16">
        <v>0.16248017224257399</v>
      </c>
      <c r="AP11" s="16"/>
      <c r="AQ11" s="16">
        <v>8.28590103230296E-2</v>
      </c>
      <c r="AR11" s="16">
        <v>0.151935821368129</v>
      </c>
      <c r="AS11" s="16">
        <v>0.13206252945385299</v>
      </c>
      <c r="AT11" s="16"/>
      <c r="AU11" s="16">
        <v>0.12709401693358799</v>
      </c>
      <c r="AV11" s="16">
        <v>0.13722846135286701</v>
      </c>
      <c r="AW11" s="16"/>
      <c r="AX11" s="16">
        <v>0.13001918538204199</v>
      </c>
      <c r="AY11" s="16">
        <v>0.157624983767777</v>
      </c>
      <c r="AZ11" s="16"/>
      <c r="BA11" s="16">
        <v>0.14270897780960201</v>
      </c>
      <c r="BB11" s="16">
        <v>0.13539449181326699</v>
      </c>
      <c r="BC11" s="16"/>
      <c r="BD11" s="16">
        <v>0.106152069209674</v>
      </c>
      <c r="BE11" s="16">
        <v>0.17196337880676901</v>
      </c>
    </row>
    <row r="12" spans="2:57" x14ac:dyDescent="0.35">
      <c r="B12" s="19" t="s">
        <v>615</v>
      </c>
      <c r="C12" s="16">
        <v>6.2268138256808103E-2</v>
      </c>
      <c r="D12" s="16">
        <v>7.2112088676935596E-2</v>
      </c>
      <c r="E12" s="16">
        <v>5.3542858183024497E-2</v>
      </c>
      <c r="F12" s="16"/>
      <c r="G12" s="16">
        <v>8.6358215767048399E-2</v>
      </c>
      <c r="H12" s="16">
        <v>8.1009200348570398E-2</v>
      </c>
      <c r="I12" s="16">
        <v>4.6491723521270498E-2</v>
      </c>
      <c r="J12" s="16">
        <v>3.5127720388483899E-2</v>
      </c>
      <c r="K12" s="16">
        <v>7.4722632092871694E-2</v>
      </c>
      <c r="L12" s="16">
        <v>5.5425463780251601E-2</v>
      </c>
      <c r="M12" s="16"/>
      <c r="N12" s="16">
        <v>5.7124065095742999E-2</v>
      </c>
      <c r="O12" s="16">
        <v>6.06576911085321E-2</v>
      </c>
      <c r="P12" s="16">
        <v>4.9255401638689897E-2</v>
      </c>
      <c r="Q12" s="16">
        <v>8.8243689953256002E-2</v>
      </c>
      <c r="R12" s="16"/>
      <c r="S12" s="16">
        <v>7.1974016045983802E-2</v>
      </c>
      <c r="T12" s="16">
        <v>4.2707993357577703E-2</v>
      </c>
      <c r="U12" s="16"/>
      <c r="V12" s="16">
        <v>7.5897412331259004E-2</v>
      </c>
      <c r="W12" s="16">
        <v>5.7451978110752498E-2</v>
      </c>
      <c r="X12" s="16">
        <v>5.6176741944438197E-2</v>
      </c>
      <c r="Y12" s="16">
        <v>6.6639188575262603E-2</v>
      </c>
      <c r="Z12" s="16"/>
      <c r="AA12" s="16">
        <v>7.8438604360671599E-2</v>
      </c>
      <c r="AB12" s="16">
        <v>6.6656147864649407E-2</v>
      </c>
      <c r="AC12" s="16">
        <v>3.8769091645169701E-2</v>
      </c>
      <c r="AD12" s="16">
        <v>4.8316078152588302E-2</v>
      </c>
      <c r="AE12" s="16">
        <v>4.6080534131641697E-2</v>
      </c>
      <c r="AF12" s="16">
        <v>5.0976125176548898E-2</v>
      </c>
      <c r="AG12" s="16"/>
      <c r="AH12" s="16">
        <v>3.7236590768461697E-2</v>
      </c>
      <c r="AI12" s="16">
        <v>9.6708509801010104E-2</v>
      </c>
      <c r="AJ12" s="16"/>
      <c r="AK12" s="16">
        <v>5.3438377023832299E-2</v>
      </c>
      <c r="AL12" s="16">
        <v>8.8739872361372499E-2</v>
      </c>
      <c r="AM12" s="16"/>
      <c r="AN12" s="16">
        <v>3.8037032126776497E-2</v>
      </c>
      <c r="AO12" s="16">
        <v>9.05185488108433E-2</v>
      </c>
      <c r="AP12" s="16"/>
      <c r="AQ12" s="16">
        <v>4.2535847156473301E-2</v>
      </c>
      <c r="AR12" s="16">
        <v>5.5921879329864699E-2</v>
      </c>
      <c r="AS12" s="16">
        <v>8.1425366828805495E-2</v>
      </c>
      <c r="AT12" s="16"/>
      <c r="AU12" s="16">
        <v>4.0913840055532197E-2</v>
      </c>
      <c r="AV12" s="16">
        <v>8.6533295048597095E-2</v>
      </c>
      <c r="AW12" s="16"/>
      <c r="AX12" s="16">
        <v>5.3337294270549403E-2</v>
      </c>
      <c r="AY12" s="16">
        <v>0.10285021788455399</v>
      </c>
      <c r="AZ12" s="16"/>
      <c r="BA12" s="16">
        <v>3.9036433434391699E-2</v>
      </c>
      <c r="BB12" s="16">
        <v>3.64608904799033E-2</v>
      </c>
      <c r="BC12" s="16"/>
      <c r="BD12" s="16">
        <v>5.3205447555754598E-2</v>
      </c>
      <c r="BE12" s="16">
        <v>5.21822179609336E-2</v>
      </c>
    </row>
    <row r="13" spans="2:57" x14ac:dyDescent="0.35">
      <c r="B13" s="19" t="s">
        <v>220</v>
      </c>
      <c r="C13" s="20">
        <v>0.13610710035086199</v>
      </c>
      <c r="D13" s="20">
        <v>7.7648820660253706E-2</v>
      </c>
      <c r="E13" s="20">
        <v>0.19055554300895799</v>
      </c>
      <c r="F13" s="20"/>
      <c r="G13" s="20">
        <v>0.16635623282419201</v>
      </c>
      <c r="H13" s="20">
        <v>0.127007836677551</v>
      </c>
      <c r="I13" s="20">
        <v>0.119714850711203</v>
      </c>
      <c r="J13" s="20">
        <v>0.145126563631678</v>
      </c>
      <c r="K13" s="20">
        <v>0.15385359001575299</v>
      </c>
      <c r="L13" s="20">
        <v>0.118172819744903</v>
      </c>
      <c r="M13" s="20"/>
      <c r="N13" s="20">
        <v>0.10759089845690099</v>
      </c>
      <c r="O13" s="20">
        <v>0.117207778590904</v>
      </c>
      <c r="P13" s="20">
        <v>0.138940545960066</v>
      </c>
      <c r="Q13" s="20">
        <v>0.16836562577009601</v>
      </c>
      <c r="R13" s="20"/>
      <c r="S13" s="20">
        <v>0.119930068288585</v>
      </c>
      <c r="T13" s="20">
        <v>0.15851315206310501</v>
      </c>
      <c r="U13" s="20"/>
      <c r="V13" s="20">
        <v>0.25079431221098503</v>
      </c>
      <c r="W13" s="20">
        <v>0.123615749406379</v>
      </c>
      <c r="X13" s="20">
        <v>6.3125666029085398E-2</v>
      </c>
      <c r="Y13" s="20">
        <v>7.9961739161818507E-2</v>
      </c>
      <c r="Z13" s="20"/>
      <c r="AA13" s="20">
        <v>0.22326574842348501</v>
      </c>
      <c r="AB13" s="20">
        <v>0.14044650861841201</v>
      </c>
      <c r="AC13" s="20">
        <v>0.106837030211396</v>
      </c>
      <c r="AD13" s="20">
        <v>6.1383742790335698E-2</v>
      </c>
      <c r="AE13" s="20">
        <v>5.8191590456948402E-3</v>
      </c>
      <c r="AF13" s="20">
        <v>0</v>
      </c>
      <c r="AG13" s="20"/>
      <c r="AH13" s="20">
        <v>9.8297288873416294E-2</v>
      </c>
      <c r="AI13" s="20">
        <v>8.9453626471417205E-2</v>
      </c>
      <c r="AJ13" s="20"/>
      <c r="AK13" s="20">
        <v>9.8813037051151298E-2</v>
      </c>
      <c r="AL13" s="20">
        <v>0.10380395255538399</v>
      </c>
      <c r="AM13" s="20"/>
      <c r="AN13" s="20">
        <v>9.3161526982950299E-2</v>
      </c>
      <c r="AO13" s="20">
        <v>8.0069889612844794E-2</v>
      </c>
      <c r="AP13" s="20"/>
      <c r="AQ13" s="20">
        <v>7.0602033351439705E-2</v>
      </c>
      <c r="AR13" s="20">
        <v>0.16821314894667699</v>
      </c>
      <c r="AS13" s="20">
        <v>6.3632159716971295E-2</v>
      </c>
      <c r="AT13" s="20"/>
      <c r="AU13" s="20">
        <v>0.105688665505887</v>
      </c>
      <c r="AV13" s="20">
        <v>0.166402476470908</v>
      </c>
      <c r="AW13" s="20"/>
      <c r="AX13" s="20">
        <v>8.9449882409719295E-2</v>
      </c>
      <c r="AY13" s="20">
        <v>0.22559681238642601</v>
      </c>
      <c r="AZ13" s="20"/>
      <c r="BA13" s="20">
        <v>5.42144017255645E-2</v>
      </c>
      <c r="BB13" s="20">
        <v>2.5487713259820601E-2</v>
      </c>
      <c r="BC13" s="20"/>
      <c r="BD13" s="20">
        <v>5.1574466047801998E-2</v>
      </c>
      <c r="BE13" s="20">
        <v>4.2804520163468099E-2</v>
      </c>
    </row>
    <row r="14" spans="2:57" x14ac:dyDescent="0.35">
      <c r="B14" s="21"/>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0-000000000000}">
  <dimension ref="B2:B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617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612</v>
      </c>
      <c r="C9" s="16">
        <v>0.24390646636951899</v>
      </c>
      <c r="D9" s="16">
        <v>0.279348947216771</v>
      </c>
      <c r="E9" s="16">
        <v>0.21268271969678301</v>
      </c>
      <c r="F9" s="16"/>
      <c r="G9" s="16">
        <v>0.17223941927752001</v>
      </c>
      <c r="H9" s="16">
        <v>0.28720886188731398</v>
      </c>
      <c r="I9" s="16">
        <v>0.323741847535575</v>
      </c>
      <c r="J9" s="16">
        <v>0.225728642054599</v>
      </c>
      <c r="K9" s="16">
        <v>0.232077474501689</v>
      </c>
      <c r="L9" s="16">
        <v>0.210029070087002</v>
      </c>
      <c r="M9" s="16"/>
      <c r="N9" s="16">
        <v>0.29414934828760703</v>
      </c>
      <c r="O9" s="16">
        <v>0.196193264106235</v>
      </c>
      <c r="P9" s="16">
        <v>0.23483925553435001</v>
      </c>
      <c r="Q9" s="16">
        <v>0.26418481689523399</v>
      </c>
      <c r="R9" s="16"/>
      <c r="S9" s="16">
        <v>0.24609720351728501</v>
      </c>
      <c r="T9" s="16">
        <v>0.243033654875905</v>
      </c>
      <c r="U9" s="16"/>
      <c r="V9" s="16">
        <v>0.19599971343789199</v>
      </c>
      <c r="W9" s="16">
        <v>0.21048067373025001</v>
      </c>
      <c r="X9" s="16">
        <v>0.30675852585038799</v>
      </c>
      <c r="Y9" s="16">
        <v>0.378751173637908</v>
      </c>
      <c r="Z9" s="16"/>
      <c r="AA9" s="16">
        <v>0.18010486444190299</v>
      </c>
      <c r="AB9" s="16">
        <v>0.200653541731177</v>
      </c>
      <c r="AC9" s="16">
        <v>0.27020174480891501</v>
      </c>
      <c r="AD9" s="16">
        <v>0.31979204286285701</v>
      </c>
      <c r="AE9" s="16">
        <v>0.37754659927738998</v>
      </c>
      <c r="AF9" s="16">
        <v>0.30271050865688898</v>
      </c>
      <c r="AG9" s="16"/>
      <c r="AH9" s="16">
        <v>0.284982485024249</v>
      </c>
      <c r="AI9" s="16">
        <v>0.22041305105360401</v>
      </c>
      <c r="AJ9" s="16"/>
      <c r="AK9" s="16">
        <v>0.29460924346313699</v>
      </c>
      <c r="AL9" s="16">
        <v>0.24235859288317699</v>
      </c>
      <c r="AM9" s="16"/>
      <c r="AN9" s="16">
        <v>0.30374680560826001</v>
      </c>
      <c r="AO9" s="16">
        <v>0.245771075487285</v>
      </c>
      <c r="AP9" s="16"/>
      <c r="AQ9" s="16">
        <v>0.27884746069268002</v>
      </c>
      <c r="AR9" s="16">
        <v>0.204070241743253</v>
      </c>
      <c r="AS9" s="16">
        <v>0.31477832983285597</v>
      </c>
      <c r="AT9" s="16"/>
      <c r="AU9" s="16">
        <v>0.275792202058248</v>
      </c>
      <c r="AV9" s="16">
        <v>0.21063369837575499</v>
      </c>
      <c r="AW9" s="16"/>
      <c r="AX9" s="16">
        <v>0.26518162938017298</v>
      </c>
      <c r="AY9" s="16">
        <v>0.18806078207546101</v>
      </c>
      <c r="AZ9" s="16"/>
      <c r="BA9" s="16">
        <v>0.32820891730163299</v>
      </c>
      <c r="BB9" s="16">
        <v>0.37734904897940402</v>
      </c>
      <c r="BC9" s="16"/>
      <c r="BD9" s="16">
        <v>0.38921555260702401</v>
      </c>
      <c r="BE9" s="16">
        <v>0.17782643890258701</v>
      </c>
    </row>
    <row r="10" spans="2:57" x14ac:dyDescent="0.35">
      <c r="B10" s="19" t="s">
        <v>613</v>
      </c>
      <c r="C10" s="16">
        <v>0.34909420701731902</v>
      </c>
      <c r="D10" s="16">
        <v>0.354633521818499</v>
      </c>
      <c r="E10" s="16">
        <v>0.34363255126762998</v>
      </c>
      <c r="F10" s="16"/>
      <c r="G10" s="16">
        <v>0.35098803313259902</v>
      </c>
      <c r="H10" s="16">
        <v>0.28034340592292001</v>
      </c>
      <c r="I10" s="16">
        <v>0.31489746017123199</v>
      </c>
      <c r="J10" s="16">
        <v>0.41400083282528499</v>
      </c>
      <c r="K10" s="16">
        <v>0.37081476464084601</v>
      </c>
      <c r="L10" s="16">
        <v>0.36633392020383998</v>
      </c>
      <c r="M10" s="16"/>
      <c r="N10" s="16">
        <v>0.35649817891899999</v>
      </c>
      <c r="O10" s="16">
        <v>0.46124406258776801</v>
      </c>
      <c r="P10" s="16">
        <v>0.32604928919377801</v>
      </c>
      <c r="Q10" s="16">
        <v>0.28313502389335499</v>
      </c>
      <c r="R10" s="16"/>
      <c r="S10" s="16">
        <v>0.35565254630029303</v>
      </c>
      <c r="T10" s="16">
        <v>0.34267696573506201</v>
      </c>
      <c r="U10" s="16"/>
      <c r="V10" s="16">
        <v>0.26549198727668899</v>
      </c>
      <c r="W10" s="16">
        <v>0.387443573083043</v>
      </c>
      <c r="X10" s="16">
        <v>0.37584519663153898</v>
      </c>
      <c r="Y10" s="16">
        <v>0.31920467947095099</v>
      </c>
      <c r="Z10" s="16"/>
      <c r="AA10" s="16">
        <v>0.31536810291209499</v>
      </c>
      <c r="AB10" s="16">
        <v>0.31030279900197599</v>
      </c>
      <c r="AC10" s="16">
        <v>0.41458396589845098</v>
      </c>
      <c r="AD10" s="16">
        <v>0.38883093836011201</v>
      </c>
      <c r="AE10" s="16">
        <v>0.36950576349679498</v>
      </c>
      <c r="AF10" s="16">
        <v>0.45848997335814001</v>
      </c>
      <c r="AG10" s="16"/>
      <c r="AH10" s="16">
        <v>0.37233388671765999</v>
      </c>
      <c r="AI10" s="16">
        <v>0.370059175041768</v>
      </c>
      <c r="AJ10" s="16"/>
      <c r="AK10" s="16">
        <v>0.378282844644449</v>
      </c>
      <c r="AL10" s="16">
        <v>0.33293994270663002</v>
      </c>
      <c r="AM10" s="16"/>
      <c r="AN10" s="16">
        <v>0.372786503144175</v>
      </c>
      <c r="AO10" s="16">
        <v>0.369953711879906</v>
      </c>
      <c r="AP10" s="16"/>
      <c r="AQ10" s="16">
        <v>0.355435598452359</v>
      </c>
      <c r="AR10" s="16">
        <v>0.33966658792025101</v>
      </c>
      <c r="AS10" s="16">
        <v>0.37568619648561602</v>
      </c>
      <c r="AT10" s="16"/>
      <c r="AU10" s="16">
        <v>0.37847203994135897</v>
      </c>
      <c r="AV10" s="16">
        <v>0.31556394123251102</v>
      </c>
      <c r="AW10" s="16"/>
      <c r="AX10" s="16">
        <v>0.383279883581986</v>
      </c>
      <c r="AY10" s="16">
        <v>0.23270896749699099</v>
      </c>
      <c r="AZ10" s="16"/>
      <c r="BA10" s="16">
        <v>0.38612150425936398</v>
      </c>
      <c r="BB10" s="16">
        <v>0.29388597664961902</v>
      </c>
      <c r="BC10" s="16"/>
      <c r="BD10" s="16">
        <v>0.41006482472961597</v>
      </c>
      <c r="BE10" s="16">
        <v>0.35491201452066701</v>
      </c>
    </row>
    <row r="11" spans="2:57" x14ac:dyDescent="0.35">
      <c r="B11" s="19" t="s">
        <v>614</v>
      </c>
      <c r="C11" s="16">
        <v>0.18947749618065399</v>
      </c>
      <c r="D11" s="16">
        <v>0.201432791999656</v>
      </c>
      <c r="E11" s="16">
        <v>0.17839745269844001</v>
      </c>
      <c r="F11" s="16"/>
      <c r="G11" s="16">
        <v>0.20475180715255201</v>
      </c>
      <c r="H11" s="16">
        <v>0.211351370957994</v>
      </c>
      <c r="I11" s="16">
        <v>0.197281708563501</v>
      </c>
      <c r="J11" s="16">
        <v>0.16718899913683999</v>
      </c>
      <c r="K11" s="16">
        <v>0.143421245128692</v>
      </c>
      <c r="L11" s="16">
        <v>0.20930768926020299</v>
      </c>
      <c r="M11" s="16"/>
      <c r="N11" s="16">
        <v>0.174539517751645</v>
      </c>
      <c r="O11" s="16">
        <v>0.15066188102977299</v>
      </c>
      <c r="P11" s="16">
        <v>0.20933561469284301</v>
      </c>
      <c r="Q11" s="16">
        <v>0.202050074204915</v>
      </c>
      <c r="R11" s="16"/>
      <c r="S11" s="16">
        <v>0.19515108325146199</v>
      </c>
      <c r="T11" s="16">
        <v>0.181724740116083</v>
      </c>
      <c r="U11" s="16"/>
      <c r="V11" s="16">
        <v>0.17985346191506801</v>
      </c>
      <c r="W11" s="16">
        <v>0.19193770798377799</v>
      </c>
      <c r="X11" s="16">
        <v>0.19259214356507201</v>
      </c>
      <c r="Y11" s="16">
        <v>0.202708781242466</v>
      </c>
      <c r="Z11" s="16"/>
      <c r="AA11" s="16">
        <v>0.19277846732939999</v>
      </c>
      <c r="AB11" s="16">
        <v>0.209631547655801</v>
      </c>
      <c r="AC11" s="16">
        <v>0.19362200378038499</v>
      </c>
      <c r="AD11" s="16">
        <v>0.16305906067569301</v>
      </c>
      <c r="AE11" s="16">
        <v>0.17624133933231401</v>
      </c>
      <c r="AF11" s="16">
        <v>0.23879951798497101</v>
      </c>
      <c r="AG11" s="16"/>
      <c r="AH11" s="16">
        <v>0.189437248590238</v>
      </c>
      <c r="AI11" s="16">
        <v>0.22123369882180599</v>
      </c>
      <c r="AJ11" s="16"/>
      <c r="AK11" s="16">
        <v>0.15712843625623299</v>
      </c>
      <c r="AL11" s="16">
        <v>0.21367913812633699</v>
      </c>
      <c r="AM11" s="16"/>
      <c r="AN11" s="16">
        <v>0.18981031772504101</v>
      </c>
      <c r="AO11" s="16">
        <v>0.20883955731519899</v>
      </c>
      <c r="AP11" s="16"/>
      <c r="AQ11" s="16">
        <v>0.22323420962236401</v>
      </c>
      <c r="AR11" s="16">
        <v>0.20979103473090899</v>
      </c>
      <c r="AS11" s="16">
        <v>0.16913290638682499</v>
      </c>
      <c r="AT11" s="16"/>
      <c r="AU11" s="16">
        <v>0.167462738927421</v>
      </c>
      <c r="AV11" s="16">
        <v>0.216128513644544</v>
      </c>
      <c r="AW11" s="16"/>
      <c r="AX11" s="16">
        <v>0.188112558201634</v>
      </c>
      <c r="AY11" s="16">
        <v>0.243243444957606</v>
      </c>
      <c r="AZ11" s="16"/>
      <c r="BA11" s="16">
        <v>0.180231874634973</v>
      </c>
      <c r="BB11" s="16">
        <v>0.20267702096954501</v>
      </c>
      <c r="BC11" s="16"/>
      <c r="BD11" s="16">
        <v>0.114713378590624</v>
      </c>
      <c r="BE11" s="16">
        <v>0.304159895919419</v>
      </c>
    </row>
    <row r="12" spans="2:57" x14ac:dyDescent="0.35">
      <c r="B12" s="19" t="s">
        <v>615</v>
      </c>
      <c r="C12" s="16">
        <v>7.4371579646857297E-2</v>
      </c>
      <c r="D12" s="16">
        <v>7.2265031445219896E-2</v>
      </c>
      <c r="E12" s="16">
        <v>7.4848801823013206E-2</v>
      </c>
      <c r="F12" s="16"/>
      <c r="G12" s="16">
        <v>7.2261806848454999E-2</v>
      </c>
      <c r="H12" s="16">
        <v>9.5066028076215003E-2</v>
      </c>
      <c r="I12" s="16">
        <v>5.6628671968685998E-2</v>
      </c>
      <c r="J12" s="16">
        <v>6.5338275010869903E-2</v>
      </c>
      <c r="K12" s="16">
        <v>8.36509608145799E-2</v>
      </c>
      <c r="L12" s="16">
        <v>7.1374860264092704E-2</v>
      </c>
      <c r="M12" s="16"/>
      <c r="N12" s="16">
        <v>5.7011252939401201E-2</v>
      </c>
      <c r="O12" s="16">
        <v>8.3822976992733195E-2</v>
      </c>
      <c r="P12" s="16">
        <v>6.0929274339563397E-2</v>
      </c>
      <c r="Q12" s="16">
        <v>0.100117701428956</v>
      </c>
      <c r="R12" s="16"/>
      <c r="S12" s="16">
        <v>7.9171582457901402E-2</v>
      </c>
      <c r="T12" s="16">
        <v>6.7866642059326798E-2</v>
      </c>
      <c r="U12" s="16"/>
      <c r="V12" s="16">
        <v>0.101468892045321</v>
      </c>
      <c r="W12" s="16">
        <v>7.4366472914888307E-2</v>
      </c>
      <c r="X12" s="16">
        <v>5.9484073160278803E-2</v>
      </c>
      <c r="Y12" s="16">
        <v>1.93736264868574E-2</v>
      </c>
      <c r="Z12" s="16"/>
      <c r="AA12" s="16">
        <v>8.8487055349771096E-2</v>
      </c>
      <c r="AB12" s="16">
        <v>0.109206693797331</v>
      </c>
      <c r="AC12" s="16">
        <v>4.1051049083750298E-2</v>
      </c>
      <c r="AD12" s="16">
        <v>5.9964407958293803E-2</v>
      </c>
      <c r="AE12" s="16">
        <v>3.9748016958510303E-2</v>
      </c>
      <c r="AF12" s="16">
        <v>0</v>
      </c>
      <c r="AG12" s="16"/>
      <c r="AH12" s="16">
        <v>5.3786826050236401E-2</v>
      </c>
      <c r="AI12" s="16">
        <v>0.103839856619151</v>
      </c>
      <c r="AJ12" s="16"/>
      <c r="AK12" s="16">
        <v>6.2445793404292599E-2</v>
      </c>
      <c r="AL12" s="16">
        <v>0.11326287894008701</v>
      </c>
      <c r="AM12" s="16"/>
      <c r="AN12" s="16">
        <v>4.9700382394713603E-2</v>
      </c>
      <c r="AO12" s="16">
        <v>8.9951689884442507E-2</v>
      </c>
      <c r="AP12" s="16"/>
      <c r="AQ12" s="16">
        <v>6.5160022169713297E-2</v>
      </c>
      <c r="AR12" s="16">
        <v>7.7042220757494007E-2</v>
      </c>
      <c r="AS12" s="16">
        <v>8.0770306874295802E-2</v>
      </c>
      <c r="AT12" s="16"/>
      <c r="AU12" s="16">
        <v>5.7773784871498299E-2</v>
      </c>
      <c r="AV12" s="16">
        <v>9.5210433222868596E-2</v>
      </c>
      <c r="AW12" s="16"/>
      <c r="AX12" s="16">
        <v>6.9635459730671104E-2</v>
      </c>
      <c r="AY12" s="16">
        <v>0.104003272832191</v>
      </c>
      <c r="AZ12" s="16"/>
      <c r="BA12" s="16">
        <v>5.6171241576590501E-2</v>
      </c>
      <c r="BB12" s="16">
        <v>7.9457764957950303E-2</v>
      </c>
      <c r="BC12" s="16"/>
      <c r="BD12" s="16">
        <v>4.5618355919570003E-2</v>
      </c>
      <c r="BE12" s="16">
        <v>9.6868436753136805E-2</v>
      </c>
    </row>
    <row r="13" spans="2:57" x14ac:dyDescent="0.35">
      <c r="B13" s="19" t="s">
        <v>220</v>
      </c>
      <c r="C13" s="20">
        <v>0.143150250785651</v>
      </c>
      <c r="D13" s="20">
        <v>9.2319707519854299E-2</v>
      </c>
      <c r="E13" s="20">
        <v>0.19043847451413401</v>
      </c>
      <c r="F13" s="20"/>
      <c r="G13" s="20">
        <v>0.199758933588875</v>
      </c>
      <c r="H13" s="20">
        <v>0.12603033315555701</v>
      </c>
      <c r="I13" s="20">
        <v>0.107450311761006</v>
      </c>
      <c r="J13" s="20">
        <v>0.12774325097240599</v>
      </c>
      <c r="K13" s="20">
        <v>0.170035554914193</v>
      </c>
      <c r="L13" s="20">
        <v>0.14295446018486199</v>
      </c>
      <c r="M13" s="20"/>
      <c r="N13" s="20">
        <v>0.117801702102348</v>
      </c>
      <c r="O13" s="20">
        <v>0.108077815283492</v>
      </c>
      <c r="P13" s="20">
        <v>0.16884656623946601</v>
      </c>
      <c r="Q13" s="20">
        <v>0.15051238357753999</v>
      </c>
      <c r="R13" s="20"/>
      <c r="S13" s="20">
        <v>0.123927584473059</v>
      </c>
      <c r="T13" s="20">
        <v>0.16469799721362399</v>
      </c>
      <c r="U13" s="20"/>
      <c r="V13" s="20">
        <v>0.25718594532502997</v>
      </c>
      <c r="W13" s="20">
        <v>0.13577157228804099</v>
      </c>
      <c r="X13" s="20">
        <v>6.5320060792721304E-2</v>
      </c>
      <c r="Y13" s="20">
        <v>7.9961739161818507E-2</v>
      </c>
      <c r="Z13" s="20"/>
      <c r="AA13" s="20">
        <v>0.223261509966831</v>
      </c>
      <c r="AB13" s="20">
        <v>0.17020541781371501</v>
      </c>
      <c r="AC13" s="20">
        <v>8.0541236428498905E-2</v>
      </c>
      <c r="AD13" s="20">
        <v>6.8353550143044506E-2</v>
      </c>
      <c r="AE13" s="20">
        <v>3.6958280934990699E-2</v>
      </c>
      <c r="AF13" s="20">
        <v>0</v>
      </c>
      <c r="AG13" s="20"/>
      <c r="AH13" s="20">
        <v>9.94595536176167E-2</v>
      </c>
      <c r="AI13" s="20">
        <v>8.4454218463671002E-2</v>
      </c>
      <c r="AJ13" s="20"/>
      <c r="AK13" s="20">
        <v>0.107533682231888</v>
      </c>
      <c r="AL13" s="20">
        <v>9.7759447343769304E-2</v>
      </c>
      <c r="AM13" s="20"/>
      <c r="AN13" s="20">
        <v>8.3955991127810103E-2</v>
      </c>
      <c r="AO13" s="20">
        <v>8.5483965433168094E-2</v>
      </c>
      <c r="AP13" s="20"/>
      <c r="AQ13" s="20">
        <v>7.7322709062883896E-2</v>
      </c>
      <c r="AR13" s="20">
        <v>0.169429914848093</v>
      </c>
      <c r="AS13" s="20">
        <v>5.96322604204075E-2</v>
      </c>
      <c r="AT13" s="20"/>
      <c r="AU13" s="20">
        <v>0.120499234201474</v>
      </c>
      <c r="AV13" s="20">
        <v>0.162463413524321</v>
      </c>
      <c r="AW13" s="20"/>
      <c r="AX13" s="20">
        <v>9.3790469105535401E-2</v>
      </c>
      <c r="AY13" s="20">
        <v>0.23198353263775101</v>
      </c>
      <c r="AZ13" s="20"/>
      <c r="BA13" s="20">
        <v>4.9266462227439002E-2</v>
      </c>
      <c r="BB13" s="20">
        <v>4.66301884434824E-2</v>
      </c>
      <c r="BC13" s="20"/>
      <c r="BD13" s="20">
        <v>4.03878881531659E-2</v>
      </c>
      <c r="BE13" s="20">
        <v>6.623321390419E-2</v>
      </c>
    </row>
    <row r="14" spans="2:57" x14ac:dyDescent="0.35">
      <c r="B14" s="21"/>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500-000000000000}">
  <dimension ref="B2:B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618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612</v>
      </c>
      <c r="C9" s="16">
        <v>0.25119848696848801</v>
      </c>
      <c r="D9" s="16">
        <v>0.24660853110407399</v>
      </c>
      <c r="E9" s="16">
        <v>0.25639574372906299</v>
      </c>
      <c r="F9" s="16"/>
      <c r="G9" s="16">
        <v>0.23038456027034099</v>
      </c>
      <c r="H9" s="16">
        <v>0.29746495029228198</v>
      </c>
      <c r="I9" s="16">
        <v>0.27962628981181498</v>
      </c>
      <c r="J9" s="16">
        <v>0.25772448248351199</v>
      </c>
      <c r="K9" s="16">
        <v>0.23140363874914599</v>
      </c>
      <c r="L9" s="16">
        <v>0.212834416254328</v>
      </c>
      <c r="M9" s="16"/>
      <c r="N9" s="16">
        <v>0.27011653713889799</v>
      </c>
      <c r="O9" s="16">
        <v>0.216572114231285</v>
      </c>
      <c r="P9" s="16">
        <v>0.261893746454821</v>
      </c>
      <c r="Q9" s="16">
        <v>0.250683303861089</v>
      </c>
      <c r="R9" s="16"/>
      <c r="S9" s="16">
        <v>0.24992123593957299</v>
      </c>
      <c r="T9" s="16">
        <v>0.25563469014821899</v>
      </c>
      <c r="U9" s="16"/>
      <c r="V9" s="16">
        <v>0.26075699031735999</v>
      </c>
      <c r="W9" s="16">
        <v>0.24233538735250401</v>
      </c>
      <c r="X9" s="16">
        <v>0.25722474577883297</v>
      </c>
      <c r="Y9" s="16">
        <v>0.23076993034549201</v>
      </c>
      <c r="Z9" s="16"/>
      <c r="AA9" s="16">
        <v>0.235213192679776</v>
      </c>
      <c r="AB9" s="16">
        <v>0.241881549304999</v>
      </c>
      <c r="AC9" s="16">
        <v>0.289901919573466</v>
      </c>
      <c r="AD9" s="16">
        <v>0.265032976844154</v>
      </c>
      <c r="AE9" s="16">
        <v>0.22053287076538999</v>
      </c>
      <c r="AF9" s="16">
        <v>0.37871791586771297</v>
      </c>
      <c r="AG9" s="16"/>
      <c r="AH9" s="16">
        <v>0.25925265682225601</v>
      </c>
      <c r="AI9" s="16">
        <v>0.25889849070975302</v>
      </c>
      <c r="AJ9" s="16"/>
      <c r="AK9" s="16">
        <v>0.25942405353373998</v>
      </c>
      <c r="AL9" s="16">
        <v>0.248928047467145</v>
      </c>
      <c r="AM9" s="16"/>
      <c r="AN9" s="16">
        <v>0.24239598454879299</v>
      </c>
      <c r="AO9" s="16">
        <v>0.278475805958457</v>
      </c>
      <c r="AP9" s="16"/>
      <c r="AQ9" s="16">
        <v>0.30120060666621501</v>
      </c>
      <c r="AR9" s="16">
        <v>0.246367026351933</v>
      </c>
      <c r="AS9" s="16">
        <v>0.25855302190325002</v>
      </c>
      <c r="AT9" s="16"/>
      <c r="AU9" s="16">
        <v>0.25529366868306103</v>
      </c>
      <c r="AV9" s="16">
        <v>0.24819165726558501</v>
      </c>
      <c r="AW9" s="16"/>
      <c r="AX9" s="16">
        <v>0.26860072788772299</v>
      </c>
      <c r="AY9" s="16">
        <v>0.213287309994282</v>
      </c>
      <c r="AZ9" s="16"/>
      <c r="BA9" s="16">
        <v>0.32745193389153299</v>
      </c>
      <c r="BB9" s="16">
        <v>0.276787548773131</v>
      </c>
      <c r="BC9" s="16"/>
      <c r="BD9" s="16">
        <v>0.258029059902535</v>
      </c>
      <c r="BE9" s="16">
        <v>0.31811376621112297</v>
      </c>
    </row>
    <row r="10" spans="2:57" x14ac:dyDescent="0.35">
      <c r="B10" s="19" t="s">
        <v>613</v>
      </c>
      <c r="C10" s="16">
        <v>0.34122154502707303</v>
      </c>
      <c r="D10" s="16">
        <v>0.38084377206378101</v>
      </c>
      <c r="E10" s="16">
        <v>0.30465903680650203</v>
      </c>
      <c r="F10" s="16"/>
      <c r="G10" s="16">
        <v>0.37385971992124301</v>
      </c>
      <c r="H10" s="16">
        <v>0.35663900651505198</v>
      </c>
      <c r="I10" s="16">
        <v>0.38688678299548301</v>
      </c>
      <c r="J10" s="16">
        <v>0.34961108544222402</v>
      </c>
      <c r="K10" s="16">
        <v>0.32379193212853402</v>
      </c>
      <c r="L10" s="16">
        <v>0.28135361589974101</v>
      </c>
      <c r="M10" s="16"/>
      <c r="N10" s="16">
        <v>0.34921441235582001</v>
      </c>
      <c r="O10" s="16">
        <v>0.409449860355724</v>
      </c>
      <c r="P10" s="16">
        <v>0.34065638961321498</v>
      </c>
      <c r="Q10" s="16">
        <v>0.27699288772939801</v>
      </c>
      <c r="R10" s="16"/>
      <c r="S10" s="16">
        <v>0.348784834799446</v>
      </c>
      <c r="T10" s="16">
        <v>0.33320836422984801</v>
      </c>
      <c r="U10" s="16"/>
      <c r="V10" s="16">
        <v>0.26135864064005798</v>
      </c>
      <c r="W10" s="16">
        <v>0.354253055494409</v>
      </c>
      <c r="X10" s="16">
        <v>0.38572167518594402</v>
      </c>
      <c r="Y10" s="16">
        <v>0.38637582145975402</v>
      </c>
      <c r="Z10" s="16"/>
      <c r="AA10" s="16">
        <v>0.28900647604095703</v>
      </c>
      <c r="AB10" s="16">
        <v>0.35646017689952098</v>
      </c>
      <c r="AC10" s="16">
        <v>0.32235740585200201</v>
      </c>
      <c r="AD10" s="16">
        <v>0.42075678878616202</v>
      </c>
      <c r="AE10" s="16">
        <v>0.371544259902852</v>
      </c>
      <c r="AF10" s="16">
        <v>0.33381622435166303</v>
      </c>
      <c r="AG10" s="16"/>
      <c r="AH10" s="16">
        <v>0.39231113716369798</v>
      </c>
      <c r="AI10" s="16">
        <v>0.31918480918772901</v>
      </c>
      <c r="AJ10" s="16"/>
      <c r="AK10" s="16">
        <v>0.41174404873694997</v>
      </c>
      <c r="AL10" s="16">
        <v>0.29152801230606501</v>
      </c>
      <c r="AM10" s="16"/>
      <c r="AN10" s="16">
        <v>0.40584893755791901</v>
      </c>
      <c r="AO10" s="16">
        <v>0.32542920926605501</v>
      </c>
      <c r="AP10" s="16"/>
      <c r="AQ10" s="16">
        <v>0.352552511436311</v>
      </c>
      <c r="AR10" s="16">
        <v>0.34129094044408897</v>
      </c>
      <c r="AS10" s="16">
        <v>0.38588875721221899</v>
      </c>
      <c r="AT10" s="16"/>
      <c r="AU10" s="16">
        <v>0.37501164752877703</v>
      </c>
      <c r="AV10" s="16">
        <v>0.30235954784315799</v>
      </c>
      <c r="AW10" s="16"/>
      <c r="AX10" s="16">
        <v>0.359835881677734</v>
      </c>
      <c r="AY10" s="16">
        <v>0.28457968255657501</v>
      </c>
      <c r="AZ10" s="16"/>
      <c r="BA10" s="16">
        <v>0.36618834052494398</v>
      </c>
      <c r="BB10" s="16">
        <v>0.40097323960139603</v>
      </c>
      <c r="BC10" s="16"/>
      <c r="BD10" s="16">
        <v>0.36607142946128901</v>
      </c>
      <c r="BE10" s="16">
        <v>0.39627953086724699</v>
      </c>
    </row>
    <row r="11" spans="2:57" x14ac:dyDescent="0.35">
      <c r="B11" s="19" t="s">
        <v>614</v>
      </c>
      <c r="C11" s="16">
        <v>0.170362140921206</v>
      </c>
      <c r="D11" s="16">
        <v>0.18538739062107901</v>
      </c>
      <c r="E11" s="16">
        <v>0.15649992821532599</v>
      </c>
      <c r="F11" s="16"/>
      <c r="G11" s="16">
        <v>0.175607051979455</v>
      </c>
      <c r="H11" s="16">
        <v>0.16156499887429901</v>
      </c>
      <c r="I11" s="16">
        <v>0.145878093761314</v>
      </c>
      <c r="J11" s="16">
        <v>0.14751620823283501</v>
      </c>
      <c r="K11" s="16">
        <v>0.19374911094762401</v>
      </c>
      <c r="L11" s="16">
        <v>0.19254666629553299</v>
      </c>
      <c r="M11" s="16"/>
      <c r="N11" s="16">
        <v>0.14847955197305501</v>
      </c>
      <c r="O11" s="16">
        <v>0.16097795987744701</v>
      </c>
      <c r="P11" s="16">
        <v>0.167266424183551</v>
      </c>
      <c r="Q11" s="16">
        <v>0.199122873468873</v>
      </c>
      <c r="R11" s="16"/>
      <c r="S11" s="16">
        <v>0.165067520379447</v>
      </c>
      <c r="T11" s="16">
        <v>0.17897914590457301</v>
      </c>
      <c r="U11" s="16"/>
      <c r="V11" s="16">
        <v>0.110298672827556</v>
      </c>
      <c r="W11" s="16">
        <v>0.20978558421599999</v>
      </c>
      <c r="X11" s="16">
        <v>0.17063223734006899</v>
      </c>
      <c r="Y11" s="16">
        <v>0.17672733128203899</v>
      </c>
      <c r="Z11" s="16"/>
      <c r="AA11" s="16">
        <v>0.15339905510877699</v>
      </c>
      <c r="AB11" s="16">
        <v>0.16781979322507301</v>
      </c>
      <c r="AC11" s="16">
        <v>0.20784121828382901</v>
      </c>
      <c r="AD11" s="16">
        <v>0.15791636096689099</v>
      </c>
      <c r="AE11" s="16">
        <v>0.22359223141397899</v>
      </c>
      <c r="AF11" s="16">
        <v>0.210624510396072</v>
      </c>
      <c r="AG11" s="16"/>
      <c r="AH11" s="16">
        <v>0.15183009712784301</v>
      </c>
      <c r="AI11" s="16">
        <v>0.18874930878877</v>
      </c>
      <c r="AJ11" s="16"/>
      <c r="AK11" s="16">
        <v>0.14420295723967899</v>
      </c>
      <c r="AL11" s="16">
        <v>0.20297168341305399</v>
      </c>
      <c r="AM11" s="16"/>
      <c r="AN11" s="16">
        <v>0.16127748853607499</v>
      </c>
      <c r="AO11" s="16">
        <v>0.19668377796948699</v>
      </c>
      <c r="AP11" s="16"/>
      <c r="AQ11" s="16">
        <v>0.14764767612160101</v>
      </c>
      <c r="AR11" s="16">
        <v>0.173908401369266</v>
      </c>
      <c r="AS11" s="16">
        <v>0.18797284995243299</v>
      </c>
      <c r="AT11" s="16"/>
      <c r="AU11" s="16">
        <v>0.15386051608110601</v>
      </c>
      <c r="AV11" s="16">
        <v>0.19276556675491199</v>
      </c>
      <c r="AW11" s="16"/>
      <c r="AX11" s="16">
        <v>0.18017741418897801</v>
      </c>
      <c r="AY11" s="16">
        <v>0.15451226633621001</v>
      </c>
      <c r="AZ11" s="16"/>
      <c r="BA11" s="16">
        <v>0.17604027232031899</v>
      </c>
      <c r="BB11" s="16">
        <v>0.239556645974804</v>
      </c>
      <c r="BC11" s="16"/>
      <c r="BD11" s="16">
        <v>0.19748455895283201</v>
      </c>
      <c r="BE11" s="16">
        <v>0.16558176535427099</v>
      </c>
    </row>
    <row r="12" spans="2:57" x14ac:dyDescent="0.35">
      <c r="B12" s="19" t="s">
        <v>615</v>
      </c>
      <c r="C12" s="16">
        <v>7.6078070869779704E-2</v>
      </c>
      <c r="D12" s="16">
        <v>8.0611056988901406E-2</v>
      </c>
      <c r="E12" s="16">
        <v>7.0279835779517894E-2</v>
      </c>
      <c r="F12" s="16"/>
      <c r="G12" s="16">
        <v>6.3914186265071907E-2</v>
      </c>
      <c r="H12" s="16">
        <v>7.0977394483305103E-2</v>
      </c>
      <c r="I12" s="16">
        <v>7.2429742598885197E-2</v>
      </c>
      <c r="J12" s="16">
        <v>7.4257175207117304E-2</v>
      </c>
      <c r="K12" s="16">
        <v>7.6752775973985998E-2</v>
      </c>
      <c r="L12" s="16">
        <v>9.1091784439201504E-2</v>
      </c>
      <c r="M12" s="16"/>
      <c r="N12" s="16">
        <v>8.1143246775790601E-2</v>
      </c>
      <c r="O12" s="16">
        <v>5.5100954225448501E-2</v>
      </c>
      <c r="P12" s="16">
        <v>7.9128517803585693E-2</v>
      </c>
      <c r="Q12" s="16">
        <v>8.5837152924849502E-2</v>
      </c>
      <c r="R12" s="16"/>
      <c r="S12" s="16">
        <v>7.7832931620868004E-2</v>
      </c>
      <c r="T12" s="16">
        <v>7.4187944023396402E-2</v>
      </c>
      <c r="U12" s="16"/>
      <c r="V12" s="16">
        <v>0.101764291838573</v>
      </c>
      <c r="W12" s="16">
        <v>5.8105347073575703E-2</v>
      </c>
      <c r="X12" s="16">
        <v>7.6567455834920903E-2</v>
      </c>
      <c r="Y12" s="16">
        <v>7.8821866754560793E-2</v>
      </c>
      <c r="Z12" s="16"/>
      <c r="AA12" s="16">
        <v>8.5466166222808504E-2</v>
      </c>
      <c r="AB12" s="16">
        <v>7.5297805716152105E-2</v>
      </c>
      <c r="AC12" s="16">
        <v>3.7793663158372702E-2</v>
      </c>
      <c r="AD12" s="16">
        <v>6.58017383570145E-2</v>
      </c>
      <c r="AE12" s="16">
        <v>0.11663688934105999</v>
      </c>
      <c r="AF12" s="16">
        <v>3.6091680284411301E-2</v>
      </c>
      <c r="AG12" s="16"/>
      <c r="AH12" s="16">
        <v>7.2453708236705702E-2</v>
      </c>
      <c r="AI12" s="16">
        <v>9.7439864846939603E-2</v>
      </c>
      <c r="AJ12" s="16"/>
      <c r="AK12" s="16">
        <v>5.6581808620873197E-2</v>
      </c>
      <c r="AL12" s="16">
        <v>0.12495668281655201</v>
      </c>
      <c r="AM12" s="16"/>
      <c r="AN12" s="16">
        <v>7.1783610824341995E-2</v>
      </c>
      <c r="AO12" s="16">
        <v>9.04173909045239E-2</v>
      </c>
      <c r="AP12" s="16"/>
      <c r="AQ12" s="16">
        <v>6.9525566045118697E-2</v>
      </c>
      <c r="AR12" s="16">
        <v>6.3556348786195302E-2</v>
      </c>
      <c r="AS12" s="16">
        <v>9.9351488147928393E-2</v>
      </c>
      <c r="AT12" s="16"/>
      <c r="AU12" s="16">
        <v>7.8784466619011201E-2</v>
      </c>
      <c r="AV12" s="16">
        <v>7.4221839684482802E-2</v>
      </c>
      <c r="AW12" s="16"/>
      <c r="AX12" s="16">
        <v>7.7901263149455197E-2</v>
      </c>
      <c r="AY12" s="16">
        <v>8.8971381829934207E-2</v>
      </c>
      <c r="AZ12" s="16"/>
      <c r="BA12" s="16">
        <v>7.5447734490398599E-2</v>
      </c>
      <c r="BB12" s="16">
        <v>5.7455352741071303E-2</v>
      </c>
      <c r="BC12" s="16"/>
      <c r="BD12" s="16">
        <v>9.9294451648264004E-2</v>
      </c>
      <c r="BE12" s="16">
        <v>6.1353897652726697E-2</v>
      </c>
    </row>
    <row r="13" spans="2:57" x14ac:dyDescent="0.35">
      <c r="B13" s="19" t="s">
        <v>220</v>
      </c>
      <c r="C13" s="20">
        <v>0.161139756213453</v>
      </c>
      <c r="D13" s="20">
        <v>0.10654924922216499</v>
      </c>
      <c r="E13" s="20">
        <v>0.21216545546959201</v>
      </c>
      <c r="F13" s="20"/>
      <c r="G13" s="20">
        <v>0.156234481563888</v>
      </c>
      <c r="H13" s="20">
        <v>0.11335364983506099</v>
      </c>
      <c r="I13" s="20">
        <v>0.11517909083250299</v>
      </c>
      <c r="J13" s="20">
        <v>0.17089104863431101</v>
      </c>
      <c r="K13" s="20">
        <v>0.17430254220071001</v>
      </c>
      <c r="L13" s="20">
        <v>0.22217351711119701</v>
      </c>
      <c r="M13" s="20"/>
      <c r="N13" s="20">
        <v>0.15104625175643599</v>
      </c>
      <c r="O13" s="20">
        <v>0.15789911131009499</v>
      </c>
      <c r="P13" s="20">
        <v>0.151054921944828</v>
      </c>
      <c r="Q13" s="20">
        <v>0.18736378201579099</v>
      </c>
      <c r="R13" s="20"/>
      <c r="S13" s="20">
        <v>0.15839347726066599</v>
      </c>
      <c r="T13" s="20">
        <v>0.15798985569396401</v>
      </c>
      <c r="U13" s="20"/>
      <c r="V13" s="20">
        <v>0.26582140437645302</v>
      </c>
      <c r="W13" s="20">
        <v>0.13552062586351199</v>
      </c>
      <c r="X13" s="20">
        <v>0.109853885860232</v>
      </c>
      <c r="Y13" s="20">
        <v>0.12730505015815499</v>
      </c>
      <c r="Z13" s="20"/>
      <c r="AA13" s="20">
        <v>0.236915109947682</v>
      </c>
      <c r="AB13" s="20">
        <v>0.15854067485425599</v>
      </c>
      <c r="AC13" s="20">
        <v>0.14210579313232999</v>
      </c>
      <c r="AD13" s="20">
        <v>9.0492135045778493E-2</v>
      </c>
      <c r="AE13" s="20">
        <v>6.7693748576717797E-2</v>
      </c>
      <c r="AF13" s="20">
        <v>4.0749669100140599E-2</v>
      </c>
      <c r="AG13" s="20"/>
      <c r="AH13" s="20">
        <v>0.12415240064949799</v>
      </c>
      <c r="AI13" s="20">
        <v>0.135727526466808</v>
      </c>
      <c r="AJ13" s="20"/>
      <c r="AK13" s="20">
        <v>0.12804713186875699</v>
      </c>
      <c r="AL13" s="20">
        <v>0.13161557399718399</v>
      </c>
      <c r="AM13" s="20"/>
      <c r="AN13" s="20">
        <v>0.118693978532871</v>
      </c>
      <c r="AO13" s="20">
        <v>0.108993815901477</v>
      </c>
      <c r="AP13" s="20"/>
      <c r="AQ13" s="20">
        <v>0.129073639730753</v>
      </c>
      <c r="AR13" s="20">
        <v>0.17487728304851699</v>
      </c>
      <c r="AS13" s="20">
        <v>6.8233882784169003E-2</v>
      </c>
      <c r="AT13" s="20"/>
      <c r="AU13" s="20">
        <v>0.13704970108804501</v>
      </c>
      <c r="AV13" s="20">
        <v>0.18246138845186199</v>
      </c>
      <c r="AW13" s="20"/>
      <c r="AX13" s="20">
        <v>0.11348471309611</v>
      </c>
      <c r="AY13" s="20">
        <v>0.25864935928299898</v>
      </c>
      <c r="AZ13" s="20"/>
      <c r="BA13" s="20">
        <v>5.4871718772804702E-2</v>
      </c>
      <c r="BB13" s="20">
        <v>2.5227212909598101E-2</v>
      </c>
      <c r="BC13" s="20"/>
      <c r="BD13" s="20">
        <v>7.9120500035080601E-2</v>
      </c>
      <c r="BE13" s="20">
        <v>5.8671039914632503E-2</v>
      </c>
    </row>
    <row r="14" spans="2:57" x14ac:dyDescent="0.35">
      <c r="B14" s="21"/>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600-000000000000}">
  <dimension ref="B2:B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619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612</v>
      </c>
      <c r="C9" s="16">
        <v>0.27407276839098499</v>
      </c>
      <c r="D9" s="16">
        <v>0.31569685304522299</v>
      </c>
      <c r="E9" s="16">
        <v>0.23728330928437899</v>
      </c>
      <c r="F9" s="16"/>
      <c r="G9" s="16">
        <v>0.21473652300302201</v>
      </c>
      <c r="H9" s="16">
        <v>0.26030059166122299</v>
      </c>
      <c r="I9" s="16">
        <v>0.38203580152911398</v>
      </c>
      <c r="J9" s="16">
        <v>0.28135279535736002</v>
      </c>
      <c r="K9" s="16">
        <v>0.22417205296214399</v>
      </c>
      <c r="L9" s="16">
        <v>0.27024462450446901</v>
      </c>
      <c r="M9" s="16"/>
      <c r="N9" s="16">
        <v>0.26022583954796302</v>
      </c>
      <c r="O9" s="16">
        <v>0.22724685714749901</v>
      </c>
      <c r="P9" s="16">
        <v>0.29252872703173199</v>
      </c>
      <c r="Q9" s="16">
        <v>0.29509688987951799</v>
      </c>
      <c r="R9" s="16"/>
      <c r="S9" s="16">
        <v>0.27969245401827603</v>
      </c>
      <c r="T9" s="16">
        <v>0.26832383406516402</v>
      </c>
      <c r="U9" s="16"/>
      <c r="V9" s="16">
        <v>0.23021903794614099</v>
      </c>
      <c r="W9" s="16">
        <v>0.25440035350871498</v>
      </c>
      <c r="X9" s="16">
        <v>0.318578201496788</v>
      </c>
      <c r="Y9" s="16">
        <v>0.39274263913665203</v>
      </c>
      <c r="Z9" s="16"/>
      <c r="AA9" s="16">
        <v>0.23453142119468201</v>
      </c>
      <c r="AB9" s="16">
        <v>0.19390647474751299</v>
      </c>
      <c r="AC9" s="16">
        <v>0.26906356651441499</v>
      </c>
      <c r="AD9" s="16">
        <v>0.34404204814796902</v>
      </c>
      <c r="AE9" s="16">
        <v>0.433733842889028</v>
      </c>
      <c r="AF9" s="16">
        <v>0.30546653149814301</v>
      </c>
      <c r="AG9" s="16"/>
      <c r="AH9" s="16">
        <v>0.29813773000181398</v>
      </c>
      <c r="AI9" s="16">
        <v>0.31167548265490103</v>
      </c>
      <c r="AJ9" s="16"/>
      <c r="AK9" s="16">
        <v>0.294457024876842</v>
      </c>
      <c r="AL9" s="16">
        <v>0.30820781942574599</v>
      </c>
      <c r="AM9" s="16"/>
      <c r="AN9" s="16">
        <v>0.29863497403177103</v>
      </c>
      <c r="AO9" s="16">
        <v>0.31540088538272698</v>
      </c>
      <c r="AP9" s="16"/>
      <c r="AQ9" s="16">
        <v>0.34670574079598898</v>
      </c>
      <c r="AR9" s="16">
        <v>0.22031112388068999</v>
      </c>
      <c r="AS9" s="16">
        <v>0.32962963729731598</v>
      </c>
      <c r="AT9" s="16"/>
      <c r="AU9" s="16">
        <v>0.306940346921174</v>
      </c>
      <c r="AV9" s="16">
        <v>0.237594856250857</v>
      </c>
      <c r="AW9" s="16"/>
      <c r="AX9" s="16">
        <v>0.29069802570071801</v>
      </c>
      <c r="AY9" s="16">
        <v>0.23772726013939299</v>
      </c>
      <c r="AZ9" s="16"/>
      <c r="BA9" s="16">
        <v>0.36280059006267001</v>
      </c>
      <c r="BB9" s="16">
        <v>0.40915337891186698</v>
      </c>
      <c r="BC9" s="16"/>
      <c r="BD9" s="16">
        <v>0.40874468537987102</v>
      </c>
      <c r="BE9" s="16">
        <v>0.23018825370245499</v>
      </c>
    </row>
    <row r="10" spans="2:57" x14ac:dyDescent="0.35">
      <c r="B10" s="19" t="s">
        <v>613</v>
      </c>
      <c r="C10" s="16">
        <v>0.37295981505146297</v>
      </c>
      <c r="D10" s="16">
        <v>0.39331365548508601</v>
      </c>
      <c r="E10" s="16">
        <v>0.35369035214697497</v>
      </c>
      <c r="F10" s="16"/>
      <c r="G10" s="16">
        <v>0.37132765449317601</v>
      </c>
      <c r="H10" s="16">
        <v>0.36895936498931198</v>
      </c>
      <c r="I10" s="16">
        <v>0.31123247824285799</v>
      </c>
      <c r="J10" s="16">
        <v>0.39171691126646002</v>
      </c>
      <c r="K10" s="16">
        <v>0.40401540696315902</v>
      </c>
      <c r="L10" s="16">
        <v>0.386424494091472</v>
      </c>
      <c r="M10" s="16"/>
      <c r="N10" s="16">
        <v>0.431324779848202</v>
      </c>
      <c r="O10" s="16">
        <v>0.44538841898817899</v>
      </c>
      <c r="P10" s="16">
        <v>0.31723632645371402</v>
      </c>
      <c r="Q10" s="16">
        <v>0.35773170006259403</v>
      </c>
      <c r="R10" s="16"/>
      <c r="S10" s="16">
        <v>0.372816838466829</v>
      </c>
      <c r="T10" s="16">
        <v>0.37582103199168498</v>
      </c>
      <c r="U10" s="16"/>
      <c r="V10" s="16">
        <v>0.30216150895685001</v>
      </c>
      <c r="W10" s="16">
        <v>0.38536725632714403</v>
      </c>
      <c r="X10" s="16">
        <v>0.42073317627454299</v>
      </c>
      <c r="Y10" s="16">
        <v>0.34822735250605702</v>
      </c>
      <c r="Z10" s="16"/>
      <c r="AA10" s="16">
        <v>0.34604829840561202</v>
      </c>
      <c r="AB10" s="16">
        <v>0.37455302644468602</v>
      </c>
      <c r="AC10" s="16">
        <v>0.33186314108488502</v>
      </c>
      <c r="AD10" s="16">
        <v>0.42731068607325301</v>
      </c>
      <c r="AE10" s="16">
        <v>0.36773691806226799</v>
      </c>
      <c r="AF10" s="16">
        <v>0.47445245565368799</v>
      </c>
      <c r="AG10" s="16"/>
      <c r="AH10" s="16">
        <v>0.40861375684317303</v>
      </c>
      <c r="AI10" s="16">
        <v>0.39030726432405999</v>
      </c>
      <c r="AJ10" s="16"/>
      <c r="AK10" s="16">
        <v>0.42698198997912501</v>
      </c>
      <c r="AL10" s="16">
        <v>0.369718087875468</v>
      </c>
      <c r="AM10" s="16"/>
      <c r="AN10" s="16">
        <v>0.42368324334907798</v>
      </c>
      <c r="AO10" s="16">
        <v>0.38701564131624</v>
      </c>
      <c r="AP10" s="16"/>
      <c r="AQ10" s="16">
        <v>0.36983352041488299</v>
      </c>
      <c r="AR10" s="16">
        <v>0.38545312000577098</v>
      </c>
      <c r="AS10" s="16">
        <v>0.39581124210374702</v>
      </c>
      <c r="AT10" s="16"/>
      <c r="AU10" s="16">
        <v>0.37788227807870101</v>
      </c>
      <c r="AV10" s="16">
        <v>0.37368391376222998</v>
      </c>
      <c r="AW10" s="16"/>
      <c r="AX10" s="16">
        <v>0.40686045932475101</v>
      </c>
      <c r="AY10" s="16">
        <v>0.244579986186829</v>
      </c>
      <c r="AZ10" s="16"/>
      <c r="BA10" s="16">
        <v>0.397357075072994</v>
      </c>
      <c r="BB10" s="16">
        <v>0.39369658848447697</v>
      </c>
      <c r="BC10" s="16"/>
      <c r="BD10" s="16">
        <v>0.411627683902895</v>
      </c>
      <c r="BE10" s="16">
        <v>0.41943045901263498</v>
      </c>
    </row>
    <row r="11" spans="2:57" x14ac:dyDescent="0.35">
      <c r="B11" s="19" t="s">
        <v>614</v>
      </c>
      <c r="C11" s="16">
        <v>0.15728689469490101</v>
      </c>
      <c r="D11" s="16">
        <v>0.13980417498112499</v>
      </c>
      <c r="E11" s="16">
        <v>0.171552278702962</v>
      </c>
      <c r="F11" s="16"/>
      <c r="G11" s="16">
        <v>0.20243681038814099</v>
      </c>
      <c r="H11" s="16">
        <v>0.165710163363747</v>
      </c>
      <c r="I11" s="16">
        <v>0.14768025944177701</v>
      </c>
      <c r="J11" s="16">
        <v>0.143477502356428</v>
      </c>
      <c r="K11" s="16">
        <v>0.131869876176994</v>
      </c>
      <c r="L11" s="16">
        <v>0.16198845043830701</v>
      </c>
      <c r="M11" s="16"/>
      <c r="N11" s="16">
        <v>0.13459458867371099</v>
      </c>
      <c r="O11" s="16">
        <v>0.15783220074728299</v>
      </c>
      <c r="P11" s="16">
        <v>0.183046253215424</v>
      </c>
      <c r="Q11" s="16">
        <v>0.131626009967625</v>
      </c>
      <c r="R11" s="16"/>
      <c r="S11" s="16">
        <v>0.153096397735244</v>
      </c>
      <c r="T11" s="16">
        <v>0.165184205838667</v>
      </c>
      <c r="U11" s="16"/>
      <c r="V11" s="16">
        <v>0.152434336980072</v>
      </c>
      <c r="W11" s="16">
        <v>0.16124556777153301</v>
      </c>
      <c r="X11" s="16">
        <v>0.15606236244364899</v>
      </c>
      <c r="Y11" s="16">
        <v>0.159694642708615</v>
      </c>
      <c r="Z11" s="16"/>
      <c r="AA11" s="16">
        <v>0.155796813183111</v>
      </c>
      <c r="AB11" s="16">
        <v>0.19028009943260701</v>
      </c>
      <c r="AC11" s="16">
        <v>0.18178832126800901</v>
      </c>
      <c r="AD11" s="16">
        <v>0.12918043809579</v>
      </c>
      <c r="AE11" s="16">
        <v>0.12615956493817199</v>
      </c>
      <c r="AF11" s="16">
        <v>0.191598698647888</v>
      </c>
      <c r="AG11" s="16"/>
      <c r="AH11" s="16">
        <v>0.14694436256728799</v>
      </c>
      <c r="AI11" s="16">
        <v>0.140675454210863</v>
      </c>
      <c r="AJ11" s="16"/>
      <c r="AK11" s="16">
        <v>0.13668468713123</v>
      </c>
      <c r="AL11" s="16">
        <v>0.13792675625761</v>
      </c>
      <c r="AM11" s="16"/>
      <c r="AN11" s="16">
        <v>0.153245313324191</v>
      </c>
      <c r="AO11" s="16">
        <v>0.14008834558788999</v>
      </c>
      <c r="AP11" s="16"/>
      <c r="AQ11" s="16">
        <v>0.165625922969932</v>
      </c>
      <c r="AR11" s="16">
        <v>0.16889684735640001</v>
      </c>
      <c r="AS11" s="16">
        <v>0.14226114443389401</v>
      </c>
      <c r="AT11" s="16"/>
      <c r="AU11" s="16">
        <v>0.16214898600598501</v>
      </c>
      <c r="AV11" s="16">
        <v>0.15431239565899599</v>
      </c>
      <c r="AW11" s="16"/>
      <c r="AX11" s="16">
        <v>0.160659736869357</v>
      </c>
      <c r="AY11" s="16">
        <v>0.17758243750564801</v>
      </c>
      <c r="AZ11" s="16"/>
      <c r="BA11" s="16">
        <v>0.15641841269371801</v>
      </c>
      <c r="BB11" s="16">
        <v>0.136486323092359</v>
      </c>
      <c r="BC11" s="16"/>
      <c r="BD11" s="16">
        <v>9.9681474505094195E-2</v>
      </c>
      <c r="BE11" s="16">
        <v>0.22180775399654001</v>
      </c>
    </row>
    <row r="12" spans="2:57" x14ac:dyDescent="0.35">
      <c r="B12" s="19" t="s">
        <v>615</v>
      </c>
      <c r="C12" s="16">
        <v>6.0715962938990099E-2</v>
      </c>
      <c r="D12" s="16">
        <v>6.8624856196085507E-2</v>
      </c>
      <c r="E12" s="16">
        <v>5.3809410094621299E-2</v>
      </c>
      <c r="F12" s="16"/>
      <c r="G12" s="16">
        <v>5.2629155141644401E-2</v>
      </c>
      <c r="H12" s="16">
        <v>7.87031033595431E-2</v>
      </c>
      <c r="I12" s="16">
        <v>4.7049287302921697E-2</v>
      </c>
      <c r="J12" s="16">
        <v>5.5262530157931998E-2</v>
      </c>
      <c r="K12" s="16">
        <v>6.5723955558316893E-2</v>
      </c>
      <c r="L12" s="16">
        <v>6.0967674650163499E-2</v>
      </c>
      <c r="M12" s="16"/>
      <c r="N12" s="16">
        <v>6.1964435268800397E-2</v>
      </c>
      <c r="O12" s="16">
        <v>4.8181252075773298E-2</v>
      </c>
      <c r="P12" s="16">
        <v>5.4268025047132698E-2</v>
      </c>
      <c r="Q12" s="16">
        <v>8.1101402238211301E-2</v>
      </c>
      <c r="R12" s="16"/>
      <c r="S12" s="16">
        <v>6.8561129729862696E-2</v>
      </c>
      <c r="T12" s="16">
        <v>4.2823935597900799E-2</v>
      </c>
      <c r="U12" s="16"/>
      <c r="V12" s="16">
        <v>9.3529443967936401E-2</v>
      </c>
      <c r="W12" s="16">
        <v>5.9556337428697197E-2</v>
      </c>
      <c r="X12" s="16">
        <v>4.0471275920660903E-2</v>
      </c>
      <c r="Y12" s="16">
        <v>1.93736264868574E-2</v>
      </c>
      <c r="Z12" s="16"/>
      <c r="AA12" s="16">
        <v>7.0040456332915405E-2</v>
      </c>
      <c r="AB12" s="16">
        <v>7.21391518309486E-2</v>
      </c>
      <c r="AC12" s="16">
        <v>5.9934174011838398E-2</v>
      </c>
      <c r="AD12" s="16">
        <v>5.6739432256585703E-2</v>
      </c>
      <c r="AE12" s="16">
        <v>2.8654676767083699E-2</v>
      </c>
      <c r="AF12" s="16">
        <v>0</v>
      </c>
      <c r="AG12" s="16"/>
      <c r="AH12" s="16">
        <v>4.82478328761832E-2</v>
      </c>
      <c r="AI12" s="16">
        <v>7.4538011961060704E-2</v>
      </c>
      <c r="AJ12" s="16"/>
      <c r="AK12" s="16">
        <v>4.5492198260516099E-2</v>
      </c>
      <c r="AL12" s="16">
        <v>9.6987101990999497E-2</v>
      </c>
      <c r="AM12" s="16"/>
      <c r="AN12" s="16">
        <v>3.7857430279738299E-2</v>
      </c>
      <c r="AO12" s="16">
        <v>8.2663842973117602E-2</v>
      </c>
      <c r="AP12" s="16"/>
      <c r="AQ12" s="16">
        <v>5.2023240793388797E-2</v>
      </c>
      <c r="AR12" s="16">
        <v>5.4689294628429197E-2</v>
      </c>
      <c r="AS12" s="16">
        <v>8.0310755655812194E-2</v>
      </c>
      <c r="AT12" s="16"/>
      <c r="AU12" s="16">
        <v>4.0831727499201401E-2</v>
      </c>
      <c r="AV12" s="16">
        <v>8.0136595108985006E-2</v>
      </c>
      <c r="AW12" s="16"/>
      <c r="AX12" s="16">
        <v>5.1974447885070503E-2</v>
      </c>
      <c r="AY12" s="16">
        <v>0.115942038210452</v>
      </c>
      <c r="AZ12" s="16"/>
      <c r="BA12" s="16">
        <v>4.1968510497665298E-2</v>
      </c>
      <c r="BB12" s="16">
        <v>1.4033521067814501E-2</v>
      </c>
      <c r="BC12" s="16"/>
      <c r="BD12" s="16">
        <v>3.2536023232946701E-2</v>
      </c>
      <c r="BE12" s="16">
        <v>7.2485355897644904E-2</v>
      </c>
    </row>
    <row r="13" spans="2:57" x14ac:dyDescent="0.35">
      <c r="B13" s="19" t="s">
        <v>220</v>
      </c>
      <c r="C13" s="20">
        <v>0.13496455892366099</v>
      </c>
      <c r="D13" s="20">
        <v>8.2560460292479196E-2</v>
      </c>
      <c r="E13" s="20">
        <v>0.18366464977106201</v>
      </c>
      <c r="F13" s="20"/>
      <c r="G13" s="20">
        <v>0.15886985697401701</v>
      </c>
      <c r="H13" s="20">
        <v>0.126326776626175</v>
      </c>
      <c r="I13" s="20">
        <v>0.112002173483329</v>
      </c>
      <c r="J13" s="20">
        <v>0.12819026086182</v>
      </c>
      <c r="K13" s="20">
        <v>0.17421870833938599</v>
      </c>
      <c r="L13" s="20">
        <v>0.120374756315589</v>
      </c>
      <c r="M13" s="20"/>
      <c r="N13" s="20">
        <v>0.11189035666132301</v>
      </c>
      <c r="O13" s="20">
        <v>0.121351271041266</v>
      </c>
      <c r="P13" s="20">
        <v>0.15292066825199699</v>
      </c>
      <c r="Q13" s="20">
        <v>0.13444399785205199</v>
      </c>
      <c r="R13" s="20"/>
      <c r="S13" s="20">
        <v>0.125833180049788</v>
      </c>
      <c r="T13" s="20">
        <v>0.14784699250658301</v>
      </c>
      <c r="U13" s="20"/>
      <c r="V13" s="20">
        <v>0.221655672149001</v>
      </c>
      <c r="W13" s="20">
        <v>0.139430484963912</v>
      </c>
      <c r="X13" s="20">
        <v>6.4154983864358903E-2</v>
      </c>
      <c r="Y13" s="20">
        <v>7.9961739161818507E-2</v>
      </c>
      <c r="Z13" s="20"/>
      <c r="AA13" s="20">
        <v>0.19358301088367899</v>
      </c>
      <c r="AB13" s="20">
        <v>0.16912124754424501</v>
      </c>
      <c r="AC13" s="20">
        <v>0.15735079712085301</v>
      </c>
      <c r="AD13" s="20">
        <v>4.2727395426403102E-2</v>
      </c>
      <c r="AE13" s="20">
        <v>4.3714997343448497E-2</v>
      </c>
      <c r="AF13" s="20">
        <v>2.8482314200280402E-2</v>
      </c>
      <c r="AG13" s="20"/>
      <c r="AH13" s="20">
        <v>9.8056317711541705E-2</v>
      </c>
      <c r="AI13" s="20">
        <v>8.2803786849115393E-2</v>
      </c>
      <c r="AJ13" s="20"/>
      <c r="AK13" s="20">
        <v>9.6384099752287095E-2</v>
      </c>
      <c r="AL13" s="20">
        <v>8.7160234450176705E-2</v>
      </c>
      <c r="AM13" s="20"/>
      <c r="AN13" s="20">
        <v>8.6579039015221501E-2</v>
      </c>
      <c r="AO13" s="20">
        <v>7.48312847400259E-2</v>
      </c>
      <c r="AP13" s="20"/>
      <c r="AQ13" s="20">
        <v>6.5811575025807798E-2</v>
      </c>
      <c r="AR13" s="20">
        <v>0.17064961412870899</v>
      </c>
      <c r="AS13" s="20">
        <v>5.1987220509229597E-2</v>
      </c>
      <c r="AT13" s="20"/>
      <c r="AU13" s="20">
        <v>0.112196661494939</v>
      </c>
      <c r="AV13" s="20">
        <v>0.15427223921893199</v>
      </c>
      <c r="AW13" s="20"/>
      <c r="AX13" s="20">
        <v>8.9807330220104106E-2</v>
      </c>
      <c r="AY13" s="20">
        <v>0.22416827795767799</v>
      </c>
      <c r="AZ13" s="20"/>
      <c r="BA13" s="20">
        <v>4.14554116729524E-2</v>
      </c>
      <c r="BB13" s="20">
        <v>4.66301884434824E-2</v>
      </c>
      <c r="BC13" s="20"/>
      <c r="BD13" s="20">
        <v>4.74101329791927E-2</v>
      </c>
      <c r="BE13" s="20">
        <v>5.6088177390725497E-2</v>
      </c>
    </row>
    <row r="14" spans="2:57" x14ac:dyDescent="0.35">
      <c r="B14" s="21"/>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700-000000000000}">
  <dimension ref="B2:B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620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612</v>
      </c>
      <c r="C9" s="16">
        <v>0.35983590370491098</v>
      </c>
      <c r="D9" s="16">
        <v>0.35372288746318697</v>
      </c>
      <c r="E9" s="16">
        <v>0.36752922745094702</v>
      </c>
      <c r="F9" s="16"/>
      <c r="G9" s="16">
        <v>0.23507797657934201</v>
      </c>
      <c r="H9" s="16">
        <v>0.40898975283361999</v>
      </c>
      <c r="I9" s="16">
        <v>0.33433692242351898</v>
      </c>
      <c r="J9" s="16">
        <v>0.392324537468212</v>
      </c>
      <c r="K9" s="16">
        <v>0.40564824414976902</v>
      </c>
      <c r="L9" s="16">
        <v>0.34956102734477201</v>
      </c>
      <c r="M9" s="16"/>
      <c r="N9" s="16">
        <v>0.40014299447752999</v>
      </c>
      <c r="O9" s="16">
        <v>0.34894292316283898</v>
      </c>
      <c r="P9" s="16">
        <v>0.37294467726458003</v>
      </c>
      <c r="Q9" s="16">
        <v>0.31950841852730999</v>
      </c>
      <c r="R9" s="16"/>
      <c r="S9" s="16">
        <v>0.37615563117628598</v>
      </c>
      <c r="T9" s="16">
        <v>0.33878744993010601</v>
      </c>
      <c r="U9" s="16"/>
      <c r="V9" s="16">
        <v>0.315203063334214</v>
      </c>
      <c r="W9" s="16">
        <v>0.35265310533526001</v>
      </c>
      <c r="X9" s="16">
        <v>0.39172827111478398</v>
      </c>
      <c r="Y9" s="16">
        <v>0.46186737689649199</v>
      </c>
      <c r="Z9" s="16"/>
      <c r="AA9" s="16">
        <v>0.30214085058552098</v>
      </c>
      <c r="AB9" s="16">
        <v>0.32426080054508699</v>
      </c>
      <c r="AC9" s="16">
        <v>0.37997412585033902</v>
      </c>
      <c r="AD9" s="16">
        <v>0.42194502022709401</v>
      </c>
      <c r="AE9" s="16">
        <v>0.44651064865109602</v>
      </c>
      <c r="AF9" s="16">
        <v>0.54947150735260797</v>
      </c>
      <c r="AG9" s="16"/>
      <c r="AH9" s="16">
        <v>0.42546858833523099</v>
      </c>
      <c r="AI9" s="16">
        <v>0.31494633705206199</v>
      </c>
      <c r="AJ9" s="16"/>
      <c r="AK9" s="16">
        <v>0.4298651862683</v>
      </c>
      <c r="AL9" s="16">
        <v>0.33808390834014401</v>
      </c>
      <c r="AM9" s="16"/>
      <c r="AN9" s="16">
        <v>0.43880245599405199</v>
      </c>
      <c r="AO9" s="16">
        <v>0.33912018842286401</v>
      </c>
      <c r="AP9" s="16"/>
      <c r="AQ9" s="16">
        <v>0.476823983557147</v>
      </c>
      <c r="AR9" s="16">
        <v>0.33599495210512598</v>
      </c>
      <c r="AS9" s="16">
        <v>0.34944622787406598</v>
      </c>
      <c r="AT9" s="16"/>
      <c r="AU9" s="16">
        <v>0.395753376077428</v>
      </c>
      <c r="AV9" s="16">
        <v>0.323843259215499</v>
      </c>
      <c r="AW9" s="16"/>
      <c r="AX9" s="16">
        <v>0.38467158727484702</v>
      </c>
      <c r="AY9" s="16">
        <v>0.30506588198505402</v>
      </c>
      <c r="AZ9" s="16"/>
      <c r="BA9" s="16">
        <v>0.44573201714129401</v>
      </c>
      <c r="BB9" s="16">
        <v>0.479148278818817</v>
      </c>
      <c r="BC9" s="16"/>
      <c r="BD9" s="16">
        <v>0.36025276860163902</v>
      </c>
      <c r="BE9" s="16">
        <v>0.48486871910678597</v>
      </c>
    </row>
    <row r="10" spans="2:57" x14ac:dyDescent="0.35">
      <c r="B10" s="19" t="s">
        <v>613</v>
      </c>
      <c r="C10" s="16">
        <v>0.335592717985008</v>
      </c>
      <c r="D10" s="16">
        <v>0.37665595807183799</v>
      </c>
      <c r="E10" s="16">
        <v>0.29537033621967101</v>
      </c>
      <c r="F10" s="16"/>
      <c r="G10" s="16">
        <v>0.39074606527267203</v>
      </c>
      <c r="H10" s="16">
        <v>0.28757312353027598</v>
      </c>
      <c r="I10" s="16">
        <v>0.37335740657410399</v>
      </c>
      <c r="J10" s="16">
        <v>0.34059500350458899</v>
      </c>
      <c r="K10" s="16">
        <v>0.27415981918794802</v>
      </c>
      <c r="L10" s="16">
        <v>0.35965117325380502</v>
      </c>
      <c r="M10" s="16"/>
      <c r="N10" s="16">
        <v>0.31396520471737299</v>
      </c>
      <c r="O10" s="16">
        <v>0.390581750913359</v>
      </c>
      <c r="P10" s="16">
        <v>0.32515147562464602</v>
      </c>
      <c r="Q10" s="16">
        <v>0.31989528104834702</v>
      </c>
      <c r="R10" s="16"/>
      <c r="S10" s="16">
        <v>0.33953423579674902</v>
      </c>
      <c r="T10" s="16">
        <v>0.33191383489807802</v>
      </c>
      <c r="U10" s="16"/>
      <c r="V10" s="16">
        <v>0.25448979942411598</v>
      </c>
      <c r="W10" s="16">
        <v>0.35140197836843001</v>
      </c>
      <c r="X10" s="16">
        <v>0.39331433513941699</v>
      </c>
      <c r="Y10" s="16">
        <v>0.27281078605096798</v>
      </c>
      <c r="Z10" s="16"/>
      <c r="AA10" s="16">
        <v>0.27517193434213999</v>
      </c>
      <c r="AB10" s="16">
        <v>0.36725512614700001</v>
      </c>
      <c r="AC10" s="16">
        <v>0.38667042806025498</v>
      </c>
      <c r="AD10" s="16">
        <v>0.364264151433774</v>
      </c>
      <c r="AE10" s="16">
        <v>0.41748028913221003</v>
      </c>
      <c r="AF10" s="16">
        <v>0.31435567382361901</v>
      </c>
      <c r="AG10" s="16"/>
      <c r="AH10" s="16">
        <v>0.35420601065448298</v>
      </c>
      <c r="AI10" s="16">
        <v>0.36665240992922499</v>
      </c>
      <c r="AJ10" s="16"/>
      <c r="AK10" s="16">
        <v>0.33539410232433697</v>
      </c>
      <c r="AL10" s="16">
        <v>0.360702523641866</v>
      </c>
      <c r="AM10" s="16"/>
      <c r="AN10" s="16">
        <v>0.33893221072861002</v>
      </c>
      <c r="AO10" s="16">
        <v>0.377293892991721</v>
      </c>
      <c r="AP10" s="16"/>
      <c r="AQ10" s="16">
        <v>0.29208265879352502</v>
      </c>
      <c r="AR10" s="16">
        <v>0.34347893880450098</v>
      </c>
      <c r="AS10" s="16">
        <v>0.40102276163181599</v>
      </c>
      <c r="AT10" s="16"/>
      <c r="AU10" s="16">
        <v>0.33622806199295702</v>
      </c>
      <c r="AV10" s="16">
        <v>0.33813390822265399</v>
      </c>
      <c r="AW10" s="16"/>
      <c r="AX10" s="16">
        <v>0.36198784522024702</v>
      </c>
      <c r="AY10" s="16">
        <v>0.24283775867716001</v>
      </c>
      <c r="AZ10" s="16"/>
      <c r="BA10" s="16">
        <v>0.359130462816036</v>
      </c>
      <c r="BB10" s="16">
        <v>0.36899911658797302</v>
      </c>
      <c r="BC10" s="16"/>
      <c r="BD10" s="16">
        <v>0.419866366588103</v>
      </c>
      <c r="BE10" s="16">
        <v>0.31319524285175099</v>
      </c>
    </row>
    <row r="11" spans="2:57" x14ac:dyDescent="0.35">
      <c r="B11" s="19" t="s">
        <v>614</v>
      </c>
      <c r="C11" s="16">
        <v>0.11623966469079999</v>
      </c>
      <c r="D11" s="16">
        <v>0.116261667314671</v>
      </c>
      <c r="E11" s="16">
        <v>0.116070903794843</v>
      </c>
      <c r="F11" s="16"/>
      <c r="G11" s="16">
        <v>0.14387372092072701</v>
      </c>
      <c r="H11" s="16">
        <v>0.146343714897855</v>
      </c>
      <c r="I11" s="16">
        <v>0.141596617463461</v>
      </c>
      <c r="J11" s="16">
        <v>5.4927986012117902E-2</v>
      </c>
      <c r="K11" s="16">
        <v>0.115364179873727</v>
      </c>
      <c r="L11" s="16">
        <v>0.102235267716647</v>
      </c>
      <c r="M11" s="16"/>
      <c r="N11" s="16">
        <v>0.11456651800250001</v>
      </c>
      <c r="O11" s="16">
        <v>0.103136287385357</v>
      </c>
      <c r="P11" s="16">
        <v>0.111239671321805</v>
      </c>
      <c r="Q11" s="16">
        <v>0.136879258598855</v>
      </c>
      <c r="R11" s="16"/>
      <c r="S11" s="16">
        <v>0.115734251697077</v>
      </c>
      <c r="T11" s="16">
        <v>0.11816319563184099</v>
      </c>
      <c r="U11" s="16"/>
      <c r="V11" s="16">
        <v>0.143349761608426</v>
      </c>
      <c r="W11" s="16">
        <v>0.107283719454925</v>
      </c>
      <c r="X11" s="16">
        <v>9.5520831046926102E-2</v>
      </c>
      <c r="Y11" s="16">
        <v>0.17881439521849199</v>
      </c>
      <c r="Z11" s="16"/>
      <c r="AA11" s="16">
        <v>0.14150309160892399</v>
      </c>
      <c r="AB11" s="16">
        <v>9.7524237875629402E-2</v>
      </c>
      <c r="AC11" s="16">
        <v>0.12381757680724401</v>
      </c>
      <c r="AD11" s="16">
        <v>9.5313461990881906E-2</v>
      </c>
      <c r="AE11" s="16">
        <v>9.1074616348780404E-2</v>
      </c>
      <c r="AF11" s="16">
        <v>0.100043056781146</v>
      </c>
      <c r="AG11" s="16"/>
      <c r="AH11" s="16">
        <v>8.9322197319550697E-2</v>
      </c>
      <c r="AI11" s="16">
        <v>0.15137185996045299</v>
      </c>
      <c r="AJ11" s="16"/>
      <c r="AK11" s="16">
        <v>9.5759323313511405E-2</v>
      </c>
      <c r="AL11" s="16">
        <v>0.13293137467246499</v>
      </c>
      <c r="AM11" s="16"/>
      <c r="AN11" s="16">
        <v>0.101101246960504</v>
      </c>
      <c r="AO11" s="16">
        <v>0.1249399149575</v>
      </c>
      <c r="AP11" s="16"/>
      <c r="AQ11" s="16">
        <v>0.105572386007697</v>
      </c>
      <c r="AR11" s="16">
        <v>0.12471481714185501</v>
      </c>
      <c r="AS11" s="16">
        <v>0.115406018859025</v>
      </c>
      <c r="AT11" s="16"/>
      <c r="AU11" s="16">
        <v>0.118325354754335</v>
      </c>
      <c r="AV11" s="16">
        <v>0.110767757449382</v>
      </c>
      <c r="AW11" s="16"/>
      <c r="AX11" s="16">
        <v>0.114593797653762</v>
      </c>
      <c r="AY11" s="16">
        <v>0.14658583278899101</v>
      </c>
      <c r="AZ11" s="16"/>
      <c r="BA11" s="16">
        <v>0.12649952295414099</v>
      </c>
      <c r="BB11" s="16">
        <v>0.10522241614972699</v>
      </c>
      <c r="BC11" s="16"/>
      <c r="BD11" s="16">
        <v>0.11622771812628099</v>
      </c>
      <c r="BE11" s="16">
        <v>0.125649707291209</v>
      </c>
    </row>
    <row r="12" spans="2:57" x14ac:dyDescent="0.35">
      <c r="B12" s="19" t="s">
        <v>615</v>
      </c>
      <c r="C12" s="16">
        <v>4.8127115151657102E-2</v>
      </c>
      <c r="D12" s="16">
        <v>5.3438657184031998E-2</v>
      </c>
      <c r="E12" s="16">
        <v>4.3559967653658799E-2</v>
      </c>
      <c r="F12" s="16"/>
      <c r="G12" s="16">
        <v>7.8285854538184693E-2</v>
      </c>
      <c r="H12" s="16">
        <v>4.3590290638198297E-2</v>
      </c>
      <c r="I12" s="16">
        <v>3.0378773778708699E-2</v>
      </c>
      <c r="J12" s="16">
        <v>4.8908710954994897E-2</v>
      </c>
      <c r="K12" s="16">
        <v>4.1177563017148998E-2</v>
      </c>
      <c r="L12" s="16">
        <v>5.3152067188865601E-2</v>
      </c>
      <c r="M12" s="16"/>
      <c r="N12" s="16">
        <v>3.72128136973243E-2</v>
      </c>
      <c r="O12" s="16">
        <v>3.6685568194606499E-2</v>
      </c>
      <c r="P12" s="16">
        <v>4.5677451082102902E-2</v>
      </c>
      <c r="Q12" s="16">
        <v>6.9816215598595494E-2</v>
      </c>
      <c r="R12" s="16"/>
      <c r="S12" s="16">
        <v>5.1596939667853198E-2</v>
      </c>
      <c r="T12" s="16">
        <v>3.6715620103099499E-2</v>
      </c>
      <c r="U12" s="16"/>
      <c r="V12" s="16">
        <v>5.8003395495606201E-2</v>
      </c>
      <c r="W12" s="16">
        <v>4.56249129018702E-2</v>
      </c>
      <c r="X12" s="16">
        <v>4.7104767026410803E-2</v>
      </c>
      <c r="Y12" s="16">
        <v>1.93736264868574E-2</v>
      </c>
      <c r="Z12" s="16"/>
      <c r="AA12" s="16">
        <v>5.6376221835550397E-2</v>
      </c>
      <c r="AB12" s="16">
        <v>6.9139274376374599E-2</v>
      </c>
      <c r="AC12" s="16">
        <v>2.5961542299249699E-2</v>
      </c>
      <c r="AD12" s="16">
        <v>3.7886489844270101E-2</v>
      </c>
      <c r="AE12" s="16">
        <v>2.3104525628717901E-2</v>
      </c>
      <c r="AF12" s="16">
        <v>3.6129762042626898E-2</v>
      </c>
      <c r="AG12" s="16"/>
      <c r="AH12" s="16">
        <v>3.5789869483551999E-2</v>
      </c>
      <c r="AI12" s="16">
        <v>5.8149053127608298E-2</v>
      </c>
      <c r="AJ12" s="16"/>
      <c r="AK12" s="16">
        <v>3.6518190951919799E-2</v>
      </c>
      <c r="AL12" s="16">
        <v>6.8921649601674503E-2</v>
      </c>
      <c r="AM12" s="16"/>
      <c r="AN12" s="16">
        <v>3.3795216857567499E-2</v>
      </c>
      <c r="AO12" s="16">
        <v>5.9202747281570198E-2</v>
      </c>
      <c r="AP12" s="16"/>
      <c r="AQ12" s="16">
        <v>5.0598377046799398E-2</v>
      </c>
      <c r="AR12" s="16">
        <v>3.8986362897380403E-2</v>
      </c>
      <c r="AS12" s="16">
        <v>6.3229080769183099E-2</v>
      </c>
      <c r="AT12" s="16"/>
      <c r="AU12" s="16">
        <v>3.3002230961524603E-2</v>
      </c>
      <c r="AV12" s="16">
        <v>6.6773339641352999E-2</v>
      </c>
      <c r="AW12" s="16"/>
      <c r="AX12" s="16">
        <v>3.72492788080259E-2</v>
      </c>
      <c r="AY12" s="16">
        <v>9.6216573114470003E-2</v>
      </c>
      <c r="AZ12" s="16"/>
      <c r="BA12" s="16">
        <v>3.13664847085557E-2</v>
      </c>
      <c r="BB12" s="16">
        <v>0</v>
      </c>
      <c r="BC12" s="16"/>
      <c r="BD12" s="16">
        <v>4.6747581942214102E-2</v>
      </c>
      <c r="BE12" s="16">
        <v>3.4781916144059698E-2</v>
      </c>
    </row>
    <row r="13" spans="2:57" x14ac:dyDescent="0.35">
      <c r="B13" s="19" t="s">
        <v>220</v>
      </c>
      <c r="C13" s="20">
        <v>0.14020459846762501</v>
      </c>
      <c r="D13" s="20">
        <v>9.9920829966271593E-2</v>
      </c>
      <c r="E13" s="20">
        <v>0.177469564880881</v>
      </c>
      <c r="F13" s="20"/>
      <c r="G13" s="20">
        <v>0.152016382689074</v>
      </c>
      <c r="H13" s="20">
        <v>0.113503118100051</v>
      </c>
      <c r="I13" s="20">
        <v>0.12033027976020599</v>
      </c>
      <c r="J13" s="20">
        <v>0.16324376206008601</v>
      </c>
      <c r="K13" s="20">
        <v>0.16365019377140699</v>
      </c>
      <c r="L13" s="20">
        <v>0.135400464495911</v>
      </c>
      <c r="M13" s="20"/>
      <c r="N13" s="20">
        <v>0.134112469105272</v>
      </c>
      <c r="O13" s="20">
        <v>0.120653470343838</v>
      </c>
      <c r="P13" s="20">
        <v>0.14498672470686599</v>
      </c>
      <c r="Q13" s="20">
        <v>0.153900826226892</v>
      </c>
      <c r="R13" s="20"/>
      <c r="S13" s="20">
        <v>0.116978941662035</v>
      </c>
      <c r="T13" s="20">
        <v>0.174419899436875</v>
      </c>
      <c r="U13" s="20"/>
      <c r="V13" s="20">
        <v>0.22895398013763699</v>
      </c>
      <c r="W13" s="20">
        <v>0.14303628393951501</v>
      </c>
      <c r="X13" s="20">
        <v>7.2331795672461799E-2</v>
      </c>
      <c r="Y13" s="20">
        <v>6.7133815347190498E-2</v>
      </c>
      <c r="Z13" s="20"/>
      <c r="AA13" s="20">
        <v>0.22480790162786399</v>
      </c>
      <c r="AB13" s="20">
        <v>0.14182056105590901</v>
      </c>
      <c r="AC13" s="20">
        <v>8.3576326982912397E-2</v>
      </c>
      <c r="AD13" s="20">
        <v>8.0590876503980405E-2</v>
      </c>
      <c r="AE13" s="20">
        <v>2.1829920239195801E-2</v>
      </c>
      <c r="AF13" s="20">
        <v>0</v>
      </c>
      <c r="AG13" s="20"/>
      <c r="AH13" s="20">
        <v>9.5213334207183406E-2</v>
      </c>
      <c r="AI13" s="20">
        <v>0.10888033993065201</v>
      </c>
      <c r="AJ13" s="20"/>
      <c r="AK13" s="20">
        <v>0.102463197141933</v>
      </c>
      <c r="AL13" s="20">
        <v>9.9360543743850394E-2</v>
      </c>
      <c r="AM13" s="20"/>
      <c r="AN13" s="20">
        <v>8.7368869459266196E-2</v>
      </c>
      <c r="AO13" s="20">
        <v>9.9443256346345599E-2</v>
      </c>
      <c r="AP13" s="20"/>
      <c r="AQ13" s="20">
        <v>7.4922594594830805E-2</v>
      </c>
      <c r="AR13" s="20">
        <v>0.15682492905113701</v>
      </c>
      <c r="AS13" s="20">
        <v>7.0895910865910405E-2</v>
      </c>
      <c r="AT13" s="20"/>
      <c r="AU13" s="20">
        <v>0.116690976213755</v>
      </c>
      <c r="AV13" s="20">
        <v>0.160481735471112</v>
      </c>
      <c r="AW13" s="20"/>
      <c r="AX13" s="20">
        <v>0.101497491043118</v>
      </c>
      <c r="AY13" s="20">
        <v>0.209293953434325</v>
      </c>
      <c r="AZ13" s="20"/>
      <c r="BA13" s="20">
        <v>3.7271512379972498E-2</v>
      </c>
      <c r="BB13" s="20">
        <v>4.66301884434824E-2</v>
      </c>
      <c r="BC13" s="20"/>
      <c r="BD13" s="20">
        <v>5.6905564741762997E-2</v>
      </c>
      <c r="BE13" s="20">
        <v>4.1504414606194397E-2</v>
      </c>
    </row>
    <row r="14" spans="2:57" x14ac:dyDescent="0.35">
      <c r="B14" s="21"/>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800-000000000000}">
  <dimension ref="B2:B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621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612</v>
      </c>
      <c r="C9" s="16">
        <v>0.243571553192309</v>
      </c>
      <c r="D9" s="16">
        <v>0.265543272425046</v>
      </c>
      <c r="E9" s="16">
        <v>0.22511020745888299</v>
      </c>
      <c r="F9" s="16"/>
      <c r="G9" s="16">
        <v>0.23708448920318401</v>
      </c>
      <c r="H9" s="16">
        <v>0.27228717978271</v>
      </c>
      <c r="I9" s="16">
        <v>0.33923515221967798</v>
      </c>
      <c r="J9" s="16">
        <v>0.24464367389223099</v>
      </c>
      <c r="K9" s="16">
        <v>0.19478572261053601</v>
      </c>
      <c r="L9" s="16">
        <v>0.18664151866133799</v>
      </c>
      <c r="M9" s="16"/>
      <c r="N9" s="16">
        <v>0.223481046355996</v>
      </c>
      <c r="O9" s="16">
        <v>0.21263341823120399</v>
      </c>
      <c r="P9" s="16">
        <v>0.26422780371515903</v>
      </c>
      <c r="Q9" s="16">
        <v>0.25167645955050399</v>
      </c>
      <c r="R9" s="16"/>
      <c r="S9" s="16">
        <v>0.23755549776856799</v>
      </c>
      <c r="T9" s="16">
        <v>0.25508660480157502</v>
      </c>
      <c r="U9" s="16"/>
      <c r="V9" s="16">
        <v>0.216747971503644</v>
      </c>
      <c r="W9" s="16">
        <v>0.20340467863151801</v>
      </c>
      <c r="X9" s="16">
        <v>0.30480012397921702</v>
      </c>
      <c r="Y9" s="16">
        <v>0.32529580562024202</v>
      </c>
      <c r="Z9" s="16"/>
      <c r="AA9" s="16">
        <v>0.20802266038151601</v>
      </c>
      <c r="AB9" s="16">
        <v>0.18181893526144499</v>
      </c>
      <c r="AC9" s="16">
        <v>0.26282163466557601</v>
      </c>
      <c r="AD9" s="16">
        <v>0.29782363553570401</v>
      </c>
      <c r="AE9" s="16">
        <v>0.350088256254042</v>
      </c>
      <c r="AF9" s="16">
        <v>0.30437681034800901</v>
      </c>
      <c r="AG9" s="16"/>
      <c r="AH9" s="16">
        <v>0.26468293355037598</v>
      </c>
      <c r="AI9" s="16">
        <v>0.27602880882347502</v>
      </c>
      <c r="AJ9" s="16"/>
      <c r="AK9" s="16">
        <v>0.29052110191121999</v>
      </c>
      <c r="AL9" s="16">
        <v>0.275051581121733</v>
      </c>
      <c r="AM9" s="16"/>
      <c r="AN9" s="16">
        <v>0.29210094916506502</v>
      </c>
      <c r="AO9" s="16">
        <v>0.27772919557474302</v>
      </c>
      <c r="AP9" s="16"/>
      <c r="AQ9" s="16">
        <v>0.24421303907573999</v>
      </c>
      <c r="AR9" s="16">
        <v>0.21189790678248399</v>
      </c>
      <c r="AS9" s="16">
        <v>0.330009102949681</v>
      </c>
      <c r="AT9" s="16"/>
      <c r="AU9" s="16">
        <v>0.27043367298168403</v>
      </c>
      <c r="AV9" s="16">
        <v>0.21620673690543199</v>
      </c>
      <c r="AW9" s="16"/>
      <c r="AX9" s="16">
        <v>0.27134791896439697</v>
      </c>
      <c r="AY9" s="16">
        <v>0.14965070192611499</v>
      </c>
      <c r="AZ9" s="16"/>
      <c r="BA9" s="16">
        <v>0.353878097415672</v>
      </c>
      <c r="BB9" s="16">
        <v>0.39755308031651898</v>
      </c>
      <c r="BC9" s="16"/>
      <c r="BD9" s="16">
        <v>0.381442815063464</v>
      </c>
      <c r="BE9" s="16">
        <v>0.19357436626562999</v>
      </c>
    </row>
    <row r="10" spans="2:57" x14ac:dyDescent="0.35">
      <c r="B10" s="19" t="s">
        <v>613</v>
      </c>
      <c r="C10" s="16">
        <v>0.36702829317057301</v>
      </c>
      <c r="D10" s="16">
        <v>0.36832409795570797</v>
      </c>
      <c r="E10" s="16">
        <v>0.36417517917950598</v>
      </c>
      <c r="F10" s="16"/>
      <c r="G10" s="16">
        <v>0.32197958406707999</v>
      </c>
      <c r="H10" s="16">
        <v>0.32164261738489303</v>
      </c>
      <c r="I10" s="16">
        <v>0.36840527559157199</v>
      </c>
      <c r="J10" s="16">
        <v>0.37836528573889</v>
      </c>
      <c r="K10" s="16">
        <v>0.40187110127629</v>
      </c>
      <c r="L10" s="16">
        <v>0.39428455654007599</v>
      </c>
      <c r="M10" s="16"/>
      <c r="N10" s="16">
        <v>0.44430780661181302</v>
      </c>
      <c r="O10" s="16">
        <v>0.36605548173721703</v>
      </c>
      <c r="P10" s="16">
        <v>0.371161044865573</v>
      </c>
      <c r="Q10" s="16">
        <v>0.30609714656734599</v>
      </c>
      <c r="R10" s="16"/>
      <c r="S10" s="16">
        <v>0.36491777456929703</v>
      </c>
      <c r="T10" s="16">
        <v>0.37387895412663602</v>
      </c>
      <c r="U10" s="16"/>
      <c r="V10" s="16">
        <v>0.33343400727553502</v>
      </c>
      <c r="W10" s="16">
        <v>0.39022013706068098</v>
      </c>
      <c r="X10" s="16">
        <v>0.35544117673863501</v>
      </c>
      <c r="Y10" s="16">
        <v>0.44159584962662302</v>
      </c>
      <c r="Z10" s="16"/>
      <c r="AA10" s="16">
        <v>0.34417730682749298</v>
      </c>
      <c r="AB10" s="16">
        <v>0.35869825841018199</v>
      </c>
      <c r="AC10" s="16">
        <v>0.39220153941722602</v>
      </c>
      <c r="AD10" s="16">
        <v>0.39626051627933201</v>
      </c>
      <c r="AE10" s="16">
        <v>0.38184471695120697</v>
      </c>
      <c r="AF10" s="16">
        <v>0.37873151941642602</v>
      </c>
      <c r="AG10" s="16"/>
      <c r="AH10" s="16">
        <v>0.42200005781368399</v>
      </c>
      <c r="AI10" s="16">
        <v>0.34273687661024199</v>
      </c>
      <c r="AJ10" s="16"/>
      <c r="AK10" s="16">
        <v>0.41583384096493498</v>
      </c>
      <c r="AL10" s="16">
        <v>0.33761506009071501</v>
      </c>
      <c r="AM10" s="16"/>
      <c r="AN10" s="16">
        <v>0.42568341908058399</v>
      </c>
      <c r="AO10" s="16">
        <v>0.35735473680388502</v>
      </c>
      <c r="AP10" s="16"/>
      <c r="AQ10" s="16">
        <v>0.39813347932846999</v>
      </c>
      <c r="AR10" s="16">
        <v>0.36687277872393598</v>
      </c>
      <c r="AS10" s="16">
        <v>0.38507153809057898</v>
      </c>
      <c r="AT10" s="16"/>
      <c r="AU10" s="16">
        <v>0.38767077622462198</v>
      </c>
      <c r="AV10" s="16">
        <v>0.341518169578436</v>
      </c>
      <c r="AW10" s="16"/>
      <c r="AX10" s="16">
        <v>0.39771358201881202</v>
      </c>
      <c r="AY10" s="16">
        <v>0.27663736617719498</v>
      </c>
      <c r="AZ10" s="16"/>
      <c r="BA10" s="16">
        <v>0.404052065001623</v>
      </c>
      <c r="BB10" s="16">
        <v>0.30771841073688</v>
      </c>
      <c r="BC10" s="16"/>
      <c r="BD10" s="16">
        <v>0.39409316966930003</v>
      </c>
      <c r="BE10" s="16">
        <v>0.42126236626250702</v>
      </c>
    </row>
    <row r="11" spans="2:57" x14ac:dyDescent="0.35">
      <c r="B11" s="19" t="s">
        <v>614</v>
      </c>
      <c r="C11" s="16">
        <v>0.16492999040854001</v>
      </c>
      <c r="D11" s="16">
        <v>0.18277725129240899</v>
      </c>
      <c r="E11" s="16">
        <v>0.14737540699074</v>
      </c>
      <c r="F11" s="16"/>
      <c r="G11" s="16">
        <v>0.17537645100854701</v>
      </c>
      <c r="H11" s="16">
        <v>0.193649340713166</v>
      </c>
      <c r="I11" s="16">
        <v>0.123143830721995</v>
      </c>
      <c r="J11" s="16">
        <v>0.152360006025856</v>
      </c>
      <c r="K11" s="16">
        <v>0.14940945175810799</v>
      </c>
      <c r="L11" s="16">
        <v>0.188757078081083</v>
      </c>
      <c r="M11" s="16"/>
      <c r="N11" s="16">
        <v>0.13352609032858101</v>
      </c>
      <c r="O11" s="16">
        <v>0.20281423515910599</v>
      </c>
      <c r="P11" s="16">
        <v>0.14439175009911301</v>
      </c>
      <c r="Q11" s="16">
        <v>0.18732685268042601</v>
      </c>
      <c r="R11" s="16"/>
      <c r="S11" s="16">
        <v>0.187842164755783</v>
      </c>
      <c r="T11" s="16">
        <v>0.13090411555763501</v>
      </c>
      <c r="U11" s="16"/>
      <c r="V11" s="16">
        <v>0.13674605044818799</v>
      </c>
      <c r="W11" s="16">
        <v>0.175343768962024</v>
      </c>
      <c r="X11" s="16">
        <v>0.182344737129916</v>
      </c>
      <c r="Y11" s="16">
        <v>0.11875439563222601</v>
      </c>
      <c r="Z11" s="16"/>
      <c r="AA11" s="16">
        <v>0.13514153278378699</v>
      </c>
      <c r="AB11" s="16">
        <v>0.20781270386773101</v>
      </c>
      <c r="AC11" s="16">
        <v>0.20413049927754001</v>
      </c>
      <c r="AD11" s="16">
        <v>0.16113889504114501</v>
      </c>
      <c r="AE11" s="16">
        <v>0.154780456236284</v>
      </c>
      <c r="AF11" s="16">
        <v>0.22308919834560401</v>
      </c>
      <c r="AG11" s="16"/>
      <c r="AH11" s="16">
        <v>0.15656030184578501</v>
      </c>
      <c r="AI11" s="16">
        <v>0.18648145839776201</v>
      </c>
      <c r="AJ11" s="16"/>
      <c r="AK11" s="16">
        <v>0.13035515932546399</v>
      </c>
      <c r="AL11" s="16">
        <v>0.179226014876296</v>
      </c>
      <c r="AM11" s="16"/>
      <c r="AN11" s="16">
        <v>0.13991823982857901</v>
      </c>
      <c r="AO11" s="16">
        <v>0.17732254444354401</v>
      </c>
      <c r="AP11" s="16"/>
      <c r="AQ11" s="16">
        <v>0.20148845240329699</v>
      </c>
      <c r="AR11" s="16">
        <v>0.16944641840067401</v>
      </c>
      <c r="AS11" s="16">
        <v>0.14372856389833799</v>
      </c>
      <c r="AT11" s="16"/>
      <c r="AU11" s="16">
        <v>0.170664512277658</v>
      </c>
      <c r="AV11" s="16">
        <v>0.16106205611940699</v>
      </c>
      <c r="AW11" s="16"/>
      <c r="AX11" s="16">
        <v>0.16429016828037399</v>
      </c>
      <c r="AY11" s="16">
        <v>0.205219592812623</v>
      </c>
      <c r="AZ11" s="16"/>
      <c r="BA11" s="16">
        <v>0.13215630460731101</v>
      </c>
      <c r="BB11" s="16">
        <v>0.215619090787806</v>
      </c>
      <c r="BC11" s="16"/>
      <c r="BD11" s="16">
        <v>0.116615543413782</v>
      </c>
      <c r="BE11" s="16">
        <v>0.225980655994101</v>
      </c>
    </row>
    <row r="12" spans="2:57" x14ac:dyDescent="0.35">
      <c r="B12" s="19" t="s">
        <v>615</v>
      </c>
      <c r="C12" s="16">
        <v>7.5298794987768994E-2</v>
      </c>
      <c r="D12" s="16">
        <v>7.8460345058135594E-2</v>
      </c>
      <c r="E12" s="16">
        <v>7.3032401906377095E-2</v>
      </c>
      <c r="F12" s="16"/>
      <c r="G12" s="16">
        <v>7.5721656495150794E-2</v>
      </c>
      <c r="H12" s="16">
        <v>6.8219381548928301E-2</v>
      </c>
      <c r="I12" s="16">
        <v>6.5284692660783697E-2</v>
      </c>
      <c r="J12" s="16">
        <v>7.7801829384795906E-2</v>
      </c>
      <c r="K12" s="16">
        <v>7.4634727649177598E-2</v>
      </c>
      <c r="L12" s="16">
        <v>8.7420742967878204E-2</v>
      </c>
      <c r="M12" s="16"/>
      <c r="N12" s="16">
        <v>7.5119554631905006E-2</v>
      </c>
      <c r="O12" s="16">
        <v>7.4399197278686505E-2</v>
      </c>
      <c r="P12" s="16">
        <v>6.1839972552008501E-2</v>
      </c>
      <c r="Q12" s="16">
        <v>9.7829189518634396E-2</v>
      </c>
      <c r="R12" s="16"/>
      <c r="S12" s="16">
        <v>7.5313859583815701E-2</v>
      </c>
      <c r="T12" s="16">
        <v>6.7122667714185305E-2</v>
      </c>
      <c r="U12" s="16"/>
      <c r="V12" s="16">
        <v>7.8025798088307993E-2</v>
      </c>
      <c r="W12" s="16">
        <v>8.2170066528399005E-2</v>
      </c>
      <c r="X12" s="16">
        <v>7.0303500942532002E-2</v>
      </c>
      <c r="Y12" s="16">
        <v>3.4392209959090599E-2</v>
      </c>
      <c r="Z12" s="16"/>
      <c r="AA12" s="16">
        <v>7.6494744364723199E-2</v>
      </c>
      <c r="AB12" s="16">
        <v>8.8029493388668598E-2</v>
      </c>
      <c r="AC12" s="16">
        <v>4.8873093530846498E-2</v>
      </c>
      <c r="AD12" s="16">
        <v>7.20555103173212E-2</v>
      </c>
      <c r="AE12" s="16">
        <v>8.2641547568197304E-2</v>
      </c>
      <c r="AF12" s="16">
        <v>7.1137364273472906E-2</v>
      </c>
      <c r="AG12" s="16"/>
      <c r="AH12" s="16">
        <v>5.4043824757164502E-2</v>
      </c>
      <c r="AI12" s="16">
        <v>9.5672278629655105E-2</v>
      </c>
      <c r="AJ12" s="16"/>
      <c r="AK12" s="16">
        <v>4.6734980435173698E-2</v>
      </c>
      <c r="AL12" s="16">
        <v>0.100503853402274</v>
      </c>
      <c r="AM12" s="16"/>
      <c r="AN12" s="16">
        <v>4.5649559107850603E-2</v>
      </c>
      <c r="AO12" s="16">
        <v>9.4906032264585993E-2</v>
      </c>
      <c r="AP12" s="16"/>
      <c r="AQ12" s="16">
        <v>7.3184492105051402E-2</v>
      </c>
      <c r="AR12" s="16">
        <v>7.56102881821826E-2</v>
      </c>
      <c r="AS12" s="16">
        <v>7.5689812589481806E-2</v>
      </c>
      <c r="AT12" s="16"/>
      <c r="AU12" s="16">
        <v>5.84712871812096E-2</v>
      </c>
      <c r="AV12" s="16">
        <v>9.4462767757475793E-2</v>
      </c>
      <c r="AW12" s="16"/>
      <c r="AX12" s="16">
        <v>6.8243724760725197E-2</v>
      </c>
      <c r="AY12" s="16">
        <v>0.111143669545878</v>
      </c>
      <c r="AZ12" s="16"/>
      <c r="BA12" s="16">
        <v>5.6956151211164603E-2</v>
      </c>
      <c r="BB12" s="16">
        <v>4.07143558632653E-2</v>
      </c>
      <c r="BC12" s="16"/>
      <c r="BD12" s="16">
        <v>4.03697173610977E-2</v>
      </c>
      <c r="BE12" s="16">
        <v>0.100027516198698</v>
      </c>
    </row>
    <row r="13" spans="2:57" x14ac:dyDescent="0.35">
      <c r="B13" s="19" t="s">
        <v>220</v>
      </c>
      <c r="C13" s="20">
        <v>0.14917136824080901</v>
      </c>
      <c r="D13" s="20">
        <v>0.104895033268701</v>
      </c>
      <c r="E13" s="20">
        <v>0.19030680446449399</v>
      </c>
      <c r="F13" s="20"/>
      <c r="G13" s="20">
        <v>0.18983781922603901</v>
      </c>
      <c r="H13" s="20">
        <v>0.14420148057030299</v>
      </c>
      <c r="I13" s="20">
        <v>0.103931048805971</v>
      </c>
      <c r="J13" s="20">
        <v>0.14682920495822799</v>
      </c>
      <c r="K13" s="20">
        <v>0.179298996705889</v>
      </c>
      <c r="L13" s="20">
        <v>0.142896103749625</v>
      </c>
      <c r="M13" s="20"/>
      <c r="N13" s="20">
        <v>0.123565502071704</v>
      </c>
      <c r="O13" s="20">
        <v>0.144097667593787</v>
      </c>
      <c r="P13" s="20">
        <v>0.15837942876814701</v>
      </c>
      <c r="Q13" s="20">
        <v>0.157070351683091</v>
      </c>
      <c r="R13" s="20"/>
      <c r="S13" s="20">
        <v>0.13437070332253701</v>
      </c>
      <c r="T13" s="20">
        <v>0.17300765779996899</v>
      </c>
      <c r="U13" s="20"/>
      <c r="V13" s="20">
        <v>0.23504617268432601</v>
      </c>
      <c r="W13" s="20">
        <v>0.148861348817379</v>
      </c>
      <c r="X13" s="20">
        <v>8.7110461209700202E-2</v>
      </c>
      <c r="Y13" s="20">
        <v>7.9961739161818507E-2</v>
      </c>
      <c r="Z13" s="20"/>
      <c r="AA13" s="20">
        <v>0.23616375564248099</v>
      </c>
      <c r="AB13" s="20">
        <v>0.163640609071974</v>
      </c>
      <c r="AC13" s="20">
        <v>9.1973233108811794E-2</v>
      </c>
      <c r="AD13" s="20">
        <v>7.27214428264982E-2</v>
      </c>
      <c r="AE13" s="20">
        <v>3.0645022990268899E-2</v>
      </c>
      <c r="AF13" s="20">
        <v>2.2665107616487601E-2</v>
      </c>
      <c r="AG13" s="20"/>
      <c r="AH13" s="20">
        <v>0.10271288203299</v>
      </c>
      <c r="AI13" s="20">
        <v>9.9080577538866496E-2</v>
      </c>
      <c r="AJ13" s="20"/>
      <c r="AK13" s="20">
        <v>0.116554917363207</v>
      </c>
      <c r="AL13" s="20">
        <v>0.10760349050898201</v>
      </c>
      <c r="AM13" s="20"/>
      <c r="AN13" s="20">
        <v>9.6647832817921206E-2</v>
      </c>
      <c r="AO13" s="20">
        <v>9.2687490913241605E-2</v>
      </c>
      <c r="AP13" s="20"/>
      <c r="AQ13" s="20">
        <v>8.29805370874417E-2</v>
      </c>
      <c r="AR13" s="20">
        <v>0.17617260791072301</v>
      </c>
      <c r="AS13" s="20">
        <v>6.5500982471919406E-2</v>
      </c>
      <c r="AT13" s="20"/>
      <c r="AU13" s="20">
        <v>0.11275975133482601</v>
      </c>
      <c r="AV13" s="20">
        <v>0.18675026963925001</v>
      </c>
      <c r="AW13" s="20"/>
      <c r="AX13" s="20">
        <v>9.84046059756917E-2</v>
      </c>
      <c r="AY13" s="20">
        <v>0.25734866953818902</v>
      </c>
      <c r="AZ13" s="20"/>
      <c r="BA13" s="20">
        <v>5.2957381764229101E-2</v>
      </c>
      <c r="BB13" s="20">
        <v>3.8395062295529601E-2</v>
      </c>
      <c r="BC13" s="20"/>
      <c r="BD13" s="20">
        <v>6.7478754492355894E-2</v>
      </c>
      <c r="BE13" s="20">
        <v>5.9155095279064998E-2</v>
      </c>
    </row>
    <row r="14" spans="2:57" x14ac:dyDescent="0.35">
      <c r="B14" s="21"/>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900-000000000000}">
  <dimension ref="B2:B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622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612</v>
      </c>
      <c r="C9" s="16">
        <v>0.25652199645975499</v>
      </c>
      <c r="D9" s="16">
        <v>0.26206928567448301</v>
      </c>
      <c r="E9" s="16">
        <v>0.253750852050588</v>
      </c>
      <c r="F9" s="16"/>
      <c r="G9" s="16">
        <v>0.21052847493125401</v>
      </c>
      <c r="H9" s="16">
        <v>0.239401475313155</v>
      </c>
      <c r="I9" s="16">
        <v>0.24558412412616001</v>
      </c>
      <c r="J9" s="16">
        <v>0.27211874939715303</v>
      </c>
      <c r="K9" s="16">
        <v>0.26364150867853697</v>
      </c>
      <c r="L9" s="16">
        <v>0.28864943380249602</v>
      </c>
      <c r="M9" s="16"/>
      <c r="N9" s="16">
        <v>0.259074794354615</v>
      </c>
      <c r="O9" s="16">
        <v>0.26406660742722399</v>
      </c>
      <c r="P9" s="16">
        <v>0.28169363881179899</v>
      </c>
      <c r="Q9" s="16">
        <v>0.20769531687244799</v>
      </c>
      <c r="R9" s="16"/>
      <c r="S9" s="16">
        <v>0.27954837492907397</v>
      </c>
      <c r="T9" s="16">
        <v>0.22431597393611899</v>
      </c>
      <c r="U9" s="16"/>
      <c r="V9" s="16">
        <v>0.21149679662459001</v>
      </c>
      <c r="W9" s="16">
        <v>0.247197772988651</v>
      </c>
      <c r="X9" s="16">
        <v>0.27720984197307502</v>
      </c>
      <c r="Y9" s="16">
        <v>0.45657968946578198</v>
      </c>
      <c r="Z9" s="16"/>
      <c r="AA9" s="16">
        <v>0.20473056965047601</v>
      </c>
      <c r="AB9" s="16">
        <v>0.26923680272885397</v>
      </c>
      <c r="AC9" s="16">
        <v>0.18510304324107699</v>
      </c>
      <c r="AD9" s="16">
        <v>0.31874753801557698</v>
      </c>
      <c r="AE9" s="16">
        <v>0.35687161385890598</v>
      </c>
      <c r="AF9" s="16">
        <v>0.340806530400518</v>
      </c>
      <c r="AG9" s="16"/>
      <c r="AH9" s="16">
        <v>0.26985489854436701</v>
      </c>
      <c r="AI9" s="16">
        <v>0.288371212748888</v>
      </c>
      <c r="AJ9" s="16"/>
      <c r="AK9" s="16">
        <v>0.25301672824402499</v>
      </c>
      <c r="AL9" s="16">
        <v>0.27822793789378097</v>
      </c>
      <c r="AM9" s="16"/>
      <c r="AN9" s="16">
        <v>0.25027620579146598</v>
      </c>
      <c r="AO9" s="16">
        <v>0.30751143233997402</v>
      </c>
      <c r="AP9" s="16"/>
      <c r="AQ9" s="16">
        <v>0.20973337836856201</v>
      </c>
      <c r="AR9" s="16">
        <v>0.25705414990063402</v>
      </c>
      <c r="AS9" s="16">
        <v>0.32364821236039198</v>
      </c>
      <c r="AT9" s="16"/>
      <c r="AU9" s="16">
        <v>0.28848405351411199</v>
      </c>
      <c r="AV9" s="16">
        <v>0.22080330161693401</v>
      </c>
      <c r="AW9" s="16"/>
      <c r="AX9" s="16">
        <v>0.27401775558924502</v>
      </c>
      <c r="AY9" s="16">
        <v>0.21797802450031001</v>
      </c>
      <c r="AZ9" s="16"/>
      <c r="BA9" s="16">
        <v>0.29855701728876899</v>
      </c>
      <c r="BB9" s="16">
        <v>0.26886785717836997</v>
      </c>
      <c r="BC9" s="16"/>
      <c r="BD9" s="16">
        <v>0.37315439195306799</v>
      </c>
      <c r="BE9" s="16">
        <v>0.19989384410896599</v>
      </c>
    </row>
    <row r="10" spans="2:57" x14ac:dyDescent="0.35">
      <c r="B10" s="19" t="s">
        <v>613</v>
      </c>
      <c r="C10" s="16">
        <v>0.32521222891680002</v>
      </c>
      <c r="D10" s="16">
        <v>0.35521057552028501</v>
      </c>
      <c r="E10" s="16">
        <v>0.29761471232342501</v>
      </c>
      <c r="F10" s="16"/>
      <c r="G10" s="16">
        <v>0.26711699720551502</v>
      </c>
      <c r="H10" s="16">
        <v>0.32995061403924902</v>
      </c>
      <c r="I10" s="16">
        <v>0.38466681433312599</v>
      </c>
      <c r="J10" s="16">
        <v>0.347329175023878</v>
      </c>
      <c r="K10" s="16">
        <v>0.28407765412598701</v>
      </c>
      <c r="L10" s="16">
        <v>0.32448609309700699</v>
      </c>
      <c r="M10" s="16"/>
      <c r="N10" s="16">
        <v>0.37932150860458702</v>
      </c>
      <c r="O10" s="16">
        <v>0.34944901784063398</v>
      </c>
      <c r="P10" s="16">
        <v>0.31334549985475701</v>
      </c>
      <c r="Q10" s="16">
        <v>0.284553334825138</v>
      </c>
      <c r="R10" s="16"/>
      <c r="S10" s="16">
        <v>0.32869165539074202</v>
      </c>
      <c r="T10" s="16">
        <v>0.32320533788181099</v>
      </c>
      <c r="U10" s="16"/>
      <c r="V10" s="16">
        <v>0.27406895720409002</v>
      </c>
      <c r="W10" s="16">
        <v>0.335739240345657</v>
      </c>
      <c r="X10" s="16">
        <v>0.35941736420480003</v>
      </c>
      <c r="Y10" s="16">
        <v>0.29591404113040998</v>
      </c>
      <c r="Z10" s="16"/>
      <c r="AA10" s="16">
        <v>0.28012643309229601</v>
      </c>
      <c r="AB10" s="16">
        <v>0.30406988249627798</v>
      </c>
      <c r="AC10" s="16">
        <v>0.396208955299719</v>
      </c>
      <c r="AD10" s="16">
        <v>0.35520312267739002</v>
      </c>
      <c r="AE10" s="16">
        <v>0.38483551025883</v>
      </c>
      <c r="AF10" s="16">
        <v>0.41047177048400901</v>
      </c>
      <c r="AG10" s="16"/>
      <c r="AH10" s="16">
        <v>0.33395633731555502</v>
      </c>
      <c r="AI10" s="16">
        <v>0.37602565624386203</v>
      </c>
      <c r="AJ10" s="16"/>
      <c r="AK10" s="16">
        <v>0.34775912613056997</v>
      </c>
      <c r="AL10" s="16">
        <v>0.35599517087307497</v>
      </c>
      <c r="AM10" s="16"/>
      <c r="AN10" s="16">
        <v>0.33918583378841299</v>
      </c>
      <c r="AO10" s="16">
        <v>0.36512209569829301</v>
      </c>
      <c r="AP10" s="16"/>
      <c r="AQ10" s="16">
        <v>0.37185551374967701</v>
      </c>
      <c r="AR10" s="16">
        <v>0.30261324173943199</v>
      </c>
      <c r="AS10" s="16">
        <v>0.34423114603119798</v>
      </c>
      <c r="AT10" s="16"/>
      <c r="AU10" s="16">
        <v>0.34946309756659</v>
      </c>
      <c r="AV10" s="16">
        <v>0.29730000618775998</v>
      </c>
      <c r="AW10" s="16"/>
      <c r="AX10" s="16">
        <v>0.34960433729943102</v>
      </c>
      <c r="AY10" s="16">
        <v>0.26866886314731903</v>
      </c>
      <c r="AZ10" s="16"/>
      <c r="BA10" s="16">
        <v>0.35418313771844301</v>
      </c>
      <c r="BB10" s="16">
        <v>0.35719070024745297</v>
      </c>
      <c r="BC10" s="16"/>
      <c r="BD10" s="16">
        <v>0.34343940246848897</v>
      </c>
      <c r="BE10" s="16">
        <v>0.38010588400927398</v>
      </c>
    </row>
    <row r="11" spans="2:57" x14ac:dyDescent="0.35">
      <c r="B11" s="19" t="s">
        <v>614</v>
      </c>
      <c r="C11" s="16">
        <v>0.18671089617970801</v>
      </c>
      <c r="D11" s="16">
        <v>0.19300638595243499</v>
      </c>
      <c r="E11" s="16">
        <v>0.18127991618480299</v>
      </c>
      <c r="F11" s="16"/>
      <c r="G11" s="16">
        <v>0.25367721768534301</v>
      </c>
      <c r="H11" s="16">
        <v>0.198168347464767</v>
      </c>
      <c r="I11" s="16">
        <v>0.169767103259748</v>
      </c>
      <c r="J11" s="16">
        <v>0.15911479582280399</v>
      </c>
      <c r="K11" s="16">
        <v>0.17780587291960001</v>
      </c>
      <c r="L11" s="16">
        <v>0.17931230977198601</v>
      </c>
      <c r="M11" s="16"/>
      <c r="N11" s="16">
        <v>0.16556744688493399</v>
      </c>
      <c r="O11" s="16">
        <v>0.16666543300220499</v>
      </c>
      <c r="P11" s="16">
        <v>0.193696480202842</v>
      </c>
      <c r="Q11" s="16">
        <v>0.20803767979280999</v>
      </c>
      <c r="R11" s="16"/>
      <c r="S11" s="16">
        <v>0.180647412914301</v>
      </c>
      <c r="T11" s="16">
        <v>0.19665199530744201</v>
      </c>
      <c r="U11" s="16"/>
      <c r="V11" s="16">
        <v>0.158002478413827</v>
      </c>
      <c r="W11" s="16">
        <v>0.195545309310098</v>
      </c>
      <c r="X11" s="16">
        <v>0.20077089216785499</v>
      </c>
      <c r="Y11" s="16">
        <v>0.180372454056618</v>
      </c>
      <c r="Z11" s="16"/>
      <c r="AA11" s="16">
        <v>0.183803016770265</v>
      </c>
      <c r="AB11" s="16">
        <v>0.198010266160381</v>
      </c>
      <c r="AC11" s="16">
        <v>0.21516514496879899</v>
      </c>
      <c r="AD11" s="16">
        <v>0.181414096462826</v>
      </c>
      <c r="AE11" s="16">
        <v>0.166671976645418</v>
      </c>
      <c r="AF11" s="16">
        <v>0.16229133579390101</v>
      </c>
      <c r="AG11" s="16"/>
      <c r="AH11" s="16">
        <v>0.199782378641776</v>
      </c>
      <c r="AI11" s="16">
        <v>0.15815942986477299</v>
      </c>
      <c r="AJ11" s="16"/>
      <c r="AK11" s="16">
        <v>0.205340748856323</v>
      </c>
      <c r="AL11" s="16">
        <v>0.17549368962579001</v>
      </c>
      <c r="AM11" s="16"/>
      <c r="AN11" s="16">
        <v>0.220643006061889</v>
      </c>
      <c r="AO11" s="16">
        <v>0.14870654776837899</v>
      </c>
      <c r="AP11" s="16"/>
      <c r="AQ11" s="16">
        <v>0.21202704406902101</v>
      </c>
      <c r="AR11" s="16">
        <v>0.186566205605524</v>
      </c>
      <c r="AS11" s="16">
        <v>0.188840617691138</v>
      </c>
      <c r="AT11" s="16"/>
      <c r="AU11" s="16">
        <v>0.18730467313226701</v>
      </c>
      <c r="AV11" s="16">
        <v>0.189275352229092</v>
      </c>
      <c r="AW11" s="16"/>
      <c r="AX11" s="16">
        <v>0.194432464300202</v>
      </c>
      <c r="AY11" s="16">
        <v>0.18476424001189501</v>
      </c>
      <c r="AZ11" s="16"/>
      <c r="BA11" s="16">
        <v>0.19801769610780701</v>
      </c>
      <c r="BB11" s="16">
        <v>0.27870613809578099</v>
      </c>
      <c r="BC11" s="16"/>
      <c r="BD11" s="16">
        <v>0.15240479696252199</v>
      </c>
      <c r="BE11" s="16">
        <v>0.24676722757910799</v>
      </c>
    </row>
    <row r="12" spans="2:57" x14ac:dyDescent="0.35">
      <c r="B12" s="19" t="s">
        <v>615</v>
      </c>
      <c r="C12" s="16">
        <v>8.8815083437546904E-2</v>
      </c>
      <c r="D12" s="16">
        <v>8.9080161303218997E-2</v>
      </c>
      <c r="E12" s="16">
        <v>8.5598150002474796E-2</v>
      </c>
      <c r="F12" s="16"/>
      <c r="G12" s="16">
        <v>8.3627321817289102E-2</v>
      </c>
      <c r="H12" s="16">
        <v>7.9497670173324805E-2</v>
      </c>
      <c r="I12" s="16">
        <v>9.7308002855947207E-2</v>
      </c>
      <c r="J12" s="16">
        <v>7.7716401520415895E-2</v>
      </c>
      <c r="K12" s="16">
        <v>0.103504547718234</v>
      </c>
      <c r="L12" s="16">
        <v>8.99064486251301E-2</v>
      </c>
      <c r="M12" s="16"/>
      <c r="N12" s="16">
        <v>7.7237723914860307E-2</v>
      </c>
      <c r="O12" s="16">
        <v>8.6000708142116897E-2</v>
      </c>
      <c r="P12" s="16">
        <v>8.0941281652407299E-2</v>
      </c>
      <c r="Q12" s="16">
        <v>0.11217496590887201</v>
      </c>
      <c r="R12" s="16"/>
      <c r="S12" s="16">
        <v>8.5704406615784295E-2</v>
      </c>
      <c r="T12" s="16">
        <v>8.8871314323232906E-2</v>
      </c>
      <c r="U12" s="16"/>
      <c r="V12" s="16">
        <v>0.120408811854892</v>
      </c>
      <c r="W12" s="16">
        <v>8.7706633662919295E-2</v>
      </c>
      <c r="X12" s="16">
        <v>7.6424825450790601E-2</v>
      </c>
      <c r="Y12" s="16">
        <v>0</v>
      </c>
      <c r="Z12" s="16"/>
      <c r="AA12" s="16">
        <v>0.10812940475136</v>
      </c>
      <c r="AB12" s="16">
        <v>7.6973764494966193E-2</v>
      </c>
      <c r="AC12" s="16">
        <v>7.2517318639749098E-2</v>
      </c>
      <c r="AD12" s="16">
        <v>8.3207493724352599E-2</v>
      </c>
      <c r="AE12" s="16">
        <v>7.81706587728484E-2</v>
      </c>
      <c r="AF12" s="16">
        <v>3.5282941504804301E-2</v>
      </c>
      <c r="AG12" s="16"/>
      <c r="AH12" s="16">
        <v>8.8965624006681704E-2</v>
      </c>
      <c r="AI12" s="16">
        <v>8.8011512682846404E-2</v>
      </c>
      <c r="AJ12" s="16"/>
      <c r="AK12" s="16">
        <v>8.2035265667125906E-2</v>
      </c>
      <c r="AL12" s="16">
        <v>0.101315925809472</v>
      </c>
      <c r="AM12" s="16"/>
      <c r="AN12" s="16">
        <v>8.6946438970140802E-2</v>
      </c>
      <c r="AO12" s="16">
        <v>9.2546753800266501E-2</v>
      </c>
      <c r="AP12" s="16"/>
      <c r="AQ12" s="16">
        <v>0.105923962466063</v>
      </c>
      <c r="AR12" s="16">
        <v>8.4180345051817804E-2</v>
      </c>
      <c r="AS12" s="16">
        <v>8.7994178274724597E-2</v>
      </c>
      <c r="AT12" s="16"/>
      <c r="AU12" s="16">
        <v>6.9663159151389695E-2</v>
      </c>
      <c r="AV12" s="16">
        <v>0.110951607769669</v>
      </c>
      <c r="AW12" s="16"/>
      <c r="AX12" s="16">
        <v>8.2343755057059695E-2</v>
      </c>
      <c r="AY12" s="16">
        <v>0.12980401544296</v>
      </c>
      <c r="AZ12" s="16"/>
      <c r="BA12" s="16">
        <v>8.3004256494403794E-2</v>
      </c>
      <c r="BB12" s="16">
        <v>4.2303403272746898E-2</v>
      </c>
      <c r="BC12" s="16"/>
      <c r="BD12" s="16">
        <v>6.5639808844896397E-2</v>
      </c>
      <c r="BE12" s="16">
        <v>0.110274269814609</v>
      </c>
    </row>
    <row r="13" spans="2:57" x14ac:dyDescent="0.35">
      <c r="B13" s="19" t="s">
        <v>220</v>
      </c>
      <c r="C13" s="20">
        <v>0.14273979500619099</v>
      </c>
      <c r="D13" s="20">
        <v>0.100633591549579</v>
      </c>
      <c r="E13" s="20">
        <v>0.18175636943870899</v>
      </c>
      <c r="F13" s="20"/>
      <c r="G13" s="20">
        <v>0.18504998836059899</v>
      </c>
      <c r="H13" s="20">
        <v>0.15298189300950499</v>
      </c>
      <c r="I13" s="20">
        <v>0.102673955425018</v>
      </c>
      <c r="J13" s="20">
        <v>0.143720878235749</v>
      </c>
      <c r="K13" s="20">
        <v>0.170970416557642</v>
      </c>
      <c r="L13" s="20">
        <v>0.117645714703381</v>
      </c>
      <c r="M13" s="20"/>
      <c r="N13" s="20">
        <v>0.118798526241004</v>
      </c>
      <c r="O13" s="20">
        <v>0.13381823358782</v>
      </c>
      <c r="P13" s="20">
        <v>0.13032309947819601</v>
      </c>
      <c r="Q13" s="20">
        <v>0.18753870260073199</v>
      </c>
      <c r="R13" s="20"/>
      <c r="S13" s="20">
        <v>0.12540815015009901</v>
      </c>
      <c r="T13" s="20">
        <v>0.166955378551395</v>
      </c>
      <c r="U13" s="20"/>
      <c r="V13" s="20">
        <v>0.236022955902601</v>
      </c>
      <c r="W13" s="20">
        <v>0.13381104369267499</v>
      </c>
      <c r="X13" s="20">
        <v>8.6177076203479794E-2</v>
      </c>
      <c r="Y13" s="20">
        <v>6.7133815347190498E-2</v>
      </c>
      <c r="Z13" s="20"/>
      <c r="AA13" s="20">
        <v>0.22321057573560299</v>
      </c>
      <c r="AB13" s="20">
        <v>0.151709284119521</v>
      </c>
      <c r="AC13" s="20">
        <v>0.131005537850656</v>
      </c>
      <c r="AD13" s="20">
        <v>6.1427749119854297E-2</v>
      </c>
      <c r="AE13" s="20">
        <v>1.34502404639974E-2</v>
      </c>
      <c r="AF13" s="20">
        <v>5.1147421816767902E-2</v>
      </c>
      <c r="AG13" s="20"/>
      <c r="AH13" s="20">
        <v>0.107440761491621</v>
      </c>
      <c r="AI13" s="20">
        <v>8.9432188459630996E-2</v>
      </c>
      <c r="AJ13" s="20"/>
      <c r="AK13" s="20">
        <v>0.111848131101956</v>
      </c>
      <c r="AL13" s="20">
        <v>8.8967275797881204E-2</v>
      </c>
      <c r="AM13" s="20"/>
      <c r="AN13" s="20">
        <v>0.10294851538809099</v>
      </c>
      <c r="AO13" s="20">
        <v>8.6113170393087995E-2</v>
      </c>
      <c r="AP13" s="20"/>
      <c r="AQ13" s="20">
        <v>0.100460101346677</v>
      </c>
      <c r="AR13" s="20">
        <v>0.169586057702591</v>
      </c>
      <c r="AS13" s="20">
        <v>5.5285845642547099E-2</v>
      </c>
      <c r="AT13" s="20"/>
      <c r="AU13" s="20">
        <v>0.105085016635641</v>
      </c>
      <c r="AV13" s="20">
        <v>0.181669732196545</v>
      </c>
      <c r="AW13" s="20"/>
      <c r="AX13" s="20">
        <v>9.9601687754061793E-2</v>
      </c>
      <c r="AY13" s="20">
        <v>0.19878485689751599</v>
      </c>
      <c r="AZ13" s="20"/>
      <c r="BA13" s="20">
        <v>6.6237892390576897E-2</v>
      </c>
      <c r="BB13" s="20">
        <v>5.2931901205649598E-2</v>
      </c>
      <c r="BC13" s="20"/>
      <c r="BD13" s="20">
        <v>6.5361599771024306E-2</v>
      </c>
      <c r="BE13" s="20">
        <v>6.2958774488043601E-2</v>
      </c>
    </row>
    <row r="14" spans="2:57" x14ac:dyDescent="0.35">
      <c r="B14" s="21"/>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A00-000000000000}">
  <dimension ref="B2:BE3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623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ht="29" customHeight="1" x14ac:dyDescent="0.35">
      <c r="B9" s="19" t="s">
        <v>624</v>
      </c>
      <c r="C9" s="16">
        <v>0.34941195763027</v>
      </c>
      <c r="D9" s="16">
        <v>0.417555681408386</v>
      </c>
      <c r="E9" s="16">
        <v>0.28431362091904699</v>
      </c>
      <c r="F9" s="16"/>
      <c r="G9" s="16">
        <v>0.221558164032511</v>
      </c>
      <c r="H9" s="16">
        <v>0.34431130437518098</v>
      </c>
      <c r="I9" s="16">
        <v>0.38217113156450799</v>
      </c>
      <c r="J9" s="16">
        <v>0.32468984656387501</v>
      </c>
      <c r="K9" s="16">
        <v>0.33456361082575198</v>
      </c>
      <c r="L9" s="16">
        <v>0.43270267259072998</v>
      </c>
      <c r="M9" s="16"/>
      <c r="N9" s="16">
        <v>0.35903952811533402</v>
      </c>
      <c r="O9" s="16">
        <v>0.369395747514076</v>
      </c>
      <c r="P9" s="16">
        <v>0.34101064591411101</v>
      </c>
      <c r="Q9" s="16">
        <v>0.338629734901916</v>
      </c>
      <c r="R9" s="16"/>
      <c r="S9" s="16">
        <v>0.39391551706179601</v>
      </c>
      <c r="T9" s="16">
        <v>0.28570546194879898</v>
      </c>
      <c r="U9" s="16"/>
      <c r="V9" s="16">
        <v>0.22088704282443899</v>
      </c>
      <c r="W9" s="16">
        <v>0.35127997720024901</v>
      </c>
      <c r="X9" s="16">
        <v>0.43595098146470901</v>
      </c>
      <c r="Y9" s="16">
        <v>0.48456599176576798</v>
      </c>
      <c r="Z9" s="16"/>
      <c r="AA9" s="16">
        <v>0.23095252139859801</v>
      </c>
      <c r="AB9" s="16">
        <v>0.37918095665963503</v>
      </c>
      <c r="AC9" s="16">
        <v>0.36523230163738502</v>
      </c>
      <c r="AD9" s="16">
        <v>0.45338737413991398</v>
      </c>
      <c r="AE9" s="16">
        <v>0.532283733084016</v>
      </c>
      <c r="AF9" s="16">
        <v>0.36889935899039</v>
      </c>
      <c r="AG9" s="16"/>
      <c r="AH9" s="16">
        <v>0.36320109209585899</v>
      </c>
      <c r="AI9" s="16">
        <v>0.40794787118430598</v>
      </c>
      <c r="AJ9" s="16"/>
      <c r="AK9" s="16">
        <v>0.32351728583123801</v>
      </c>
      <c r="AL9" s="16">
        <v>0.38217605663481002</v>
      </c>
      <c r="AM9" s="16"/>
      <c r="AN9" s="16">
        <v>0.36471350665508501</v>
      </c>
      <c r="AO9" s="16">
        <v>0.41073950273406701</v>
      </c>
      <c r="AP9" s="16"/>
      <c r="AQ9" s="16">
        <v>0.38954411408577699</v>
      </c>
      <c r="AR9" s="16">
        <v>0.33465401212252699</v>
      </c>
      <c r="AS9" s="16">
        <v>0.383698480331992</v>
      </c>
      <c r="AT9" s="16"/>
      <c r="AU9" s="16">
        <v>0.36644732826009402</v>
      </c>
      <c r="AV9" s="16">
        <v>0.33288856194208799</v>
      </c>
      <c r="AW9" s="16"/>
      <c r="AX9" s="16">
        <v>0.383281707786777</v>
      </c>
      <c r="AY9" s="16">
        <v>0.246733961821721</v>
      </c>
      <c r="AZ9" s="16"/>
      <c r="BA9" s="16">
        <v>0.40442938057877098</v>
      </c>
      <c r="BB9" s="16">
        <v>0.465754463715293</v>
      </c>
      <c r="BC9" s="16"/>
      <c r="BD9" s="16">
        <v>0.42793648279340901</v>
      </c>
      <c r="BE9" s="16">
        <v>0.37191096827750397</v>
      </c>
    </row>
    <row r="10" spans="2:57" ht="29" customHeight="1" x14ac:dyDescent="0.35">
      <c r="B10" s="19" t="s">
        <v>625</v>
      </c>
      <c r="C10" s="16">
        <v>0.31622118236617602</v>
      </c>
      <c r="D10" s="16">
        <v>0.33613633471073801</v>
      </c>
      <c r="E10" s="16">
        <v>0.295230997838416</v>
      </c>
      <c r="F10" s="16"/>
      <c r="G10" s="16">
        <v>0.36589009679300899</v>
      </c>
      <c r="H10" s="16">
        <v>0.31084708490565699</v>
      </c>
      <c r="I10" s="16">
        <v>0.40806320310119998</v>
      </c>
      <c r="J10" s="16">
        <v>0.31029542616690498</v>
      </c>
      <c r="K10" s="16">
        <v>0.27709734010836501</v>
      </c>
      <c r="L10" s="16">
        <v>0.25621713662031997</v>
      </c>
      <c r="M10" s="16"/>
      <c r="N10" s="16">
        <v>0.29671937153732197</v>
      </c>
      <c r="O10" s="16">
        <v>0.34952020322597399</v>
      </c>
      <c r="P10" s="16">
        <v>0.32591943464998502</v>
      </c>
      <c r="Q10" s="16">
        <v>0.28555110002400602</v>
      </c>
      <c r="R10" s="16"/>
      <c r="S10" s="16">
        <v>0.31936437621797298</v>
      </c>
      <c r="T10" s="16">
        <v>0.31463220183429003</v>
      </c>
      <c r="U10" s="16"/>
      <c r="V10" s="16">
        <v>0.28099476162074599</v>
      </c>
      <c r="W10" s="16">
        <v>0.308995689372424</v>
      </c>
      <c r="X10" s="16">
        <v>0.35669783437589803</v>
      </c>
      <c r="Y10" s="16">
        <v>0.30474715900724197</v>
      </c>
      <c r="Z10" s="16"/>
      <c r="AA10" s="16">
        <v>0.25947173872655899</v>
      </c>
      <c r="AB10" s="16">
        <v>0.36503540791233302</v>
      </c>
      <c r="AC10" s="16">
        <v>0.36826142642126197</v>
      </c>
      <c r="AD10" s="16">
        <v>0.35202882548827702</v>
      </c>
      <c r="AE10" s="16">
        <v>0.37212982955721102</v>
      </c>
      <c r="AF10" s="16">
        <v>0.171990285573451</v>
      </c>
      <c r="AG10" s="16"/>
      <c r="AH10" s="16">
        <v>0.33919887189717102</v>
      </c>
      <c r="AI10" s="16">
        <v>0.28878722145987701</v>
      </c>
      <c r="AJ10" s="16"/>
      <c r="AK10" s="16">
        <v>0.32604211624484097</v>
      </c>
      <c r="AL10" s="16">
        <v>0.28341410787363502</v>
      </c>
      <c r="AM10" s="16"/>
      <c r="AN10" s="16">
        <v>0.33807332880753399</v>
      </c>
      <c r="AO10" s="16">
        <v>0.32441120947774599</v>
      </c>
      <c r="AP10" s="16"/>
      <c r="AQ10" s="16">
        <v>0.394452520801506</v>
      </c>
      <c r="AR10" s="16">
        <v>0.30565545930531102</v>
      </c>
      <c r="AS10" s="16">
        <v>0.31781331406132401</v>
      </c>
      <c r="AT10" s="16"/>
      <c r="AU10" s="16">
        <v>0.318523921553797</v>
      </c>
      <c r="AV10" s="16">
        <v>0.31646092545111898</v>
      </c>
      <c r="AW10" s="16"/>
      <c r="AX10" s="16">
        <v>0.340128598577287</v>
      </c>
      <c r="AY10" s="16">
        <v>0.23671655287099899</v>
      </c>
      <c r="AZ10" s="16"/>
      <c r="BA10" s="16">
        <v>0.36270166814884103</v>
      </c>
      <c r="BB10" s="16">
        <v>0.47274554938343499</v>
      </c>
      <c r="BC10" s="16"/>
      <c r="BD10" s="16">
        <v>0.37363172719815202</v>
      </c>
      <c r="BE10" s="16">
        <v>0.31684125006577502</v>
      </c>
    </row>
    <row r="11" spans="2:57" ht="29" customHeight="1" x14ac:dyDescent="0.35">
      <c r="B11" s="19" t="s">
        <v>626</v>
      </c>
      <c r="C11" s="16">
        <v>0.20586491588186501</v>
      </c>
      <c r="D11" s="16">
        <v>0.21731895693900399</v>
      </c>
      <c r="E11" s="16">
        <v>0.195418688539375</v>
      </c>
      <c r="F11" s="16"/>
      <c r="G11" s="16">
        <v>0.123341608664873</v>
      </c>
      <c r="H11" s="16">
        <v>0.185991378816764</v>
      </c>
      <c r="I11" s="16">
        <v>0.26654402355297202</v>
      </c>
      <c r="J11" s="16">
        <v>0.20005218124662699</v>
      </c>
      <c r="K11" s="16">
        <v>0.22554708982456301</v>
      </c>
      <c r="L11" s="16">
        <v>0.212242303220046</v>
      </c>
      <c r="M11" s="16"/>
      <c r="N11" s="16">
        <v>0.20312929531080601</v>
      </c>
      <c r="O11" s="16">
        <v>0.20591829376784601</v>
      </c>
      <c r="P11" s="16">
        <v>0.20060523548011999</v>
      </c>
      <c r="Q11" s="16">
        <v>0.21621893574870299</v>
      </c>
      <c r="R11" s="16"/>
      <c r="S11" s="16">
        <v>0.207455111002357</v>
      </c>
      <c r="T11" s="16">
        <v>0.20551907673164399</v>
      </c>
      <c r="U11" s="16"/>
      <c r="V11" s="16">
        <v>0.15442401079138399</v>
      </c>
      <c r="W11" s="16">
        <v>0.185666329382148</v>
      </c>
      <c r="X11" s="16">
        <v>0.26799878923064901</v>
      </c>
      <c r="Y11" s="16">
        <v>0.25174623230964299</v>
      </c>
      <c r="Z11" s="16"/>
      <c r="AA11" s="16">
        <v>0.142464799094631</v>
      </c>
      <c r="AB11" s="16">
        <v>0.19742171185476001</v>
      </c>
      <c r="AC11" s="16">
        <v>0.21940216579069799</v>
      </c>
      <c r="AD11" s="16">
        <v>0.27235514390558202</v>
      </c>
      <c r="AE11" s="16">
        <v>0.319057605688221</v>
      </c>
      <c r="AF11" s="16">
        <v>0.22226311871531801</v>
      </c>
      <c r="AG11" s="16"/>
      <c r="AH11" s="16">
        <v>0.227745406630217</v>
      </c>
      <c r="AI11" s="16">
        <v>0.191192387401173</v>
      </c>
      <c r="AJ11" s="16"/>
      <c r="AK11" s="16">
        <v>0.19867641184153301</v>
      </c>
      <c r="AL11" s="16">
        <v>0.21992797863788199</v>
      </c>
      <c r="AM11" s="16"/>
      <c r="AN11" s="16">
        <v>0.224093838814102</v>
      </c>
      <c r="AO11" s="16">
        <v>0.22445995609998801</v>
      </c>
      <c r="AP11" s="16"/>
      <c r="AQ11" s="16">
        <v>0.23731779163830199</v>
      </c>
      <c r="AR11" s="16">
        <v>0.196447923139285</v>
      </c>
      <c r="AS11" s="16">
        <v>0.216824476566012</v>
      </c>
      <c r="AT11" s="16"/>
      <c r="AU11" s="16">
        <v>0.22874829380165601</v>
      </c>
      <c r="AV11" s="16">
        <v>0.17489989346974699</v>
      </c>
      <c r="AW11" s="16"/>
      <c r="AX11" s="16">
        <v>0.225005851394633</v>
      </c>
      <c r="AY11" s="16">
        <v>0.157772561158673</v>
      </c>
      <c r="AZ11" s="16"/>
      <c r="BA11" s="16">
        <v>0.269952828931456</v>
      </c>
      <c r="BB11" s="16">
        <v>0.38185183392848798</v>
      </c>
      <c r="BC11" s="16"/>
      <c r="BD11" s="16">
        <v>0.259662989727937</v>
      </c>
      <c r="BE11" s="16">
        <v>0.20006985136944</v>
      </c>
    </row>
    <row r="12" spans="2:57" x14ac:dyDescent="0.35">
      <c r="B12" s="19" t="s">
        <v>627</v>
      </c>
      <c r="C12" s="16">
        <v>0.194046228103219</v>
      </c>
      <c r="D12" s="16">
        <v>0.249497291313033</v>
      </c>
      <c r="E12" s="16">
        <v>0.141057256386067</v>
      </c>
      <c r="F12" s="16"/>
      <c r="G12" s="16">
        <v>0.16566227530701799</v>
      </c>
      <c r="H12" s="16">
        <v>0.19341339524894399</v>
      </c>
      <c r="I12" s="16">
        <v>0.213246815455952</v>
      </c>
      <c r="J12" s="16">
        <v>0.13276926697987401</v>
      </c>
      <c r="K12" s="16">
        <v>0.215888284512051</v>
      </c>
      <c r="L12" s="16">
        <v>0.225220943863879</v>
      </c>
      <c r="M12" s="16"/>
      <c r="N12" s="16">
        <v>0.17352172779126401</v>
      </c>
      <c r="O12" s="16">
        <v>0.17742754394879301</v>
      </c>
      <c r="P12" s="16">
        <v>0.201510554353412</v>
      </c>
      <c r="Q12" s="16">
        <v>0.211177325385762</v>
      </c>
      <c r="R12" s="16"/>
      <c r="S12" s="16">
        <v>0.198702871435845</v>
      </c>
      <c r="T12" s="16">
        <v>0.18895245846633399</v>
      </c>
      <c r="U12" s="16"/>
      <c r="V12" s="16">
        <v>0.163859173415009</v>
      </c>
      <c r="W12" s="16">
        <v>0.163383062961478</v>
      </c>
      <c r="X12" s="16">
        <v>0.24027869785043801</v>
      </c>
      <c r="Y12" s="16">
        <v>0.316428613340969</v>
      </c>
      <c r="Z12" s="16"/>
      <c r="AA12" s="16">
        <v>0.16272976577166001</v>
      </c>
      <c r="AB12" s="16">
        <v>0.121786572080817</v>
      </c>
      <c r="AC12" s="16">
        <v>0.167327195416131</v>
      </c>
      <c r="AD12" s="16">
        <v>0.238665764864191</v>
      </c>
      <c r="AE12" s="16">
        <v>0.38199238525359003</v>
      </c>
      <c r="AF12" s="16">
        <v>0.23711883997699101</v>
      </c>
      <c r="AG12" s="16"/>
      <c r="AH12" s="16">
        <v>0.22568330040610099</v>
      </c>
      <c r="AI12" s="16">
        <v>0.20007449550283199</v>
      </c>
      <c r="AJ12" s="16"/>
      <c r="AK12" s="16">
        <v>0.214019667143137</v>
      </c>
      <c r="AL12" s="16">
        <v>0.185030249096931</v>
      </c>
      <c r="AM12" s="16"/>
      <c r="AN12" s="16">
        <v>0.24851535086896701</v>
      </c>
      <c r="AO12" s="16">
        <v>0.17285256442287</v>
      </c>
      <c r="AP12" s="16"/>
      <c r="AQ12" s="16">
        <v>0.233900086160753</v>
      </c>
      <c r="AR12" s="16">
        <v>0.18638524423910599</v>
      </c>
      <c r="AS12" s="16">
        <v>0.205679814870983</v>
      </c>
      <c r="AT12" s="16"/>
      <c r="AU12" s="16">
        <v>0.21666879518507301</v>
      </c>
      <c r="AV12" s="16">
        <v>0.16822999905355299</v>
      </c>
      <c r="AW12" s="16"/>
      <c r="AX12" s="16">
        <v>0.20714824003018401</v>
      </c>
      <c r="AY12" s="16">
        <v>0.162331454107565</v>
      </c>
      <c r="AZ12" s="16"/>
      <c r="BA12" s="16">
        <v>0.24107112782926199</v>
      </c>
      <c r="BB12" s="16">
        <v>0.24992633033159301</v>
      </c>
      <c r="BC12" s="16"/>
      <c r="BD12" s="16">
        <v>0.26852223997721097</v>
      </c>
      <c r="BE12" s="16">
        <v>0.16604277388283101</v>
      </c>
    </row>
    <row r="13" spans="2:57" ht="29" customHeight="1" x14ac:dyDescent="0.35">
      <c r="B13" s="19" t="s">
        <v>628</v>
      </c>
      <c r="C13" s="16">
        <v>0.187482235845498</v>
      </c>
      <c r="D13" s="16">
        <v>0.24535746873004799</v>
      </c>
      <c r="E13" s="16">
        <v>0.132866559655169</v>
      </c>
      <c r="F13" s="16"/>
      <c r="G13" s="16">
        <v>0.15189166272451499</v>
      </c>
      <c r="H13" s="16">
        <v>0.13962348157037099</v>
      </c>
      <c r="I13" s="16">
        <v>0.18193417646550999</v>
      </c>
      <c r="J13" s="16">
        <v>0.21818313372121001</v>
      </c>
      <c r="K13" s="16">
        <v>0.17757779686723199</v>
      </c>
      <c r="L13" s="16">
        <v>0.23737831224030101</v>
      </c>
      <c r="M13" s="16"/>
      <c r="N13" s="16">
        <v>0.16101000992752601</v>
      </c>
      <c r="O13" s="16">
        <v>0.21980445179637501</v>
      </c>
      <c r="P13" s="16">
        <v>0.18081459561048399</v>
      </c>
      <c r="Q13" s="16">
        <v>0.18892502974849801</v>
      </c>
      <c r="R13" s="16"/>
      <c r="S13" s="16">
        <v>0.19657827169536901</v>
      </c>
      <c r="T13" s="16">
        <v>0.175620023209211</v>
      </c>
      <c r="U13" s="16"/>
      <c r="V13" s="16">
        <v>0.100805447536223</v>
      </c>
      <c r="W13" s="16">
        <v>0.195773763198899</v>
      </c>
      <c r="X13" s="16">
        <v>0.23902586569168299</v>
      </c>
      <c r="Y13" s="16">
        <v>0.26475862701472502</v>
      </c>
      <c r="Z13" s="16"/>
      <c r="AA13" s="16">
        <v>0.122495202556236</v>
      </c>
      <c r="AB13" s="16">
        <v>0.16345261078684201</v>
      </c>
      <c r="AC13" s="16">
        <v>0.21162164825369301</v>
      </c>
      <c r="AD13" s="16">
        <v>0.229188337974228</v>
      </c>
      <c r="AE13" s="16">
        <v>0.34020005823296701</v>
      </c>
      <c r="AF13" s="16">
        <v>0.337009029230943</v>
      </c>
      <c r="AG13" s="16"/>
      <c r="AH13" s="16">
        <v>0.224438561550692</v>
      </c>
      <c r="AI13" s="16">
        <v>0.222010591114436</v>
      </c>
      <c r="AJ13" s="16"/>
      <c r="AK13" s="16">
        <v>0.19737080722077999</v>
      </c>
      <c r="AL13" s="16">
        <v>0.21271530173880901</v>
      </c>
      <c r="AM13" s="16"/>
      <c r="AN13" s="16">
        <v>0.23970614736168699</v>
      </c>
      <c r="AO13" s="16">
        <v>0.195257638114611</v>
      </c>
      <c r="AP13" s="16"/>
      <c r="AQ13" s="16">
        <v>0.25965865687353901</v>
      </c>
      <c r="AR13" s="16">
        <v>0.152177123652214</v>
      </c>
      <c r="AS13" s="16">
        <v>0.23297516891012601</v>
      </c>
      <c r="AT13" s="16"/>
      <c r="AU13" s="16">
        <v>0.197068680922797</v>
      </c>
      <c r="AV13" s="16">
        <v>0.17442565510673499</v>
      </c>
      <c r="AW13" s="16"/>
      <c r="AX13" s="16">
        <v>0.19436537361272799</v>
      </c>
      <c r="AY13" s="16">
        <v>0.18589604824436201</v>
      </c>
      <c r="AZ13" s="16"/>
      <c r="BA13" s="16">
        <v>0.21067776894434501</v>
      </c>
      <c r="BB13" s="16">
        <v>0.26300419822427001</v>
      </c>
      <c r="BC13" s="16"/>
      <c r="BD13" s="16">
        <v>0.22388085482661799</v>
      </c>
      <c r="BE13" s="16">
        <v>0.202075436916726</v>
      </c>
    </row>
    <row r="14" spans="2:57" ht="29" customHeight="1" x14ac:dyDescent="0.35">
      <c r="B14" s="19" t="s">
        <v>629</v>
      </c>
      <c r="C14" s="16">
        <v>0.15146466232646699</v>
      </c>
      <c r="D14" s="16">
        <v>0.207548752238194</v>
      </c>
      <c r="E14" s="16">
        <v>9.7463170710570202E-2</v>
      </c>
      <c r="F14" s="16"/>
      <c r="G14" s="16">
        <v>0.226158757721137</v>
      </c>
      <c r="H14" s="16">
        <v>0.152485484903085</v>
      </c>
      <c r="I14" s="16">
        <v>0.20234257199224501</v>
      </c>
      <c r="J14" s="16">
        <v>0.15289961949039499</v>
      </c>
      <c r="K14" s="16">
        <v>0.13375123741819001</v>
      </c>
      <c r="L14" s="16">
        <v>8.0866462024361999E-2</v>
      </c>
      <c r="M14" s="16"/>
      <c r="N14" s="16">
        <v>0.126758953965455</v>
      </c>
      <c r="O14" s="16">
        <v>0.134564946662559</v>
      </c>
      <c r="P14" s="16">
        <v>0.16312072514781401</v>
      </c>
      <c r="Q14" s="16">
        <v>0.16509074758928699</v>
      </c>
      <c r="R14" s="16"/>
      <c r="S14" s="16">
        <v>0.124352971333808</v>
      </c>
      <c r="T14" s="16">
        <v>0.19391191977720401</v>
      </c>
      <c r="U14" s="16"/>
      <c r="V14" s="16">
        <v>0.16875686107423299</v>
      </c>
      <c r="W14" s="16">
        <v>0.14837722002235701</v>
      </c>
      <c r="X14" s="16">
        <v>0.14078984272505601</v>
      </c>
      <c r="Y14" s="16">
        <v>0.151151357455829</v>
      </c>
      <c r="Z14" s="16"/>
      <c r="AA14" s="16">
        <v>0.18162034817681999</v>
      </c>
      <c r="AB14" s="16">
        <v>0.10224609043461499</v>
      </c>
      <c r="AC14" s="16">
        <v>0.115651354053407</v>
      </c>
      <c r="AD14" s="16">
        <v>0.15858991044911699</v>
      </c>
      <c r="AE14" s="16">
        <v>0.154976818333079</v>
      </c>
      <c r="AF14" s="16">
        <v>0.111185951013496</v>
      </c>
      <c r="AG14" s="16"/>
      <c r="AH14" s="16">
        <v>0.16157923676903599</v>
      </c>
      <c r="AI14" s="16">
        <v>0.15332894867664301</v>
      </c>
      <c r="AJ14" s="16"/>
      <c r="AK14" s="16">
        <v>0.178436050757913</v>
      </c>
      <c r="AL14" s="16">
        <v>0.14285128348932399</v>
      </c>
      <c r="AM14" s="16"/>
      <c r="AN14" s="16">
        <v>0.163587712896962</v>
      </c>
      <c r="AO14" s="16">
        <v>0.174280613698511</v>
      </c>
      <c r="AP14" s="16"/>
      <c r="AQ14" s="16">
        <v>0.139131289575564</v>
      </c>
      <c r="AR14" s="16">
        <v>0.13017114356491999</v>
      </c>
      <c r="AS14" s="16">
        <v>0.20447342375444699</v>
      </c>
      <c r="AT14" s="16"/>
      <c r="AU14" s="16">
        <v>0.15327597522925601</v>
      </c>
      <c r="AV14" s="16">
        <v>0.14693143688132501</v>
      </c>
      <c r="AW14" s="16"/>
      <c r="AX14" s="16">
        <v>0.164624372235016</v>
      </c>
      <c r="AY14" s="16">
        <v>0.11675808797741</v>
      </c>
      <c r="AZ14" s="16"/>
      <c r="BA14" s="16">
        <v>0.234137732858581</v>
      </c>
      <c r="BB14" s="16">
        <v>0.17084166699773301</v>
      </c>
      <c r="BC14" s="16"/>
      <c r="BD14" s="16">
        <v>0.21676768885115599</v>
      </c>
      <c r="BE14" s="16">
        <v>0.12798047213857</v>
      </c>
    </row>
    <row r="15" spans="2:57" ht="29" customHeight="1" x14ac:dyDescent="0.35">
      <c r="B15" s="19" t="s">
        <v>630</v>
      </c>
      <c r="C15" s="16">
        <v>0.14846401784639501</v>
      </c>
      <c r="D15" s="16">
        <v>0.16737943021073301</v>
      </c>
      <c r="E15" s="16">
        <v>0.13197737808884799</v>
      </c>
      <c r="F15" s="16"/>
      <c r="G15" s="16">
        <v>0.153387663038107</v>
      </c>
      <c r="H15" s="16">
        <v>0.15424624984444099</v>
      </c>
      <c r="I15" s="16">
        <v>0.21800169907036401</v>
      </c>
      <c r="J15" s="16">
        <v>8.8593592853788594E-2</v>
      </c>
      <c r="K15" s="16">
        <v>0.131955428560105</v>
      </c>
      <c r="L15" s="16">
        <v>0.1451468051224</v>
      </c>
      <c r="M15" s="16"/>
      <c r="N15" s="16">
        <v>0.144227902580147</v>
      </c>
      <c r="O15" s="16">
        <v>0.129505976271787</v>
      </c>
      <c r="P15" s="16">
        <v>0.138475285925172</v>
      </c>
      <c r="Q15" s="16">
        <v>0.184045702030049</v>
      </c>
      <c r="R15" s="16"/>
      <c r="S15" s="16">
        <v>0.142884652039131</v>
      </c>
      <c r="T15" s="16">
        <v>0.158370264326195</v>
      </c>
      <c r="U15" s="16"/>
      <c r="V15" s="16">
        <v>0.117278314636433</v>
      </c>
      <c r="W15" s="16">
        <v>0.12963698803415799</v>
      </c>
      <c r="X15" s="16">
        <v>0.192806630175761</v>
      </c>
      <c r="Y15" s="16">
        <v>0.18724600127252899</v>
      </c>
      <c r="Z15" s="16"/>
      <c r="AA15" s="16">
        <v>0.12139277413447699</v>
      </c>
      <c r="AB15" s="16">
        <v>0.115052440708671</v>
      </c>
      <c r="AC15" s="16">
        <v>0.124950732960704</v>
      </c>
      <c r="AD15" s="16">
        <v>0.21293795272327601</v>
      </c>
      <c r="AE15" s="16">
        <v>0.21361266278617699</v>
      </c>
      <c r="AF15" s="16">
        <v>0.123428106760764</v>
      </c>
      <c r="AG15" s="16"/>
      <c r="AH15" s="16">
        <v>0.17415665021820101</v>
      </c>
      <c r="AI15" s="16">
        <v>0.16822326930866299</v>
      </c>
      <c r="AJ15" s="16"/>
      <c r="AK15" s="16">
        <v>0.17587154544591599</v>
      </c>
      <c r="AL15" s="16">
        <v>0.14050912151604</v>
      </c>
      <c r="AM15" s="16"/>
      <c r="AN15" s="16">
        <v>0.18604076494581601</v>
      </c>
      <c r="AO15" s="16">
        <v>0.17017712409403801</v>
      </c>
      <c r="AP15" s="16"/>
      <c r="AQ15" s="16">
        <v>0.16356011990709701</v>
      </c>
      <c r="AR15" s="16">
        <v>0.10955704331147301</v>
      </c>
      <c r="AS15" s="16">
        <v>0.22143971722703801</v>
      </c>
      <c r="AT15" s="16"/>
      <c r="AU15" s="16">
        <v>0.155194866868546</v>
      </c>
      <c r="AV15" s="16">
        <v>0.13808706253132499</v>
      </c>
      <c r="AW15" s="16"/>
      <c r="AX15" s="16">
        <v>0.16071151418079799</v>
      </c>
      <c r="AY15" s="16">
        <v>0.122871675095413</v>
      </c>
      <c r="AZ15" s="16"/>
      <c r="BA15" s="16">
        <v>0.21098959631532899</v>
      </c>
      <c r="BB15" s="16">
        <v>0.18499051541075601</v>
      </c>
      <c r="BC15" s="16"/>
      <c r="BD15" s="16">
        <v>0.21132172897600299</v>
      </c>
      <c r="BE15" s="16">
        <v>0.128158748860211</v>
      </c>
    </row>
    <row r="16" spans="2:57" ht="43.5" customHeight="1" x14ac:dyDescent="0.35">
      <c r="B16" s="19" t="s">
        <v>631</v>
      </c>
      <c r="C16" s="16">
        <v>0.13751127547325501</v>
      </c>
      <c r="D16" s="16">
        <v>0.175557990598774</v>
      </c>
      <c r="E16" s="16">
        <v>0.100467795400997</v>
      </c>
      <c r="F16" s="16"/>
      <c r="G16" s="16">
        <v>0.194576482389099</v>
      </c>
      <c r="H16" s="16">
        <v>0.137779499663927</v>
      </c>
      <c r="I16" s="16">
        <v>0.16152769857848401</v>
      </c>
      <c r="J16" s="16">
        <v>0.117092410878299</v>
      </c>
      <c r="K16" s="16">
        <v>0.132015364622077</v>
      </c>
      <c r="L16" s="16">
        <v>0.105440082212063</v>
      </c>
      <c r="M16" s="16"/>
      <c r="N16" s="16">
        <v>0.13187662657827201</v>
      </c>
      <c r="O16" s="16">
        <v>0.112381762797955</v>
      </c>
      <c r="P16" s="16">
        <v>0.132814052329261</v>
      </c>
      <c r="Q16" s="16">
        <v>0.17096704521467501</v>
      </c>
      <c r="R16" s="16"/>
      <c r="S16" s="16">
        <v>0.120639570971315</v>
      </c>
      <c r="T16" s="16">
        <v>0.16435816691996699</v>
      </c>
      <c r="U16" s="16"/>
      <c r="V16" s="16">
        <v>0.123328859022418</v>
      </c>
      <c r="W16" s="16">
        <v>0.120980005302901</v>
      </c>
      <c r="X16" s="16">
        <v>0.158727347954882</v>
      </c>
      <c r="Y16" s="16">
        <v>0.21687884987747799</v>
      </c>
      <c r="Z16" s="16"/>
      <c r="AA16" s="16">
        <v>0.12456930678176099</v>
      </c>
      <c r="AB16" s="16">
        <v>8.9515929341974096E-2</v>
      </c>
      <c r="AC16" s="16">
        <v>0.12193483777516401</v>
      </c>
      <c r="AD16" s="16">
        <v>0.17240149255127801</v>
      </c>
      <c r="AE16" s="16">
        <v>0.21440495921528899</v>
      </c>
      <c r="AF16" s="16">
        <v>0.163856333064547</v>
      </c>
      <c r="AG16" s="16"/>
      <c r="AH16" s="16">
        <v>0.169087256593001</v>
      </c>
      <c r="AI16" s="16">
        <v>0.12308706586272899</v>
      </c>
      <c r="AJ16" s="16"/>
      <c r="AK16" s="16">
        <v>0.14365148416694101</v>
      </c>
      <c r="AL16" s="16">
        <v>0.11992259450718799</v>
      </c>
      <c r="AM16" s="16"/>
      <c r="AN16" s="16">
        <v>0.179026515037672</v>
      </c>
      <c r="AO16" s="16">
        <v>0.14106395763760901</v>
      </c>
      <c r="AP16" s="16"/>
      <c r="AQ16" s="16">
        <v>0.143813895219225</v>
      </c>
      <c r="AR16" s="16">
        <v>0.122005464900782</v>
      </c>
      <c r="AS16" s="16">
        <v>0.17537488445833199</v>
      </c>
      <c r="AT16" s="16"/>
      <c r="AU16" s="16">
        <v>0.13982944959566801</v>
      </c>
      <c r="AV16" s="16">
        <v>0.13718582747913599</v>
      </c>
      <c r="AW16" s="16"/>
      <c r="AX16" s="16">
        <v>0.15148866437032299</v>
      </c>
      <c r="AY16" s="16">
        <v>8.7186208393937606E-2</v>
      </c>
      <c r="AZ16" s="16"/>
      <c r="BA16" s="16">
        <v>0.19325133477848799</v>
      </c>
      <c r="BB16" s="16">
        <v>0.245571728984326</v>
      </c>
      <c r="BC16" s="16"/>
      <c r="BD16" s="16">
        <v>0.16686062537655399</v>
      </c>
      <c r="BE16" s="16">
        <v>0.14938766753674201</v>
      </c>
    </row>
    <row r="17" spans="2:57" ht="29" customHeight="1" x14ac:dyDescent="0.35">
      <c r="B17" s="19" t="s">
        <v>632</v>
      </c>
      <c r="C17" s="16">
        <v>0.131642988960947</v>
      </c>
      <c r="D17" s="16">
        <v>0.15789747388899</v>
      </c>
      <c r="E17" s="16">
        <v>0.108038433062926</v>
      </c>
      <c r="F17" s="16"/>
      <c r="G17" s="16">
        <v>0.11724082650489499</v>
      </c>
      <c r="H17" s="16">
        <v>0.156308222433891</v>
      </c>
      <c r="I17" s="16">
        <v>0.167579840802837</v>
      </c>
      <c r="J17" s="16">
        <v>0.15243703252090901</v>
      </c>
      <c r="K17" s="16">
        <v>0.12890045319301999</v>
      </c>
      <c r="L17" s="16">
        <v>7.7752549336550306E-2</v>
      </c>
      <c r="M17" s="16"/>
      <c r="N17" s="16">
        <v>8.9528878818033703E-2</v>
      </c>
      <c r="O17" s="16">
        <v>0.122363083868563</v>
      </c>
      <c r="P17" s="16">
        <v>0.14733964369042099</v>
      </c>
      <c r="Q17" s="16">
        <v>0.144562259453553</v>
      </c>
      <c r="R17" s="16"/>
      <c r="S17" s="16">
        <v>0.105150301682196</v>
      </c>
      <c r="T17" s="16">
        <v>0.17295775001021901</v>
      </c>
      <c r="U17" s="16"/>
      <c r="V17" s="16">
        <v>0.118520699906721</v>
      </c>
      <c r="W17" s="16">
        <v>0.10644692361954</v>
      </c>
      <c r="X17" s="16">
        <v>0.16590550526624501</v>
      </c>
      <c r="Y17" s="16">
        <v>0.189926750735046</v>
      </c>
      <c r="Z17" s="16"/>
      <c r="AA17" s="16">
        <v>0.133898925368449</v>
      </c>
      <c r="AB17" s="16">
        <v>7.8692537143048802E-2</v>
      </c>
      <c r="AC17" s="16">
        <v>9.0426974201623406E-2</v>
      </c>
      <c r="AD17" s="16">
        <v>0.180506177373597</v>
      </c>
      <c r="AE17" s="16">
        <v>0.16249625792199399</v>
      </c>
      <c r="AF17" s="16">
        <v>0.114372061473503</v>
      </c>
      <c r="AG17" s="16"/>
      <c r="AH17" s="16">
        <v>0.15114029550112801</v>
      </c>
      <c r="AI17" s="16">
        <v>0.110800761762937</v>
      </c>
      <c r="AJ17" s="16"/>
      <c r="AK17" s="16">
        <v>0.135925350490265</v>
      </c>
      <c r="AL17" s="16">
        <v>0.121146474757091</v>
      </c>
      <c r="AM17" s="16"/>
      <c r="AN17" s="16">
        <v>0.16067122846201801</v>
      </c>
      <c r="AO17" s="16">
        <v>0.12301283430580701</v>
      </c>
      <c r="AP17" s="16"/>
      <c r="AQ17" s="16">
        <v>0.159565992357633</v>
      </c>
      <c r="AR17" s="16">
        <v>0.13529743367685601</v>
      </c>
      <c r="AS17" s="16">
        <v>0.13369634265243599</v>
      </c>
      <c r="AT17" s="16"/>
      <c r="AU17" s="16">
        <v>0.15077013763549599</v>
      </c>
      <c r="AV17" s="16">
        <v>0.111427430134256</v>
      </c>
      <c r="AW17" s="16"/>
      <c r="AX17" s="16">
        <v>0.14057778060913001</v>
      </c>
      <c r="AY17" s="16">
        <v>8.42114378548421E-2</v>
      </c>
      <c r="AZ17" s="16"/>
      <c r="BA17" s="16">
        <v>0.19616040673794699</v>
      </c>
      <c r="BB17" s="16">
        <v>9.1353281730131797E-2</v>
      </c>
      <c r="BC17" s="16"/>
      <c r="BD17" s="16">
        <v>0.174456247315881</v>
      </c>
      <c r="BE17" s="16">
        <v>0.114096276139911</v>
      </c>
    </row>
    <row r="18" spans="2:57" ht="29" customHeight="1" x14ac:dyDescent="0.35">
      <c r="B18" s="19" t="s">
        <v>633</v>
      </c>
      <c r="C18" s="16">
        <v>0.124847763588964</v>
      </c>
      <c r="D18" s="16">
        <v>0.16932093909461299</v>
      </c>
      <c r="E18" s="16">
        <v>8.2325678538016298E-2</v>
      </c>
      <c r="F18" s="16"/>
      <c r="G18" s="16">
        <v>0.15181534865796001</v>
      </c>
      <c r="H18" s="16">
        <v>0.20831783189345501</v>
      </c>
      <c r="I18" s="16">
        <v>0.12529321052711601</v>
      </c>
      <c r="J18" s="16">
        <v>9.6418121360650297E-2</v>
      </c>
      <c r="K18" s="16">
        <v>8.0449578077333703E-2</v>
      </c>
      <c r="L18" s="16">
        <v>9.4944363017882005E-2</v>
      </c>
      <c r="M18" s="16"/>
      <c r="N18" s="16">
        <v>0.13100034007418099</v>
      </c>
      <c r="O18" s="16">
        <v>6.2736718859507198E-2</v>
      </c>
      <c r="P18" s="16">
        <v>0.140088524176123</v>
      </c>
      <c r="Q18" s="16">
        <v>0.15008131358430499</v>
      </c>
      <c r="R18" s="16"/>
      <c r="S18" s="16">
        <v>0.10075892043998599</v>
      </c>
      <c r="T18" s="16">
        <v>0.161387268991911</v>
      </c>
      <c r="U18" s="16"/>
      <c r="V18" s="16">
        <v>6.8381290276551696E-2</v>
      </c>
      <c r="W18" s="16">
        <v>0.13567971388726299</v>
      </c>
      <c r="X18" s="16">
        <v>0.14336139499155401</v>
      </c>
      <c r="Y18" s="16">
        <v>0.23200867873345599</v>
      </c>
      <c r="Z18" s="16"/>
      <c r="AA18" s="16">
        <v>8.3352533926757594E-2</v>
      </c>
      <c r="AB18" s="16">
        <v>9.0016652414273798E-2</v>
      </c>
      <c r="AC18" s="16">
        <v>0.17232395355776101</v>
      </c>
      <c r="AD18" s="16">
        <v>0.17090170604857399</v>
      </c>
      <c r="AE18" s="16">
        <v>0.19098161571561201</v>
      </c>
      <c r="AF18" s="16">
        <v>0.18911019586684</v>
      </c>
      <c r="AG18" s="16"/>
      <c r="AH18" s="16">
        <v>0.14694087518983001</v>
      </c>
      <c r="AI18" s="16">
        <v>0.114856615482974</v>
      </c>
      <c r="AJ18" s="16"/>
      <c r="AK18" s="16">
        <v>0.14159615946324999</v>
      </c>
      <c r="AL18" s="16">
        <v>0.12727976463131799</v>
      </c>
      <c r="AM18" s="16"/>
      <c r="AN18" s="16">
        <v>0.14646063578610899</v>
      </c>
      <c r="AO18" s="16">
        <v>0.13534939669930099</v>
      </c>
      <c r="AP18" s="16"/>
      <c r="AQ18" s="16">
        <v>0.11130465000698</v>
      </c>
      <c r="AR18" s="16">
        <v>0.111954354900884</v>
      </c>
      <c r="AS18" s="16">
        <v>0.162337241737565</v>
      </c>
      <c r="AT18" s="16"/>
      <c r="AU18" s="16">
        <v>0.116713828073244</v>
      </c>
      <c r="AV18" s="16">
        <v>0.13155686731958099</v>
      </c>
      <c r="AW18" s="16"/>
      <c r="AX18" s="16">
        <v>0.1289977431049</v>
      </c>
      <c r="AY18" s="16">
        <v>0.122789109419692</v>
      </c>
      <c r="AZ18" s="16"/>
      <c r="BA18" s="16">
        <v>0.19601748361072899</v>
      </c>
      <c r="BB18" s="16">
        <v>0.18276918030683501</v>
      </c>
      <c r="BC18" s="16"/>
      <c r="BD18" s="16">
        <v>0.17261671034360199</v>
      </c>
      <c r="BE18" s="16">
        <v>0.10761508910177101</v>
      </c>
    </row>
    <row r="19" spans="2:57" x14ac:dyDescent="0.35">
      <c r="B19" s="19" t="s">
        <v>89</v>
      </c>
      <c r="C19" s="16">
        <v>0.11162268151603399</v>
      </c>
      <c r="D19" s="16">
        <v>9.8478300919765699E-2</v>
      </c>
      <c r="E19" s="16">
        <v>0.122891880067671</v>
      </c>
      <c r="F19" s="16"/>
      <c r="G19" s="16">
        <v>0.134115232403442</v>
      </c>
      <c r="H19" s="16">
        <v>9.21319872758284E-2</v>
      </c>
      <c r="I19" s="16">
        <v>4.2158027679391898E-2</v>
      </c>
      <c r="J19" s="16">
        <v>0.13624825829859699</v>
      </c>
      <c r="K19" s="16">
        <v>0.13338311691049401</v>
      </c>
      <c r="L19" s="16">
        <v>0.133099723272741</v>
      </c>
      <c r="M19" s="16"/>
      <c r="N19" s="16">
        <v>0.116220412424321</v>
      </c>
      <c r="O19" s="16">
        <v>0.101605909934969</v>
      </c>
      <c r="P19" s="16">
        <v>0.123411820181125</v>
      </c>
      <c r="Q19" s="16">
        <v>9.8130842035718494E-2</v>
      </c>
      <c r="R19" s="16"/>
      <c r="S19" s="16">
        <v>0.117682409234124</v>
      </c>
      <c r="T19" s="16">
        <v>9.8060463630919401E-2</v>
      </c>
      <c r="U19" s="16"/>
      <c r="V19" s="16">
        <v>0.163535043936367</v>
      </c>
      <c r="W19" s="16">
        <v>0.121185450903491</v>
      </c>
      <c r="X19" s="16">
        <v>6.2245884716141502E-2</v>
      </c>
      <c r="Y19" s="16">
        <v>6.7133815347190498E-2</v>
      </c>
      <c r="Z19" s="16"/>
      <c r="AA19" s="16">
        <v>0.18646613410839599</v>
      </c>
      <c r="AB19" s="16">
        <v>9.2201519649599106E-2</v>
      </c>
      <c r="AC19" s="16">
        <v>5.9085340560442498E-2</v>
      </c>
      <c r="AD19" s="16">
        <v>4.7322238403935603E-2</v>
      </c>
      <c r="AE19" s="16">
        <v>3.09265933104458E-2</v>
      </c>
      <c r="AF19" s="16">
        <v>0.12681266472376301</v>
      </c>
      <c r="AG19" s="16"/>
      <c r="AH19" s="16">
        <v>8.3512855576675593E-2</v>
      </c>
      <c r="AI19" s="16">
        <v>8.2379284585055806E-2</v>
      </c>
      <c r="AJ19" s="16"/>
      <c r="AK19" s="16">
        <v>7.9715482741211804E-2</v>
      </c>
      <c r="AL19" s="16">
        <v>7.5526118862583605E-2</v>
      </c>
      <c r="AM19" s="16"/>
      <c r="AN19" s="16">
        <v>7.8771854024151794E-2</v>
      </c>
      <c r="AO19" s="16">
        <v>6.8281718061695404E-2</v>
      </c>
      <c r="AP19" s="16"/>
      <c r="AQ19" s="16">
        <v>8.1279413068335596E-2</v>
      </c>
      <c r="AR19" s="16">
        <v>0.13098491760129999</v>
      </c>
      <c r="AS19" s="16">
        <v>5.36933271475055E-2</v>
      </c>
      <c r="AT19" s="16"/>
      <c r="AU19" s="16">
        <v>9.4520069005615298E-2</v>
      </c>
      <c r="AV19" s="16">
        <v>0.12761818427784499</v>
      </c>
      <c r="AW19" s="16"/>
      <c r="AX19" s="16">
        <v>8.1939194117787703E-2</v>
      </c>
      <c r="AY19" s="16">
        <v>0.146805462773545</v>
      </c>
      <c r="AZ19" s="16"/>
      <c r="BA19" s="16">
        <v>6.1391111471834001E-2</v>
      </c>
      <c r="BB19" s="16">
        <v>2.3383359287270099E-2</v>
      </c>
      <c r="BC19" s="16"/>
      <c r="BD19" s="16">
        <v>4.8958226550098301E-2</v>
      </c>
      <c r="BE19" s="16">
        <v>5.3352440341069098E-2</v>
      </c>
    </row>
    <row r="20" spans="2:57" ht="43.5" customHeight="1" x14ac:dyDescent="0.35">
      <c r="B20" s="19" t="s">
        <v>634</v>
      </c>
      <c r="C20" s="16">
        <v>0.108123034171305</v>
      </c>
      <c r="D20" s="16">
        <v>0.14924459508809099</v>
      </c>
      <c r="E20" s="16">
        <v>7.0201690833275696E-2</v>
      </c>
      <c r="F20" s="16"/>
      <c r="G20" s="16">
        <v>0.13493552892454799</v>
      </c>
      <c r="H20" s="16">
        <v>0.13328531849754299</v>
      </c>
      <c r="I20" s="16">
        <v>0.130101938758175</v>
      </c>
      <c r="J20" s="16">
        <v>6.6981875396841098E-2</v>
      </c>
      <c r="K20" s="16">
        <v>0.103902776842021</v>
      </c>
      <c r="L20" s="16">
        <v>8.8772757173012307E-2</v>
      </c>
      <c r="M20" s="16"/>
      <c r="N20" s="16">
        <v>0.104779901665377</v>
      </c>
      <c r="O20" s="16">
        <v>0.104719590440954</v>
      </c>
      <c r="P20" s="16">
        <v>0.111567482326851</v>
      </c>
      <c r="Q20" s="16">
        <v>0.10794033106048601</v>
      </c>
      <c r="R20" s="16"/>
      <c r="S20" s="16">
        <v>0.103646615040972</v>
      </c>
      <c r="T20" s="16">
        <v>0.115961247779875</v>
      </c>
      <c r="U20" s="16"/>
      <c r="V20" s="16">
        <v>8.4578301381460899E-2</v>
      </c>
      <c r="W20" s="16">
        <v>9.2064111014804606E-2</v>
      </c>
      <c r="X20" s="16">
        <v>0.13385307300487401</v>
      </c>
      <c r="Y20" s="16">
        <v>0.20676007900680099</v>
      </c>
      <c r="Z20" s="16"/>
      <c r="AA20" s="16">
        <v>9.3657093978097697E-2</v>
      </c>
      <c r="AB20" s="16">
        <v>5.8394242316696203E-2</v>
      </c>
      <c r="AC20" s="16">
        <v>8.8531300195646701E-2</v>
      </c>
      <c r="AD20" s="16">
        <v>0.12205059730614699</v>
      </c>
      <c r="AE20" s="16">
        <v>0.215255982526047</v>
      </c>
      <c r="AF20" s="16">
        <v>0.233351521620726</v>
      </c>
      <c r="AG20" s="16"/>
      <c r="AH20" s="16">
        <v>0.13936448854375399</v>
      </c>
      <c r="AI20" s="16">
        <v>0.10020769952933301</v>
      </c>
      <c r="AJ20" s="16"/>
      <c r="AK20" s="16">
        <v>0.13552163311166801</v>
      </c>
      <c r="AL20" s="16">
        <v>0.101044066303823</v>
      </c>
      <c r="AM20" s="16"/>
      <c r="AN20" s="16">
        <v>0.15520371726087301</v>
      </c>
      <c r="AO20" s="16">
        <v>0.104887987286174</v>
      </c>
      <c r="AP20" s="16"/>
      <c r="AQ20" s="16">
        <v>0.13024089838181199</v>
      </c>
      <c r="AR20" s="16">
        <v>9.5554295731618194E-2</v>
      </c>
      <c r="AS20" s="16">
        <v>0.137852278625994</v>
      </c>
      <c r="AT20" s="16"/>
      <c r="AU20" s="16">
        <v>0.12217191176756</v>
      </c>
      <c r="AV20" s="16">
        <v>9.3474524394529496E-2</v>
      </c>
      <c r="AW20" s="16"/>
      <c r="AX20" s="16">
        <v>0.120684425680246</v>
      </c>
      <c r="AY20" s="16">
        <v>6.8213989828250901E-2</v>
      </c>
      <c r="AZ20" s="16"/>
      <c r="BA20" s="16">
        <v>0.164762281594864</v>
      </c>
      <c r="BB20" s="16">
        <v>0.170957427071843</v>
      </c>
      <c r="BC20" s="16"/>
      <c r="BD20" s="16">
        <v>0.15734641637437499</v>
      </c>
      <c r="BE20" s="16">
        <v>9.5921652221398701E-2</v>
      </c>
    </row>
    <row r="21" spans="2:57" ht="29" customHeight="1" x14ac:dyDescent="0.35">
      <c r="B21" s="19" t="s">
        <v>635</v>
      </c>
      <c r="C21" s="16">
        <v>8.9079371542533897E-2</v>
      </c>
      <c r="D21" s="16">
        <v>0.110145591118679</v>
      </c>
      <c r="E21" s="16">
        <v>6.9979051271038595E-2</v>
      </c>
      <c r="F21" s="16"/>
      <c r="G21" s="16">
        <v>6.7462893621521497E-2</v>
      </c>
      <c r="H21" s="16">
        <v>0.147001020056337</v>
      </c>
      <c r="I21" s="16">
        <v>0.123224719318645</v>
      </c>
      <c r="J21" s="16">
        <v>0.103351649640431</v>
      </c>
      <c r="K21" s="16">
        <v>6.07199038925001E-2</v>
      </c>
      <c r="L21" s="16">
        <v>3.7809582214689302E-2</v>
      </c>
      <c r="M21" s="16"/>
      <c r="N21" s="16">
        <v>7.1066457645330802E-2</v>
      </c>
      <c r="O21" s="16">
        <v>5.5433830792231402E-2</v>
      </c>
      <c r="P21" s="16">
        <v>0.119831898698049</v>
      </c>
      <c r="Q21" s="16">
        <v>8.1842674185495207E-2</v>
      </c>
      <c r="R21" s="16"/>
      <c r="S21" s="16">
        <v>6.6678107506621398E-2</v>
      </c>
      <c r="T21" s="16">
        <v>0.123791693966745</v>
      </c>
      <c r="U21" s="16"/>
      <c r="V21" s="16">
        <v>9.5645555706222601E-2</v>
      </c>
      <c r="W21" s="16">
        <v>8.0187404301038795E-2</v>
      </c>
      <c r="X21" s="16">
        <v>8.4463907106513095E-2</v>
      </c>
      <c r="Y21" s="16">
        <v>0.15964086425894899</v>
      </c>
      <c r="Z21" s="16"/>
      <c r="AA21" s="16">
        <v>9.0416775780891204E-2</v>
      </c>
      <c r="AB21" s="16">
        <v>8.3490530251697601E-2</v>
      </c>
      <c r="AC21" s="16">
        <v>4.4214461161078397E-2</v>
      </c>
      <c r="AD21" s="16">
        <v>0.10137690800505</v>
      </c>
      <c r="AE21" s="16">
        <v>0.11331412519126501</v>
      </c>
      <c r="AF21" s="16">
        <v>9.1604326841100703E-2</v>
      </c>
      <c r="AG21" s="16"/>
      <c r="AH21" s="16">
        <v>8.5914330106808906E-2</v>
      </c>
      <c r="AI21" s="16">
        <v>0.104596756872366</v>
      </c>
      <c r="AJ21" s="16"/>
      <c r="AK21" s="16">
        <v>0.119435440839655</v>
      </c>
      <c r="AL21" s="16">
        <v>7.0980978903071604E-2</v>
      </c>
      <c r="AM21" s="16"/>
      <c r="AN21" s="16">
        <v>0.110051817195732</v>
      </c>
      <c r="AO21" s="16">
        <v>8.8445085200581197E-2</v>
      </c>
      <c r="AP21" s="16"/>
      <c r="AQ21" s="16">
        <v>7.8840611562674898E-2</v>
      </c>
      <c r="AR21" s="16">
        <v>8.2214726914873901E-2</v>
      </c>
      <c r="AS21" s="16">
        <v>0.11508506191313</v>
      </c>
      <c r="AT21" s="16"/>
      <c r="AU21" s="16">
        <v>0.10437963513934601</v>
      </c>
      <c r="AV21" s="16">
        <v>7.26248717949904E-2</v>
      </c>
      <c r="AW21" s="16"/>
      <c r="AX21" s="16">
        <v>9.9261386068238006E-2</v>
      </c>
      <c r="AY21" s="16">
        <v>5.7174561858431297E-2</v>
      </c>
      <c r="AZ21" s="16"/>
      <c r="BA21" s="16">
        <v>0.122908358977473</v>
      </c>
      <c r="BB21" s="16">
        <v>0.127715726758105</v>
      </c>
      <c r="BC21" s="16"/>
      <c r="BD21" s="16">
        <v>0.119513564779125</v>
      </c>
      <c r="BE21" s="16">
        <v>9.1140155165506206E-2</v>
      </c>
    </row>
    <row r="22" spans="2:57" ht="29" customHeight="1" x14ac:dyDescent="0.35">
      <c r="B22" s="19" t="s">
        <v>636</v>
      </c>
      <c r="C22" s="16">
        <v>7.4637698660937599E-2</v>
      </c>
      <c r="D22" s="16">
        <v>9.2794882305635998E-2</v>
      </c>
      <c r="E22" s="16">
        <v>5.8154199135289797E-2</v>
      </c>
      <c r="F22" s="16"/>
      <c r="G22" s="16">
        <v>7.9297180199221898E-2</v>
      </c>
      <c r="H22" s="16">
        <v>0.139962455403605</v>
      </c>
      <c r="I22" s="16">
        <v>8.7644379994068905E-2</v>
      </c>
      <c r="J22" s="16">
        <v>6.7640209507580304E-2</v>
      </c>
      <c r="K22" s="16">
        <v>5.35897358447152E-2</v>
      </c>
      <c r="L22" s="16">
        <v>2.8606087978187301E-2</v>
      </c>
      <c r="M22" s="16"/>
      <c r="N22" s="16">
        <v>4.6767008292995897E-2</v>
      </c>
      <c r="O22" s="16">
        <v>6.0147576464299003E-2</v>
      </c>
      <c r="P22" s="16">
        <v>8.0115665214784595E-2</v>
      </c>
      <c r="Q22" s="16">
        <v>9.8346918018284005E-2</v>
      </c>
      <c r="R22" s="16"/>
      <c r="S22" s="16">
        <v>5.98504897300738E-2</v>
      </c>
      <c r="T22" s="16">
        <v>9.7709600862995599E-2</v>
      </c>
      <c r="U22" s="16"/>
      <c r="V22" s="16">
        <v>7.9723440522956296E-2</v>
      </c>
      <c r="W22" s="16">
        <v>7.3422691138157706E-2</v>
      </c>
      <c r="X22" s="16">
        <v>7.5091521716622894E-2</v>
      </c>
      <c r="Y22" s="16">
        <v>5.24400718967417E-2</v>
      </c>
      <c r="Z22" s="16"/>
      <c r="AA22" s="16">
        <v>7.6243082377258298E-2</v>
      </c>
      <c r="AB22" s="16">
        <v>4.67882850078482E-2</v>
      </c>
      <c r="AC22" s="16">
        <v>6.7170300855984896E-2</v>
      </c>
      <c r="AD22" s="16">
        <v>8.0098654317852402E-2</v>
      </c>
      <c r="AE22" s="16">
        <v>0.106654700380948</v>
      </c>
      <c r="AF22" s="16">
        <v>0.108877951261833</v>
      </c>
      <c r="AG22" s="16"/>
      <c r="AH22" s="16">
        <v>6.8718777865749703E-2</v>
      </c>
      <c r="AI22" s="16">
        <v>9.5689533377191605E-2</v>
      </c>
      <c r="AJ22" s="16"/>
      <c r="AK22" s="16">
        <v>8.9646466311847306E-2</v>
      </c>
      <c r="AL22" s="16">
        <v>6.6436140018587997E-2</v>
      </c>
      <c r="AM22" s="16"/>
      <c r="AN22" s="16">
        <v>7.7684564679771501E-2</v>
      </c>
      <c r="AO22" s="16">
        <v>8.9640203204819802E-2</v>
      </c>
      <c r="AP22" s="16"/>
      <c r="AQ22" s="16">
        <v>6.6105665794209595E-2</v>
      </c>
      <c r="AR22" s="16">
        <v>6.3131041339687305E-2</v>
      </c>
      <c r="AS22" s="16">
        <v>0.107509778294821</v>
      </c>
      <c r="AT22" s="16"/>
      <c r="AU22" s="16">
        <v>9.8662629205657298E-2</v>
      </c>
      <c r="AV22" s="16">
        <v>4.7660091811554103E-2</v>
      </c>
      <c r="AW22" s="16"/>
      <c r="AX22" s="16">
        <v>8.5501062294945099E-2</v>
      </c>
      <c r="AY22" s="16">
        <v>2.0244601277265101E-2</v>
      </c>
      <c r="AZ22" s="16"/>
      <c r="BA22" s="16">
        <v>0.101147158077372</v>
      </c>
      <c r="BB22" s="16">
        <v>0.13123777527531599</v>
      </c>
      <c r="BC22" s="16"/>
      <c r="BD22" s="16">
        <v>9.6178644728473706E-2</v>
      </c>
      <c r="BE22" s="16">
        <v>7.1574238405743201E-2</v>
      </c>
    </row>
    <row r="23" spans="2:57" ht="29" customHeight="1" x14ac:dyDescent="0.35">
      <c r="B23" s="19" t="s">
        <v>637</v>
      </c>
      <c r="C23" s="16">
        <v>6.4118497177003797E-2</v>
      </c>
      <c r="D23" s="16">
        <v>8.3902735887085994E-2</v>
      </c>
      <c r="E23" s="16">
        <v>4.5991175076400402E-2</v>
      </c>
      <c r="F23" s="16"/>
      <c r="G23" s="16">
        <v>8.5952412300149994E-2</v>
      </c>
      <c r="H23" s="16">
        <v>9.3877456611092397E-2</v>
      </c>
      <c r="I23" s="16">
        <v>7.4167334083305503E-2</v>
      </c>
      <c r="J23" s="16">
        <v>5.1520827574283397E-2</v>
      </c>
      <c r="K23" s="16">
        <v>6.3555122376173195E-2</v>
      </c>
      <c r="L23" s="16">
        <v>2.8546240114171902E-2</v>
      </c>
      <c r="M23" s="16"/>
      <c r="N23" s="16">
        <v>6.2088160863183597E-2</v>
      </c>
      <c r="O23" s="16">
        <v>3.6565542222309601E-2</v>
      </c>
      <c r="P23" s="16">
        <v>6.8455238469787405E-2</v>
      </c>
      <c r="Q23" s="16">
        <v>8.2602354508725204E-2</v>
      </c>
      <c r="R23" s="16"/>
      <c r="S23" s="16">
        <v>5.8290405040732199E-2</v>
      </c>
      <c r="T23" s="16">
        <v>7.3558266215717996E-2</v>
      </c>
      <c r="U23" s="16"/>
      <c r="V23" s="16">
        <v>8.8662918321531406E-2</v>
      </c>
      <c r="W23" s="16">
        <v>4.2482221710647097E-2</v>
      </c>
      <c r="X23" s="16">
        <v>7.1269815001088394E-2</v>
      </c>
      <c r="Y23" s="16">
        <v>5.9301882672402703E-2</v>
      </c>
      <c r="Z23" s="16"/>
      <c r="AA23" s="16">
        <v>7.6096830381251507E-2</v>
      </c>
      <c r="AB23" s="16">
        <v>3.7974938110484101E-2</v>
      </c>
      <c r="AC23" s="16">
        <v>3.4810036509698397E-2</v>
      </c>
      <c r="AD23" s="16">
        <v>8.0262020929323094E-2</v>
      </c>
      <c r="AE23" s="16">
        <v>5.9692960654578298E-2</v>
      </c>
      <c r="AF23" s="16">
        <v>5.9534725068165498E-2</v>
      </c>
      <c r="AG23" s="16"/>
      <c r="AH23" s="16">
        <v>7.4680200501506894E-2</v>
      </c>
      <c r="AI23" s="16">
        <v>5.12682418388953E-2</v>
      </c>
      <c r="AJ23" s="16"/>
      <c r="AK23" s="16">
        <v>8.71303846064308E-2</v>
      </c>
      <c r="AL23" s="16">
        <v>4.2862459437369597E-2</v>
      </c>
      <c r="AM23" s="16"/>
      <c r="AN23" s="16">
        <v>7.03297569819957E-2</v>
      </c>
      <c r="AO23" s="16">
        <v>7.7187537926424396E-2</v>
      </c>
      <c r="AP23" s="16"/>
      <c r="AQ23" s="16">
        <v>7.8620711784766803E-2</v>
      </c>
      <c r="AR23" s="16">
        <v>6.8527010293532906E-2</v>
      </c>
      <c r="AS23" s="16">
        <v>5.5239899536870897E-2</v>
      </c>
      <c r="AT23" s="16"/>
      <c r="AU23" s="16">
        <v>6.92978460793338E-2</v>
      </c>
      <c r="AV23" s="16">
        <v>5.9142066155339103E-2</v>
      </c>
      <c r="AW23" s="16"/>
      <c r="AX23" s="16">
        <v>6.8015524346648107E-2</v>
      </c>
      <c r="AY23" s="16">
        <v>5.5974905951196197E-2</v>
      </c>
      <c r="AZ23" s="16"/>
      <c r="BA23" s="16">
        <v>7.0642376311404395E-2</v>
      </c>
      <c r="BB23" s="16">
        <v>8.4374722484077999E-2</v>
      </c>
      <c r="BC23" s="16"/>
      <c r="BD23" s="16">
        <v>0.10593932441573101</v>
      </c>
      <c r="BE23" s="16">
        <v>4.7815096020399697E-2</v>
      </c>
    </row>
    <row r="24" spans="2:57" ht="29" customHeight="1" x14ac:dyDescent="0.35">
      <c r="B24" s="19" t="s">
        <v>638</v>
      </c>
      <c r="C24" s="16">
        <v>5.59827797971581E-2</v>
      </c>
      <c r="D24" s="16">
        <v>8.0848322379573304E-2</v>
      </c>
      <c r="E24" s="16">
        <v>3.2961292646420101E-2</v>
      </c>
      <c r="F24" s="16"/>
      <c r="G24" s="16">
        <v>7.3573273084881902E-2</v>
      </c>
      <c r="H24" s="16">
        <v>9.7572754693622005E-2</v>
      </c>
      <c r="I24" s="16">
        <v>5.7320195482939602E-2</v>
      </c>
      <c r="J24" s="16">
        <v>4.5042077261163702E-2</v>
      </c>
      <c r="K24" s="16">
        <v>3.6844993482871603E-2</v>
      </c>
      <c r="L24" s="16">
        <v>3.3024342607613E-2</v>
      </c>
      <c r="M24" s="16"/>
      <c r="N24" s="16">
        <v>6.4754104920361294E-2</v>
      </c>
      <c r="O24" s="16">
        <v>3.7122620737817601E-2</v>
      </c>
      <c r="P24" s="16">
        <v>6.0769149041690097E-2</v>
      </c>
      <c r="Q24" s="16">
        <v>5.8464986069706501E-2</v>
      </c>
      <c r="R24" s="16"/>
      <c r="S24" s="16">
        <v>4.3077858209118303E-2</v>
      </c>
      <c r="T24" s="16">
        <v>7.6026436707234996E-2</v>
      </c>
      <c r="U24" s="16"/>
      <c r="V24" s="16">
        <v>6.1479684534512302E-2</v>
      </c>
      <c r="W24" s="16">
        <v>4.9472563171204201E-2</v>
      </c>
      <c r="X24" s="16">
        <v>5.8240092739527703E-2</v>
      </c>
      <c r="Y24" s="16">
        <v>6.4791417871166004E-2</v>
      </c>
      <c r="Z24" s="16"/>
      <c r="AA24" s="16">
        <v>6.0872950625427399E-2</v>
      </c>
      <c r="AB24" s="16">
        <v>4.7415798131239598E-2</v>
      </c>
      <c r="AC24" s="16">
        <v>1.0156868426387701E-2</v>
      </c>
      <c r="AD24" s="16">
        <v>7.98319643614369E-2</v>
      </c>
      <c r="AE24" s="16">
        <v>4.5153910384748301E-2</v>
      </c>
      <c r="AF24" s="16">
        <v>5.6737754214481601E-2</v>
      </c>
      <c r="AG24" s="16"/>
      <c r="AH24" s="16">
        <v>7.1424495941667707E-2</v>
      </c>
      <c r="AI24" s="16">
        <v>4.2470218763183597E-2</v>
      </c>
      <c r="AJ24" s="16"/>
      <c r="AK24" s="16">
        <v>9.3673906455238598E-2</v>
      </c>
      <c r="AL24" s="16">
        <v>3.8064581657444398E-2</v>
      </c>
      <c r="AM24" s="16"/>
      <c r="AN24" s="16">
        <v>7.3356644491098105E-2</v>
      </c>
      <c r="AO24" s="16">
        <v>4.8019890044590098E-2</v>
      </c>
      <c r="AP24" s="16"/>
      <c r="AQ24" s="16">
        <v>5.5895482967611099E-2</v>
      </c>
      <c r="AR24" s="16">
        <v>5.4585249546988603E-2</v>
      </c>
      <c r="AS24" s="16">
        <v>6.5185838792402903E-2</v>
      </c>
      <c r="AT24" s="16"/>
      <c r="AU24" s="16">
        <v>6.6235082157549793E-2</v>
      </c>
      <c r="AV24" s="16">
        <v>4.4892261820661299E-2</v>
      </c>
      <c r="AW24" s="16"/>
      <c r="AX24" s="16">
        <v>6.1402642064030503E-2</v>
      </c>
      <c r="AY24" s="16">
        <v>3.2834254834399799E-2</v>
      </c>
      <c r="AZ24" s="16"/>
      <c r="BA24" s="16">
        <v>6.5258887065550594E-2</v>
      </c>
      <c r="BB24" s="16">
        <v>0.131168538584019</v>
      </c>
      <c r="BC24" s="16"/>
      <c r="BD24" s="16">
        <v>8.2923230078261495E-2</v>
      </c>
      <c r="BE24" s="16">
        <v>4.5925878718798802E-2</v>
      </c>
    </row>
    <row r="25" spans="2:57" x14ac:dyDescent="0.35">
      <c r="B25" s="19" t="s">
        <v>102</v>
      </c>
      <c r="C25" s="20">
        <v>0.226745818888552</v>
      </c>
      <c r="D25" s="20">
        <v>0.14712427118240401</v>
      </c>
      <c r="E25" s="20">
        <v>0.30215713864378602</v>
      </c>
      <c r="F25" s="20"/>
      <c r="G25" s="20">
        <v>0.183016435741293</v>
      </c>
      <c r="H25" s="20">
        <v>0.15335008770435599</v>
      </c>
      <c r="I25" s="20">
        <v>0.17669183930992999</v>
      </c>
      <c r="J25" s="20">
        <v>0.269325353129582</v>
      </c>
      <c r="K25" s="20">
        <v>0.270989853445054</v>
      </c>
      <c r="L25" s="20">
        <v>0.28569613879222699</v>
      </c>
      <c r="M25" s="20"/>
      <c r="N25" s="20">
        <v>0.22969745553404899</v>
      </c>
      <c r="O25" s="20">
        <v>0.2423069034748</v>
      </c>
      <c r="P25" s="20">
        <v>0.22304730588316199</v>
      </c>
      <c r="Q25" s="20">
        <v>0.217025488587965</v>
      </c>
      <c r="R25" s="20"/>
      <c r="S25" s="20">
        <v>0.23739096236823501</v>
      </c>
      <c r="T25" s="20">
        <v>0.20955866545309201</v>
      </c>
      <c r="U25" s="20"/>
      <c r="V25" s="20">
        <v>0.27188374957304901</v>
      </c>
      <c r="W25" s="20">
        <v>0.218757000944477</v>
      </c>
      <c r="X25" s="20">
        <v>0.20949203999059299</v>
      </c>
      <c r="Y25" s="20">
        <v>0.152199477281657</v>
      </c>
      <c r="Z25" s="20"/>
      <c r="AA25" s="20">
        <v>0.25921432781065401</v>
      </c>
      <c r="AB25" s="20">
        <v>0.26984639431658303</v>
      </c>
      <c r="AC25" s="20">
        <v>0.26059149728674702</v>
      </c>
      <c r="AD25" s="20">
        <v>0.17992625721092401</v>
      </c>
      <c r="AE25" s="20">
        <v>0.10074310440305501</v>
      </c>
      <c r="AF25" s="20">
        <v>0.14998460787530701</v>
      </c>
      <c r="AG25" s="20"/>
      <c r="AH25" s="20">
        <v>0.20814418986625599</v>
      </c>
      <c r="AI25" s="20">
        <v>0.24774588609995299</v>
      </c>
      <c r="AJ25" s="20"/>
      <c r="AK25" s="20">
        <v>0.22189079245163101</v>
      </c>
      <c r="AL25" s="20">
        <v>0.25177796145186299</v>
      </c>
      <c r="AM25" s="20"/>
      <c r="AN25" s="20">
        <v>0.19839459298474099</v>
      </c>
      <c r="AO25" s="20">
        <v>0.221639951702786</v>
      </c>
      <c r="AP25" s="20"/>
      <c r="AQ25" s="20">
        <v>0.194716110617284</v>
      </c>
      <c r="AR25" s="20">
        <v>0.25398548635102203</v>
      </c>
      <c r="AS25" s="20">
        <v>0.184008835567846</v>
      </c>
      <c r="AT25" s="20"/>
      <c r="AU25" s="20">
        <v>0.23224428552891499</v>
      </c>
      <c r="AV25" s="20">
        <v>0.22047123964676099</v>
      </c>
      <c r="AW25" s="20"/>
      <c r="AX25" s="20">
        <v>0.20981772367958901</v>
      </c>
      <c r="AY25" s="20">
        <v>0.33561830864692699</v>
      </c>
      <c r="AZ25" s="20"/>
      <c r="BA25" s="20">
        <v>0.126083711610151</v>
      </c>
      <c r="BB25" s="20">
        <v>0.117202753671398</v>
      </c>
      <c r="BC25" s="20"/>
      <c r="BD25" s="20">
        <v>0.15768340645670001</v>
      </c>
      <c r="BE25" s="20">
        <v>0.259178868713346</v>
      </c>
    </row>
    <row r="26" spans="2:57" x14ac:dyDescent="0.35">
      <c r="B26" s="21"/>
    </row>
    <row r="27" spans="2:57" x14ac:dyDescent="0.35">
      <c r="B27" t="s">
        <v>874</v>
      </c>
    </row>
    <row r="28" spans="2:57" x14ac:dyDescent="0.35">
      <c r="B28" t="s">
        <v>526</v>
      </c>
    </row>
    <row r="30" spans="2:57" x14ac:dyDescent="0.35">
      <c r="B30"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B00-000000000000}">
  <dimension ref="B2:BE2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639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ht="29" customHeight="1" x14ac:dyDescent="0.35">
      <c r="B9" s="19" t="s">
        <v>625</v>
      </c>
      <c r="C9" s="16">
        <v>0.36340242449242499</v>
      </c>
      <c r="D9" s="16">
        <v>0.37366713605351198</v>
      </c>
      <c r="E9" s="16">
        <v>0.352014737546338</v>
      </c>
      <c r="F9" s="16"/>
      <c r="G9" s="16">
        <v>0.417109197625947</v>
      </c>
      <c r="H9" s="16">
        <v>0.33004491725285201</v>
      </c>
      <c r="I9" s="16">
        <v>0.45437091068438901</v>
      </c>
      <c r="J9" s="16">
        <v>0.36023650765571702</v>
      </c>
      <c r="K9" s="16">
        <v>0.32369526638914597</v>
      </c>
      <c r="L9" s="16">
        <v>0.32373905624481403</v>
      </c>
      <c r="M9" s="16"/>
      <c r="N9" s="16">
        <v>0.39658490429086701</v>
      </c>
      <c r="O9" s="16">
        <v>0.34501633998469999</v>
      </c>
      <c r="P9" s="16">
        <v>0.36023449148828002</v>
      </c>
      <c r="Q9" s="16">
        <v>0.36083090127783202</v>
      </c>
      <c r="R9" s="16"/>
      <c r="S9" s="16">
        <v>0.389873305325037</v>
      </c>
      <c r="T9" s="16">
        <v>0.32706263282396503</v>
      </c>
      <c r="U9" s="16"/>
      <c r="V9" s="16">
        <v>0.31329250129344099</v>
      </c>
      <c r="W9" s="16">
        <v>0.338495202087015</v>
      </c>
      <c r="X9" s="16">
        <v>0.44141926976444301</v>
      </c>
      <c r="Y9" s="16">
        <v>0.33283989955104798</v>
      </c>
      <c r="Z9" s="16"/>
      <c r="AA9" s="16">
        <v>0.29825399505560501</v>
      </c>
      <c r="AB9" s="16">
        <v>0.339894990866006</v>
      </c>
      <c r="AC9" s="16">
        <v>0.40125679932609598</v>
      </c>
      <c r="AD9" s="16">
        <v>0.43797315627271299</v>
      </c>
      <c r="AE9" s="16">
        <v>0.48691373072788002</v>
      </c>
      <c r="AF9" s="16">
        <v>0.325930132438567</v>
      </c>
      <c r="AG9" s="16"/>
      <c r="AH9" s="16">
        <v>0.38646145903433998</v>
      </c>
      <c r="AI9" s="16">
        <v>0.36372227461309098</v>
      </c>
      <c r="AJ9" s="16"/>
      <c r="AK9" s="16">
        <v>0.38117722313114499</v>
      </c>
      <c r="AL9" s="16">
        <v>0.34353403605600202</v>
      </c>
      <c r="AM9" s="16"/>
      <c r="AN9" s="16">
        <v>0.40110281782907198</v>
      </c>
      <c r="AO9" s="16">
        <v>0.35765134936637699</v>
      </c>
      <c r="AP9" s="16"/>
      <c r="AQ9" s="16">
        <v>0.50621796358705096</v>
      </c>
      <c r="AR9" s="16">
        <v>0.33527770180611099</v>
      </c>
      <c r="AS9" s="16">
        <v>0.34108827537673703</v>
      </c>
      <c r="AT9" s="16"/>
      <c r="AU9" s="16">
        <v>0.37228711502022199</v>
      </c>
      <c r="AV9" s="16">
        <v>0.35929513502671201</v>
      </c>
      <c r="AW9" s="16"/>
      <c r="AX9" s="16">
        <v>0.39080531820916697</v>
      </c>
      <c r="AY9" s="16">
        <v>0.282262131895617</v>
      </c>
      <c r="AZ9" s="16"/>
      <c r="BA9" s="16">
        <v>0.42517037212456799</v>
      </c>
      <c r="BB9" s="16">
        <v>0.54116217351290097</v>
      </c>
      <c r="BC9" s="16"/>
      <c r="BD9" s="16">
        <v>0.39962115910808099</v>
      </c>
      <c r="BE9" s="16">
        <v>0.40551448045577299</v>
      </c>
    </row>
    <row r="10" spans="2:57" x14ac:dyDescent="0.35">
      <c r="B10" s="19" t="s">
        <v>640</v>
      </c>
      <c r="C10" s="16">
        <v>0.36175971902922899</v>
      </c>
      <c r="D10" s="16">
        <v>0.39087181316616998</v>
      </c>
      <c r="E10" s="16">
        <v>0.332495280984825</v>
      </c>
      <c r="F10" s="16"/>
      <c r="G10" s="16">
        <v>0.24366738973713101</v>
      </c>
      <c r="H10" s="16">
        <v>0.31835425950200102</v>
      </c>
      <c r="I10" s="16">
        <v>0.37774830587257702</v>
      </c>
      <c r="J10" s="16">
        <v>0.35517872136716699</v>
      </c>
      <c r="K10" s="16">
        <v>0.41053214568700502</v>
      </c>
      <c r="L10" s="16">
        <v>0.42083656107213002</v>
      </c>
      <c r="M10" s="16"/>
      <c r="N10" s="16">
        <v>0.39415091393176999</v>
      </c>
      <c r="O10" s="16">
        <v>0.35905378763583301</v>
      </c>
      <c r="P10" s="16">
        <v>0.37063987662911801</v>
      </c>
      <c r="Q10" s="16">
        <v>0.32674105411519699</v>
      </c>
      <c r="R10" s="16"/>
      <c r="S10" s="16">
        <v>0.413952377459682</v>
      </c>
      <c r="T10" s="16">
        <v>0.28656693570053199</v>
      </c>
      <c r="U10" s="16"/>
      <c r="V10" s="16">
        <v>0.23105843455013</v>
      </c>
      <c r="W10" s="16">
        <v>0.35456477056180602</v>
      </c>
      <c r="X10" s="16">
        <v>0.45581082893667002</v>
      </c>
      <c r="Y10" s="16">
        <v>0.53624122811667496</v>
      </c>
      <c r="Z10" s="16"/>
      <c r="AA10" s="16">
        <v>0.240058634834347</v>
      </c>
      <c r="AB10" s="16">
        <v>0.349199814835147</v>
      </c>
      <c r="AC10" s="16">
        <v>0.40178622741505599</v>
      </c>
      <c r="AD10" s="16">
        <v>0.50012837865144899</v>
      </c>
      <c r="AE10" s="16">
        <v>0.50139685945760004</v>
      </c>
      <c r="AF10" s="16">
        <v>0.48056626160218202</v>
      </c>
      <c r="AG10" s="16"/>
      <c r="AH10" s="16">
        <v>0.36964455707780502</v>
      </c>
      <c r="AI10" s="16">
        <v>0.43311695844624598</v>
      </c>
      <c r="AJ10" s="16"/>
      <c r="AK10" s="16">
        <v>0.350315140967914</v>
      </c>
      <c r="AL10" s="16">
        <v>0.432537151625695</v>
      </c>
      <c r="AM10" s="16"/>
      <c r="AN10" s="16">
        <v>0.37778819175755002</v>
      </c>
      <c r="AO10" s="16">
        <v>0.42634707801928901</v>
      </c>
      <c r="AP10" s="16"/>
      <c r="AQ10" s="16">
        <v>0.42270336622339399</v>
      </c>
      <c r="AR10" s="16">
        <v>0.33246850270224398</v>
      </c>
      <c r="AS10" s="16">
        <v>0.40109833782509602</v>
      </c>
      <c r="AT10" s="16"/>
      <c r="AU10" s="16">
        <v>0.38923358303815198</v>
      </c>
      <c r="AV10" s="16">
        <v>0.33574052418935002</v>
      </c>
      <c r="AW10" s="16"/>
      <c r="AX10" s="16">
        <v>0.39489659709457597</v>
      </c>
      <c r="AY10" s="16">
        <v>0.27599955649483598</v>
      </c>
      <c r="AZ10" s="16"/>
      <c r="BA10" s="16">
        <v>0.393693548743898</v>
      </c>
      <c r="BB10" s="16">
        <v>0.423543626223775</v>
      </c>
      <c r="BC10" s="16"/>
      <c r="BD10" s="16">
        <v>0.42888661149395702</v>
      </c>
      <c r="BE10" s="16">
        <v>0.39563635349332299</v>
      </c>
    </row>
    <row r="11" spans="2:57" ht="29" customHeight="1" x14ac:dyDescent="0.35">
      <c r="B11" s="19" t="s">
        <v>626</v>
      </c>
      <c r="C11" s="16">
        <v>0.322869731467673</v>
      </c>
      <c r="D11" s="16">
        <v>0.347486844023769</v>
      </c>
      <c r="E11" s="16">
        <v>0.29748813321245698</v>
      </c>
      <c r="F11" s="16"/>
      <c r="G11" s="16">
        <v>0.26686756518511601</v>
      </c>
      <c r="H11" s="16">
        <v>0.33471865711437099</v>
      </c>
      <c r="I11" s="16">
        <v>0.38079532021156098</v>
      </c>
      <c r="J11" s="16">
        <v>0.29440202843518898</v>
      </c>
      <c r="K11" s="16">
        <v>0.34787088636739999</v>
      </c>
      <c r="L11" s="16">
        <v>0.30218683843025101</v>
      </c>
      <c r="M11" s="16"/>
      <c r="N11" s="16">
        <v>0.33530762250182899</v>
      </c>
      <c r="O11" s="16">
        <v>0.32122631653038902</v>
      </c>
      <c r="P11" s="16">
        <v>0.29459480238434299</v>
      </c>
      <c r="Q11" s="16">
        <v>0.36084461265262402</v>
      </c>
      <c r="R11" s="16"/>
      <c r="S11" s="16">
        <v>0.33946188287081203</v>
      </c>
      <c r="T11" s="16">
        <v>0.30104091866737898</v>
      </c>
      <c r="U11" s="16"/>
      <c r="V11" s="16">
        <v>0.23596038163149399</v>
      </c>
      <c r="W11" s="16">
        <v>0.31659498503076999</v>
      </c>
      <c r="X11" s="16">
        <v>0.38321724735674401</v>
      </c>
      <c r="Y11" s="16">
        <v>0.46689102561734602</v>
      </c>
      <c r="Z11" s="16"/>
      <c r="AA11" s="16">
        <v>0.24050314756220501</v>
      </c>
      <c r="AB11" s="16">
        <v>0.31411120658568797</v>
      </c>
      <c r="AC11" s="16">
        <v>0.35343518802572099</v>
      </c>
      <c r="AD11" s="16">
        <v>0.39358596294196302</v>
      </c>
      <c r="AE11" s="16">
        <v>0.43623835734089</v>
      </c>
      <c r="AF11" s="16">
        <v>0.497348620429165</v>
      </c>
      <c r="AG11" s="16"/>
      <c r="AH11" s="16">
        <v>0.33158936411246298</v>
      </c>
      <c r="AI11" s="16">
        <v>0.35823685280695899</v>
      </c>
      <c r="AJ11" s="16"/>
      <c r="AK11" s="16">
        <v>0.31078141871367698</v>
      </c>
      <c r="AL11" s="16">
        <v>0.34796006218857001</v>
      </c>
      <c r="AM11" s="16"/>
      <c r="AN11" s="16">
        <v>0.342233349811706</v>
      </c>
      <c r="AO11" s="16">
        <v>0.35570113793777502</v>
      </c>
      <c r="AP11" s="16"/>
      <c r="AQ11" s="16">
        <v>0.43367511813135501</v>
      </c>
      <c r="AR11" s="16">
        <v>0.29300784941906399</v>
      </c>
      <c r="AS11" s="16">
        <v>0.31337596725647898</v>
      </c>
      <c r="AT11" s="16"/>
      <c r="AU11" s="16">
        <v>0.30699716116433501</v>
      </c>
      <c r="AV11" s="16">
        <v>0.34719825758642198</v>
      </c>
      <c r="AW11" s="16"/>
      <c r="AX11" s="16">
        <v>0.34901056527229801</v>
      </c>
      <c r="AY11" s="16">
        <v>0.226361515961372</v>
      </c>
      <c r="AZ11" s="16"/>
      <c r="BA11" s="16">
        <v>0.38525298374149403</v>
      </c>
      <c r="BB11" s="16">
        <v>0.46451874093123502</v>
      </c>
      <c r="BC11" s="16"/>
      <c r="BD11" s="16">
        <v>0.36532141498241499</v>
      </c>
      <c r="BE11" s="16">
        <v>0.35436421985721001</v>
      </c>
    </row>
    <row r="12" spans="2:57" x14ac:dyDescent="0.35">
      <c r="B12" s="19" t="s">
        <v>627</v>
      </c>
      <c r="C12" s="16">
        <v>0.29833572625066901</v>
      </c>
      <c r="D12" s="16">
        <v>0.35645841209460699</v>
      </c>
      <c r="E12" s="16">
        <v>0.23999919663901201</v>
      </c>
      <c r="F12" s="16"/>
      <c r="G12" s="16">
        <v>0.25112919282858598</v>
      </c>
      <c r="H12" s="16">
        <v>0.293290272552651</v>
      </c>
      <c r="I12" s="16">
        <v>0.29633823189181102</v>
      </c>
      <c r="J12" s="16">
        <v>0.313529518125365</v>
      </c>
      <c r="K12" s="16">
        <v>0.30947894531139603</v>
      </c>
      <c r="L12" s="16">
        <v>0.31117457022459</v>
      </c>
      <c r="M12" s="16"/>
      <c r="N12" s="16">
        <v>0.28187854530630302</v>
      </c>
      <c r="O12" s="16">
        <v>0.31272744981124301</v>
      </c>
      <c r="P12" s="16">
        <v>0.27819720707319001</v>
      </c>
      <c r="Q12" s="16">
        <v>0.32989004883168599</v>
      </c>
      <c r="R12" s="16"/>
      <c r="S12" s="16">
        <v>0.32099559237645497</v>
      </c>
      <c r="T12" s="16">
        <v>0.26710051744018098</v>
      </c>
      <c r="U12" s="16"/>
      <c r="V12" s="16">
        <v>0.220110927824791</v>
      </c>
      <c r="W12" s="16">
        <v>0.255018347390914</v>
      </c>
      <c r="X12" s="16">
        <v>0.40261858098472902</v>
      </c>
      <c r="Y12" s="16">
        <v>0.40965090453894498</v>
      </c>
      <c r="Z12" s="16"/>
      <c r="AA12" s="16">
        <v>0.243203615292965</v>
      </c>
      <c r="AB12" s="16">
        <v>0.24967704228743101</v>
      </c>
      <c r="AC12" s="16">
        <v>0.22652891983908199</v>
      </c>
      <c r="AD12" s="16">
        <v>0.37185019267972902</v>
      </c>
      <c r="AE12" s="16">
        <v>0.50993718489341699</v>
      </c>
      <c r="AF12" s="16">
        <v>0.37967999140332798</v>
      </c>
      <c r="AG12" s="16"/>
      <c r="AH12" s="16">
        <v>0.324290046695068</v>
      </c>
      <c r="AI12" s="16">
        <v>0.31017804256058501</v>
      </c>
      <c r="AJ12" s="16"/>
      <c r="AK12" s="16">
        <v>0.29440012019133199</v>
      </c>
      <c r="AL12" s="16">
        <v>0.32248349922494501</v>
      </c>
      <c r="AM12" s="16"/>
      <c r="AN12" s="16">
        <v>0.33905570724338502</v>
      </c>
      <c r="AO12" s="16">
        <v>0.31956165319798402</v>
      </c>
      <c r="AP12" s="16"/>
      <c r="AQ12" s="16">
        <v>0.38339528695677699</v>
      </c>
      <c r="AR12" s="16">
        <v>0.289226849882805</v>
      </c>
      <c r="AS12" s="16">
        <v>0.29427810675771299</v>
      </c>
      <c r="AT12" s="16"/>
      <c r="AU12" s="16">
        <v>0.30865978173960801</v>
      </c>
      <c r="AV12" s="16">
        <v>0.29139673814207601</v>
      </c>
      <c r="AW12" s="16"/>
      <c r="AX12" s="16">
        <v>0.32008362067400598</v>
      </c>
      <c r="AY12" s="16">
        <v>0.24423217298757</v>
      </c>
      <c r="AZ12" s="16"/>
      <c r="BA12" s="16">
        <v>0.348203004175134</v>
      </c>
      <c r="BB12" s="16">
        <v>0.30424120006920202</v>
      </c>
      <c r="BC12" s="16"/>
      <c r="BD12" s="16">
        <v>0.38812328447891498</v>
      </c>
      <c r="BE12" s="16">
        <v>0.29089915739167299</v>
      </c>
    </row>
    <row r="13" spans="2:57" ht="29" customHeight="1" x14ac:dyDescent="0.35">
      <c r="B13" s="19" t="s">
        <v>632</v>
      </c>
      <c r="C13" s="16">
        <v>0.27437919776418801</v>
      </c>
      <c r="D13" s="16">
        <v>0.30557027519819802</v>
      </c>
      <c r="E13" s="16">
        <v>0.24229785494893399</v>
      </c>
      <c r="F13" s="16"/>
      <c r="G13" s="16">
        <v>0.305047978026522</v>
      </c>
      <c r="H13" s="16">
        <v>0.28256168477377303</v>
      </c>
      <c r="I13" s="16">
        <v>0.32620994310653501</v>
      </c>
      <c r="J13" s="16">
        <v>0.274177968060621</v>
      </c>
      <c r="K13" s="16">
        <v>0.22224658356486701</v>
      </c>
      <c r="L13" s="16">
        <v>0.250851300458386</v>
      </c>
      <c r="M13" s="16"/>
      <c r="N13" s="16">
        <v>0.28427321075996997</v>
      </c>
      <c r="O13" s="16">
        <v>0.29541662486922698</v>
      </c>
      <c r="P13" s="16">
        <v>0.23896548211850199</v>
      </c>
      <c r="Q13" s="16">
        <v>0.30587899105542499</v>
      </c>
      <c r="R13" s="16"/>
      <c r="S13" s="16">
        <v>0.28768073141606099</v>
      </c>
      <c r="T13" s="16">
        <v>0.25595679325283299</v>
      </c>
      <c r="U13" s="16"/>
      <c r="V13" s="16">
        <v>0.21402447166218899</v>
      </c>
      <c r="W13" s="16">
        <v>0.25811829373461598</v>
      </c>
      <c r="X13" s="16">
        <v>0.33383966200068499</v>
      </c>
      <c r="Y13" s="16">
        <v>0.356459839006393</v>
      </c>
      <c r="Z13" s="16"/>
      <c r="AA13" s="16">
        <v>0.22215612687442299</v>
      </c>
      <c r="AB13" s="16">
        <v>0.26088992319540999</v>
      </c>
      <c r="AC13" s="16">
        <v>0.24138694939769501</v>
      </c>
      <c r="AD13" s="16">
        <v>0.34332940367530501</v>
      </c>
      <c r="AE13" s="16">
        <v>0.36043658828678399</v>
      </c>
      <c r="AF13" s="16">
        <v>0.38973214410170898</v>
      </c>
      <c r="AG13" s="16"/>
      <c r="AH13" s="16">
        <v>0.29052531278007598</v>
      </c>
      <c r="AI13" s="16">
        <v>0.28839752548963099</v>
      </c>
      <c r="AJ13" s="16"/>
      <c r="AK13" s="16">
        <v>0.27697106493852602</v>
      </c>
      <c r="AL13" s="16">
        <v>0.29727681485979601</v>
      </c>
      <c r="AM13" s="16"/>
      <c r="AN13" s="16">
        <v>0.29802742429276802</v>
      </c>
      <c r="AO13" s="16">
        <v>0.30868646869803201</v>
      </c>
      <c r="AP13" s="16"/>
      <c r="AQ13" s="16">
        <v>0.33444235388812599</v>
      </c>
      <c r="AR13" s="16">
        <v>0.24819743845480699</v>
      </c>
      <c r="AS13" s="16">
        <v>0.29396730801262699</v>
      </c>
      <c r="AT13" s="16"/>
      <c r="AU13" s="16">
        <v>0.27266780711386601</v>
      </c>
      <c r="AV13" s="16">
        <v>0.27614128018197598</v>
      </c>
      <c r="AW13" s="16"/>
      <c r="AX13" s="16">
        <v>0.30259251642693302</v>
      </c>
      <c r="AY13" s="16">
        <v>0.18978446684414599</v>
      </c>
      <c r="AZ13" s="16"/>
      <c r="BA13" s="16">
        <v>0.34161493825116301</v>
      </c>
      <c r="BB13" s="16">
        <v>0.46249723762668199</v>
      </c>
      <c r="BC13" s="16"/>
      <c r="BD13" s="16">
        <v>0.34710850367366097</v>
      </c>
      <c r="BE13" s="16">
        <v>0.29570676346145702</v>
      </c>
    </row>
    <row r="14" spans="2:57" ht="29" customHeight="1" x14ac:dyDescent="0.35">
      <c r="B14" s="19" t="s">
        <v>630</v>
      </c>
      <c r="C14" s="16">
        <v>0.267164381521937</v>
      </c>
      <c r="D14" s="16">
        <v>0.30397462375842399</v>
      </c>
      <c r="E14" s="16">
        <v>0.22968809040188001</v>
      </c>
      <c r="F14" s="16"/>
      <c r="G14" s="16">
        <v>0.24568980193654499</v>
      </c>
      <c r="H14" s="16">
        <v>0.241822622257401</v>
      </c>
      <c r="I14" s="16">
        <v>0.34374137395767901</v>
      </c>
      <c r="J14" s="16">
        <v>0.28280040982653998</v>
      </c>
      <c r="K14" s="16">
        <v>0.206644125336302</v>
      </c>
      <c r="L14" s="16">
        <v>0.27757679181876999</v>
      </c>
      <c r="M14" s="16"/>
      <c r="N14" s="16">
        <v>0.28521804957207803</v>
      </c>
      <c r="O14" s="16">
        <v>0.30031262992751601</v>
      </c>
      <c r="P14" s="16">
        <v>0.25188200115503501</v>
      </c>
      <c r="Q14" s="16">
        <v>0.24995553760477299</v>
      </c>
      <c r="R14" s="16"/>
      <c r="S14" s="16">
        <v>0.29064874629430998</v>
      </c>
      <c r="T14" s="16">
        <v>0.23437310135068601</v>
      </c>
      <c r="U14" s="16"/>
      <c r="V14" s="16">
        <v>0.18255235554162</v>
      </c>
      <c r="W14" s="16">
        <v>0.26315613479764699</v>
      </c>
      <c r="X14" s="16">
        <v>0.34081933104943402</v>
      </c>
      <c r="Y14" s="16">
        <v>0.28650393775994099</v>
      </c>
      <c r="Z14" s="16"/>
      <c r="AA14" s="16">
        <v>0.193662407671335</v>
      </c>
      <c r="AB14" s="16">
        <v>0.239329361738672</v>
      </c>
      <c r="AC14" s="16">
        <v>0.26102901981858601</v>
      </c>
      <c r="AD14" s="16">
        <v>0.39464199902529701</v>
      </c>
      <c r="AE14" s="16">
        <v>0.353917484111753</v>
      </c>
      <c r="AF14" s="16">
        <v>0.24231260777333499</v>
      </c>
      <c r="AG14" s="16"/>
      <c r="AH14" s="16">
        <v>0.31586406841916198</v>
      </c>
      <c r="AI14" s="16">
        <v>0.274397848260369</v>
      </c>
      <c r="AJ14" s="16"/>
      <c r="AK14" s="16">
        <v>0.28680189376192999</v>
      </c>
      <c r="AL14" s="16">
        <v>0.26844072972487498</v>
      </c>
      <c r="AM14" s="16"/>
      <c r="AN14" s="16">
        <v>0.32369044922363699</v>
      </c>
      <c r="AO14" s="16">
        <v>0.256688560885724</v>
      </c>
      <c r="AP14" s="16"/>
      <c r="AQ14" s="16">
        <v>0.38881429681026602</v>
      </c>
      <c r="AR14" s="16">
        <v>0.23283676232390699</v>
      </c>
      <c r="AS14" s="16">
        <v>0.26778793624371799</v>
      </c>
      <c r="AT14" s="16"/>
      <c r="AU14" s="16">
        <v>0.25208614580227501</v>
      </c>
      <c r="AV14" s="16">
        <v>0.28958416293899403</v>
      </c>
      <c r="AW14" s="16"/>
      <c r="AX14" s="16">
        <v>0.29419765017806299</v>
      </c>
      <c r="AY14" s="16">
        <v>0.16354721854600399</v>
      </c>
      <c r="AZ14" s="16"/>
      <c r="BA14" s="16">
        <v>0.32806518358987502</v>
      </c>
      <c r="BB14" s="16">
        <v>0.35257583684724902</v>
      </c>
      <c r="BC14" s="16"/>
      <c r="BD14" s="16">
        <v>0.31399843235363001</v>
      </c>
      <c r="BE14" s="16">
        <v>0.29418587037444199</v>
      </c>
    </row>
    <row r="15" spans="2:57" ht="29" customHeight="1" x14ac:dyDescent="0.35">
      <c r="B15" s="19" t="s">
        <v>629</v>
      </c>
      <c r="C15" s="16">
        <v>0.22675306026101799</v>
      </c>
      <c r="D15" s="16">
        <v>0.27103587524146799</v>
      </c>
      <c r="E15" s="16">
        <v>0.18307805157356299</v>
      </c>
      <c r="F15" s="16"/>
      <c r="G15" s="16">
        <v>0.27742494853641803</v>
      </c>
      <c r="H15" s="16">
        <v>0.24945837588890399</v>
      </c>
      <c r="I15" s="16">
        <v>0.30685945522046898</v>
      </c>
      <c r="J15" s="16">
        <v>0.222925660683922</v>
      </c>
      <c r="K15" s="16">
        <v>0.164397554201101</v>
      </c>
      <c r="L15" s="16">
        <v>0.16829246945373999</v>
      </c>
      <c r="M15" s="16"/>
      <c r="N15" s="16">
        <v>0.25074857521678001</v>
      </c>
      <c r="O15" s="16">
        <v>0.21610497614268301</v>
      </c>
      <c r="P15" s="16">
        <v>0.202845302322263</v>
      </c>
      <c r="Q15" s="16">
        <v>0.25731035666823199</v>
      </c>
      <c r="R15" s="16"/>
      <c r="S15" s="16">
        <v>0.21413716954880399</v>
      </c>
      <c r="T15" s="16">
        <v>0.24806511934197101</v>
      </c>
      <c r="U15" s="16"/>
      <c r="V15" s="16">
        <v>0.21857608441908799</v>
      </c>
      <c r="W15" s="16">
        <v>0.200250096421562</v>
      </c>
      <c r="X15" s="16">
        <v>0.25164604370246202</v>
      </c>
      <c r="Y15" s="16">
        <v>0.33214492457903599</v>
      </c>
      <c r="Z15" s="16"/>
      <c r="AA15" s="16">
        <v>0.23712005871493799</v>
      </c>
      <c r="AB15" s="16">
        <v>0.15352473420610799</v>
      </c>
      <c r="AC15" s="16">
        <v>0.212760029107875</v>
      </c>
      <c r="AD15" s="16">
        <v>0.24797831988018801</v>
      </c>
      <c r="AE15" s="16">
        <v>0.27871650467713799</v>
      </c>
      <c r="AF15" s="16">
        <v>0.26782733276814702</v>
      </c>
      <c r="AG15" s="16"/>
      <c r="AH15" s="16">
        <v>0.25225860157783098</v>
      </c>
      <c r="AI15" s="16">
        <v>0.24232865518916999</v>
      </c>
      <c r="AJ15" s="16"/>
      <c r="AK15" s="16">
        <v>0.24869817382604101</v>
      </c>
      <c r="AL15" s="16">
        <v>0.25679962007954998</v>
      </c>
      <c r="AM15" s="16"/>
      <c r="AN15" s="16">
        <v>0.25472660691027399</v>
      </c>
      <c r="AO15" s="16">
        <v>0.273667158792754</v>
      </c>
      <c r="AP15" s="16"/>
      <c r="AQ15" s="16">
        <v>0.27728556829089801</v>
      </c>
      <c r="AR15" s="16">
        <v>0.187576034705392</v>
      </c>
      <c r="AS15" s="16">
        <v>0.274391898965759</v>
      </c>
      <c r="AT15" s="16"/>
      <c r="AU15" s="16">
        <v>0.22157134321626601</v>
      </c>
      <c r="AV15" s="16">
        <v>0.23176797460815801</v>
      </c>
      <c r="AW15" s="16"/>
      <c r="AX15" s="16">
        <v>0.25021818527509498</v>
      </c>
      <c r="AY15" s="16">
        <v>0.159868184572968</v>
      </c>
      <c r="AZ15" s="16"/>
      <c r="BA15" s="16">
        <v>0.296163842756829</v>
      </c>
      <c r="BB15" s="16">
        <v>0.30694809464035999</v>
      </c>
      <c r="BC15" s="16"/>
      <c r="BD15" s="16">
        <v>0.28944143384500098</v>
      </c>
      <c r="BE15" s="16">
        <v>0.21005109816138601</v>
      </c>
    </row>
    <row r="16" spans="2:57" ht="29" customHeight="1" x14ac:dyDescent="0.35">
      <c r="B16" s="19" t="s">
        <v>633</v>
      </c>
      <c r="C16" s="16">
        <v>0.21560067414688999</v>
      </c>
      <c r="D16" s="16">
        <v>0.270136920550403</v>
      </c>
      <c r="E16" s="16">
        <v>0.16442168439125199</v>
      </c>
      <c r="F16" s="16"/>
      <c r="G16" s="16">
        <v>0.26237907928062199</v>
      </c>
      <c r="H16" s="16">
        <v>0.23346310861134301</v>
      </c>
      <c r="I16" s="16">
        <v>0.28804425523202898</v>
      </c>
      <c r="J16" s="16">
        <v>0.17135313986351899</v>
      </c>
      <c r="K16" s="16">
        <v>0.15687487831340499</v>
      </c>
      <c r="L16" s="16">
        <v>0.197111788248439</v>
      </c>
      <c r="M16" s="16"/>
      <c r="N16" s="16">
        <v>0.283102732066979</v>
      </c>
      <c r="O16" s="16">
        <v>0.16860584276726201</v>
      </c>
      <c r="P16" s="16">
        <v>0.18298110154123801</v>
      </c>
      <c r="Q16" s="16">
        <v>0.260770655224558</v>
      </c>
      <c r="R16" s="16"/>
      <c r="S16" s="16">
        <v>0.229595241355219</v>
      </c>
      <c r="T16" s="16">
        <v>0.19662301274767299</v>
      </c>
      <c r="U16" s="16"/>
      <c r="V16" s="16">
        <v>0.128156909857532</v>
      </c>
      <c r="W16" s="16">
        <v>0.20537417175184899</v>
      </c>
      <c r="X16" s="16">
        <v>0.28844549499127697</v>
      </c>
      <c r="Y16" s="16">
        <v>0.31081037411568402</v>
      </c>
      <c r="Z16" s="16"/>
      <c r="AA16" s="16">
        <v>0.164353751248564</v>
      </c>
      <c r="AB16" s="16">
        <v>0.14825835622688699</v>
      </c>
      <c r="AC16" s="16">
        <v>0.22463310250831101</v>
      </c>
      <c r="AD16" s="16">
        <v>0.29375956808619202</v>
      </c>
      <c r="AE16" s="16">
        <v>0.34106774748826801</v>
      </c>
      <c r="AF16" s="16">
        <v>0.31924983426839199</v>
      </c>
      <c r="AG16" s="16"/>
      <c r="AH16" s="16">
        <v>0.23898280922401</v>
      </c>
      <c r="AI16" s="16">
        <v>0.23842689350271701</v>
      </c>
      <c r="AJ16" s="16"/>
      <c r="AK16" s="16">
        <v>0.22306456777444</v>
      </c>
      <c r="AL16" s="16">
        <v>0.22995515805615699</v>
      </c>
      <c r="AM16" s="16"/>
      <c r="AN16" s="16">
        <v>0.248860084896602</v>
      </c>
      <c r="AO16" s="16">
        <v>0.240626971757572</v>
      </c>
      <c r="AP16" s="16"/>
      <c r="AQ16" s="16">
        <v>0.236773631700571</v>
      </c>
      <c r="AR16" s="16">
        <v>0.19720194323471801</v>
      </c>
      <c r="AS16" s="16">
        <v>0.258643023749412</v>
      </c>
      <c r="AT16" s="16"/>
      <c r="AU16" s="16">
        <v>0.22263066042666901</v>
      </c>
      <c r="AV16" s="16">
        <v>0.211093372074628</v>
      </c>
      <c r="AW16" s="16"/>
      <c r="AX16" s="16">
        <v>0.229758893787079</v>
      </c>
      <c r="AY16" s="16">
        <v>0.193815717480086</v>
      </c>
      <c r="AZ16" s="16"/>
      <c r="BA16" s="16">
        <v>0.29572214853720402</v>
      </c>
      <c r="BB16" s="16">
        <v>0.28585991913268799</v>
      </c>
      <c r="BC16" s="16"/>
      <c r="BD16" s="16">
        <v>0.29132599941023102</v>
      </c>
      <c r="BE16" s="16">
        <v>0.21518919236044301</v>
      </c>
    </row>
    <row r="17" spans="2:57" ht="43.5" customHeight="1" x14ac:dyDescent="0.35">
      <c r="B17" s="19" t="s">
        <v>641</v>
      </c>
      <c r="C17" s="16">
        <v>0.21401114422887399</v>
      </c>
      <c r="D17" s="16">
        <v>0.248284513046309</v>
      </c>
      <c r="E17" s="16">
        <v>0.181284805126294</v>
      </c>
      <c r="F17" s="16"/>
      <c r="G17" s="16">
        <v>0.26325550671709302</v>
      </c>
      <c r="H17" s="16">
        <v>0.23465800116612401</v>
      </c>
      <c r="I17" s="16">
        <v>0.268114302085245</v>
      </c>
      <c r="J17" s="16">
        <v>0.20545096951519601</v>
      </c>
      <c r="K17" s="16">
        <v>0.16428284074768801</v>
      </c>
      <c r="L17" s="16">
        <v>0.17187648706933001</v>
      </c>
      <c r="M17" s="16"/>
      <c r="N17" s="16">
        <v>0.22424870045390999</v>
      </c>
      <c r="O17" s="16">
        <v>0.19965903472839799</v>
      </c>
      <c r="P17" s="16">
        <v>0.19442935173257</v>
      </c>
      <c r="Q17" s="16">
        <v>0.25066273451430598</v>
      </c>
      <c r="R17" s="16"/>
      <c r="S17" s="16">
        <v>0.212875265458882</v>
      </c>
      <c r="T17" s="16">
        <v>0.21786265169035199</v>
      </c>
      <c r="U17" s="16"/>
      <c r="V17" s="16">
        <v>0.206299261247018</v>
      </c>
      <c r="W17" s="16">
        <v>0.184839633672266</v>
      </c>
      <c r="X17" s="16">
        <v>0.25473493247527901</v>
      </c>
      <c r="Y17" s="16">
        <v>0.230700327047937</v>
      </c>
      <c r="Z17" s="16"/>
      <c r="AA17" s="16">
        <v>0.192556072118484</v>
      </c>
      <c r="AB17" s="16">
        <v>0.191460149928216</v>
      </c>
      <c r="AC17" s="16">
        <v>0.22275414821897499</v>
      </c>
      <c r="AD17" s="16">
        <v>0.24563966932898901</v>
      </c>
      <c r="AE17" s="16">
        <v>0.25565193458586</v>
      </c>
      <c r="AF17" s="16">
        <v>0.24815859886666999</v>
      </c>
      <c r="AG17" s="16"/>
      <c r="AH17" s="16">
        <v>0.248678881492083</v>
      </c>
      <c r="AI17" s="16">
        <v>0.21439547508109699</v>
      </c>
      <c r="AJ17" s="16"/>
      <c r="AK17" s="16">
        <v>0.24834737200526499</v>
      </c>
      <c r="AL17" s="16">
        <v>0.22283829222844001</v>
      </c>
      <c r="AM17" s="16"/>
      <c r="AN17" s="16">
        <v>0.23952042329905501</v>
      </c>
      <c r="AO17" s="16">
        <v>0.24832838169629001</v>
      </c>
      <c r="AP17" s="16"/>
      <c r="AQ17" s="16">
        <v>0.26974850484190799</v>
      </c>
      <c r="AR17" s="16">
        <v>0.18994759274363099</v>
      </c>
      <c r="AS17" s="16">
        <v>0.241298070017778</v>
      </c>
      <c r="AT17" s="16"/>
      <c r="AU17" s="16">
        <v>0.20359926799959899</v>
      </c>
      <c r="AV17" s="16">
        <v>0.23000863688723999</v>
      </c>
      <c r="AW17" s="16"/>
      <c r="AX17" s="16">
        <v>0.23535147357792499</v>
      </c>
      <c r="AY17" s="16">
        <v>0.15559361905611099</v>
      </c>
      <c r="AZ17" s="16"/>
      <c r="BA17" s="16">
        <v>0.27224674637427498</v>
      </c>
      <c r="BB17" s="16">
        <v>0.30080079553516698</v>
      </c>
      <c r="BC17" s="16"/>
      <c r="BD17" s="16">
        <v>0.27977546945349002</v>
      </c>
      <c r="BE17" s="16">
        <v>0.20984004924359301</v>
      </c>
    </row>
    <row r="18" spans="2:57" ht="43.5" customHeight="1" x14ac:dyDescent="0.35">
      <c r="B18" s="19" t="s">
        <v>642</v>
      </c>
      <c r="C18" s="16">
        <v>0.20462492783017999</v>
      </c>
      <c r="D18" s="16">
        <v>0.25027925549076302</v>
      </c>
      <c r="E18" s="16">
        <v>0.15878265692518601</v>
      </c>
      <c r="F18" s="16"/>
      <c r="G18" s="16">
        <v>0.155238780083572</v>
      </c>
      <c r="H18" s="16">
        <v>0.24337083325450701</v>
      </c>
      <c r="I18" s="16">
        <v>0.28186210996968097</v>
      </c>
      <c r="J18" s="16">
        <v>0.21400827914748899</v>
      </c>
      <c r="K18" s="16">
        <v>0.159536314873026</v>
      </c>
      <c r="L18" s="16">
        <v>0.16911794489384099</v>
      </c>
      <c r="M18" s="16"/>
      <c r="N18" s="16">
        <v>0.21944536863480599</v>
      </c>
      <c r="O18" s="16">
        <v>0.190616999789015</v>
      </c>
      <c r="P18" s="16">
        <v>0.17097659326652401</v>
      </c>
      <c r="Q18" s="16">
        <v>0.260301789527979</v>
      </c>
      <c r="R18" s="16"/>
      <c r="S18" s="16">
        <v>0.215426397648109</v>
      </c>
      <c r="T18" s="16">
        <v>0.19035886385397999</v>
      </c>
      <c r="U18" s="16"/>
      <c r="V18" s="16">
        <v>0.12378432341404801</v>
      </c>
      <c r="W18" s="16">
        <v>0.18072667475322499</v>
      </c>
      <c r="X18" s="16">
        <v>0.28135692213374802</v>
      </c>
      <c r="Y18" s="16">
        <v>0.35295412828857697</v>
      </c>
      <c r="Z18" s="16"/>
      <c r="AA18" s="16">
        <v>0.15883240899168899</v>
      </c>
      <c r="AB18" s="16">
        <v>0.13077219347691599</v>
      </c>
      <c r="AC18" s="16">
        <v>0.15943710843609199</v>
      </c>
      <c r="AD18" s="16">
        <v>0.28194345876182703</v>
      </c>
      <c r="AE18" s="16">
        <v>0.38290404187077798</v>
      </c>
      <c r="AF18" s="16">
        <v>0.30109316697480498</v>
      </c>
      <c r="AG18" s="16"/>
      <c r="AH18" s="16">
        <v>0.22145032273595799</v>
      </c>
      <c r="AI18" s="16">
        <v>0.231941540171515</v>
      </c>
      <c r="AJ18" s="16"/>
      <c r="AK18" s="16">
        <v>0.195497406315469</v>
      </c>
      <c r="AL18" s="16">
        <v>0.223820982854742</v>
      </c>
      <c r="AM18" s="16"/>
      <c r="AN18" s="16">
        <v>0.224672807488495</v>
      </c>
      <c r="AO18" s="16">
        <v>0.23951332026237701</v>
      </c>
      <c r="AP18" s="16"/>
      <c r="AQ18" s="16">
        <v>0.26951524116556302</v>
      </c>
      <c r="AR18" s="16">
        <v>0.162207520575258</v>
      </c>
      <c r="AS18" s="16">
        <v>0.26096793640356503</v>
      </c>
      <c r="AT18" s="16"/>
      <c r="AU18" s="16">
        <v>0.19792541713449999</v>
      </c>
      <c r="AV18" s="16">
        <v>0.21608816195297301</v>
      </c>
      <c r="AW18" s="16"/>
      <c r="AX18" s="16">
        <v>0.22601238131467299</v>
      </c>
      <c r="AY18" s="16">
        <v>0.13780420968830501</v>
      </c>
      <c r="AZ18" s="16"/>
      <c r="BA18" s="16">
        <v>0.25570937212145201</v>
      </c>
      <c r="BB18" s="16">
        <v>0.290692134224254</v>
      </c>
      <c r="BC18" s="16"/>
      <c r="BD18" s="16">
        <v>0.27141906916879199</v>
      </c>
      <c r="BE18" s="16">
        <v>0.21131956336100199</v>
      </c>
    </row>
    <row r="19" spans="2:57" ht="29" customHeight="1" x14ac:dyDescent="0.35">
      <c r="B19" s="19" t="s">
        <v>635</v>
      </c>
      <c r="C19" s="16">
        <v>0.172144629341143</v>
      </c>
      <c r="D19" s="16">
        <v>0.21233919498015699</v>
      </c>
      <c r="E19" s="16">
        <v>0.13572214740710301</v>
      </c>
      <c r="F19" s="16"/>
      <c r="G19" s="16">
        <v>0.18691905825743599</v>
      </c>
      <c r="H19" s="16">
        <v>0.248337118336729</v>
      </c>
      <c r="I19" s="16">
        <v>0.22960692955170101</v>
      </c>
      <c r="J19" s="16">
        <v>0.13900230375649</v>
      </c>
      <c r="K19" s="16">
        <v>0.119356408425476</v>
      </c>
      <c r="L19" s="16">
        <v>0.12144888994423</v>
      </c>
      <c r="M19" s="16"/>
      <c r="N19" s="16">
        <v>0.17437196943816999</v>
      </c>
      <c r="O19" s="16">
        <v>0.181170694196676</v>
      </c>
      <c r="P19" s="16">
        <v>0.15042152979115</v>
      </c>
      <c r="Q19" s="16">
        <v>0.19758656832430499</v>
      </c>
      <c r="R19" s="16"/>
      <c r="S19" s="16">
        <v>0.16035329839328999</v>
      </c>
      <c r="T19" s="16">
        <v>0.191666552062247</v>
      </c>
      <c r="U19" s="16"/>
      <c r="V19" s="16">
        <v>0.131756480385749</v>
      </c>
      <c r="W19" s="16">
        <v>0.15882066796897401</v>
      </c>
      <c r="X19" s="16">
        <v>0.214652647466956</v>
      </c>
      <c r="Y19" s="16">
        <v>0.229477351905708</v>
      </c>
      <c r="Z19" s="16"/>
      <c r="AA19" s="16">
        <v>0.128719720792599</v>
      </c>
      <c r="AB19" s="16">
        <v>0.15350907508983999</v>
      </c>
      <c r="AC19" s="16">
        <v>0.170616861098038</v>
      </c>
      <c r="AD19" s="16">
        <v>0.22065957400084801</v>
      </c>
      <c r="AE19" s="16">
        <v>0.26143832908890902</v>
      </c>
      <c r="AF19" s="16">
        <v>0.23775216663947099</v>
      </c>
      <c r="AG19" s="16"/>
      <c r="AH19" s="16">
        <v>0.17957004903759999</v>
      </c>
      <c r="AI19" s="16">
        <v>0.213176207520267</v>
      </c>
      <c r="AJ19" s="16"/>
      <c r="AK19" s="16">
        <v>0.15978181128199101</v>
      </c>
      <c r="AL19" s="16">
        <v>0.21548055094022001</v>
      </c>
      <c r="AM19" s="16"/>
      <c r="AN19" s="16">
        <v>0.16858313541796799</v>
      </c>
      <c r="AO19" s="16">
        <v>0.22383769741960699</v>
      </c>
      <c r="AP19" s="16"/>
      <c r="AQ19" s="16">
        <v>0.17611673442989401</v>
      </c>
      <c r="AR19" s="16">
        <v>0.13954909165132001</v>
      </c>
      <c r="AS19" s="16">
        <v>0.24242012647184399</v>
      </c>
      <c r="AT19" s="16"/>
      <c r="AU19" s="16">
        <v>0.173456990642851</v>
      </c>
      <c r="AV19" s="16">
        <v>0.16856022771923601</v>
      </c>
      <c r="AW19" s="16"/>
      <c r="AX19" s="16">
        <v>0.18692894681769501</v>
      </c>
      <c r="AY19" s="16">
        <v>0.123660925385676</v>
      </c>
      <c r="AZ19" s="16"/>
      <c r="BA19" s="16">
        <v>0.212329569513766</v>
      </c>
      <c r="BB19" s="16">
        <v>0.25264245829297399</v>
      </c>
      <c r="BC19" s="16"/>
      <c r="BD19" s="16">
        <v>0.22169938834671801</v>
      </c>
      <c r="BE19" s="16">
        <v>0.174585016489577</v>
      </c>
    </row>
    <row r="20" spans="2:57" ht="29" customHeight="1" x14ac:dyDescent="0.35">
      <c r="B20" s="19" t="s">
        <v>643</v>
      </c>
      <c r="C20" s="16">
        <v>0.16450561666587701</v>
      </c>
      <c r="D20" s="16">
        <v>0.207351238995968</v>
      </c>
      <c r="E20" s="16">
        <v>0.12317600744196799</v>
      </c>
      <c r="F20" s="16"/>
      <c r="G20" s="16">
        <v>0.23097558321811601</v>
      </c>
      <c r="H20" s="16">
        <v>0.21777523981482</v>
      </c>
      <c r="I20" s="16">
        <v>0.233006007284738</v>
      </c>
      <c r="J20" s="16">
        <v>0.12942384620184</v>
      </c>
      <c r="K20" s="16">
        <v>0.123141605619498</v>
      </c>
      <c r="L20" s="16">
        <v>8.7162046717166597E-2</v>
      </c>
      <c r="M20" s="16"/>
      <c r="N20" s="16">
        <v>0.13459353383359601</v>
      </c>
      <c r="O20" s="16">
        <v>0.183385465727711</v>
      </c>
      <c r="P20" s="16">
        <v>0.15699792820921399</v>
      </c>
      <c r="Q20" s="16">
        <v>0.18146176433077299</v>
      </c>
      <c r="R20" s="16"/>
      <c r="S20" s="16">
        <v>0.15024876478308</v>
      </c>
      <c r="T20" s="16">
        <v>0.187673900124393</v>
      </c>
      <c r="U20" s="16"/>
      <c r="V20" s="16">
        <v>0.14692886818987</v>
      </c>
      <c r="W20" s="16">
        <v>0.15270851965422899</v>
      </c>
      <c r="X20" s="16">
        <v>0.18695765618877599</v>
      </c>
      <c r="Y20" s="16">
        <v>0.214131116599027</v>
      </c>
      <c r="Z20" s="16"/>
      <c r="AA20" s="16">
        <v>0.170181935038556</v>
      </c>
      <c r="AB20" s="16">
        <v>0.13271970997822299</v>
      </c>
      <c r="AC20" s="16">
        <v>0.107573480523697</v>
      </c>
      <c r="AD20" s="16">
        <v>0.178836463605135</v>
      </c>
      <c r="AE20" s="16">
        <v>0.23437220094737099</v>
      </c>
      <c r="AF20" s="16">
        <v>0.15546517171495899</v>
      </c>
      <c r="AG20" s="16"/>
      <c r="AH20" s="16">
        <v>0.154911386803644</v>
      </c>
      <c r="AI20" s="16">
        <v>0.205993963225272</v>
      </c>
      <c r="AJ20" s="16"/>
      <c r="AK20" s="16">
        <v>0.16676919767370799</v>
      </c>
      <c r="AL20" s="16">
        <v>0.19587458574501099</v>
      </c>
      <c r="AM20" s="16"/>
      <c r="AN20" s="16">
        <v>0.159691567518571</v>
      </c>
      <c r="AO20" s="16">
        <v>0.20616135831920299</v>
      </c>
      <c r="AP20" s="16"/>
      <c r="AQ20" s="16">
        <v>0.158176388798351</v>
      </c>
      <c r="AR20" s="16">
        <v>0.14355364139893301</v>
      </c>
      <c r="AS20" s="16">
        <v>0.21562542800342299</v>
      </c>
      <c r="AT20" s="16"/>
      <c r="AU20" s="16">
        <v>0.163027051981874</v>
      </c>
      <c r="AV20" s="16">
        <v>0.16407317634957699</v>
      </c>
      <c r="AW20" s="16"/>
      <c r="AX20" s="16">
        <v>0.17990079585300101</v>
      </c>
      <c r="AY20" s="16">
        <v>0.101273805761308</v>
      </c>
      <c r="AZ20" s="16"/>
      <c r="BA20" s="16">
        <v>0.18066762805338099</v>
      </c>
      <c r="BB20" s="16">
        <v>0.260957057726806</v>
      </c>
      <c r="BC20" s="16"/>
      <c r="BD20" s="16">
        <v>0.22323773318796</v>
      </c>
      <c r="BE20" s="16">
        <v>0.14724361866685401</v>
      </c>
    </row>
    <row r="21" spans="2:57" ht="29" customHeight="1" x14ac:dyDescent="0.35">
      <c r="B21" s="19" t="s">
        <v>638</v>
      </c>
      <c r="C21" s="16">
        <v>0.123311298236322</v>
      </c>
      <c r="D21" s="16">
        <v>0.16523232266468399</v>
      </c>
      <c r="E21" s="16">
        <v>8.4779517542003205E-2</v>
      </c>
      <c r="F21" s="16"/>
      <c r="G21" s="16">
        <v>0.16365656181134799</v>
      </c>
      <c r="H21" s="16">
        <v>0.175702373579811</v>
      </c>
      <c r="I21" s="16">
        <v>0.164459870842975</v>
      </c>
      <c r="J21" s="16">
        <v>9.9032698718341805E-2</v>
      </c>
      <c r="K21" s="16">
        <v>6.9375286546632706E-2</v>
      </c>
      <c r="L21" s="16">
        <v>8.4761409932229706E-2</v>
      </c>
      <c r="M21" s="16"/>
      <c r="N21" s="16">
        <v>9.3360715374487799E-2</v>
      </c>
      <c r="O21" s="16">
        <v>0.129999130556438</v>
      </c>
      <c r="P21" s="16">
        <v>0.102852278594963</v>
      </c>
      <c r="Q21" s="16">
        <v>0.17171902222256699</v>
      </c>
      <c r="R21" s="16"/>
      <c r="S21" s="16">
        <v>0.117533321598095</v>
      </c>
      <c r="T21" s="16">
        <v>0.13326632174575301</v>
      </c>
      <c r="U21" s="16"/>
      <c r="V21" s="16">
        <v>9.2855416708600702E-2</v>
      </c>
      <c r="W21" s="16">
        <v>0.12028440873433099</v>
      </c>
      <c r="X21" s="16">
        <v>0.14683613995334799</v>
      </c>
      <c r="Y21" s="16">
        <v>0.16456614507887399</v>
      </c>
      <c r="Z21" s="16"/>
      <c r="AA21" s="16">
        <v>0.13191466211288499</v>
      </c>
      <c r="AB21" s="16">
        <v>9.2127717438705597E-2</v>
      </c>
      <c r="AC21" s="16">
        <v>4.9454066954539903E-2</v>
      </c>
      <c r="AD21" s="16">
        <v>0.149533007093298</v>
      </c>
      <c r="AE21" s="16">
        <v>0.16676732401334499</v>
      </c>
      <c r="AF21" s="16">
        <v>0.122756661714279</v>
      </c>
      <c r="AG21" s="16"/>
      <c r="AH21" s="16">
        <v>0.124571151550777</v>
      </c>
      <c r="AI21" s="16">
        <v>0.13780367926189799</v>
      </c>
      <c r="AJ21" s="16"/>
      <c r="AK21" s="16">
        <v>0.13599376463826501</v>
      </c>
      <c r="AL21" s="16">
        <v>0.133992049730386</v>
      </c>
      <c r="AM21" s="16"/>
      <c r="AN21" s="16">
        <v>0.13871916127099901</v>
      </c>
      <c r="AO21" s="16">
        <v>0.14494317937371501</v>
      </c>
      <c r="AP21" s="16"/>
      <c r="AQ21" s="16">
        <v>0.162561100025607</v>
      </c>
      <c r="AR21" s="16">
        <v>0.111961688539335</v>
      </c>
      <c r="AS21" s="16">
        <v>0.133769039094909</v>
      </c>
      <c r="AT21" s="16"/>
      <c r="AU21" s="16">
        <v>0.108591521850429</v>
      </c>
      <c r="AV21" s="16">
        <v>0.142794746016736</v>
      </c>
      <c r="AW21" s="16"/>
      <c r="AX21" s="16">
        <v>0.131078082302267</v>
      </c>
      <c r="AY21" s="16">
        <v>0.106167783281467</v>
      </c>
      <c r="AZ21" s="16"/>
      <c r="BA21" s="16">
        <v>0.15343793520902399</v>
      </c>
      <c r="BB21" s="16">
        <v>0.242800604092475</v>
      </c>
      <c r="BC21" s="16"/>
      <c r="BD21" s="16">
        <v>0.181859948964987</v>
      </c>
      <c r="BE21" s="16">
        <v>0.105994534142338</v>
      </c>
    </row>
    <row r="22" spans="2:57" ht="29" customHeight="1" x14ac:dyDescent="0.35">
      <c r="B22" s="19" t="s">
        <v>637</v>
      </c>
      <c r="C22" s="16">
        <v>0.12024878266209101</v>
      </c>
      <c r="D22" s="16">
        <v>0.14567190969274099</v>
      </c>
      <c r="E22" s="16">
        <v>9.7321654605334304E-2</v>
      </c>
      <c r="F22" s="16"/>
      <c r="G22" s="16">
        <v>0.18204501339250201</v>
      </c>
      <c r="H22" s="16">
        <v>0.168941270559754</v>
      </c>
      <c r="I22" s="16">
        <v>0.15844742671672901</v>
      </c>
      <c r="J22" s="16">
        <v>8.6501337847241899E-2</v>
      </c>
      <c r="K22" s="16">
        <v>9.3157969238219104E-2</v>
      </c>
      <c r="L22" s="16">
        <v>6.0680483085501197E-2</v>
      </c>
      <c r="M22" s="16"/>
      <c r="N22" s="16">
        <v>8.6843832215365999E-2</v>
      </c>
      <c r="O22" s="16">
        <v>0.107836859166403</v>
      </c>
      <c r="P22" s="16">
        <v>0.117836149538218</v>
      </c>
      <c r="Q22" s="16">
        <v>0.15877111879542899</v>
      </c>
      <c r="R22" s="16"/>
      <c r="S22" s="16">
        <v>0.106084107801679</v>
      </c>
      <c r="T22" s="16">
        <v>0.14283607409587801</v>
      </c>
      <c r="U22" s="16"/>
      <c r="V22" s="16">
        <v>0.113490178555355</v>
      </c>
      <c r="W22" s="16">
        <v>0.110704967785245</v>
      </c>
      <c r="X22" s="16">
        <v>0.119324954762106</v>
      </c>
      <c r="Y22" s="16">
        <v>0.24852645141902499</v>
      </c>
      <c r="Z22" s="16"/>
      <c r="AA22" s="16">
        <v>0.121567081272747</v>
      </c>
      <c r="AB22" s="16">
        <v>7.9570351623691193E-2</v>
      </c>
      <c r="AC22" s="16">
        <v>6.3755066586092105E-2</v>
      </c>
      <c r="AD22" s="16">
        <v>0.17618218279933601</v>
      </c>
      <c r="AE22" s="16">
        <v>0.14707574976329699</v>
      </c>
      <c r="AF22" s="16">
        <v>5.4785799428837302E-2</v>
      </c>
      <c r="AG22" s="16"/>
      <c r="AH22" s="16">
        <v>0.116301726629868</v>
      </c>
      <c r="AI22" s="16">
        <v>0.15269474851690701</v>
      </c>
      <c r="AJ22" s="16"/>
      <c r="AK22" s="16">
        <v>0.114082385478573</v>
      </c>
      <c r="AL22" s="16">
        <v>0.15440341951361899</v>
      </c>
      <c r="AM22" s="16"/>
      <c r="AN22" s="16">
        <v>0.11073796461463301</v>
      </c>
      <c r="AO22" s="16">
        <v>0.17752458148936201</v>
      </c>
      <c r="AP22" s="16"/>
      <c r="AQ22" s="16">
        <v>0.113635362308127</v>
      </c>
      <c r="AR22" s="16">
        <v>0.117115790879885</v>
      </c>
      <c r="AS22" s="16">
        <v>0.14582105174302901</v>
      </c>
      <c r="AT22" s="16"/>
      <c r="AU22" s="16">
        <v>0.107577736634883</v>
      </c>
      <c r="AV22" s="16">
        <v>0.132218593416325</v>
      </c>
      <c r="AW22" s="16"/>
      <c r="AX22" s="16">
        <v>0.127929167849968</v>
      </c>
      <c r="AY22" s="16">
        <v>8.854738498301E-2</v>
      </c>
      <c r="AZ22" s="16"/>
      <c r="BA22" s="16">
        <v>0.16913218829912399</v>
      </c>
      <c r="BB22" s="16">
        <v>0.195576416628408</v>
      </c>
      <c r="BC22" s="16"/>
      <c r="BD22" s="16">
        <v>0.17380890622549899</v>
      </c>
      <c r="BE22" s="16">
        <v>0.115380281291833</v>
      </c>
    </row>
    <row r="23" spans="2:57" x14ac:dyDescent="0.35">
      <c r="B23" s="19" t="s">
        <v>89</v>
      </c>
      <c r="C23" s="16">
        <v>0.119526939299752</v>
      </c>
      <c r="D23" s="16">
        <v>8.5363294129483902E-2</v>
      </c>
      <c r="E23" s="16">
        <v>0.150791762041251</v>
      </c>
      <c r="F23" s="16"/>
      <c r="G23" s="16">
        <v>0.12066414763030001</v>
      </c>
      <c r="H23" s="16">
        <v>9.0378320613318006E-2</v>
      </c>
      <c r="I23" s="16">
        <v>4.7916799568306898E-2</v>
      </c>
      <c r="J23" s="16">
        <v>0.14641751948339801</v>
      </c>
      <c r="K23" s="16">
        <v>0.142603233788547</v>
      </c>
      <c r="L23" s="16">
        <v>0.16042345148220599</v>
      </c>
      <c r="M23" s="16"/>
      <c r="N23" s="16">
        <v>0.121142875991361</v>
      </c>
      <c r="O23" s="16">
        <v>0.150978618625632</v>
      </c>
      <c r="P23" s="16">
        <v>0.11202319499341</v>
      </c>
      <c r="Q23" s="16">
        <v>0.103029746113216</v>
      </c>
      <c r="R23" s="16"/>
      <c r="S23" s="16">
        <v>0.12054513263951699</v>
      </c>
      <c r="T23" s="16">
        <v>0.115907834260289</v>
      </c>
      <c r="U23" s="16"/>
      <c r="V23" s="16">
        <v>0.197145300894324</v>
      </c>
      <c r="W23" s="16">
        <v>0.131598731283465</v>
      </c>
      <c r="X23" s="16">
        <v>4.8918642144646599E-2</v>
      </c>
      <c r="Y23" s="16">
        <v>5.0092865992860398E-2</v>
      </c>
      <c r="Z23" s="16"/>
      <c r="AA23" s="16">
        <v>0.18819749915362999</v>
      </c>
      <c r="AB23" s="16">
        <v>0.117577792691292</v>
      </c>
      <c r="AC23" s="16">
        <v>8.2623111706244007E-2</v>
      </c>
      <c r="AD23" s="16">
        <v>4.5659612340567202E-2</v>
      </c>
      <c r="AE23" s="16">
        <v>4.1547312139135498E-2</v>
      </c>
      <c r="AF23" s="16">
        <v>0.11940970746604899</v>
      </c>
      <c r="AG23" s="16"/>
      <c r="AH23" s="16">
        <v>8.9598371754344902E-2</v>
      </c>
      <c r="AI23" s="16">
        <v>7.0369648952315303E-2</v>
      </c>
      <c r="AJ23" s="16"/>
      <c r="AK23" s="16">
        <v>8.0206828027051605E-2</v>
      </c>
      <c r="AL23" s="16">
        <v>7.6786061065603803E-2</v>
      </c>
      <c r="AM23" s="16"/>
      <c r="AN23" s="16">
        <v>9.8086660529541597E-2</v>
      </c>
      <c r="AO23" s="16">
        <v>6.6454283488069699E-2</v>
      </c>
      <c r="AP23" s="16"/>
      <c r="AQ23" s="16">
        <v>6.7288437168825405E-2</v>
      </c>
      <c r="AR23" s="16">
        <v>0.163735462303991</v>
      </c>
      <c r="AS23" s="16">
        <v>4.7590577344117597E-2</v>
      </c>
      <c r="AT23" s="16"/>
      <c r="AU23" s="16">
        <v>9.4109315496933396E-2</v>
      </c>
      <c r="AV23" s="16">
        <v>0.14896117460952299</v>
      </c>
      <c r="AW23" s="16"/>
      <c r="AX23" s="16">
        <v>8.8282138622110096E-2</v>
      </c>
      <c r="AY23" s="16">
        <v>0.17722247722853801</v>
      </c>
      <c r="AZ23" s="16"/>
      <c r="BA23" s="16">
        <v>5.0929456146433898E-2</v>
      </c>
      <c r="BB23" s="16">
        <v>1.5685981309648499E-2</v>
      </c>
      <c r="BC23" s="16"/>
      <c r="BD23" s="16">
        <v>5.8760737521862901E-2</v>
      </c>
      <c r="BE23" s="16">
        <v>6.0225483443672602E-2</v>
      </c>
    </row>
    <row r="24" spans="2:57" x14ac:dyDescent="0.35">
      <c r="B24" s="19" t="s">
        <v>102</v>
      </c>
      <c r="C24" s="20">
        <v>0.182040259984381</v>
      </c>
      <c r="D24" s="20">
        <v>0.14119487100522499</v>
      </c>
      <c r="E24" s="20">
        <v>0.22251165864396699</v>
      </c>
      <c r="F24" s="20"/>
      <c r="G24" s="20">
        <v>0.13173236366046601</v>
      </c>
      <c r="H24" s="20">
        <v>0.13312777279623</v>
      </c>
      <c r="I24" s="20">
        <v>0.16581050691249499</v>
      </c>
      <c r="J24" s="20">
        <v>0.21511609153293401</v>
      </c>
      <c r="K24" s="20">
        <v>0.226646370928417</v>
      </c>
      <c r="L24" s="20">
        <v>0.20482060236948099</v>
      </c>
      <c r="M24" s="20"/>
      <c r="N24" s="20">
        <v>0.177057362438508</v>
      </c>
      <c r="O24" s="20">
        <v>0.16487053562131801</v>
      </c>
      <c r="P24" s="20">
        <v>0.197375890954616</v>
      </c>
      <c r="Q24" s="20">
        <v>0.17591853760224399</v>
      </c>
      <c r="R24" s="20"/>
      <c r="S24" s="20">
        <v>0.18267616056528199</v>
      </c>
      <c r="T24" s="20">
        <v>0.17726735347644099</v>
      </c>
      <c r="U24" s="20"/>
      <c r="V24" s="20">
        <v>0.20736685098452701</v>
      </c>
      <c r="W24" s="20">
        <v>0.187470736204737</v>
      </c>
      <c r="X24" s="20">
        <v>0.15816685851767301</v>
      </c>
      <c r="Y24" s="20">
        <v>0.15222472268933801</v>
      </c>
      <c r="Z24" s="20"/>
      <c r="AA24" s="20">
        <v>0.217156003984045</v>
      </c>
      <c r="AB24" s="20">
        <v>0.219893072246684</v>
      </c>
      <c r="AC24" s="20">
        <v>0.196064189884502</v>
      </c>
      <c r="AD24" s="20">
        <v>0.133630168196571</v>
      </c>
      <c r="AE24" s="20">
        <v>0.101921240163341</v>
      </c>
      <c r="AF24" s="20">
        <v>4.2001068585586297E-2</v>
      </c>
      <c r="AG24" s="20"/>
      <c r="AH24" s="20">
        <v>0.161807974309439</v>
      </c>
      <c r="AI24" s="20">
        <v>0.19144558122406699</v>
      </c>
      <c r="AJ24" s="20"/>
      <c r="AK24" s="20">
        <v>0.16389497821116</v>
      </c>
      <c r="AL24" s="20">
        <v>0.19234357183383599</v>
      </c>
      <c r="AM24" s="20"/>
      <c r="AN24" s="20">
        <v>0.13278428099665801</v>
      </c>
      <c r="AO24" s="20">
        <v>0.19242215470402299</v>
      </c>
      <c r="AP24" s="20"/>
      <c r="AQ24" s="20">
        <v>0.12795615194571799</v>
      </c>
      <c r="AR24" s="20">
        <v>0.205935435896691</v>
      </c>
      <c r="AS24" s="20">
        <v>0.155919230755764</v>
      </c>
      <c r="AT24" s="20"/>
      <c r="AU24" s="20">
        <v>0.18592164946055301</v>
      </c>
      <c r="AV24" s="20">
        <v>0.170799192580984</v>
      </c>
      <c r="AW24" s="20"/>
      <c r="AX24" s="20">
        <v>0.16746119798425901</v>
      </c>
      <c r="AY24" s="20">
        <v>0.271144390546666</v>
      </c>
      <c r="AZ24" s="20"/>
      <c r="BA24" s="20">
        <v>0.10201660633705401</v>
      </c>
      <c r="BB24" s="20">
        <v>0.105203035124194</v>
      </c>
      <c r="BC24" s="20"/>
      <c r="BD24" s="20">
        <v>0.13528218205710699</v>
      </c>
      <c r="BE24" s="20">
        <v>0.16251993124175501</v>
      </c>
    </row>
    <row r="25" spans="2:57" x14ac:dyDescent="0.35">
      <c r="B25" s="21"/>
    </row>
    <row r="26" spans="2:57" x14ac:dyDescent="0.35">
      <c r="B26" t="s">
        <v>874</v>
      </c>
    </row>
    <row r="27" spans="2:57" x14ac:dyDescent="0.35">
      <c r="B27" t="s">
        <v>526</v>
      </c>
    </row>
    <row r="29" spans="2:57" x14ac:dyDescent="0.35">
      <c r="B29"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C00-000000000000}">
  <dimension ref="B2:L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20.7265625" customWidth="1"/>
  </cols>
  <sheetData>
    <row r="2" spans="2:12" ht="40" customHeight="1" x14ac:dyDescent="0.35">
      <c r="D2" s="32" t="s">
        <v>885</v>
      </c>
      <c r="E2" s="27"/>
      <c r="F2" s="27"/>
      <c r="G2" s="27"/>
      <c r="H2" s="27"/>
      <c r="I2" s="27"/>
      <c r="J2" s="27"/>
      <c r="K2" s="27"/>
      <c r="L2" s="27"/>
    </row>
    <row r="6" spans="2:12" ht="50" customHeight="1" x14ac:dyDescent="0.35">
      <c r="B6" s="24"/>
      <c r="C6" s="24" t="s">
        <v>886</v>
      </c>
      <c r="D6" s="24" t="s">
        <v>887</v>
      </c>
      <c r="E6" s="24" t="s">
        <v>888</v>
      </c>
      <c r="F6" s="24" t="s">
        <v>889</v>
      </c>
      <c r="G6" s="24" t="s">
        <v>890</v>
      </c>
      <c r="H6" s="24" t="s">
        <v>891</v>
      </c>
      <c r="I6" s="24" t="s">
        <v>892</v>
      </c>
      <c r="J6" s="24" t="s">
        <v>893</v>
      </c>
      <c r="K6" s="24" t="s">
        <v>894</v>
      </c>
    </row>
    <row r="7" spans="2:12" ht="29" customHeight="1" x14ac:dyDescent="0.35">
      <c r="B7" s="19" t="s">
        <v>645</v>
      </c>
      <c r="C7" s="16">
        <v>0.15414562315526001</v>
      </c>
      <c r="D7" s="16">
        <v>0.12712535708308401</v>
      </c>
      <c r="E7" s="16">
        <v>0.14603965636045199</v>
      </c>
      <c r="F7" s="16">
        <v>0.19346443328584301</v>
      </c>
      <c r="G7" s="16">
        <v>0.13147142430577599</v>
      </c>
      <c r="H7" s="16">
        <v>0.26567529269625001</v>
      </c>
      <c r="I7" s="16">
        <v>0.213513033099102</v>
      </c>
      <c r="J7" s="16">
        <v>0.244279253562773</v>
      </c>
      <c r="K7" s="16">
        <v>0.20514683806150699</v>
      </c>
    </row>
    <row r="8" spans="2:12" ht="29" customHeight="1" x14ac:dyDescent="0.35">
      <c r="B8" s="19" t="s">
        <v>646</v>
      </c>
      <c r="C8" s="16">
        <v>0.71267029847028196</v>
      </c>
      <c r="D8" s="16">
        <v>0.76369145129094795</v>
      </c>
      <c r="E8" s="16">
        <v>0.73804100628811398</v>
      </c>
      <c r="F8" s="16">
        <v>0.65398238153577704</v>
      </c>
      <c r="G8" s="16">
        <v>0.74762396250071905</v>
      </c>
      <c r="H8" s="16">
        <v>0.56131203793714401</v>
      </c>
      <c r="I8" s="16">
        <v>0.62207892660876796</v>
      </c>
      <c r="J8" s="16">
        <v>0.58531415486678096</v>
      </c>
      <c r="K8" s="16">
        <v>0.658546275456938</v>
      </c>
    </row>
    <row r="9" spans="2:12" x14ac:dyDescent="0.35">
      <c r="B9" s="19" t="s">
        <v>89</v>
      </c>
      <c r="C9" s="16">
        <v>0.133184078374458</v>
      </c>
      <c r="D9" s="16">
        <v>0.109183191625969</v>
      </c>
      <c r="E9" s="16">
        <v>0.115919337351434</v>
      </c>
      <c r="F9" s="16">
        <v>0.15255318517838001</v>
      </c>
      <c r="G9" s="16">
        <v>0.120904613193505</v>
      </c>
      <c r="H9" s="16">
        <v>0.173012669366606</v>
      </c>
      <c r="I9" s="16">
        <v>0.16440804029212999</v>
      </c>
      <c r="J9" s="16">
        <v>0.17040659157044699</v>
      </c>
      <c r="K9" s="16">
        <v>0.13630688648155501</v>
      </c>
    </row>
    <row r="10" spans="2:12" x14ac:dyDescent="0.35">
      <c r="B10" s="21"/>
      <c r="C10" s="21"/>
      <c r="D10" s="21"/>
      <c r="E10" s="21"/>
      <c r="F10" s="21"/>
      <c r="G10" s="21"/>
      <c r="H10" s="21"/>
      <c r="I10" s="21"/>
      <c r="J10" s="21"/>
      <c r="K10" s="21"/>
    </row>
    <row r="11" spans="2:12" x14ac:dyDescent="0.35">
      <c r="B11" t="s">
        <v>874</v>
      </c>
    </row>
    <row r="12" spans="2:12" x14ac:dyDescent="0.35">
      <c r="B12" t="s">
        <v>526</v>
      </c>
    </row>
    <row r="16" spans="2:12" x14ac:dyDescent="0.35">
      <c r="B16" s="6" t="str">
        <f>HYPERLINK("#'B- 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D00-000000000000}">
  <dimension ref="B2:BE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644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ht="29" customHeight="1" x14ac:dyDescent="0.35">
      <c r="B9" s="19" t="s">
        <v>645</v>
      </c>
      <c r="C9" s="16">
        <v>0.15414562315526001</v>
      </c>
      <c r="D9" s="16">
        <v>0.20855669384903899</v>
      </c>
      <c r="E9" s="16">
        <v>0.10280206286344699</v>
      </c>
      <c r="F9" s="16"/>
      <c r="G9" s="16">
        <v>0.22575570262894401</v>
      </c>
      <c r="H9" s="16">
        <v>0.26174844739344699</v>
      </c>
      <c r="I9" s="16">
        <v>0.172044390274598</v>
      </c>
      <c r="J9" s="16">
        <v>0.159445010691915</v>
      </c>
      <c r="K9" s="16">
        <v>7.0043869926319294E-2</v>
      </c>
      <c r="L9" s="16">
        <v>7.0341219979281194E-2</v>
      </c>
      <c r="M9" s="16"/>
      <c r="N9" s="16">
        <v>0.10675602276994101</v>
      </c>
      <c r="O9" s="16">
        <v>0.12748494791687401</v>
      </c>
      <c r="P9" s="16">
        <v>0.134804528238019</v>
      </c>
      <c r="Q9" s="16">
        <v>0.242250397509882</v>
      </c>
      <c r="R9" s="16"/>
      <c r="S9" s="16">
        <v>0.146613886010697</v>
      </c>
      <c r="T9" s="16">
        <v>0.16597849822523</v>
      </c>
      <c r="U9" s="16"/>
      <c r="V9" s="16">
        <v>0.118517410572647</v>
      </c>
      <c r="W9" s="16">
        <v>0.154670508318351</v>
      </c>
      <c r="X9" s="16">
        <v>0.167855108548984</v>
      </c>
      <c r="Y9" s="16">
        <v>0.26238992599560002</v>
      </c>
      <c r="Z9" s="16"/>
      <c r="AA9" s="16">
        <v>0.122809154831635</v>
      </c>
      <c r="AB9" s="16">
        <v>0.14542611166038</v>
      </c>
      <c r="AC9" s="16">
        <v>0.148789190380923</v>
      </c>
      <c r="AD9" s="16">
        <v>0.193542160339638</v>
      </c>
      <c r="AE9" s="16">
        <v>0.198257908375815</v>
      </c>
      <c r="AF9" s="16">
        <v>0.216702946597368</v>
      </c>
      <c r="AG9" s="16"/>
      <c r="AH9" s="16">
        <v>0.170940064027229</v>
      </c>
      <c r="AI9" s="16">
        <v>0.15821535699311201</v>
      </c>
      <c r="AJ9" s="16"/>
      <c r="AK9" s="16">
        <v>0.16348555405955201</v>
      </c>
      <c r="AL9" s="16">
        <v>0.15393142595213499</v>
      </c>
      <c r="AM9" s="16"/>
      <c r="AN9" s="16">
        <v>0.17627289268440699</v>
      </c>
      <c r="AO9" s="16">
        <v>0.174116418834353</v>
      </c>
      <c r="AP9" s="16"/>
      <c r="AQ9" s="16">
        <v>0.16218336478687501</v>
      </c>
      <c r="AR9" s="16">
        <v>0.124885600739949</v>
      </c>
      <c r="AS9" s="16">
        <v>0.225450000739079</v>
      </c>
      <c r="AT9" s="16"/>
      <c r="AU9" s="16">
        <v>0.14571322611319401</v>
      </c>
      <c r="AV9" s="16">
        <v>0.16676650363408399</v>
      </c>
      <c r="AW9" s="16"/>
      <c r="AX9" s="16">
        <v>0.174240899398108</v>
      </c>
      <c r="AY9" s="16">
        <v>6.92382760619214E-2</v>
      </c>
      <c r="AZ9" s="16"/>
      <c r="BA9" s="16">
        <v>0.23577576156472799</v>
      </c>
      <c r="BB9" s="16">
        <v>0.242021041772919</v>
      </c>
      <c r="BC9" s="16"/>
      <c r="BD9" s="16">
        <v>0.160858357978028</v>
      </c>
      <c r="BE9" s="16">
        <v>0.19204000989439299</v>
      </c>
    </row>
    <row r="10" spans="2:57" ht="29" customHeight="1" x14ac:dyDescent="0.35">
      <c r="B10" s="19" t="s">
        <v>646</v>
      </c>
      <c r="C10" s="16">
        <v>0.71267029847028196</v>
      </c>
      <c r="D10" s="16">
        <v>0.68071636023073001</v>
      </c>
      <c r="E10" s="16">
        <v>0.74371043967742301</v>
      </c>
      <c r="F10" s="16"/>
      <c r="G10" s="16">
        <v>0.52012223627054899</v>
      </c>
      <c r="H10" s="16">
        <v>0.58440186190032695</v>
      </c>
      <c r="I10" s="16">
        <v>0.73115434298838999</v>
      </c>
      <c r="J10" s="16">
        <v>0.69396982998101597</v>
      </c>
      <c r="K10" s="16">
        <v>0.85215964822043</v>
      </c>
      <c r="L10" s="16">
        <v>0.82213704711824498</v>
      </c>
      <c r="M10" s="16"/>
      <c r="N10" s="16">
        <v>0.77332893953373005</v>
      </c>
      <c r="O10" s="16">
        <v>0.74627245053529301</v>
      </c>
      <c r="P10" s="16">
        <v>0.72957055088897305</v>
      </c>
      <c r="Q10" s="16">
        <v>0.61297188149210102</v>
      </c>
      <c r="R10" s="16"/>
      <c r="S10" s="16">
        <v>0.73453066516680798</v>
      </c>
      <c r="T10" s="16">
        <v>0.68340058325228803</v>
      </c>
      <c r="U10" s="16"/>
      <c r="V10" s="16">
        <v>0.71980468629890904</v>
      </c>
      <c r="W10" s="16">
        <v>0.68719148927045304</v>
      </c>
      <c r="X10" s="16">
        <v>0.75449149456113496</v>
      </c>
      <c r="Y10" s="16">
        <v>0.60347433842068499</v>
      </c>
      <c r="Z10" s="16"/>
      <c r="AA10" s="16">
        <v>0.68280265393251705</v>
      </c>
      <c r="AB10" s="16">
        <v>0.72496895063009004</v>
      </c>
      <c r="AC10" s="16">
        <v>0.79987892712353104</v>
      </c>
      <c r="AD10" s="16">
        <v>0.71320269642213896</v>
      </c>
      <c r="AE10" s="16">
        <v>0.73029663999828598</v>
      </c>
      <c r="AF10" s="16">
        <v>0.68556743998792902</v>
      </c>
      <c r="AG10" s="16"/>
      <c r="AH10" s="16">
        <v>0.72937264995656004</v>
      </c>
      <c r="AI10" s="16">
        <v>0.757753092967692</v>
      </c>
      <c r="AJ10" s="16"/>
      <c r="AK10" s="16">
        <v>0.74749022052856595</v>
      </c>
      <c r="AL10" s="16">
        <v>0.75149029355655494</v>
      </c>
      <c r="AM10" s="16"/>
      <c r="AN10" s="16">
        <v>0.73260089363782799</v>
      </c>
      <c r="AO10" s="16">
        <v>0.75383072761242298</v>
      </c>
      <c r="AP10" s="16"/>
      <c r="AQ10" s="16">
        <v>0.74638064144879201</v>
      </c>
      <c r="AR10" s="16">
        <v>0.73257546677827601</v>
      </c>
      <c r="AS10" s="16">
        <v>0.70499837445785196</v>
      </c>
      <c r="AT10" s="16"/>
      <c r="AU10" s="16">
        <v>0.75802240168250601</v>
      </c>
      <c r="AV10" s="16">
        <v>0.66411333502158998</v>
      </c>
      <c r="AW10" s="16"/>
      <c r="AX10" s="16">
        <v>0.71994113340985599</v>
      </c>
      <c r="AY10" s="16">
        <v>0.781912613415924</v>
      </c>
      <c r="AZ10" s="16"/>
      <c r="BA10" s="16">
        <v>0.67636753315971798</v>
      </c>
      <c r="BB10" s="16">
        <v>0.69969060853216103</v>
      </c>
      <c r="BC10" s="16"/>
      <c r="BD10" s="16">
        <v>0.76823759255920399</v>
      </c>
      <c r="BE10" s="16">
        <v>0.724928779593081</v>
      </c>
    </row>
    <row r="11" spans="2:57" x14ac:dyDescent="0.35">
      <c r="B11" s="19" t="s">
        <v>89</v>
      </c>
      <c r="C11" s="20">
        <v>0.133184078374458</v>
      </c>
      <c r="D11" s="20">
        <v>0.110726945920231</v>
      </c>
      <c r="E11" s="20">
        <v>0.15348749745913001</v>
      </c>
      <c r="F11" s="20"/>
      <c r="G11" s="20">
        <v>0.254122061100507</v>
      </c>
      <c r="H11" s="20">
        <v>0.15384969070622501</v>
      </c>
      <c r="I11" s="20">
        <v>9.6801266737012198E-2</v>
      </c>
      <c r="J11" s="20">
        <v>0.146585159327069</v>
      </c>
      <c r="K11" s="20">
        <v>7.7796481853250998E-2</v>
      </c>
      <c r="L11" s="20">
        <v>0.10752173290247399</v>
      </c>
      <c r="M11" s="20"/>
      <c r="N11" s="20">
        <v>0.119915037696329</v>
      </c>
      <c r="O11" s="20">
        <v>0.12624260154783401</v>
      </c>
      <c r="P11" s="20">
        <v>0.13562492087300801</v>
      </c>
      <c r="Q11" s="20">
        <v>0.144777720998017</v>
      </c>
      <c r="R11" s="20"/>
      <c r="S11" s="20">
        <v>0.11885544882249401</v>
      </c>
      <c r="T11" s="20">
        <v>0.15062091852248299</v>
      </c>
      <c r="U11" s="20"/>
      <c r="V11" s="20">
        <v>0.16167790312844499</v>
      </c>
      <c r="W11" s="20">
        <v>0.15813800241119599</v>
      </c>
      <c r="X11" s="20">
        <v>7.7653396889880905E-2</v>
      </c>
      <c r="Y11" s="20">
        <v>0.134135735583714</v>
      </c>
      <c r="Z11" s="20"/>
      <c r="AA11" s="20">
        <v>0.194388191235848</v>
      </c>
      <c r="AB11" s="20">
        <v>0.12960493770952899</v>
      </c>
      <c r="AC11" s="20">
        <v>5.1331882495546099E-2</v>
      </c>
      <c r="AD11" s="20">
        <v>9.3255143238222302E-2</v>
      </c>
      <c r="AE11" s="20">
        <v>7.1445451625898895E-2</v>
      </c>
      <c r="AF11" s="20">
        <v>9.7729613414703306E-2</v>
      </c>
      <c r="AG11" s="20"/>
      <c r="AH11" s="20">
        <v>9.9687286016211504E-2</v>
      </c>
      <c r="AI11" s="20">
        <v>8.4031550039196198E-2</v>
      </c>
      <c r="AJ11" s="20"/>
      <c r="AK11" s="20">
        <v>8.9024225411882804E-2</v>
      </c>
      <c r="AL11" s="20">
        <v>9.4578280491310202E-2</v>
      </c>
      <c r="AM11" s="20"/>
      <c r="AN11" s="20">
        <v>9.1126213677764495E-2</v>
      </c>
      <c r="AO11" s="20">
        <v>7.2052853553223606E-2</v>
      </c>
      <c r="AP11" s="20"/>
      <c r="AQ11" s="20">
        <v>9.1435993764332202E-2</v>
      </c>
      <c r="AR11" s="20">
        <v>0.14253893248177599</v>
      </c>
      <c r="AS11" s="20">
        <v>6.9551624803068895E-2</v>
      </c>
      <c r="AT11" s="20"/>
      <c r="AU11" s="20">
        <v>9.62643722043003E-2</v>
      </c>
      <c r="AV11" s="20">
        <v>0.169120161344326</v>
      </c>
      <c r="AW11" s="20"/>
      <c r="AX11" s="20">
        <v>0.105817967192037</v>
      </c>
      <c r="AY11" s="20">
        <v>0.14884911052215399</v>
      </c>
      <c r="AZ11" s="20"/>
      <c r="BA11" s="20">
        <v>8.7856705275553407E-2</v>
      </c>
      <c r="BB11" s="20">
        <v>5.828834969492E-2</v>
      </c>
      <c r="BC11" s="20"/>
      <c r="BD11" s="20">
        <v>7.0904049462767793E-2</v>
      </c>
      <c r="BE11" s="20">
        <v>8.3031210512526599E-2</v>
      </c>
    </row>
    <row r="12" spans="2:57" x14ac:dyDescent="0.35">
      <c r="B12" s="21"/>
    </row>
    <row r="13" spans="2:57" x14ac:dyDescent="0.35">
      <c r="B13" t="s">
        <v>874</v>
      </c>
    </row>
    <row r="14" spans="2:57" x14ac:dyDescent="0.35">
      <c r="B14" t="s">
        <v>526</v>
      </c>
    </row>
    <row r="16" spans="2:57" x14ac:dyDescent="0.35">
      <c r="B16"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E00-000000000000}">
  <dimension ref="B2:BE16"/>
  <sheetViews>
    <sheetView showGridLines="0" topLeftCell="A2"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647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ht="29" customHeight="1" x14ac:dyDescent="0.35">
      <c r="B9" s="19" t="s">
        <v>645</v>
      </c>
      <c r="C9" s="16">
        <v>0.12712535708308401</v>
      </c>
      <c r="D9" s="16">
        <v>0.178042528376821</v>
      </c>
      <c r="E9" s="16">
        <v>8.0105284381721903E-2</v>
      </c>
      <c r="F9" s="16"/>
      <c r="G9" s="16">
        <v>0.14018734526210799</v>
      </c>
      <c r="H9" s="16">
        <v>0.184433426867673</v>
      </c>
      <c r="I9" s="16">
        <v>0.15166035113488699</v>
      </c>
      <c r="J9" s="16">
        <v>0.139501929443307</v>
      </c>
      <c r="K9" s="16">
        <v>0.107685027078628</v>
      </c>
      <c r="L9" s="16">
        <v>5.8155653583559098E-2</v>
      </c>
      <c r="M9" s="16"/>
      <c r="N9" s="16">
        <v>0.125689435341482</v>
      </c>
      <c r="O9" s="16">
        <v>0.111555847382971</v>
      </c>
      <c r="P9" s="16">
        <v>0.109421319644796</v>
      </c>
      <c r="Q9" s="16">
        <v>0.17015039525678199</v>
      </c>
      <c r="R9" s="16"/>
      <c r="S9" s="16">
        <v>0.12099862020905799</v>
      </c>
      <c r="T9" s="16">
        <v>0.13764503971338099</v>
      </c>
      <c r="U9" s="16"/>
      <c r="V9" s="16">
        <v>0.109402568073231</v>
      </c>
      <c r="W9" s="16">
        <v>0.121228953358394</v>
      </c>
      <c r="X9" s="16">
        <v>0.142479129680465</v>
      </c>
      <c r="Y9" s="16">
        <v>0.17544902809622401</v>
      </c>
      <c r="Z9" s="16"/>
      <c r="AA9" s="16">
        <v>0.114158793415551</v>
      </c>
      <c r="AB9" s="16">
        <v>8.6753636769686907E-2</v>
      </c>
      <c r="AC9" s="16">
        <v>8.2069557820362002E-2</v>
      </c>
      <c r="AD9" s="16">
        <v>0.16359991064039001</v>
      </c>
      <c r="AE9" s="16">
        <v>0.205636621065384</v>
      </c>
      <c r="AF9" s="16">
        <v>0.18767732443353999</v>
      </c>
      <c r="AG9" s="16"/>
      <c r="AH9" s="16">
        <v>0.12007726063192201</v>
      </c>
      <c r="AI9" s="16">
        <v>0.16339820226672899</v>
      </c>
      <c r="AJ9" s="16"/>
      <c r="AK9" s="16">
        <v>0.12570354955679999</v>
      </c>
      <c r="AL9" s="16">
        <v>0.14373505693308899</v>
      </c>
      <c r="AM9" s="16"/>
      <c r="AN9" s="16">
        <v>0.13193994243281201</v>
      </c>
      <c r="AO9" s="16">
        <v>0.160686887027193</v>
      </c>
      <c r="AP9" s="16"/>
      <c r="AQ9" s="16">
        <v>9.3970175424456098E-2</v>
      </c>
      <c r="AR9" s="16">
        <v>0.102222110101611</v>
      </c>
      <c r="AS9" s="16">
        <v>0.19655626248163099</v>
      </c>
      <c r="AT9" s="16"/>
      <c r="AU9" s="16">
        <v>0.13893098498957801</v>
      </c>
      <c r="AV9" s="16">
        <v>0.115449737616621</v>
      </c>
      <c r="AW9" s="16"/>
      <c r="AX9" s="16">
        <v>0.147726086988027</v>
      </c>
      <c r="AY9" s="16">
        <v>4.6141188571557697E-2</v>
      </c>
      <c r="AZ9" s="16"/>
      <c r="BA9" s="16">
        <v>0.18451999771493099</v>
      </c>
      <c r="BB9" s="16">
        <v>0.19235666565870799</v>
      </c>
      <c r="BC9" s="16"/>
      <c r="BD9" s="16">
        <v>0.16807240850673799</v>
      </c>
      <c r="BE9" s="16">
        <v>0.120335927966201</v>
      </c>
    </row>
    <row r="10" spans="2:57" ht="29" customHeight="1" x14ac:dyDescent="0.35">
      <c r="B10" s="19" t="s">
        <v>646</v>
      </c>
      <c r="C10" s="16">
        <v>0.76369145129094795</v>
      </c>
      <c r="D10" s="16">
        <v>0.745316186575113</v>
      </c>
      <c r="E10" s="16">
        <v>0.78108378543767598</v>
      </c>
      <c r="F10" s="16"/>
      <c r="G10" s="16">
        <v>0.67737091973602104</v>
      </c>
      <c r="H10" s="16">
        <v>0.70325411959980999</v>
      </c>
      <c r="I10" s="16">
        <v>0.76330286804741898</v>
      </c>
      <c r="J10" s="16">
        <v>0.74566974977295897</v>
      </c>
      <c r="K10" s="16">
        <v>0.80168243362007496</v>
      </c>
      <c r="L10" s="16">
        <v>0.84860993624672498</v>
      </c>
      <c r="M10" s="16"/>
      <c r="N10" s="16">
        <v>0.78178539931897795</v>
      </c>
      <c r="O10" s="16">
        <v>0.78391344333531798</v>
      </c>
      <c r="P10" s="16">
        <v>0.77591401210825905</v>
      </c>
      <c r="Q10" s="16">
        <v>0.71353277299815199</v>
      </c>
      <c r="R10" s="16"/>
      <c r="S10" s="16">
        <v>0.77362375477344902</v>
      </c>
      <c r="T10" s="16">
        <v>0.75186300804929695</v>
      </c>
      <c r="U10" s="16"/>
      <c r="V10" s="16">
        <v>0.73350494787162202</v>
      </c>
      <c r="W10" s="16">
        <v>0.75668854285453302</v>
      </c>
      <c r="X10" s="16">
        <v>0.80532062331226695</v>
      </c>
      <c r="Y10" s="16">
        <v>0.713030300069176</v>
      </c>
      <c r="Z10" s="16"/>
      <c r="AA10" s="16">
        <v>0.71085816283909697</v>
      </c>
      <c r="AB10" s="16">
        <v>0.80391583729809901</v>
      </c>
      <c r="AC10" s="16">
        <v>0.87814540717475298</v>
      </c>
      <c r="AD10" s="16">
        <v>0.77925717153634499</v>
      </c>
      <c r="AE10" s="16">
        <v>0.75499370385714604</v>
      </c>
      <c r="AF10" s="16">
        <v>0.75068474243616801</v>
      </c>
      <c r="AG10" s="16"/>
      <c r="AH10" s="16">
        <v>0.79518737843036202</v>
      </c>
      <c r="AI10" s="16">
        <v>0.77875483691747904</v>
      </c>
      <c r="AJ10" s="16"/>
      <c r="AK10" s="16">
        <v>0.80305327650244696</v>
      </c>
      <c r="AL10" s="16">
        <v>0.78319000294952501</v>
      </c>
      <c r="AM10" s="16"/>
      <c r="AN10" s="16">
        <v>0.78626380481203995</v>
      </c>
      <c r="AO10" s="16">
        <v>0.79642286607386104</v>
      </c>
      <c r="AP10" s="16"/>
      <c r="AQ10" s="16">
        <v>0.82741107543861103</v>
      </c>
      <c r="AR10" s="16">
        <v>0.79273918532277499</v>
      </c>
      <c r="AS10" s="16">
        <v>0.74578881378685402</v>
      </c>
      <c r="AT10" s="16"/>
      <c r="AU10" s="16">
        <v>0.777698209764214</v>
      </c>
      <c r="AV10" s="16">
        <v>0.75292603810848702</v>
      </c>
      <c r="AW10" s="16"/>
      <c r="AX10" s="16">
        <v>0.780641670489578</v>
      </c>
      <c r="AY10" s="16">
        <v>0.80024637595734505</v>
      </c>
      <c r="AZ10" s="16"/>
      <c r="BA10" s="16">
        <v>0.75144691344338099</v>
      </c>
      <c r="BB10" s="16">
        <v>0.79033997384279697</v>
      </c>
      <c r="BC10" s="16"/>
      <c r="BD10" s="16">
        <v>0.78698951605857903</v>
      </c>
      <c r="BE10" s="16">
        <v>0.81538135650420795</v>
      </c>
    </row>
    <row r="11" spans="2:57" x14ac:dyDescent="0.35">
      <c r="B11" s="19" t="s">
        <v>89</v>
      </c>
      <c r="C11" s="20">
        <v>0.109183191625969</v>
      </c>
      <c r="D11" s="20">
        <v>7.6641285048065805E-2</v>
      </c>
      <c r="E11" s="20">
        <v>0.138810930180602</v>
      </c>
      <c r="F11" s="20"/>
      <c r="G11" s="20">
        <v>0.182441735001871</v>
      </c>
      <c r="H11" s="20">
        <v>0.112312453532517</v>
      </c>
      <c r="I11" s="20">
        <v>8.5036780817693905E-2</v>
      </c>
      <c r="J11" s="20">
        <v>0.11482832078373401</v>
      </c>
      <c r="K11" s="20">
        <v>9.0632539301296805E-2</v>
      </c>
      <c r="L11" s="20">
        <v>9.32344101697163E-2</v>
      </c>
      <c r="M11" s="20"/>
      <c r="N11" s="20">
        <v>9.2525165339540499E-2</v>
      </c>
      <c r="O11" s="20">
        <v>0.104530709281711</v>
      </c>
      <c r="P11" s="20">
        <v>0.114664668246945</v>
      </c>
      <c r="Q11" s="20">
        <v>0.116316831745066</v>
      </c>
      <c r="R11" s="20"/>
      <c r="S11" s="20">
        <v>0.105377625017493</v>
      </c>
      <c r="T11" s="20">
        <v>0.110491952237323</v>
      </c>
      <c r="U11" s="20"/>
      <c r="V11" s="20">
        <v>0.157092484055147</v>
      </c>
      <c r="W11" s="20">
        <v>0.122082503787073</v>
      </c>
      <c r="X11" s="20">
        <v>5.22002470072679E-2</v>
      </c>
      <c r="Y11" s="20">
        <v>0.1115206718346</v>
      </c>
      <c r="Z11" s="20"/>
      <c r="AA11" s="20">
        <v>0.17498304374535201</v>
      </c>
      <c r="AB11" s="20">
        <v>0.109330525932214</v>
      </c>
      <c r="AC11" s="20">
        <v>3.9785035004885498E-2</v>
      </c>
      <c r="AD11" s="20">
        <v>5.7142917823265103E-2</v>
      </c>
      <c r="AE11" s="20">
        <v>3.9369675077469503E-2</v>
      </c>
      <c r="AF11" s="20">
        <v>6.1637933130291998E-2</v>
      </c>
      <c r="AG11" s="20"/>
      <c r="AH11" s="20">
        <v>8.4735360937715901E-2</v>
      </c>
      <c r="AI11" s="20">
        <v>5.7846960815792499E-2</v>
      </c>
      <c r="AJ11" s="20"/>
      <c r="AK11" s="20">
        <v>7.1243173940753204E-2</v>
      </c>
      <c r="AL11" s="20">
        <v>7.3074940117386106E-2</v>
      </c>
      <c r="AM11" s="20"/>
      <c r="AN11" s="20">
        <v>8.1796252755147902E-2</v>
      </c>
      <c r="AO11" s="20">
        <v>4.28902468989453E-2</v>
      </c>
      <c r="AP11" s="20"/>
      <c r="AQ11" s="20">
        <v>7.8618749136932398E-2</v>
      </c>
      <c r="AR11" s="20">
        <v>0.105038704575613</v>
      </c>
      <c r="AS11" s="20">
        <v>5.7654923731514603E-2</v>
      </c>
      <c r="AT11" s="20"/>
      <c r="AU11" s="20">
        <v>8.3370805246208102E-2</v>
      </c>
      <c r="AV11" s="20">
        <v>0.13162422427489201</v>
      </c>
      <c r="AW11" s="20"/>
      <c r="AX11" s="20">
        <v>7.1632242522394501E-2</v>
      </c>
      <c r="AY11" s="20">
        <v>0.15361243547109699</v>
      </c>
      <c r="AZ11" s="20"/>
      <c r="BA11" s="20">
        <v>6.4033088841688401E-2</v>
      </c>
      <c r="BB11" s="20">
        <v>1.7303360498494302E-2</v>
      </c>
      <c r="BC11" s="20"/>
      <c r="BD11" s="20">
        <v>4.4938075434682603E-2</v>
      </c>
      <c r="BE11" s="20">
        <v>6.4282715529591195E-2</v>
      </c>
    </row>
    <row r="12" spans="2:57" x14ac:dyDescent="0.35">
      <c r="B12" s="21"/>
    </row>
    <row r="13" spans="2:57" x14ac:dyDescent="0.35">
      <c r="B13" t="s">
        <v>874</v>
      </c>
    </row>
    <row r="14" spans="2:57" x14ac:dyDescent="0.35">
      <c r="B14" t="s">
        <v>526</v>
      </c>
    </row>
    <row r="16" spans="2:57" x14ac:dyDescent="0.35">
      <c r="B16"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F00-000000000000}">
  <dimension ref="B2:BE16"/>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648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ht="29" customHeight="1" x14ac:dyDescent="0.35">
      <c r="B9" s="19" t="s">
        <v>645</v>
      </c>
      <c r="C9" s="16">
        <v>0.14603965636045199</v>
      </c>
      <c r="D9" s="16">
        <v>0.20499552256913101</v>
      </c>
      <c r="E9" s="16">
        <v>9.1584952574764997E-2</v>
      </c>
      <c r="F9" s="16"/>
      <c r="G9" s="16">
        <v>0.198178679298529</v>
      </c>
      <c r="H9" s="16">
        <v>0.22241191622897</v>
      </c>
      <c r="I9" s="16">
        <v>0.20913744114548</v>
      </c>
      <c r="J9" s="16">
        <v>0.13251193799452901</v>
      </c>
      <c r="K9" s="16">
        <v>8.9773596536206104E-2</v>
      </c>
      <c r="L9" s="16">
        <v>5.7126572233731597E-2</v>
      </c>
      <c r="M9" s="16"/>
      <c r="N9" s="16">
        <v>0.13115303692612101</v>
      </c>
      <c r="O9" s="16">
        <v>0.112358759728695</v>
      </c>
      <c r="P9" s="16">
        <v>0.131609481102646</v>
      </c>
      <c r="Q9" s="16">
        <v>0.20917994200800799</v>
      </c>
      <c r="R9" s="16"/>
      <c r="S9" s="16">
        <v>0.14428752276441401</v>
      </c>
      <c r="T9" s="16">
        <v>0.15014306954849899</v>
      </c>
      <c r="U9" s="16"/>
      <c r="V9" s="16">
        <v>0.123223149928223</v>
      </c>
      <c r="W9" s="16">
        <v>0.141841369175534</v>
      </c>
      <c r="X9" s="16">
        <v>0.16039075848158901</v>
      </c>
      <c r="Y9" s="16">
        <v>0.21620855217912499</v>
      </c>
      <c r="Z9" s="16"/>
      <c r="AA9" s="16">
        <v>0.123720699359712</v>
      </c>
      <c r="AB9" s="16">
        <v>9.6717732012969806E-2</v>
      </c>
      <c r="AC9" s="16">
        <v>0.120724448269784</v>
      </c>
      <c r="AD9" s="16">
        <v>0.195276243226088</v>
      </c>
      <c r="AE9" s="16">
        <v>0.22971996785596899</v>
      </c>
      <c r="AF9" s="16">
        <v>0.21068641400423799</v>
      </c>
      <c r="AG9" s="16"/>
      <c r="AH9" s="16">
        <v>0.15677687402955401</v>
      </c>
      <c r="AI9" s="16">
        <v>0.17676796183028001</v>
      </c>
      <c r="AJ9" s="16"/>
      <c r="AK9" s="16">
        <v>0.15414886323781499</v>
      </c>
      <c r="AL9" s="16">
        <v>0.14698370428531499</v>
      </c>
      <c r="AM9" s="16"/>
      <c r="AN9" s="16">
        <v>0.175690475250109</v>
      </c>
      <c r="AO9" s="16">
        <v>0.166311439240695</v>
      </c>
      <c r="AP9" s="16"/>
      <c r="AQ9" s="16">
        <v>0.13363209011473401</v>
      </c>
      <c r="AR9" s="16">
        <v>0.102787497647709</v>
      </c>
      <c r="AS9" s="16">
        <v>0.25027985600892499</v>
      </c>
      <c r="AT9" s="16"/>
      <c r="AU9" s="16">
        <v>0.15336902620948401</v>
      </c>
      <c r="AV9" s="16">
        <v>0.134915747225097</v>
      </c>
      <c r="AW9" s="16"/>
      <c r="AX9" s="16">
        <v>0.167354741820434</v>
      </c>
      <c r="AY9" s="16">
        <v>4.2683030011280598E-2</v>
      </c>
      <c r="AZ9" s="16"/>
      <c r="BA9" s="16">
        <v>0.24550227259746399</v>
      </c>
      <c r="BB9" s="16">
        <v>0.20331689511183701</v>
      </c>
      <c r="BC9" s="16"/>
      <c r="BD9" s="16">
        <v>0.20232897553945201</v>
      </c>
      <c r="BE9" s="16">
        <v>0.14040862955953601</v>
      </c>
    </row>
    <row r="10" spans="2:57" ht="29" customHeight="1" x14ac:dyDescent="0.35">
      <c r="B10" s="19" t="s">
        <v>646</v>
      </c>
      <c r="C10" s="16">
        <v>0.73804100628811398</v>
      </c>
      <c r="D10" s="16">
        <v>0.70160844433195602</v>
      </c>
      <c r="E10" s="16">
        <v>0.77229688352950498</v>
      </c>
      <c r="F10" s="16"/>
      <c r="G10" s="16">
        <v>0.61706461290827297</v>
      </c>
      <c r="H10" s="16">
        <v>0.65210284216841297</v>
      </c>
      <c r="I10" s="16">
        <v>0.69842663838060803</v>
      </c>
      <c r="J10" s="16">
        <v>0.73245267565546301</v>
      </c>
      <c r="K10" s="16">
        <v>0.81577883038753896</v>
      </c>
      <c r="L10" s="16">
        <v>0.85417304682898898</v>
      </c>
      <c r="M10" s="16"/>
      <c r="N10" s="16">
        <v>0.77027165735035397</v>
      </c>
      <c r="O10" s="16">
        <v>0.79837209188674996</v>
      </c>
      <c r="P10" s="16">
        <v>0.73152201933428995</v>
      </c>
      <c r="Q10" s="16">
        <v>0.67296118385234804</v>
      </c>
      <c r="R10" s="16"/>
      <c r="S10" s="16">
        <v>0.74810758172143699</v>
      </c>
      <c r="T10" s="16">
        <v>0.72575376087649102</v>
      </c>
      <c r="U10" s="16"/>
      <c r="V10" s="16">
        <v>0.72036988562085902</v>
      </c>
      <c r="W10" s="16">
        <v>0.73458038795163005</v>
      </c>
      <c r="X10" s="16">
        <v>0.76851220237305795</v>
      </c>
      <c r="Y10" s="16">
        <v>0.66080875788340898</v>
      </c>
      <c r="Z10" s="16"/>
      <c r="AA10" s="16">
        <v>0.69422354656129703</v>
      </c>
      <c r="AB10" s="16">
        <v>0.78120484250284705</v>
      </c>
      <c r="AC10" s="16">
        <v>0.84203793324040699</v>
      </c>
      <c r="AD10" s="16">
        <v>0.74319376771975698</v>
      </c>
      <c r="AE10" s="16">
        <v>0.73263245259477705</v>
      </c>
      <c r="AF10" s="16">
        <v>0.68953282008765504</v>
      </c>
      <c r="AG10" s="16"/>
      <c r="AH10" s="16">
        <v>0.76494342625364597</v>
      </c>
      <c r="AI10" s="16">
        <v>0.73629300121980001</v>
      </c>
      <c r="AJ10" s="16"/>
      <c r="AK10" s="16">
        <v>0.76596929437124694</v>
      </c>
      <c r="AL10" s="16">
        <v>0.769618833498107</v>
      </c>
      <c r="AM10" s="16"/>
      <c r="AN10" s="16">
        <v>0.747652200949249</v>
      </c>
      <c r="AO10" s="16">
        <v>0.76206064798913298</v>
      </c>
      <c r="AP10" s="16"/>
      <c r="AQ10" s="16">
        <v>0.80484219420894898</v>
      </c>
      <c r="AR10" s="16">
        <v>0.76930055046750301</v>
      </c>
      <c r="AS10" s="16">
        <v>0.69434079886586197</v>
      </c>
      <c r="AT10" s="16"/>
      <c r="AU10" s="16">
        <v>0.75460051330108702</v>
      </c>
      <c r="AV10" s="16">
        <v>0.72887050144729104</v>
      </c>
      <c r="AW10" s="16"/>
      <c r="AX10" s="16">
        <v>0.75084453894341896</v>
      </c>
      <c r="AY10" s="16">
        <v>0.79918580739695</v>
      </c>
      <c r="AZ10" s="16"/>
      <c r="BA10" s="16">
        <v>0.69268784388055504</v>
      </c>
      <c r="BB10" s="16">
        <v>0.76011830437595695</v>
      </c>
      <c r="BC10" s="16"/>
      <c r="BD10" s="16">
        <v>0.752623793864859</v>
      </c>
      <c r="BE10" s="16">
        <v>0.79853444711550803</v>
      </c>
    </row>
    <row r="11" spans="2:57" x14ac:dyDescent="0.35">
      <c r="B11" s="19" t="s">
        <v>89</v>
      </c>
      <c r="C11" s="20">
        <v>0.115919337351434</v>
      </c>
      <c r="D11" s="20">
        <v>9.3396033098913006E-2</v>
      </c>
      <c r="E11" s="20">
        <v>0.13611816389573</v>
      </c>
      <c r="F11" s="20"/>
      <c r="G11" s="20">
        <v>0.184756707793198</v>
      </c>
      <c r="H11" s="20">
        <v>0.12548524160261601</v>
      </c>
      <c r="I11" s="20">
        <v>9.2435920473911595E-2</v>
      </c>
      <c r="J11" s="20">
        <v>0.135035386350008</v>
      </c>
      <c r="K11" s="20">
        <v>9.4447573076255301E-2</v>
      </c>
      <c r="L11" s="20">
        <v>8.8700380937279194E-2</v>
      </c>
      <c r="M11" s="20"/>
      <c r="N11" s="20">
        <v>9.85753057235247E-2</v>
      </c>
      <c r="O11" s="20">
        <v>8.9269148384554395E-2</v>
      </c>
      <c r="P11" s="20">
        <v>0.13686849956306399</v>
      </c>
      <c r="Q11" s="20">
        <v>0.11785887413964501</v>
      </c>
      <c r="R11" s="20"/>
      <c r="S11" s="20">
        <v>0.10760489551414899</v>
      </c>
      <c r="T11" s="20">
        <v>0.12410316957501</v>
      </c>
      <c r="U11" s="20"/>
      <c r="V11" s="20">
        <v>0.15640696445091901</v>
      </c>
      <c r="W11" s="20">
        <v>0.123578242872836</v>
      </c>
      <c r="X11" s="20">
        <v>7.1097039145352606E-2</v>
      </c>
      <c r="Y11" s="20">
        <v>0.122982689937466</v>
      </c>
      <c r="Z11" s="20"/>
      <c r="AA11" s="20">
        <v>0.18205575407899199</v>
      </c>
      <c r="AB11" s="20">
        <v>0.122077425484183</v>
      </c>
      <c r="AC11" s="20">
        <v>3.7237618489808701E-2</v>
      </c>
      <c r="AD11" s="20">
        <v>6.1529989054155299E-2</v>
      </c>
      <c r="AE11" s="20">
        <v>3.7647579549253699E-2</v>
      </c>
      <c r="AF11" s="20">
        <v>9.97807659081065E-2</v>
      </c>
      <c r="AG11" s="20"/>
      <c r="AH11" s="20">
        <v>7.8279699716800002E-2</v>
      </c>
      <c r="AI11" s="20">
        <v>8.6939036949920001E-2</v>
      </c>
      <c r="AJ11" s="20"/>
      <c r="AK11" s="20">
        <v>7.9881842390938304E-2</v>
      </c>
      <c r="AL11" s="20">
        <v>8.3397462216578094E-2</v>
      </c>
      <c r="AM11" s="20"/>
      <c r="AN11" s="20">
        <v>7.6657323800641802E-2</v>
      </c>
      <c r="AO11" s="20">
        <v>7.1627912770172303E-2</v>
      </c>
      <c r="AP11" s="20"/>
      <c r="AQ11" s="20">
        <v>6.1525715676316803E-2</v>
      </c>
      <c r="AR11" s="20">
        <v>0.12791195188478799</v>
      </c>
      <c r="AS11" s="20">
        <v>5.5379345125213197E-2</v>
      </c>
      <c r="AT11" s="20"/>
      <c r="AU11" s="20">
        <v>9.2030460489429505E-2</v>
      </c>
      <c r="AV11" s="20">
        <v>0.13621375132761199</v>
      </c>
      <c r="AW11" s="20"/>
      <c r="AX11" s="20">
        <v>8.1800719236147706E-2</v>
      </c>
      <c r="AY11" s="20">
        <v>0.15813116259177001</v>
      </c>
      <c r="AZ11" s="20"/>
      <c r="BA11" s="20">
        <v>6.1809883521981003E-2</v>
      </c>
      <c r="BB11" s="20">
        <v>3.65648005122063E-2</v>
      </c>
      <c r="BC11" s="20"/>
      <c r="BD11" s="20">
        <v>4.5047230595688402E-2</v>
      </c>
      <c r="BE11" s="20">
        <v>6.1056923324955797E-2</v>
      </c>
    </row>
    <row r="12" spans="2:57" x14ac:dyDescent="0.35">
      <c r="B12" s="21"/>
    </row>
    <row r="13" spans="2:57" x14ac:dyDescent="0.35">
      <c r="B13" t="s">
        <v>874</v>
      </c>
    </row>
    <row r="14" spans="2:57" x14ac:dyDescent="0.35">
      <c r="B14" t="s">
        <v>526</v>
      </c>
    </row>
    <row r="16" spans="2:57" x14ac:dyDescent="0.35">
      <c r="B16"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000-000000000000}">
  <dimension ref="B2:BE16"/>
  <sheetViews>
    <sheetView showGridLines="0" topLeftCell="A4"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649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ht="29" customHeight="1" x14ac:dyDescent="0.35">
      <c r="B9" s="19" t="s">
        <v>645</v>
      </c>
      <c r="C9" s="16">
        <v>0.19346443328584301</v>
      </c>
      <c r="D9" s="16">
        <v>0.25703974024019399</v>
      </c>
      <c r="E9" s="16">
        <v>0.13223070978856699</v>
      </c>
      <c r="F9" s="16"/>
      <c r="G9" s="16">
        <v>0.20886877197186701</v>
      </c>
      <c r="H9" s="16">
        <v>0.27201602675071201</v>
      </c>
      <c r="I9" s="16">
        <v>0.34079906360179202</v>
      </c>
      <c r="J9" s="16">
        <v>0.21615336525356499</v>
      </c>
      <c r="K9" s="16">
        <v>9.6780563552147203E-2</v>
      </c>
      <c r="L9" s="16">
        <v>6.3205610948160407E-2</v>
      </c>
      <c r="M9" s="16"/>
      <c r="N9" s="16">
        <v>0.149679667270189</v>
      </c>
      <c r="O9" s="16">
        <v>0.205416677536092</v>
      </c>
      <c r="P9" s="16">
        <v>0.171739338382424</v>
      </c>
      <c r="Q9" s="16">
        <v>0.249190945118997</v>
      </c>
      <c r="R9" s="16"/>
      <c r="S9" s="16">
        <v>0.195326797507093</v>
      </c>
      <c r="T9" s="16">
        <v>0.19258385945350201</v>
      </c>
      <c r="U9" s="16"/>
      <c r="V9" s="16">
        <v>0.136381379879009</v>
      </c>
      <c r="W9" s="16">
        <v>0.19920410049043</v>
      </c>
      <c r="X9" s="16">
        <v>0.21499016117997999</v>
      </c>
      <c r="Y9" s="16">
        <v>0.32752551891128101</v>
      </c>
      <c r="Z9" s="16"/>
      <c r="AA9" s="16">
        <v>0.17223608571705301</v>
      </c>
      <c r="AB9" s="16">
        <v>0.175286152833801</v>
      </c>
      <c r="AC9" s="16">
        <v>0.16705169841900999</v>
      </c>
      <c r="AD9" s="16">
        <v>0.21184640445660199</v>
      </c>
      <c r="AE9" s="16">
        <v>0.27672475884894998</v>
      </c>
      <c r="AF9" s="16">
        <v>0.281175939099234</v>
      </c>
      <c r="AG9" s="16"/>
      <c r="AH9" s="16">
        <v>0.192255059729732</v>
      </c>
      <c r="AI9" s="16">
        <v>0.22389926857994999</v>
      </c>
      <c r="AJ9" s="16"/>
      <c r="AK9" s="16">
        <v>0.20622626061046101</v>
      </c>
      <c r="AL9" s="16">
        <v>0.175988387345349</v>
      </c>
      <c r="AM9" s="16"/>
      <c r="AN9" s="16">
        <v>0.204047467330775</v>
      </c>
      <c r="AO9" s="16">
        <v>0.22779712794298301</v>
      </c>
      <c r="AP9" s="16"/>
      <c r="AQ9" s="16">
        <v>0.23480957403921501</v>
      </c>
      <c r="AR9" s="16">
        <v>0.172472439491132</v>
      </c>
      <c r="AS9" s="16">
        <v>0.24043570521760199</v>
      </c>
      <c r="AT9" s="16"/>
      <c r="AU9" s="16">
        <v>0.19671085732020399</v>
      </c>
      <c r="AV9" s="16">
        <v>0.19302423318928599</v>
      </c>
      <c r="AW9" s="16"/>
      <c r="AX9" s="16">
        <v>0.21639715730405901</v>
      </c>
      <c r="AY9" s="16">
        <v>8.0104324177539904E-2</v>
      </c>
      <c r="AZ9" s="16"/>
      <c r="BA9" s="16">
        <v>0.26206483942495601</v>
      </c>
      <c r="BB9" s="16">
        <v>0.33085531404455298</v>
      </c>
      <c r="BC9" s="16"/>
      <c r="BD9" s="16">
        <v>0.24208355825453601</v>
      </c>
      <c r="BE9" s="16">
        <v>0.209636006289488</v>
      </c>
    </row>
    <row r="10" spans="2:57" ht="29" customHeight="1" x14ac:dyDescent="0.35">
      <c r="B10" s="19" t="s">
        <v>646</v>
      </c>
      <c r="C10" s="16">
        <v>0.65398238153577704</v>
      </c>
      <c r="D10" s="16">
        <v>0.584621773758776</v>
      </c>
      <c r="E10" s="16">
        <v>0.72148910111293096</v>
      </c>
      <c r="F10" s="16"/>
      <c r="G10" s="16">
        <v>0.56064865620803295</v>
      </c>
      <c r="H10" s="16">
        <v>0.56529045177341697</v>
      </c>
      <c r="I10" s="16">
        <v>0.55047017502692197</v>
      </c>
      <c r="J10" s="16">
        <v>0.63651455350955199</v>
      </c>
      <c r="K10" s="16">
        <v>0.73750855580678398</v>
      </c>
      <c r="L10" s="16">
        <v>0.81036546916188501</v>
      </c>
      <c r="M10" s="16"/>
      <c r="N10" s="16">
        <v>0.72848211845694499</v>
      </c>
      <c r="O10" s="16">
        <v>0.64755856865608696</v>
      </c>
      <c r="P10" s="16">
        <v>0.656017957092354</v>
      </c>
      <c r="Q10" s="16">
        <v>0.60315168352169501</v>
      </c>
      <c r="R10" s="16"/>
      <c r="S10" s="16">
        <v>0.66677619448047598</v>
      </c>
      <c r="T10" s="16">
        <v>0.64011615356045903</v>
      </c>
      <c r="U10" s="16"/>
      <c r="V10" s="16">
        <v>0.65268928433007101</v>
      </c>
      <c r="W10" s="16">
        <v>0.62514376481365097</v>
      </c>
      <c r="X10" s="16">
        <v>0.70723737767968098</v>
      </c>
      <c r="Y10" s="16">
        <v>0.54409701210315997</v>
      </c>
      <c r="Z10" s="16"/>
      <c r="AA10" s="16">
        <v>0.59371533362254003</v>
      </c>
      <c r="AB10" s="16">
        <v>0.67261810630876895</v>
      </c>
      <c r="AC10" s="16">
        <v>0.70921570163801695</v>
      </c>
      <c r="AD10" s="16">
        <v>0.72958193249648495</v>
      </c>
      <c r="AE10" s="16">
        <v>0.64799581190019095</v>
      </c>
      <c r="AF10" s="16">
        <v>0.62606816657303999</v>
      </c>
      <c r="AG10" s="16"/>
      <c r="AH10" s="16">
        <v>0.69017551844049596</v>
      </c>
      <c r="AI10" s="16">
        <v>0.68685593652017896</v>
      </c>
      <c r="AJ10" s="16"/>
      <c r="AK10" s="16">
        <v>0.68183853634216596</v>
      </c>
      <c r="AL10" s="16">
        <v>0.71373030270314397</v>
      </c>
      <c r="AM10" s="16"/>
      <c r="AN10" s="16">
        <v>0.67170390710344297</v>
      </c>
      <c r="AO10" s="16">
        <v>0.69043351781520501</v>
      </c>
      <c r="AP10" s="16"/>
      <c r="AQ10" s="16">
        <v>0.65908993084594503</v>
      </c>
      <c r="AR10" s="16">
        <v>0.66998081970720602</v>
      </c>
      <c r="AS10" s="16">
        <v>0.66205979539953497</v>
      </c>
      <c r="AT10" s="16"/>
      <c r="AU10" s="16">
        <v>0.69538999356197195</v>
      </c>
      <c r="AV10" s="16">
        <v>0.60904309251025002</v>
      </c>
      <c r="AW10" s="16"/>
      <c r="AX10" s="16">
        <v>0.65449075792761602</v>
      </c>
      <c r="AY10" s="16">
        <v>0.74985392440070897</v>
      </c>
      <c r="AZ10" s="16"/>
      <c r="BA10" s="16">
        <v>0.63030023047786699</v>
      </c>
      <c r="BB10" s="16">
        <v>0.606724397546484</v>
      </c>
      <c r="BC10" s="16"/>
      <c r="BD10" s="16">
        <v>0.68033653713145203</v>
      </c>
      <c r="BE10" s="16">
        <v>0.68371133508058302</v>
      </c>
    </row>
    <row r="11" spans="2:57" x14ac:dyDescent="0.35">
      <c r="B11" s="19" t="s">
        <v>89</v>
      </c>
      <c r="C11" s="20">
        <v>0.15255318517838001</v>
      </c>
      <c r="D11" s="20">
        <v>0.15833848600103101</v>
      </c>
      <c r="E11" s="20">
        <v>0.14628018909850199</v>
      </c>
      <c r="F11" s="20"/>
      <c r="G11" s="20">
        <v>0.23048257182010001</v>
      </c>
      <c r="H11" s="20">
        <v>0.16269352147586999</v>
      </c>
      <c r="I11" s="20">
        <v>0.108730761371286</v>
      </c>
      <c r="J11" s="20">
        <v>0.14733208123688299</v>
      </c>
      <c r="K11" s="20">
        <v>0.16571088064106901</v>
      </c>
      <c r="L11" s="20">
        <v>0.126428919889955</v>
      </c>
      <c r="M11" s="20"/>
      <c r="N11" s="20">
        <v>0.12183821427286499</v>
      </c>
      <c r="O11" s="20">
        <v>0.14702475380782101</v>
      </c>
      <c r="P11" s="20">
        <v>0.172242704525221</v>
      </c>
      <c r="Q11" s="20">
        <v>0.14765737135930801</v>
      </c>
      <c r="R11" s="20"/>
      <c r="S11" s="20">
        <v>0.13789700801243099</v>
      </c>
      <c r="T11" s="20">
        <v>0.16729998698603901</v>
      </c>
      <c r="U11" s="20"/>
      <c r="V11" s="20">
        <v>0.21092933579091999</v>
      </c>
      <c r="W11" s="20">
        <v>0.175652134695919</v>
      </c>
      <c r="X11" s="20">
        <v>7.7772461140339005E-2</v>
      </c>
      <c r="Y11" s="20">
        <v>0.12837746898555899</v>
      </c>
      <c r="Z11" s="20"/>
      <c r="AA11" s="20">
        <v>0.23404858066040701</v>
      </c>
      <c r="AB11" s="20">
        <v>0.15209574085743099</v>
      </c>
      <c r="AC11" s="20">
        <v>0.123732599942973</v>
      </c>
      <c r="AD11" s="20">
        <v>5.8571663046913199E-2</v>
      </c>
      <c r="AE11" s="20">
        <v>7.5279429250858995E-2</v>
      </c>
      <c r="AF11" s="20">
        <v>9.2755894327725602E-2</v>
      </c>
      <c r="AG11" s="20"/>
      <c r="AH11" s="20">
        <v>0.11756942182977199</v>
      </c>
      <c r="AI11" s="20">
        <v>8.9244794899871305E-2</v>
      </c>
      <c r="AJ11" s="20"/>
      <c r="AK11" s="20">
        <v>0.111935203047374</v>
      </c>
      <c r="AL11" s="20">
        <v>0.11028130995150801</v>
      </c>
      <c r="AM11" s="20"/>
      <c r="AN11" s="20">
        <v>0.12424862556578201</v>
      </c>
      <c r="AO11" s="20">
        <v>8.1769354241812101E-2</v>
      </c>
      <c r="AP11" s="20"/>
      <c r="AQ11" s="20">
        <v>0.10610049511484</v>
      </c>
      <c r="AR11" s="20">
        <v>0.15754674080166101</v>
      </c>
      <c r="AS11" s="20">
        <v>9.7504499382863194E-2</v>
      </c>
      <c r="AT11" s="20"/>
      <c r="AU11" s="20">
        <v>0.107899149117824</v>
      </c>
      <c r="AV11" s="20">
        <v>0.19793267430046299</v>
      </c>
      <c r="AW11" s="20"/>
      <c r="AX11" s="20">
        <v>0.129112084768325</v>
      </c>
      <c r="AY11" s="20">
        <v>0.17004175142175201</v>
      </c>
      <c r="AZ11" s="20"/>
      <c r="BA11" s="20">
        <v>0.10763493009717701</v>
      </c>
      <c r="BB11" s="20">
        <v>6.2420288408963097E-2</v>
      </c>
      <c r="BC11" s="20"/>
      <c r="BD11" s="20">
        <v>7.7579904614012402E-2</v>
      </c>
      <c r="BE11" s="20">
        <v>0.106652658629929</v>
      </c>
    </row>
    <row r="12" spans="2:57" x14ac:dyDescent="0.35">
      <c r="B12" s="21"/>
    </row>
    <row r="13" spans="2:57" x14ac:dyDescent="0.35">
      <c r="B13" t="s">
        <v>874</v>
      </c>
    </row>
    <row r="14" spans="2:57" x14ac:dyDescent="0.35">
      <c r="B14" t="s">
        <v>526</v>
      </c>
    </row>
    <row r="16" spans="2:57" x14ac:dyDescent="0.35">
      <c r="B16"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100-000000000000}">
  <dimension ref="B2:BE16"/>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650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ht="29" customHeight="1" x14ac:dyDescent="0.35">
      <c r="B9" s="19" t="s">
        <v>645</v>
      </c>
      <c r="C9" s="16">
        <v>0.13147142430577599</v>
      </c>
      <c r="D9" s="16">
        <v>0.19143755634498799</v>
      </c>
      <c r="E9" s="16">
        <v>7.5918165538014906E-2</v>
      </c>
      <c r="F9" s="16"/>
      <c r="G9" s="16">
        <v>0.16740892910244301</v>
      </c>
      <c r="H9" s="16">
        <v>0.17561489468720401</v>
      </c>
      <c r="I9" s="16">
        <v>0.199556720900646</v>
      </c>
      <c r="J9" s="16">
        <v>0.16676119095835101</v>
      </c>
      <c r="K9" s="16">
        <v>7.7318124135739699E-2</v>
      </c>
      <c r="L9" s="16">
        <v>3.6704773933903201E-2</v>
      </c>
      <c r="M9" s="16"/>
      <c r="N9" s="16">
        <v>8.7728689945984206E-2</v>
      </c>
      <c r="O9" s="16">
        <v>0.12621727338297101</v>
      </c>
      <c r="P9" s="16">
        <v>0.135149895153299</v>
      </c>
      <c r="Q9" s="16">
        <v>0.16135069808467001</v>
      </c>
      <c r="R9" s="16"/>
      <c r="S9" s="16">
        <v>0.13179962532096001</v>
      </c>
      <c r="T9" s="16">
        <v>0.13228836361558599</v>
      </c>
      <c r="U9" s="16"/>
      <c r="V9" s="16">
        <v>9.8234547269713798E-2</v>
      </c>
      <c r="W9" s="16">
        <v>0.16259488399500799</v>
      </c>
      <c r="X9" s="16">
        <v>0.112035531425641</v>
      </c>
      <c r="Y9" s="16">
        <v>0.18940412577735</v>
      </c>
      <c r="Z9" s="16"/>
      <c r="AA9" s="16">
        <v>0.12799217638857199</v>
      </c>
      <c r="AB9" s="16">
        <v>0.112654575184141</v>
      </c>
      <c r="AC9" s="16">
        <v>0.11437284512384201</v>
      </c>
      <c r="AD9" s="16">
        <v>0.15148296498114899</v>
      </c>
      <c r="AE9" s="16">
        <v>0.129149891074267</v>
      </c>
      <c r="AF9" s="16">
        <v>0.20807567399450499</v>
      </c>
      <c r="AG9" s="16"/>
      <c r="AH9" s="16">
        <v>0.12618083040516601</v>
      </c>
      <c r="AI9" s="16">
        <v>0.16445756596656499</v>
      </c>
      <c r="AJ9" s="16"/>
      <c r="AK9" s="16">
        <v>0.13540154293666901</v>
      </c>
      <c r="AL9" s="16">
        <v>0.15079413286823501</v>
      </c>
      <c r="AM9" s="16"/>
      <c r="AN9" s="16">
        <v>0.14143004862820099</v>
      </c>
      <c r="AO9" s="16">
        <v>0.15082127226459299</v>
      </c>
      <c r="AP9" s="16"/>
      <c r="AQ9" s="16">
        <v>0.13994320379043601</v>
      </c>
      <c r="AR9" s="16">
        <v>0.105515660122053</v>
      </c>
      <c r="AS9" s="16">
        <v>0.19627677203730901</v>
      </c>
      <c r="AT9" s="16"/>
      <c r="AU9" s="16">
        <v>0.137617209730235</v>
      </c>
      <c r="AV9" s="16">
        <v>0.12653454022823099</v>
      </c>
      <c r="AW9" s="16"/>
      <c r="AX9" s="16">
        <v>0.14744569645505101</v>
      </c>
      <c r="AY9" s="16">
        <v>6.5874702671481294E-2</v>
      </c>
      <c r="AZ9" s="16"/>
      <c r="BA9" s="16">
        <v>0.17888808973019199</v>
      </c>
      <c r="BB9" s="16">
        <v>0.21975082158961301</v>
      </c>
      <c r="BC9" s="16"/>
      <c r="BD9" s="16">
        <v>0.17911471192796399</v>
      </c>
      <c r="BE9" s="16">
        <v>0.12593419104585801</v>
      </c>
    </row>
    <row r="10" spans="2:57" ht="29" customHeight="1" x14ac:dyDescent="0.35">
      <c r="B10" s="19" t="s">
        <v>646</v>
      </c>
      <c r="C10" s="16">
        <v>0.74762396250071905</v>
      </c>
      <c r="D10" s="16">
        <v>0.70004122540546199</v>
      </c>
      <c r="E10" s="16">
        <v>0.79253923047546904</v>
      </c>
      <c r="F10" s="16"/>
      <c r="G10" s="16">
        <v>0.66027896201207803</v>
      </c>
      <c r="H10" s="16">
        <v>0.67466101533717504</v>
      </c>
      <c r="I10" s="16">
        <v>0.69972638628148698</v>
      </c>
      <c r="J10" s="16">
        <v>0.70165353187332102</v>
      </c>
      <c r="K10" s="16">
        <v>0.83012355242262004</v>
      </c>
      <c r="L10" s="16">
        <v>0.86653568996358699</v>
      </c>
      <c r="M10" s="16"/>
      <c r="N10" s="16">
        <v>0.81753088711803301</v>
      </c>
      <c r="O10" s="16">
        <v>0.74758707792538404</v>
      </c>
      <c r="P10" s="16">
        <v>0.72396949339536698</v>
      </c>
      <c r="Q10" s="16">
        <v>0.73577252245651703</v>
      </c>
      <c r="R10" s="16"/>
      <c r="S10" s="16">
        <v>0.75943698739182397</v>
      </c>
      <c r="T10" s="16">
        <v>0.73279546867354195</v>
      </c>
      <c r="U10" s="16"/>
      <c r="V10" s="16">
        <v>0.73994095385134695</v>
      </c>
      <c r="W10" s="16">
        <v>0.706571976635332</v>
      </c>
      <c r="X10" s="16">
        <v>0.810849115709255</v>
      </c>
      <c r="Y10" s="16">
        <v>0.71190312620267804</v>
      </c>
      <c r="Z10" s="16"/>
      <c r="AA10" s="16">
        <v>0.69015676748939103</v>
      </c>
      <c r="AB10" s="16">
        <v>0.78410102305714002</v>
      </c>
      <c r="AC10" s="16">
        <v>0.78363810413174595</v>
      </c>
      <c r="AD10" s="16">
        <v>0.77775159849318398</v>
      </c>
      <c r="AE10" s="16">
        <v>0.83857078054657797</v>
      </c>
      <c r="AF10" s="16">
        <v>0.67224517142701701</v>
      </c>
      <c r="AG10" s="16"/>
      <c r="AH10" s="16">
        <v>0.78618711151959397</v>
      </c>
      <c r="AI10" s="16">
        <v>0.76291946646770603</v>
      </c>
      <c r="AJ10" s="16"/>
      <c r="AK10" s="16">
        <v>0.78805944247817505</v>
      </c>
      <c r="AL10" s="16">
        <v>0.76375015241417499</v>
      </c>
      <c r="AM10" s="16"/>
      <c r="AN10" s="16">
        <v>0.77625820594518502</v>
      </c>
      <c r="AO10" s="16">
        <v>0.78404628919339103</v>
      </c>
      <c r="AP10" s="16"/>
      <c r="AQ10" s="16">
        <v>0.81395813200175504</v>
      </c>
      <c r="AR10" s="16">
        <v>0.76486972040976098</v>
      </c>
      <c r="AS10" s="16">
        <v>0.72898621337484504</v>
      </c>
      <c r="AT10" s="16"/>
      <c r="AU10" s="16">
        <v>0.77375963144670601</v>
      </c>
      <c r="AV10" s="16">
        <v>0.72229954638626903</v>
      </c>
      <c r="AW10" s="16"/>
      <c r="AX10" s="16">
        <v>0.75579099959595697</v>
      </c>
      <c r="AY10" s="16">
        <v>0.80615072961581902</v>
      </c>
      <c r="AZ10" s="16"/>
      <c r="BA10" s="16">
        <v>0.73646001778289105</v>
      </c>
      <c r="BB10" s="16">
        <v>0.73206736591919996</v>
      </c>
      <c r="BC10" s="16"/>
      <c r="BD10" s="16">
        <v>0.75596936866259401</v>
      </c>
      <c r="BE10" s="16">
        <v>0.79010479637086495</v>
      </c>
    </row>
    <row r="11" spans="2:57" x14ac:dyDescent="0.35">
      <c r="B11" s="19" t="s">
        <v>89</v>
      </c>
      <c r="C11" s="20">
        <v>0.120904613193505</v>
      </c>
      <c r="D11" s="20">
        <v>0.108521218249549</v>
      </c>
      <c r="E11" s="20">
        <v>0.13154260398651599</v>
      </c>
      <c r="F11" s="20"/>
      <c r="G11" s="20">
        <v>0.17231210888547899</v>
      </c>
      <c r="H11" s="20">
        <v>0.149724089975622</v>
      </c>
      <c r="I11" s="20">
        <v>0.100716892817867</v>
      </c>
      <c r="J11" s="20">
        <v>0.13158527716832799</v>
      </c>
      <c r="K11" s="20">
        <v>9.2558323441639903E-2</v>
      </c>
      <c r="L11" s="20">
        <v>9.6759536102510202E-2</v>
      </c>
      <c r="M11" s="20"/>
      <c r="N11" s="20">
        <v>9.4740422935982602E-2</v>
      </c>
      <c r="O11" s="20">
        <v>0.12619564869164501</v>
      </c>
      <c r="P11" s="20">
        <v>0.14088061145133399</v>
      </c>
      <c r="Q11" s="20">
        <v>0.102876779458812</v>
      </c>
      <c r="R11" s="20"/>
      <c r="S11" s="20">
        <v>0.108763387287216</v>
      </c>
      <c r="T11" s="20">
        <v>0.134916167710873</v>
      </c>
      <c r="U11" s="20"/>
      <c r="V11" s="20">
        <v>0.16182449887893899</v>
      </c>
      <c r="W11" s="20">
        <v>0.13083313936966001</v>
      </c>
      <c r="X11" s="20">
        <v>7.7115352865104195E-2</v>
      </c>
      <c r="Y11" s="20">
        <v>9.8692748019971605E-2</v>
      </c>
      <c r="Z11" s="20"/>
      <c r="AA11" s="20">
        <v>0.181851056122038</v>
      </c>
      <c r="AB11" s="20">
        <v>0.103244401758718</v>
      </c>
      <c r="AC11" s="20">
        <v>0.101989050744412</v>
      </c>
      <c r="AD11" s="20">
        <v>7.07654365256674E-2</v>
      </c>
      <c r="AE11" s="20">
        <v>3.22793283791541E-2</v>
      </c>
      <c r="AF11" s="20">
        <v>0.119679154578478</v>
      </c>
      <c r="AG11" s="20"/>
      <c r="AH11" s="20">
        <v>8.7632058075239702E-2</v>
      </c>
      <c r="AI11" s="20">
        <v>7.2622967565728697E-2</v>
      </c>
      <c r="AJ11" s="20"/>
      <c r="AK11" s="20">
        <v>7.6539014585156204E-2</v>
      </c>
      <c r="AL11" s="20">
        <v>8.5455714717589504E-2</v>
      </c>
      <c r="AM11" s="20"/>
      <c r="AN11" s="20">
        <v>8.2311745426613403E-2</v>
      </c>
      <c r="AO11" s="20">
        <v>6.5132438542015905E-2</v>
      </c>
      <c r="AP11" s="20"/>
      <c r="AQ11" s="20">
        <v>4.60986642078084E-2</v>
      </c>
      <c r="AR11" s="20">
        <v>0.129614619468186</v>
      </c>
      <c r="AS11" s="20">
        <v>7.4737014587846595E-2</v>
      </c>
      <c r="AT11" s="20"/>
      <c r="AU11" s="20">
        <v>8.8623158823059003E-2</v>
      </c>
      <c r="AV11" s="20">
        <v>0.15116591338550001</v>
      </c>
      <c r="AW11" s="20"/>
      <c r="AX11" s="20">
        <v>9.67633039489917E-2</v>
      </c>
      <c r="AY11" s="20">
        <v>0.12797456771269999</v>
      </c>
      <c r="AZ11" s="20"/>
      <c r="BA11" s="20">
        <v>8.46518924869165E-2</v>
      </c>
      <c r="BB11" s="20">
        <v>4.8181812491187199E-2</v>
      </c>
      <c r="BC11" s="20"/>
      <c r="BD11" s="20">
        <v>6.4915919409442302E-2</v>
      </c>
      <c r="BE11" s="20">
        <v>8.3961012583278094E-2</v>
      </c>
    </row>
    <row r="12" spans="2:57" x14ac:dyDescent="0.35">
      <c r="B12" s="21"/>
    </row>
    <row r="13" spans="2:57" x14ac:dyDescent="0.35">
      <c r="B13" t="s">
        <v>874</v>
      </c>
    </row>
    <row r="14" spans="2:57" x14ac:dyDescent="0.35">
      <c r="B14" t="s">
        <v>526</v>
      </c>
    </row>
    <row r="16" spans="2:57" x14ac:dyDescent="0.35">
      <c r="B16"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200-000000000000}">
  <dimension ref="B2:BE16"/>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651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ht="29" customHeight="1" x14ac:dyDescent="0.35">
      <c r="B9" s="19" t="s">
        <v>645</v>
      </c>
      <c r="C9" s="16">
        <v>0.26567529269625001</v>
      </c>
      <c r="D9" s="16">
        <v>0.33318642511674101</v>
      </c>
      <c r="E9" s="16">
        <v>0.19909069297592499</v>
      </c>
      <c r="F9" s="16"/>
      <c r="G9" s="16">
        <v>0.358092960325814</v>
      </c>
      <c r="H9" s="16">
        <v>0.30502512808344401</v>
      </c>
      <c r="I9" s="16">
        <v>0.345167351652438</v>
      </c>
      <c r="J9" s="16">
        <v>0.25594352908779699</v>
      </c>
      <c r="K9" s="16">
        <v>0.173392468667111</v>
      </c>
      <c r="L9" s="16">
        <v>0.19755964591330299</v>
      </c>
      <c r="M9" s="16"/>
      <c r="N9" s="16">
        <v>0.28476822677399399</v>
      </c>
      <c r="O9" s="16">
        <v>0.25377620582261301</v>
      </c>
      <c r="P9" s="16">
        <v>0.221906203259844</v>
      </c>
      <c r="Q9" s="16">
        <v>0.33272359979592903</v>
      </c>
      <c r="R9" s="16"/>
      <c r="S9" s="16">
        <v>0.27647503058261402</v>
      </c>
      <c r="T9" s="16">
        <v>0.25202131025675001</v>
      </c>
      <c r="U9" s="16"/>
      <c r="V9" s="16">
        <v>0.202126341448294</v>
      </c>
      <c r="W9" s="16">
        <v>0.26945286537056401</v>
      </c>
      <c r="X9" s="16">
        <v>0.30469174933785798</v>
      </c>
      <c r="Y9" s="16">
        <v>0.33380085351839101</v>
      </c>
      <c r="Z9" s="16"/>
      <c r="AA9" s="16">
        <v>0.21174529789261901</v>
      </c>
      <c r="AB9" s="16">
        <v>0.24391727537112801</v>
      </c>
      <c r="AC9" s="16">
        <v>0.22301496253129799</v>
      </c>
      <c r="AD9" s="16">
        <v>0.33341874079450701</v>
      </c>
      <c r="AE9" s="16">
        <v>0.38287373829550603</v>
      </c>
      <c r="AF9" s="16">
        <v>0.398777289126793</v>
      </c>
      <c r="AG9" s="16"/>
      <c r="AH9" s="16">
        <v>0.29673480004792402</v>
      </c>
      <c r="AI9" s="16">
        <v>0.28298201018549501</v>
      </c>
      <c r="AJ9" s="16"/>
      <c r="AK9" s="16">
        <v>0.26532423036335001</v>
      </c>
      <c r="AL9" s="16">
        <v>0.26118149331513701</v>
      </c>
      <c r="AM9" s="16"/>
      <c r="AN9" s="16">
        <v>0.29876391469347102</v>
      </c>
      <c r="AO9" s="16">
        <v>0.32457571207873798</v>
      </c>
      <c r="AP9" s="16"/>
      <c r="AQ9" s="16">
        <v>0.32364277820188198</v>
      </c>
      <c r="AR9" s="16">
        <v>0.226218470355356</v>
      </c>
      <c r="AS9" s="16">
        <v>0.33326800137740298</v>
      </c>
      <c r="AT9" s="16"/>
      <c r="AU9" s="16">
        <v>0.27152964373914901</v>
      </c>
      <c r="AV9" s="16">
        <v>0.25837884427736901</v>
      </c>
      <c r="AW9" s="16"/>
      <c r="AX9" s="16">
        <v>0.300228680857617</v>
      </c>
      <c r="AY9" s="16">
        <v>0.146071585871594</v>
      </c>
      <c r="AZ9" s="16"/>
      <c r="BA9" s="16">
        <v>0.38387631846376302</v>
      </c>
      <c r="BB9" s="16">
        <v>0.36978378125243999</v>
      </c>
      <c r="BC9" s="16"/>
      <c r="BD9" s="16">
        <v>0.33182663022837999</v>
      </c>
      <c r="BE9" s="16">
        <v>0.305107704235275</v>
      </c>
    </row>
    <row r="10" spans="2:57" ht="29" customHeight="1" x14ac:dyDescent="0.35">
      <c r="B10" s="19" t="s">
        <v>646</v>
      </c>
      <c r="C10" s="16">
        <v>0.56131203793714401</v>
      </c>
      <c r="D10" s="16">
        <v>0.53796193939111303</v>
      </c>
      <c r="E10" s="16">
        <v>0.58663943767878102</v>
      </c>
      <c r="F10" s="16"/>
      <c r="G10" s="16">
        <v>0.41550540772772598</v>
      </c>
      <c r="H10" s="16">
        <v>0.48181250895514399</v>
      </c>
      <c r="I10" s="16">
        <v>0.493885279128503</v>
      </c>
      <c r="J10" s="16">
        <v>0.56425417608292505</v>
      </c>
      <c r="K10" s="16">
        <v>0.68781593228108695</v>
      </c>
      <c r="L10" s="16">
        <v>0.66300170611596099</v>
      </c>
      <c r="M10" s="16"/>
      <c r="N10" s="16">
        <v>0.56197280004669004</v>
      </c>
      <c r="O10" s="16">
        <v>0.60571331930662897</v>
      </c>
      <c r="P10" s="16">
        <v>0.57739669051706199</v>
      </c>
      <c r="Q10" s="16">
        <v>0.49632605308525002</v>
      </c>
      <c r="R10" s="16"/>
      <c r="S10" s="16">
        <v>0.57059835122136104</v>
      </c>
      <c r="T10" s="16">
        <v>0.55181655641082406</v>
      </c>
      <c r="U10" s="16"/>
      <c r="V10" s="16">
        <v>0.59350343888254797</v>
      </c>
      <c r="W10" s="16">
        <v>0.52254053418686996</v>
      </c>
      <c r="X10" s="16">
        <v>0.58623729651414802</v>
      </c>
      <c r="Y10" s="16">
        <v>0.53782167749605003</v>
      </c>
      <c r="Z10" s="16"/>
      <c r="AA10" s="16">
        <v>0.54630433104269305</v>
      </c>
      <c r="AB10" s="16">
        <v>0.59923434095840999</v>
      </c>
      <c r="AC10" s="16">
        <v>0.59815523771440404</v>
      </c>
      <c r="AD10" s="16">
        <v>0.55236894070618303</v>
      </c>
      <c r="AE10" s="16">
        <v>0.53214674035988396</v>
      </c>
      <c r="AF10" s="16">
        <v>0.56013214016000301</v>
      </c>
      <c r="AG10" s="16"/>
      <c r="AH10" s="16">
        <v>0.57433232656094102</v>
      </c>
      <c r="AI10" s="16">
        <v>0.60438744795129995</v>
      </c>
      <c r="AJ10" s="16"/>
      <c r="AK10" s="16">
        <v>0.60286963171612296</v>
      </c>
      <c r="AL10" s="16">
        <v>0.59413288763566796</v>
      </c>
      <c r="AM10" s="16"/>
      <c r="AN10" s="16">
        <v>0.57401134894116002</v>
      </c>
      <c r="AO10" s="16">
        <v>0.56799708430911999</v>
      </c>
      <c r="AP10" s="16"/>
      <c r="AQ10" s="16">
        <v>0.57166284423672098</v>
      </c>
      <c r="AR10" s="16">
        <v>0.58674264232974105</v>
      </c>
      <c r="AS10" s="16">
        <v>0.55839722686721405</v>
      </c>
      <c r="AT10" s="16"/>
      <c r="AU10" s="16">
        <v>0.574057086360236</v>
      </c>
      <c r="AV10" s="16">
        <v>0.55354293704108004</v>
      </c>
      <c r="AW10" s="16"/>
      <c r="AX10" s="16">
        <v>0.54914941164767095</v>
      </c>
      <c r="AY10" s="16">
        <v>0.69534325486516901</v>
      </c>
      <c r="AZ10" s="16"/>
      <c r="BA10" s="16">
        <v>0.50034355257178598</v>
      </c>
      <c r="BB10" s="16">
        <v>0.53245762999170598</v>
      </c>
      <c r="BC10" s="16"/>
      <c r="BD10" s="16">
        <v>0.55413135955627402</v>
      </c>
      <c r="BE10" s="16">
        <v>0.605678721783103</v>
      </c>
    </row>
    <row r="11" spans="2:57" x14ac:dyDescent="0.35">
      <c r="B11" s="19" t="s">
        <v>89</v>
      </c>
      <c r="C11" s="20">
        <v>0.173012669366606</v>
      </c>
      <c r="D11" s="20">
        <v>0.12885163549214601</v>
      </c>
      <c r="E11" s="20">
        <v>0.21426986934529399</v>
      </c>
      <c r="F11" s="20"/>
      <c r="G11" s="20">
        <v>0.22640163194646001</v>
      </c>
      <c r="H11" s="20">
        <v>0.213162362961412</v>
      </c>
      <c r="I11" s="20">
        <v>0.160947369219059</v>
      </c>
      <c r="J11" s="20">
        <v>0.17980229482927801</v>
      </c>
      <c r="K11" s="20">
        <v>0.13879159905180299</v>
      </c>
      <c r="L11" s="20">
        <v>0.13943864797073499</v>
      </c>
      <c r="M11" s="20"/>
      <c r="N11" s="20">
        <v>0.153258973179317</v>
      </c>
      <c r="O11" s="20">
        <v>0.14051047487075799</v>
      </c>
      <c r="P11" s="20">
        <v>0.200697106223093</v>
      </c>
      <c r="Q11" s="20">
        <v>0.17095034711882001</v>
      </c>
      <c r="R11" s="20"/>
      <c r="S11" s="20">
        <v>0.15292661819602499</v>
      </c>
      <c r="T11" s="20">
        <v>0.19616213333242599</v>
      </c>
      <c r="U11" s="20"/>
      <c r="V11" s="20">
        <v>0.204370219669158</v>
      </c>
      <c r="W11" s="20">
        <v>0.208006600442566</v>
      </c>
      <c r="X11" s="20">
        <v>0.109070954147993</v>
      </c>
      <c r="Y11" s="20">
        <v>0.12837746898555899</v>
      </c>
      <c r="Z11" s="20"/>
      <c r="AA11" s="20">
        <v>0.241950371064688</v>
      </c>
      <c r="AB11" s="20">
        <v>0.156848383670462</v>
      </c>
      <c r="AC11" s="20">
        <v>0.178829799754298</v>
      </c>
      <c r="AD11" s="20">
        <v>0.11421231849931</v>
      </c>
      <c r="AE11" s="20">
        <v>8.4979521344609898E-2</v>
      </c>
      <c r="AF11" s="20">
        <v>4.1090570713204697E-2</v>
      </c>
      <c r="AG11" s="20"/>
      <c r="AH11" s="20">
        <v>0.12893287339113599</v>
      </c>
      <c r="AI11" s="20">
        <v>0.11263054186320499</v>
      </c>
      <c r="AJ11" s="20"/>
      <c r="AK11" s="20">
        <v>0.13180613792052701</v>
      </c>
      <c r="AL11" s="20">
        <v>0.144685619049195</v>
      </c>
      <c r="AM11" s="20"/>
      <c r="AN11" s="20">
        <v>0.12722473636536899</v>
      </c>
      <c r="AO11" s="20">
        <v>0.107427203612143</v>
      </c>
      <c r="AP11" s="20"/>
      <c r="AQ11" s="20">
        <v>0.104694377561398</v>
      </c>
      <c r="AR11" s="20">
        <v>0.18703888731490201</v>
      </c>
      <c r="AS11" s="20">
        <v>0.108334771755383</v>
      </c>
      <c r="AT11" s="20"/>
      <c r="AU11" s="20">
        <v>0.15441326990061499</v>
      </c>
      <c r="AV11" s="20">
        <v>0.188078218681551</v>
      </c>
      <c r="AW11" s="20"/>
      <c r="AX11" s="20">
        <v>0.15062190749471199</v>
      </c>
      <c r="AY11" s="20">
        <v>0.15858515926323699</v>
      </c>
      <c r="AZ11" s="20"/>
      <c r="BA11" s="20">
        <v>0.115780128964451</v>
      </c>
      <c r="BB11" s="20">
        <v>9.7758588755854206E-2</v>
      </c>
      <c r="BC11" s="20"/>
      <c r="BD11" s="20">
        <v>0.114042010215346</v>
      </c>
      <c r="BE11" s="20">
        <v>8.9213573981621594E-2</v>
      </c>
    </row>
    <row r="12" spans="2:57" x14ac:dyDescent="0.35">
      <c r="B12" s="21"/>
    </row>
    <row r="13" spans="2:57" x14ac:dyDescent="0.35">
      <c r="B13" t="s">
        <v>874</v>
      </c>
    </row>
    <row r="14" spans="2:57" x14ac:dyDescent="0.35">
      <c r="B14" t="s">
        <v>526</v>
      </c>
    </row>
    <row r="16" spans="2:57" x14ac:dyDescent="0.35">
      <c r="B16"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300-000000000000}">
  <dimension ref="B2:BE16"/>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652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ht="29" customHeight="1" x14ac:dyDescent="0.35">
      <c r="B9" s="19" t="s">
        <v>645</v>
      </c>
      <c r="C9" s="16">
        <v>0.213513033099102</v>
      </c>
      <c r="D9" s="16">
        <v>0.279338826963347</v>
      </c>
      <c r="E9" s="16">
        <v>0.14929439403946801</v>
      </c>
      <c r="F9" s="16"/>
      <c r="G9" s="16">
        <v>0.23538657757988701</v>
      </c>
      <c r="H9" s="16">
        <v>0.26242036631694898</v>
      </c>
      <c r="I9" s="16">
        <v>0.26871531697404899</v>
      </c>
      <c r="J9" s="16">
        <v>0.25444174358239602</v>
      </c>
      <c r="K9" s="16">
        <v>0.16422031631452</v>
      </c>
      <c r="L9" s="16">
        <v>0.124743394941389</v>
      </c>
      <c r="M9" s="16"/>
      <c r="N9" s="16">
        <v>0.200380944765472</v>
      </c>
      <c r="O9" s="16">
        <v>0.19475207476206</v>
      </c>
      <c r="P9" s="16">
        <v>0.18204595197586801</v>
      </c>
      <c r="Q9" s="16">
        <v>0.28977106384123602</v>
      </c>
      <c r="R9" s="16"/>
      <c r="S9" s="16">
        <v>0.23358279693123901</v>
      </c>
      <c r="T9" s="16">
        <v>0.185341761305376</v>
      </c>
      <c r="U9" s="16"/>
      <c r="V9" s="16">
        <v>0.16462716230500701</v>
      </c>
      <c r="W9" s="16">
        <v>0.202642098526572</v>
      </c>
      <c r="X9" s="16">
        <v>0.252649127612188</v>
      </c>
      <c r="Y9" s="16">
        <v>0.322286626185465</v>
      </c>
      <c r="Z9" s="16"/>
      <c r="AA9" s="16">
        <v>0.16666927508562401</v>
      </c>
      <c r="AB9" s="16">
        <v>0.21110275257397201</v>
      </c>
      <c r="AC9" s="16">
        <v>0.12623385783574601</v>
      </c>
      <c r="AD9" s="16">
        <v>0.25436977498513202</v>
      </c>
      <c r="AE9" s="16">
        <v>0.336796707806652</v>
      </c>
      <c r="AF9" s="16">
        <v>0.45491568218085199</v>
      </c>
      <c r="AG9" s="16"/>
      <c r="AH9" s="16">
        <v>0.24849555758460401</v>
      </c>
      <c r="AI9" s="16">
        <v>0.21232076090610799</v>
      </c>
      <c r="AJ9" s="16"/>
      <c r="AK9" s="16">
        <v>0.23705062089069501</v>
      </c>
      <c r="AL9" s="16">
        <v>0.209274818815192</v>
      </c>
      <c r="AM9" s="16"/>
      <c r="AN9" s="16">
        <v>0.25255326886777602</v>
      </c>
      <c r="AO9" s="16">
        <v>0.23210390256851199</v>
      </c>
      <c r="AP9" s="16"/>
      <c r="AQ9" s="16">
        <v>0.23883180914539001</v>
      </c>
      <c r="AR9" s="16">
        <v>0.186682030685456</v>
      </c>
      <c r="AS9" s="16">
        <v>0.27134712881575801</v>
      </c>
      <c r="AT9" s="16"/>
      <c r="AU9" s="16">
        <v>0.22290756489420799</v>
      </c>
      <c r="AV9" s="16">
        <v>0.206185696635142</v>
      </c>
      <c r="AW9" s="16"/>
      <c r="AX9" s="16">
        <v>0.235954649521881</v>
      </c>
      <c r="AY9" s="16">
        <v>0.14850908994905099</v>
      </c>
      <c r="AZ9" s="16"/>
      <c r="BA9" s="16">
        <v>0.30845604529694098</v>
      </c>
      <c r="BB9" s="16">
        <v>0.25393118131869502</v>
      </c>
      <c r="BC9" s="16"/>
      <c r="BD9" s="16">
        <v>0.25748365439943199</v>
      </c>
      <c r="BE9" s="16">
        <v>0.24632348392515399</v>
      </c>
    </row>
    <row r="10" spans="2:57" ht="29" customHeight="1" x14ac:dyDescent="0.35">
      <c r="B10" s="19" t="s">
        <v>646</v>
      </c>
      <c r="C10" s="16">
        <v>0.62207892660876796</v>
      </c>
      <c r="D10" s="16">
        <v>0.60148769331770002</v>
      </c>
      <c r="E10" s="16">
        <v>0.64410641330319995</v>
      </c>
      <c r="F10" s="16"/>
      <c r="G10" s="16">
        <v>0.52891661813993196</v>
      </c>
      <c r="H10" s="16">
        <v>0.52228002421568298</v>
      </c>
      <c r="I10" s="16">
        <v>0.58948335097093096</v>
      </c>
      <c r="J10" s="16">
        <v>0.57442576116872102</v>
      </c>
      <c r="K10" s="16">
        <v>0.70640365044624198</v>
      </c>
      <c r="L10" s="16">
        <v>0.75499104748554502</v>
      </c>
      <c r="M10" s="16"/>
      <c r="N10" s="16">
        <v>0.68347229833685696</v>
      </c>
      <c r="O10" s="16">
        <v>0.64963431873819399</v>
      </c>
      <c r="P10" s="16">
        <v>0.61206007345615698</v>
      </c>
      <c r="Q10" s="16">
        <v>0.57036365927378196</v>
      </c>
      <c r="R10" s="16"/>
      <c r="S10" s="16">
        <v>0.60291423683937695</v>
      </c>
      <c r="T10" s="16">
        <v>0.65614745536364105</v>
      </c>
      <c r="U10" s="16"/>
      <c r="V10" s="16">
        <v>0.63072586581414003</v>
      </c>
      <c r="W10" s="16">
        <v>0.60927618569907604</v>
      </c>
      <c r="X10" s="16">
        <v>0.64310744382373197</v>
      </c>
      <c r="Y10" s="16">
        <v>0.53766608204543398</v>
      </c>
      <c r="Z10" s="16"/>
      <c r="AA10" s="16">
        <v>0.61575729633739495</v>
      </c>
      <c r="AB10" s="16">
        <v>0.62445373455965303</v>
      </c>
      <c r="AC10" s="16">
        <v>0.71971930017192998</v>
      </c>
      <c r="AD10" s="16">
        <v>0.62084688388285003</v>
      </c>
      <c r="AE10" s="16">
        <v>0.59733230812552096</v>
      </c>
      <c r="AF10" s="16">
        <v>0.457723924764733</v>
      </c>
      <c r="AG10" s="16"/>
      <c r="AH10" s="16">
        <v>0.61708999917102603</v>
      </c>
      <c r="AI10" s="16">
        <v>0.67807327653114302</v>
      </c>
      <c r="AJ10" s="16"/>
      <c r="AK10" s="16">
        <v>0.64433358833490795</v>
      </c>
      <c r="AL10" s="16">
        <v>0.67018715493342895</v>
      </c>
      <c r="AM10" s="16"/>
      <c r="AN10" s="16">
        <v>0.628880930510886</v>
      </c>
      <c r="AO10" s="16">
        <v>0.67570587000818405</v>
      </c>
      <c r="AP10" s="16"/>
      <c r="AQ10" s="16">
        <v>0.63165806499638999</v>
      </c>
      <c r="AR10" s="16">
        <v>0.644856911149715</v>
      </c>
      <c r="AS10" s="16">
        <v>0.62627469994085605</v>
      </c>
      <c r="AT10" s="16"/>
      <c r="AU10" s="16">
        <v>0.63013792127747104</v>
      </c>
      <c r="AV10" s="16">
        <v>0.61584003370867302</v>
      </c>
      <c r="AW10" s="16"/>
      <c r="AX10" s="16">
        <v>0.62391938648857304</v>
      </c>
      <c r="AY10" s="16">
        <v>0.68557642625019599</v>
      </c>
      <c r="AZ10" s="16"/>
      <c r="BA10" s="16">
        <v>0.59238623688808401</v>
      </c>
      <c r="BB10" s="16">
        <v>0.67949073042344599</v>
      </c>
      <c r="BC10" s="16"/>
      <c r="BD10" s="16">
        <v>0.62756139667917799</v>
      </c>
      <c r="BE10" s="16">
        <v>0.65439082364175505</v>
      </c>
    </row>
    <row r="11" spans="2:57" x14ac:dyDescent="0.35">
      <c r="B11" s="19" t="s">
        <v>89</v>
      </c>
      <c r="C11" s="20">
        <v>0.16440804029212999</v>
      </c>
      <c r="D11" s="20">
        <v>0.11917347971895299</v>
      </c>
      <c r="E11" s="20">
        <v>0.20659919265733201</v>
      </c>
      <c r="F11" s="20"/>
      <c r="G11" s="20">
        <v>0.235696804280181</v>
      </c>
      <c r="H11" s="20">
        <v>0.21529960946736801</v>
      </c>
      <c r="I11" s="20">
        <v>0.14180133205501999</v>
      </c>
      <c r="J11" s="20">
        <v>0.17113249524888199</v>
      </c>
      <c r="K11" s="20">
        <v>0.12937603323923799</v>
      </c>
      <c r="L11" s="20">
        <v>0.12026555757306499</v>
      </c>
      <c r="M11" s="20"/>
      <c r="N11" s="20">
        <v>0.11614675689767</v>
      </c>
      <c r="O11" s="20">
        <v>0.15561360649974601</v>
      </c>
      <c r="P11" s="20">
        <v>0.20589397456797401</v>
      </c>
      <c r="Q11" s="20">
        <v>0.13986527688498099</v>
      </c>
      <c r="R11" s="20"/>
      <c r="S11" s="20">
        <v>0.16350296622938501</v>
      </c>
      <c r="T11" s="20">
        <v>0.15851078333098301</v>
      </c>
      <c r="U11" s="20"/>
      <c r="V11" s="20">
        <v>0.20464697188085301</v>
      </c>
      <c r="W11" s="20">
        <v>0.18808171577435201</v>
      </c>
      <c r="X11" s="20">
        <v>0.10424342856408</v>
      </c>
      <c r="Y11" s="20">
        <v>0.140047291769101</v>
      </c>
      <c r="Z11" s="20"/>
      <c r="AA11" s="20">
        <v>0.217573428576982</v>
      </c>
      <c r="AB11" s="20">
        <v>0.16444351286637501</v>
      </c>
      <c r="AC11" s="20">
        <v>0.15404684199232399</v>
      </c>
      <c r="AD11" s="20">
        <v>0.124783341132019</v>
      </c>
      <c r="AE11" s="20">
        <v>6.5870984067827501E-2</v>
      </c>
      <c r="AF11" s="20">
        <v>8.7360393054414398E-2</v>
      </c>
      <c r="AG11" s="20"/>
      <c r="AH11" s="20">
        <v>0.13441444324436999</v>
      </c>
      <c r="AI11" s="20">
        <v>0.109605962562749</v>
      </c>
      <c r="AJ11" s="20"/>
      <c r="AK11" s="20">
        <v>0.118615790774398</v>
      </c>
      <c r="AL11" s="20">
        <v>0.12053802625137899</v>
      </c>
      <c r="AM11" s="20"/>
      <c r="AN11" s="20">
        <v>0.11856580062133799</v>
      </c>
      <c r="AO11" s="20">
        <v>9.2190227423303905E-2</v>
      </c>
      <c r="AP11" s="20"/>
      <c r="AQ11" s="20">
        <v>0.12951012585822</v>
      </c>
      <c r="AR11" s="20">
        <v>0.16846105816482901</v>
      </c>
      <c r="AS11" s="20">
        <v>0.102378171243386</v>
      </c>
      <c r="AT11" s="20"/>
      <c r="AU11" s="20">
        <v>0.146954513828321</v>
      </c>
      <c r="AV11" s="20">
        <v>0.17797426965618501</v>
      </c>
      <c r="AW11" s="20"/>
      <c r="AX11" s="20">
        <v>0.14012596398954599</v>
      </c>
      <c r="AY11" s="20">
        <v>0.16591448380075199</v>
      </c>
      <c r="AZ11" s="20"/>
      <c r="BA11" s="20">
        <v>9.9157717814975094E-2</v>
      </c>
      <c r="BB11" s="20">
        <v>6.6578088257859103E-2</v>
      </c>
      <c r="BC11" s="20"/>
      <c r="BD11" s="20">
        <v>0.11495494892138999</v>
      </c>
      <c r="BE11" s="20">
        <v>9.9285692433090905E-2</v>
      </c>
    </row>
    <row r="12" spans="2:57" x14ac:dyDescent="0.35">
      <c r="B12" s="21"/>
    </row>
    <row r="13" spans="2:57" x14ac:dyDescent="0.35">
      <c r="B13" t="s">
        <v>874</v>
      </c>
    </row>
    <row r="14" spans="2:57" x14ac:dyDescent="0.35">
      <c r="B14" t="s">
        <v>526</v>
      </c>
    </row>
    <row r="16" spans="2:57" x14ac:dyDescent="0.35">
      <c r="B16"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400-000000000000}">
  <dimension ref="B2:BE16"/>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653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ht="29" customHeight="1" x14ac:dyDescent="0.35">
      <c r="B9" s="19" t="s">
        <v>645</v>
      </c>
      <c r="C9" s="16">
        <v>0.244279253562773</v>
      </c>
      <c r="D9" s="16">
        <v>0.29895547784331</v>
      </c>
      <c r="E9" s="16">
        <v>0.18965039573501799</v>
      </c>
      <c r="F9" s="16"/>
      <c r="G9" s="16">
        <v>0.37360099003326602</v>
      </c>
      <c r="H9" s="16">
        <v>0.27491375959964098</v>
      </c>
      <c r="I9" s="16">
        <v>0.25798376419710101</v>
      </c>
      <c r="J9" s="16">
        <v>0.237199851044615</v>
      </c>
      <c r="K9" s="16">
        <v>0.205826853699422</v>
      </c>
      <c r="L9" s="16">
        <v>0.16867207598384601</v>
      </c>
      <c r="M9" s="16"/>
      <c r="N9" s="16">
        <v>0.25368457191199401</v>
      </c>
      <c r="O9" s="16">
        <v>0.22804880893510299</v>
      </c>
      <c r="P9" s="16">
        <v>0.186739394983894</v>
      </c>
      <c r="Q9" s="16">
        <v>0.34413280096801202</v>
      </c>
      <c r="R9" s="16"/>
      <c r="S9" s="16">
        <v>0.25576871503811299</v>
      </c>
      <c r="T9" s="16">
        <v>0.22937027984781999</v>
      </c>
      <c r="U9" s="16"/>
      <c r="V9" s="16">
        <v>0.17709425433846601</v>
      </c>
      <c r="W9" s="16">
        <v>0.24153000410991601</v>
      </c>
      <c r="X9" s="16">
        <v>0.28590665388491698</v>
      </c>
      <c r="Y9" s="16">
        <v>0.37204938838649299</v>
      </c>
      <c r="Z9" s="16"/>
      <c r="AA9" s="16">
        <v>0.16990373375548301</v>
      </c>
      <c r="AB9" s="16">
        <v>0.23723416144117701</v>
      </c>
      <c r="AC9" s="16">
        <v>0.239995510554943</v>
      </c>
      <c r="AD9" s="16">
        <v>0.307892924354841</v>
      </c>
      <c r="AE9" s="16">
        <v>0.35385229181163702</v>
      </c>
      <c r="AF9" s="16">
        <v>0.47914202179205401</v>
      </c>
      <c r="AG9" s="16"/>
      <c r="AH9" s="16">
        <v>0.289021195549926</v>
      </c>
      <c r="AI9" s="16">
        <v>0.22903908503092099</v>
      </c>
      <c r="AJ9" s="16"/>
      <c r="AK9" s="16">
        <v>0.26859435230638201</v>
      </c>
      <c r="AL9" s="16">
        <v>0.22683545041703401</v>
      </c>
      <c r="AM9" s="16"/>
      <c r="AN9" s="16">
        <v>0.28970916941323399</v>
      </c>
      <c r="AO9" s="16">
        <v>0.26769001690546401</v>
      </c>
      <c r="AP9" s="16"/>
      <c r="AQ9" s="16">
        <v>0.32218705801585501</v>
      </c>
      <c r="AR9" s="16">
        <v>0.19562090763527501</v>
      </c>
      <c r="AS9" s="16">
        <v>0.29743589772387402</v>
      </c>
      <c r="AT9" s="16"/>
      <c r="AU9" s="16">
        <v>0.25965404912613699</v>
      </c>
      <c r="AV9" s="16">
        <v>0.230449696179331</v>
      </c>
      <c r="AW9" s="16"/>
      <c r="AX9" s="16">
        <v>0.27103118686565197</v>
      </c>
      <c r="AY9" s="16">
        <v>0.13540471957032801</v>
      </c>
      <c r="AZ9" s="16"/>
      <c r="BA9" s="16">
        <v>0.33505611333729601</v>
      </c>
      <c r="BB9" s="16">
        <v>0.37841387593076298</v>
      </c>
      <c r="BC9" s="16"/>
      <c r="BD9" s="16">
        <v>0.28562184643241401</v>
      </c>
      <c r="BE9" s="16">
        <v>0.27913198823854701</v>
      </c>
    </row>
    <row r="10" spans="2:57" ht="29" customHeight="1" x14ac:dyDescent="0.35">
      <c r="B10" s="19" t="s">
        <v>646</v>
      </c>
      <c r="C10" s="16">
        <v>0.58531415486678096</v>
      </c>
      <c r="D10" s="16">
        <v>0.554758587950965</v>
      </c>
      <c r="E10" s="16">
        <v>0.61994219090045399</v>
      </c>
      <c r="F10" s="16"/>
      <c r="G10" s="16">
        <v>0.39216541058430099</v>
      </c>
      <c r="H10" s="16">
        <v>0.46879225011264802</v>
      </c>
      <c r="I10" s="16">
        <v>0.60808821839667104</v>
      </c>
      <c r="J10" s="16">
        <v>0.57153666537763703</v>
      </c>
      <c r="K10" s="16">
        <v>0.70001186176760399</v>
      </c>
      <c r="L10" s="16">
        <v>0.69772171269261196</v>
      </c>
      <c r="M10" s="16"/>
      <c r="N10" s="16">
        <v>0.59507249808955898</v>
      </c>
      <c r="O10" s="16">
        <v>0.61115660181353404</v>
      </c>
      <c r="P10" s="16">
        <v>0.60626257199995404</v>
      </c>
      <c r="Q10" s="16">
        <v>0.522190784953381</v>
      </c>
      <c r="R10" s="16"/>
      <c r="S10" s="16">
        <v>0.58696998948385604</v>
      </c>
      <c r="T10" s="16">
        <v>0.58757933306987897</v>
      </c>
      <c r="U10" s="16"/>
      <c r="V10" s="16">
        <v>0.60912711643255202</v>
      </c>
      <c r="W10" s="16">
        <v>0.568321835183344</v>
      </c>
      <c r="X10" s="16">
        <v>0.60237035943927497</v>
      </c>
      <c r="Y10" s="16">
        <v>0.47630725356322601</v>
      </c>
      <c r="Z10" s="16"/>
      <c r="AA10" s="16">
        <v>0.59817397714778697</v>
      </c>
      <c r="AB10" s="16">
        <v>0.602605012656247</v>
      </c>
      <c r="AC10" s="16">
        <v>0.62156505393961303</v>
      </c>
      <c r="AD10" s="16">
        <v>0.565900670126394</v>
      </c>
      <c r="AE10" s="16">
        <v>0.55807098843132097</v>
      </c>
      <c r="AF10" s="16">
        <v>0.42017328197228598</v>
      </c>
      <c r="AG10" s="16"/>
      <c r="AH10" s="16">
        <v>0.57139199308351296</v>
      </c>
      <c r="AI10" s="16">
        <v>0.65117564379959902</v>
      </c>
      <c r="AJ10" s="16"/>
      <c r="AK10" s="16">
        <v>0.59641057101823203</v>
      </c>
      <c r="AL10" s="16">
        <v>0.65398514423545395</v>
      </c>
      <c r="AM10" s="16"/>
      <c r="AN10" s="16">
        <v>0.58321519186424298</v>
      </c>
      <c r="AO10" s="16">
        <v>0.62287366381766696</v>
      </c>
      <c r="AP10" s="16"/>
      <c r="AQ10" s="16">
        <v>0.54580923209649201</v>
      </c>
      <c r="AR10" s="16">
        <v>0.61718319404170496</v>
      </c>
      <c r="AS10" s="16">
        <v>0.61416239296026998</v>
      </c>
      <c r="AT10" s="16"/>
      <c r="AU10" s="16">
        <v>0.60853172877321304</v>
      </c>
      <c r="AV10" s="16">
        <v>0.56058796984178805</v>
      </c>
      <c r="AW10" s="16"/>
      <c r="AX10" s="16">
        <v>0.575861885168378</v>
      </c>
      <c r="AY10" s="16">
        <v>0.71285351570699096</v>
      </c>
      <c r="AZ10" s="16"/>
      <c r="BA10" s="16">
        <v>0.537469648109138</v>
      </c>
      <c r="BB10" s="16">
        <v>0.54670330939227496</v>
      </c>
      <c r="BC10" s="16"/>
      <c r="BD10" s="16">
        <v>0.60603797662570702</v>
      </c>
      <c r="BE10" s="16">
        <v>0.60388600562216299</v>
      </c>
    </row>
    <row r="11" spans="2:57" x14ac:dyDescent="0.35">
      <c r="B11" s="19" t="s">
        <v>89</v>
      </c>
      <c r="C11" s="20">
        <v>0.17040659157044699</v>
      </c>
      <c r="D11" s="20">
        <v>0.146285934205725</v>
      </c>
      <c r="E11" s="20">
        <v>0.19040741336452799</v>
      </c>
      <c r="F11" s="20"/>
      <c r="G11" s="20">
        <v>0.23423359938243299</v>
      </c>
      <c r="H11" s="20">
        <v>0.25629399028771099</v>
      </c>
      <c r="I11" s="20">
        <v>0.13392801740622801</v>
      </c>
      <c r="J11" s="20">
        <v>0.191263483577748</v>
      </c>
      <c r="K11" s="20">
        <v>9.4161284532973899E-2</v>
      </c>
      <c r="L11" s="20">
        <v>0.133606211323542</v>
      </c>
      <c r="M11" s="20"/>
      <c r="N11" s="20">
        <v>0.15124292999844699</v>
      </c>
      <c r="O11" s="20">
        <v>0.160794589251364</v>
      </c>
      <c r="P11" s="20">
        <v>0.206998033016151</v>
      </c>
      <c r="Q11" s="20">
        <v>0.133676414078607</v>
      </c>
      <c r="R11" s="20"/>
      <c r="S11" s="20">
        <v>0.157261295478031</v>
      </c>
      <c r="T11" s="20">
        <v>0.18305038708230101</v>
      </c>
      <c r="U11" s="20"/>
      <c r="V11" s="20">
        <v>0.213778629228981</v>
      </c>
      <c r="W11" s="20">
        <v>0.19014816070674001</v>
      </c>
      <c r="X11" s="20">
        <v>0.111722986675807</v>
      </c>
      <c r="Y11" s="20">
        <v>0.15164335805028101</v>
      </c>
      <c r="Z11" s="20"/>
      <c r="AA11" s="20">
        <v>0.23192228909672999</v>
      </c>
      <c r="AB11" s="20">
        <v>0.16016082590257599</v>
      </c>
      <c r="AC11" s="20">
        <v>0.13843943550544399</v>
      </c>
      <c r="AD11" s="20">
        <v>0.126206405518765</v>
      </c>
      <c r="AE11" s="20">
        <v>8.8076719757041302E-2</v>
      </c>
      <c r="AF11" s="20">
        <v>0.10068469623566</v>
      </c>
      <c r="AG11" s="20"/>
      <c r="AH11" s="20">
        <v>0.13958681136656101</v>
      </c>
      <c r="AI11" s="20">
        <v>0.11978527116948</v>
      </c>
      <c r="AJ11" s="20"/>
      <c r="AK11" s="20">
        <v>0.13499507667538599</v>
      </c>
      <c r="AL11" s="20">
        <v>0.11917940534751301</v>
      </c>
      <c r="AM11" s="20"/>
      <c r="AN11" s="20">
        <v>0.12707563872252201</v>
      </c>
      <c r="AO11" s="20">
        <v>0.109436319276869</v>
      </c>
      <c r="AP11" s="20"/>
      <c r="AQ11" s="20">
        <v>0.132003709887653</v>
      </c>
      <c r="AR11" s="20">
        <v>0.18719589832302</v>
      </c>
      <c r="AS11" s="20">
        <v>8.84017093158561E-2</v>
      </c>
      <c r="AT11" s="20"/>
      <c r="AU11" s="20">
        <v>0.13181422210065</v>
      </c>
      <c r="AV11" s="20">
        <v>0.208962333978882</v>
      </c>
      <c r="AW11" s="20"/>
      <c r="AX11" s="20">
        <v>0.15310692796597</v>
      </c>
      <c r="AY11" s="20">
        <v>0.151741764722681</v>
      </c>
      <c r="AZ11" s="20"/>
      <c r="BA11" s="20">
        <v>0.12747423855356599</v>
      </c>
      <c r="BB11" s="20">
        <v>7.4882814676961298E-2</v>
      </c>
      <c r="BC11" s="20"/>
      <c r="BD11" s="20">
        <v>0.10834017694188</v>
      </c>
      <c r="BE11" s="20">
        <v>0.11698200613929</v>
      </c>
    </row>
    <row r="12" spans="2:57" x14ac:dyDescent="0.35">
      <c r="B12" s="21"/>
    </row>
    <row r="13" spans="2:57" x14ac:dyDescent="0.35">
      <c r="B13" t="s">
        <v>874</v>
      </c>
    </row>
    <row r="14" spans="2:57" x14ac:dyDescent="0.35">
      <c r="B14" t="s">
        <v>526</v>
      </c>
    </row>
    <row r="16" spans="2:57" x14ac:dyDescent="0.35">
      <c r="B16"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500-000000000000}">
  <dimension ref="B2:BE16"/>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654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ht="29" customHeight="1" x14ac:dyDescent="0.35">
      <c r="B9" s="19" t="s">
        <v>645</v>
      </c>
      <c r="C9" s="16">
        <v>0.20514683806150699</v>
      </c>
      <c r="D9" s="16">
        <v>0.26703165333150403</v>
      </c>
      <c r="E9" s="16">
        <v>0.146168451736262</v>
      </c>
      <c r="F9" s="16"/>
      <c r="G9" s="16">
        <v>0.21986027847925799</v>
      </c>
      <c r="H9" s="16">
        <v>0.215387656323419</v>
      </c>
      <c r="I9" s="16">
        <v>0.27338481164232498</v>
      </c>
      <c r="J9" s="16">
        <v>0.21622255171277499</v>
      </c>
      <c r="K9" s="16">
        <v>0.17819562753747001</v>
      </c>
      <c r="L9" s="16">
        <v>0.148011424134013</v>
      </c>
      <c r="M9" s="16"/>
      <c r="N9" s="16">
        <v>0.19669920858002199</v>
      </c>
      <c r="O9" s="16">
        <v>0.21654020967191501</v>
      </c>
      <c r="P9" s="16">
        <v>0.18606559259519601</v>
      </c>
      <c r="Q9" s="16">
        <v>0.23189977884743199</v>
      </c>
      <c r="R9" s="16"/>
      <c r="S9" s="16">
        <v>0.216574951366001</v>
      </c>
      <c r="T9" s="16">
        <v>0.18886191103324401</v>
      </c>
      <c r="U9" s="16"/>
      <c r="V9" s="16">
        <v>0.16974769706670201</v>
      </c>
      <c r="W9" s="16">
        <v>0.17625483252638899</v>
      </c>
      <c r="X9" s="16">
        <v>0.23948233115317899</v>
      </c>
      <c r="Y9" s="16">
        <v>0.42450447447095602</v>
      </c>
      <c r="Z9" s="16"/>
      <c r="AA9" s="16">
        <v>0.17399628706294401</v>
      </c>
      <c r="AB9" s="16">
        <v>0.19660187698127901</v>
      </c>
      <c r="AC9" s="16">
        <v>0.10399570984626</v>
      </c>
      <c r="AD9" s="16">
        <v>0.25730784072322099</v>
      </c>
      <c r="AE9" s="16">
        <v>0.29836810367191702</v>
      </c>
      <c r="AF9" s="16">
        <v>0.33756669123731198</v>
      </c>
      <c r="AG9" s="16"/>
      <c r="AH9" s="16">
        <v>0.21364547525773001</v>
      </c>
      <c r="AI9" s="16">
        <v>0.24840939854708999</v>
      </c>
      <c r="AJ9" s="16"/>
      <c r="AK9" s="16">
        <v>0.197729217629662</v>
      </c>
      <c r="AL9" s="16">
        <v>0.24430014396904901</v>
      </c>
      <c r="AM9" s="16"/>
      <c r="AN9" s="16">
        <v>0.21140962973853</v>
      </c>
      <c r="AO9" s="16">
        <v>0.25503060065304001</v>
      </c>
      <c r="AP9" s="16"/>
      <c r="AQ9" s="16">
        <v>0.21748648305929799</v>
      </c>
      <c r="AR9" s="16">
        <v>0.17113108237732899</v>
      </c>
      <c r="AS9" s="16">
        <v>0.28126125106113298</v>
      </c>
      <c r="AT9" s="16"/>
      <c r="AU9" s="16">
        <v>0.23946351238077601</v>
      </c>
      <c r="AV9" s="16">
        <v>0.16833490150309499</v>
      </c>
      <c r="AW9" s="16"/>
      <c r="AX9" s="16">
        <v>0.23099937626394601</v>
      </c>
      <c r="AY9" s="16">
        <v>8.7225617001565697E-2</v>
      </c>
      <c r="AZ9" s="16"/>
      <c r="BA9" s="16">
        <v>0.28677619415966099</v>
      </c>
      <c r="BB9" s="16">
        <v>0.334356280783702</v>
      </c>
      <c r="BC9" s="16"/>
      <c r="BD9" s="16">
        <v>0.23942067959847399</v>
      </c>
      <c r="BE9" s="16">
        <v>0.240430443519697</v>
      </c>
    </row>
    <row r="10" spans="2:57" ht="29" customHeight="1" x14ac:dyDescent="0.35">
      <c r="B10" s="19" t="s">
        <v>646</v>
      </c>
      <c r="C10" s="16">
        <v>0.658546275456938</v>
      </c>
      <c r="D10" s="16">
        <v>0.61772164959630604</v>
      </c>
      <c r="E10" s="16">
        <v>0.69851480300951896</v>
      </c>
      <c r="F10" s="16"/>
      <c r="G10" s="16">
        <v>0.60119378342870899</v>
      </c>
      <c r="H10" s="16">
        <v>0.61708106555651199</v>
      </c>
      <c r="I10" s="16">
        <v>0.63211738993796895</v>
      </c>
      <c r="J10" s="16">
        <v>0.61726249557184298</v>
      </c>
      <c r="K10" s="16">
        <v>0.71280219172211601</v>
      </c>
      <c r="L10" s="16">
        <v>0.73561894299697705</v>
      </c>
      <c r="M10" s="16"/>
      <c r="N10" s="16">
        <v>0.67633367286150103</v>
      </c>
      <c r="O10" s="16">
        <v>0.65851889943987196</v>
      </c>
      <c r="P10" s="16">
        <v>0.66001763755101395</v>
      </c>
      <c r="Q10" s="16">
        <v>0.64351509389002604</v>
      </c>
      <c r="R10" s="16"/>
      <c r="S10" s="16">
        <v>0.64662172576214205</v>
      </c>
      <c r="T10" s="16">
        <v>0.67974713968847</v>
      </c>
      <c r="U10" s="16"/>
      <c r="V10" s="16">
        <v>0.64402529122851404</v>
      </c>
      <c r="W10" s="16">
        <v>0.67745159595021298</v>
      </c>
      <c r="X10" s="16">
        <v>0.67548109317831295</v>
      </c>
      <c r="Y10" s="16">
        <v>0.46270837731596098</v>
      </c>
      <c r="Z10" s="16"/>
      <c r="AA10" s="16">
        <v>0.62706991125195299</v>
      </c>
      <c r="AB10" s="16">
        <v>0.68816904206691998</v>
      </c>
      <c r="AC10" s="16">
        <v>0.83075207169799403</v>
      </c>
      <c r="AD10" s="16">
        <v>0.64067522653263898</v>
      </c>
      <c r="AE10" s="16">
        <v>0.63347983973755195</v>
      </c>
      <c r="AF10" s="16">
        <v>0.53220555666583702</v>
      </c>
      <c r="AG10" s="16"/>
      <c r="AH10" s="16">
        <v>0.69503379175134505</v>
      </c>
      <c r="AI10" s="16">
        <v>0.64628644281301095</v>
      </c>
      <c r="AJ10" s="16"/>
      <c r="AK10" s="16">
        <v>0.71677405666606997</v>
      </c>
      <c r="AL10" s="16">
        <v>0.64742342112944395</v>
      </c>
      <c r="AM10" s="16"/>
      <c r="AN10" s="16">
        <v>0.69176443412088096</v>
      </c>
      <c r="AO10" s="16">
        <v>0.65727275203207802</v>
      </c>
      <c r="AP10" s="16"/>
      <c r="AQ10" s="16">
        <v>0.71116875288588999</v>
      </c>
      <c r="AR10" s="16">
        <v>0.68702708360100695</v>
      </c>
      <c r="AS10" s="16">
        <v>0.62714218110040498</v>
      </c>
      <c r="AT10" s="16"/>
      <c r="AU10" s="16">
        <v>0.65317466894526099</v>
      </c>
      <c r="AV10" s="16">
        <v>0.66875529868422301</v>
      </c>
      <c r="AW10" s="16"/>
      <c r="AX10" s="16">
        <v>0.66130856359233103</v>
      </c>
      <c r="AY10" s="16">
        <v>0.73850293763248798</v>
      </c>
      <c r="AZ10" s="16"/>
      <c r="BA10" s="16">
        <v>0.61073815768013195</v>
      </c>
      <c r="BB10" s="16">
        <v>0.60568197073048502</v>
      </c>
      <c r="BC10" s="16"/>
      <c r="BD10" s="16">
        <v>0.68790853465318902</v>
      </c>
      <c r="BE10" s="16">
        <v>0.67183729191061103</v>
      </c>
    </row>
    <row r="11" spans="2:57" x14ac:dyDescent="0.35">
      <c r="B11" s="19" t="s">
        <v>89</v>
      </c>
      <c r="C11" s="20">
        <v>0.13630688648155501</v>
      </c>
      <c r="D11" s="20">
        <v>0.11524669707219</v>
      </c>
      <c r="E11" s="20">
        <v>0.15531674525421901</v>
      </c>
      <c r="F11" s="20"/>
      <c r="G11" s="20">
        <v>0.17894593809203299</v>
      </c>
      <c r="H11" s="20">
        <v>0.16753127812006899</v>
      </c>
      <c r="I11" s="20">
        <v>9.4497798419705903E-2</v>
      </c>
      <c r="J11" s="20">
        <v>0.166514952715382</v>
      </c>
      <c r="K11" s="20">
        <v>0.109002180740413</v>
      </c>
      <c r="L11" s="20">
        <v>0.11636963286901</v>
      </c>
      <c r="M11" s="20"/>
      <c r="N11" s="20">
        <v>0.126967118558477</v>
      </c>
      <c r="O11" s="20">
        <v>0.124940890888214</v>
      </c>
      <c r="P11" s="20">
        <v>0.15391676985378999</v>
      </c>
      <c r="Q11" s="20">
        <v>0.12458512726254301</v>
      </c>
      <c r="R11" s="20"/>
      <c r="S11" s="20">
        <v>0.13680332287185601</v>
      </c>
      <c r="T11" s="20">
        <v>0.13139094927828601</v>
      </c>
      <c r="U11" s="20"/>
      <c r="V11" s="20">
        <v>0.18622701170478301</v>
      </c>
      <c r="W11" s="20">
        <v>0.146293571523398</v>
      </c>
      <c r="X11" s="20">
        <v>8.5036575668507794E-2</v>
      </c>
      <c r="Y11" s="20">
        <v>0.112787148213083</v>
      </c>
      <c r="Z11" s="20"/>
      <c r="AA11" s="20">
        <v>0.198933801685103</v>
      </c>
      <c r="AB11" s="20">
        <v>0.115229080951801</v>
      </c>
      <c r="AC11" s="20">
        <v>6.52522184557454E-2</v>
      </c>
      <c r="AD11" s="20">
        <v>0.10201693274414</v>
      </c>
      <c r="AE11" s="20">
        <v>6.8152056590531501E-2</v>
      </c>
      <c r="AF11" s="20">
        <v>0.13022775209685</v>
      </c>
      <c r="AG11" s="20"/>
      <c r="AH11" s="20">
        <v>9.1320732990924997E-2</v>
      </c>
      <c r="AI11" s="20">
        <v>0.105304158639899</v>
      </c>
      <c r="AJ11" s="20"/>
      <c r="AK11" s="20">
        <v>8.5496725704268306E-2</v>
      </c>
      <c r="AL11" s="20">
        <v>0.108276434901507</v>
      </c>
      <c r="AM11" s="20"/>
      <c r="AN11" s="20">
        <v>9.6825936140588306E-2</v>
      </c>
      <c r="AO11" s="20">
        <v>8.7696647314881304E-2</v>
      </c>
      <c r="AP11" s="20"/>
      <c r="AQ11" s="20">
        <v>7.1344764054812604E-2</v>
      </c>
      <c r="AR11" s="20">
        <v>0.141841834021664</v>
      </c>
      <c r="AS11" s="20">
        <v>9.1596567838462206E-2</v>
      </c>
      <c r="AT11" s="20"/>
      <c r="AU11" s="20">
        <v>0.10736181867396299</v>
      </c>
      <c r="AV11" s="20">
        <v>0.162909799812682</v>
      </c>
      <c r="AW11" s="20"/>
      <c r="AX11" s="20">
        <v>0.107692060143723</v>
      </c>
      <c r="AY11" s="20">
        <v>0.17427144536594699</v>
      </c>
      <c r="AZ11" s="20"/>
      <c r="BA11" s="20">
        <v>0.102485648160207</v>
      </c>
      <c r="BB11" s="20">
        <v>5.9961748485813197E-2</v>
      </c>
      <c r="BC11" s="20"/>
      <c r="BD11" s="20">
        <v>7.2670785748337297E-2</v>
      </c>
      <c r="BE11" s="20">
        <v>8.7732264569691895E-2</v>
      </c>
    </row>
    <row r="12" spans="2:57" x14ac:dyDescent="0.35">
      <c r="B12" s="21"/>
    </row>
    <row r="13" spans="2:57" x14ac:dyDescent="0.35">
      <c r="B13" t="s">
        <v>874</v>
      </c>
    </row>
    <row r="14" spans="2:57" x14ac:dyDescent="0.35">
      <c r="B14" t="s">
        <v>526</v>
      </c>
    </row>
    <row r="16" spans="2:57" x14ac:dyDescent="0.35">
      <c r="B16"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600-000000000000}">
  <dimension ref="B2:M19"/>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13" width="20.7265625" customWidth="1"/>
  </cols>
  <sheetData>
    <row r="2" spans="2:13" ht="40" customHeight="1" x14ac:dyDescent="0.35">
      <c r="D2" s="32" t="s">
        <v>895</v>
      </c>
      <c r="E2" s="27"/>
      <c r="F2" s="27"/>
      <c r="G2" s="27"/>
      <c r="H2" s="27"/>
      <c r="I2" s="27"/>
      <c r="J2" s="27"/>
      <c r="K2" s="27"/>
      <c r="L2" s="27"/>
      <c r="M2" s="27"/>
    </row>
    <row r="6" spans="2:13" ht="50" customHeight="1" x14ac:dyDescent="0.35">
      <c r="B6" s="24"/>
      <c r="C6" s="24" t="s">
        <v>896</v>
      </c>
      <c r="D6" s="24" t="s">
        <v>897</v>
      </c>
      <c r="E6" s="24" t="s">
        <v>898</v>
      </c>
      <c r="F6" s="24" t="s">
        <v>899</v>
      </c>
      <c r="G6" s="24" t="s">
        <v>900</v>
      </c>
      <c r="H6" s="24" t="s">
        <v>901</v>
      </c>
      <c r="I6" s="24" t="s">
        <v>902</v>
      </c>
      <c r="J6" s="24" t="s">
        <v>903</v>
      </c>
      <c r="K6" s="24" t="s">
        <v>904</v>
      </c>
      <c r="L6" s="24" t="s">
        <v>905</v>
      </c>
    </row>
    <row r="7" spans="2:13" x14ac:dyDescent="0.35">
      <c r="B7" s="19" t="s">
        <v>656</v>
      </c>
      <c r="C7" s="16">
        <v>0.30477636741137998</v>
      </c>
      <c r="D7" s="16">
        <v>0.380546000848559</v>
      </c>
      <c r="E7" s="16">
        <v>0.23971018231951899</v>
      </c>
      <c r="F7" s="16">
        <v>0.38190166705940198</v>
      </c>
      <c r="G7" s="16">
        <v>0.209666017882573</v>
      </c>
      <c r="H7" s="16">
        <v>0.21742836722836301</v>
      </c>
      <c r="I7" s="16">
        <v>0.25725446584290201</v>
      </c>
      <c r="J7" s="16">
        <v>0.30507450118627</v>
      </c>
      <c r="K7" s="16">
        <v>0.49998497297113698</v>
      </c>
      <c r="L7" s="16">
        <v>0.211524652367648</v>
      </c>
    </row>
    <row r="8" spans="2:13" x14ac:dyDescent="0.35">
      <c r="B8" s="19" t="s">
        <v>657</v>
      </c>
      <c r="C8" s="16">
        <v>0.254885108437514</v>
      </c>
      <c r="D8" s="16">
        <v>0.26397656069575298</v>
      </c>
      <c r="E8" s="16">
        <v>0.27714393879784199</v>
      </c>
      <c r="F8" s="16">
        <v>0.301909535093557</v>
      </c>
      <c r="G8" s="16">
        <v>0.226069801558411</v>
      </c>
      <c r="H8" s="16">
        <v>0.23111444541198201</v>
      </c>
      <c r="I8" s="16">
        <v>0.25689422557390201</v>
      </c>
      <c r="J8" s="16">
        <v>0.28656803956830701</v>
      </c>
      <c r="K8" s="16">
        <v>0.242077920994623</v>
      </c>
      <c r="L8" s="16">
        <v>0.193758435579581</v>
      </c>
    </row>
    <row r="9" spans="2:13" ht="29" customHeight="1" x14ac:dyDescent="0.35">
      <c r="B9" s="19" t="s">
        <v>658</v>
      </c>
      <c r="C9" s="16">
        <v>0.19262860572951601</v>
      </c>
      <c r="D9" s="16">
        <v>0.13111862940998401</v>
      </c>
      <c r="E9" s="16">
        <v>0.24080032911339599</v>
      </c>
      <c r="F9" s="16">
        <v>0.122996059814225</v>
      </c>
      <c r="G9" s="16">
        <v>0.28855785237963699</v>
      </c>
      <c r="H9" s="16">
        <v>0.31016113252283201</v>
      </c>
      <c r="I9" s="16">
        <v>0.231157697817991</v>
      </c>
      <c r="J9" s="16">
        <v>0.181509856817265</v>
      </c>
      <c r="K9" s="16">
        <v>0.105094055816725</v>
      </c>
      <c r="L9" s="16">
        <v>0.32093471952198599</v>
      </c>
    </row>
    <row r="10" spans="2:13" x14ac:dyDescent="0.35">
      <c r="B10" s="19" t="s">
        <v>659</v>
      </c>
      <c r="C10" s="16">
        <v>5.4420540980696902E-2</v>
      </c>
      <c r="D10" s="16">
        <v>6.6225974281809805E-2</v>
      </c>
      <c r="E10" s="16">
        <v>6.3183785312290006E-2</v>
      </c>
      <c r="F10" s="16">
        <v>5.01067319462358E-2</v>
      </c>
      <c r="G10" s="16">
        <v>5.7989625334885303E-2</v>
      </c>
      <c r="H10" s="16">
        <v>5.4048864219101898E-2</v>
      </c>
      <c r="I10" s="16">
        <v>4.6309015146604397E-2</v>
      </c>
      <c r="J10" s="16">
        <v>4.9642737373688101E-2</v>
      </c>
      <c r="K10" s="16">
        <v>1.7619811411514301E-2</v>
      </c>
      <c r="L10" s="16">
        <v>5.9326136108302202E-2</v>
      </c>
    </row>
    <row r="11" spans="2:13" x14ac:dyDescent="0.35">
      <c r="B11" s="19" t="s">
        <v>660</v>
      </c>
      <c r="C11" s="16">
        <v>2.8078905655809099E-2</v>
      </c>
      <c r="D11" s="16">
        <v>3.4405255853460201E-2</v>
      </c>
      <c r="E11" s="16">
        <v>3.0663541978553699E-2</v>
      </c>
      <c r="F11" s="16">
        <v>2.4165971375386199E-2</v>
      </c>
      <c r="G11" s="16">
        <v>3.2850253128060003E-2</v>
      </c>
      <c r="H11" s="16">
        <v>2.19981663715327E-2</v>
      </c>
      <c r="I11" s="16">
        <v>2.07395564723168E-2</v>
      </c>
      <c r="J11" s="16">
        <v>2.41061921380844E-2</v>
      </c>
      <c r="K11" s="16">
        <v>3.1098830453334999E-2</v>
      </c>
      <c r="L11" s="16">
        <v>3.3011904170451897E-2</v>
      </c>
    </row>
    <row r="12" spans="2:13" x14ac:dyDescent="0.35">
      <c r="B12" s="19" t="s">
        <v>103</v>
      </c>
      <c r="C12" s="16">
        <v>0.165210471785084</v>
      </c>
      <c r="D12" s="16">
        <v>0.123727578910434</v>
      </c>
      <c r="E12" s="16">
        <v>0.1484982224784</v>
      </c>
      <c r="F12" s="16">
        <v>0.118920034711195</v>
      </c>
      <c r="G12" s="16">
        <v>0.18486644971643401</v>
      </c>
      <c r="H12" s="16">
        <v>0.16524902424618901</v>
      </c>
      <c r="I12" s="16">
        <v>0.187645039146284</v>
      </c>
      <c r="J12" s="16">
        <v>0.15309867291638499</v>
      </c>
      <c r="K12" s="16">
        <v>0.104124408352666</v>
      </c>
      <c r="L12" s="16">
        <v>0.18144415225203001</v>
      </c>
    </row>
    <row r="13" spans="2:13" x14ac:dyDescent="0.35">
      <c r="B13" s="21"/>
      <c r="C13" s="21"/>
      <c r="D13" s="21"/>
      <c r="E13" s="21"/>
      <c r="F13" s="21"/>
      <c r="G13" s="21"/>
      <c r="H13" s="21"/>
      <c r="I13" s="21"/>
      <c r="J13" s="21"/>
      <c r="K13" s="21"/>
      <c r="L13" s="21"/>
    </row>
    <row r="14" spans="2:13" x14ac:dyDescent="0.35">
      <c r="B14" t="s">
        <v>874</v>
      </c>
    </row>
    <row r="15" spans="2:13" x14ac:dyDescent="0.35">
      <c r="B15" t="s">
        <v>526</v>
      </c>
    </row>
    <row r="19" spans="2:2" x14ac:dyDescent="0.35">
      <c r="B19" s="6" t="str">
        <f>HYPERLINK("#'B- 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700-000000000000}">
  <dimension ref="B2:BE19"/>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655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656</v>
      </c>
      <c r="C9" s="16">
        <v>0.30477636741137998</v>
      </c>
      <c r="D9" s="16">
        <v>0.30571543890944097</v>
      </c>
      <c r="E9" s="16">
        <v>0.30460008322587401</v>
      </c>
      <c r="F9" s="16"/>
      <c r="G9" s="16">
        <v>0.26321366881903102</v>
      </c>
      <c r="H9" s="16">
        <v>0.32625766235468801</v>
      </c>
      <c r="I9" s="16">
        <v>0.27399478908415298</v>
      </c>
      <c r="J9" s="16">
        <v>0.25455462993022898</v>
      </c>
      <c r="K9" s="16">
        <v>0.34435618327819401</v>
      </c>
      <c r="L9" s="16">
        <v>0.34127583924949301</v>
      </c>
      <c r="M9" s="16"/>
      <c r="N9" s="16">
        <v>0.31323050638734901</v>
      </c>
      <c r="O9" s="16">
        <v>0.27879189274876298</v>
      </c>
      <c r="P9" s="16">
        <v>0.29461579442865798</v>
      </c>
      <c r="Q9" s="16">
        <v>0.33770008563964699</v>
      </c>
      <c r="R9" s="16"/>
      <c r="S9" s="16">
        <v>0.31293023367505501</v>
      </c>
      <c r="T9" s="16">
        <v>0.295507659034009</v>
      </c>
      <c r="U9" s="16"/>
      <c r="V9" s="16">
        <v>0.32137406408052499</v>
      </c>
      <c r="W9" s="16">
        <v>0.30072747319172199</v>
      </c>
      <c r="X9" s="16">
        <v>0.29461833976985902</v>
      </c>
      <c r="Y9" s="16">
        <v>0.313262588895109</v>
      </c>
      <c r="Z9" s="16"/>
      <c r="AA9" s="16">
        <v>0.28339211916353302</v>
      </c>
      <c r="AB9" s="16">
        <v>0.31122116191867499</v>
      </c>
      <c r="AC9" s="16">
        <v>0.390792479446678</v>
      </c>
      <c r="AD9" s="16">
        <v>0.27086526158345398</v>
      </c>
      <c r="AE9" s="16">
        <v>0.307463512970367</v>
      </c>
      <c r="AF9" s="16">
        <v>0.49084940519284198</v>
      </c>
      <c r="AG9" s="16"/>
      <c r="AH9" s="16">
        <v>0.302901882148914</v>
      </c>
      <c r="AI9" s="16">
        <v>0.33925816005952503</v>
      </c>
      <c r="AJ9" s="16"/>
      <c r="AK9" s="16">
        <v>0.315895275867626</v>
      </c>
      <c r="AL9" s="16">
        <v>0.31814962292858101</v>
      </c>
      <c r="AM9" s="16"/>
      <c r="AN9" s="16">
        <v>0.27152579799177701</v>
      </c>
      <c r="AO9" s="16">
        <v>0.36350338403743199</v>
      </c>
      <c r="AP9" s="16"/>
      <c r="AQ9" s="16">
        <v>0.27452643363331503</v>
      </c>
      <c r="AR9" s="16">
        <v>0.30182777474309203</v>
      </c>
      <c r="AS9" s="16">
        <v>0.36531745325999898</v>
      </c>
      <c r="AT9" s="16"/>
      <c r="AU9" s="16">
        <v>0.30608475833028598</v>
      </c>
      <c r="AV9" s="16">
        <v>0.30093827747715202</v>
      </c>
      <c r="AW9" s="16"/>
      <c r="AX9" s="16">
        <v>0.303601281346492</v>
      </c>
      <c r="AY9" s="16">
        <v>0.38203823968812001</v>
      </c>
      <c r="AZ9" s="16"/>
      <c r="BA9" s="16">
        <v>0.30146289006663701</v>
      </c>
      <c r="BB9" s="16">
        <v>0.33087469078568998</v>
      </c>
      <c r="BC9" s="16"/>
      <c r="BD9" s="16">
        <v>0.29880143203825899</v>
      </c>
      <c r="BE9" s="16">
        <v>0.36006352988163398</v>
      </c>
    </row>
    <row r="10" spans="2:57" x14ac:dyDescent="0.35">
      <c r="B10" s="19" t="s">
        <v>657</v>
      </c>
      <c r="C10" s="16">
        <v>0.254885108437514</v>
      </c>
      <c r="D10" s="16">
        <v>0.287437428574638</v>
      </c>
      <c r="E10" s="16">
        <v>0.22418581246816599</v>
      </c>
      <c r="F10" s="16"/>
      <c r="G10" s="16">
        <v>0.24876230562535401</v>
      </c>
      <c r="H10" s="16">
        <v>0.225954362845007</v>
      </c>
      <c r="I10" s="16">
        <v>0.25073844968387499</v>
      </c>
      <c r="J10" s="16">
        <v>0.29629448454489299</v>
      </c>
      <c r="K10" s="16">
        <v>0.27154122290293897</v>
      </c>
      <c r="L10" s="16">
        <v>0.241621475382053</v>
      </c>
      <c r="M10" s="16"/>
      <c r="N10" s="16">
        <v>0.23140928770650299</v>
      </c>
      <c r="O10" s="16">
        <v>0.30820439816185402</v>
      </c>
      <c r="P10" s="16">
        <v>0.27736828486110598</v>
      </c>
      <c r="Q10" s="16">
        <v>0.18907457591781099</v>
      </c>
      <c r="R10" s="16"/>
      <c r="S10" s="16">
        <v>0.23374640592471499</v>
      </c>
      <c r="T10" s="16">
        <v>0.286071362941966</v>
      </c>
      <c r="U10" s="16"/>
      <c r="V10" s="16">
        <v>0.207223762515022</v>
      </c>
      <c r="W10" s="16">
        <v>0.25773873179034901</v>
      </c>
      <c r="X10" s="16">
        <v>0.28414358677937701</v>
      </c>
      <c r="Y10" s="16">
        <v>0.30582684283470002</v>
      </c>
      <c r="Z10" s="16"/>
      <c r="AA10" s="16">
        <v>0.21294008740475101</v>
      </c>
      <c r="AB10" s="16">
        <v>0.27121725969264698</v>
      </c>
      <c r="AC10" s="16">
        <v>0.236512894806748</v>
      </c>
      <c r="AD10" s="16">
        <v>0.33578313436691298</v>
      </c>
      <c r="AE10" s="16">
        <v>0.234687732844438</v>
      </c>
      <c r="AF10" s="16">
        <v>0.24817570980175299</v>
      </c>
      <c r="AG10" s="16"/>
      <c r="AH10" s="16">
        <v>0.27942722570478401</v>
      </c>
      <c r="AI10" s="16">
        <v>0.24481430312218799</v>
      </c>
      <c r="AJ10" s="16"/>
      <c r="AK10" s="16">
        <v>0.27245037213913897</v>
      </c>
      <c r="AL10" s="16">
        <v>0.26227654524734501</v>
      </c>
      <c r="AM10" s="16"/>
      <c r="AN10" s="16">
        <v>0.292900616932324</v>
      </c>
      <c r="AO10" s="16">
        <v>0.26787652218284103</v>
      </c>
      <c r="AP10" s="16"/>
      <c r="AQ10" s="16">
        <v>0.30867740368394703</v>
      </c>
      <c r="AR10" s="16">
        <v>0.25206609735797902</v>
      </c>
      <c r="AS10" s="16">
        <v>0.25041633251092599</v>
      </c>
      <c r="AT10" s="16"/>
      <c r="AU10" s="16">
        <v>0.28258897006414702</v>
      </c>
      <c r="AV10" s="16">
        <v>0.22672713829712399</v>
      </c>
      <c r="AW10" s="16"/>
      <c r="AX10" s="16">
        <v>0.27544193579873999</v>
      </c>
      <c r="AY10" s="16">
        <v>0.18487975988427199</v>
      </c>
      <c r="AZ10" s="16"/>
      <c r="BA10" s="16">
        <v>0.29550456824335902</v>
      </c>
      <c r="BB10" s="16">
        <v>0.25287078437374</v>
      </c>
      <c r="BC10" s="16"/>
      <c r="BD10" s="16">
        <v>0.29213182714274699</v>
      </c>
      <c r="BE10" s="16">
        <v>0.28400401869387099</v>
      </c>
    </row>
    <row r="11" spans="2:57" ht="29" customHeight="1" x14ac:dyDescent="0.35">
      <c r="B11" s="19" t="s">
        <v>658</v>
      </c>
      <c r="C11" s="16">
        <v>0.19262860572951601</v>
      </c>
      <c r="D11" s="16">
        <v>0.21081404055045699</v>
      </c>
      <c r="E11" s="16">
        <v>0.17567506965340299</v>
      </c>
      <c r="F11" s="16"/>
      <c r="G11" s="16">
        <v>0.256961991547482</v>
      </c>
      <c r="H11" s="16">
        <v>0.20260866331133401</v>
      </c>
      <c r="I11" s="16">
        <v>0.24001977793520901</v>
      </c>
      <c r="J11" s="16">
        <v>0.23854934094104599</v>
      </c>
      <c r="K11" s="16">
        <v>9.8367692496889203E-2</v>
      </c>
      <c r="L11" s="16">
        <v>0.14991165894952399</v>
      </c>
      <c r="M11" s="16"/>
      <c r="N11" s="16">
        <v>0.18821648037704</v>
      </c>
      <c r="O11" s="16">
        <v>0.184889386204871</v>
      </c>
      <c r="P11" s="16">
        <v>0.18167067427910799</v>
      </c>
      <c r="Q11" s="16">
        <v>0.22012002437165501</v>
      </c>
      <c r="R11" s="16"/>
      <c r="S11" s="16">
        <v>0.18533271312551</v>
      </c>
      <c r="T11" s="16">
        <v>0.20556748362825999</v>
      </c>
      <c r="U11" s="16"/>
      <c r="V11" s="16">
        <v>0.134043106531712</v>
      </c>
      <c r="W11" s="16">
        <v>0.222759775982556</v>
      </c>
      <c r="X11" s="16">
        <v>0.20342355289671901</v>
      </c>
      <c r="Y11" s="16">
        <v>0.198286139641173</v>
      </c>
      <c r="Z11" s="16"/>
      <c r="AA11" s="16">
        <v>0.19401596479264399</v>
      </c>
      <c r="AB11" s="16">
        <v>0.17205388789668699</v>
      </c>
      <c r="AC11" s="16">
        <v>0.17019346660061799</v>
      </c>
      <c r="AD11" s="16">
        <v>0.203820899722506</v>
      </c>
      <c r="AE11" s="16">
        <v>0.23862971713422801</v>
      </c>
      <c r="AF11" s="16">
        <v>0.15415848454796599</v>
      </c>
      <c r="AG11" s="16"/>
      <c r="AH11" s="16">
        <v>0.20011907873142101</v>
      </c>
      <c r="AI11" s="16">
        <v>0.21119283883168799</v>
      </c>
      <c r="AJ11" s="16"/>
      <c r="AK11" s="16">
        <v>0.17838236332985299</v>
      </c>
      <c r="AL11" s="16">
        <v>0.21284772871585</v>
      </c>
      <c r="AM11" s="16"/>
      <c r="AN11" s="16">
        <v>0.19621180410370201</v>
      </c>
      <c r="AO11" s="16">
        <v>0.195785719924811</v>
      </c>
      <c r="AP11" s="16"/>
      <c r="AQ11" s="16">
        <v>0.19798682625920899</v>
      </c>
      <c r="AR11" s="16">
        <v>0.19865479117252599</v>
      </c>
      <c r="AS11" s="16">
        <v>0.204595871146452</v>
      </c>
      <c r="AT11" s="16"/>
      <c r="AU11" s="16">
        <v>0.18243278410595401</v>
      </c>
      <c r="AV11" s="16">
        <v>0.20799802119546801</v>
      </c>
      <c r="AW11" s="16"/>
      <c r="AX11" s="16">
        <v>0.19968787336143201</v>
      </c>
      <c r="AY11" s="16">
        <v>0.15459144612274001</v>
      </c>
      <c r="AZ11" s="16"/>
      <c r="BA11" s="16">
        <v>0.22775244768301101</v>
      </c>
      <c r="BB11" s="16">
        <v>0.22559526362941301</v>
      </c>
      <c r="BC11" s="16"/>
      <c r="BD11" s="16">
        <v>0.21958412773188199</v>
      </c>
      <c r="BE11" s="16">
        <v>0.17609623961315499</v>
      </c>
    </row>
    <row r="12" spans="2:57" x14ac:dyDescent="0.35">
      <c r="B12" s="19" t="s">
        <v>659</v>
      </c>
      <c r="C12" s="16">
        <v>5.4420540980696902E-2</v>
      </c>
      <c r="D12" s="16">
        <v>6.0862365673504601E-2</v>
      </c>
      <c r="E12" s="16">
        <v>4.8843259707738299E-2</v>
      </c>
      <c r="F12" s="16"/>
      <c r="G12" s="16">
        <v>1.2908731341107E-2</v>
      </c>
      <c r="H12" s="16">
        <v>6.8704914314927798E-2</v>
      </c>
      <c r="I12" s="16">
        <v>8.4012220778303198E-2</v>
      </c>
      <c r="J12" s="16">
        <v>2.32733360630345E-2</v>
      </c>
      <c r="K12" s="16">
        <v>6.1447911850397101E-2</v>
      </c>
      <c r="L12" s="16">
        <v>6.1453121932499299E-2</v>
      </c>
      <c r="M12" s="16"/>
      <c r="N12" s="16">
        <v>7.4315705654747696E-2</v>
      </c>
      <c r="O12" s="16">
        <v>5.9538226609252801E-2</v>
      </c>
      <c r="P12" s="16">
        <v>3.7857713855734797E-2</v>
      </c>
      <c r="Q12" s="16">
        <v>6.2371856827731699E-2</v>
      </c>
      <c r="R12" s="16"/>
      <c r="S12" s="16">
        <v>6.1551926494303903E-2</v>
      </c>
      <c r="T12" s="16">
        <v>4.41963423996126E-2</v>
      </c>
      <c r="U12" s="16"/>
      <c r="V12" s="16">
        <v>4.5946342682695498E-2</v>
      </c>
      <c r="W12" s="16">
        <v>4.9117399371732401E-2</v>
      </c>
      <c r="X12" s="16">
        <v>7.1587736874453495E-2</v>
      </c>
      <c r="Y12" s="16">
        <v>3.1311688093669798E-2</v>
      </c>
      <c r="Z12" s="16"/>
      <c r="AA12" s="16">
        <v>5.3616222245349003E-2</v>
      </c>
      <c r="AB12" s="16">
        <v>4.6821031336769903E-2</v>
      </c>
      <c r="AC12" s="16">
        <v>3.2212634598210603E-2</v>
      </c>
      <c r="AD12" s="16">
        <v>6.6093995434639605E-2</v>
      </c>
      <c r="AE12" s="16">
        <v>8.8128621235780399E-2</v>
      </c>
      <c r="AF12" s="16">
        <v>0</v>
      </c>
      <c r="AG12" s="16"/>
      <c r="AH12" s="16">
        <v>5.9136535249442498E-2</v>
      </c>
      <c r="AI12" s="16">
        <v>5.3147018013599098E-2</v>
      </c>
      <c r="AJ12" s="16"/>
      <c r="AK12" s="16">
        <v>7.5558057905951603E-2</v>
      </c>
      <c r="AL12" s="16">
        <v>4.9778344406569502E-2</v>
      </c>
      <c r="AM12" s="16"/>
      <c r="AN12" s="16">
        <v>7.6007513336071794E-2</v>
      </c>
      <c r="AO12" s="16">
        <v>4.5813714304647299E-2</v>
      </c>
      <c r="AP12" s="16"/>
      <c r="AQ12" s="16">
        <v>4.5193605571245202E-2</v>
      </c>
      <c r="AR12" s="16">
        <v>5.1965756046605298E-2</v>
      </c>
      <c r="AS12" s="16">
        <v>7.0820499759435399E-2</v>
      </c>
      <c r="AT12" s="16"/>
      <c r="AU12" s="16">
        <v>6.1235151297759E-2</v>
      </c>
      <c r="AV12" s="16">
        <v>4.7349571630812701E-2</v>
      </c>
      <c r="AW12" s="16"/>
      <c r="AX12" s="16">
        <v>5.8756277555257003E-2</v>
      </c>
      <c r="AY12" s="16">
        <v>3.7120633596225701E-2</v>
      </c>
      <c r="AZ12" s="16"/>
      <c r="BA12" s="16">
        <v>3.7497238707519802E-2</v>
      </c>
      <c r="BB12" s="16">
        <v>0.101112678803378</v>
      </c>
      <c r="BC12" s="16"/>
      <c r="BD12" s="16">
        <v>7.8349214842456105E-2</v>
      </c>
      <c r="BE12" s="16">
        <v>4.5579402977729597E-2</v>
      </c>
    </row>
    <row r="13" spans="2:57" x14ac:dyDescent="0.35">
      <c r="B13" s="19" t="s">
        <v>660</v>
      </c>
      <c r="C13" s="16">
        <v>2.8078905655809099E-2</v>
      </c>
      <c r="D13" s="16">
        <v>2.9748211724501102E-2</v>
      </c>
      <c r="E13" s="16">
        <v>2.6769071161233001E-2</v>
      </c>
      <c r="F13" s="16"/>
      <c r="G13" s="16">
        <v>4.9567772809307201E-2</v>
      </c>
      <c r="H13" s="16">
        <v>2.7820831554376001E-2</v>
      </c>
      <c r="I13" s="16">
        <v>3.8591732740039103E-2</v>
      </c>
      <c r="J13" s="16">
        <v>2.0883291509819001E-2</v>
      </c>
      <c r="K13" s="16">
        <v>2.5306872437999599E-2</v>
      </c>
      <c r="L13" s="16">
        <v>1.5348112895624599E-2</v>
      </c>
      <c r="M13" s="16"/>
      <c r="N13" s="16">
        <v>1.28838722303378E-2</v>
      </c>
      <c r="O13" s="16">
        <v>1.5953841013621298E-2</v>
      </c>
      <c r="P13" s="16">
        <v>3.3172863491011201E-2</v>
      </c>
      <c r="Q13" s="16">
        <v>4.1300486426847603E-2</v>
      </c>
      <c r="R13" s="16"/>
      <c r="S13" s="16">
        <v>2.2865503963216301E-2</v>
      </c>
      <c r="T13" s="16">
        <v>3.51528652868855E-2</v>
      </c>
      <c r="U13" s="16"/>
      <c r="V13" s="16">
        <v>4.2298882175746802E-2</v>
      </c>
      <c r="W13" s="16">
        <v>1.40555162856942E-2</v>
      </c>
      <c r="X13" s="16">
        <v>3.47752236719591E-2</v>
      </c>
      <c r="Y13" s="16">
        <v>2.0574221587022299E-2</v>
      </c>
      <c r="Z13" s="16"/>
      <c r="AA13" s="16">
        <v>3.4477141147868401E-2</v>
      </c>
      <c r="AB13" s="16">
        <v>1.8003590737966899E-2</v>
      </c>
      <c r="AC13" s="16">
        <v>2.2139761006546601E-2</v>
      </c>
      <c r="AD13" s="16">
        <v>2.6542289031277401E-2</v>
      </c>
      <c r="AE13" s="16">
        <v>1.76377051014718E-2</v>
      </c>
      <c r="AF13" s="16">
        <v>6.6066731357297306E-2</v>
      </c>
      <c r="AG13" s="16"/>
      <c r="AH13" s="16">
        <v>3.09927663038678E-2</v>
      </c>
      <c r="AI13" s="16">
        <v>2.4357258417394799E-2</v>
      </c>
      <c r="AJ13" s="16"/>
      <c r="AK13" s="16">
        <v>3.4895529852953099E-2</v>
      </c>
      <c r="AL13" s="16">
        <v>2.07161786948745E-2</v>
      </c>
      <c r="AM13" s="16"/>
      <c r="AN13" s="16">
        <v>3.0456306898289601E-2</v>
      </c>
      <c r="AO13" s="16">
        <v>2.75222232946991E-2</v>
      </c>
      <c r="AP13" s="16"/>
      <c r="AQ13" s="16">
        <v>2.0594917490421999E-2</v>
      </c>
      <c r="AR13" s="16">
        <v>3.3432545909970302E-2</v>
      </c>
      <c r="AS13" s="16">
        <v>2.91037228583878E-2</v>
      </c>
      <c r="AT13" s="16"/>
      <c r="AU13" s="16">
        <v>3.3296712744002102E-2</v>
      </c>
      <c r="AV13" s="16">
        <v>2.2427278899001899E-2</v>
      </c>
      <c r="AW13" s="16"/>
      <c r="AX13" s="16">
        <v>3.1781511683891303E-2</v>
      </c>
      <c r="AY13" s="16">
        <v>1.5142011729830099E-2</v>
      </c>
      <c r="AZ13" s="16"/>
      <c r="BA13" s="16">
        <v>3.7965889111074902E-2</v>
      </c>
      <c r="BB13" s="16">
        <v>5.7503980866596298E-2</v>
      </c>
      <c r="BC13" s="16"/>
      <c r="BD13" s="16">
        <v>2.9545992548674901E-2</v>
      </c>
      <c r="BE13" s="16">
        <v>2.3323632699795802E-2</v>
      </c>
    </row>
    <row r="14" spans="2:57" x14ac:dyDescent="0.35">
      <c r="B14" s="19" t="s">
        <v>103</v>
      </c>
      <c r="C14" s="20">
        <v>0.165210471785084</v>
      </c>
      <c r="D14" s="20">
        <v>0.10542251456745901</v>
      </c>
      <c r="E14" s="20">
        <v>0.219926703783586</v>
      </c>
      <c r="F14" s="20"/>
      <c r="G14" s="20">
        <v>0.16858552985771999</v>
      </c>
      <c r="H14" s="20">
        <v>0.148653565619668</v>
      </c>
      <c r="I14" s="20">
        <v>0.11264302977842</v>
      </c>
      <c r="J14" s="20">
        <v>0.16644491701097799</v>
      </c>
      <c r="K14" s="20">
        <v>0.19898011703358201</v>
      </c>
      <c r="L14" s="20">
        <v>0.19038979159080599</v>
      </c>
      <c r="M14" s="20"/>
      <c r="N14" s="20">
        <v>0.179944147644023</v>
      </c>
      <c r="O14" s="20">
        <v>0.152622255261638</v>
      </c>
      <c r="P14" s="20">
        <v>0.17531466908438201</v>
      </c>
      <c r="Q14" s="20">
        <v>0.14943297081630699</v>
      </c>
      <c r="R14" s="20"/>
      <c r="S14" s="20">
        <v>0.18357321681720101</v>
      </c>
      <c r="T14" s="20">
        <v>0.13350428670926601</v>
      </c>
      <c r="U14" s="20"/>
      <c r="V14" s="20">
        <v>0.24911384201429901</v>
      </c>
      <c r="W14" s="20">
        <v>0.155601103377946</v>
      </c>
      <c r="X14" s="20">
        <v>0.111451560007632</v>
      </c>
      <c r="Y14" s="20">
        <v>0.130738518948325</v>
      </c>
      <c r="Z14" s="20"/>
      <c r="AA14" s="20">
        <v>0.22155846524585501</v>
      </c>
      <c r="AB14" s="20">
        <v>0.18068306841725501</v>
      </c>
      <c r="AC14" s="20">
        <v>0.14814876354119899</v>
      </c>
      <c r="AD14" s="20">
        <v>9.6894419861210099E-2</v>
      </c>
      <c r="AE14" s="20">
        <v>0.113452710713715</v>
      </c>
      <c r="AF14" s="20">
        <v>4.0749669100140599E-2</v>
      </c>
      <c r="AG14" s="20"/>
      <c r="AH14" s="20">
        <v>0.127422511861571</v>
      </c>
      <c r="AI14" s="20">
        <v>0.12723042155560599</v>
      </c>
      <c r="AJ14" s="20"/>
      <c r="AK14" s="20">
        <v>0.122818400904478</v>
      </c>
      <c r="AL14" s="20">
        <v>0.13623158000678001</v>
      </c>
      <c r="AM14" s="20"/>
      <c r="AN14" s="20">
        <v>0.132897960737836</v>
      </c>
      <c r="AO14" s="20">
        <v>9.9498436255568895E-2</v>
      </c>
      <c r="AP14" s="20"/>
      <c r="AQ14" s="20">
        <v>0.15302081336186099</v>
      </c>
      <c r="AR14" s="20">
        <v>0.16205303476982799</v>
      </c>
      <c r="AS14" s="20">
        <v>7.9746120464800202E-2</v>
      </c>
      <c r="AT14" s="20"/>
      <c r="AU14" s="20">
        <v>0.13436162345785199</v>
      </c>
      <c r="AV14" s="20">
        <v>0.19455971250044199</v>
      </c>
      <c r="AW14" s="20"/>
      <c r="AX14" s="20">
        <v>0.13073112025418701</v>
      </c>
      <c r="AY14" s="20">
        <v>0.22622790897881301</v>
      </c>
      <c r="AZ14" s="20"/>
      <c r="BA14" s="20">
        <v>9.9816966188398595E-2</v>
      </c>
      <c r="BB14" s="20">
        <v>3.2042601541183602E-2</v>
      </c>
      <c r="BC14" s="20"/>
      <c r="BD14" s="20">
        <v>8.1587405695981094E-2</v>
      </c>
      <c r="BE14" s="20">
        <v>0.110933176133815</v>
      </c>
    </row>
    <row r="15" spans="2:57" x14ac:dyDescent="0.35">
      <c r="B15" s="21"/>
    </row>
    <row r="16" spans="2:57" x14ac:dyDescent="0.35">
      <c r="B16" t="s">
        <v>874</v>
      </c>
    </row>
    <row r="17" spans="2:2" x14ac:dyDescent="0.35">
      <c r="B17" t="s">
        <v>526</v>
      </c>
    </row>
    <row r="19" spans="2:2" x14ac:dyDescent="0.35">
      <c r="B19"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800-000000000000}">
  <dimension ref="B2:BE19"/>
  <sheetViews>
    <sheetView showGridLines="0" topLeftCell="A8"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661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656</v>
      </c>
      <c r="C9" s="16">
        <v>0.380546000848559</v>
      </c>
      <c r="D9" s="16">
        <v>0.395355271050081</v>
      </c>
      <c r="E9" s="16">
        <v>0.36861288417181898</v>
      </c>
      <c r="F9" s="16"/>
      <c r="G9" s="16">
        <v>0.192746614410924</v>
      </c>
      <c r="H9" s="16">
        <v>0.36668576205067799</v>
      </c>
      <c r="I9" s="16">
        <v>0.36286024584804399</v>
      </c>
      <c r="J9" s="16">
        <v>0.35872571176304102</v>
      </c>
      <c r="K9" s="16">
        <v>0.43660645261099301</v>
      </c>
      <c r="L9" s="16">
        <v>0.48686166793704</v>
      </c>
      <c r="M9" s="16"/>
      <c r="N9" s="16">
        <v>0.44923571817012697</v>
      </c>
      <c r="O9" s="16">
        <v>0.33044423917257898</v>
      </c>
      <c r="P9" s="16">
        <v>0.37867683283221898</v>
      </c>
      <c r="Q9" s="16">
        <v>0.37818071788723601</v>
      </c>
      <c r="R9" s="16"/>
      <c r="S9" s="16">
        <v>0.37986313675964201</v>
      </c>
      <c r="T9" s="16">
        <v>0.38210103133377799</v>
      </c>
      <c r="U9" s="16"/>
      <c r="V9" s="16">
        <v>0.31124468998198801</v>
      </c>
      <c r="W9" s="16">
        <v>0.406268247371807</v>
      </c>
      <c r="X9" s="16">
        <v>0.39280003058574697</v>
      </c>
      <c r="Y9" s="16">
        <v>0.47664194400752102</v>
      </c>
      <c r="Z9" s="16"/>
      <c r="AA9" s="16">
        <v>0.31129797660348302</v>
      </c>
      <c r="AB9" s="16">
        <v>0.38551619790346903</v>
      </c>
      <c r="AC9" s="16">
        <v>0.49679322886844601</v>
      </c>
      <c r="AD9" s="16">
        <v>0.37461420632164799</v>
      </c>
      <c r="AE9" s="16">
        <v>0.49644889446920998</v>
      </c>
      <c r="AF9" s="16">
        <v>0.55908034895223102</v>
      </c>
      <c r="AG9" s="16"/>
      <c r="AH9" s="16">
        <v>0.371489894525595</v>
      </c>
      <c r="AI9" s="16">
        <v>0.425411677792707</v>
      </c>
      <c r="AJ9" s="16"/>
      <c r="AK9" s="16">
        <v>0.35063612452307502</v>
      </c>
      <c r="AL9" s="16">
        <v>0.42123665122569098</v>
      </c>
      <c r="AM9" s="16"/>
      <c r="AN9" s="16">
        <v>0.34128859231609299</v>
      </c>
      <c r="AO9" s="16">
        <v>0.43899871530506801</v>
      </c>
      <c r="AP9" s="16"/>
      <c r="AQ9" s="16">
        <v>0.42004790614672399</v>
      </c>
      <c r="AR9" s="16">
        <v>0.37134557001999302</v>
      </c>
      <c r="AS9" s="16">
        <v>0.40174404699475702</v>
      </c>
      <c r="AT9" s="16"/>
      <c r="AU9" s="16">
        <v>0.406085451919453</v>
      </c>
      <c r="AV9" s="16">
        <v>0.34950743276072099</v>
      </c>
      <c r="AW9" s="16"/>
      <c r="AX9" s="16">
        <v>0.38813335470913501</v>
      </c>
      <c r="AY9" s="16">
        <v>0.42078284040149999</v>
      </c>
      <c r="AZ9" s="16"/>
      <c r="BA9" s="16">
        <v>0.37801736350844001</v>
      </c>
      <c r="BB9" s="16">
        <v>0.43562849106159801</v>
      </c>
      <c r="BC9" s="16"/>
      <c r="BD9" s="16">
        <v>0.36063395573605</v>
      </c>
      <c r="BE9" s="16">
        <v>0.44053990665947901</v>
      </c>
    </row>
    <row r="10" spans="2:57" x14ac:dyDescent="0.35">
      <c r="B10" s="19" t="s">
        <v>657</v>
      </c>
      <c r="C10" s="16">
        <v>0.26397656069575298</v>
      </c>
      <c r="D10" s="16">
        <v>0.29276546967725797</v>
      </c>
      <c r="E10" s="16">
        <v>0.236931782368243</v>
      </c>
      <c r="F10" s="16"/>
      <c r="G10" s="16">
        <v>0.27973852582408198</v>
      </c>
      <c r="H10" s="16">
        <v>0.23166024686438699</v>
      </c>
      <c r="I10" s="16">
        <v>0.26923825509764099</v>
      </c>
      <c r="J10" s="16">
        <v>0.33743994397607602</v>
      </c>
      <c r="K10" s="16">
        <v>0.25714431657454501</v>
      </c>
      <c r="L10" s="16">
        <v>0.227918115367331</v>
      </c>
      <c r="M10" s="16"/>
      <c r="N10" s="16">
        <v>0.25902403621630299</v>
      </c>
      <c r="O10" s="16">
        <v>0.29035666089491702</v>
      </c>
      <c r="P10" s="16">
        <v>0.27568496112994001</v>
      </c>
      <c r="Q10" s="16">
        <v>0.225723487510777</v>
      </c>
      <c r="R10" s="16"/>
      <c r="S10" s="16">
        <v>0.267488961322496</v>
      </c>
      <c r="T10" s="16">
        <v>0.26130856648245498</v>
      </c>
      <c r="U10" s="16"/>
      <c r="V10" s="16">
        <v>0.25337337956612699</v>
      </c>
      <c r="W10" s="16">
        <v>0.247775357964647</v>
      </c>
      <c r="X10" s="16">
        <v>0.29042307814224999</v>
      </c>
      <c r="Y10" s="16">
        <v>0.28362272677142403</v>
      </c>
      <c r="Z10" s="16"/>
      <c r="AA10" s="16">
        <v>0.22183632224132999</v>
      </c>
      <c r="AB10" s="16">
        <v>0.28243340388768101</v>
      </c>
      <c r="AC10" s="16">
        <v>0.22367499575918401</v>
      </c>
      <c r="AD10" s="16">
        <v>0.33023408730388198</v>
      </c>
      <c r="AE10" s="16">
        <v>0.27336011793666598</v>
      </c>
      <c r="AF10" s="16">
        <v>0.332073595982806</v>
      </c>
      <c r="AG10" s="16"/>
      <c r="AH10" s="16">
        <v>0.28308398561640502</v>
      </c>
      <c r="AI10" s="16">
        <v>0.27027009560011001</v>
      </c>
      <c r="AJ10" s="16"/>
      <c r="AK10" s="16">
        <v>0.30738011067204402</v>
      </c>
      <c r="AL10" s="16">
        <v>0.25562325107987999</v>
      </c>
      <c r="AM10" s="16"/>
      <c r="AN10" s="16">
        <v>0.306075489291252</v>
      </c>
      <c r="AO10" s="16">
        <v>0.24641394937163999</v>
      </c>
      <c r="AP10" s="16"/>
      <c r="AQ10" s="16">
        <v>0.26349199296757198</v>
      </c>
      <c r="AR10" s="16">
        <v>0.25137043306495899</v>
      </c>
      <c r="AS10" s="16">
        <v>0.29905724531563499</v>
      </c>
      <c r="AT10" s="16"/>
      <c r="AU10" s="16">
        <v>0.25314004662046802</v>
      </c>
      <c r="AV10" s="16">
        <v>0.28134726451687903</v>
      </c>
      <c r="AW10" s="16"/>
      <c r="AX10" s="16">
        <v>0.28349100052222498</v>
      </c>
      <c r="AY10" s="16">
        <v>0.20683984167834399</v>
      </c>
      <c r="AZ10" s="16"/>
      <c r="BA10" s="16">
        <v>0.29429175216605002</v>
      </c>
      <c r="BB10" s="16">
        <v>0.28964404627441598</v>
      </c>
      <c r="BC10" s="16"/>
      <c r="BD10" s="16">
        <v>0.29095862645763299</v>
      </c>
      <c r="BE10" s="16">
        <v>0.29221101531969201</v>
      </c>
    </row>
    <row r="11" spans="2:57" ht="29" customHeight="1" x14ac:dyDescent="0.35">
      <c r="B11" s="19" t="s">
        <v>658</v>
      </c>
      <c r="C11" s="16">
        <v>0.13111862940998401</v>
      </c>
      <c r="D11" s="16">
        <v>0.13385277885581701</v>
      </c>
      <c r="E11" s="16">
        <v>0.127558432343644</v>
      </c>
      <c r="F11" s="16"/>
      <c r="G11" s="16">
        <v>0.220835763072562</v>
      </c>
      <c r="H11" s="16">
        <v>0.173276984555505</v>
      </c>
      <c r="I11" s="16">
        <v>0.13448620114760701</v>
      </c>
      <c r="J11" s="16">
        <v>9.9364391253044304E-2</v>
      </c>
      <c r="K11" s="16">
        <v>0.13077026509124801</v>
      </c>
      <c r="L11" s="16">
        <v>6.5297442589404703E-2</v>
      </c>
      <c r="M11" s="16"/>
      <c r="N11" s="16">
        <v>0.128012355548107</v>
      </c>
      <c r="O11" s="16">
        <v>0.129532814170881</v>
      </c>
      <c r="P11" s="16">
        <v>0.120481508759577</v>
      </c>
      <c r="Q11" s="16">
        <v>0.151802777864777</v>
      </c>
      <c r="R11" s="16"/>
      <c r="S11" s="16">
        <v>0.119672492254439</v>
      </c>
      <c r="T11" s="16">
        <v>0.147457657812991</v>
      </c>
      <c r="U11" s="16"/>
      <c r="V11" s="16">
        <v>0.149471715268848</v>
      </c>
      <c r="W11" s="16">
        <v>0.135971783717386</v>
      </c>
      <c r="X11" s="16">
        <v>0.115604867519337</v>
      </c>
      <c r="Y11" s="16">
        <v>8.9259384865016597E-2</v>
      </c>
      <c r="Z11" s="16"/>
      <c r="AA11" s="16">
        <v>0.15123013034167801</v>
      </c>
      <c r="AB11" s="16">
        <v>0.14569465095807199</v>
      </c>
      <c r="AC11" s="16">
        <v>0.120668956311276</v>
      </c>
      <c r="AD11" s="16">
        <v>0.11272023292781901</v>
      </c>
      <c r="AE11" s="16">
        <v>9.7610071632419207E-2</v>
      </c>
      <c r="AF11" s="16">
        <v>5.0388689791796497E-2</v>
      </c>
      <c r="AG11" s="16"/>
      <c r="AH11" s="16">
        <v>0.14118712479425699</v>
      </c>
      <c r="AI11" s="16">
        <v>0.115915990689975</v>
      </c>
      <c r="AJ11" s="16"/>
      <c r="AK11" s="16">
        <v>0.130980025651078</v>
      </c>
      <c r="AL11" s="16">
        <v>0.13718473427056599</v>
      </c>
      <c r="AM11" s="16"/>
      <c r="AN11" s="16">
        <v>0.143831673059893</v>
      </c>
      <c r="AO11" s="16">
        <v>0.13342548646653399</v>
      </c>
      <c r="AP11" s="16"/>
      <c r="AQ11" s="16">
        <v>0.102262204923982</v>
      </c>
      <c r="AR11" s="16">
        <v>0.13885623215259299</v>
      </c>
      <c r="AS11" s="16">
        <v>0.14992788675937099</v>
      </c>
      <c r="AT11" s="16"/>
      <c r="AU11" s="16">
        <v>0.118113060484693</v>
      </c>
      <c r="AV11" s="16">
        <v>0.14675906629319499</v>
      </c>
      <c r="AW11" s="16"/>
      <c r="AX11" s="16">
        <v>0.13852704295751</v>
      </c>
      <c r="AY11" s="16">
        <v>7.3217352099188407E-2</v>
      </c>
      <c r="AZ11" s="16"/>
      <c r="BA11" s="16">
        <v>0.16231523411135601</v>
      </c>
      <c r="BB11" s="16">
        <v>0.134281716039235</v>
      </c>
      <c r="BC11" s="16"/>
      <c r="BD11" s="16">
        <v>0.14965910559776199</v>
      </c>
      <c r="BE11" s="16">
        <v>0.11816351742862299</v>
      </c>
    </row>
    <row r="12" spans="2:57" x14ac:dyDescent="0.35">
      <c r="B12" s="19" t="s">
        <v>659</v>
      </c>
      <c r="C12" s="16">
        <v>6.6225974281809805E-2</v>
      </c>
      <c r="D12" s="16">
        <v>6.3300577271263703E-2</v>
      </c>
      <c r="E12" s="16">
        <v>6.9639993932845298E-2</v>
      </c>
      <c r="F12" s="16"/>
      <c r="G12" s="16">
        <v>8.0743805715362493E-2</v>
      </c>
      <c r="H12" s="16">
        <v>5.8447903667166103E-2</v>
      </c>
      <c r="I12" s="16">
        <v>8.4292602489136795E-2</v>
      </c>
      <c r="J12" s="16">
        <v>5.5924505156620903E-2</v>
      </c>
      <c r="K12" s="16">
        <v>3.7904179695696698E-2</v>
      </c>
      <c r="L12" s="16">
        <v>8.0526899532347804E-2</v>
      </c>
      <c r="M12" s="16"/>
      <c r="N12" s="16">
        <v>5.3773863437816399E-2</v>
      </c>
      <c r="O12" s="16">
        <v>8.3383833749505407E-2</v>
      </c>
      <c r="P12" s="16">
        <v>5.4291330725504502E-2</v>
      </c>
      <c r="Q12" s="16">
        <v>7.9335184887373206E-2</v>
      </c>
      <c r="R12" s="16"/>
      <c r="S12" s="16">
        <v>6.4499073619287806E-2</v>
      </c>
      <c r="T12" s="16">
        <v>6.8416586185410799E-2</v>
      </c>
      <c r="U12" s="16"/>
      <c r="V12" s="16">
        <v>4.9539857860712203E-2</v>
      </c>
      <c r="W12" s="16">
        <v>7.1975775042797493E-2</v>
      </c>
      <c r="X12" s="16">
        <v>7.3444193998103896E-2</v>
      </c>
      <c r="Y12" s="16">
        <v>6.3792489468855601E-2</v>
      </c>
      <c r="Z12" s="16"/>
      <c r="AA12" s="16">
        <v>7.5949990593939198E-2</v>
      </c>
      <c r="AB12" s="16">
        <v>6.3848771663673504E-2</v>
      </c>
      <c r="AC12" s="16">
        <v>7.2241582958839298E-2</v>
      </c>
      <c r="AD12" s="16">
        <v>5.3560992800357199E-2</v>
      </c>
      <c r="AE12" s="16">
        <v>6.4686849470588198E-2</v>
      </c>
      <c r="AF12" s="16">
        <v>2.9975051072885998E-2</v>
      </c>
      <c r="AG12" s="16"/>
      <c r="AH12" s="16">
        <v>5.6830558546729401E-2</v>
      </c>
      <c r="AI12" s="16">
        <v>6.5905525570021703E-2</v>
      </c>
      <c r="AJ12" s="16"/>
      <c r="AK12" s="16">
        <v>7.2432521301302399E-2</v>
      </c>
      <c r="AL12" s="16">
        <v>6.72920930806305E-2</v>
      </c>
      <c r="AM12" s="16"/>
      <c r="AN12" s="16">
        <v>6.9393919745241797E-2</v>
      </c>
      <c r="AO12" s="16">
        <v>6.3791717626674599E-2</v>
      </c>
      <c r="AP12" s="16"/>
      <c r="AQ12" s="16">
        <v>8.9028177432171507E-2</v>
      </c>
      <c r="AR12" s="16">
        <v>6.5509971208347104E-2</v>
      </c>
      <c r="AS12" s="16">
        <v>6.0879595498998698E-2</v>
      </c>
      <c r="AT12" s="16"/>
      <c r="AU12" s="16">
        <v>7.6997564657348694E-2</v>
      </c>
      <c r="AV12" s="16">
        <v>5.4703186964561501E-2</v>
      </c>
      <c r="AW12" s="16"/>
      <c r="AX12" s="16">
        <v>6.0658747498769698E-2</v>
      </c>
      <c r="AY12" s="16">
        <v>9.1838108454383297E-2</v>
      </c>
      <c r="AZ12" s="16"/>
      <c r="BA12" s="16">
        <v>6.3917382055305394E-2</v>
      </c>
      <c r="BB12" s="16">
        <v>6.7013130016590705E-2</v>
      </c>
      <c r="BC12" s="16"/>
      <c r="BD12" s="16">
        <v>8.4775675892519095E-2</v>
      </c>
      <c r="BE12" s="16">
        <v>5.3993545466602698E-2</v>
      </c>
    </row>
    <row r="13" spans="2:57" x14ac:dyDescent="0.35">
      <c r="B13" s="19" t="s">
        <v>660</v>
      </c>
      <c r="C13" s="16">
        <v>3.4405255853460201E-2</v>
      </c>
      <c r="D13" s="16">
        <v>3.5914193973891402E-2</v>
      </c>
      <c r="E13" s="16">
        <v>3.3308699259788799E-2</v>
      </c>
      <c r="F13" s="16"/>
      <c r="G13" s="16">
        <v>5.1939279573675799E-2</v>
      </c>
      <c r="H13" s="16">
        <v>4.8369106846904701E-2</v>
      </c>
      <c r="I13" s="16">
        <v>4.7276722841468402E-2</v>
      </c>
      <c r="J13" s="16">
        <v>2.4423105931780001E-2</v>
      </c>
      <c r="K13" s="16">
        <v>2.3733856128169001E-2</v>
      </c>
      <c r="L13" s="16">
        <v>1.8465350360657301E-2</v>
      </c>
      <c r="M13" s="16"/>
      <c r="N13" s="16">
        <v>1.9220906700872599E-2</v>
      </c>
      <c r="O13" s="16">
        <v>2.40812941165101E-2</v>
      </c>
      <c r="P13" s="16">
        <v>4.4177006152434702E-2</v>
      </c>
      <c r="Q13" s="16">
        <v>3.85363547267394E-2</v>
      </c>
      <c r="R13" s="16"/>
      <c r="S13" s="16">
        <v>2.8674720446011999E-2</v>
      </c>
      <c r="T13" s="16">
        <v>4.3401099063381202E-2</v>
      </c>
      <c r="U13" s="16"/>
      <c r="V13" s="16">
        <v>3.9828096013328901E-2</v>
      </c>
      <c r="W13" s="16">
        <v>2.5478385922528098E-2</v>
      </c>
      <c r="X13" s="16">
        <v>4.6031066366159799E-2</v>
      </c>
      <c r="Y13" s="16">
        <v>0</v>
      </c>
      <c r="Z13" s="16"/>
      <c r="AA13" s="16">
        <v>3.2290059021435703E-2</v>
      </c>
      <c r="AB13" s="16">
        <v>3.1267912508015902E-2</v>
      </c>
      <c r="AC13" s="16">
        <v>1.4238291887133899E-2</v>
      </c>
      <c r="AD13" s="16">
        <v>5.3144587706825397E-2</v>
      </c>
      <c r="AE13" s="16">
        <v>3.9166437349736197E-2</v>
      </c>
      <c r="AF13" s="16">
        <v>0</v>
      </c>
      <c r="AG13" s="16"/>
      <c r="AH13" s="16">
        <v>4.77956601718314E-2</v>
      </c>
      <c r="AI13" s="16">
        <v>2.5241536555168E-2</v>
      </c>
      <c r="AJ13" s="16"/>
      <c r="AK13" s="16">
        <v>5.4461308124631E-2</v>
      </c>
      <c r="AL13" s="16">
        <v>8.3146149907473901E-3</v>
      </c>
      <c r="AM13" s="16"/>
      <c r="AN13" s="16">
        <v>4.4856143282559102E-2</v>
      </c>
      <c r="AO13" s="16">
        <v>3.0468839762189899E-2</v>
      </c>
      <c r="AP13" s="16"/>
      <c r="AQ13" s="16">
        <v>5.2696870180639697E-2</v>
      </c>
      <c r="AR13" s="16">
        <v>3.6540819865274202E-2</v>
      </c>
      <c r="AS13" s="16">
        <v>1.8283918302159901E-2</v>
      </c>
      <c r="AT13" s="16"/>
      <c r="AU13" s="16">
        <v>3.6587827840153998E-2</v>
      </c>
      <c r="AV13" s="16">
        <v>3.2437286755689701E-2</v>
      </c>
      <c r="AW13" s="16"/>
      <c r="AX13" s="16">
        <v>3.0941139641849E-2</v>
      </c>
      <c r="AY13" s="16">
        <v>4.1231575846034901E-2</v>
      </c>
      <c r="AZ13" s="16"/>
      <c r="BA13" s="16">
        <v>2.8271678838826302E-2</v>
      </c>
      <c r="BB13" s="16">
        <v>4.0465384277894902E-2</v>
      </c>
      <c r="BC13" s="16"/>
      <c r="BD13" s="16">
        <v>5.0859469657029602E-2</v>
      </c>
      <c r="BE13" s="16">
        <v>2.92315327485464E-2</v>
      </c>
    </row>
    <row r="14" spans="2:57" x14ac:dyDescent="0.35">
      <c r="B14" s="19" t="s">
        <v>103</v>
      </c>
      <c r="C14" s="20">
        <v>0.123727578910434</v>
      </c>
      <c r="D14" s="20">
        <v>7.8811709171689101E-2</v>
      </c>
      <c r="E14" s="20">
        <v>0.16394820792365999</v>
      </c>
      <c r="F14" s="20"/>
      <c r="G14" s="20">
        <v>0.17399601140339299</v>
      </c>
      <c r="H14" s="20">
        <v>0.121559996015359</v>
      </c>
      <c r="I14" s="20">
        <v>0.10184597257610301</v>
      </c>
      <c r="J14" s="20">
        <v>0.12412234191943899</v>
      </c>
      <c r="K14" s="20">
        <v>0.11384092989934901</v>
      </c>
      <c r="L14" s="20">
        <v>0.120930524213219</v>
      </c>
      <c r="M14" s="20"/>
      <c r="N14" s="20">
        <v>9.0733119926774103E-2</v>
      </c>
      <c r="O14" s="20">
        <v>0.142201157895607</v>
      </c>
      <c r="P14" s="20">
        <v>0.126688360400324</v>
      </c>
      <c r="Q14" s="20">
        <v>0.12642147712309701</v>
      </c>
      <c r="R14" s="20"/>
      <c r="S14" s="20">
        <v>0.13980161559812401</v>
      </c>
      <c r="T14" s="20">
        <v>9.7315059121984293E-2</v>
      </c>
      <c r="U14" s="20"/>
      <c r="V14" s="20">
        <v>0.19654226130899599</v>
      </c>
      <c r="W14" s="20">
        <v>0.112530449980834</v>
      </c>
      <c r="X14" s="20">
        <v>8.1696763388401594E-2</v>
      </c>
      <c r="Y14" s="20">
        <v>8.6683454887182099E-2</v>
      </c>
      <c r="Z14" s="20"/>
      <c r="AA14" s="20">
        <v>0.20739552119813401</v>
      </c>
      <c r="AB14" s="20">
        <v>9.1239063079088994E-2</v>
      </c>
      <c r="AC14" s="20">
        <v>7.2382944215120607E-2</v>
      </c>
      <c r="AD14" s="20">
        <v>7.5725892939468298E-2</v>
      </c>
      <c r="AE14" s="20">
        <v>2.8727629141380301E-2</v>
      </c>
      <c r="AF14" s="20">
        <v>2.8482314200280402E-2</v>
      </c>
      <c r="AG14" s="20"/>
      <c r="AH14" s="20">
        <v>9.9612776345183104E-2</v>
      </c>
      <c r="AI14" s="20">
        <v>9.7255173792017993E-2</v>
      </c>
      <c r="AJ14" s="20"/>
      <c r="AK14" s="20">
        <v>8.41099097278699E-2</v>
      </c>
      <c r="AL14" s="20">
        <v>0.110348655352484</v>
      </c>
      <c r="AM14" s="20"/>
      <c r="AN14" s="20">
        <v>9.4554182304962195E-2</v>
      </c>
      <c r="AO14" s="20">
        <v>8.6901291467893202E-2</v>
      </c>
      <c r="AP14" s="20"/>
      <c r="AQ14" s="20">
        <v>7.2472848348910393E-2</v>
      </c>
      <c r="AR14" s="20">
        <v>0.136376973688833</v>
      </c>
      <c r="AS14" s="20">
        <v>7.01073071290782E-2</v>
      </c>
      <c r="AT14" s="20"/>
      <c r="AU14" s="20">
        <v>0.10907604847788401</v>
      </c>
      <c r="AV14" s="20">
        <v>0.135245762708954</v>
      </c>
      <c r="AW14" s="20"/>
      <c r="AX14" s="20">
        <v>9.8248714670511494E-2</v>
      </c>
      <c r="AY14" s="20">
        <v>0.16609028152055</v>
      </c>
      <c r="AZ14" s="20"/>
      <c r="BA14" s="20">
        <v>7.3186589320022796E-2</v>
      </c>
      <c r="BB14" s="20">
        <v>3.2967232330265002E-2</v>
      </c>
      <c r="BC14" s="20"/>
      <c r="BD14" s="20">
        <v>6.3113166659005696E-2</v>
      </c>
      <c r="BE14" s="20">
        <v>6.5860482377057203E-2</v>
      </c>
    </row>
    <row r="15" spans="2:57" x14ac:dyDescent="0.35">
      <c r="B15" s="21"/>
    </row>
    <row r="16" spans="2:57" x14ac:dyDescent="0.35">
      <c r="B16" t="s">
        <v>874</v>
      </c>
    </row>
    <row r="17" spans="2:2" x14ac:dyDescent="0.35">
      <c r="B17" t="s">
        <v>526</v>
      </c>
    </row>
    <row r="19" spans="2:2" x14ac:dyDescent="0.35">
      <c r="B19"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900-000000000000}">
  <dimension ref="B2:BE19"/>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662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656</v>
      </c>
      <c r="C9" s="16">
        <v>0.23971018231951899</v>
      </c>
      <c r="D9" s="16">
        <v>0.237768019116184</v>
      </c>
      <c r="E9" s="16">
        <v>0.24387354984266699</v>
      </c>
      <c r="F9" s="16"/>
      <c r="G9" s="16">
        <v>0.18326641884700801</v>
      </c>
      <c r="H9" s="16">
        <v>0.25255090116180401</v>
      </c>
      <c r="I9" s="16">
        <v>0.250325929996977</v>
      </c>
      <c r="J9" s="16">
        <v>0.20595934592187001</v>
      </c>
      <c r="K9" s="16">
        <v>0.29156185109794303</v>
      </c>
      <c r="L9" s="16">
        <v>0.23791039185413099</v>
      </c>
      <c r="M9" s="16"/>
      <c r="N9" s="16">
        <v>0.25245431607397101</v>
      </c>
      <c r="O9" s="16">
        <v>0.23121059485561701</v>
      </c>
      <c r="P9" s="16">
        <v>0.235688326921666</v>
      </c>
      <c r="Q9" s="16">
        <v>0.244481298651336</v>
      </c>
      <c r="R9" s="16"/>
      <c r="S9" s="16">
        <v>0.22910605725161601</v>
      </c>
      <c r="T9" s="16">
        <v>0.25483908153699097</v>
      </c>
      <c r="U9" s="16"/>
      <c r="V9" s="16">
        <v>0.23899905289065901</v>
      </c>
      <c r="W9" s="16">
        <v>0.239045673383807</v>
      </c>
      <c r="X9" s="16">
        <v>0.24275736170776399</v>
      </c>
      <c r="Y9" s="16">
        <v>0.22859950200819201</v>
      </c>
      <c r="Z9" s="16"/>
      <c r="AA9" s="16">
        <v>0.21360791174681801</v>
      </c>
      <c r="AB9" s="16">
        <v>0.205609563914564</v>
      </c>
      <c r="AC9" s="16">
        <v>0.32015389804715799</v>
      </c>
      <c r="AD9" s="16">
        <v>0.26038226001925102</v>
      </c>
      <c r="AE9" s="16">
        <v>0.22561608262460101</v>
      </c>
      <c r="AF9" s="16">
        <v>0.41082446542036899</v>
      </c>
      <c r="AG9" s="16"/>
      <c r="AH9" s="16">
        <v>0.25932007588568201</v>
      </c>
      <c r="AI9" s="16">
        <v>0.23796533429211</v>
      </c>
      <c r="AJ9" s="16"/>
      <c r="AK9" s="16">
        <v>0.264264352096373</v>
      </c>
      <c r="AL9" s="16">
        <v>0.22392621948606301</v>
      </c>
      <c r="AM9" s="16"/>
      <c r="AN9" s="16">
        <v>0.24720404861327799</v>
      </c>
      <c r="AO9" s="16">
        <v>0.237415706882006</v>
      </c>
      <c r="AP9" s="16"/>
      <c r="AQ9" s="16">
        <v>0.27125538912575797</v>
      </c>
      <c r="AR9" s="16">
        <v>0.23150327372626001</v>
      </c>
      <c r="AS9" s="16">
        <v>0.26455210058147799</v>
      </c>
      <c r="AT9" s="16"/>
      <c r="AU9" s="16">
        <v>0.24217357164678399</v>
      </c>
      <c r="AV9" s="16">
        <v>0.23842350036697099</v>
      </c>
      <c r="AW9" s="16"/>
      <c r="AX9" s="16">
        <v>0.24142686679306599</v>
      </c>
      <c r="AY9" s="16">
        <v>0.27065478800148901</v>
      </c>
      <c r="AZ9" s="16"/>
      <c r="BA9" s="16">
        <v>0.21985356257984801</v>
      </c>
      <c r="BB9" s="16">
        <v>0.29883521830746301</v>
      </c>
      <c r="BC9" s="16"/>
      <c r="BD9" s="16">
        <v>0.212904197586466</v>
      </c>
      <c r="BE9" s="16">
        <v>0.294753768240965</v>
      </c>
    </row>
    <row r="10" spans="2:57" x14ac:dyDescent="0.35">
      <c r="B10" s="19" t="s">
        <v>657</v>
      </c>
      <c r="C10" s="16">
        <v>0.27714393879784199</v>
      </c>
      <c r="D10" s="16">
        <v>0.31797931769103499</v>
      </c>
      <c r="E10" s="16">
        <v>0.23889191791440501</v>
      </c>
      <c r="F10" s="16"/>
      <c r="G10" s="16">
        <v>0.26743531099198098</v>
      </c>
      <c r="H10" s="16">
        <v>0.216397561294597</v>
      </c>
      <c r="I10" s="16">
        <v>0.28344320454192801</v>
      </c>
      <c r="J10" s="16">
        <v>0.27508813190700399</v>
      </c>
      <c r="K10" s="16">
        <v>0.30418296340085299</v>
      </c>
      <c r="L10" s="16">
        <v>0.30939292472615598</v>
      </c>
      <c r="M10" s="16"/>
      <c r="N10" s="16">
        <v>0.27157327683515198</v>
      </c>
      <c r="O10" s="16">
        <v>0.319468149965212</v>
      </c>
      <c r="P10" s="16">
        <v>0.28601351970674799</v>
      </c>
      <c r="Q10" s="16">
        <v>0.230003048543439</v>
      </c>
      <c r="R10" s="16"/>
      <c r="S10" s="16">
        <v>0.27642244168013602</v>
      </c>
      <c r="T10" s="16">
        <v>0.279922116640208</v>
      </c>
      <c r="U10" s="16"/>
      <c r="V10" s="16">
        <v>0.26553642710089997</v>
      </c>
      <c r="W10" s="16">
        <v>0.27337033694006202</v>
      </c>
      <c r="X10" s="16">
        <v>0.29547469252904301</v>
      </c>
      <c r="Y10" s="16">
        <v>0.25100729973827601</v>
      </c>
      <c r="Z10" s="16"/>
      <c r="AA10" s="16">
        <v>0.24297754391809201</v>
      </c>
      <c r="AB10" s="16">
        <v>0.30352478047207798</v>
      </c>
      <c r="AC10" s="16">
        <v>0.31628972453891402</v>
      </c>
      <c r="AD10" s="16">
        <v>0.29255404072458902</v>
      </c>
      <c r="AE10" s="16">
        <v>0.30177559488891298</v>
      </c>
      <c r="AF10" s="16">
        <v>0.25205927550109702</v>
      </c>
      <c r="AG10" s="16"/>
      <c r="AH10" s="16">
        <v>0.29768906354065899</v>
      </c>
      <c r="AI10" s="16">
        <v>0.31377383585671398</v>
      </c>
      <c r="AJ10" s="16"/>
      <c r="AK10" s="16">
        <v>0.28787740772439901</v>
      </c>
      <c r="AL10" s="16">
        <v>0.30228006150780401</v>
      </c>
      <c r="AM10" s="16"/>
      <c r="AN10" s="16">
        <v>0.29476425895523101</v>
      </c>
      <c r="AO10" s="16">
        <v>0.29975363687807299</v>
      </c>
      <c r="AP10" s="16"/>
      <c r="AQ10" s="16">
        <v>0.31376252808916499</v>
      </c>
      <c r="AR10" s="16">
        <v>0.26105736085583398</v>
      </c>
      <c r="AS10" s="16">
        <v>0.306575728834173</v>
      </c>
      <c r="AT10" s="16"/>
      <c r="AU10" s="16">
        <v>0.27357561394423702</v>
      </c>
      <c r="AV10" s="16">
        <v>0.286188670929509</v>
      </c>
      <c r="AW10" s="16"/>
      <c r="AX10" s="16">
        <v>0.29456543978011202</v>
      </c>
      <c r="AY10" s="16">
        <v>0.21520644432028699</v>
      </c>
      <c r="AZ10" s="16"/>
      <c r="BA10" s="16">
        <v>0.31074394167282399</v>
      </c>
      <c r="BB10" s="16">
        <v>0.33486838875069003</v>
      </c>
      <c r="BC10" s="16"/>
      <c r="BD10" s="16">
        <v>0.321373499354764</v>
      </c>
      <c r="BE10" s="16">
        <v>0.294545106483321</v>
      </c>
    </row>
    <row r="11" spans="2:57" ht="29" customHeight="1" x14ac:dyDescent="0.35">
      <c r="B11" s="19" t="s">
        <v>658</v>
      </c>
      <c r="C11" s="16">
        <v>0.24080032911339599</v>
      </c>
      <c r="D11" s="16">
        <v>0.225494091381999</v>
      </c>
      <c r="E11" s="16">
        <v>0.25636449623146301</v>
      </c>
      <c r="F11" s="16"/>
      <c r="G11" s="16">
        <v>0.282799305354552</v>
      </c>
      <c r="H11" s="16">
        <v>0.28189766156123103</v>
      </c>
      <c r="I11" s="16">
        <v>0.21759640327558899</v>
      </c>
      <c r="J11" s="16">
        <v>0.293986875574128</v>
      </c>
      <c r="K11" s="16">
        <v>0.183289495707773</v>
      </c>
      <c r="L11" s="16">
        <v>0.204939709431084</v>
      </c>
      <c r="M11" s="16"/>
      <c r="N11" s="16">
        <v>0.232452922601845</v>
      </c>
      <c r="O11" s="16">
        <v>0.20762084514429699</v>
      </c>
      <c r="P11" s="16">
        <v>0.22776379472241601</v>
      </c>
      <c r="Q11" s="16">
        <v>0.29659940489171399</v>
      </c>
      <c r="R11" s="16"/>
      <c r="S11" s="16">
        <v>0.23726088260771599</v>
      </c>
      <c r="T11" s="16">
        <v>0.24854835302841799</v>
      </c>
      <c r="U11" s="16"/>
      <c r="V11" s="16">
        <v>0.215168641381173</v>
      </c>
      <c r="W11" s="16">
        <v>0.24706680113359</v>
      </c>
      <c r="X11" s="16">
        <v>0.24235240944022901</v>
      </c>
      <c r="Y11" s="16">
        <v>0.324980348270693</v>
      </c>
      <c r="Z11" s="16"/>
      <c r="AA11" s="16">
        <v>0.220295651436339</v>
      </c>
      <c r="AB11" s="16">
        <v>0.27122100595206899</v>
      </c>
      <c r="AC11" s="16">
        <v>0.190149189577069</v>
      </c>
      <c r="AD11" s="16">
        <v>0.27597995381009899</v>
      </c>
      <c r="AE11" s="16">
        <v>0.247561697084482</v>
      </c>
      <c r="AF11" s="16">
        <v>0.221050485185005</v>
      </c>
      <c r="AG11" s="16"/>
      <c r="AH11" s="16">
        <v>0.23461521941822899</v>
      </c>
      <c r="AI11" s="16">
        <v>0.25552249979495001</v>
      </c>
      <c r="AJ11" s="16"/>
      <c r="AK11" s="16">
        <v>0.235722471905911</v>
      </c>
      <c r="AL11" s="16">
        <v>0.24383028156400999</v>
      </c>
      <c r="AM11" s="16"/>
      <c r="AN11" s="16">
        <v>0.239954880177458</v>
      </c>
      <c r="AO11" s="16">
        <v>0.278705277751295</v>
      </c>
      <c r="AP11" s="16"/>
      <c r="AQ11" s="16">
        <v>0.208461238213141</v>
      </c>
      <c r="AR11" s="16">
        <v>0.27012075259475998</v>
      </c>
      <c r="AS11" s="16">
        <v>0.22804995689190399</v>
      </c>
      <c r="AT11" s="16"/>
      <c r="AU11" s="16">
        <v>0.238365857483926</v>
      </c>
      <c r="AV11" s="16">
        <v>0.24282671051000601</v>
      </c>
      <c r="AW11" s="16"/>
      <c r="AX11" s="16">
        <v>0.240520388911973</v>
      </c>
      <c r="AY11" s="16">
        <v>0.24688242531962201</v>
      </c>
      <c r="AZ11" s="16"/>
      <c r="BA11" s="16">
        <v>0.263516512331466</v>
      </c>
      <c r="BB11" s="16">
        <v>0.27198134527297302</v>
      </c>
      <c r="BC11" s="16"/>
      <c r="BD11" s="16">
        <v>0.26053779881258599</v>
      </c>
      <c r="BE11" s="16">
        <v>0.24597789946137999</v>
      </c>
    </row>
    <row r="12" spans="2:57" x14ac:dyDescent="0.35">
      <c r="B12" s="19" t="s">
        <v>659</v>
      </c>
      <c r="C12" s="16">
        <v>6.3183785312290006E-2</v>
      </c>
      <c r="D12" s="16">
        <v>7.13618767518375E-2</v>
      </c>
      <c r="E12" s="16">
        <v>5.21385934902504E-2</v>
      </c>
      <c r="F12" s="16"/>
      <c r="G12" s="16">
        <v>6.7035161485126601E-2</v>
      </c>
      <c r="H12" s="16">
        <v>7.2431409119692106E-2</v>
      </c>
      <c r="I12" s="16">
        <v>6.9654527415887998E-2</v>
      </c>
      <c r="J12" s="16">
        <v>4.48766581796591E-2</v>
      </c>
      <c r="K12" s="16">
        <v>4.4100164542851601E-2</v>
      </c>
      <c r="L12" s="16">
        <v>7.7028818761669698E-2</v>
      </c>
      <c r="M12" s="16"/>
      <c r="N12" s="16">
        <v>8.2156569668901794E-2</v>
      </c>
      <c r="O12" s="16">
        <v>7.6042967606126499E-2</v>
      </c>
      <c r="P12" s="16">
        <v>6.1687780226553697E-2</v>
      </c>
      <c r="Q12" s="16">
        <v>4.08478524022233E-2</v>
      </c>
      <c r="R12" s="16"/>
      <c r="S12" s="16">
        <v>6.3120935142479698E-2</v>
      </c>
      <c r="T12" s="16">
        <v>6.3909445529826595E-2</v>
      </c>
      <c r="U12" s="16"/>
      <c r="V12" s="16">
        <v>3.2066615685772099E-2</v>
      </c>
      <c r="W12" s="16">
        <v>7.8571485528493107E-2</v>
      </c>
      <c r="X12" s="16">
        <v>6.4676338774873096E-2</v>
      </c>
      <c r="Y12" s="16">
        <v>0.100747213303834</v>
      </c>
      <c r="Z12" s="16"/>
      <c r="AA12" s="16">
        <v>5.9771639121733403E-2</v>
      </c>
      <c r="AB12" s="16">
        <v>5.7434033483883103E-2</v>
      </c>
      <c r="AC12" s="16">
        <v>3.9413692179726498E-2</v>
      </c>
      <c r="AD12" s="16">
        <v>5.1758597211405001E-2</v>
      </c>
      <c r="AE12" s="16">
        <v>0.130126735638743</v>
      </c>
      <c r="AF12" s="16">
        <v>9.8652324536070798E-2</v>
      </c>
      <c r="AG12" s="16"/>
      <c r="AH12" s="16">
        <v>7.2048675840623203E-2</v>
      </c>
      <c r="AI12" s="16">
        <v>5.7074773450508702E-2</v>
      </c>
      <c r="AJ12" s="16"/>
      <c r="AK12" s="16">
        <v>7.3927905065319002E-2</v>
      </c>
      <c r="AL12" s="16">
        <v>7.1230703744818602E-2</v>
      </c>
      <c r="AM12" s="16"/>
      <c r="AN12" s="16">
        <v>8.3041665383387503E-2</v>
      </c>
      <c r="AO12" s="16">
        <v>6.1257566124746997E-2</v>
      </c>
      <c r="AP12" s="16"/>
      <c r="AQ12" s="16">
        <v>0.103504891348546</v>
      </c>
      <c r="AR12" s="16">
        <v>4.3111512943619902E-2</v>
      </c>
      <c r="AS12" s="16">
        <v>7.7572477019032707E-2</v>
      </c>
      <c r="AT12" s="16"/>
      <c r="AU12" s="16">
        <v>7.3147084326759204E-2</v>
      </c>
      <c r="AV12" s="16">
        <v>5.2559346074325802E-2</v>
      </c>
      <c r="AW12" s="16"/>
      <c r="AX12" s="16">
        <v>7.3244112244865295E-2</v>
      </c>
      <c r="AY12" s="16">
        <v>2.3976442635709298E-2</v>
      </c>
      <c r="AZ12" s="16"/>
      <c r="BA12" s="16">
        <v>9.9292738567338001E-2</v>
      </c>
      <c r="BB12" s="16">
        <v>3.3268690724326699E-2</v>
      </c>
      <c r="BC12" s="16"/>
      <c r="BD12" s="16">
        <v>7.1465808677184606E-2</v>
      </c>
      <c r="BE12" s="16">
        <v>7.5840886470770794E-2</v>
      </c>
    </row>
    <row r="13" spans="2:57" x14ac:dyDescent="0.35">
      <c r="B13" s="19" t="s">
        <v>660</v>
      </c>
      <c r="C13" s="16">
        <v>3.0663541978553699E-2</v>
      </c>
      <c r="D13" s="16">
        <v>4.1142070224885197E-2</v>
      </c>
      <c r="E13" s="16">
        <v>2.10306422737974E-2</v>
      </c>
      <c r="F13" s="16"/>
      <c r="G13" s="16">
        <v>2.8545810259542299E-2</v>
      </c>
      <c r="H13" s="16">
        <v>4.2450686750042002E-2</v>
      </c>
      <c r="I13" s="16">
        <v>5.7187919655162303E-2</v>
      </c>
      <c r="J13" s="16">
        <v>2.97387760409904E-2</v>
      </c>
      <c r="K13" s="16">
        <v>9.0020209748532098E-3</v>
      </c>
      <c r="L13" s="16">
        <v>1.91743932003995E-2</v>
      </c>
      <c r="M13" s="16"/>
      <c r="N13" s="16">
        <v>1.1964958960814599E-2</v>
      </c>
      <c r="O13" s="16">
        <v>1.51370322667579E-2</v>
      </c>
      <c r="P13" s="16">
        <v>3.1101530108768601E-2</v>
      </c>
      <c r="Q13" s="16">
        <v>5.6826816479035099E-2</v>
      </c>
      <c r="R13" s="16"/>
      <c r="S13" s="16">
        <v>3.7766570173689298E-2</v>
      </c>
      <c r="T13" s="16">
        <v>2.0244992906838399E-2</v>
      </c>
      <c r="U13" s="16"/>
      <c r="V13" s="16">
        <v>2.4566237598604001E-2</v>
      </c>
      <c r="W13" s="16">
        <v>1.2357369290257301E-2</v>
      </c>
      <c r="X13" s="16">
        <v>6.1285255750081903E-2</v>
      </c>
      <c r="Y13" s="16">
        <v>1.3543004210782699E-2</v>
      </c>
      <c r="Z13" s="16"/>
      <c r="AA13" s="16">
        <v>3.1293904719563198E-2</v>
      </c>
      <c r="AB13" s="16">
        <v>3.4652668775767503E-2</v>
      </c>
      <c r="AC13" s="16">
        <v>1.4391938096256799E-2</v>
      </c>
      <c r="AD13" s="16">
        <v>2.69833182986918E-2</v>
      </c>
      <c r="AE13" s="16">
        <v>5.6849719663613303E-2</v>
      </c>
      <c r="AF13" s="16">
        <v>0</v>
      </c>
      <c r="AG13" s="16"/>
      <c r="AH13" s="16">
        <v>2.9633924323403601E-2</v>
      </c>
      <c r="AI13" s="16">
        <v>2.83572175705177E-2</v>
      </c>
      <c r="AJ13" s="16"/>
      <c r="AK13" s="16">
        <v>2.9993880641304101E-2</v>
      </c>
      <c r="AL13" s="16">
        <v>2.7237009270399501E-2</v>
      </c>
      <c r="AM13" s="16"/>
      <c r="AN13" s="16">
        <v>2.6851704431777201E-2</v>
      </c>
      <c r="AO13" s="16">
        <v>2.1709836787096301E-2</v>
      </c>
      <c r="AP13" s="16"/>
      <c r="AQ13" s="16">
        <v>2.16467101142142E-2</v>
      </c>
      <c r="AR13" s="16">
        <v>3.3287787046227799E-2</v>
      </c>
      <c r="AS13" s="16">
        <v>3.3756312735024101E-2</v>
      </c>
      <c r="AT13" s="16"/>
      <c r="AU13" s="16">
        <v>4.2208426588045099E-2</v>
      </c>
      <c r="AV13" s="16">
        <v>1.76088493043693E-2</v>
      </c>
      <c r="AW13" s="16"/>
      <c r="AX13" s="16">
        <v>3.0754976472724901E-2</v>
      </c>
      <c r="AY13" s="16">
        <v>1.8028340187675799E-2</v>
      </c>
      <c r="AZ13" s="16"/>
      <c r="BA13" s="16">
        <v>3.4344365416171301E-2</v>
      </c>
      <c r="BB13" s="16">
        <v>3.4265701022560803E-2</v>
      </c>
      <c r="BC13" s="16"/>
      <c r="BD13" s="16">
        <v>4.2587017646325102E-2</v>
      </c>
      <c r="BE13" s="16">
        <v>2.2001979662926101E-2</v>
      </c>
    </row>
    <row r="14" spans="2:57" x14ac:dyDescent="0.35">
      <c r="B14" s="19" t="s">
        <v>103</v>
      </c>
      <c r="C14" s="20">
        <v>0.1484982224784</v>
      </c>
      <c r="D14" s="20">
        <v>0.10625462483405899</v>
      </c>
      <c r="E14" s="20">
        <v>0.187700800247417</v>
      </c>
      <c r="F14" s="20"/>
      <c r="G14" s="20">
        <v>0.17091799306179001</v>
      </c>
      <c r="H14" s="20">
        <v>0.13427178011263299</v>
      </c>
      <c r="I14" s="20">
        <v>0.121792015114457</v>
      </c>
      <c r="J14" s="20">
        <v>0.15035021237634899</v>
      </c>
      <c r="K14" s="20">
        <v>0.16786350427572699</v>
      </c>
      <c r="L14" s="20">
        <v>0.15155376202656001</v>
      </c>
      <c r="M14" s="20"/>
      <c r="N14" s="20">
        <v>0.14939795585931601</v>
      </c>
      <c r="O14" s="20">
        <v>0.15052041016199</v>
      </c>
      <c r="P14" s="20">
        <v>0.157745048313848</v>
      </c>
      <c r="Q14" s="20">
        <v>0.131241579032253</v>
      </c>
      <c r="R14" s="20"/>
      <c r="S14" s="20">
        <v>0.15632311314436401</v>
      </c>
      <c r="T14" s="20">
        <v>0.132536010357718</v>
      </c>
      <c r="U14" s="20"/>
      <c r="V14" s="20">
        <v>0.22366302534289201</v>
      </c>
      <c r="W14" s="20">
        <v>0.14958833372379099</v>
      </c>
      <c r="X14" s="20">
        <v>9.3453941798008797E-2</v>
      </c>
      <c r="Y14" s="20">
        <v>8.1122632468223294E-2</v>
      </c>
      <c r="Z14" s="20"/>
      <c r="AA14" s="20">
        <v>0.23205334905745401</v>
      </c>
      <c r="AB14" s="20">
        <v>0.12755794740163801</v>
      </c>
      <c r="AC14" s="20">
        <v>0.119601557560875</v>
      </c>
      <c r="AD14" s="20">
        <v>9.2341829935964001E-2</v>
      </c>
      <c r="AE14" s="20">
        <v>3.8070170099648103E-2</v>
      </c>
      <c r="AF14" s="20">
        <v>1.7413449357458699E-2</v>
      </c>
      <c r="AG14" s="20"/>
      <c r="AH14" s="20">
        <v>0.106693040991403</v>
      </c>
      <c r="AI14" s="20">
        <v>0.107306339035199</v>
      </c>
      <c r="AJ14" s="20"/>
      <c r="AK14" s="20">
        <v>0.108213982566694</v>
      </c>
      <c r="AL14" s="20">
        <v>0.13149572442690499</v>
      </c>
      <c r="AM14" s="20"/>
      <c r="AN14" s="20">
        <v>0.108183442438868</v>
      </c>
      <c r="AO14" s="20">
        <v>0.10115797557678401</v>
      </c>
      <c r="AP14" s="20"/>
      <c r="AQ14" s="20">
        <v>8.1369243109176995E-2</v>
      </c>
      <c r="AR14" s="20">
        <v>0.16091931283329799</v>
      </c>
      <c r="AS14" s="20">
        <v>8.94934239383883E-2</v>
      </c>
      <c r="AT14" s="20"/>
      <c r="AU14" s="20">
        <v>0.13052944601024799</v>
      </c>
      <c r="AV14" s="20">
        <v>0.16239292281481901</v>
      </c>
      <c r="AW14" s="20"/>
      <c r="AX14" s="20">
        <v>0.119488215797258</v>
      </c>
      <c r="AY14" s="20">
        <v>0.225251559535217</v>
      </c>
      <c r="AZ14" s="20"/>
      <c r="BA14" s="20">
        <v>7.22488794323531E-2</v>
      </c>
      <c r="BB14" s="20">
        <v>2.67806559219862E-2</v>
      </c>
      <c r="BC14" s="20"/>
      <c r="BD14" s="20">
        <v>9.1131677922673696E-2</v>
      </c>
      <c r="BE14" s="20">
        <v>6.6880359680637103E-2</v>
      </c>
    </row>
    <row r="15" spans="2:57" x14ac:dyDescent="0.35">
      <c r="B15" s="21"/>
    </row>
    <row r="16" spans="2:57" x14ac:dyDescent="0.35">
      <c r="B16" t="s">
        <v>874</v>
      </c>
    </row>
    <row r="17" spans="2:2" x14ac:dyDescent="0.35">
      <c r="B17" t="s">
        <v>526</v>
      </c>
    </row>
    <row r="19" spans="2:2" x14ac:dyDescent="0.35">
      <c r="B19"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A00-000000000000}">
  <dimension ref="B2:BE19"/>
  <sheetViews>
    <sheetView showGridLines="0" topLeftCell="A8"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663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656</v>
      </c>
      <c r="C9" s="16">
        <v>0.38190166705940198</v>
      </c>
      <c r="D9" s="16">
        <v>0.39572613980597499</v>
      </c>
      <c r="E9" s="16">
        <v>0.37122726054795602</v>
      </c>
      <c r="F9" s="16"/>
      <c r="G9" s="16">
        <v>0.25694498958397599</v>
      </c>
      <c r="H9" s="16">
        <v>0.36511393870645598</v>
      </c>
      <c r="I9" s="16">
        <v>0.381773517271283</v>
      </c>
      <c r="J9" s="16">
        <v>0.32601924685820899</v>
      </c>
      <c r="K9" s="16">
        <v>0.47328766620790302</v>
      </c>
      <c r="L9" s="16">
        <v>0.43861941132460902</v>
      </c>
      <c r="M9" s="16"/>
      <c r="N9" s="16">
        <v>0.36620968751833399</v>
      </c>
      <c r="O9" s="16">
        <v>0.38726815711856699</v>
      </c>
      <c r="P9" s="16">
        <v>0.38880249816918999</v>
      </c>
      <c r="Q9" s="16">
        <v>0.37733862348862002</v>
      </c>
      <c r="R9" s="16"/>
      <c r="S9" s="16">
        <v>0.399497362842686</v>
      </c>
      <c r="T9" s="16">
        <v>0.355871944909601</v>
      </c>
      <c r="U9" s="16"/>
      <c r="V9" s="16">
        <v>0.34239568194679698</v>
      </c>
      <c r="W9" s="16">
        <v>0.38713881685762203</v>
      </c>
      <c r="X9" s="16">
        <v>0.392908258487562</v>
      </c>
      <c r="Y9" s="16">
        <v>0.49054883582152697</v>
      </c>
      <c r="Z9" s="16"/>
      <c r="AA9" s="16">
        <v>0.31550415668076198</v>
      </c>
      <c r="AB9" s="16">
        <v>0.38424460873451499</v>
      </c>
      <c r="AC9" s="16">
        <v>0.41873976881573</v>
      </c>
      <c r="AD9" s="16">
        <v>0.42500637806550801</v>
      </c>
      <c r="AE9" s="16">
        <v>0.43912069329410602</v>
      </c>
      <c r="AF9" s="16">
        <v>0.62540917699689202</v>
      </c>
      <c r="AG9" s="16"/>
      <c r="AH9" s="16">
        <v>0.407783209367021</v>
      </c>
      <c r="AI9" s="16">
        <v>0.40692159770864</v>
      </c>
      <c r="AJ9" s="16"/>
      <c r="AK9" s="16">
        <v>0.39326991671971301</v>
      </c>
      <c r="AL9" s="16">
        <v>0.41284477908736</v>
      </c>
      <c r="AM9" s="16"/>
      <c r="AN9" s="16">
        <v>0.37487586739371698</v>
      </c>
      <c r="AO9" s="16">
        <v>0.390084547632011</v>
      </c>
      <c r="AP9" s="16"/>
      <c r="AQ9" s="16">
        <v>0.49505279552206499</v>
      </c>
      <c r="AR9" s="16">
        <v>0.34317985251258099</v>
      </c>
      <c r="AS9" s="16">
        <v>0.41364564571484602</v>
      </c>
      <c r="AT9" s="16"/>
      <c r="AU9" s="16">
        <v>0.38495470810801702</v>
      </c>
      <c r="AV9" s="16">
        <v>0.38240615901792602</v>
      </c>
      <c r="AW9" s="16"/>
      <c r="AX9" s="16">
        <v>0.38109703400116601</v>
      </c>
      <c r="AY9" s="16">
        <v>0.45502470244596999</v>
      </c>
      <c r="AZ9" s="16"/>
      <c r="BA9" s="16">
        <v>0.35199596477338502</v>
      </c>
      <c r="BB9" s="16">
        <v>0.49165281758735202</v>
      </c>
      <c r="BC9" s="16"/>
      <c r="BD9" s="16">
        <v>0.36273189857828803</v>
      </c>
      <c r="BE9" s="16">
        <v>0.46249011429516901</v>
      </c>
    </row>
    <row r="10" spans="2:57" x14ac:dyDescent="0.35">
      <c r="B10" s="19" t="s">
        <v>657</v>
      </c>
      <c r="C10" s="16">
        <v>0.301909535093557</v>
      </c>
      <c r="D10" s="16">
        <v>0.30491312816004401</v>
      </c>
      <c r="E10" s="16">
        <v>0.29808131274694899</v>
      </c>
      <c r="F10" s="16"/>
      <c r="G10" s="16">
        <v>0.33802081957886299</v>
      </c>
      <c r="H10" s="16">
        <v>0.253248258640276</v>
      </c>
      <c r="I10" s="16">
        <v>0.28329816304775302</v>
      </c>
      <c r="J10" s="16">
        <v>0.389220744046611</v>
      </c>
      <c r="K10" s="16">
        <v>0.25850347613171798</v>
      </c>
      <c r="L10" s="16">
        <v>0.30475494529455899</v>
      </c>
      <c r="M10" s="16"/>
      <c r="N10" s="16">
        <v>0.30715466722078699</v>
      </c>
      <c r="O10" s="16">
        <v>0.34390525875475603</v>
      </c>
      <c r="P10" s="16">
        <v>0.28842233753841101</v>
      </c>
      <c r="Q10" s="16">
        <v>0.28324918077494898</v>
      </c>
      <c r="R10" s="16"/>
      <c r="S10" s="16">
        <v>0.303754298130398</v>
      </c>
      <c r="T10" s="16">
        <v>0.30213814557941199</v>
      </c>
      <c r="U10" s="16"/>
      <c r="V10" s="16">
        <v>0.30445844306165398</v>
      </c>
      <c r="W10" s="16">
        <v>0.29058026135611098</v>
      </c>
      <c r="X10" s="16">
        <v>0.32620348921422898</v>
      </c>
      <c r="Y10" s="16">
        <v>0.217716600373628</v>
      </c>
      <c r="Z10" s="16"/>
      <c r="AA10" s="16">
        <v>0.285971273026637</v>
      </c>
      <c r="AB10" s="16">
        <v>0.30171601369158302</v>
      </c>
      <c r="AC10" s="16">
        <v>0.38111736206754299</v>
      </c>
      <c r="AD10" s="16">
        <v>0.31181343360939601</v>
      </c>
      <c r="AE10" s="16">
        <v>0.28475652884999397</v>
      </c>
      <c r="AF10" s="16">
        <v>0.23380549905777501</v>
      </c>
      <c r="AG10" s="16"/>
      <c r="AH10" s="16">
        <v>0.28971142024636998</v>
      </c>
      <c r="AI10" s="16">
        <v>0.32202899363834597</v>
      </c>
      <c r="AJ10" s="16"/>
      <c r="AK10" s="16">
        <v>0.30494369200447802</v>
      </c>
      <c r="AL10" s="16">
        <v>0.29623756787032401</v>
      </c>
      <c r="AM10" s="16"/>
      <c r="AN10" s="16">
        <v>0.302578032632489</v>
      </c>
      <c r="AO10" s="16">
        <v>0.336006247106025</v>
      </c>
      <c r="AP10" s="16"/>
      <c r="AQ10" s="16">
        <v>0.30416152216570502</v>
      </c>
      <c r="AR10" s="16">
        <v>0.317463243222595</v>
      </c>
      <c r="AS10" s="16">
        <v>0.31181917725623898</v>
      </c>
      <c r="AT10" s="16"/>
      <c r="AU10" s="16">
        <v>0.32048553012457398</v>
      </c>
      <c r="AV10" s="16">
        <v>0.285318821002992</v>
      </c>
      <c r="AW10" s="16"/>
      <c r="AX10" s="16">
        <v>0.32184411977823701</v>
      </c>
      <c r="AY10" s="16">
        <v>0.25056650341320302</v>
      </c>
      <c r="AZ10" s="16"/>
      <c r="BA10" s="16">
        <v>0.35516757447977099</v>
      </c>
      <c r="BB10" s="16">
        <v>0.32263547077532201</v>
      </c>
      <c r="BC10" s="16"/>
      <c r="BD10" s="16">
        <v>0.33101971629523502</v>
      </c>
      <c r="BE10" s="16">
        <v>0.33104558763659098</v>
      </c>
    </row>
    <row r="11" spans="2:57" ht="29" customHeight="1" x14ac:dyDescent="0.35">
      <c r="B11" s="19" t="s">
        <v>658</v>
      </c>
      <c r="C11" s="16">
        <v>0.122996059814225</v>
      </c>
      <c r="D11" s="16">
        <v>0.13564921056741</v>
      </c>
      <c r="E11" s="16">
        <v>0.112197096726025</v>
      </c>
      <c r="F11" s="16"/>
      <c r="G11" s="16">
        <v>0.17729870275221901</v>
      </c>
      <c r="H11" s="16">
        <v>0.15760885270573799</v>
      </c>
      <c r="I11" s="16">
        <v>0.14595172816663399</v>
      </c>
      <c r="J11" s="16">
        <v>0.11904134496311999</v>
      </c>
      <c r="K11" s="16">
        <v>9.0574177407032594E-2</v>
      </c>
      <c r="L11" s="16">
        <v>7.31408190137013E-2</v>
      </c>
      <c r="M11" s="16"/>
      <c r="N11" s="16">
        <v>0.14910561547589399</v>
      </c>
      <c r="O11" s="16">
        <v>0.120038046190555</v>
      </c>
      <c r="P11" s="16">
        <v>0.11640896957886999</v>
      </c>
      <c r="Q11" s="16">
        <v>0.11752402532287801</v>
      </c>
      <c r="R11" s="16"/>
      <c r="S11" s="16">
        <v>9.5742710965044997E-2</v>
      </c>
      <c r="T11" s="16">
        <v>0.16429507827558701</v>
      </c>
      <c r="U11" s="16"/>
      <c r="V11" s="16">
        <v>0.104373686003218</v>
      </c>
      <c r="W11" s="16">
        <v>0.153255624324136</v>
      </c>
      <c r="X11" s="16">
        <v>0.103241995936369</v>
      </c>
      <c r="Y11" s="16">
        <v>0.10558072788001301</v>
      </c>
      <c r="Z11" s="16"/>
      <c r="AA11" s="16">
        <v>0.134640479965251</v>
      </c>
      <c r="AB11" s="16">
        <v>0.13335468825778299</v>
      </c>
      <c r="AC11" s="16">
        <v>7.3180974898938003E-2</v>
      </c>
      <c r="AD11" s="16">
        <v>0.12678028653425499</v>
      </c>
      <c r="AE11" s="16">
        <v>0.113803941992049</v>
      </c>
      <c r="AF11" s="16">
        <v>7.4718592588035704E-2</v>
      </c>
      <c r="AG11" s="16"/>
      <c r="AH11" s="16">
        <v>0.11809468811679499</v>
      </c>
      <c r="AI11" s="16">
        <v>0.121701506260917</v>
      </c>
      <c r="AJ11" s="16"/>
      <c r="AK11" s="16">
        <v>0.13736704580835701</v>
      </c>
      <c r="AL11" s="16">
        <v>0.113553784501417</v>
      </c>
      <c r="AM11" s="16"/>
      <c r="AN11" s="16">
        <v>0.13405023233916499</v>
      </c>
      <c r="AO11" s="16">
        <v>0.126032570615635</v>
      </c>
      <c r="AP11" s="16"/>
      <c r="AQ11" s="16">
        <v>4.5826256271259899E-2</v>
      </c>
      <c r="AR11" s="16">
        <v>0.153616874494899</v>
      </c>
      <c r="AS11" s="16">
        <v>0.132839569447396</v>
      </c>
      <c r="AT11" s="16"/>
      <c r="AU11" s="16">
        <v>0.1092525210827</v>
      </c>
      <c r="AV11" s="16">
        <v>0.14132476974081301</v>
      </c>
      <c r="AW11" s="16"/>
      <c r="AX11" s="16">
        <v>0.12972075862097199</v>
      </c>
      <c r="AY11" s="16">
        <v>5.8797234732035603E-2</v>
      </c>
      <c r="AZ11" s="16"/>
      <c r="BA11" s="16">
        <v>0.13992765871139901</v>
      </c>
      <c r="BB11" s="16">
        <v>8.3068143491267898E-2</v>
      </c>
      <c r="BC11" s="16"/>
      <c r="BD11" s="16">
        <v>0.15119484164845101</v>
      </c>
      <c r="BE11" s="16">
        <v>8.1669235631066803E-2</v>
      </c>
    </row>
    <row r="12" spans="2:57" x14ac:dyDescent="0.35">
      <c r="B12" s="19" t="s">
        <v>659</v>
      </c>
      <c r="C12" s="16">
        <v>5.01067319462358E-2</v>
      </c>
      <c r="D12" s="16">
        <v>5.6981835284852199E-2</v>
      </c>
      <c r="E12" s="16">
        <v>4.4077049488066497E-2</v>
      </c>
      <c r="F12" s="16"/>
      <c r="G12" s="16">
        <v>6.8620511678908397E-2</v>
      </c>
      <c r="H12" s="16">
        <v>4.8475361361456901E-2</v>
      </c>
      <c r="I12" s="16">
        <v>6.1747180461287597E-2</v>
      </c>
      <c r="J12" s="16">
        <v>2.63730574988103E-2</v>
      </c>
      <c r="K12" s="16">
        <v>4.3677098008846803E-2</v>
      </c>
      <c r="L12" s="16">
        <v>5.4770695577388499E-2</v>
      </c>
      <c r="M12" s="16"/>
      <c r="N12" s="16">
        <v>5.9538615549532103E-2</v>
      </c>
      <c r="O12" s="16">
        <v>2.2933757032872201E-2</v>
      </c>
      <c r="P12" s="16">
        <v>4.9597436100960401E-2</v>
      </c>
      <c r="Q12" s="16">
        <v>6.7865293771441904E-2</v>
      </c>
      <c r="R12" s="16"/>
      <c r="S12" s="16">
        <v>6.0719002407773399E-2</v>
      </c>
      <c r="T12" s="16">
        <v>3.4583777740239303E-2</v>
      </c>
      <c r="U12" s="16"/>
      <c r="V12" s="16">
        <v>2.54233615603074E-2</v>
      </c>
      <c r="W12" s="16">
        <v>5.2416631862285498E-2</v>
      </c>
      <c r="X12" s="16">
        <v>6.2656502096539904E-2</v>
      </c>
      <c r="Y12" s="16">
        <v>8.7225314288856007E-2</v>
      </c>
      <c r="Z12" s="16"/>
      <c r="AA12" s="16">
        <v>4.3388986948554503E-2</v>
      </c>
      <c r="AB12" s="16">
        <v>5.9050257882833801E-2</v>
      </c>
      <c r="AC12" s="16">
        <v>3.7213157319227898E-2</v>
      </c>
      <c r="AD12" s="16">
        <v>4.8236840498493298E-2</v>
      </c>
      <c r="AE12" s="16">
        <v>7.4337788618323894E-2</v>
      </c>
      <c r="AF12" s="16">
        <v>6.6066731357297306E-2</v>
      </c>
      <c r="AG12" s="16"/>
      <c r="AH12" s="16">
        <v>5.04730794502131E-2</v>
      </c>
      <c r="AI12" s="16">
        <v>6.1922472591083397E-2</v>
      </c>
      <c r="AJ12" s="16"/>
      <c r="AK12" s="16">
        <v>4.7792058206394997E-2</v>
      </c>
      <c r="AL12" s="16">
        <v>7.1909782754705595E-2</v>
      </c>
      <c r="AM12" s="16"/>
      <c r="AN12" s="16">
        <v>5.5166412357766599E-2</v>
      </c>
      <c r="AO12" s="16">
        <v>6.7367075831398004E-2</v>
      </c>
      <c r="AP12" s="16"/>
      <c r="AQ12" s="16">
        <v>5.9139596856592098E-2</v>
      </c>
      <c r="AR12" s="16">
        <v>3.9739980081068702E-2</v>
      </c>
      <c r="AS12" s="16">
        <v>6.4317868297271097E-2</v>
      </c>
      <c r="AT12" s="16"/>
      <c r="AU12" s="16">
        <v>5.0326616744358302E-2</v>
      </c>
      <c r="AV12" s="16">
        <v>4.5675339353110002E-2</v>
      </c>
      <c r="AW12" s="16"/>
      <c r="AX12" s="16">
        <v>5.0573426757416898E-2</v>
      </c>
      <c r="AY12" s="16">
        <v>5.1854978719227701E-2</v>
      </c>
      <c r="AZ12" s="16"/>
      <c r="BA12" s="16">
        <v>5.9995733795659902E-2</v>
      </c>
      <c r="BB12" s="16">
        <v>4.6733262812990797E-2</v>
      </c>
      <c r="BC12" s="16"/>
      <c r="BD12" s="16">
        <v>6.7707533021732796E-2</v>
      </c>
      <c r="BE12" s="16">
        <v>5.52497258153214E-2</v>
      </c>
    </row>
    <row r="13" spans="2:57" x14ac:dyDescent="0.35">
      <c r="B13" s="19" t="s">
        <v>660</v>
      </c>
      <c r="C13" s="16">
        <v>2.4165971375386199E-2</v>
      </c>
      <c r="D13" s="16">
        <v>2.51585683459132E-2</v>
      </c>
      <c r="E13" s="16">
        <v>2.3459506698817901E-2</v>
      </c>
      <c r="F13" s="16"/>
      <c r="G13" s="16">
        <v>2.5523746803102199E-2</v>
      </c>
      <c r="H13" s="16">
        <v>5.2906686210984301E-2</v>
      </c>
      <c r="I13" s="16">
        <v>1.2510687504270999E-2</v>
      </c>
      <c r="J13" s="16">
        <v>1.54035930665923E-2</v>
      </c>
      <c r="K13" s="16">
        <v>1.5621974668906601E-2</v>
      </c>
      <c r="L13" s="16">
        <v>2.1508414808625299E-2</v>
      </c>
      <c r="M13" s="16"/>
      <c r="N13" s="16">
        <v>1.88440220847753E-2</v>
      </c>
      <c r="O13" s="16">
        <v>1.53290779146418E-2</v>
      </c>
      <c r="P13" s="16">
        <v>3.1879998431422703E-2</v>
      </c>
      <c r="Q13" s="16">
        <v>2.32700302121161E-2</v>
      </c>
      <c r="R13" s="16"/>
      <c r="S13" s="16">
        <v>2.5960552926768399E-2</v>
      </c>
      <c r="T13" s="16">
        <v>2.1697632077376901E-2</v>
      </c>
      <c r="U13" s="16"/>
      <c r="V13" s="16">
        <v>2.37819303842631E-2</v>
      </c>
      <c r="W13" s="16">
        <v>1.0356741867170401E-2</v>
      </c>
      <c r="X13" s="16">
        <v>4.0725635046247599E-2</v>
      </c>
      <c r="Y13" s="16">
        <v>3.1794706288785599E-2</v>
      </c>
      <c r="Z13" s="16"/>
      <c r="AA13" s="16">
        <v>2.16244102213713E-2</v>
      </c>
      <c r="AB13" s="16">
        <v>2.8401173514551601E-2</v>
      </c>
      <c r="AC13" s="16">
        <v>0</v>
      </c>
      <c r="AD13" s="16">
        <v>3.1441080392448702E-2</v>
      </c>
      <c r="AE13" s="16">
        <v>4.4052672325613502E-2</v>
      </c>
      <c r="AF13" s="16">
        <v>0</v>
      </c>
      <c r="AG13" s="16"/>
      <c r="AH13" s="16">
        <v>3.2274786655382297E-2</v>
      </c>
      <c r="AI13" s="16">
        <v>1.0578730580055E-2</v>
      </c>
      <c r="AJ13" s="16"/>
      <c r="AK13" s="16">
        <v>3.4988639459424903E-2</v>
      </c>
      <c r="AL13" s="16">
        <v>2.2266099281408901E-2</v>
      </c>
      <c r="AM13" s="16"/>
      <c r="AN13" s="16">
        <v>3.8384598841098301E-2</v>
      </c>
      <c r="AO13" s="16">
        <v>1.5849905845528998E-2</v>
      </c>
      <c r="AP13" s="16"/>
      <c r="AQ13" s="16">
        <v>1.6027875001923798E-2</v>
      </c>
      <c r="AR13" s="16">
        <v>1.81156769166693E-2</v>
      </c>
      <c r="AS13" s="16">
        <v>3.1461218121090803E-2</v>
      </c>
      <c r="AT13" s="16"/>
      <c r="AU13" s="16">
        <v>3.1012657261317401E-2</v>
      </c>
      <c r="AV13" s="16">
        <v>1.6528434176647299E-2</v>
      </c>
      <c r="AW13" s="16"/>
      <c r="AX13" s="16">
        <v>2.5113104513954501E-2</v>
      </c>
      <c r="AY13" s="16">
        <v>2.6112108782258101E-2</v>
      </c>
      <c r="AZ13" s="16"/>
      <c r="BA13" s="16">
        <v>2.7583135466966099E-2</v>
      </c>
      <c r="BB13" s="16">
        <v>3.04225920732464E-2</v>
      </c>
      <c r="BC13" s="16"/>
      <c r="BD13" s="16">
        <v>3.0528734788057298E-2</v>
      </c>
      <c r="BE13" s="16">
        <v>2.1568311103502501E-2</v>
      </c>
    </row>
    <row r="14" spans="2:57" x14ac:dyDescent="0.35">
      <c r="B14" s="19" t="s">
        <v>103</v>
      </c>
      <c r="C14" s="20">
        <v>0.118920034711195</v>
      </c>
      <c r="D14" s="20">
        <v>8.1571117835805798E-2</v>
      </c>
      <c r="E14" s="20">
        <v>0.150957773792186</v>
      </c>
      <c r="F14" s="20"/>
      <c r="G14" s="20">
        <v>0.13359122960293099</v>
      </c>
      <c r="H14" s="20">
        <v>0.122646902375089</v>
      </c>
      <c r="I14" s="20">
        <v>0.114718723548771</v>
      </c>
      <c r="J14" s="20">
        <v>0.123942013566658</v>
      </c>
      <c r="K14" s="20">
        <v>0.118335607575593</v>
      </c>
      <c r="L14" s="20">
        <v>0.107205713981117</v>
      </c>
      <c r="M14" s="20"/>
      <c r="N14" s="20">
        <v>9.9147392150677402E-2</v>
      </c>
      <c r="O14" s="20">
        <v>0.110525702988608</v>
      </c>
      <c r="P14" s="20">
        <v>0.124888760181146</v>
      </c>
      <c r="Q14" s="20">
        <v>0.13075284642999499</v>
      </c>
      <c r="R14" s="20"/>
      <c r="S14" s="20">
        <v>0.114326072727329</v>
      </c>
      <c r="T14" s="20">
        <v>0.121413421417784</v>
      </c>
      <c r="U14" s="20"/>
      <c r="V14" s="20">
        <v>0.19956689704375999</v>
      </c>
      <c r="W14" s="20">
        <v>0.106251923732675</v>
      </c>
      <c r="X14" s="20">
        <v>7.4264119219051405E-2</v>
      </c>
      <c r="Y14" s="20">
        <v>6.7133815347190498E-2</v>
      </c>
      <c r="Z14" s="20"/>
      <c r="AA14" s="20">
        <v>0.19887069315742401</v>
      </c>
      <c r="AB14" s="20">
        <v>9.3233257918734699E-2</v>
      </c>
      <c r="AC14" s="20">
        <v>8.9748736898561804E-2</v>
      </c>
      <c r="AD14" s="20">
        <v>5.67219808998988E-2</v>
      </c>
      <c r="AE14" s="20">
        <v>4.39283749199137E-2</v>
      </c>
      <c r="AF14" s="20">
        <v>0</v>
      </c>
      <c r="AG14" s="20"/>
      <c r="AH14" s="20">
        <v>0.101662816164218</v>
      </c>
      <c r="AI14" s="20">
        <v>7.6846699220958103E-2</v>
      </c>
      <c r="AJ14" s="20"/>
      <c r="AK14" s="20">
        <v>8.1638647801632797E-2</v>
      </c>
      <c r="AL14" s="20">
        <v>8.3187986504784095E-2</v>
      </c>
      <c r="AM14" s="20"/>
      <c r="AN14" s="20">
        <v>9.4944856435764002E-2</v>
      </c>
      <c r="AO14" s="20">
        <v>6.4659652969402806E-2</v>
      </c>
      <c r="AP14" s="20"/>
      <c r="AQ14" s="20">
        <v>7.9791954182454605E-2</v>
      </c>
      <c r="AR14" s="20">
        <v>0.127884372772188</v>
      </c>
      <c r="AS14" s="20">
        <v>4.5916521163157697E-2</v>
      </c>
      <c r="AT14" s="20"/>
      <c r="AU14" s="20">
        <v>0.103967966679034</v>
      </c>
      <c r="AV14" s="20">
        <v>0.128746476708512</v>
      </c>
      <c r="AW14" s="20"/>
      <c r="AX14" s="20">
        <v>9.1651556328253295E-2</v>
      </c>
      <c r="AY14" s="20">
        <v>0.15764447190730599</v>
      </c>
      <c r="AZ14" s="20"/>
      <c r="BA14" s="20">
        <v>6.5329932772819593E-2</v>
      </c>
      <c r="BB14" s="20">
        <v>2.5487713259820601E-2</v>
      </c>
      <c r="BC14" s="20"/>
      <c r="BD14" s="20">
        <v>5.6817275668235502E-2</v>
      </c>
      <c r="BE14" s="20">
        <v>4.7977025518348898E-2</v>
      </c>
    </row>
    <row r="15" spans="2:57" x14ac:dyDescent="0.35">
      <c r="B15" s="21"/>
    </row>
    <row r="16" spans="2:57" x14ac:dyDescent="0.35">
      <c r="B16" t="s">
        <v>874</v>
      </c>
    </row>
    <row r="17" spans="2:2" x14ac:dyDescent="0.35">
      <c r="B17" t="s">
        <v>526</v>
      </c>
    </row>
    <row r="19" spans="2:2" x14ac:dyDescent="0.35">
      <c r="B19"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B00-000000000000}">
  <dimension ref="B2:BE19"/>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664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656</v>
      </c>
      <c r="C9" s="16">
        <v>0.209666017882573</v>
      </c>
      <c r="D9" s="16">
        <v>0.19903875595857401</v>
      </c>
      <c r="E9" s="16">
        <v>0.21794235681999999</v>
      </c>
      <c r="F9" s="16"/>
      <c r="G9" s="16">
        <v>0.206558544101447</v>
      </c>
      <c r="H9" s="16">
        <v>0.26273722922972198</v>
      </c>
      <c r="I9" s="16">
        <v>0.20794381727376801</v>
      </c>
      <c r="J9" s="16">
        <v>0.19778602198278999</v>
      </c>
      <c r="K9" s="16">
        <v>0.226741523657395</v>
      </c>
      <c r="L9" s="16">
        <v>0.16350223267749001</v>
      </c>
      <c r="M9" s="16"/>
      <c r="N9" s="16">
        <v>0.197418773446391</v>
      </c>
      <c r="O9" s="16">
        <v>0.20460927043709101</v>
      </c>
      <c r="P9" s="16">
        <v>0.19714850362549599</v>
      </c>
      <c r="Q9" s="16">
        <v>0.24291637753097201</v>
      </c>
      <c r="R9" s="16"/>
      <c r="S9" s="16">
        <v>0.19368293514843701</v>
      </c>
      <c r="T9" s="16">
        <v>0.23261652355906701</v>
      </c>
      <c r="U9" s="16"/>
      <c r="V9" s="16">
        <v>0.23828274020158799</v>
      </c>
      <c r="W9" s="16">
        <v>0.19404916828955401</v>
      </c>
      <c r="X9" s="16">
        <v>0.19637960030976401</v>
      </c>
      <c r="Y9" s="16">
        <v>0.26990406229908298</v>
      </c>
      <c r="Z9" s="16"/>
      <c r="AA9" s="16">
        <v>0.20300670144815999</v>
      </c>
      <c r="AB9" s="16">
        <v>0.21832052337718</v>
      </c>
      <c r="AC9" s="16">
        <v>0.21373871102587899</v>
      </c>
      <c r="AD9" s="16">
        <v>0.18936780393986299</v>
      </c>
      <c r="AE9" s="16">
        <v>0.239990860881129</v>
      </c>
      <c r="AF9" s="16">
        <v>0.28231132523182201</v>
      </c>
      <c r="AG9" s="16"/>
      <c r="AH9" s="16">
        <v>0.217543489819849</v>
      </c>
      <c r="AI9" s="16">
        <v>0.18609013421030099</v>
      </c>
      <c r="AJ9" s="16"/>
      <c r="AK9" s="16">
        <v>0.217913915171045</v>
      </c>
      <c r="AL9" s="16">
        <v>0.21346593598205099</v>
      </c>
      <c r="AM9" s="16"/>
      <c r="AN9" s="16">
        <v>0.200374389718109</v>
      </c>
      <c r="AO9" s="16">
        <v>0.23699304705615701</v>
      </c>
      <c r="AP9" s="16"/>
      <c r="AQ9" s="16">
        <v>0.22571818701513299</v>
      </c>
      <c r="AR9" s="16">
        <v>0.19177751004274601</v>
      </c>
      <c r="AS9" s="16">
        <v>0.24516142724113399</v>
      </c>
      <c r="AT9" s="16"/>
      <c r="AU9" s="16">
        <v>0.20494711261564399</v>
      </c>
      <c r="AV9" s="16">
        <v>0.21630920925966099</v>
      </c>
      <c r="AW9" s="16"/>
      <c r="AX9" s="16">
        <v>0.21721477130751901</v>
      </c>
      <c r="AY9" s="16">
        <v>0.19725026738094201</v>
      </c>
      <c r="AZ9" s="16"/>
      <c r="BA9" s="16">
        <v>0.18200428099662999</v>
      </c>
      <c r="BB9" s="16">
        <v>0.253440314829387</v>
      </c>
      <c r="BC9" s="16"/>
      <c r="BD9" s="16">
        <v>0.18932441098101899</v>
      </c>
      <c r="BE9" s="16">
        <v>0.25160699307402101</v>
      </c>
    </row>
    <row r="10" spans="2:57" x14ac:dyDescent="0.35">
      <c r="B10" s="19" t="s">
        <v>657</v>
      </c>
      <c r="C10" s="16">
        <v>0.226069801558411</v>
      </c>
      <c r="D10" s="16">
        <v>0.27254083234467402</v>
      </c>
      <c r="E10" s="16">
        <v>0.18062682057873999</v>
      </c>
      <c r="F10" s="16"/>
      <c r="G10" s="16">
        <v>0.26295503765460798</v>
      </c>
      <c r="H10" s="16">
        <v>0.25591940973282401</v>
      </c>
      <c r="I10" s="16">
        <v>0.22323141834031199</v>
      </c>
      <c r="J10" s="16">
        <v>0.201189126112962</v>
      </c>
      <c r="K10" s="16">
        <v>0.21142581717026401</v>
      </c>
      <c r="L10" s="16">
        <v>0.21209080337754399</v>
      </c>
      <c r="M10" s="16"/>
      <c r="N10" s="16">
        <v>0.28729161125622499</v>
      </c>
      <c r="O10" s="16">
        <v>0.189586751749622</v>
      </c>
      <c r="P10" s="16">
        <v>0.22336126385709701</v>
      </c>
      <c r="Q10" s="16">
        <v>0.21851805475412001</v>
      </c>
      <c r="R10" s="16"/>
      <c r="S10" s="16">
        <v>0.22091378103484</v>
      </c>
      <c r="T10" s="16">
        <v>0.235033668510993</v>
      </c>
      <c r="U10" s="16"/>
      <c r="V10" s="16">
        <v>0.180429533089322</v>
      </c>
      <c r="W10" s="16">
        <v>0.23658108445575701</v>
      </c>
      <c r="X10" s="16">
        <v>0.24508199603414099</v>
      </c>
      <c r="Y10" s="16">
        <v>0.26959093412434798</v>
      </c>
      <c r="Z10" s="16"/>
      <c r="AA10" s="16">
        <v>0.18622756733965801</v>
      </c>
      <c r="AB10" s="16">
        <v>0.189798941271873</v>
      </c>
      <c r="AC10" s="16">
        <v>0.31146789564579602</v>
      </c>
      <c r="AD10" s="16">
        <v>0.27078894105642598</v>
      </c>
      <c r="AE10" s="16">
        <v>0.24792474210867299</v>
      </c>
      <c r="AF10" s="16">
        <v>0.29591489391438403</v>
      </c>
      <c r="AG10" s="16"/>
      <c r="AH10" s="16">
        <v>0.23092187218444199</v>
      </c>
      <c r="AI10" s="16">
        <v>0.236160248881047</v>
      </c>
      <c r="AJ10" s="16"/>
      <c r="AK10" s="16">
        <v>0.24782379008830899</v>
      </c>
      <c r="AL10" s="16">
        <v>0.23338592510379599</v>
      </c>
      <c r="AM10" s="16"/>
      <c r="AN10" s="16">
        <v>0.235060384059324</v>
      </c>
      <c r="AO10" s="16">
        <v>0.247485762996423</v>
      </c>
      <c r="AP10" s="16"/>
      <c r="AQ10" s="16">
        <v>0.23368026155183</v>
      </c>
      <c r="AR10" s="16">
        <v>0.20682902549495799</v>
      </c>
      <c r="AS10" s="16">
        <v>0.27416405607512001</v>
      </c>
      <c r="AT10" s="16"/>
      <c r="AU10" s="16">
        <v>0.207841772138425</v>
      </c>
      <c r="AV10" s="16">
        <v>0.25147924618909101</v>
      </c>
      <c r="AW10" s="16"/>
      <c r="AX10" s="16">
        <v>0.24210667007608999</v>
      </c>
      <c r="AY10" s="16">
        <v>0.17578051269439501</v>
      </c>
      <c r="AZ10" s="16"/>
      <c r="BA10" s="16">
        <v>0.24974867423152899</v>
      </c>
      <c r="BB10" s="16">
        <v>0.24381220568190601</v>
      </c>
      <c r="BC10" s="16"/>
      <c r="BD10" s="16">
        <v>0.27676273718732097</v>
      </c>
      <c r="BE10" s="16">
        <v>0.230143469556784</v>
      </c>
    </row>
    <row r="11" spans="2:57" ht="29" customHeight="1" x14ac:dyDescent="0.35">
      <c r="B11" s="19" t="s">
        <v>658</v>
      </c>
      <c r="C11" s="16">
        <v>0.28855785237963699</v>
      </c>
      <c r="D11" s="16">
        <v>0.30792663259304298</v>
      </c>
      <c r="E11" s="16">
        <v>0.27299912812481703</v>
      </c>
      <c r="F11" s="16"/>
      <c r="G11" s="16">
        <v>0.24840476278128201</v>
      </c>
      <c r="H11" s="16">
        <v>0.25064718737619601</v>
      </c>
      <c r="I11" s="16">
        <v>0.35692839045897301</v>
      </c>
      <c r="J11" s="16">
        <v>0.30026783051608003</v>
      </c>
      <c r="K11" s="16">
        <v>0.28353327985886201</v>
      </c>
      <c r="L11" s="16">
        <v>0.28593695145526199</v>
      </c>
      <c r="M11" s="16"/>
      <c r="N11" s="16">
        <v>0.26891736293157897</v>
      </c>
      <c r="O11" s="16">
        <v>0.33402107425906402</v>
      </c>
      <c r="P11" s="16">
        <v>0.29290083641419501</v>
      </c>
      <c r="Q11" s="16">
        <v>0.25599268133741498</v>
      </c>
      <c r="R11" s="16"/>
      <c r="S11" s="16">
        <v>0.28368480254498701</v>
      </c>
      <c r="T11" s="16">
        <v>0.298796210598682</v>
      </c>
      <c r="U11" s="16"/>
      <c r="V11" s="16">
        <v>0.22291311657221999</v>
      </c>
      <c r="W11" s="16">
        <v>0.32336168365376899</v>
      </c>
      <c r="X11" s="16">
        <v>0.30647721254161497</v>
      </c>
      <c r="Y11" s="16">
        <v>0.24574773128027599</v>
      </c>
      <c r="Z11" s="16"/>
      <c r="AA11" s="16">
        <v>0.27747096113075398</v>
      </c>
      <c r="AB11" s="16">
        <v>0.31433805456531699</v>
      </c>
      <c r="AC11" s="16">
        <v>0.22894753825560499</v>
      </c>
      <c r="AD11" s="16">
        <v>0.31529639074488602</v>
      </c>
      <c r="AE11" s="16">
        <v>0.29674902780426798</v>
      </c>
      <c r="AF11" s="16">
        <v>0.25946656371228299</v>
      </c>
      <c r="AG11" s="16"/>
      <c r="AH11" s="16">
        <v>0.27814810323610101</v>
      </c>
      <c r="AI11" s="16">
        <v>0.35017795817487801</v>
      </c>
      <c r="AJ11" s="16"/>
      <c r="AK11" s="16">
        <v>0.275679113229572</v>
      </c>
      <c r="AL11" s="16">
        <v>0.314894642884267</v>
      </c>
      <c r="AM11" s="16"/>
      <c r="AN11" s="16">
        <v>0.30288187364653402</v>
      </c>
      <c r="AO11" s="16">
        <v>0.30864872642457097</v>
      </c>
      <c r="AP11" s="16"/>
      <c r="AQ11" s="16">
        <v>0.290635718286684</v>
      </c>
      <c r="AR11" s="16">
        <v>0.32763659375835202</v>
      </c>
      <c r="AS11" s="16">
        <v>0.265039437072766</v>
      </c>
      <c r="AT11" s="16"/>
      <c r="AU11" s="16">
        <v>0.30177250064330602</v>
      </c>
      <c r="AV11" s="16">
        <v>0.27299681071891002</v>
      </c>
      <c r="AW11" s="16"/>
      <c r="AX11" s="16">
        <v>0.29788753760685099</v>
      </c>
      <c r="AY11" s="16">
        <v>0.272141581282624</v>
      </c>
      <c r="AZ11" s="16"/>
      <c r="BA11" s="16">
        <v>0.32474698027133297</v>
      </c>
      <c r="BB11" s="16">
        <v>0.35726265533729701</v>
      </c>
      <c r="BC11" s="16"/>
      <c r="BD11" s="16">
        <v>0.30590650208526898</v>
      </c>
      <c r="BE11" s="16">
        <v>0.32791055070356301</v>
      </c>
    </row>
    <row r="12" spans="2:57" x14ac:dyDescent="0.35">
      <c r="B12" s="19" t="s">
        <v>659</v>
      </c>
      <c r="C12" s="16">
        <v>5.7989625334885303E-2</v>
      </c>
      <c r="D12" s="16">
        <v>5.6117842340294398E-2</v>
      </c>
      <c r="E12" s="16">
        <v>6.03253687299449E-2</v>
      </c>
      <c r="F12" s="16"/>
      <c r="G12" s="16">
        <v>3.0196079491923399E-2</v>
      </c>
      <c r="H12" s="16">
        <v>4.5869050999177E-2</v>
      </c>
      <c r="I12" s="16">
        <v>5.4850286447693603E-2</v>
      </c>
      <c r="J12" s="16">
        <v>5.4348070369306799E-2</v>
      </c>
      <c r="K12" s="16">
        <v>5.0977843884263303E-2</v>
      </c>
      <c r="L12" s="16">
        <v>9.5016869398816706E-2</v>
      </c>
      <c r="M12" s="16"/>
      <c r="N12" s="16">
        <v>6.2512930405533906E-2</v>
      </c>
      <c r="O12" s="16">
        <v>4.8504203205390603E-2</v>
      </c>
      <c r="P12" s="16">
        <v>5.5761767335582801E-2</v>
      </c>
      <c r="Q12" s="16">
        <v>6.66034945374578E-2</v>
      </c>
      <c r="R12" s="16"/>
      <c r="S12" s="16">
        <v>6.7620239537661594E-2</v>
      </c>
      <c r="T12" s="16">
        <v>4.4027541476772E-2</v>
      </c>
      <c r="U12" s="16"/>
      <c r="V12" s="16">
        <v>3.5259731850626003E-2</v>
      </c>
      <c r="W12" s="16">
        <v>5.06265935717779E-2</v>
      </c>
      <c r="X12" s="16">
        <v>7.87365167496938E-2</v>
      </c>
      <c r="Y12" s="16">
        <v>0.110969275773374</v>
      </c>
      <c r="Z12" s="16"/>
      <c r="AA12" s="16">
        <v>4.6631212894209503E-2</v>
      </c>
      <c r="AB12" s="16">
        <v>5.9349467074119602E-2</v>
      </c>
      <c r="AC12" s="16">
        <v>4.24976425662612E-2</v>
      </c>
      <c r="AD12" s="16">
        <v>5.7742085053254198E-2</v>
      </c>
      <c r="AE12" s="16">
        <v>0.102320070192437</v>
      </c>
      <c r="AF12" s="16">
        <v>0.115105164270095</v>
      </c>
      <c r="AG12" s="16"/>
      <c r="AH12" s="16">
        <v>6.8097294610480599E-2</v>
      </c>
      <c r="AI12" s="16">
        <v>5.5309969442456801E-2</v>
      </c>
      <c r="AJ12" s="16"/>
      <c r="AK12" s="16">
        <v>5.3442891058439398E-2</v>
      </c>
      <c r="AL12" s="16">
        <v>8.33573903658308E-2</v>
      </c>
      <c r="AM12" s="16"/>
      <c r="AN12" s="16">
        <v>7.1004749352368904E-2</v>
      </c>
      <c r="AO12" s="16">
        <v>6.3124471250639594E-2</v>
      </c>
      <c r="AP12" s="16"/>
      <c r="AQ12" s="16">
        <v>7.4008393714274007E-2</v>
      </c>
      <c r="AR12" s="16">
        <v>3.8642418532991302E-2</v>
      </c>
      <c r="AS12" s="16">
        <v>7.6618938155127506E-2</v>
      </c>
      <c r="AT12" s="16"/>
      <c r="AU12" s="16">
        <v>8.06389775861895E-2</v>
      </c>
      <c r="AV12" s="16">
        <v>3.2340365062215201E-2</v>
      </c>
      <c r="AW12" s="16"/>
      <c r="AX12" s="16">
        <v>5.86091165286323E-2</v>
      </c>
      <c r="AY12" s="16">
        <v>5.7079318333316399E-2</v>
      </c>
      <c r="AZ12" s="16"/>
      <c r="BA12" s="16">
        <v>9.5353615185469295E-2</v>
      </c>
      <c r="BB12" s="16">
        <v>2.9404998172022499E-2</v>
      </c>
      <c r="BC12" s="16"/>
      <c r="BD12" s="16">
        <v>8.3319454737906098E-2</v>
      </c>
      <c r="BE12" s="16">
        <v>4.7016247149591302E-2</v>
      </c>
    </row>
    <row r="13" spans="2:57" x14ac:dyDescent="0.35">
      <c r="B13" s="19" t="s">
        <v>660</v>
      </c>
      <c r="C13" s="16">
        <v>3.2850253128060003E-2</v>
      </c>
      <c r="D13" s="16">
        <v>3.24166679116163E-2</v>
      </c>
      <c r="E13" s="16">
        <v>3.3579471728843999E-2</v>
      </c>
      <c r="F13" s="16"/>
      <c r="G13" s="16">
        <v>4.2018224104162803E-2</v>
      </c>
      <c r="H13" s="16">
        <v>4.6789219567851301E-2</v>
      </c>
      <c r="I13" s="16">
        <v>3.4329739386635798E-2</v>
      </c>
      <c r="J13" s="16">
        <v>4.2836174061863901E-2</v>
      </c>
      <c r="K13" s="16">
        <v>1.8835130872710999E-2</v>
      </c>
      <c r="L13" s="16">
        <v>1.81381627005501E-2</v>
      </c>
      <c r="M13" s="16"/>
      <c r="N13" s="16">
        <v>2.3307314253111999E-2</v>
      </c>
      <c r="O13" s="16">
        <v>1.9614258303477902E-2</v>
      </c>
      <c r="P13" s="16">
        <v>4.6909771123922098E-2</v>
      </c>
      <c r="Q13" s="16">
        <v>2.8605350500015302E-2</v>
      </c>
      <c r="R13" s="16"/>
      <c r="S13" s="16">
        <v>3.2924993007015999E-2</v>
      </c>
      <c r="T13" s="16">
        <v>3.3065349955549703E-2</v>
      </c>
      <c r="U13" s="16"/>
      <c r="V13" s="16">
        <v>4.2259455253837903E-2</v>
      </c>
      <c r="W13" s="16">
        <v>1.9630400713245798E-2</v>
      </c>
      <c r="X13" s="16">
        <v>4.4311317476758101E-2</v>
      </c>
      <c r="Y13" s="16">
        <v>1.3543004210782699E-2</v>
      </c>
      <c r="Z13" s="16"/>
      <c r="AA13" s="16">
        <v>2.6196893940976199E-2</v>
      </c>
      <c r="AB13" s="16">
        <v>2.66268665533415E-2</v>
      </c>
      <c r="AC13" s="16">
        <v>3.6378052893680499E-2</v>
      </c>
      <c r="AD13" s="16">
        <v>5.7773480343449903E-2</v>
      </c>
      <c r="AE13" s="16">
        <v>2.2430637187538599E-2</v>
      </c>
      <c r="AF13" s="16">
        <v>0</v>
      </c>
      <c r="AG13" s="16"/>
      <c r="AH13" s="16">
        <v>4.3306585091416001E-2</v>
      </c>
      <c r="AI13" s="16">
        <v>2.5459729843564701E-2</v>
      </c>
      <c r="AJ13" s="16"/>
      <c r="AK13" s="16">
        <v>4.7786487837860901E-2</v>
      </c>
      <c r="AL13" s="16">
        <v>1.5653499806821101E-2</v>
      </c>
      <c r="AM13" s="16"/>
      <c r="AN13" s="16">
        <v>3.7147755200572501E-2</v>
      </c>
      <c r="AO13" s="16">
        <v>1.9348895698559701E-2</v>
      </c>
      <c r="AP13" s="16"/>
      <c r="AQ13" s="16">
        <v>3.0767309942947799E-2</v>
      </c>
      <c r="AR13" s="16">
        <v>3.9552285170094403E-2</v>
      </c>
      <c r="AS13" s="16">
        <v>1.7846279499916799E-2</v>
      </c>
      <c r="AT13" s="16"/>
      <c r="AU13" s="16">
        <v>3.4582922714824299E-2</v>
      </c>
      <c r="AV13" s="16">
        <v>3.1384730254953301E-2</v>
      </c>
      <c r="AW13" s="16"/>
      <c r="AX13" s="16">
        <v>3.1915919681311099E-2</v>
      </c>
      <c r="AY13" s="16">
        <v>4.2664968839603003E-2</v>
      </c>
      <c r="AZ13" s="16"/>
      <c r="BA13" s="16">
        <v>2.9049097015379201E-2</v>
      </c>
      <c r="BB13" s="16">
        <v>7.5477306275758202E-2</v>
      </c>
      <c r="BC13" s="16"/>
      <c r="BD13" s="16">
        <v>4.9170165131499098E-2</v>
      </c>
      <c r="BE13" s="16">
        <v>2.1175374046261099E-2</v>
      </c>
    </row>
    <row r="14" spans="2:57" x14ac:dyDescent="0.35">
      <c r="B14" s="19" t="s">
        <v>103</v>
      </c>
      <c r="C14" s="20">
        <v>0.18486644971643401</v>
      </c>
      <c r="D14" s="20">
        <v>0.13195926885179701</v>
      </c>
      <c r="E14" s="20">
        <v>0.234526854017654</v>
      </c>
      <c r="F14" s="20"/>
      <c r="G14" s="20">
        <v>0.20986735186657701</v>
      </c>
      <c r="H14" s="20">
        <v>0.138037903094231</v>
      </c>
      <c r="I14" s="20">
        <v>0.122716348092618</v>
      </c>
      <c r="J14" s="20">
        <v>0.20357277695699799</v>
      </c>
      <c r="K14" s="20">
        <v>0.208486404556505</v>
      </c>
      <c r="L14" s="20">
        <v>0.22531498039033701</v>
      </c>
      <c r="M14" s="20"/>
      <c r="N14" s="20">
        <v>0.16055200770715899</v>
      </c>
      <c r="O14" s="20">
        <v>0.203664442045353</v>
      </c>
      <c r="P14" s="20">
        <v>0.183917857643706</v>
      </c>
      <c r="Q14" s="20">
        <v>0.18736404134001999</v>
      </c>
      <c r="R14" s="20"/>
      <c r="S14" s="20">
        <v>0.201173248727058</v>
      </c>
      <c r="T14" s="20">
        <v>0.15646070589893599</v>
      </c>
      <c r="U14" s="20"/>
      <c r="V14" s="20">
        <v>0.28085542303240701</v>
      </c>
      <c r="W14" s="20">
        <v>0.17575106931589701</v>
      </c>
      <c r="X14" s="20">
        <v>0.12901335688802901</v>
      </c>
      <c r="Y14" s="20">
        <v>9.0244992312135799E-2</v>
      </c>
      <c r="Z14" s="20"/>
      <c r="AA14" s="20">
        <v>0.26046666324624201</v>
      </c>
      <c r="AB14" s="20">
        <v>0.191566147158169</v>
      </c>
      <c r="AC14" s="20">
        <v>0.166970159612779</v>
      </c>
      <c r="AD14" s="20">
        <v>0.109031298862121</v>
      </c>
      <c r="AE14" s="20">
        <v>9.0584661825954593E-2</v>
      </c>
      <c r="AF14" s="20">
        <v>4.7202052871415497E-2</v>
      </c>
      <c r="AG14" s="20"/>
      <c r="AH14" s="20">
        <v>0.16198265505771101</v>
      </c>
      <c r="AI14" s="20">
        <v>0.14680195944775301</v>
      </c>
      <c r="AJ14" s="20"/>
      <c r="AK14" s="20">
        <v>0.157353802614773</v>
      </c>
      <c r="AL14" s="20">
        <v>0.139242605857234</v>
      </c>
      <c r="AM14" s="20"/>
      <c r="AN14" s="20">
        <v>0.153530848023091</v>
      </c>
      <c r="AO14" s="20">
        <v>0.12439909657365</v>
      </c>
      <c r="AP14" s="20"/>
      <c r="AQ14" s="20">
        <v>0.14519012948912999</v>
      </c>
      <c r="AR14" s="20">
        <v>0.19556216700085799</v>
      </c>
      <c r="AS14" s="20">
        <v>0.121169861955935</v>
      </c>
      <c r="AT14" s="20"/>
      <c r="AU14" s="20">
        <v>0.17021671430161101</v>
      </c>
      <c r="AV14" s="20">
        <v>0.19548963851517001</v>
      </c>
      <c r="AW14" s="20"/>
      <c r="AX14" s="20">
        <v>0.15226598479959599</v>
      </c>
      <c r="AY14" s="20">
        <v>0.25508335146911998</v>
      </c>
      <c r="AZ14" s="20"/>
      <c r="BA14" s="20">
        <v>0.119097352299659</v>
      </c>
      <c r="BB14" s="20">
        <v>4.0602519703629797E-2</v>
      </c>
      <c r="BC14" s="20"/>
      <c r="BD14" s="20">
        <v>9.5516729876985798E-2</v>
      </c>
      <c r="BE14" s="20">
        <v>0.12214736546978</v>
      </c>
    </row>
    <row r="15" spans="2:57" x14ac:dyDescent="0.35">
      <c r="B15" s="21"/>
    </row>
    <row r="16" spans="2:57" x14ac:dyDescent="0.35">
      <c r="B16" t="s">
        <v>874</v>
      </c>
    </row>
    <row r="17" spans="2:2" x14ac:dyDescent="0.35">
      <c r="B17" t="s">
        <v>526</v>
      </c>
    </row>
    <row r="19" spans="2:2" x14ac:dyDescent="0.35">
      <c r="B19"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C00-000000000000}">
  <dimension ref="B2:BE19"/>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665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656</v>
      </c>
      <c r="C9" s="16">
        <v>0.21742836722836301</v>
      </c>
      <c r="D9" s="16">
        <v>0.20822292457411301</v>
      </c>
      <c r="E9" s="16">
        <v>0.228258906557081</v>
      </c>
      <c r="F9" s="16"/>
      <c r="G9" s="16">
        <v>0.15930348965277899</v>
      </c>
      <c r="H9" s="16">
        <v>0.241752731938292</v>
      </c>
      <c r="I9" s="16">
        <v>0.248288279224119</v>
      </c>
      <c r="J9" s="16">
        <v>0.18367213027273899</v>
      </c>
      <c r="K9" s="16">
        <v>0.30697356413429899</v>
      </c>
      <c r="L9" s="16">
        <v>0.161493214088271</v>
      </c>
      <c r="M9" s="16"/>
      <c r="N9" s="16">
        <v>0.22382124199196299</v>
      </c>
      <c r="O9" s="16">
        <v>0.198133367400608</v>
      </c>
      <c r="P9" s="16">
        <v>0.204773247744822</v>
      </c>
      <c r="Q9" s="16">
        <v>0.25000263581078602</v>
      </c>
      <c r="R9" s="16"/>
      <c r="S9" s="16">
        <v>0.21387286782229201</v>
      </c>
      <c r="T9" s="16">
        <v>0.221692304088044</v>
      </c>
      <c r="U9" s="16"/>
      <c r="V9" s="16">
        <v>0.24345189922254301</v>
      </c>
      <c r="W9" s="16">
        <v>0.20669457744799499</v>
      </c>
      <c r="X9" s="16">
        <v>0.20842643045390599</v>
      </c>
      <c r="Y9" s="16">
        <v>0.220967788885058</v>
      </c>
      <c r="Z9" s="16"/>
      <c r="AA9" s="16">
        <v>0.203994849280563</v>
      </c>
      <c r="AB9" s="16">
        <v>0.228846400938157</v>
      </c>
      <c r="AC9" s="16">
        <v>0.282697745593185</v>
      </c>
      <c r="AD9" s="16">
        <v>0.19803689803261401</v>
      </c>
      <c r="AE9" s="16">
        <v>0.19149214148292601</v>
      </c>
      <c r="AF9" s="16">
        <v>0.32324779993212299</v>
      </c>
      <c r="AG9" s="16"/>
      <c r="AH9" s="16">
        <v>0.211547710215126</v>
      </c>
      <c r="AI9" s="16">
        <v>0.22851570560260001</v>
      </c>
      <c r="AJ9" s="16"/>
      <c r="AK9" s="16">
        <v>0.23813263635767701</v>
      </c>
      <c r="AL9" s="16">
        <v>0.20279973419954</v>
      </c>
      <c r="AM9" s="16"/>
      <c r="AN9" s="16">
        <v>0.20314607712572999</v>
      </c>
      <c r="AO9" s="16">
        <v>0.23422118743735901</v>
      </c>
      <c r="AP9" s="16"/>
      <c r="AQ9" s="16">
        <v>0.183824186425668</v>
      </c>
      <c r="AR9" s="16">
        <v>0.22654148243309599</v>
      </c>
      <c r="AS9" s="16">
        <v>0.249426562534765</v>
      </c>
      <c r="AT9" s="16"/>
      <c r="AU9" s="16">
        <v>0.22232598748496901</v>
      </c>
      <c r="AV9" s="16">
        <v>0.21288665063057299</v>
      </c>
      <c r="AW9" s="16"/>
      <c r="AX9" s="16">
        <v>0.219556074845423</v>
      </c>
      <c r="AY9" s="16">
        <v>0.23907730528686799</v>
      </c>
      <c r="AZ9" s="16"/>
      <c r="BA9" s="16">
        <v>0.221040527654709</v>
      </c>
      <c r="BB9" s="16">
        <v>0.177843819939692</v>
      </c>
      <c r="BC9" s="16"/>
      <c r="BD9" s="16">
        <v>0.19286963161044701</v>
      </c>
      <c r="BE9" s="16">
        <v>0.27638475292860298</v>
      </c>
    </row>
    <row r="10" spans="2:57" x14ac:dyDescent="0.35">
      <c r="B10" s="19" t="s">
        <v>657</v>
      </c>
      <c r="C10" s="16">
        <v>0.23111444541198201</v>
      </c>
      <c r="D10" s="16">
        <v>0.252547623852303</v>
      </c>
      <c r="E10" s="16">
        <v>0.21072192435602299</v>
      </c>
      <c r="F10" s="16"/>
      <c r="G10" s="16">
        <v>0.23512551401042101</v>
      </c>
      <c r="H10" s="16">
        <v>0.17919242594929199</v>
      </c>
      <c r="I10" s="16">
        <v>0.227658290649525</v>
      </c>
      <c r="J10" s="16">
        <v>0.25251194475878702</v>
      </c>
      <c r="K10" s="16">
        <v>0.23862054822051201</v>
      </c>
      <c r="L10" s="16">
        <v>0.25321144287042402</v>
      </c>
      <c r="M10" s="16"/>
      <c r="N10" s="16">
        <v>0.204920579812958</v>
      </c>
      <c r="O10" s="16">
        <v>0.22158424334042001</v>
      </c>
      <c r="P10" s="16">
        <v>0.25457348774001598</v>
      </c>
      <c r="Q10" s="16">
        <v>0.22042370641294501</v>
      </c>
      <c r="R10" s="16"/>
      <c r="S10" s="16">
        <v>0.21977658190509999</v>
      </c>
      <c r="T10" s="16">
        <v>0.25054038672576601</v>
      </c>
      <c r="U10" s="16"/>
      <c r="V10" s="16">
        <v>0.19060044784065699</v>
      </c>
      <c r="W10" s="16">
        <v>0.25008339745408598</v>
      </c>
      <c r="X10" s="16">
        <v>0.23739855632939399</v>
      </c>
      <c r="Y10" s="16">
        <v>0.25932993090024298</v>
      </c>
      <c r="Z10" s="16"/>
      <c r="AA10" s="16">
        <v>0.20353862793195901</v>
      </c>
      <c r="AB10" s="16">
        <v>0.22712953323864499</v>
      </c>
      <c r="AC10" s="16">
        <v>0.31344967475289598</v>
      </c>
      <c r="AD10" s="16">
        <v>0.246626685050197</v>
      </c>
      <c r="AE10" s="16">
        <v>0.242597539274159</v>
      </c>
      <c r="AF10" s="16">
        <v>0.19973652943126599</v>
      </c>
      <c r="AG10" s="16"/>
      <c r="AH10" s="16">
        <v>0.25377910470028497</v>
      </c>
      <c r="AI10" s="16">
        <v>0.25413701563693297</v>
      </c>
      <c r="AJ10" s="16"/>
      <c r="AK10" s="16">
        <v>0.26004876353863099</v>
      </c>
      <c r="AL10" s="16">
        <v>0.24126544489157301</v>
      </c>
      <c r="AM10" s="16"/>
      <c r="AN10" s="16">
        <v>0.25158015523388499</v>
      </c>
      <c r="AO10" s="16">
        <v>0.24259877356733001</v>
      </c>
      <c r="AP10" s="16"/>
      <c r="AQ10" s="16">
        <v>0.25938415647095903</v>
      </c>
      <c r="AR10" s="16">
        <v>0.22230447231960601</v>
      </c>
      <c r="AS10" s="16">
        <v>0.24937344791227201</v>
      </c>
      <c r="AT10" s="16"/>
      <c r="AU10" s="16">
        <v>0.24401630432885901</v>
      </c>
      <c r="AV10" s="16">
        <v>0.21491758756174201</v>
      </c>
      <c r="AW10" s="16"/>
      <c r="AX10" s="16">
        <v>0.245637777235378</v>
      </c>
      <c r="AY10" s="16">
        <v>0.193062618177193</v>
      </c>
      <c r="AZ10" s="16"/>
      <c r="BA10" s="16">
        <v>0.216818925842653</v>
      </c>
      <c r="BB10" s="16">
        <v>0.27919457752390398</v>
      </c>
      <c r="BC10" s="16"/>
      <c r="BD10" s="16">
        <v>0.26419090018538599</v>
      </c>
      <c r="BE10" s="16">
        <v>0.226420567055861</v>
      </c>
    </row>
    <row r="11" spans="2:57" ht="29" customHeight="1" x14ac:dyDescent="0.35">
      <c r="B11" s="19" t="s">
        <v>658</v>
      </c>
      <c r="C11" s="16">
        <v>0.31016113252283201</v>
      </c>
      <c r="D11" s="16">
        <v>0.320033369665639</v>
      </c>
      <c r="E11" s="16">
        <v>0.30253689751646501</v>
      </c>
      <c r="F11" s="16"/>
      <c r="G11" s="16">
        <v>0.34708669448439899</v>
      </c>
      <c r="H11" s="16">
        <v>0.31961651367763</v>
      </c>
      <c r="I11" s="16">
        <v>0.31909010099748097</v>
      </c>
      <c r="J11" s="16">
        <v>0.33175128493628198</v>
      </c>
      <c r="K11" s="16">
        <v>0.23028111969812101</v>
      </c>
      <c r="L11" s="16">
        <v>0.32058867156850901</v>
      </c>
      <c r="M11" s="16"/>
      <c r="N11" s="16">
        <v>0.31950599756401799</v>
      </c>
      <c r="O11" s="16">
        <v>0.36303660681625599</v>
      </c>
      <c r="P11" s="16">
        <v>0.29856890702806599</v>
      </c>
      <c r="Q11" s="16">
        <v>0.27605435698990599</v>
      </c>
      <c r="R11" s="16"/>
      <c r="S11" s="16">
        <v>0.31423933429843698</v>
      </c>
      <c r="T11" s="16">
        <v>0.30709991212865401</v>
      </c>
      <c r="U11" s="16"/>
      <c r="V11" s="16">
        <v>0.25297382574597899</v>
      </c>
      <c r="W11" s="16">
        <v>0.31932465351276501</v>
      </c>
      <c r="X11" s="16">
        <v>0.34257857882155801</v>
      </c>
      <c r="Y11" s="16">
        <v>0.34014202655388398</v>
      </c>
      <c r="Z11" s="16"/>
      <c r="AA11" s="16">
        <v>0.30101904643620597</v>
      </c>
      <c r="AB11" s="16">
        <v>0.29008084220533598</v>
      </c>
      <c r="AC11" s="16">
        <v>0.23059228626271999</v>
      </c>
      <c r="AD11" s="16">
        <v>0.35957936484526398</v>
      </c>
      <c r="AE11" s="16">
        <v>0.35711807636587201</v>
      </c>
      <c r="AF11" s="16">
        <v>0.31682843317515802</v>
      </c>
      <c r="AG11" s="16"/>
      <c r="AH11" s="16">
        <v>0.32783858653004599</v>
      </c>
      <c r="AI11" s="16">
        <v>0.30697116734155699</v>
      </c>
      <c r="AJ11" s="16"/>
      <c r="AK11" s="16">
        <v>0.30790898848036302</v>
      </c>
      <c r="AL11" s="16">
        <v>0.35579623000738397</v>
      </c>
      <c r="AM11" s="16"/>
      <c r="AN11" s="16">
        <v>0.32232549945239303</v>
      </c>
      <c r="AO11" s="16">
        <v>0.32969548279503802</v>
      </c>
      <c r="AP11" s="16"/>
      <c r="AQ11" s="16">
        <v>0.30849732975675798</v>
      </c>
      <c r="AR11" s="16">
        <v>0.308727446387075</v>
      </c>
      <c r="AS11" s="16">
        <v>0.33461512027405199</v>
      </c>
      <c r="AT11" s="16"/>
      <c r="AU11" s="16">
        <v>0.31693799325486899</v>
      </c>
      <c r="AV11" s="16">
        <v>0.307604597450294</v>
      </c>
      <c r="AW11" s="16"/>
      <c r="AX11" s="16">
        <v>0.32116858345370303</v>
      </c>
      <c r="AY11" s="16">
        <v>0.27830608405418999</v>
      </c>
      <c r="AZ11" s="16"/>
      <c r="BA11" s="16">
        <v>0.36898663086458999</v>
      </c>
      <c r="BB11" s="16">
        <v>0.35630202623649299</v>
      </c>
      <c r="BC11" s="16"/>
      <c r="BD11" s="16">
        <v>0.35830063729899198</v>
      </c>
      <c r="BE11" s="16">
        <v>0.29870867585258398</v>
      </c>
    </row>
    <row r="12" spans="2:57" x14ac:dyDescent="0.35">
      <c r="B12" s="19" t="s">
        <v>659</v>
      </c>
      <c r="C12" s="16">
        <v>5.4048864219101898E-2</v>
      </c>
      <c r="D12" s="16">
        <v>6.6311623248219501E-2</v>
      </c>
      <c r="E12" s="16">
        <v>4.1365106456164903E-2</v>
      </c>
      <c r="F12" s="16"/>
      <c r="G12" s="16">
        <v>4.2753668116226502E-2</v>
      </c>
      <c r="H12" s="16">
        <v>7.2359887832325803E-2</v>
      </c>
      <c r="I12" s="16">
        <v>7.3302717381792004E-2</v>
      </c>
      <c r="J12" s="16">
        <v>3.5974116842899598E-2</v>
      </c>
      <c r="K12" s="16">
        <v>3.9868106775435799E-2</v>
      </c>
      <c r="L12" s="16">
        <v>5.5057488500555002E-2</v>
      </c>
      <c r="M12" s="16"/>
      <c r="N12" s="16">
        <v>7.5045004553986397E-2</v>
      </c>
      <c r="O12" s="16">
        <v>3.4895499676605601E-2</v>
      </c>
      <c r="P12" s="16">
        <v>6.0278337237432603E-2</v>
      </c>
      <c r="Q12" s="16">
        <v>4.5745831938321699E-2</v>
      </c>
      <c r="R12" s="16"/>
      <c r="S12" s="16">
        <v>5.6261865890451797E-2</v>
      </c>
      <c r="T12" s="16">
        <v>5.0169163555620698E-2</v>
      </c>
      <c r="U12" s="16"/>
      <c r="V12" s="16">
        <v>5.0643802847098102E-2</v>
      </c>
      <c r="W12" s="16">
        <v>4.3260033870920901E-2</v>
      </c>
      <c r="X12" s="16">
        <v>7.1976536263058902E-2</v>
      </c>
      <c r="Y12" s="16">
        <v>4.3685398551967597E-2</v>
      </c>
      <c r="Z12" s="16"/>
      <c r="AA12" s="16">
        <v>5.0860646709833701E-2</v>
      </c>
      <c r="AB12" s="16">
        <v>6.9171168882004003E-2</v>
      </c>
      <c r="AC12" s="16">
        <v>2.1281553894943898E-2</v>
      </c>
      <c r="AD12" s="16">
        <v>4.0724217305240999E-2</v>
      </c>
      <c r="AE12" s="16">
        <v>0.100774592399813</v>
      </c>
      <c r="AF12" s="16">
        <v>6.6066731357297306E-2</v>
      </c>
      <c r="AG12" s="16"/>
      <c r="AH12" s="16">
        <v>4.9715001373925899E-2</v>
      </c>
      <c r="AI12" s="16">
        <v>6.5919053157554905E-2</v>
      </c>
      <c r="AJ12" s="16"/>
      <c r="AK12" s="16">
        <v>5.5391036489872099E-2</v>
      </c>
      <c r="AL12" s="16">
        <v>5.5724955918064499E-2</v>
      </c>
      <c r="AM12" s="16"/>
      <c r="AN12" s="16">
        <v>5.56719298667833E-2</v>
      </c>
      <c r="AO12" s="16">
        <v>6.9582428466445204E-2</v>
      </c>
      <c r="AP12" s="16"/>
      <c r="AQ12" s="16">
        <v>9.4693966713974703E-2</v>
      </c>
      <c r="AR12" s="16">
        <v>4.5404964832495898E-2</v>
      </c>
      <c r="AS12" s="16">
        <v>4.7322044755187802E-2</v>
      </c>
      <c r="AT12" s="16"/>
      <c r="AU12" s="16">
        <v>5.6645441425024201E-2</v>
      </c>
      <c r="AV12" s="16">
        <v>5.19368711558938E-2</v>
      </c>
      <c r="AW12" s="16"/>
      <c r="AX12" s="16">
        <v>5.87625402709007E-2</v>
      </c>
      <c r="AY12" s="16">
        <v>4.3242907715199397E-2</v>
      </c>
      <c r="AZ12" s="16"/>
      <c r="BA12" s="16">
        <v>6.4602536670114799E-2</v>
      </c>
      <c r="BB12" s="16">
        <v>8.9012505279221499E-2</v>
      </c>
      <c r="BC12" s="16"/>
      <c r="BD12" s="16">
        <v>6.3521593589018904E-2</v>
      </c>
      <c r="BE12" s="16">
        <v>6.4447349145976496E-2</v>
      </c>
    </row>
    <row r="13" spans="2:57" x14ac:dyDescent="0.35">
      <c r="B13" s="19" t="s">
        <v>660</v>
      </c>
      <c r="C13" s="16">
        <v>2.19981663715327E-2</v>
      </c>
      <c r="D13" s="16">
        <v>2.9714393697668699E-2</v>
      </c>
      <c r="E13" s="16">
        <v>1.4899007209031E-2</v>
      </c>
      <c r="F13" s="16"/>
      <c r="G13" s="16">
        <v>2.5801668384820401E-2</v>
      </c>
      <c r="H13" s="16">
        <v>4.80903075301422E-2</v>
      </c>
      <c r="I13" s="16">
        <v>2.0797042246347801E-2</v>
      </c>
      <c r="J13" s="16">
        <v>2.54120232030173E-2</v>
      </c>
      <c r="K13" s="16">
        <v>6.4617682108144897E-3</v>
      </c>
      <c r="L13" s="16">
        <v>8.3736479438598597E-3</v>
      </c>
      <c r="M13" s="16"/>
      <c r="N13" s="16">
        <v>1.05258076400632E-2</v>
      </c>
      <c r="O13" s="16">
        <v>1.1718733896252701E-2</v>
      </c>
      <c r="P13" s="16">
        <v>2.9071412063567999E-2</v>
      </c>
      <c r="Q13" s="16">
        <v>2.77765133584515E-2</v>
      </c>
      <c r="R13" s="16"/>
      <c r="S13" s="16">
        <v>2.5878650634798099E-2</v>
      </c>
      <c r="T13" s="16">
        <v>1.6358739691276301E-2</v>
      </c>
      <c r="U13" s="16"/>
      <c r="V13" s="16">
        <v>1.5660632275017398E-2</v>
      </c>
      <c r="W13" s="16">
        <v>2.2717855587117201E-2</v>
      </c>
      <c r="X13" s="16">
        <v>2.57500564359429E-2</v>
      </c>
      <c r="Y13" s="16">
        <v>2.6782538131145901E-2</v>
      </c>
      <c r="Z13" s="16"/>
      <c r="AA13" s="16">
        <v>1.2538292890751901E-2</v>
      </c>
      <c r="AB13" s="16">
        <v>1.51074075741291E-2</v>
      </c>
      <c r="AC13" s="16">
        <v>2.2139761006546601E-2</v>
      </c>
      <c r="AD13" s="16">
        <v>4.34880952446361E-2</v>
      </c>
      <c r="AE13" s="16">
        <v>3.3125069681541303E-2</v>
      </c>
      <c r="AF13" s="16">
        <v>0</v>
      </c>
      <c r="AG13" s="16"/>
      <c r="AH13" s="16">
        <v>1.9644825547758499E-2</v>
      </c>
      <c r="AI13" s="16">
        <v>3.0102507469688199E-2</v>
      </c>
      <c r="AJ13" s="16"/>
      <c r="AK13" s="16">
        <v>1.9751102087895302E-2</v>
      </c>
      <c r="AL13" s="16">
        <v>3.0917574208474401E-2</v>
      </c>
      <c r="AM13" s="16"/>
      <c r="AN13" s="16">
        <v>2.09683910682689E-2</v>
      </c>
      <c r="AO13" s="16">
        <v>2.3726169145374301E-2</v>
      </c>
      <c r="AP13" s="16"/>
      <c r="AQ13" s="16">
        <v>1.78298237028096E-2</v>
      </c>
      <c r="AR13" s="16">
        <v>1.84811456247129E-2</v>
      </c>
      <c r="AS13" s="16">
        <v>2.9939654969870201E-2</v>
      </c>
      <c r="AT13" s="16"/>
      <c r="AU13" s="16">
        <v>2.4804521868568099E-2</v>
      </c>
      <c r="AV13" s="16">
        <v>1.90790197789668E-2</v>
      </c>
      <c r="AW13" s="16"/>
      <c r="AX13" s="16">
        <v>2.0514259733620099E-2</v>
      </c>
      <c r="AY13" s="16">
        <v>3.1664640872152101E-2</v>
      </c>
      <c r="AZ13" s="16"/>
      <c r="BA13" s="16">
        <v>2.4364931629785699E-2</v>
      </c>
      <c r="BB13" s="16">
        <v>3.6361505682934503E-2</v>
      </c>
      <c r="BC13" s="16"/>
      <c r="BD13" s="16">
        <v>2.0410143429511599E-2</v>
      </c>
      <c r="BE13" s="16">
        <v>3.3734373068142198E-2</v>
      </c>
    </row>
    <row r="14" spans="2:57" x14ac:dyDescent="0.35">
      <c r="B14" s="19" t="s">
        <v>103</v>
      </c>
      <c r="C14" s="20">
        <v>0.16524902424618901</v>
      </c>
      <c r="D14" s="20">
        <v>0.123170064962057</v>
      </c>
      <c r="E14" s="20">
        <v>0.20221815790523501</v>
      </c>
      <c r="F14" s="20"/>
      <c r="G14" s="20">
        <v>0.18992896535135401</v>
      </c>
      <c r="H14" s="20">
        <v>0.138988133072318</v>
      </c>
      <c r="I14" s="20">
        <v>0.110863569500735</v>
      </c>
      <c r="J14" s="20">
        <v>0.17067849998627399</v>
      </c>
      <c r="K14" s="20">
        <v>0.17779489296081899</v>
      </c>
      <c r="L14" s="20">
        <v>0.201275535028382</v>
      </c>
      <c r="M14" s="20"/>
      <c r="N14" s="20">
        <v>0.16618136843701101</v>
      </c>
      <c r="O14" s="20">
        <v>0.17063154886985901</v>
      </c>
      <c r="P14" s="20">
        <v>0.15273460818609499</v>
      </c>
      <c r="Q14" s="20">
        <v>0.17999695548958899</v>
      </c>
      <c r="R14" s="20"/>
      <c r="S14" s="20">
        <v>0.16997069944891999</v>
      </c>
      <c r="T14" s="20">
        <v>0.15413949381063899</v>
      </c>
      <c r="U14" s="20"/>
      <c r="V14" s="20">
        <v>0.246669392068705</v>
      </c>
      <c r="W14" s="20">
        <v>0.15791948212711701</v>
      </c>
      <c r="X14" s="20">
        <v>0.11386984169614101</v>
      </c>
      <c r="Y14" s="20">
        <v>0.109092316977702</v>
      </c>
      <c r="Z14" s="20"/>
      <c r="AA14" s="20">
        <v>0.22804853675068701</v>
      </c>
      <c r="AB14" s="20">
        <v>0.16966464716172899</v>
      </c>
      <c r="AC14" s="20">
        <v>0.12983897848970799</v>
      </c>
      <c r="AD14" s="20">
        <v>0.11154473952204801</v>
      </c>
      <c r="AE14" s="20">
        <v>7.4892580795688404E-2</v>
      </c>
      <c r="AF14" s="20">
        <v>9.4120506104155593E-2</v>
      </c>
      <c r="AG14" s="20"/>
      <c r="AH14" s="20">
        <v>0.13747477163285801</v>
      </c>
      <c r="AI14" s="20">
        <v>0.11435455079166799</v>
      </c>
      <c r="AJ14" s="20"/>
      <c r="AK14" s="20">
        <v>0.118767473045561</v>
      </c>
      <c r="AL14" s="20">
        <v>0.113496060774965</v>
      </c>
      <c r="AM14" s="20"/>
      <c r="AN14" s="20">
        <v>0.146307947252939</v>
      </c>
      <c r="AO14" s="20">
        <v>0.100175958588453</v>
      </c>
      <c r="AP14" s="20"/>
      <c r="AQ14" s="20">
        <v>0.13577053692983099</v>
      </c>
      <c r="AR14" s="20">
        <v>0.17854048840301501</v>
      </c>
      <c r="AS14" s="20">
        <v>8.9323169553853804E-2</v>
      </c>
      <c r="AT14" s="20"/>
      <c r="AU14" s="20">
        <v>0.13526975163771099</v>
      </c>
      <c r="AV14" s="20">
        <v>0.19357527342253</v>
      </c>
      <c r="AW14" s="20"/>
      <c r="AX14" s="20">
        <v>0.134360764460975</v>
      </c>
      <c r="AY14" s="20">
        <v>0.21464644389439799</v>
      </c>
      <c r="AZ14" s="20"/>
      <c r="BA14" s="20">
        <v>0.104186447338147</v>
      </c>
      <c r="BB14" s="20">
        <v>6.1285565337754998E-2</v>
      </c>
      <c r="BC14" s="20"/>
      <c r="BD14" s="20">
        <v>0.10070709388664401</v>
      </c>
      <c r="BE14" s="20">
        <v>0.10030428194883299</v>
      </c>
    </row>
    <row r="15" spans="2:57" x14ac:dyDescent="0.35">
      <c r="B15" s="21"/>
    </row>
    <row r="16" spans="2:57" x14ac:dyDescent="0.35">
      <c r="B16" t="s">
        <v>874</v>
      </c>
    </row>
    <row r="17" spans="2:2" x14ac:dyDescent="0.35">
      <c r="B17" t="s">
        <v>526</v>
      </c>
    </row>
    <row r="19" spans="2:2" x14ac:dyDescent="0.35">
      <c r="B19"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D00-000000000000}">
  <dimension ref="B2:BE19"/>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666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656</v>
      </c>
      <c r="C9" s="16">
        <v>0.25725446584290201</v>
      </c>
      <c r="D9" s="16">
        <v>0.282379787080902</v>
      </c>
      <c r="E9" s="16">
        <v>0.23593718226830701</v>
      </c>
      <c r="F9" s="16"/>
      <c r="G9" s="16">
        <v>0.21172361565063699</v>
      </c>
      <c r="H9" s="16">
        <v>0.221696304114128</v>
      </c>
      <c r="I9" s="16">
        <v>0.276117970537542</v>
      </c>
      <c r="J9" s="16">
        <v>0.20290850865625701</v>
      </c>
      <c r="K9" s="16">
        <v>0.29779031189627903</v>
      </c>
      <c r="L9" s="16">
        <v>0.30811070833062798</v>
      </c>
      <c r="M9" s="16"/>
      <c r="N9" s="16">
        <v>0.25406775391896902</v>
      </c>
      <c r="O9" s="16">
        <v>0.28449245545882601</v>
      </c>
      <c r="P9" s="16">
        <v>0.249185897416173</v>
      </c>
      <c r="Q9" s="16">
        <v>0.24876184163724799</v>
      </c>
      <c r="R9" s="16"/>
      <c r="S9" s="16">
        <v>0.26663318456791801</v>
      </c>
      <c r="T9" s="16">
        <v>0.245661975268887</v>
      </c>
      <c r="U9" s="16"/>
      <c r="V9" s="16">
        <v>0.22002826552639401</v>
      </c>
      <c r="W9" s="16">
        <v>0.242134275849617</v>
      </c>
      <c r="X9" s="16">
        <v>0.30537275248963502</v>
      </c>
      <c r="Y9" s="16">
        <v>0.27307738730855302</v>
      </c>
      <c r="Z9" s="16"/>
      <c r="AA9" s="16">
        <v>0.189232282380117</v>
      </c>
      <c r="AB9" s="16">
        <v>0.25531748897613799</v>
      </c>
      <c r="AC9" s="16">
        <v>0.31174471834845902</v>
      </c>
      <c r="AD9" s="16">
        <v>0.33297461900570002</v>
      </c>
      <c r="AE9" s="16">
        <v>0.257496063678058</v>
      </c>
      <c r="AF9" s="16">
        <v>0.43102729109154198</v>
      </c>
      <c r="AG9" s="16"/>
      <c r="AH9" s="16">
        <v>0.26158230700478002</v>
      </c>
      <c r="AI9" s="16">
        <v>0.29745856463936199</v>
      </c>
      <c r="AJ9" s="16"/>
      <c r="AK9" s="16">
        <v>0.25005921644231299</v>
      </c>
      <c r="AL9" s="16">
        <v>0.307239686842458</v>
      </c>
      <c r="AM9" s="16"/>
      <c r="AN9" s="16">
        <v>0.24899154630072501</v>
      </c>
      <c r="AO9" s="16">
        <v>0.30857803081611501</v>
      </c>
      <c r="AP9" s="16"/>
      <c r="AQ9" s="16">
        <v>0.29445951357443101</v>
      </c>
      <c r="AR9" s="16">
        <v>0.23336722346960501</v>
      </c>
      <c r="AS9" s="16">
        <v>0.30529725632972099</v>
      </c>
      <c r="AT9" s="16"/>
      <c r="AU9" s="16">
        <v>0.24633434761423001</v>
      </c>
      <c r="AV9" s="16">
        <v>0.26698117100868901</v>
      </c>
      <c r="AW9" s="16"/>
      <c r="AX9" s="16">
        <v>0.25873467214287499</v>
      </c>
      <c r="AY9" s="16">
        <v>0.294813571976555</v>
      </c>
      <c r="AZ9" s="16"/>
      <c r="BA9" s="16">
        <v>0.276150589231213</v>
      </c>
      <c r="BB9" s="16">
        <v>0.294085171163319</v>
      </c>
      <c r="BC9" s="16"/>
      <c r="BD9" s="16">
        <v>0.25192268405171597</v>
      </c>
      <c r="BE9" s="16">
        <v>0.31457898795176298</v>
      </c>
    </row>
    <row r="10" spans="2:57" x14ac:dyDescent="0.35">
      <c r="B10" s="19" t="s">
        <v>657</v>
      </c>
      <c r="C10" s="16">
        <v>0.25689422557390201</v>
      </c>
      <c r="D10" s="16">
        <v>0.27802396567446103</v>
      </c>
      <c r="E10" s="16">
        <v>0.23703907361601301</v>
      </c>
      <c r="F10" s="16"/>
      <c r="G10" s="16">
        <v>0.21587180345738899</v>
      </c>
      <c r="H10" s="16">
        <v>0.269905364490165</v>
      </c>
      <c r="I10" s="16">
        <v>0.244779832869607</v>
      </c>
      <c r="J10" s="16">
        <v>0.23859135785555699</v>
      </c>
      <c r="K10" s="16">
        <v>0.27378920732242601</v>
      </c>
      <c r="L10" s="16">
        <v>0.27953453670178802</v>
      </c>
      <c r="M10" s="16"/>
      <c r="N10" s="16">
        <v>0.267176792689644</v>
      </c>
      <c r="O10" s="16">
        <v>0.24381803572626101</v>
      </c>
      <c r="P10" s="16">
        <v>0.259760411969639</v>
      </c>
      <c r="Q10" s="16">
        <v>0.25634412747629498</v>
      </c>
      <c r="R10" s="16"/>
      <c r="S10" s="16">
        <v>0.27078820329194597</v>
      </c>
      <c r="T10" s="16">
        <v>0.234127751348496</v>
      </c>
      <c r="U10" s="16"/>
      <c r="V10" s="16">
        <v>0.22144060547427499</v>
      </c>
      <c r="W10" s="16">
        <v>0.22872621748428701</v>
      </c>
      <c r="X10" s="16">
        <v>0.29888968590063197</v>
      </c>
      <c r="Y10" s="16">
        <v>0.41751764708055</v>
      </c>
      <c r="Z10" s="16"/>
      <c r="AA10" s="16">
        <v>0.21618581474016099</v>
      </c>
      <c r="AB10" s="16">
        <v>0.21377640811108301</v>
      </c>
      <c r="AC10" s="16">
        <v>0.31674964339263101</v>
      </c>
      <c r="AD10" s="16">
        <v>0.27905686290854798</v>
      </c>
      <c r="AE10" s="16">
        <v>0.37917593176497699</v>
      </c>
      <c r="AF10" s="16">
        <v>0.32090847602677702</v>
      </c>
      <c r="AG10" s="16"/>
      <c r="AH10" s="16">
        <v>0.289265811782557</v>
      </c>
      <c r="AI10" s="16">
        <v>0.27187035839106299</v>
      </c>
      <c r="AJ10" s="16"/>
      <c r="AK10" s="16">
        <v>0.26751244470200902</v>
      </c>
      <c r="AL10" s="16">
        <v>0.244244837000093</v>
      </c>
      <c r="AM10" s="16"/>
      <c r="AN10" s="16">
        <v>0.28887567099417499</v>
      </c>
      <c r="AO10" s="16">
        <v>0.25045853733020701</v>
      </c>
      <c r="AP10" s="16"/>
      <c r="AQ10" s="16">
        <v>0.30259756686836298</v>
      </c>
      <c r="AR10" s="16">
        <v>0.245510938531072</v>
      </c>
      <c r="AS10" s="16">
        <v>0.28459633912973098</v>
      </c>
      <c r="AT10" s="16"/>
      <c r="AU10" s="16">
        <v>0.284981070676399</v>
      </c>
      <c r="AV10" s="16">
        <v>0.228320523529668</v>
      </c>
      <c r="AW10" s="16"/>
      <c r="AX10" s="16">
        <v>0.27010656584725601</v>
      </c>
      <c r="AY10" s="16">
        <v>0.22334773488610599</v>
      </c>
      <c r="AZ10" s="16"/>
      <c r="BA10" s="16">
        <v>0.284336719808299</v>
      </c>
      <c r="BB10" s="16">
        <v>0.20995114332145701</v>
      </c>
      <c r="BC10" s="16"/>
      <c r="BD10" s="16">
        <v>0.26427609662628598</v>
      </c>
      <c r="BE10" s="16">
        <v>0.31573068880128502</v>
      </c>
    </row>
    <row r="11" spans="2:57" ht="29" customHeight="1" x14ac:dyDescent="0.35">
      <c r="B11" s="19" t="s">
        <v>658</v>
      </c>
      <c r="C11" s="16">
        <v>0.231157697817991</v>
      </c>
      <c r="D11" s="16">
        <v>0.240149397946191</v>
      </c>
      <c r="E11" s="16">
        <v>0.22487664934931201</v>
      </c>
      <c r="F11" s="16"/>
      <c r="G11" s="16">
        <v>0.23530183086916401</v>
      </c>
      <c r="H11" s="16">
        <v>0.26675425613095799</v>
      </c>
      <c r="I11" s="16">
        <v>0.24271337983611499</v>
      </c>
      <c r="J11" s="16">
        <v>0.32267592426915398</v>
      </c>
      <c r="K11" s="16">
        <v>0.16751220072432799</v>
      </c>
      <c r="L11" s="16">
        <v>0.17077170441655701</v>
      </c>
      <c r="M11" s="16"/>
      <c r="N11" s="16">
        <v>0.233172292224059</v>
      </c>
      <c r="O11" s="16">
        <v>0.246990301696563</v>
      </c>
      <c r="P11" s="16">
        <v>0.211209884111247</v>
      </c>
      <c r="Q11" s="16">
        <v>0.24797064698541699</v>
      </c>
      <c r="R11" s="16"/>
      <c r="S11" s="16">
        <v>0.215771304549981</v>
      </c>
      <c r="T11" s="16">
        <v>0.25669683276287603</v>
      </c>
      <c r="U11" s="16"/>
      <c r="V11" s="16">
        <v>0.214158773159251</v>
      </c>
      <c r="W11" s="16">
        <v>0.27184875200467501</v>
      </c>
      <c r="X11" s="16">
        <v>0.20362435162526901</v>
      </c>
      <c r="Y11" s="16">
        <v>0.16762912358325999</v>
      </c>
      <c r="Z11" s="16"/>
      <c r="AA11" s="16">
        <v>0.26786336301775598</v>
      </c>
      <c r="AB11" s="16">
        <v>0.259863910671775</v>
      </c>
      <c r="AC11" s="16">
        <v>0.11691372223823999</v>
      </c>
      <c r="AD11" s="16">
        <v>0.19912102304189999</v>
      </c>
      <c r="AE11" s="16">
        <v>0.233852768670754</v>
      </c>
      <c r="AF11" s="16">
        <v>0.177339512708654</v>
      </c>
      <c r="AG11" s="16"/>
      <c r="AH11" s="16">
        <v>0.22966382661794499</v>
      </c>
      <c r="AI11" s="16">
        <v>0.248445102911905</v>
      </c>
      <c r="AJ11" s="16"/>
      <c r="AK11" s="16">
        <v>0.235252917644279</v>
      </c>
      <c r="AL11" s="16">
        <v>0.25382498298061401</v>
      </c>
      <c r="AM11" s="16"/>
      <c r="AN11" s="16">
        <v>0.23262624237518301</v>
      </c>
      <c r="AO11" s="16">
        <v>0.26888804944384298</v>
      </c>
      <c r="AP11" s="16"/>
      <c r="AQ11" s="16">
        <v>0.192731584149749</v>
      </c>
      <c r="AR11" s="16">
        <v>0.25125058404612</v>
      </c>
      <c r="AS11" s="16">
        <v>0.23573563462064001</v>
      </c>
      <c r="AT11" s="16"/>
      <c r="AU11" s="16">
        <v>0.239611347890124</v>
      </c>
      <c r="AV11" s="16">
        <v>0.22524637281850801</v>
      </c>
      <c r="AW11" s="16"/>
      <c r="AX11" s="16">
        <v>0.24601357169288399</v>
      </c>
      <c r="AY11" s="16">
        <v>0.16535707786641601</v>
      </c>
      <c r="AZ11" s="16"/>
      <c r="BA11" s="16">
        <v>0.241399314861973</v>
      </c>
      <c r="BB11" s="16">
        <v>0.31197635405866397</v>
      </c>
      <c r="BC11" s="16"/>
      <c r="BD11" s="16">
        <v>0.30113925173242101</v>
      </c>
      <c r="BE11" s="16">
        <v>0.17169368551797901</v>
      </c>
    </row>
    <row r="12" spans="2:57" x14ac:dyDescent="0.35">
      <c r="B12" s="19" t="s">
        <v>659</v>
      </c>
      <c r="C12" s="16">
        <v>4.6309015146604397E-2</v>
      </c>
      <c r="D12" s="16">
        <v>5.5240853000738901E-2</v>
      </c>
      <c r="E12" s="16">
        <v>3.6706822885450699E-2</v>
      </c>
      <c r="F12" s="16"/>
      <c r="G12" s="16">
        <v>8.43820637796628E-2</v>
      </c>
      <c r="H12" s="16">
        <v>5.2231077965744499E-2</v>
      </c>
      <c r="I12" s="16">
        <v>5.4213214256564099E-2</v>
      </c>
      <c r="J12" s="16">
        <v>1.79696558014538E-2</v>
      </c>
      <c r="K12" s="16">
        <v>3.3568794786059099E-2</v>
      </c>
      <c r="L12" s="16">
        <v>4.4635347687153999E-2</v>
      </c>
      <c r="M12" s="16"/>
      <c r="N12" s="16">
        <v>4.9664698068023198E-2</v>
      </c>
      <c r="O12" s="16">
        <v>4.63165485425708E-2</v>
      </c>
      <c r="P12" s="16">
        <v>3.4641134460667702E-2</v>
      </c>
      <c r="Q12" s="16">
        <v>6.26502040094183E-2</v>
      </c>
      <c r="R12" s="16"/>
      <c r="S12" s="16">
        <v>5.6573000020784497E-2</v>
      </c>
      <c r="T12" s="16">
        <v>3.1274014953379399E-2</v>
      </c>
      <c r="U12" s="16"/>
      <c r="V12" s="16">
        <v>3.77182912283167E-2</v>
      </c>
      <c r="W12" s="16">
        <v>5.3049712276032397E-2</v>
      </c>
      <c r="X12" s="16">
        <v>4.7008287394386797E-2</v>
      </c>
      <c r="Y12" s="16">
        <v>3.3129337960184503E-2</v>
      </c>
      <c r="Z12" s="16"/>
      <c r="AA12" s="16">
        <v>4.5098160462950003E-2</v>
      </c>
      <c r="AB12" s="16">
        <v>5.6433909651965798E-2</v>
      </c>
      <c r="AC12" s="16">
        <v>4.4325392618063897E-2</v>
      </c>
      <c r="AD12" s="16">
        <v>4.52432465548782E-2</v>
      </c>
      <c r="AE12" s="16">
        <v>4.1640133267896902E-2</v>
      </c>
      <c r="AF12" s="16">
        <v>2.9975051072885998E-2</v>
      </c>
      <c r="AG12" s="16"/>
      <c r="AH12" s="16">
        <v>4.17562170618049E-2</v>
      </c>
      <c r="AI12" s="16">
        <v>4.90362347052253E-2</v>
      </c>
      <c r="AJ12" s="16"/>
      <c r="AK12" s="16">
        <v>4.7652951562344302E-2</v>
      </c>
      <c r="AL12" s="16">
        <v>5.5604330016446303E-2</v>
      </c>
      <c r="AM12" s="16"/>
      <c r="AN12" s="16">
        <v>4.7493132823547099E-2</v>
      </c>
      <c r="AO12" s="16">
        <v>4.9136266135087397E-2</v>
      </c>
      <c r="AP12" s="16"/>
      <c r="AQ12" s="16">
        <v>6.3148575021841402E-2</v>
      </c>
      <c r="AR12" s="16">
        <v>4.2503554824009498E-2</v>
      </c>
      <c r="AS12" s="16">
        <v>4.7625289726469802E-2</v>
      </c>
      <c r="AT12" s="16"/>
      <c r="AU12" s="16">
        <v>4.9426172903028899E-2</v>
      </c>
      <c r="AV12" s="16">
        <v>4.3448912186328598E-2</v>
      </c>
      <c r="AW12" s="16"/>
      <c r="AX12" s="16">
        <v>4.34073888792324E-2</v>
      </c>
      <c r="AY12" s="16">
        <v>6.7527877836797603E-2</v>
      </c>
      <c r="AZ12" s="16"/>
      <c r="BA12" s="16">
        <v>5.1478569023659701E-2</v>
      </c>
      <c r="BB12" s="16">
        <v>6.8765917527523701E-2</v>
      </c>
      <c r="BC12" s="16"/>
      <c r="BD12" s="16">
        <v>4.9490442036807698E-2</v>
      </c>
      <c r="BE12" s="16">
        <v>4.9449458510078398E-2</v>
      </c>
    </row>
    <row r="13" spans="2:57" x14ac:dyDescent="0.35">
      <c r="B13" s="19" t="s">
        <v>660</v>
      </c>
      <c r="C13" s="16">
        <v>2.07395564723168E-2</v>
      </c>
      <c r="D13" s="16">
        <v>2.9226140498898399E-2</v>
      </c>
      <c r="E13" s="16">
        <v>1.2898167942944801E-2</v>
      </c>
      <c r="F13" s="16"/>
      <c r="G13" s="16">
        <v>2.1627031925237E-2</v>
      </c>
      <c r="H13" s="16">
        <v>4.3852624372308802E-2</v>
      </c>
      <c r="I13" s="16">
        <v>1.8430809740387199E-2</v>
      </c>
      <c r="J13" s="16">
        <v>6.9668718506179297E-3</v>
      </c>
      <c r="K13" s="16">
        <v>2.39582445852034E-2</v>
      </c>
      <c r="L13" s="16">
        <v>1.0373804194132899E-2</v>
      </c>
      <c r="M13" s="16"/>
      <c r="N13" s="16">
        <v>1.5117349068139101E-2</v>
      </c>
      <c r="O13" s="16">
        <v>1.4207563542399101E-2</v>
      </c>
      <c r="P13" s="16">
        <v>2.9332144839360801E-2</v>
      </c>
      <c r="Q13" s="16">
        <v>1.6638833418528801E-2</v>
      </c>
      <c r="R13" s="16"/>
      <c r="S13" s="16">
        <v>1.7704635422143501E-2</v>
      </c>
      <c r="T13" s="16">
        <v>2.5528942120653299E-2</v>
      </c>
      <c r="U13" s="16"/>
      <c r="V13" s="16">
        <v>2.56020077878505E-2</v>
      </c>
      <c r="W13" s="16">
        <v>1.42508032221132E-2</v>
      </c>
      <c r="X13" s="16">
        <v>2.5828100063564601E-2</v>
      </c>
      <c r="Y13" s="16">
        <v>1.3543004210782699E-2</v>
      </c>
      <c r="Z13" s="16"/>
      <c r="AA13" s="16">
        <v>2.1990779739001098E-2</v>
      </c>
      <c r="AB13" s="16">
        <v>2.50766144218828E-2</v>
      </c>
      <c r="AC13" s="16">
        <v>2.33662951882306E-2</v>
      </c>
      <c r="AD13" s="16">
        <v>1.7946673499344899E-2</v>
      </c>
      <c r="AE13" s="16">
        <v>1.7515498497337599E-2</v>
      </c>
      <c r="AF13" s="16">
        <v>0</v>
      </c>
      <c r="AG13" s="16"/>
      <c r="AH13" s="16">
        <v>2.7624588312508001E-2</v>
      </c>
      <c r="AI13" s="16">
        <v>1.26083146624738E-2</v>
      </c>
      <c r="AJ13" s="16"/>
      <c r="AK13" s="16">
        <v>3.12676123544171E-2</v>
      </c>
      <c r="AL13" s="16">
        <v>1.1173690860924001E-2</v>
      </c>
      <c r="AM13" s="16"/>
      <c r="AN13" s="16">
        <v>3.2117997017496298E-2</v>
      </c>
      <c r="AO13" s="16">
        <v>1.36990178211823E-2</v>
      </c>
      <c r="AP13" s="16"/>
      <c r="AQ13" s="16">
        <v>4.5701563083939802E-3</v>
      </c>
      <c r="AR13" s="16">
        <v>2.2264754864448399E-2</v>
      </c>
      <c r="AS13" s="16">
        <v>3.1399637090267801E-2</v>
      </c>
      <c r="AT13" s="16"/>
      <c r="AU13" s="16">
        <v>1.8362453130087299E-2</v>
      </c>
      <c r="AV13" s="16">
        <v>2.39003838970668E-2</v>
      </c>
      <c r="AW13" s="16"/>
      <c r="AX13" s="16">
        <v>2.4374936927822301E-2</v>
      </c>
      <c r="AY13" s="16">
        <v>5.9241778332353298E-3</v>
      </c>
      <c r="AZ13" s="16"/>
      <c r="BA13" s="16">
        <v>1.79982280187449E-2</v>
      </c>
      <c r="BB13" s="16">
        <v>5.1604002977502297E-2</v>
      </c>
      <c r="BC13" s="16"/>
      <c r="BD13" s="16">
        <v>2.51843348167426E-2</v>
      </c>
      <c r="BE13" s="16">
        <v>2.24141030617637E-2</v>
      </c>
    </row>
    <row r="14" spans="2:57" x14ac:dyDescent="0.35">
      <c r="B14" s="19" t="s">
        <v>103</v>
      </c>
      <c r="C14" s="20">
        <v>0.187645039146284</v>
      </c>
      <c r="D14" s="20">
        <v>0.114979855798808</v>
      </c>
      <c r="E14" s="20">
        <v>0.25254210393797399</v>
      </c>
      <c r="F14" s="20"/>
      <c r="G14" s="20">
        <v>0.23109365431791001</v>
      </c>
      <c r="H14" s="20">
        <v>0.14556037292669499</v>
      </c>
      <c r="I14" s="20">
        <v>0.16374479275978501</v>
      </c>
      <c r="J14" s="20">
        <v>0.21088768156696</v>
      </c>
      <c r="K14" s="20">
        <v>0.20338124068570401</v>
      </c>
      <c r="L14" s="20">
        <v>0.18657389866974</v>
      </c>
      <c r="M14" s="20"/>
      <c r="N14" s="20">
        <v>0.180801114031166</v>
      </c>
      <c r="O14" s="20">
        <v>0.16417509503337999</v>
      </c>
      <c r="P14" s="20">
        <v>0.215870527202912</v>
      </c>
      <c r="Q14" s="20">
        <v>0.167634346473093</v>
      </c>
      <c r="R14" s="20"/>
      <c r="S14" s="20">
        <v>0.172529672147227</v>
      </c>
      <c r="T14" s="20">
        <v>0.20671048354570801</v>
      </c>
      <c r="U14" s="20"/>
      <c r="V14" s="20">
        <v>0.28105205682391299</v>
      </c>
      <c r="W14" s="20">
        <v>0.18999023916327601</v>
      </c>
      <c r="X14" s="20">
        <v>0.11927682252651201</v>
      </c>
      <c r="Y14" s="20">
        <v>9.5103499856669105E-2</v>
      </c>
      <c r="Z14" s="20"/>
      <c r="AA14" s="20">
        <v>0.25962959966001398</v>
      </c>
      <c r="AB14" s="20">
        <v>0.189531668167155</v>
      </c>
      <c r="AC14" s="20">
        <v>0.18690022821437499</v>
      </c>
      <c r="AD14" s="20">
        <v>0.12565757498962901</v>
      </c>
      <c r="AE14" s="20">
        <v>7.0319604120975904E-2</v>
      </c>
      <c r="AF14" s="20">
        <v>4.0749669100140599E-2</v>
      </c>
      <c r="AG14" s="20"/>
      <c r="AH14" s="20">
        <v>0.150107249220405</v>
      </c>
      <c r="AI14" s="20">
        <v>0.120581424689971</v>
      </c>
      <c r="AJ14" s="20"/>
      <c r="AK14" s="20">
        <v>0.16825485729463799</v>
      </c>
      <c r="AL14" s="20">
        <v>0.12791247229946501</v>
      </c>
      <c r="AM14" s="20"/>
      <c r="AN14" s="20">
        <v>0.149895410488874</v>
      </c>
      <c r="AO14" s="20">
        <v>0.109240098453564</v>
      </c>
      <c r="AP14" s="20"/>
      <c r="AQ14" s="20">
        <v>0.142492604077222</v>
      </c>
      <c r="AR14" s="20">
        <v>0.20510294426474501</v>
      </c>
      <c r="AS14" s="20">
        <v>9.5345843103170194E-2</v>
      </c>
      <c r="AT14" s="20"/>
      <c r="AU14" s="20">
        <v>0.16128460778613099</v>
      </c>
      <c r="AV14" s="20">
        <v>0.21210263655973899</v>
      </c>
      <c r="AW14" s="20"/>
      <c r="AX14" s="20">
        <v>0.15736286450993101</v>
      </c>
      <c r="AY14" s="20">
        <v>0.24302955960089101</v>
      </c>
      <c r="AZ14" s="20"/>
      <c r="BA14" s="20">
        <v>0.12863657905611001</v>
      </c>
      <c r="BB14" s="20">
        <v>6.3617410951532893E-2</v>
      </c>
      <c r="BC14" s="20"/>
      <c r="BD14" s="20">
        <v>0.107987190736027</v>
      </c>
      <c r="BE14" s="20">
        <v>0.12613307615712999</v>
      </c>
    </row>
    <row r="15" spans="2:57" x14ac:dyDescent="0.35">
      <c r="B15" s="21"/>
    </row>
    <row r="16" spans="2:57" x14ac:dyDescent="0.35">
      <c r="B16" t="s">
        <v>874</v>
      </c>
    </row>
    <row r="17" spans="2:2" x14ac:dyDescent="0.35">
      <c r="B17" t="s">
        <v>526</v>
      </c>
    </row>
    <row r="19" spans="2:2" x14ac:dyDescent="0.35">
      <c r="B19"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E00-000000000000}">
  <dimension ref="B2:BE19"/>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667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656</v>
      </c>
      <c r="C9" s="16">
        <v>0.30507450118627</v>
      </c>
      <c r="D9" s="16">
        <v>0.33748665454506299</v>
      </c>
      <c r="E9" s="16">
        <v>0.27572856694293502</v>
      </c>
      <c r="F9" s="16"/>
      <c r="G9" s="16">
        <v>0.20286361033391201</v>
      </c>
      <c r="H9" s="16">
        <v>0.29409866190579698</v>
      </c>
      <c r="I9" s="16">
        <v>0.292235845188628</v>
      </c>
      <c r="J9" s="16">
        <v>0.269044902556697</v>
      </c>
      <c r="K9" s="16">
        <v>0.37286532660177701</v>
      </c>
      <c r="L9" s="16">
        <v>0.357177881429735</v>
      </c>
      <c r="M9" s="16"/>
      <c r="N9" s="16">
        <v>0.32303496918390001</v>
      </c>
      <c r="O9" s="16">
        <v>0.28589326240659102</v>
      </c>
      <c r="P9" s="16">
        <v>0.29089461897014701</v>
      </c>
      <c r="Q9" s="16">
        <v>0.33174523765990799</v>
      </c>
      <c r="R9" s="16"/>
      <c r="S9" s="16">
        <v>0.31882202401738202</v>
      </c>
      <c r="T9" s="16">
        <v>0.28408806119701802</v>
      </c>
      <c r="U9" s="16"/>
      <c r="V9" s="16">
        <v>0.31730867435661803</v>
      </c>
      <c r="W9" s="16">
        <v>0.29962070127183399</v>
      </c>
      <c r="X9" s="16">
        <v>0.284480116231493</v>
      </c>
      <c r="Y9" s="16">
        <v>0.42302087786535902</v>
      </c>
      <c r="Z9" s="16"/>
      <c r="AA9" s="16">
        <v>0.263238465697887</v>
      </c>
      <c r="AB9" s="16">
        <v>0.30321614669733299</v>
      </c>
      <c r="AC9" s="16">
        <v>0.324107305445056</v>
      </c>
      <c r="AD9" s="16">
        <v>0.29972931126396601</v>
      </c>
      <c r="AE9" s="16">
        <v>0.41354075166592702</v>
      </c>
      <c r="AF9" s="16">
        <v>0.504186227878473</v>
      </c>
      <c r="AG9" s="16"/>
      <c r="AH9" s="16">
        <v>0.31629420579282802</v>
      </c>
      <c r="AI9" s="16">
        <v>0.343007042613373</v>
      </c>
      <c r="AJ9" s="16"/>
      <c r="AK9" s="16">
        <v>0.28775519284796802</v>
      </c>
      <c r="AL9" s="16">
        <v>0.34639046726176398</v>
      </c>
      <c r="AM9" s="16"/>
      <c r="AN9" s="16">
        <v>0.271930439486469</v>
      </c>
      <c r="AO9" s="16">
        <v>0.37770546300450097</v>
      </c>
      <c r="AP9" s="16"/>
      <c r="AQ9" s="16">
        <v>0.32336098323921503</v>
      </c>
      <c r="AR9" s="16">
        <v>0.27732737144401498</v>
      </c>
      <c r="AS9" s="16">
        <v>0.38309522738962198</v>
      </c>
      <c r="AT9" s="16"/>
      <c r="AU9" s="16">
        <v>0.321953600224759</v>
      </c>
      <c r="AV9" s="16">
        <v>0.28291176945492702</v>
      </c>
      <c r="AW9" s="16"/>
      <c r="AX9" s="16">
        <v>0.303365304483323</v>
      </c>
      <c r="AY9" s="16">
        <v>0.37625532208329698</v>
      </c>
      <c r="AZ9" s="16"/>
      <c r="BA9" s="16">
        <v>0.30002346539469998</v>
      </c>
      <c r="BB9" s="16">
        <v>0.38104286756269601</v>
      </c>
      <c r="BC9" s="16"/>
      <c r="BD9" s="16">
        <v>0.281375046862677</v>
      </c>
      <c r="BE9" s="16">
        <v>0.38410835027340201</v>
      </c>
    </row>
    <row r="10" spans="2:57" x14ac:dyDescent="0.35">
      <c r="B10" s="19" t="s">
        <v>657</v>
      </c>
      <c r="C10" s="16">
        <v>0.28656803956830701</v>
      </c>
      <c r="D10" s="16">
        <v>0.301771374621079</v>
      </c>
      <c r="E10" s="16">
        <v>0.27134232054333801</v>
      </c>
      <c r="F10" s="16"/>
      <c r="G10" s="16">
        <v>0.25328854454356697</v>
      </c>
      <c r="H10" s="16">
        <v>0.28756082056116999</v>
      </c>
      <c r="I10" s="16">
        <v>0.264499116896252</v>
      </c>
      <c r="J10" s="16">
        <v>0.35245958316119103</v>
      </c>
      <c r="K10" s="16">
        <v>0.24410587638717701</v>
      </c>
      <c r="L10" s="16">
        <v>0.30575930237474702</v>
      </c>
      <c r="M10" s="16"/>
      <c r="N10" s="16">
        <v>0.27605257207766598</v>
      </c>
      <c r="O10" s="16">
        <v>0.297511063724123</v>
      </c>
      <c r="P10" s="16">
        <v>0.31404120566861399</v>
      </c>
      <c r="Q10" s="16">
        <v>0.24040849415746299</v>
      </c>
      <c r="R10" s="16"/>
      <c r="S10" s="16">
        <v>0.293898484684186</v>
      </c>
      <c r="T10" s="16">
        <v>0.27728289597287098</v>
      </c>
      <c r="U10" s="16"/>
      <c r="V10" s="16">
        <v>0.248979670297379</v>
      </c>
      <c r="W10" s="16">
        <v>0.25671054434620599</v>
      </c>
      <c r="X10" s="16">
        <v>0.35165188695536398</v>
      </c>
      <c r="Y10" s="16">
        <v>0.31512719874485301</v>
      </c>
      <c r="Z10" s="16"/>
      <c r="AA10" s="16">
        <v>0.24790158963296999</v>
      </c>
      <c r="AB10" s="16">
        <v>0.27871983005758399</v>
      </c>
      <c r="AC10" s="16">
        <v>0.29720471786991098</v>
      </c>
      <c r="AD10" s="16">
        <v>0.340869889586356</v>
      </c>
      <c r="AE10" s="16">
        <v>0.29831453443841999</v>
      </c>
      <c r="AF10" s="16">
        <v>0.37752225915246201</v>
      </c>
      <c r="AG10" s="16"/>
      <c r="AH10" s="16">
        <v>0.29478093305944503</v>
      </c>
      <c r="AI10" s="16">
        <v>0.303374111381923</v>
      </c>
      <c r="AJ10" s="16"/>
      <c r="AK10" s="16">
        <v>0.30588099913987099</v>
      </c>
      <c r="AL10" s="16">
        <v>0.30411673278509999</v>
      </c>
      <c r="AM10" s="16"/>
      <c r="AN10" s="16">
        <v>0.322629468389031</v>
      </c>
      <c r="AO10" s="16">
        <v>0.278646151405466</v>
      </c>
      <c r="AP10" s="16"/>
      <c r="AQ10" s="16">
        <v>0.313936516811675</v>
      </c>
      <c r="AR10" s="16">
        <v>0.272051740397804</v>
      </c>
      <c r="AS10" s="16">
        <v>0.31920918842111101</v>
      </c>
      <c r="AT10" s="16"/>
      <c r="AU10" s="16">
        <v>0.28447479806568698</v>
      </c>
      <c r="AV10" s="16">
        <v>0.29404102252196201</v>
      </c>
      <c r="AW10" s="16"/>
      <c r="AX10" s="16">
        <v>0.31818572240024601</v>
      </c>
      <c r="AY10" s="16">
        <v>0.17105665423837299</v>
      </c>
      <c r="AZ10" s="16"/>
      <c r="BA10" s="16">
        <v>0.33029132560771302</v>
      </c>
      <c r="BB10" s="16">
        <v>0.233582128030277</v>
      </c>
      <c r="BC10" s="16"/>
      <c r="BD10" s="16">
        <v>0.33486035566950001</v>
      </c>
      <c r="BE10" s="16">
        <v>0.288391578921531</v>
      </c>
    </row>
    <row r="11" spans="2:57" ht="29" customHeight="1" x14ac:dyDescent="0.35">
      <c r="B11" s="19" t="s">
        <v>658</v>
      </c>
      <c r="C11" s="16">
        <v>0.181509856817265</v>
      </c>
      <c r="D11" s="16">
        <v>0.17851014727561301</v>
      </c>
      <c r="E11" s="16">
        <v>0.18611143534087299</v>
      </c>
      <c r="F11" s="16"/>
      <c r="G11" s="16">
        <v>0.26174146567219903</v>
      </c>
      <c r="H11" s="16">
        <v>0.18730649014189299</v>
      </c>
      <c r="I11" s="16">
        <v>0.24533696187710599</v>
      </c>
      <c r="J11" s="16">
        <v>0.18173087455947701</v>
      </c>
      <c r="K11" s="16">
        <v>0.141477457442755</v>
      </c>
      <c r="L11" s="16">
        <v>0.1121676606037</v>
      </c>
      <c r="M11" s="16"/>
      <c r="N11" s="16">
        <v>0.22281630486264101</v>
      </c>
      <c r="O11" s="16">
        <v>0.180033035598263</v>
      </c>
      <c r="P11" s="16">
        <v>0.16190035461458599</v>
      </c>
      <c r="Q11" s="16">
        <v>0.184822205347563</v>
      </c>
      <c r="R11" s="16"/>
      <c r="S11" s="16">
        <v>0.165763587839064</v>
      </c>
      <c r="T11" s="16">
        <v>0.20709672302461599</v>
      </c>
      <c r="U11" s="16"/>
      <c r="V11" s="16">
        <v>0.14515126864615399</v>
      </c>
      <c r="W11" s="16">
        <v>0.20250903178325899</v>
      </c>
      <c r="X11" s="16">
        <v>0.18886507905215699</v>
      </c>
      <c r="Y11" s="16">
        <v>0.16060088224479199</v>
      </c>
      <c r="Z11" s="16"/>
      <c r="AA11" s="16">
        <v>0.17614859992694401</v>
      </c>
      <c r="AB11" s="16">
        <v>0.17384862052336</v>
      </c>
      <c r="AC11" s="16">
        <v>0.17102489526973499</v>
      </c>
      <c r="AD11" s="16">
        <v>0.21741459099301699</v>
      </c>
      <c r="AE11" s="16">
        <v>0.17822575038941499</v>
      </c>
      <c r="AF11" s="16">
        <v>8.8316461896178505E-2</v>
      </c>
      <c r="AG11" s="16"/>
      <c r="AH11" s="16">
        <v>0.18850104399589401</v>
      </c>
      <c r="AI11" s="16">
        <v>0.16956900671936201</v>
      </c>
      <c r="AJ11" s="16"/>
      <c r="AK11" s="16">
        <v>0.20380811451342001</v>
      </c>
      <c r="AL11" s="16">
        <v>0.179534975197643</v>
      </c>
      <c r="AM11" s="16"/>
      <c r="AN11" s="16">
        <v>0.192765685772083</v>
      </c>
      <c r="AO11" s="16">
        <v>0.19498494605541999</v>
      </c>
      <c r="AP11" s="16"/>
      <c r="AQ11" s="16">
        <v>0.14866060562262901</v>
      </c>
      <c r="AR11" s="16">
        <v>0.211259489461703</v>
      </c>
      <c r="AS11" s="16">
        <v>0.16054469416806499</v>
      </c>
      <c r="AT11" s="16"/>
      <c r="AU11" s="16">
        <v>0.18204343750104299</v>
      </c>
      <c r="AV11" s="16">
        <v>0.18405426892511401</v>
      </c>
      <c r="AW11" s="16"/>
      <c r="AX11" s="16">
        <v>0.183316486567148</v>
      </c>
      <c r="AY11" s="16">
        <v>0.15835920310056101</v>
      </c>
      <c r="AZ11" s="16"/>
      <c r="BA11" s="16">
        <v>0.21229465635227701</v>
      </c>
      <c r="BB11" s="16">
        <v>0.28865382638232001</v>
      </c>
      <c r="BC11" s="16"/>
      <c r="BD11" s="16">
        <v>0.21865497709934301</v>
      </c>
      <c r="BE11" s="16">
        <v>0.154754039786583</v>
      </c>
    </row>
    <row r="12" spans="2:57" x14ac:dyDescent="0.35">
      <c r="B12" s="19" t="s">
        <v>659</v>
      </c>
      <c r="C12" s="16">
        <v>4.9642737373688101E-2</v>
      </c>
      <c r="D12" s="16">
        <v>6.5782134252277594E-2</v>
      </c>
      <c r="E12" s="16">
        <v>3.4829196488389398E-2</v>
      </c>
      <c r="F12" s="16"/>
      <c r="G12" s="16">
        <v>8.9567152784821899E-2</v>
      </c>
      <c r="H12" s="16">
        <v>5.1674983374147103E-2</v>
      </c>
      <c r="I12" s="16">
        <v>4.7352667193730297E-2</v>
      </c>
      <c r="J12" s="16">
        <v>3.1318721482968999E-2</v>
      </c>
      <c r="K12" s="16">
        <v>2.37006128838258E-2</v>
      </c>
      <c r="L12" s="16">
        <v>6.09220671701401E-2</v>
      </c>
      <c r="M12" s="16"/>
      <c r="N12" s="16">
        <v>5.03333429658872E-2</v>
      </c>
      <c r="O12" s="16">
        <v>3.3943485027304598E-2</v>
      </c>
      <c r="P12" s="16">
        <v>4.2343183464908001E-2</v>
      </c>
      <c r="Q12" s="16">
        <v>7.4550791825348198E-2</v>
      </c>
      <c r="R12" s="16"/>
      <c r="S12" s="16">
        <v>4.20106815756967E-2</v>
      </c>
      <c r="T12" s="16">
        <v>6.1661748997419399E-2</v>
      </c>
      <c r="U12" s="16"/>
      <c r="V12" s="16">
        <v>3.3096657791926103E-2</v>
      </c>
      <c r="W12" s="16">
        <v>6.0023588319327699E-2</v>
      </c>
      <c r="X12" s="16">
        <v>5.4791917764182498E-2</v>
      </c>
      <c r="Y12" s="16">
        <v>2.0574221587022299E-2</v>
      </c>
      <c r="Z12" s="16"/>
      <c r="AA12" s="16">
        <v>6.0671082031150701E-2</v>
      </c>
      <c r="AB12" s="16">
        <v>6.2532500312167102E-2</v>
      </c>
      <c r="AC12" s="16">
        <v>3.9480123518881E-2</v>
      </c>
      <c r="AD12" s="16">
        <v>3.5921177866931997E-2</v>
      </c>
      <c r="AE12" s="16">
        <v>2.6552031864411799E-2</v>
      </c>
      <c r="AF12" s="16">
        <v>2.9975051072885998E-2</v>
      </c>
      <c r="AG12" s="16"/>
      <c r="AH12" s="16">
        <v>4.7897470992685202E-2</v>
      </c>
      <c r="AI12" s="16">
        <v>6.6676752690713506E-2</v>
      </c>
      <c r="AJ12" s="16"/>
      <c r="AK12" s="16">
        <v>6.6849012686087006E-2</v>
      </c>
      <c r="AL12" s="16">
        <v>5.26161695440596E-2</v>
      </c>
      <c r="AM12" s="16"/>
      <c r="AN12" s="16">
        <v>6.6115716909381797E-2</v>
      </c>
      <c r="AO12" s="16">
        <v>5.2202851631382198E-2</v>
      </c>
      <c r="AP12" s="16"/>
      <c r="AQ12" s="16">
        <v>7.5091187490147607E-2</v>
      </c>
      <c r="AR12" s="16">
        <v>3.7773120710664403E-2</v>
      </c>
      <c r="AS12" s="16">
        <v>4.6220857527765002E-2</v>
      </c>
      <c r="AT12" s="16"/>
      <c r="AU12" s="16">
        <v>4.3995942792203001E-2</v>
      </c>
      <c r="AV12" s="16">
        <v>5.7157836544073901E-2</v>
      </c>
      <c r="AW12" s="16"/>
      <c r="AX12" s="16">
        <v>5.1520887315326502E-2</v>
      </c>
      <c r="AY12" s="16">
        <v>4.8226959827410397E-2</v>
      </c>
      <c r="AZ12" s="16"/>
      <c r="BA12" s="16">
        <v>5.4433017120745698E-2</v>
      </c>
      <c r="BB12" s="16">
        <v>7.2189175063281805E-2</v>
      </c>
      <c r="BC12" s="16"/>
      <c r="BD12" s="16">
        <v>6.8072891866673493E-2</v>
      </c>
      <c r="BE12" s="16">
        <v>4.9088483947241697E-2</v>
      </c>
    </row>
    <row r="13" spans="2:57" x14ac:dyDescent="0.35">
      <c r="B13" s="19" t="s">
        <v>660</v>
      </c>
      <c r="C13" s="16">
        <v>2.41061921380844E-2</v>
      </c>
      <c r="D13" s="16">
        <v>2.5356965514468598E-2</v>
      </c>
      <c r="E13" s="16">
        <v>2.3154485795234599E-2</v>
      </c>
      <c r="F13" s="16"/>
      <c r="G13" s="16">
        <v>2.0488582498985702E-2</v>
      </c>
      <c r="H13" s="16">
        <v>2.58665927063975E-2</v>
      </c>
      <c r="I13" s="16">
        <v>6.0104503374845498E-2</v>
      </c>
      <c r="J13" s="16">
        <v>1.6025182891874101E-2</v>
      </c>
      <c r="K13" s="16">
        <v>2.3516032215393199E-2</v>
      </c>
      <c r="L13" s="16">
        <v>3.3993392423681398E-3</v>
      </c>
      <c r="M13" s="16"/>
      <c r="N13" s="16">
        <v>2.5075542380687502E-2</v>
      </c>
      <c r="O13" s="16">
        <v>3.5442551639462999E-2</v>
      </c>
      <c r="P13" s="16">
        <v>1.8677390356442201E-2</v>
      </c>
      <c r="Q13" s="16">
        <v>2.2259753999564199E-2</v>
      </c>
      <c r="R13" s="16"/>
      <c r="S13" s="16">
        <v>1.9296983215458599E-2</v>
      </c>
      <c r="T13" s="16">
        <v>3.1608134580238999E-2</v>
      </c>
      <c r="U13" s="16"/>
      <c r="V13" s="16">
        <v>3.77916928319805E-2</v>
      </c>
      <c r="W13" s="16">
        <v>1.86023487714497E-2</v>
      </c>
      <c r="X13" s="16">
        <v>2.0998149814643201E-2</v>
      </c>
      <c r="Y13" s="16">
        <v>1.3543004210782699E-2</v>
      </c>
      <c r="Z13" s="16"/>
      <c r="AA13" s="16">
        <v>2.8687047741103699E-2</v>
      </c>
      <c r="AB13" s="16">
        <v>3.9911341831644E-2</v>
      </c>
      <c r="AC13" s="16">
        <v>0</v>
      </c>
      <c r="AD13" s="16">
        <v>2.34733760165905E-2</v>
      </c>
      <c r="AE13" s="16">
        <v>8.8188525507358895E-3</v>
      </c>
      <c r="AF13" s="16">
        <v>0</v>
      </c>
      <c r="AG13" s="16"/>
      <c r="AH13" s="16">
        <v>2.3124796657432799E-2</v>
      </c>
      <c r="AI13" s="16">
        <v>1.63079524675512E-2</v>
      </c>
      <c r="AJ13" s="16"/>
      <c r="AK13" s="16">
        <v>2.7963855878053799E-2</v>
      </c>
      <c r="AL13" s="16">
        <v>1.40130505532521E-2</v>
      </c>
      <c r="AM13" s="16"/>
      <c r="AN13" s="16">
        <v>2.39210845746755E-2</v>
      </c>
      <c r="AO13" s="16">
        <v>1.6426454177755598E-2</v>
      </c>
      <c r="AP13" s="16"/>
      <c r="AQ13" s="16">
        <v>2.0785873579875502E-2</v>
      </c>
      <c r="AR13" s="16">
        <v>3.3182665919405399E-2</v>
      </c>
      <c r="AS13" s="16">
        <v>1.6016713246780799E-2</v>
      </c>
      <c r="AT13" s="16"/>
      <c r="AU13" s="16">
        <v>2.6554697884560299E-2</v>
      </c>
      <c r="AV13" s="16">
        <v>2.1645152024988099E-2</v>
      </c>
      <c r="AW13" s="16"/>
      <c r="AX13" s="16">
        <v>2.2726503422701699E-2</v>
      </c>
      <c r="AY13" s="16">
        <v>9.2178338965947307E-3</v>
      </c>
      <c r="AZ13" s="16"/>
      <c r="BA13" s="16">
        <v>2.16972995708134E-2</v>
      </c>
      <c r="BB13" s="16">
        <v>2.4532002961425999E-2</v>
      </c>
      <c r="BC13" s="16"/>
      <c r="BD13" s="16">
        <v>2.34352874868262E-2</v>
      </c>
      <c r="BE13" s="16">
        <v>2.5216801878620999E-2</v>
      </c>
    </row>
    <row r="14" spans="2:57" x14ac:dyDescent="0.35">
      <c r="B14" s="19" t="s">
        <v>103</v>
      </c>
      <c r="C14" s="20">
        <v>0.15309867291638499</v>
      </c>
      <c r="D14" s="20">
        <v>9.1092723791498298E-2</v>
      </c>
      <c r="E14" s="20">
        <v>0.20883399488922999</v>
      </c>
      <c r="F14" s="20"/>
      <c r="G14" s="20">
        <v>0.172050644166514</v>
      </c>
      <c r="H14" s="20">
        <v>0.153492451310596</v>
      </c>
      <c r="I14" s="20">
        <v>9.0470905469437493E-2</v>
      </c>
      <c r="J14" s="20">
        <v>0.14942073534779099</v>
      </c>
      <c r="K14" s="20">
        <v>0.194334694469073</v>
      </c>
      <c r="L14" s="20">
        <v>0.16057374917931</v>
      </c>
      <c r="M14" s="20"/>
      <c r="N14" s="20">
        <v>0.102687268529218</v>
      </c>
      <c r="O14" s="20">
        <v>0.16717660160425499</v>
      </c>
      <c r="P14" s="20">
        <v>0.172143246925303</v>
      </c>
      <c r="Q14" s="20">
        <v>0.146213517010154</v>
      </c>
      <c r="R14" s="20"/>
      <c r="S14" s="20">
        <v>0.16020823866821199</v>
      </c>
      <c r="T14" s="20">
        <v>0.13826243622783599</v>
      </c>
      <c r="U14" s="20"/>
      <c r="V14" s="20">
        <v>0.21767203607594199</v>
      </c>
      <c r="W14" s="20">
        <v>0.162533785507923</v>
      </c>
      <c r="X14" s="20">
        <v>9.9212850182160098E-2</v>
      </c>
      <c r="Y14" s="20">
        <v>6.7133815347190498E-2</v>
      </c>
      <c r="Z14" s="20"/>
      <c r="AA14" s="20">
        <v>0.22335321496994401</v>
      </c>
      <c r="AB14" s="20">
        <v>0.14177156057791099</v>
      </c>
      <c r="AC14" s="20">
        <v>0.16818295789641699</v>
      </c>
      <c r="AD14" s="20">
        <v>8.2591654273138596E-2</v>
      </c>
      <c r="AE14" s="20">
        <v>7.4548079091089903E-2</v>
      </c>
      <c r="AF14" s="20">
        <v>0</v>
      </c>
      <c r="AG14" s="20"/>
      <c r="AH14" s="20">
        <v>0.12940154950171501</v>
      </c>
      <c r="AI14" s="20">
        <v>0.101065134127077</v>
      </c>
      <c r="AJ14" s="20"/>
      <c r="AK14" s="20">
        <v>0.10774282493460099</v>
      </c>
      <c r="AL14" s="20">
        <v>0.103328604658182</v>
      </c>
      <c r="AM14" s="20"/>
      <c r="AN14" s="20">
        <v>0.12263760486835899</v>
      </c>
      <c r="AO14" s="20">
        <v>8.0034133725475506E-2</v>
      </c>
      <c r="AP14" s="20"/>
      <c r="AQ14" s="20">
        <v>0.118164833256459</v>
      </c>
      <c r="AR14" s="20">
        <v>0.168405612066408</v>
      </c>
      <c r="AS14" s="20">
        <v>7.4913319246655494E-2</v>
      </c>
      <c r="AT14" s="20"/>
      <c r="AU14" s="20">
        <v>0.140977523531748</v>
      </c>
      <c r="AV14" s="20">
        <v>0.160189950528935</v>
      </c>
      <c r="AW14" s="20"/>
      <c r="AX14" s="20">
        <v>0.12088509581125501</v>
      </c>
      <c r="AY14" s="20">
        <v>0.236884026853764</v>
      </c>
      <c r="AZ14" s="20"/>
      <c r="BA14" s="20">
        <v>8.1260235953750704E-2</v>
      </c>
      <c r="BB14" s="20">
        <v>0</v>
      </c>
      <c r="BC14" s="20"/>
      <c r="BD14" s="20">
        <v>7.3601441014980201E-2</v>
      </c>
      <c r="BE14" s="20">
        <v>9.8440745192621595E-2</v>
      </c>
    </row>
    <row r="15" spans="2:57" x14ac:dyDescent="0.35">
      <c r="B15" s="21"/>
    </row>
    <row r="16" spans="2:57" x14ac:dyDescent="0.35">
      <c r="B16" t="s">
        <v>874</v>
      </c>
    </row>
    <row r="17" spans="2:2" x14ac:dyDescent="0.35">
      <c r="B17" t="s">
        <v>526</v>
      </c>
    </row>
    <row r="19" spans="2:2" x14ac:dyDescent="0.35">
      <c r="B19"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F00-000000000000}">
  <dimension ref="B2:BE19"/>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668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656</v>
      </c>
      <c r="C9" s="16">
        <v>0.49998497297113698</v>
      </c>
      <c r="D9" s="16">
        <v>0.50334462646200995</v>
      </c>
      <c r="E9" s="16">
        <v>0.49781980906010698</v>
      </c>
      <c r="F9" s="16"/>
      <c r="G9" s="16">
        <v>0.40783540096198101</v>
      </c>
      <c r="H9" s="16">
        <v>0.50839729198163996</v>
      </c>
      <c r="I9" s="16">
        <v>0.471043212699919</v>
      </c>
      <c r="J9" s="16">
        <v>0.44657873070560999</v>
      </c>
      <c r="K9" s="16">
        <v>0.54866654349697697</v>
      </c>
      <c r="L9" s="16">
        <v>0.57058434975907302</v>
      </c>
      <c r="M9" s="16"/>
      <c r="N9" s="16">
        <v>0.51873859914490394</v>
      </c>
      <c r="O9" s="16">
        <v>0.49381109072946899</v>
      </c>
      <c r="P9" s="16">
        <v>0.52307595701125897</v>
      </c>
      <c r="Q9" s="16">
        <v>0.45489103452122098</v>
      </c>
      <c r="R9" s="16"/>
      <c r="S9" s="16">
        <v>0.51256868381339504</v>
      </c>
      <c r="T9" s="16">
        <v>0.482701533781769</v>
      </c>
      <c r="U9" s="16"/>
      <c r="V9" s="16">
        <v>0.46345080534619898</v>
      </c>
      <c r="W9" s="16">
        <v>0.50279691040892904</v>
      </c>
      <c r="X9" s="16">
        <v>0.52336676415224304</v>
      </c>
      <c r="Y9" s="16">
        <v>0.52705407454437203</v>
      </c>
      <c r="Z9" s="16"/>
      <c r="AA9" s="16">
        <v>0.41709687035456799</v>
      </c>
      <c r="AB9" s="16">
        <v>0.53909536856158402</v>
      </c>
      <c r="AC9" s="16">
        <v>0.63372799967509197</v>
      </c>
      <c r="AD9" s="16">
        <v>0.50164920950776704</v>
      </c>
      <c r="AE9" s="16">
        <v>0.56560976258548101</v>
      </c>
      <c r="AF9" s="16">
        <v>0.69114033982493805</v>
      </c>
      <c r="AG9" s="16"/>
      <c r="AH9" s="16">
        <v>0.53589291140458795</v>
      </c>
      <c r="AI9" s="16">
        <v>0.48107272815117902</v>
      </c>
      <c r="AJ9" s="16"/>
      <c r="AK9" s="16">
        <v>0.50869692837974001</v>
      </c>
      <c r="AL9" s="16">
        <v>0.49232331158456699</v>
      </c>
      <c r="AM9" s="16"/>
      <c r="AN9" s="16">
        <v>0.50912717271755403</v>
      </c>
      <c r="AO9" s="16">
        <v>0.51194221433642995</v>
      </c>
      <c r="AP9" s="16"/>
      <c r="AQ9" s="16">
        <v>0.56950271844665301</v>
      </c>
      <c r="AR9" s="16">
        <v>0.48807583983464298</v>
      </c>
      <c r="AS9" s="16">
        <v>0.52672164480725303</v>
      </c>
      <c r="AT9" s="16"/>
      <c r="AU9" s="16">
        <v>0.49923670848051899</v>
      </c>
      <c r="AV9" s="16">
        <v>0.50197995897151204</v>
      </c>
      <c r="AW9" s="16"/>
      <c r="AX9" s="16">
        <v>0.51206032224752596</v>
      </c>
      <c r="AY9" s="16">
        <v>0.52038050826475502</v>
      </c>
      <c r="AZ9" s="16"/>
      <c r="BA9" s="16">
        <v>0.50052254318578304</v>
      </c>
      <c r="BB9" s="16">
        <v>0.59006259446925502</v>
      </c>
      <c r="BC9" s="16"/>
      <c r="BD9" s="16">
        <v>0.50293813856859504</v>
      </c>
      <c r="BE9" s="16">
        <v>0.59201497859622698</v>
      </c>
    </row>
    <row r="10" spans="2:57" x14ac:dyDescent="0.35">
      <c r="B10" s="19" t="s">
        <v>657</v>
      </c>
      <c r="C10" s="16">
        <v>0.242077920994623</v>
      </c>
      <c r="D10" s="16">
        <v>0.29202322791100799</v>
      </c>
      <c r="E10" s="16">
        <v>0.19349764542283501</v>
      </c>
      <c r="F10" s="16"/>
      <c r="G10" s="16">
        <v>0.223895027573732</v>
      </c>
      <c r="H10" s="16">
        <v>0.19360276549027899</v>
      </c>
      <c r="I10" s="16">
        <v>0.223967829774434</v>
      </c>
      <c r="J10" s="16">
        <v>0.31347448179183102</v>
      </c>
      <c r="K10" s="16">
        <v>0.23074414263031001</v>
      </c>
      <c r="L10" s="16">
        <v>0.26251810332972603</v>
      </c>
      <c r="M10" s="16"/>
      <c r="N10" s="16">
        <v>0.24164385223920901</v>
      </c>
      <c r="O10" s="16">
        <v>0.25791307417354098</v>
      </c>
      <c r="P10" s="16">
        <v>0.227275639758616</v>
      </c>
      <c r="Q10" s="16">
        <v>0.25237055470620201</v>
      </c>
      <c r="R10" s="16"/>
      <c r="S10" s="16">
        <v>0.255424746317643</v>
      </c>
      <c r="T10" s="16">
        <v>0.224342589629762</v>
      </c>
      <c r="U10" s="16"/>
      <c r="V10" s="16">
        <v>0.23497252523720299</v>
      </c>
      <c r="W10" s="16">
        <v>0.23323133122422601</v>
      </c>
      <c r="X10" s="16">
        <v>0.25601686270133001</v>
      </c>
      <c r="Y10" s="16">
        <v>0.26391842736728799</v>
      </c>
      <c r="Z10" s="16"/>
      <c r="AA10" s="16">
        <v>0.23777444821805599</v>
      </c>
      <c r="AB10" s="16">
        <v>0.22489327569384801</v>
      </c>
      <c r="AC10" s="16">
        <v>0.22281038733994901</v>
      </c>
      <c r="AD10" s="16">
        <v>0.26835437987916999</v>
      </c>
      <c r="AE10" s="16">
        <v>0.26886356941356998</v>
      </c>
      <c r="AF10" s="16">
        <v>0.19763401022500901</v>
      </c>
      <c r="AG10" s="16"/>
      <c r="AH10" s="16">
        <v>0.23554567978527299</v>
      </c>
      <c r="AI10" s="16">
        <v>0.29397431792786899</v>
      </c>
      <c r="AJ10" s="16"/>
      <c r="AK10" s="16">
        <v>0.25431256068809799</v>
      </c>
      <c r="AL10" s="16">
        <v>0.275857574226472</v>
      </c>
      <c r="AM10" s="16"/>
      <c r="AN10" s="16">
        <v>0.25026698990991503</v>
      </c>
      <c r="AO10" s="16">
        <v>0.25456153576781299</v>
      </c>
      <c r="AP10" s="16"/>
      <c r="AQ10" s="16">
        <v>0.25420982106200901</v>
      </c>
      <c r="AR10" s="16">
        <v>0.23464319744506201</v>
      </c>
      <c r="AS10" s="16">
        <v>0.25621417145404002</v>
      </c>
      <c r="AT10" s="16"/>
      <c r="AU10" s="16">
        <v>0.25169666698190502</v>
      </c>
      <c r="AV10" s="16">
        <v>0.234985914500038</v>
      </c>
      <c r="AW10" s="16"/>
      <c r="AX10" s="16">
        <v>0.257399143921893</v>
      </c>
      <c r="AY10" s="16">
        <v>0.20798188788986499</v>
      </c>
      <c r="AZ10" s="16"/>
      <c r="BA10" s="16">
        <v>0.25797617083476798</v>
      </c>
      <c r="BB10" s="16">
        <v>0.23514706043707501</v>
      </c>
      <c r="BC10" s="16"/>
      <c r="BD10" s="16">
        <v>0.28369795308636803</v>
      </c>
      <c r="BE10" s="16">
        <v>0.22630049609363301</v>
      </c>
    </row>
    <row r="11" spans="2:57" ht="29" customHeight="1" x14ac:dyDescent="0.35">
      <c r="B11" s="19" t="s">
        <v>658</v>
      </c>
      <c r="C11" s="16">
        <v>0.105094055816725</v>
      </c>
      <c r="D11" s="16">
        <v>8.7566581086242504E-2</v>
      </c>
      <c r="E11" s="16">
        <v>0.12272246379580599</v>
      </c>
      <c r="F11" s="16"/>
      <c r="G11" s="16">
        <v>0.20377062354932601</v>
      </c>
      <c r="H11" s="16">
        <v>0.103363017789749</v>
      </c>
      <c r="I11" s="16">
        <v>0.136270449684533</v>
      </c>
      <c r="J11" s="16">
        <v>0.11525162300648201</v>
      </c>
      <c r="K11" s="16">
        <v>9.6077894768278396E-2</v>
      </c>
      <c r="L11" s="16">
        <v>2.47539434855076E-2</v>
      </c>
      <c r="M11" s="16"/>
      <c r="N11" s="16">
        <v>0.101244481165047</v>
      </c>
      <c r="O11" s="16">
        <v>9.9687743132682097E-2</v>
      </c>
      <c r="P11" s="16">
        <v>9.0955305470674305E-2</v>
      </c>
      <c r="Q11" s="16">
        <v>0.135261239588233</v>
      </c>
      <c r="R11" s="16"/>
      <c r="S11" s="16">
        <v>6.9552001139606398E-2</v>
      </c>
      <c r="T11" s="16">
        <v>0.15980716524861699</v>
      </c>
      <c r="U11" s="16"/>
      <c r="V11" s="16">
        <v>8.1502063735729005E-2</v>
      </c>
      <c r="W11" s="16">
        <v>0.13743447832230901</v>
      </c>
      <c r="X11" s="16">
        <v>8.4005476004092305E-2</v>
      </c>
      <c r="Y11" s="16">
        <v>0.10777645694334501</v>
      </c>
      <c r="Z11" s="16"/>
      <c r="AA11" s="16">
        <v>0.12561206387096699</v>
      </c>
      <c r="AB11" s="16">
        <v>8.1506899175233904E-2</v>
      </c>
      <c r="AC11" s="16">
        <v>8.2228631782211806E-2</v>
      </c>
      <c r="AD11" s="16">
        <v>0.112068483385518</v>
      </c>
      <c r="AE11" s="16">
        <v>8.7581182677275701E-2</v>
      </c>
      <c r="AF11" s="16">
        <v>5.8756787900898902E-2</v>
      </c>
      <c r="AG11" s="16"/>
      <c r="AH11" s="16">
        <v>0.11482211004500099</v>
      </c>
      <c r="AI11" s="16">
        <v>0.103158014809013</v>
      </c>
      <c r="AJ11" s="16"/>
      <c r="AK11" s="16">
        <v>0.1243768897696</v>
      </c>
      <c r="AL11" s="16">
        <v>9.5259539919962805E-2</v>
      </c>
      <c r="AM11" s="16"/>
      <c r="AN11" s="16">
        <v>0.118295535891713</v>
      </c>
      <c r="AO11" s="16">
        <v>0.111773851465506</v>
      </c>
      <c r="AP11" s="16"/>
      <c r="AQ11" s="16">
        <v>7.1804766222330396E-2</v>
      </c>
      <c r="AR11" s="16">
        <v>0.120001323789069</v>
      </c>
      <c r="AS11" s="16">
        <v>0.109470933849735</v>
      </c>
      <c r="AT11" s="16"/>
      <c r="AU11" s="16">
        <v>0.10110433015437301</v>
      </c>
      <c r="AV11" s="16">
        <v>0.11162766497424299</v>
      </c>
      <c r="AW11" s="16"/>
      <c r="AX11" s="16">
        <v>0.105567469114798</v>
      </c>
      <c r="AY11" s="16">
        <v>8.0054389163641701E-2</v>
      </c>
      <c r="AZ11" s="16"/>
      <c r="BA11" s="16">
        <v>0.139807862776158</v>
      </c>
      <c r="BB11" s="16">
        <v>0.113964821935751</v>
      </c>
      <c r="BC11" s="16"/>
      <c r="BD11" s="16">
        <v>0.11717156794500901</v>
      </c>
      <c r="BE11" s="16">
        <v>9.0591073215763804E-2</v>
      </c>
    </row>
    <row r="12" spans="2:57" x14ac:dyDescent="0.35">
      <c r="B12" s="19" t="s">
        <v>659</v>
      </c>
      <c r="C12" s="16">
        <v>1.7619811411514301E-2</v>
      </c>
      <c r="D12" s="16">
        <v>2.0817094181897401E-2</v>
      </c>
      <c r="E12" s="16">
        <v>1.4760628992751001E-2</v>
      </c>
      <c r="F12" s="16"/>
      <c r="G12" s="16">
        <v>2.0677276302790901E-2</v>
      </c>
      <c r="H12" s="16">
        <v>1.8186787458085801E-2</v>
      </c>
      <c r="I12" s="16">
        <v>3.2706744425806997E-2</v>
      </c>
      <c r="J12" s="16">
        <v>1.0457142551681E-2</v>
      </c>
      <c r="K12" s="16">
        <v>1.00147349231969E-2</v>
      </c>
      <c r="L12" s="16">
        <v>1.5098488296380001E-2</v>
      </c>
      <c r="M12" s="16"/>
      <c r="N12" s="16">
        <v>3.50929256697586E-2</v>
      </c>
      <c r="O12" s="16">
        <v>2.3173485399562901E-2</v>
      </c>
      <c r="P12" s="16">
        <v>6.9335330692068004E-3</v>
      </c>
      <c r="Q12" s="16">
        <v>1.74800266666559E-2</v>
      </c>
      <c r="R12" s="16"/>
      <c r="S12" s="16">
        <v>2.0946566295503601E-2</v>
      </c>
      <c r="T12" s="16">
        <v>1.16948142446741E-2</v>
      </c>
      <c r="U12" s="16"/>
      <c r="V12" s="16">
        <v>8.5355765553222895E-3</v>
      </c>
      <c r="W12" s="16">
        <v>1.58445040961025E-2</v>
      </c>
      <c r="X12" s="16">
        <v>2.8109671386468301E-2</v>
      </c>
      <c r="Y12" s="16">
        <v>1.3543004210782699E-2</v>
      </c>
      <c r="Z12" s="16"/>
      <c r="AA12" s="16">
        <v>1.12744062492464E-2</v>
      </c>
      <c r="AB12" s="16">
        <v>2.1839733703296199E-2</v>
      </c>
      <c r="AC12" s="16">
        <v>1.9325664301478199E-2</v>
      </c>
      <c r="AD12" s="16">
        <v>1.67162673603076E-2</v>
      </c>
      <c r="AE12" s="16">
        <v>3.5248677811013499E-2</v>
      </c>
      <c r="AF12" s="16">
        <v>2.24938109762685E-2</v>
      </c>
      <c r="AG12" s="16"/>
      <c r="AH12" s="16">
        <v>2.1172945803316301E-2</v>
      </c>
      <c r="AI12" s="16">
        <v>1.6144077968162401E-2</v>
      </c>
      <c r="AJ12" s="16"/>
      <c r="AK12" s="16">
        <v>2.5684777154859801E-2</v>
      </c>
      <c r="AL12" s="16">
        <v>1.14673222336188E-2</v>
      </c>
      <c r="AM12" s="16"/>
      <c r="AN12" s="16">
        <v>2.7196953629598401E-2</v>
      </c>
      <c r="AO12" s="16">
        <v>1.7248908621292199E-2</v>
      </c>
      <c r="AP12" s="16"/>
      <c r="AQ12" s="16">
        <v>1.9907184861429901E-2</v>
      </c>
      <c r="AR12" s="16">
        <v>1.7230902852157899E-2</v>
      </c>
      <c r="AS12" s="16">
        <v>1.9065236215681E-2</v>
      </c>
      <c r="AT12" s="16"/>
      <c r="AU12" s="16">
        <v>2.21516596568808E-2</v>
      </c>
      <c r="AV12" s="16">
        <v>1.2592885423943399E-2</v>
      </c>
      <c r="AW12" s="16"/>
      <c r="AX12" s="16">
        <v>1.8186551804473702E-2</v>
      </c>
      <c r="AY12" s="16">
        <v>1.97620262690551E-2</v>
      </c>
      <c r="AZ12" s="16"/>
      <c r="BA12" s="16">
        <v>1.7591811375452002E-2</v>
      </c>
      <c r="BB12" s="16">
        <v>0</v>
      </c>
      <c r="BC12" s="16"/>
      <c r="BD12" s="16">
        <v>1.9684406791022801E-2</v>
      </c>
      <c r="BE12" s="16">
        <v>2.4117634601646301E-2</v>
      </c>
    </row>
    <row r="13" spans="2:57" x14ac:dyDescent="0.35">
      <c r="B13" s="19" t="s">
        <v>660</v>
      </c>
      <c r="C13" s="16">
        <v>3.1098830453334999E-2</v>
      </c>
      <c r="D13" s="16">
        <v>2.3485739215238201E-2</v>
      </c>
      <c r="E13" s="16">
        <v>3.86147782743149E-2</v>
      </c>
      <c r="F13" s="16"/>
      <c r="G13" s="16">
        <v>2.5482220646625201E-2</v>
      </c>
      <c r="H13" s="16">
        <v>5.72308690450892E-2</v>
      </c>
      <c r="I13" s="16">
        <v>3.9487548644977E-2</v>
      </c>
      <c r="J13" s="16">
        <v>2.2851906512936501E-2</v>
      </c>
      <c r="K13" s="16">
        <v>1.8822721667068901E-2</v>
      </c>
      <c r="L13" s="16">
        <v>2.1704390407688502E-2</v>
      </c>
      <c r="M13" s="16"/>
      <c r="N13" s="16">
        <v>2.4400926446634E-2</v>
      </c>
      <c r="O13" s="16">
        <v>2.6027873016941601E-2</v>
      </c>
      <c r="P13" s="16">
        <v>3.4449076335965299E-2</v>
      </c>
      <c r="Q13" s="16">
        <v>3.4913690643265702E-2</v>
      </c>
      <c r="R13" s="16"/>
      <c r="S13" s="16">
        <v>3.29987038725887E-2</v>
      </c>
      <c r="T13" s="16">
        <v>2.8540724726482E-2</v>
      </c>
      <c r="U13" s="16"/>
      <c r="V13" s="16">
        <v>3.2381999009741098E-2</v>
      </c>
      <c r="W13" s="16">
        <v>1.4755888384425601E-2</v>
      </c>
      <c r="X13" s="16">
        <v>5.2067393799045299E-2</v>
      </c>
      <c r="Y13" s="16">
        <v>2.0574221587022299E-2</v>
      </c>
      <c r="Z13" s="16"/>
      <c r="AA13" s="16">
        <v>2.8908094913145301E-2</v>
      </c>
      <c r="AB13" s="16">
        <v>3.8918781013025601E-2</v>
      </c>
      <c r="AC13" s="16">
        <v>0</v>
      </c>
      <c r="AD13" s="16">
        <v>4.4966812855973197E-2</v>
      </c>
      <c r="AE13" s="16">
        <v>2.64565576522077E-2</v>
      </c>
      <c r="AF13" s="16">
        <v>2.9975051072885998E-2</v>
      </c>
      <c r="AG13" s="16"/>
      <c r="AH13" s="16">
        <v>3.37677169741991E-2</v>
      </c>
      <c r="AI13" s="16">
        <v>2.90627149599599E-2</v>
      </c>
      <c r="AJ13" s="16"/>
      <c r="AK13" s="16">
        <v>3.95288523581033E-2</v>
      </c>
      <c r="AL13" s="16">
        <v>3.5801824429710201E-2</v>
      </c>
      <c r="AM13" s="16"/>
      <c r="AN13" s="16">
        <v>3.3749399798575698E-2</v>
      </c>
      <c r="AO13" s="16">
        <v>3.4365028473963201E-2</v>
      </c>
      <c r="AP13" s="16"/>
      <c r="AQ13" s="16">
        <v>3.4784300033499603E-2</v>
      </c>
      <c r="AR13" s="16">
        <v>1.21408669438441E-2</v>
      </c>
      <c r="AS13" s="16">
        <v>4.36103900728807E-2</v>
      </c>
      <c r="AT13" s="16"/>
      <c r="AU13" s="16">
        <v>4.17314961581517E-2</v>
      </c>
      <c r="AV13" s="16">
        <v>1.9125611009042601E-2</v>
      </c>
      <c r="AW13" s="16"/>
      <c r="AX13" s="16">
        <v>3.2717780478094698E-2</v>
      </c>
      <c r="AY13" s="16">
        <v>2.26582497528365E-2</v>
      </c>
      <c r="AZ13" s="16"/>
      <c r="BA13" s="16">
        <v>3.2935899148452699E-2</v>
      </c>
      <c r="BB13" s="16">
        <v>5.1348227734426898E-2</v>
      </c>
      <c r="BC13" s="16"/>
      <c r="BD13" s="16">
        <v>3.5610326045348403E-2</v>
      </c>
      <c r="BE13" s="16">
        <v>2.95058303322208E-2</v>
      </c>
    </row>
    <row r="14" spans="2:57" x14ac:dyDescent="0.35">
      <c r="B14" s="19" t="s">
        <v>103</v>
      </c>
      <c r="C14" s="20">
        <v>0.104124408352666</v>
      </c>
      <c r="D14" s="20">
        <v>7.27627311436045E-2</v>
      </c>
      <c r="E14" s="20">
        <v>0.13258467445418701</v>
      </c>
      <c r="F14" s="20"/>
      <c r="G14" s="20">
        <v>0.118339450965545</v>
      </c>
      <c r="H14" s="20">
        <v>0.11921926823515699</v>
      </c>
      <c r="I14" s="20">
        <v>9.6524214770330199E-2</v>
      </c>
      <c r="J14" s="20">
        <v>9.13861154314594E-2</v>
      </c>
      <c r="K14" s="20">
        <v>9.5673962514168501E-2</v>
      </c>
      <c r="L14" s="20">
        <v>0.10534072472162501</v>
      </c>
      <c r="M14" s="20"/>
      <c r="N14" s="20">
        <v>7.8879215334447195E-2</v>
      </c>
      <c r="O14" s="20">
        <v>9.9386733547803294E-2</v>
      </c>
      <c r="P14" s="20">
        <v>0.117310488354279</v>
      </c>
      <c r="Q14" s="20">
        <v>0.105083453874423</v>
      </c>
      <c r="R14" s="20"/>
      <c r="S14" s="20">
        <v>0.108509298561264</v>
      </c>
      <c r="T14" s="20">
        <v>9.2913172368695701E-2</v>
      </c>
      <c r="U14" s="20"/>
      <c r="V14" s="20">
        <v>0.179157030115806</v>
      </c>
      <c r="W14" s="20">
        <v>9.5936887564008297E-2</v>
      </c>
      <c r="X14" s="20">
        <v>5.6433831956821098E-2</v>
      </c>
      <c r="Y14" s="20">
        <v>6.7133815347190498E-2</v>
      </c>
      <c r="Z14" s="20"/>
      <c r="AA14" s="20">
        <v>0.179334116394018</v>
      </c>
      <c r="AB14" s="20">
        <v>9.3745941853011897E-2</v>
      </c>
      <c r="AC14" s="20">
        <v>4.1907316901268699E-2</v>
      </c>
      <c r="AD14" s="20">
        <v>5.6244847011264899E-2</v>
      </c>
      <c r="AE14" s="20">
        <v>1.6240249860452301E-2</v>
      </c>
      <c r="AF14" s="20">
        <v>0</v>
      </c>
      <c r="AG14" s="20"/>
      <c r="AH14" s="20">
        <v>5.8798635987623103E-2</v>
      </c>
      <c r="AI14" s="20">
        <v>7.6588146183817304E-2</v>
      </c>
      <c r="AJ14" s="20"/>
      <c r="AK14" s="20">
        <v>4.7399991649599897E-2</v>
      </c>
      <c r="AL14" s="20">
        <v>8.9290427605669395E-2</v>
      </c>
      <c r="AM14" s="20"/>
      <c r="AN14" s="20">
        <v>6.13639480526443E-2</v>
      </c>
      <c r="AO14" s="20">
        <v>7.0108461334996097E-2</v>
      </c>
      <c r="AP14" s="20"/>
      <c r="AQ14" s="20">
        <v>4.9791209374078098E-2</v>
      </c>
      <c r="AR14" s="20">
        <v>0.12790786913522401</v>
      </c>
      <c r="AS14" s="20">
        <v>4.4917623600410302E-2</v>
      </c>
      <c r="AT14" s="20"/>
      <c r="AU14" s="20">
        <v>8.40791385681708E-2</v>
      </c>
      <c r="AV14" s="20">
        <v>0.11968796512122</v>
      </c>
      <c r="AW14" s="20"/>
      <c r="AX14" s="20">
        <v>7.4068732433214601E-2</v>
      </c>
      <c r="AY14" s="20">
        <v>0.14916293865984601</v>
      </c>
      <c r="AZ14" s="20"/>
      <c r="BA14" s="20">
        <v>5.1165712679386403E-2</v>
      </c>
      <c r="BB14" s="20">
        <v>9.4772954234918702E-3</v>
      </c>
      <c r="BC14" s="20"/>
      <c r="BD14" s="20">
        <v>4.0897607563656298E-2</v>
      </c>
      <c r="BE14" s="20">
        <v>3.7469987160509297E-2</v>
      </c>
    </row>
    <row r="15" spans="2:57" x14ac:dyDescent="0.35">
      <c r="B15" s="21"/>
    </row>
    <row r="16" spans="2:57" x14ac:dyDescent="0.35">
      <c r="B16" t="s">
        <v>874</v>
      </c>
    </row>
    <row r="17" spans="2:2" x14ac:dyDescent="0.35">
      <c r="B17" t="s">
        <v>526</v>
      </c>
    </row>
    <row r="19" spans="2:2" x14ac:dyDescent="0.35">
      <c r="B19"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000-000000000000}">
  <dimension ref="B2:BE19"/>
  <sheetViews>
    <sheetView showGridLines="0" topLeftCell="A1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669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656</v>
      </c>
      <c r="C9" s="16">
        <v>0.211524652367648</v>
      </c>
      <c r="D9" s="16">
        <v>0.19310912934576599</v>
      </c>
      <c r="E9" s="16">
        <v>0.23102596963571001</v>
      </c>
      <c r="F9" s="16"/>
      <c r="G9" s="16">
        <v>0.16220787291070199</v>
      </c>
      <c r="H9" s="16">
        <v>0.19199582567249901</v>
      </c>
      <c r="I9" s="16">
        <v>0.26592839795052198</v>
      </c>
      <c r="J9" s="16">
        <v>0.195454232587046</v>
      </c>
      <c r="K9" s="16">
        <v>0.24469679762410801</v>
      </c>
      <c r="L9" s="16">
        <v>0.20037697630644899</v>
      </c>
      <c r="M9" s="16"/>
      <c r="N9" s="16">
        <v>0.224412858055097</v>
      </c>
      <c r="O9" s="16">
        <v>0.20550709356710201</v>
      </c>
      <c r="P9" s="16">
        <v>0.21276615769982399</v>
      </c>
      <c r="Q9" s="16">
        <v>0.20557636414609801</v>
      </c>
      <c r="R9" s="16"/>
      <c r="S9" s="16">
        <v>0.203673435248481</v>
      </c>
      <c r="T9" s="16">
        <v>0.222215636385617</v>
      </c>
      <c r="U9" s="16"/>
      <c r="V9" s="16">
        <v>0.25252207344598798</v>
      </c>
      <c r="W9" s="16">
        <v>0.20658839791910799</v>
      </c>
      <c r="X9" s="16">
        <v>0.189321719780388</v>
      </c>
      <c r="Y9" s="16">
        <v>0.16875224720408399</v>
      </c>
      <c r="Z9" s="16"/>
      <c r="AA9" s="16">
        <v>0.21719749102934399</v>
      </c>
      <c r="AB9" s="16">
        <v>0.22842674119244699</v>
      </c>
      <c r="AC9" s="16">
        <v>0.240687864259858</v>
      </c>
      <c r="AD9" s="16">
        <v>0.18103235071452201</v>
      </c>
      <c r="AE9" s="16">
        <v>0.170259417361833</v>
      </c>
      <c r="AF9" s="16">
        <v>0.280399477925319</v>
      </c>
      <c r="AG9" s="16"/>
      <c r="AH9" s="16">
        <v>0.19371708857039099</v>
      </c>
      <c r="AI9" s="16">
        <v>0.23599821443515101</v>
      </c>
      <c r="AJ9" s="16"/>
      <c r="AK9" s="16">
        <v>0.198933416089138</v>
      </c>
      <c r="AL9" s="16">
        <v>0.23072172140887501</v>
      </c>
      <c r="AM9" s="16"/>
      <c r="AN9" s="16">
        <v>0.17707829055395699</v>
      </c>
      <c r="AO9" s="16">
        <v>0.27096127251402402</v>
      </c>
      <c r="AP9" s="16"/>
      <c r="AQ9" s="16">
        <v>0.17251010575738199</v>
      </c>
      <c r="AR9" s="16">
        <v>0.22672338252355201</v>
      </c>
      <c r="AS9" s="16">
        <v>0.23473361958332301</v>
      </c>
      <c r="AT9" s="16"/>
      <c r="AU9" s="16">
        <v>0.21019611545330499</v>
      </c>
      <c r="AV9" s="16">
        <v>0.214209185203491</v>
      </c>
      <c r="AW9" s="16"/>
      <c r="AX9" s="16">
        <v>0.21208954355527199</v>
      </c>
      <c r="AY9" s="16">
        <v>0.24047464338631899</v>
      </c>
      <c r="AZ9" s="16"/>
      <c r="BA9" s="16">
        <v>0.196409086768109</v>
      </c>
      <c r="BB9" s="16">
        <v>0.23085800569217299</v>
      </c>
      <c r="BC9" s="16"/>
      <c r="BD9" s="16">
        <v>0.20579306961756999</v>
      </c>
      <c r="BE9" s="16">
        <v>0.23345265684637101</v>
      </c>
    </row>
    <row r="10" spans="2:57" x14ac:dyDescent="0.35">
      <c r="B10" s="19" t="s">
        <v>657</v>
      </c>
      <c r="C10" s="16">
        <v>0.193758435579581</v>
      </c>
      <c r="D10" s="16">
        <v>0.23110814519602199</v>
      </c>
      <c r="E10" s="16">
        <v>0.15792052909710899</v>
      </c>
      <c r="F10" s="16"/>
      <c r="G10" s="16">
        <v>0.20591632316416</v>
      </c>
      <c r="H10" s="16">
        <v>0.18420891104272899</v>
      </c>
      <c r="I10" s="16">
        <v>0.14699560517406299</v>
      </c>
      <c r="J10" s="16">
        <v>0.212118372258919</v>
      </c>
      <c r="K10" s="16">
        <v>0.219217998490538</v>
      </c>
      <c r="L10" s="16">
        <v>0.197052331206127</v>
      </c>
      <c r="M10" s="16"/>
      <c r="N10" s="16">
        <v>0.20507508686620499</v>
      </c>
      <c r="O10" s="16">
        <v>0.20183188616683601</v>
      </c>
      <c r="P10" s="16">
        <v>0.190886038688065</v>
      </c>
      <c r="Q10" s="16">
        <v>0.183264999550146</v>
      </c>
      <c r="R10" s="16"/>
      <c r="S10" s="16">
        <v>0.20912378907687099</v>
      </c>
      <c r="T10" s="16">
        <v>0.172493010970308</v>
      </c>
      <c r="U10" s="16"/>
      <c r="V10" s="16">
        <v>0.15647775158653399</v>
      </c>
      <c r="W10" s="16">
        <v>0.17672985202895899</v>
      </c>
      <c r="X10" s="16">
        <v>0.23233938056241901</v>
      </c>
      <c r="Y10" s="16">
        <v>0.29213665811585798</v>
      </c>
      <c r="Z10" s="16"/>
      <c r="AA10" s="16">
        <v>0.17388609972393901</v>
      </c>
      <c r="AB10" s="16">
        <v>0.17256192846794899</v>
      </c>
      <c r="AC10" s="16">
        <v>0.16720862671612299</v>
      </c>
      <c r="AD10" s="16">
        <v>0.229177399847179</v>
      </c>
      <c r="AE10" s="16">
        <v>0.234656731015949</v>
      </c>
      <c r="AF10" s="16">
        <v>0.28853277924771398</v>
      </c>
      <c r="AG10" s="16"/>
      <c r="AH10" s="16">
        <v>0.207650610506869</v>
      </c>
      <c r="AI10" s="16">
        <v>0.21554683933131</v>
      </c>
      <c r="AJ10" s="16"/>
      <c r="AK10" s="16">
        <v>0.217308732481794</v>
      </c>
      <c r="AL10" s="16">
        <v>0.19743024692371</v>
      </c>
      <c r="AM10" s="16"/>
      <c r="AN10" s="16">
        <v>0.219754308775296</v>
      </c>
      <c r="AO10" s="16">
        <v>0.196762758990598</v>
      </c>
      <c r="AP10" s="16"/>
      <c r="AQ10" s="16">
        <v>0.228673368499937</v>
      </c>
      <c r="AR10" s="16">
        <v>0.173793944391156</v>
      </c>
      <c r="AS10" s="16">
        <v>0.21790809605789499</v>
      </c>
      <c r="AT10" s="16"/>
      <c r="AU10" s="16">
        <v>0.20581629671286</v>
      </c>
      <c r="AV10" s="16">
        <v>0.177902200831246</v>
      </c>
      <c r="AW10" s="16"/>
      <c r="AX10" s="16">
        <v>0.199458545644187</v>
      </c>
      <c r="AY10" s="16">
        <v>0.195578292499823</v>
      </c>
      <c r="AZ10" s="16"/>
      <c r="BA10" s="16">
        <v>0.20599368234743601</v>
      </c>
      <c r="BB10" s="16">
        <v>0.17662248361205199</v>
      </c>
      <c r="BC10" s="16"/>
      <c r="BD10" s="16">
        <v>0.19133722726840899</v>
      </c>
      <c r="BE10" s="16">
        <v>0.247092305240522</v>
      </c>
    </row>
    <row r="11" spans="2:57" ht="29" customHeight="1" x14ac:dyDescent="0.35">
      <c r="B11" s="19" t="s">
        <v>658</v>
      </c>
      <c r="C11" s="16">
        <v>0.32093471952198599</v>
      </c>
      <c r="D11" s="16">
        <v>0.33633680772956298</v>
      </c>
      <c r="E11" s="16">
        <v>0.30434811181435001</v>
      </c>
      <c r="F11" s="16"/>
      <c r="G11" s="16">
        <v>0.33045481934842502</v>
      </c>
      <c r="H11" s="16">
        <v>0.34946646323314701</v>
      </c>
      <c r="I11" s="16">
        <v>0.29950065996037101</v>
      </c>
      <c r="J11" s="16">
        <v>0.36497022486004399</v>
      </c>
      <c r="K11" s="16">
        <v>0.25303639748304202</v>
      </c>
      <c r="L11" s="16">
        <v>0.32821219524918099</v>
      </c>
      <c r="M11" s="16"/>
      <c r="N11" s="16">
        <v>0.30057550318508103</v>
      </c>
      <c r="O11" s="16">
        <v>0.34751499869986302</v>
      </c>
      <c r="P11" s="16">
        <v>0.32572406291690997</v>
      </c>
      <c r="Q11" s="16">
        <v>0.30461424618234001</v>
      </c>
      <c r="R11" s="16"/>
      <c r="S11" s="16">
        <v>0.30422335549636897</v>
      </c>
      <c r="T11" s="16">
        <v>0.34937063586143402</v>
      </c>
      <c r="U11" s="16"/>
      <c r="V11" s="16">
        <v>0.26773087952839197</v>
      </c>
      <c r="W11" s="16">
        <v>0.35494101190643201</v>
      </c>
      <c r="X11" s="16">
        <v>0.31678537267278201</v>
      </c>
      <c r="Y11" s="16">
        <v>0.364731585280963</v>
      </c>
      <c r="Z11" s="16"/>
      <c r="AA11" s="16">
        <v>0.27401834410006598</v>
      </c>
      <c r="AB11" s="16">
        <v>0.33951271408268202</v>
      </c>
      <c r="AC11" s="16">
        <v>0.37256678380520403</v>
      </c>
      <c r="AD11" s="16">
        <v>0.35882132224746499</v>
      </c>
      <c r="AE11" s="16">
        <v>0.32074787417469702</v>
      </c>
      <c r="AF11" s="16">
        <v>0.38013883248700397</v>
      </c>
      <c r="AG11" s="16"/>
      <c r="AH11" s="16">
        <v>0.37205384628522198</v>
      </c>
      <c r="AI11" s="16">
        <v>0.30785761624357399</v>
      </c>
      <c r="AJ11" s="16"/>
      <c r="AK11" s="16">
        <v>0.36084302095618498</v>
      </c>
      <c r="AL11" s="16">
        <v>0.31394108512934898</v>
      </c>
      <c r="AM11" s="16"/>
      <c r="AN11" s="16">
        <v>0.37270737941563897</v>
      </c>
      <c r="AO11" s="16">
        <v>0.29790094441416198</v>
      </c>
      <c r="AP11" s="16"/>
      <c r="AQ11" s="16">
        <v>0.34618141981621597</v>
      </c>
      <c r="AR11" s="16">
        <v>0.325456741745145</v>
      </c>
      <c r="AS11" s="16">
        <v>0.325571450231744</v>
      </c>
      <c r="AT11" s="16"/>
      <c r="AU11" s="16">
        <v>0.327501014118801</v>
      </c>
      <c r="AV11" s="16">
        <v>0.31881437066057799</v>
      </c>
      <c r="AW11" s="16"/>
      <c r="AX11" s="16">
        <v>0.33920801405446799</v>
      </c>
      <c r="AY11" s="16">
        <v>0.255861019317914</v>
      </c>
      <c r="AZ11" s="16"/>
      <c r="BA11" s="16">
        <v>0.368875353068079</v>
      </c>
      <c r="BB11" s="16">
        <v>0.35810361391152801</v>
      </c>
      <c r="BC11" s="16"/>
      <c r="BD11" s="16">
        <v>0.36294014195346902</v>
      </c>
      <c r="BE11" s="16">
        <v>0.31809457068235703</v>
      </c>
    </row>
    <row r="12" spans="2:57" x14ac:dyDescent="0.35">
      <c r="B12" s="19" t="s">
        <v>659</v>
      </c>
      <c r="C12" s="16">
        <v>5.9326136108302202E-2</v>
      </c>
      <c r="D12" s="16">
        <v>6.1696524045127397E-2</v>
      </c>
      <c r="E12" s="16">
        <v>5.7654712507320197E-2</v>
      </c>
      <c r="F12" s="16"/>
      <c r="G12" s="16">
        <v>4.0363763889798697E-2</v>
      </c>
      <c r="H12" s="16">
        <v>7.3775804515810395E-2</v>
      </c>
      <c r="I12" s="16">
        <v>0.11238594463829001</v>
      </c>
      <c r="J12" s="16">
        <v>3.2622228729002903E-2</v>
      </c>
      <c r="K12" s="16">
        <v>5.6923176149930602E-2</v>
      </c>
      <c r="L12" s="16">
        <v>3.9073665636530801E-2</v>
      </c>
      <c r="M12" s="16"/>
      <c r="N12" s="16">
        <v>6.2503658092008696E-2</v>
      </c>
      <c r="O12" s="16">
        <v>5.5526887458910698E-2</v>
      </c>
      <c r="P12" s="16">
        <v>5.12189337426305E-2</v>
      </c>
      <c r="Q12" s="16">
        <v>7.3391011857067701E-2</v>
      </c>
      <c r="R12" s="16"/>
      <c r="S12" s="16">
        <v>6.2414480961906202E-2</v>
      </c>
      <c r="T12" s="16">
        <v>5.4177462328863397E-2</v>
      </c>
      <c r="U12" s="16"/>
      <c r="V12" s="16">
        <v>4.08800011177511E-2</v>
      </c>
      <c r="W12" s="16">
        <v>5.3612253111774602E-2</v>
      </c>
      <c r="X12" s="16">
        <v>8.5610214901621504E-2</v>
      </c>
      <c r="Y12" s="16">
        <v>3.4956493784519302E-2</v>
      </c>
      <c r="Z12" s="16"/>
      <c r="AA12" s="16">
        <v>5.4882911496358003E-2</v>
      </c>
      <c r="AB12" s="16">
        <v>4.3736467183507897E-2</v>
      </c>
      <c r="AC12" s="16">
        <v>5.2252624829611898E-2</v>
      </c>
      <c r="AD12" s="16">
        <v>6.6897205087875999E-2</v>
      </c>
      <c r="AE12" s="16">
        <v>0.10219129141250401</v>
      </c>
      <c r="AF12" s="16">
        <v>5.0928910339962802E-2</v>
      </c>
      <c r="AG12" s="16"/>
      <c r="AH12" s="16">
        <v>6.3239025926138503E-2</v>
      </c>
      <c r="AI12" s="16">
        <v>4.9815801121688999E-2</v>
      </c>
      <c r="AJ12" s="16"/>
      <c r="AK12" s="16">
        <v>6.7097200715875799E-2</v>
      </c>
      <c r="AL12" s="16">
        <v>4.9835903848199199E-2</v>
      </c>
      <c r="AM12" s="16"/>
      <c r="AN12" s="16">
        <v>7.3235112988580098E-2</v>
      </c>
      <c r="AO12" s="16">
        <v>5.5720837955791101E-2</v>
      </c>
      <c r="AP12" s="16"/>
      <c r="AQ12" s="16">
        <v>6.6682154314248399E-2</v>
      </c>
      <c r="AR12" s="16">
        <v>5.6989326623533301E-2</v>
      </c>
      <c r="AS12" s="16">
        <v>6.9502502461254098E-2</v>
      </c>
      <c r="AT12" s="16"/>
      <c r="AU12" s="16">
        <v>7.8046474095509105E-2</v>
      </c>
      <c r="AV12" s="16">
        <v>3.8325475633596201E-2</v>
      </c>
      <c r="AW12" s="16"/>
      <c r="AX12" s="16">
        <v>6.1823204532935903E-2</v>
      </c>
      <c r="AY12" s="16">
        <v>3.2693482994625898E-2</v>
      </c>
      <c r="AZ12" s="16"/>
      <c r="BA12" s="16">
        <v>8.1080929502251806E-2</v>
      </c>
      <c r="BB12" s="16">
        <v>0.100914972990409</v>
      </c>
      <c r="BC12" s="16"/>
      <c r="BD12" s="16">
        <v>7.9305256656678896E-2</v>
      </c>
      <c r="BE12" s="16">
        <v>5.12332870014078E-2</v>
      </c>
    </row>
    <row r="13" spans="2:57" x14ac:dyDescent="0.35">
      <c r="B13" s="19" t="s">
        <v>660</v>
      </c>
      <c r="C13" s="16">
        <v>3.3011904170451897E-2</v>
      </c>
      <c r="D13" s="16">
        <v>4.4512629707511901E-2</v>
      </c>
      <c r="E13" s="16">
        <v>2.2433069549922802E-2</v>
      </c>
      <c r="F13" s="16"/>
      <c r="G13" s="16">
        <v>4.0484266466920001E-2</v>
      </c>
      <c r="H13" s="16">
        <v>6.2298301329354003E-2</v>
      </c>
      <c r="I13" s="16">
        <v>3.8550074367335103E-2</v>
      </c>
      <c r="J13" s="16">
        <v>2.3004154863278201E-2</v>
      </c>
      <c r="K13" s="16">
        <v>2.2153604691175999E-2</v>
      </c>
      <c r="L13" s="16">
        <v>1.58037134873024E-2</v>
      </c>
      <c r="M13" s="16"/>
      <c r="N13" s="16">
        <v>4.9546968374423697E-2</v>
      </c>
      <c r="O13" s="16">
        <v>1.21816647238748E-2</v>
      </c>
      <c r="P13" s="16">
        <v>2.7038298649598402E-2</v>
      </c>
      <c r="Q13" s="16">
        <v>4.8954408146112703E-2</v>
      </c>
      <c r="R13" s="16"/>
      <c r="S13" s="16">
        <v>3.03827399320113E-2</v>
      </c>
      <c r="T13" s="16">
        <v>3.7311163956165697E-2</v>
      </c>
      <c r="U13" s="16"/>
      <c r="V13" s="16">
        <v>2.5483641376277299E-2</v>
      </c>
      <c r="W13" s="16">
        <v>3.1371217523299098E-2</v>
      </c>
      <c r="X13" s="16">
        <v>4.0899026392651402E-2</v>
      </c>
      <c r="Y13" s="16">
        <v>3.6654181175728003E-2</v>
      </c>
      <c r="Z13" s="16"/>
      <c r="AA13" s="16">
        <v>3.1899330088333303E-2</v>
      </c>
      <c r="AB13" s="16">
        <v>2.6155324161048502E-2</v>
      </c>
      <c r="AC13" s="16">
        <v>2.6636651331138499E-2</v>
      </c>
      <c r="AD13" s="16">
        <v>4.1111354785223597E-2</v>
      </c>
      <c r="AE13" s="16">
        <v>5.0500033556987199E-2</v>
      </c>
      <c r="AF13" s="16">
        <v>0</v>
      </c>
      <c r="AG13" s="16"/>
      <c r="AH13" s="16">
        <v>3.1307094653992298E-2</v>
      </c>
      <c r="AI13" s="16">
        <v>3.6030298723524798E-2</v>
      </c>
      <c r="AJ13" s="16"/>
      <c r="AK13" s="16">
        <v>3.0989675387776E-2</v>
      </c>
      <c r="AL13" s="16">
        <v>3.8474105045293701E-2</v>
      </c>
      <c r="AM13" s="16"/>
      <c r="AN13" s="16">
        <v>2.53552649211637E-2</v>
      </c>
      <c r="AO13" s="16">
        <v>3.5880901893203303E-2</v>
      </c>
      <c r="AP13" s="16"/>
      <c r="AQ13" s="16">
        <v>4.7865472734483099E-2</v>
      </c>
      <c r="AR13" s="16">
        <v>2.5080226165479499E-2</v>
      </c>
      <c r="AS13" s="16">
        <v>3.2910799812969203E-2</v>
      </c>
      <c r="AT13" s="16"/>
      <c r="AU13" s="16">
        <v>3.2684333429753298E-2</v>
      </c>
      <c r="AV13" s="16">
        <v>3.3974523656839402E-2</v>
      </c>
      <c r="AW13" s="16"/>
      <c r="AX13" s="16">
        <v>3.4501377093448297E-2</v>
      </c>
      <c r="AY13" s="16">
        <v>3.4527735562243901E-2</v>
      </c>
      <c r="AZ13" s="16"/>
      <c r="BA13" s="16">
        <v>3.9902916211106303E-2</v>
      </c>
      <c r="BB13" s="16">
        <v>8.1400123231770302E-2</v>
      </c>
      <c r="BC13" s="16"/>
      <c r="BD13" s="16">
        <v>4.6931455036701097E-2</v>
      </c>
      <c r="BE13" s="16">
        <v>2.8057886702879599E-2</v>
      </c>
    </row>
    <row r="14" spans="2:57" x14ac:dyDescent="0.35">
      <c r="B14" s="19" t="s">
        <v>103</v>
      </c>
      <c r="C14" s="20">
        <v>0.18144415225203001</v>
      </c>
      <c r="D14" s="20">
        <v>0.13323676397601</v>
      </c>
      <c r="E14" s="20">
        <v>0.22661760739558801</v>
      </c>
      <c r="F14" s="20"/>
      <c r="G14" s="20">
        <v>0.22057295421999401</v>
      </c>
      <c r="H14" s="20">
        <v>0.138254694206462</v>
      </c>
      <c r="I14" s="20">
        <v>0.13663931790941899</v>
      </c>
      <c r="J14" s="20">
        <v>0.17183078670171001</v>
      </c>
      <c r="K14" s="20">
        <v>0.203972025561206</v>
      </c>
      <c r="L14" s="20">
        <v>0.21948111811441001</v>
      </c>
      <c r="M14" s="20"/>
      <c r="N14" s="20">
        <v>0.15788592542718399</v>
      </c>
      <c r="O14" s="20">
        <v>0.17743746938341301</v>
      </c>
      <c r="P14" s="20">
        <v>0.192366508302971</v>
      </c>
      <c r="Q14" s="20">
        <v>0.18419897011823499</v>
      </c>
      <c r="R14" s="20"/>
      <c r="S14" s="20">
        <v>0.190182199284361</v>
      </c>
      <c r="T14" s="20">
        <v>0.16443209049761201</v>
      </c>
      <c r="U14" s="20"/>
      <c r="V14" s="20">
        <v>0.25690565294505702</v>
      </c>
      <c r="W14" s="20">
        <v>0.176757267510427</v>
      </c>
      <c r="X14" s="20">
        <v>0.13504428569013799</v>
      </c>
      <c r="Y14" s="20">
        <v>0.102768834438847</v>
      </c>
      <c r="Z14" s="20"/>
      <c r="AA14" s="20">
        <v>0.24811582356195899</v>
      </c>
      <c r="AB14" s="20">
        <v>0.18960682491236699</v>
      </c>
      <c r="AC14" s="20">
        <v>0.140647449058065</v>
      </c>
      <c r="AD14" s="20">
        <v>0.12296036731773501</v>
      </c>
      <c r="AE14" s="20">
        <v>0.12164465247803</v>
      </c>
      <c r="AF14" s="20">
        <v>0</v>
      </c>
      <c r="AG14" s="20"/>
      <c r="AH14" s="20">
        <v>0.13203233405738801</v>
      </c>
      <c r="AI14" s="20">
        <v>0.15475123014475101</v>
      </c>
      <c r="AJ14" s="20"/>
      <c r="AK14" s="20">
        <v>0.124827954369231</v>
      </c>
      <c r="AL14" s="20">
        <v>0.16959693764457301</v>
      </c>
      <c r="AM14" s="20"/>
      <c r="AN14" s="20">
        <v>0.131869643345364</v>
      </c>
      <c r="AO14" s="20">
        <v>0.14277328423222099</v>
      </c>
      <c r="AP14" s="20"/>
      <c r="AQ14" s="20">
        <v>0.13808747887773401</v>
      </c>
      <c r="AR14" s="20">
        <v>0.19195637855113401</v>
      </c>
      <c r="AS14" s="20">
        <v>0.119373531852814</v>
      </c>
      <c r="AT14" s="20"/>
      <c r="AU14" s="20">
        <v>0.14575576618977201</v>
      </c>
      <c r="AV14" s="20">
        <v>0.216774244014249</v>
      </c>
      <c r="AW14" s="20"/>
      <c r="AX14" s="20">
        <v>0.15291931511968901</v>
      </c>
      <c r="AY14" s="20">
        <v>0.24086482623907399</v>
      </c>
      <c r="AZ14" s="20"/>
      <c r="BA14" s="20">
        <v>0.10773803210301799</v>
      </c>
      <c r="BB14" s="20">
        <v>5.2100800562068401E-2</v>
      </c>
      <c r="BC14" s="20"/>
      <c r="BD14" s="20">
        <v>0.11369284946717199</v>
      </c>
      <c r="BE14" s="20">
        <v>0.12206929352646299</v>
      </c>
    </row>
    <row r="15" spans="2:57" x14ac:dyDescent="0.35">
      <c r="B15" s="21"/>
    </row>
    <row r="16" spans="2:57" x14ac:dyDescent="0.35">
      <c r="B16" t="s">
        <v>874</v>
      </c>
    </row>
    <row r="17" spans="2:2" x14ac:dyDescent="0.35">
      <c r="B17" t="s">
        <v>526</v>
      </c>
    </row>
    <row r="19" spans="2:2" x14ac:dyDescent="0.35">
      <c r="B19"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100-000000000000}">
  <dimension ref="B2:BE17"/>
  <sheetViews>
    <sheetView showGridLines="0" topLeftCell="A9"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670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ht="87" customHeight="1" x14ac:dyDescent="0.35">
      <c r="B9" s="19" t="s">
        <v>671</v>
      </c>
      <c r="C9" s="16">
        <v>0.41360719987718397</v>
      </c>
      <c r="D9" s="16">
        <v>0.41343430610890503</v>
      </c>
      <c r="E9" s="16">
        <v>0.411944158796899</v>
      </c>
      <c r="F9" s="16"/>
      <c r="G9" s="16">
        <v>0.357932132951155</v>
      </c>
      <c r="H9" s="16">
        <v>0.34522290284997798</v>
      </c>
      <c r="I9" s="16">
        <v>0.44047740543320102</v>
      </c>
      <c r="J9" s="16">
        <v>0.37033096461473403</v>
      </c>
      <c r="K9" s="16">
        <v>0.44185328608670499</v>
      </c>
      <c r="L9" s="16">
        <v>0.49316923553896802</v>
      </c>
      <c r="M9" s="16"/>
      <c r="N9" s="16">
        <v>0.41087818945169902</v>
      </c>
      <c r="O9" s="16">
        <v>0.41169430905497001</v>
      </c>
      <c r="P9" s="16">
        <v>0.41190621598036298</v>
      </c>
      <c r="Q9" s="16">
        <v>0.41995298870463099</v>
      </c>
      <c r="R9" s="16"/>
      <c r="S9" s="16">
        <v>0.43434132894071298</v>
      </c>
      <c r="T9" s="16">
        <v>0.38535244231030102</v>
      </c>
      <c r="U9" s="16"/>
      <c r="V9" s="16">
        <v>0.38846331113314903</v>
      </c>
      <c r="W9" s="16">
        <v>0.36731771200653801</v>
      </c>
      <c r="X9" s="16">
        <v>0.486624641654537</v>
      </c>
      <c r="Y9" s="16">
        <v>0.457308774795048</v>
      </c>
      <c r="Z9" s="16"/>
      <c r="AA9" s="16">
        <v>0.33888299863879301</v>
      </c>
      <c r="AB9" s="16">
        <v>0.42047188298000998</v>
      </c>
      <c r="AC9" s="16">
        <v>0.47171680512723002</v>
      </c>
      <c r="AD9" s="16">
        <v>0.48036561568566899</v>
      </c>
      <c r="AE9" s="16">
        <v>0.51495276583981098</v>
      </c>
      <c r="AF9" s="16">
        <v>0.37476031677711802</v>
      </c>
      <c r="AG9" s="16"/>
      <c r="AH9" s="16">
        <v>0.43851504677736802</v>
      </c>
      <c r="AI9" s="16">
        <v>0.44637868411207599</v>
      </c>
      <c r="AJ9" s="16"/>
      <c r="AK9" s="16">
        <v>0.43667401815828999</v>
      </c>
      <c r="AL9" s="16">
        <v>0.45413336281635502</v>
      </c>
      <c r="AM9" s="16"/>
      <c r="AN9" s="16">
        <v>0.42706830979755001</v>
      </c>
      <c r="AO9" s="16">
        <v>0.459520999757975</v>
      </c>
      <c r="AP9" s="16"/>
      <c r="AQ9" s="16">
        <v>0.49391669272655903</v>
      </c>
      <c r="AR9" s="16">
        <v>0.41116474272356002</v>
      </c>
      <c r="AS9" s="16">
        <v>0.42695633708213399</v>
      </c>
      <c r="AT9" s="16"/>
      <c r="AU9" s="16">
        <v>0.44369691882178502</v>
      </c>
      <c r="AV9" s="16">
        <v>0.37778991651350202</v>
      </c>
      <c r="AW9" s="16"/>
      <c r="AX9" s="16">
        <v>0.43665708433938399</v>
      </c>
      <c r="AY9" s="16">
        <v>0.40164296222099499</v>
      </c>
      <c r="AZ9" s="16"/>
      <c r="BA9" s="16">
        <v>0.47986502928678598</v>
      </c>
      <c r="BB9" s="16">
        <v>0.50275909482362002</v>
      </c>
      <c r="BC9" s="16"/>
      <c r="BD9" s="16">
        <v>0.44691624023425103</v>
      </c>
      <c r="BE9" s="16">
        <v>0.48741206689691302</v>
      </c>
    </row>
    <row r="10" spans="2:57" ht="87" customHeight="1" x14ac:dyDescent="0.35">
      <c r="B10" s="19" t="s">
        <v>672</v>
      </c>
      <c r="C10" s="16">
        <v>0.140197984696909</v>
      </c>
      <c r="D10" s="16">
        <v>0.17021518050925699</v>
      </c>
      <c r="E10" s="16">
        <v>0.113110574264473</v>
      </c>
      <c r="F10" s="16"/>
      <c r="G10" s="16">
        <v>0.23015612541194999</v>
      </c>
      <c r="H10" s="16">
        <v>0.204699039027884</v>
      </c>
      <c r="I10" s="16">
        <v>0.15982541562164701</v>
      </c>
      <c r="J10" s="16">
        <v>0.14296989982630001</v>
      </c>
      <c r="K10" s="16">
        <v>8.6938408601257303E-2</v>
      </c>
      <c r="L10" s="16">
        <v>5.8412726116556402E-2</v>
      </c>
      <c r="M10" s="16"/>
      <c r="N10" s="16">
        <v>0.164192544174771</v>
      </c>
      <c r="O10" s="16">
        <v>0.13726657548603899</v>
      </c>
      <c r="P10" s="16">
        <v>0.12496206857499099</v>
      </c>
      <c r="Q10" s="16">
        <v>0.150104441806895</v>
      </c>
      <c r="R10" s="16"/>
      <c r="S10" s="16">
        <v>0.12413340727451599</v>
      </c>
      <c r="T10" s="16">
        <v>0.16585303899413401</v>
      </c>
      <c r="U10" s="16"/>
      <c r="V10" s="16">
        <v>0.141920246285172</v>
      </c>
      <c r="W10" s="16">
        <v>0.157131627874009</v>
      </c>
      <c r="X10" s="16">
        <v>0.108102979746156</v>
      </c>
      <c r="Y10" s="16">
        <v>0.20480026036173599</v>
      </c>
      <c r="Z10" s="16"/>
      <c r="AA10" s="16">
        <v>0.16068138896484099</v>
      </c>
      <c r="AB10" s="16">
        <v>0.111267259012752</v>
      </c>
      <c r="AC10" s="16">
        <v>0.11728866376444801</v>
      </c>
      <c r="AD10" s="16">
        <v>0.14194080447805901</v>
      </c>
      <c r="AE10" s="16">
        <v>0.11920193005282199</v>
      </c>
      <c r="AF10" s="16">
        <v>0.17214769319734599</v>
      </c>
      <c r="AG10" s="16"/>
      <c r="AH10" s="16">
        <v>0.12810953519402199</v>
      </c>
      <c r="AI10" s="16">
        <v>0.173278515081945</v>
      </c>
      <c r="AJ10" s="16"/>
      <c r="AK10" s="16">
        <v>0.14715440504400301</v>
      </c>
      <c r="AL10" s="16">
        <v>0.13166300863494901</v>
      </c>
      <c r="AM10" s="16"/>
      <c r="AN10" s="16">
        <v>0.148925109926757</v>
      </c>
      <c r="AO10" s="16">
        <v>0.146083533826115</v>
      </c>
      <c r="AP10" s="16"/>
      <c r="AQ10" s="16">
        <v>0.15572940231281801</v>
      </c>
      <c r="AR10" s="16">
        <v>0.13314767428524599</v>
      </c>
      <c r="AS10" s="16">
        <v>0.17573460209488401</v>
      </c>
      <c r="AT10" s="16"/>
      <c r="AU10" s="16">
        <v>0.13123383064007499</v>
      </c>
      <c r="AV10" s="16">
        <v>0.153201064425741</v>
      </c>
      <c r="AW10" s="16"/>
      <c r="AX10" s="16">
        <v>0.15204492676721701</v>
      </c>
      <c r="AY10" s="16">
        <v>9.9150591350167197E-2</v>
      </c>
      <c r="AZ10" s="16"/>
      <c r="BA10" s="16">
        <v>0.17386983601738101</v>
      </c>
      <c r="BB10" s="16">
        <v>0.147501552066924</v>
      </c>
      <c r="BC10" s="16"/>
      <c r="BD10" s="16">
        <v>0.17141451391006601</v>
      </c>
      <c r="BE10" s="16">
        <v>0.15264110415559001</v>
      </c>
    </row>
    <row r="11" spans="2:57" ht="58" customHeight="1" x14ac:dyDescent="0.35">
      <c r="B11" s="19" t="s">
        <v>673</v>
      </c>
      <c r="C11" s="16">
        <v>0.191271208437018</v>
      </c>
      <c r="D11" s="16">
        <v>0.21672454186015999</v>
      </c>
      <c r="E11" s="16">
        <v>0.167417051974068</v>
      </c>
      <c r="F11" s="16"/>
      <c r="G11" s="16">
        <v>0.194094811883151</v>
      </c>
      <c r="H11" s="16">
        <v>0.229606884679671</v>
      </c>
      <c r="I11" s="16">
        <v>0.193846307499279</v>
      </c>
      <c r="J11" s="16">
        <v>0.19447912398994499</v>
      </c>
      <c r="K11" s="16">
        <v>0.18351107601686401</v>
      </c>
      <c r="L11" s="16">
        <v>0.15897267647292601</v>
      </c>
      <c r="M11" s="16"/>
      <c r="N11" s="16">
        <v>0.188392373294022</v>
      </c>
      <c r="O11" s="16">
        <v>0.205875520242459</v>
      </c>
      <c r="P11" s="16">
        <v>0.203889375433918</v>
      </c>
      <c r="Q11" s="16">
        <v>0.160335015502549</v>
      </c>
      <c r="R11" s="16"/>
      <c r="S11" s="16">
        <v>0.17952810551128601</v>
      </c>
      <c r="T11" s="16">
        <v>0.21091125389038001</v>
      </c>
      <c r="U11" s="16"/>
      <c r="V11" s="16">
        <v>0.162542303545119</v>
      </c>
      <c r="W11" s="16">
        <v>0.19579285183461501</v>
      </c>
      <c r="X11" s="16">
        <v>0.209327810096234</v>
      </c>
      <c r="Y11" s="16">
        <v>0.19483483810482199</v>
      </c>
      <c r="Z11" s="16"/>
      <c r="AA11" s="16">
        <v>0.15117135111601501</v>
      </c>
      <c r="AB11" s="16">
        <v>0.190733545370944</v>
      </c>
      <c r="AC11" s="16">
        <v>0.19318406665073301</v>
      </c>
      <c r="AD11" s="16">
        <v>0.20733736937917199</v>
      </c>
      <c r="AE11" s="16">
        <v>0.266875057992503</v>
      </c>
      <c r="AF11" s="16">
        <v>0.363303888012598</v>
      </c>
      <c r="AG11" s="16"/>
      <c r="AH11" s="16">
        <v>0.217472335166322</v>
      </c>
      <c r="AI11" s="16">
        <v>0.17754317839646799</v>
      </c>
      <c r="AJ11" s="16"/>
      <c r="AK11" s="16">
        <v>0.21807808270807</v>
      </c>
      <c r="AL11" s="16">
        <v>0.18760160142101201</v>
      </c>
      <c r="AM11" s="16"/>
      <c r="AN11" s="16">
        <v>0.232924525359055</v>
      </c>
      <c r="AO11" s="16">
        <v>0.18996616026104701</v>
      </c>
      <c r="AP11" s="16"/>
      <c r="AQ11" s="16">
        <v>0.190868085318666</v>
      </c>
      <c r="AR11" s="16">
        <v>0.16400437601329801</v>
      </c>
      <c r="AS11" s="16">
        <v>0.21770091520682</v>
      </c>
      <c r="AT11" s="16"/>
      <c r="AU11" s="16">
        <v>0.18041047405995</v>
      </c>
      <c r="AV11" s="16">
        <v>0.20739963439777001</v>
      </c>
      <c r="AW11" s="16"/>
      <c r="AX11" s="16">
        <v>0.20695998289533299</v>
      </c>
      <c r="AY11" s="16">
        <v>0.124837304098689</v>
      </c>
      <c r="AZ11" s="16"/>
      <c r="BA11" s="16">
        <v>0.22749465094305099</v>
      </c>
      <c r="BB11" s="16">
        <v>0.17876341003572599</v>
      </c>
      <c r="BC11" s="16"/>
      <c r="BD11" s="16">
        <v>0.237054866173142</v>
      </c>
      <c r="BE11" s="16">
        <v>0.19636114406208899</v>
      </c>
    </row>
    <row r="12" spans="2:57" x14ac:dyDescent="0.35">
      <c r="B12" s="19" t="s">
        <v>89</v>
      </c>
      <c r="C12" s="20">
        <v>0.25492360698888999</v>
      </c>
      <c r="D12" s="20">
        <v>0.19962597152167799</v>
      </c>
      <c r="E12" s="20">
        <v>0.30752821496456001</v>
      </c>
      <c r="F12" s="20"/>
      <c r="G12" s="20">
        <v>0.217816929753744</v>
      </c>
      <c r="H12" s="20">
        <v>0.220471173442468</v>
      </c>
      <c r="I12" s="20">
        <v>0.205850871445872</v>
      </c>
      <c r="J12" s="20">
        <v>0.292220011569022</v>
      </c>
      <c r="K12" s="20">
        <v>0.287697229295173</v>
      </c>
      <c r="L12" s="20">
        <v>0.28944536187155001</v>
      </c>
      <c r="M12" s="20"/>
      <c r="N12" s="20">
        <v>0.23653689307950801</v>
      </c>
      <c r="O12" s="20">
        <v>0.245163595216532</v>
      </c>
      <c r="P12" s="20">
        <v>0.25924234001072799</v>
      </c>
      <c r="Q12" s="20">
        <v>0.26960755398592501</v>
      </c>
      <c r="R12" s="20"/>
      <c r="S12" s="20">
        <v>0.26199715827348402</v>
      </c>
      <c r="T12" s="20">
        <v>0.23788326480518601</v>
      </c>
      <c r="U12" s="20"/>
      <c r="V12" s="20">
        <v>0.30707413903656</v>
      </c>
      <c r="W12" s="20">
        <v>0.27975780828483798</v>
      </c>
      <c r="X12" s="20">
        <v>0.19594456850307301</v>
      </c>
      <c r="Y12" s="20">
        <v>0.14305612673839399</v>
      </c>
      <c r="Z12" s="20"/>
      <c r="AA12" s="20">
        <v>0.34926426128035098</v>
      </c>
      <c r="AB12" s="20">
        <v>0.27752731263629399</v>
      </c>
      <c r="AC12" s="20">
        <v>0.217810464457589</v>
      </c>
      <c r="AD12" s="20">
        <v>0.1703562104571</v>
      </c>
      <c r="AE12" s="20">
        <v>9.8970246114864699E-2</v>
      </c>
      <c r="AF12" s="20">
        <v>8.9788102012938298E-2</v>
      </c>
      <c r="AG12" s="20"/>
      <c r="AH12" s="20">
        <v>0.21590308286228799</v>
      </c>
      <c r="AI12" s="20">
        <v>0.20279962240951099</v>
      </c>
      <c r="AJ12" s="20"/>
      <c r="AK12" s="20">
        <v>0.198093494089637</v>
      </c>
      <c r="AL12" s="20">
        <v>0.22660202712768501</v>
      </c>
      <c r="AM12" s="20"/>
      <c r="AN12" s="20">
        <v>0.19108205491663899</v>
      </c>
      <c r="AO12" s="20">
        <v>0.20442930615486299</v>
      </c>
      <c r="AP12" s="20"/>
      <c r="AQ12" s="20">
        <v>0.15948581964195699</v>
      </c>
      <c r="AR12" s="20">
        <v>0.29168320697789601</v>
      </c>
      <c r="AS12" s="20">
        <v>0.17960814561616101</v>
      </c>
      <c r="AT12" s="20"/>
      <c r="AU12" s="20">
        <v>0.24465877647819101</v>
      </c>
      <c r="AV12" s="20">
        <v>0.261609384662987</v>
      </c>
      <c r="AW12" s="20"/>
      <c r="AX12" s="20">
        <v>0.20433800599806701</v>
      </c>
      <c r="AY12" s="20">
        <v>0.37436914233014901</v>
      </c>
      <c r="AZ12" s="20"/>
      <c r="BA12" s="20">
        <v>0.118770483752782</v>
      </c>
      <c r="BB12" s="20">
        <v>0.17097594307373001</v>
      </c>
      <c r="BC12" s="20"/>
      <c r="BD12" s="20">
        <v>0.14461437968254101</v>
      </c>
      <c r="BE12" s="20">
        <v>0.16358568488540801</v>
      </c>
    </row>
    <row r="13" spans="2:57" x14ac:dyDescent="0.35">
      <c r="B13" s="21"/>
    </row>
    <row r="14" spans="2:57" x14ac:dyDescent="0.35">
      <c r="B14" t="s">
        <v>874</v>
      </c>
    </row>
    <row r="15" spans="2:57" x14ac:dyDescent="0.35">
      <c r="B15" t="s">
        <v>526</v>
      </c>
    </row>
    <row r="17" spans="2:2" x14ac:dyDescent="0.35">
      <c r="B17"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200-000000000000}">
  <dimension ref="B2:F22"/>
  <sheetViews>
    <sheetView showGridLines="0" topLeftCell="A4" workbookViewId="0">
      <pane xSplit="2" topLeftCell="C1" activePane="topRight" state="frozen"/>
      <selection pane="topRight"/>
    </sheetView>
  </sheetViews>
  <sheetFormatPr defaultColWidth="10.90625" defaultRowHeight="14.5" x14ac:dyDescent="0.35"/>
  <cols>
    <col min="2" max="2" width="25.7265625" customWidth="1"/>
    <col min="3" max="6" width="20.7265625" customWidth="1"/>
  </cols>
  <sheetData>
    <row r="2" spans="2:6" ht="40" customHeight="1" x14ac:dyDescent="0.35">
      <c r="D2" s="32" t="s">
        <v>906</v>
      </c>
      <c r="E2" s="27"/>
      <c r="F2" s="27"/>
    </row>
    <row r="6" spans="2:6" ht="50" customHeight="1" x14ac:dyDescent="0.35">
      <c r="B6" s="24"/>
      <c r="C6" s="24" t="s">
        <v>907</v>
      </c>
      <c r="D6" s="24" t="s">
        <v>908</v>
      </c>
      <c r="E6" s="24" t="s">
        <v>909</v>
      </c>
    </row>
    <row r="7" spans="2:6" x14ac:dyDescent="0.35">
      <c r="B7" s="19" t="s">
        <v>675</v>
      </c>
      <c r="C7" s="16">
        <v>0.39643604115412501</v>
      </c>
      <c r="D7" s="16">
        <v>0.40167112220083101</v>
      </c>
      <c r="E7" s="16">
        <v>0.13340584377036499</v>
      </c>
    </row>
    <row r="8" spans="2:6" x14ac:dyDescent="0.35">
      <c r="B8" s="19" t="s">
        <v>676</v>
      </c>
      <c r="C8" s="16">
        <v>0.30824367047173001</v>
      </c>
      <c r="D8" s="16">
        <v>0.317730708571277</v>
      </c>
      <c r="E8" s="16">
        <v>0.20320850403882701</v>
      </c>
    </row>
    <row r="9" spans="2:6" x14ac:dyDescent="0.35">
      <c r="B9" s="19" t="s">
        <v>677</v>
      </c>
      <c r="C9" s="16">
        <v>0.152120013709383</v>
      </c>
      <c r="D9" s="16">
        <v>0.15459877361483301</v>
      </c>
      <c r="E9" s="16">
        <v>0.27690710795796197</v>
      </c>
    </row>
    <row r="10" spans="2:6" x14ac:dyDescent="0.35">
      <c r="B10" s="19" t="s">
        <v>678</v>
      </c>
      <c r="C10" s="16">
        <v>2.1568659799093799E-2</v>
      </c>
      <c r="D10" s="16">
        <v>1.9508574732437899E-2</v>
      </c>
      <c r="E10" s="16">
        <v>0.125103551510652</v>
      </c>
    </row>
    <row r="11" spans="2:6" x14ac:dyDescent="0.35">
      <c r="B11" s="19" t="s">
        <v>679</v>
      </c>
      <c r="C11" s="16">
        <v>2.1334238847397002E-2</v>
      </c>
      <c r="D11" s="16">
        <v>2.8658679735943101E-2</v>
      </c>
      <c r="E11" s="16">
        <v>0.16249935122609699</v>
      </c>
    </row>
    <row r="12" spans="2:6" x14ac:dyDescent="0.35">
      <c r="B12" s="19" t="s">
        <v>220</v>
      </c>
      <c r="C12" s="16">
        <v>0.100297376018272</v>
      </c>
      <c r="D12" s="16">
        <v>7.7832141144677805E-2</v>
      </c>
      <c r="E12" s="16">
        <v>9.8875641496096706E-2</v>
      </c>
    </row>
    <row r="13" spans="2:6" x14ac:dyDescent="0.35">
      <c r="B13" s="25" t="s">
        <v>680</v>
      </c>
      <c r="C13" s="22">
        <v>0.70467971162585497</v>
      </c>
      <c r="D13" s="22">
        <v>0.71940183077210795</v>
      </c>
      <c r="E13" s="22">
        <v>0.33661434780919203</v>
      </c>
    </row>
    <row r="14" spans="2:6" x14ac:dyDescent="0.35">
      <c r="B14" s="25" t="s">
        <v>681</v>
      </c>
      <c r="C14" s="22">
        <v>4.29028986464908E-2</v>
      </c>
      <c r="D14" s="22">
        <v>4.8167254468381E-2</v>
      </c>
      <c r="E14" s="22">
        <v>0.28760290273674899</v>
      </c>
    </row>
    <row r="15" spans="2:6" x14ac:dyDescent="0.35">
      <c r="B15" s="25" t="s">
        <v>96</v>
      </c>
      <c r="C15" s="23">
        <v>0.66177681297936397</v>
      </c>
      <c r="D15" s="23">
        <v>0.67123457630372696</v>
      </c>
      <c r="E15" s="23">
        <v>4.9011445072442997E-2</v>
      </c>
    </row>
    <row r="16" spans="2:6" x14ac:dyDescent="0.35">
      <c r="B16" s="21"/>
      <c r="C16" s="21"/>
      <c r="D16" s="21"/>
      <c r="E16" s="21"/>
    </row>
    <row r="17" spans="2:2" x14ac:dyDescent="0.35">
      <c r="B17" t="s">
        <v>874</v>
      </c>
    </row>
    <row r="18" spans="2:2" x14ac:dyDescent="0.35">
      <c r="B18" t="s">
        <v>526</v>
      </c>
    </row>
    <row r="22" spans="2:2" x14ac:dyDescent="0.35">
      <c r="B22" s="6" t="str">
        <f>HYPERLINK("#'B- 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300-000000000000}">
  <dimension ref="B2:BE22"/>
  <sheetViews>
    <sheetView showGridLines="0" topLeftCell="A8"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674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675</v>
      </c>
      <c r="C9" s="16">
        <v>0.13340584377036499</v>
      </c>
      <c r="D9" s="16">
        <v>0.167183283207789</v>
      </c>
      <c r="E9" s="16">
        <v>0.10036838498327</v>
      </c>
      <c r="F9" s="16"/>
      <c r="G9" s="16">
        <v>0.15628522576582499</v>
      </c>
      <c r="H9" s="16">
        <v>0.23571022680174</v>
      </c>
      <c r="I9" s="16">
        <v>0.13636789250671799</v>
      </c>
      <c r="J9" s="16">
        <v>0.106804026274231</v>
      </c>
      <c r="K9" s="16">
        <v>9.8448493880394006E-2</v>
      </c>
      <c r="L9" s="16">
        <v>7.9187278319059196E-2</v>
      </c>
      <c r="M9" s="16"/>
      <c r="N9" s="16">
        <v>0.131567469777219</v>
      </c>
      <c r="O9" s="16">
        <v>0.11537574249023801</v>
      </c>
      <c r="P9" s="16">
        <v>0.158078716076575</v>
      </c>
      <c r="Q9" s="16">
        <v>0.110791542395124</v>
      </c>
      <c r="R9" s="16"/>
      <c r="S9" s="16">
        <v>0.126791839078118</v>
      </c>
      <c r="T9" s="16">
        <v>0.14472393662532701</v>
      </c>
      <c r="U9" s="16"/>
      <c r="V9" s="16">
        <v>0.14774655462955699</v>
      </c>
      <c r="W9" s="16">
        <v>0.11840861400045399</v>
      </c>
      <c r="X9" s="16">
        <v>0.13359626271317801</v>
      </c>
      <c r="Y9" s="16">
        <v>0.17845937418566701</v>
      </c>
      <c r="Z9" s="16"/>
      <c r="AA9" s="16">
        <v>0.115651564919139</v>
      </c>
      <c r="AB9" s="16">
        <v>0.119663101470672</v>
      </c>
      <c r="AC9" s="16">
        <v>0.14751098320287001</v>
      </c>
      <c r="AD9" s="16">
        <v>0.14850696894242199</v>
      </c>
      <c r="AE9" s="16">
        <v>0.185185970260208</v>
      </c>
      <c r="AF9" s="16">
        <v>0.136945383073277</v>
      </c>
      <c r="AG9" s="16"/>
      <c r="AH9" s="16">
        <v>0.13963479727831599</v>
      </c>
      <c r="AI9" s="16">
        <v>0.161231939051655</v>
      </c>
      <c r="AJ9" s="16"/>
      <c r="AK9" s="16">
        <v>0.151252742046699</v>
      </c>
      <c r="AL9" s="16">
        <v>0.14510563442689101</v>
      </c>
      <c r="AM9" s="16"/>
      <c r="AN9" s="16">
        <v>0.136900084863007</v>
      </c>
      <c r="AO9" s="16">
        <v>0.17483179619698999</v>
      </c>
      <c r="AP9" s="16"/>
      <c r="AQ9" s="16">
        <v>0.128904610068072</v>
      </c>
      <c r="AR9" s="16">
        <v>0.100125858971709</v>
      </c>
      <c r="AS9" s="16">
        <v>0.20472295203523799</v>
      </c>
      <c r="AT9" s="16"/>
      <c r="AU9" s="16">
        <v>0.15384808277404999</v>
      </c>
      <c r="AV9" s="16">
        <v>0.11167297161575999</v>
      </c>
      <c r="AW9" s="16"/>
      <c r="AX9" s="16">
        <v>0.14618242030176101</v>
      </c>
      <c r="AY9" s="16">
        <v>0.10006362166020299</v>
      </c>
      <c r="AZ9" s="16"/>
      <c r="BA9" s="16">
        <v>0.18470952995603401</v>
      </c>
      <c r="BB9" s="16">
        <v>0.18477007785208499</v>
      </c>
      <c r="BC9" s="16"/>
      <c r="BD9" s="16">
        <v>0.15374270448412999</v>
      </c>
      <c r="BE9" s="16">
        <v>0.15604320754596701</v>
      </c>
    </row>
    <row r="10" spans="2:57" x14ac:dyDescent="0.35">
      <c r="B10" s="19" t="s">
        <v>676</v>
      </c>
      <c r="C10" s="16">
        <v>0.20320850403882701</v>
      </c>
      <c r="D10" s="16">
        <v>0.26754365060624502</v>
      </c>
      <c r="E10" s="16">
        <v>0.14421007729261501</v>
      </c>
      <c r="F10" s="16"/>
      <c r="G10" s="16">
        <v>0.24856778093432499</v>
      </c>
      <c r="H10" s="16">
        <v>0.16274274267700001</v>
      </c>
      <c r="I10" s="16">
        <v>0.22970152488832801</v>
      </c>
      <c r="J10" s="16">
        <v>0.18236404123351499</v>
      </c>
      <c r="K10" s="16">
        <v>0.2335933229871</v>
      </c>
      <c r="L10" s="16">
        <v>0.18240000690057701</v>
      </c>
      <c r="M10" s="16"/>
      <c r="N10" s="16">
        <v>0.15450213343180599</v>
      </c>
      <c r="O10" s="16">
        <v>0.23415653624902</v>
      </c>
      <c r="P10" s="16">
        <v>0.18768057271306601</v>
      </c>
      <c r="Q10" s="16">
        <v>0.23594501142865401</v>
      </c>
      <c r="R10" s="16"/>
      <c r="S10" s="16">
        <v>0.20851025198768</v>
      </c>
      <c r="T10" s="16">
        <v>0.19615425428345501</v>
      </c>
      <c r="U10" s="16"/>
      <c r="V10" s="16">
        <v>0.16019494727479699</v>
      </c>
      <c r="W10" s="16">
        <v>0.19219800464206099</v>
      </c>
      <c r="X10" s="16">
        <v>0.254026326198448</v>
      </c>
      <c r="Y10" s="16">
        <v>0.19852915485848499</v>
      </c>
      <c r="Z10" s="16"/>
      <c r="AA10" s="16">
        <v>0.17743348225097699</v>
      </c>
      <c r="AB10" s="16">
        <v>0.17083824555013999</v>
      </c>
      <c r="AC10" s="16">
        <v>0.20489546326904701</v>
      </c>
      <c r="AD10" s="16">
        <v>0.24122761403363199</v>
      </c>
      <c r="AE10" s="16">
        <v>0.24732172858092299</v>
      </c>
      <c r="AF10" s="16">
        <v>0.32040783639599102</v>
      </c>
      <c r="AG10" s="16"/>
      <c r="AH10" s="16">
        <v>0.258740167342983</v>
      </c>
      <c r="AI10" s="16">
        <v>0.18705190793799101</v>
      </c>
      <c r="AJ10" s="16"/>
      <c r="AK10" s="16">
        <v>0.25102089149797002</v>
      </c>
      <c r="AL10" s="16">
        <v>0.188709304606207</v>
      </c>
      <c r="AM10" s="16"/>
      <c r="AN10" s="16">
        <v>0.26947848765194699</v>
      </c>
      <c r="AO10" s="16">
        <v>0.197707627369519</v>
      </c>
      <c r="AP10" s="16"/>
      <c r="AQ10" s="16">
        <v>0.237784757816868</v>
      </c>
      <c r="AR10" s="16">
        <v>0.18183574362666</v>
      </c>
      <c r="AS10" s="16">
        <v>0.24259113706705601</v>
      </c>
      <c r="AT10" s="16"/>
      <c r="AU10" s="16">
        <v>0.20848191124000101</v>
      </c>
      <c r="AV10" s="16">
        <v>0.19550410932822099</v>
      </c>
      <c r="AW10" s="16"/>
      <c r="AX10" s="16">
        <v>0.21989918289486199</v>
      </c>
      <c r="AY10" s="16">
        <v>0.143862499878226</v>
      </c>
      <c r="AZ10" s="16"/>
      <c r="BA10" s="16">
        <v>0.26428150458970601</v>
      </c>
      <c r="BB10" s="16">
        <v>0.24560741710789899</v>
      </c>
      <c r="BC10" s="16"/>
      <c r="BD10" s="16">
        <v>0.29516391605433501</v>
      </c>
      <c r="BE10" s="16">
        <v>0.17371500675350601</v>
      </c>
    </row>
    <row r="11" spans="2:57" x14ac:dyDescent="0.35">
      <c r="B11" s="19" t="s">
        <v>677</v>
      </c>
      <c r="C11" s="16">
        <v>0.27690710795796197</v>
      </c>
      <c r="D11" s="16">
        <v>0.25271538272163102</v>
      </c>
      <c r="E11" s="16">
        <v>0.30251585321508101</v>
      </c>
      <c r="F11" s="16"/>
      <c r="G11" s="16">
        <v>0.27740914533833</v>
      </c>
      <c r="H11" s="16">
        <v>0.297401883822139</v>
      </c>
      <c r="I11" s="16">
        <v>0.28359351523952298</v>
      </c>
      <c r="J11" s="16">
        <v>0.35901469409236803</v>
      </c>
      <c r="K11" s="16">
        <v>0.21436247307142001</v>
      </c>
      <c r="L11" s="16">
        <v>0.241396492182231</v>
      </c>
      <c r="M11" s="16"/>
      <c r="N11" s="16">
        <v>0.29687630582574198</v>
      </c>
      <c r="O11" s="16">
        <v>0.25756643691434</v>
      </c>
      <c r="P11" s="16">
        <v>0.28334518960146798</v>
      </c>
      <c r="Q11" s="16">
        <v>0.269164889621618</v>
      </c>
      <c r="R11" s="16"/>
      <c r="S11" s="16">
        <v>0.248844086931821</v>
      </c>
      <c r="T11" s="16">
        <v>0.315390087840202</v>
      </c>
      <c r="U11" s="16"/>
      <c r="V11" s="16">
        <v>0.242472372171085</v>
      </c>
      <c r="W11" s="16">
        <v>0.32109341717315298</v>
      </c>
      <c r="X11" s="16">
        <v>0.25369051441963703</v>
      </c>
      <c r="Y11" s="16">
        <v>0.25481192692342702</v>
      </c>
      <c r="Z11" s="16"/>
      <c r="AA11" s="16">
        <v>0.32624806158421299</v>
      </c>
      <c r="AB11" s="16">
        <v>0.276531188467247</v>
      </c>
      <c r="AC11" s="16">
        <v>0.23059922334368699</v>
      </c>
      <c r="AD11" s="16">
        <v>0.258593526200602</v>
      </c>
      <c r="AE11" s="16">
        <v>0.19940662036687501</v>
      </c>
      <c r="AF11" s="16">
        <v>0.155987484672055</v>
      </c>
      <c r="AG11" s="16"/>
      <c r="AH11" s="16">
        <v>0.22867586007042201</v>
      </c>
      <c r="AI11" s="16">
        <v>0.27377729417055302</v>
      </c>
      <c r="AJ11" s="16"/>
      <c r="AK11" s="16">
        <v>0.26968398914311398</v>
      </c>
      <c r="AL11" s="16">
        <v>0.253870961246633</v>
      </c>
      <c r="AM11" s="16"/>
      <c r="AN11" s="16">
        <v>0.25151335870222302</v>
      </c>
      <c r="AO11" s="16">
        <v>0.27704838100781598</v>
      </c>
      <c r="AP11" s="16"/>
      <c r="AQ11" s="16">
        <v>0.21388941376623699</v>
      </c>
      <c r="AR11" s="16">
        <v>0.339551049883624</v>
      </c>
      <c r="AS11" s="16">
        <v>0.21826925230321401</v>
      </c>
      <c r="AT11" s="16"/>
      <c r="AU11" s="16">
        <v>0.25808194413555402</v>
      </c>
      <c r="AV11" s="16">
        <v>0.30133148284975803</v>
      </c>
      <c r="AW11" s="16"/>
      <c r="AX11" s="16">
        <v>0.27742027024737798</v>
      </c>
      <c r="AY11" s="16">
        <v>0.245240521013912</v>
      </c>
      <c r="AZ11" s="16"/>
      <c r="BA11" s="16">
        <v>0.26677913349925497</v>
      </c>
      <c r="BB11" s="16">
        <v>0.23266290728574299</v>
      </c>
      <c r="BC11" s="16"/>
      <c r="BD11" s="16">
        <v>0.26434193675574102</v>
      </c>
      <c r="BE11" s="16">
        <v>0.240821538840996</v>
      </c>
    </row>
    <row r="12" spans="2:57" x14ac:dyDescent="0.35">
      <c r="B12" s="19" t="s">
        <v>678</v>
      </c>
      <c r="C12" s="16">
        <v>0.125103551510652</v>
      </c>
      <c r="D12" s="16">
        <v>0.101198272031802</v>
      </c>
      <c r="E12" s="16">
        <v>0.14896982176089199</v>
      </c>
      <c r="F12" s="16"/>
      <c r="G12" s="16">
        <v>0.127093968619062</v>
      </c>
      <c r="H12" s="16">
        <v>9.0321218946498694E-2</v>
      </c>
      <c r="I12" s="16">
        <v>8.8045330601008095E-2</v>
      </c>
      <c r="J12" s="16">
        <v>9.6782311325791306E-2</v>
      </c>
      <c r="K12" s="16">
        <v>0.164931528873065</v>
      </c>
      <c r="L12" s="16">
        <v>0.17202134902837701</v>
      </c>
      <c r="M12" s="16"/>
      <c r="N12" s="16">
        <v>0.15179989881828401</v>
      </c>
      <c r="O12" s="16">
        <v>0.124810122588558</v>
      </c>
      <c r="P12" s="16">
        <v>0.118908486361343</v>
      </c>
      <c r="Q12" s="16">
        <v>0.116262013559236</v>
      </c>
      <c r="R12" s="16"/>
      <c r="S12" s="16">
        <v>0.13552541868225501</v>
      </c>
      <c r="T12" s="16">
        <v>0.110616776076293</v>
      </c>
      <c r="U12" s="16"/>
      <c r="V12" s="16">
        <v>9.4448621607744296E-2</v>
      </c>
      <c r="W12" s="16">
        <v>0.12010394610462501</v>
      </c>
      <c r="X12" s="16">
        <v>0.14703352302477601</v>
      </c>
      <c r="Y12" s="16">
        <v>0.19557910454175401</v>
      </c>
      <c r="Z12" s="16"/>
      <c r="AA12" s="16">
        <v>9.3183780475205105E-2</v>
      </c>
      <c r="AB12" s="16">
        <v>0.11956150792967001</v>
      </c>
      <c r="AC12" s="16">
        <v>0.13738004420102701</v>
      </c>
      <c r="AD12" s="16">
        <v>0.149977785375141</v>
      </c>
      <c r="AE12" s="16">
        <v>0.17182749667652</v>
      </c>
      <c r="AF12" s="16">
        <v>0.213244449503629</v>
      </c>
      <c r="AG12" s="16"/>
      <c r="AH12" s="16">
        <v>0.128477728345987</v>
      </c>
      <c r="AI12" s="16">
        <v>0.127141726171142</v>
      </c>
      <c r="AJ12" s="16"/>
      <c r="AK12" s="16">
        <v>0.113199780604698</v>
      </c>
      <c r="AL12" s="16">
        <v>0.134437515599862</v>
      </c>
      <c r="AM12" s="16"/>
      <c r="AN12" s="16">
        <v>0.12520117834397501</v>
      </c>
      <c r="AO12" s="16">
        <v>0.10880573344877199</v>
      </c>
      <c r="AP12" s="16"/>
      <c r="AQ12" s="16">
        <v>0.16288331547653701</v>
      </c>
      <c r="AR12" s="16">
        <v>0.12670131166766499</v>
      </c>
      <c r="AS12" s="16">
        <v>0.11046923346732899</v>
      </c>
      <c r="AT12" s="16"/>
      <c r="AU12" s="16">
        <v>0.134945807996842</v>
      </c>
      <c r="AV12" s="16">
        <v>0.11570387639935099</v>
      </c>
      <c r="AW12" s="16"/>
      <c r="AX12" s="16">
        <v>0.12614507949911299</v>
      </c>
      <c r="AY12" s="16">
        <v>0.122000960119588</v>
      </c>
      <c r="AZ12" s="16"/>
      <c r="BA12" s="16">
        <v>0.12512582492886401</v>
      </c>
      <c r="BB12" s="16">
        <v>0.15963018288797901</v>
      </c>
      <c r="BC12" s="16"/>
      <c r="BD12" s="16">
        <v>0.120833130153455</v>
      </c>
      <c r="BE12" s="16">
        <v>0.14655196941766799</v>
      </c>
    </row>
    <row r="13" spans="2:57" x14ac:dyDescent="0.35">
      <c r="B13" s="19" t="s">
        <v>679</v>
      </c>
      <c r="C13" s="16">
        <v>0.16249935122609699</v>
      </c>
      <c r="D13" s="16">
        <v>0.13717939040070801</v>
      </c>
      <c r="E13" s="16">
        <v>0.18296794513099299</v>
      </c>
      <c r="F13" s="16"/>
      <c r="G13" s="16">
        <v>9.43805898887628E-2</v>
      </c>
      <c r="H13" s="16">
        <v>0.124419869562349</v>
      </c>
      <c r="I13" s="16">
        <v>0.18354495139982099</v>
      </c>
      <c r="J13" s="16">
        <v>0.17739535704536999</v>
      </c>
      <c r="K13" s="16">
        <v>0.16307696430497501</v>
      </c>
      <c r="L13" s="16">
        <v>0.206033557054731</v>
      </c>
      <c r="M13" s="16"/>
      <c r="N13" s="16">
        <v>0.199750912171067</v>
      </c>
      <c r="O13" s="16">
        <v>0.165010628647177</v>
      </c>
      <c r="P13" s="16">
        <v>0.13477781050960599</v>
      </c>
      <c r="Q13" s="16">
        <v>0.17826125083671601</v>
      </c>
      <c r="R13" s="16"/>
      <c r="S13" s="16">
        <v>0.171402296535659</v>
      </c>
      <c r="T13" s="16">
        <v>0.150679276151789</v>
      </c>
      <c r="U13" s="16"/>
      <c r="V13" s="16">
        <v>0.15917984184929199</v>
      </c>
      <c r="W13" s="16">
        <v>0.18525911994654401</v>
      </c>
      <c r="X13" s="16">
        <v>0.147021835265919</v>
      </c>
      <c r="Y13" s="16">
        <v>9.1497807022443894E-2</v>
      </c>
      <c r="Z13" s="16"/>
      <c r="AA13" s="16">
        <v>0.14880715650875301</v>
      </c>
      <c r="AB13" s="16">
        <v>0.19296768499395101</v>
      </c>
      <c r="AC13" s="16">
        <v>0.19990128506496899</v>
      </c>
      <c r="AD13" s="16">
        <v>0.14760779876621499</v>
      </c>
      <c r="AE13" s="16">
        <v>0.15880721685083701</v>
      </c>
      <c r="AF13" s="16">
        <v>0.152858727642531</v>
      </c>
      <c r="AG13" s="16"/>
      <c r="AH13" s="16">
        <v>0.177908678138646</v>
      </c>
      <c r="AI13" s="16">
        <v>0.18740007995458799</v>
      </c>
      <c r="AJ13" s="16"/>
      <c r="AK13" s="16">
        <v>0.15226602037054299</v>
      </c>
      <c r="AL13" s="16">
        <v>0.201026652755768</v>
      </c>
      <c r="AM13" s="16"/>
      <c r="AN13" s="16">
        <v>0.15245340568820401</v>
      </c>
      <c r="AO13" s="16">
        <v>0.17582486256260901</v>
      </c>
      <c r="AP13" s="16"/>
      <c r="AQ13" s="16">
        <v>0.18859780676170099</v>
      </c>
      <c r="AR13" s="16">
        <v>0.15810256904218201</v>
      </c>
      <c r="AS13" s="16">
        <v>0.17959336164394299</v>
      </c>
      <c r="AT13" s="16"/>
      <c r="AU13" s="16">
        <v>0.16433491405438599</v>
      </c>
      <c r="AV13" s="16">
        <v>0.163178791072848</v>
      </c>
      <c r="AW13" s="16"/>
      <c r="AX13" s="16">
        <v>0.160360923533542</v>
      </c>
      <c r="AY13" s="16">
        <v>0.21659750074883799</v>
      </c>
      <c r="AZ13" s="16"/>
      <c r="BA13" s="16">
        <v>0.13538325729151701</v>
      </c>
      <c r="BB13" s="16">
        <v>0.177329414866293</v>
      </c>
      <c r="BC13" s="16"/>
      <c r="BD13" s="16">
        <v>0.12831367998384399</v>
      </c>
      <c r="BE13" s="16">
        <v>0.22940702820089701</v>
      </c>
    </row>
    <row r="14" spans="2:57" x14ac:dyDescent="0.35">
      <c r="B14" s="19" t="s">
        <v>220</v>
      </c>
      <c r="C14" s="16">
        <v>9.8875641496096706E-2</v>
      </c>
      <c r="D14" s="16">
        <v>7.4180021031823307E-2</v>
      </c>
      <c r="E14" s="16">
        <v>0.12096791761714799</v>
      </c>
      <c r="F14" s="16"/>
      <c r="G14" s="16">
        <v>9.6263289453695194E-2</v>
      </c>
      <c r="H14" s="16">
        <v>8.94040581902735E-2</v>
      </c>
      <c r="I14" s="16">
        <v>7.8746785364601196E-2</v>
      </c>
      <c r="J14" s="16">
        <v>7.7639570028725402E-2</v>
      </c>
      <c r="K14" s="16">
        <v>0.125587216883046</v>
      </c>
      <c r="L14" s="16">
        <v>0.11896131651502501</v>
      </c>
      <c r="M14" s="16"/>
      <c r="N14" s="16">
        <v>6.5503279975882706E-2</v>
      </c>
      <c r="O14" s="16">
        <v>0.10308053311066701</v>
      </c>
      <c r="P14" s="16">
        <v>0.117209224737942</v>
      </c>
      <c r="Q14" s="16">
        <v>8.9575292158651204E-2</v>
      </c>
      <c r="R14" s="16"/>
      <c r="S14" s="16">
        <v>0.108926106784467</v>
      </c>
      <c r="T14" s="16">
        <v>8.2435669022935004E-2</v>
      </c>
      <c r="U14" s="16"/>
      <c r="V14" s="16">
        <v>0.195957662467524</v>
      </c>
      <c r="W14" s="16">
        <v>6.2936898133163097E-2</v>
      </c>
      <c r="X14" s="16">
        <v>6.46315383780421E-2</v>
      </c>
      <c r="Y14" s="16">
        <v>8.1122632468223294E-2</v>
      </c>
      <c r="Z14" s="16"/>
      <c r="AA14" s="16">
        <v>0.138675954261712</v>
      </c>
      <c r="AB14" s="16">
        <v>0.120438271588319</v>
      </c>
      <c r="AC14" s="16">
        <v>7.9713000918400001E-2</v>
      </c>
      <c r="AD14" s="16">
        <v>5.4086306681987897E-2</v>
      </c>
      <c r="AE14" s="16">
        <v>3.7450967264637099E-2</v>
      </c>
      <c r="AF14" s="16">
        <v>2.05561187125173E-2</v>
      </c>
      <c r="AG14" s="16"/>
      <c r="AH14" s="16">
        <v>6.6562768823645702E-2</v>
      </c>
      <c r="AI14" s="16">
        <v>6.33970527140712E-2</v>
      </c>
      <c r="AJ14" s="16"/>
      <c r="AK14" s="16">
        <v>6.2576576336975498E-2</v>
      </c>
      <c r="AL14" s="16">
        <v>7.6849931364639495E-2</v>
      </c>
      <c r="AM14" s="16"/>
      <c r="AN14" s="16">
        <v>6.4453484750645093E-2</v>
      </c>
      <c r="AO14" s="16">
        <v>6.5781599414293998E-2</v>
      </c>
      <c r="AP14" s="16"/>
      <c r="AQ14" s="16">
        <v>6.7940096110585199E-2</v>
      </c>
      <c r="AR14" s="16">
        <v>9.3683466808159893E-2</v>
      </c>
      <c r="AS14" s="16">
        <v>4.4354063483219602E-2</v>
      </c>
      <c r="AT14" s="16"/>
      <c r="AU14" s="16">
        <v>8.0307339799166905E-2</v>
      </c>
      <c r="AV14" s="16">
        <v>0.112608768734061</v>
      </c>
      <c r="AW14" s="16"/>
      <c r="AX14" s="16">
        <v>6.9992123523343497E-2</v>
      </c>
      <c r="AY14" s="16">
        <v>0.17223489657923199</v>
      </c>
      <c r="AZ14" s="16"/>
      <c r="BA14" s="16">
        <v>2.37207497346251E-2</v>
      </c>
      <c r="BB14" s="16">
        <v>0</v>
      </c>
      <c r="BC14" s="16"/>
      <c r="BD14" s="16">
        <v>3.7604632568495097E-2</v>
      </c>
      <c r="BE14" s="16">
        <v>5.34612492409672E-2</v>
      </c>
    </row>
    <row r="15" spans="2:57" x14ac:dyDescent="0.35">
      <c r="B15" s="19" t="s">
        <v>680</v>
      </c>
      <c r="C15" s="22">
        <v>0.33661434780919203</v>
      </c>
      <c r="D15" s="22">
        <v>0.43472693381403499</v>
      </c>
      <c r="E15" s="22">
        <v>0.24457846227588501</v>
      </c>
      <c r="F15" s="22"/>
      <c r="G15" s="22">
        <v>0.40485300670015001</v>
      </c>
      <c r="H15" s="22">
        <v>0.39845296947873998</v>
      </c>
      <c r="I15" s="22">
        <v>0.366069417395046</v>
      </c>
      <c r="J15" s="22">
        <v>0.28916806750774599</v>
      </c>
      <c r="K15" s="22">
        <v>0.33204181686749401</v>
      </c>
      <c r="L15" s="22">
        <v>0.26158728521963598</v>
      </c>
      <c r="M15" s="22"/>
      <c r="N15" s="22">
        <v>0.28606960320902403</v>
      </c>
      <c r="O15" s="22">
        <v>0.34953227873925802</v>
      </c>
      <c r="P15" s="22">
        <v>0.34575928878964102</v>
      </c>
      <c r="Q15" s="22">
        <v>0.34673655382377799</v>
      </c>
      <c r="R15" s="22"/>
      <c r="S15" s="22">
        <v>0.335302091065799</v>
      </c>
      <c r="T15" s="22">
        <v>0.34087819090878102</v>
      </c>
      <c r="U15" s="22"/>
      <c r="V15" s="22">
        <v>0.30794150190435399</v>
      </c>
      <c r="W15" s="22">
        <v>0.31060661864251499</v>
      </c>
      <c r="X15" s="22">
        <v>0.38762258891162599</v>
      </c>
      <c r="Y15" s="22">
        <v>0.37698852904415198</v>
      </c>
      <c r="Z15" s="22"/>
      <c r="AA15" s="22">
        <v>0.29308504717011602</v>
      </c>
      <c r="AB15" s="22">
        <v>0.29050134702081198</v>
      </c>
      <c r="AC15" s="22">
        <v>0.35240644647191699</v>
      </c>
      <c r="AD15" s="22">
        <v>0.38973458297605401</v>
      </c>
      <c r="AE15" s="22">
        <v>0.43250769884113099</v>
      </c>
      <c r="AF15" s="22">
        <v>0.45735321946926699</v>
      </c>
      <c r="AG15" s="22"/>
      <c r="AH15" s="22">
        <v>0.39837496462129901</v>
      </c>
      <c r="AI15" s="22">
        <v>0.34828384698964598</v>
      </c>
      <c r="AJ15" s="22"/>
      <c r="AK15" s="22">
        <v>0.402273633544669</v>
      </c>
      <c r="AL15" s="22">
        <v>0.333814939033098</v>
      </c>
      <c r="AM15" s="22"/>
      <c r="AN15" s="22">
        <v>0.40637857251495302</v>
      </c>
      <c r="AO15" s="22">
        <v>0.37253942356650899</v>
      </c>
      <c r="AP15" s="22"/>
      <c r="AQ15" s="22">
        <v>0.36668936788494</v>
      </c>
      <c r="AR15" s="22">
        <v>0.281961602598369</v>
      </c>
      <c r="AS15" s="22">
        <v>0.44731408910229398</v>
      </c>
      <c r="AT15" s="22"/>
      <c r="AU15" s="22">
        <v>0.36232999401405103</v>
      </c>
      <c r="AV15" s="22">
        <v>0.307177080943981</v>
      </c>
      <c r="AW15" s="22"/>
      <c r="AX15" s="22">
        <v>0.36608160319662197</v>
      </c>
      <c r="AY15" s="22">
        <v>0.24392612153842899</v>
      </c>
      <c r="AZ15" s="22"/>
      <c r="BA15" s="22">
        <v>0.44899103454574002</v>
      </c>
      <c r="BB15" s="22">
        <v>0.43037749495998401</v>
      </c>
      <c r="BC15" s="22"/>
      <c r="BD15" s="22">
        <v>0.44890662053846497</v>
      </c>
      <c r="BE15" s="22">
        <v>0.329758214299472</v>
      </c>
    </row>
    <row r="16" spans="2:57" x14ac:dyDescent="0.35">
      <c r="B16" s="19" t="s">
        <v>681</v>
      </c>
      <c r="C16" s="22">
        <v>0.28760290273674899</v>
      </c>
      <c r="D16" s="22">
        <v>0.23837766243250999</v>
      </c>
      <c r="E16" s="22">
        <v>0.33193776689188498</v>
      </c>
      <c r="F16" s="22"/>
      <c r="G16" s="22">
        <v>0.22147455850782499</v>
      </c>
      <c r="H16" s="22">
        <v>0.21474108850884799</v>
      </c>
      <c r="I16" s="22">
        <v>0.27159028200082902</v>
      </c>
      <c r="J16" s="22">
        <v>0.27417766837116098</v>
      </c>
      <c r="K16" s="22">
        <v>0.32800849317803998</v>
      </c>
      <c r="L16" s="22">
        <v>0.37805490608310899</v>
      </c>
      <c r="M16" s="22"/>
      <c r="N16" s="22">
        <v>0.35155081098935098</v>
      </c>
      <c r="O16" s="22">
        <v>0.28982075123573497</v>
      </c>
      <c r="P16" s="22">
        <v>0.25368629687094901</v>
      </c>
      <c r="Q16" s="22">
        <v>0.294523264395952</v>
      </c>
      <c r="R16" s="22"/>
      <c r="S16" s="22">
        <v>0.30692771521791401</v>
      </c>
      <c r="T16" s="22">
        <v>0.261296052228082</v>
      </c>
      <c r="U16" s="22"/>
      <c r="V16" s="22">
        <v>0.25362846345703699</v>
      </c>
      <c r="W16" s="22">
        <v>0.30536306605116897</v>
      </c>
      <c r="X16" s="22">
        <v>0.29405535829069401</v>
      </c>
      <c r="Y16" s="22">
        <v>0.28707691156419801</v>
      </c>
      <c r="Z16" s="22"/>
      <c r="AA16" s="22">
        <v>0.24199093698395799</v>
      </c>
      <c r="AB16" s="22">
        <v>0.31252919292362202</v>
      </c>
      <c r="AC16" s="22">
        <v>0.33728132926599602</v>
      </c>
      <c r="AD16" s="22">
        <v>0.297585584141356</v>
      </c>
      <c r="AE16" s="22">
        <v>0.33063471352735602</v>
      </c>
      <c r="AF16" s="22">
        <v>0.36610317714615997</v>
      </c>
      <c r="AG16" s="22"/>
      <c r="AH16" s="22">
        <v>0.306386406484634</v>
      </c>
      <c r="AI16" s="22">
        <v>0.31454180612572902</v>
      </c>
      <c r="AJ16" s="22"/>
      <c r="AK16" s="22">
        <v>0.26546580097524097</v>
      </c>
      <c r="AL16" s="22">
        <v>0.33546416835562998</v>
      </c>
      <c r="AM16" s="22"/>
      <c r="AN16" s="22">
        <v>0.27765458403217802</v>
      </c>
      <c r="AO16" s="22">
        <v>0.28463059601138102</v>
      </c>
      <c r="AP16" s="22"/>
      <c r="AQ16" s="22">
        <v>0.35148112223823802</v>
      </c>
      <c r="AR16" s="22">
        <v>0.28480388070984702</v>
      </c>
      <c r="AS16" s="22">
        <v>0.29006259511127203</v>
      </c>
      <c r="AT16" s="22"/>
      <c r="AU16" s="22">
        <v>0.29928072205122802</v>
      </c>
      <c r="AV16" s="22">
        <v>0.27888266747219997</v>
      </c>
      <c r="AW16" s="22"/>
      <c r="AX16" s="22">
        <v>0.286506003032656</v>
      </c>
      <c r="AY16" s="22">
        <v>0.33859846086842699</v>
      </c>
      <c r="AZ16" s="22"/>
      <c r="BA16" s="22">
        <v>0.26050908222038099</v>
      </c>
      <c r="BB16" s="22">
        <v>0.33695959775427298</v>
      </c>
      <c r="BC16" s="22"/>
      <c r="BD16" s="22">
        <v>0.249146810137299</v>
      </c>
      <c r="BE16" s="22">
        <v>0.37595899761856499</v>
      </c>
    </row>
    <row r="17" spans="2:57" x14ac:dyDescent="0.35">
      <c r="B17" s="19" t="s">
        <v>96</v>
      </c>
      <c r="C17" s="23">
        <v>4.9011445072442997E-2</v>
      </c>
      <c r="D17" s="23">
        <v>0.196349271381524</v>
      </c>
      <c r="E17" s="23">
        <v>-8.7359304615999805E-2</v>
      </c>
      <c r="F17" s="23"/>
      <c r="G17" s="23">
        <v>0.18337844819232599</v>
      </c>
      <c r="H17" s="23">
        <v>0.18371188096989299</v>
      </c>
      <c r="I17" s="23">
        <v>9.4479135394216804E-2</v>
      </c>
      <c r="J17" s="23">
        <v>1.49903991365848E-2</v>
      </c>
      <c r="K17" s="23">
        <v>4.0333236894540296E-3</v>
      </c>
      <c r="L17" s="23">
        <v>-0.116467620863473</v>
      </c>
      <c r="M17" s="23"/>
      <c r="N17" s="23">
        <v>-6.5481207780326997E-2</v>
      </c>
      <c r="O17" s="23">
        <v>5.9711527503523397E-2</v>
      </c>
      <c r="P17" s="23">
        <v>9.2072991918692101E-2</v>
      </c>
      <c r="Q17" s="23">
        <v>5.2213289427825799E-2</v>
      </c>
      <c r="R17" s="23"/>
      <c r="S17" s="23">
        <v>2.8374375847884499E-2</v>
      </c>
      <c r="T17" s="23">
        <v>7.9582138680699396E-2</v>
      </c>
      <c r="U17" s="23"/>
      <c r="V17" s="23">
        <v>5.4313038447317698E-2</v>
      </c>
      <c r="W17" s="23">
        <v>5.2435525913458996E-3</v>
      </c>
      <c r="X17" s="23">
        <v>9.3567230620932001E-2</v>
      </c>
      <c r="Y17" s="23">
        <v>8.9911617479954506E-2</v>
      </c>
      <c r="Z17" s="23"/>
      <c r="AA17" s="23">
        <v>5.1094110186158302E-2</v>
      </c>
      <c r="AB17" s="23">
        <v>-2.20278459028098E-2</v>
      </c>
      <c r="AC17" s="23">
        <v>1.5125117205920399E-2</v>
      </c>
      <c r="AD17" s="23">
        <v>9.2148998834697293E-2</v>
      </c>
      <c r="AE17" s="23">
        <v>0.10187298531377501</v>
      </c>
      <c r="AF17" s="23">
        <v>9.1250042323107294E-2</v>
      </c>
      <c r="AG17" s="23"/>
      <c r="AH17" s="23">
        <v>9.1988558136665205E-2</v>
      </c>
      <c r="AI17" s="23">
        <v>3.3742040863916703E-2</v>
      </c>
      <c r="AJ17" s="23"/>
      <c r="AK17" s="23">
        <v>0.136807832569428</v>
      </c>
      <c r="AL17" s="23">
        <v>-1.64922932253153E-3</v>
      </c>
      <c r="AM17" s="23"/>
      <c r="AN17" s="23">
        <v>0.128723988482775</v>
      </c>
      <c r="AO17" s="23">
        <v>8.7908827555127994E-2</v>
      </c>
      <c r="AP17" s="23"/>
      <c r="AQ17" s="23">
        <v>1.5208245646702799E-2</v>
      </c>
      <c r="AR17" s="23">
        <v>-2.8422781114778601E-3</v>
      </c>
      <c r="AS17" s="23">
        <v>0.15725149399102101</v>
      </c>
      <c r="AT17" s="23"/>
      <c r="AU17" s="23">
        <v>6.3049271962822798E-2</v>
      </c>
      <c r="AV17" s="23">
        <v>2.8294413471781101E-2</v>
      </c>
      <c r="AW17" s="23"/>
      <c r="AX17" s="23">
        <v>7.9575600163966795E-2</v>
      </c>
      <c r="AY17" s="23">
        <v>-9.4672339329997607E-2</v>
      </c>
      <c r="AZ17" s="23"/>
      <c r="BA17" s="23">
        <v>0.188481952325359</v>
      </c>
      <c r="BB17" s="23">
        <v>9.3417897205711795E-2</v>
      </c>
      <c r="BC17" s="23"/>
      <c r="BD17" s="23">
        <v>0.199759810401167</v>
      </c>
      <c r="BE17" s="23">
        <v>-4.6200783319092303E-2</v>
      </c>
    </row>
    <row r="18" spans="2:57" x14ac:dyDescent="0.35">
      <c r="B18" s="21"/>
    </row>
    <row r="19" spans="2:57" x14ac:dyDescent="0.35">
      <c r="B19" t="s">
        <v>874</v>
      </c>
    </row>
    <row r="20" spans="2:57" x14ac:dyDescent="0.35">
      <c r="B20" t="s">
        <v>526</v>
      </c>
    </row>
    <row r="22" spans="2:57" x14ac:dyDescent="0.35">
      <c r="B22"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400-000000000000}">
  <dimension ref="B2:BE22"/>
  <sheetViews>
    <sheetView showGridLines="0" topLeftCell="A8"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682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675</v>
      </c>
      <c r="C9" s="16">
        <v>0.39643604115412501</v>
      </c>
      <c r="D9" s="16">
        <v>0.41722323923150501</v>
      </c>
      <c r="E9" s="16">
        <v>0.37547783340864099</v>
      </c>
      <c r="F9" s="16"/>
      <c r="G9" s="16">
        <v>0.276693532312629</v>
      </c>
      <c r="H9" s="16">
        <v>0.44749972262625698</v>
      </c>
      <c r="I9" s="16">
        <v>0.38046247083962298</v>
      </c>
      <c r="J9" s="16">
        <v>0.38757759187676599</v>
      </c>
      <c r="K9" s="16">
        <v>0.40504882046847801</v>
      </c>
      <c r="L9" s="16">
        <v>0.43486977175535801</v>
      </c>
      <c r="M9" s="16"/>
      <c r="N9" s="16">
        <v>0.435584597760587</v>
      </c>
      <c r="O9" s="16">
        <v>0.398760942304063</v>
      </c>
      <c r="P9" s="16">
        <v>0.39858259096167098</v>
      </c>
      <c r="Q9" s="16">
        <v>0.36302972915688603</v>
      </c>
      <c r="R9" s="16"/>
      <c r="S9" s="16">
        <v>0.42054317832882998</v>
      </c>
      <c r="T9" s="16">
        <v>0.36399497491718003</v>
      </c>
      <c r="U9" s="16"/>
      <c r="V9" s="16">
        <v>0.362768371404525</v>
      </c>
      <c r="W9" s="16">
        <v>0.392360933741636</v>
      </c>
      <c r="X9" s="16">
        <v>0.42534247700706401</v>
      </c>
      <c r="Y9" s="16">
        <v>0.428361361116669</v>
      </c>
      <c r="Z9" s="16"/>
      <c r="AA9" s="16">
        <v>0.312347419395684</v>
      </c>
      <c r="AB9" s="16">
        <v>0.37177563145187797</v>
      </c>
      <c r="AC9" s="16">
        <v>0.53186772830490303</v>
      </c>
      <c r="AD9" s="16">
        <v>0.47380126033888398</v>
      </c>
      <c r="AE9" s="16">
        <v>0.46787710232252999</v>
      </c>
      <c r="AF9" s="16">
        <v>0.42766077625730903</v>
      </c>
      <c r="AG9" s="16"/>
      <c r="AH9" s="16">
        <v>0.44306534933498798</v>
      </c>
      <c r="AI9" s="16">
        <v>0.38782442661572403</v>
      </c>
      <c r="AJ9" s="16"/>
      <c r="AK9" s="16">
        <v>0.39679648863597999</v>
      </c>
      <c r="AL9" s="16">
        <v>0.423544926739162</v>
      </c>
      <c r="AM9" s="16"/>
      <c r="AN9" s="16">
        <v>0.41327512859133397</v>
      </c>
      <c r="AO9" s="16">
        <v>0.41355996053307897</v>
      </c>
      <c r="AP9" s="16"/>
      <c r="AQ9" s="16">
        <v>0.52221733684410299</v>
      </c>
      <c r="AR9" s="16">
        <v>0.35341123845182698</v>
      </c>
      <c r="AS9" s="16">
        <v>0.40831807285482702</v>
      </c>
      <c r="AT9" s="16"/>
      <c r="AU9" s="16">
        <v>0.40867740893420101</v>
      </c>
      <c r="AV9" s="16">
        <v>0.38637806689460102</v>
      </c>
      <c r="AW9" s="16"/>
      <c r="AX9" s="16">
        <v>0.41865569179309597</v>
      </c>
      <c r="AY9" s="16">
        <v>0.375330961770243</v>
      </c>
      <c r="AZ9" s="16"/>
      <c r="BA9" s="16">
        <v>0.44926697964954798</v>
      </c>
      <c r="BB9" s="16">
        <v>0.53878105964093204</v>
      </c>
      <c r="BC9" s="16"/>
      <c r="BD9" s="16">
        <v>0.41748614769061099</v>
      </c>
      <c r="BE9" s="16">
        <v>0.46402370409756299</v>
      </c>
    </row>
    <row r="10" spans="2:57" x14ac:dyDescent="0.35">
      <c r="B10" s="19" t="s">
        <v>676</v>
      </c>
      <c r="C10" s="16">
        <v>0.30824367047173001</v>
      </c>
      <c r="D10" s="16">
        <v>0.35257726645586202</v>
      </c>
      <c r="E10" s="16">
        <v>0.26689684008578601</v>
      </c>
      <c r="F10" s="16"/>
      <c r="G10" s="16">
        <v>0.33446021611663701</v>
      </c>
      <c r="H10" s="16">
        <v>0.29290468468181402</v>
      </c>
      <c r="I10" s="16">
        <v>0.33869027313593097</v>
      </c>
      <c r="J10" s="16">
        <v>0.27935452431629498</v>
      </c>
      <c r="K10" s="16">
        <v>0.31743427533055502</v>
      </c>
      <c r="L10" s="16">
        <v>0.29703177718578799</v>
      </c>
      <c r="M10" s="16"/>
      <c r="N10" s="16">
        <v>0.28933946060182902</v>
      </c>
      <c r="O10" s="16">
        <v>0.31228273315696198</v>
      </c>
      <c r="P10" s="16">
        <v>0.29427286582551199</v>
      </c>
      <c r="Q10" s="16">
        <v>0.34065496825708902</v>
      </c>
      <c r="R10" s="16"/>
      <c r="S10" s="16">
        <v>0.30862092742938302</v>
      </c>
      <c r="T10" s="16">
        <v>0.30967333927276303</v>
      </c>
      <c r="U10" s="16"/>
      <c r="V10" s="16">
        <v>0.227593277093465</v>
      </c>
      <c r="W10" s="16">
        <v>0.30870552096333798</v>
      </c>
      <c r="X10" s="16">
        <v>0.37333543799973001</v>
      </c>
      <c r="Y10" s="16">
        <v>0.32486143441333198</v>
      </c>
      <c r="Z10" s="16"/>
      <c r="AA10" s="16">
        <v>0.280468236681084</v>
      </c>
      <c r="AB10" s="16">
        <v>0.30297296987094902</v>
      </c>
      <c r="AC10" s="16">
        <v>0.295055961883603</v>
      </c>
      <c r="AD10" s="16">
        <v>0.30052036155574802</v>
      </c>
      <c r="AE10" s="16">
        <v>0.42455065175646201</v>
      </c>
      <c r="AF10" s="16">
        <v>0.44540178526901703</v>
      </c>
      <c r="AG10" s="16"/>
      <c r="AH10" s="16">
        <v>0.32414112224937502</v>
      </c>
      <c r="AI10" s="16">
        <v>0.33666900325666799</v>
      </c>
      <c r="AJ10" s="16"/>
      <c r="AK10" s="16">
        <v>0.34054477627452601</v>
      </c>
      <c r="AL10" s="16">
        <v>0.30365980220779198</v>
      </c>
      <c r="AM10" s="16"/>
      <c r="AN10" s="16">
        <v>0.33622341160692298</v>
      </c>
      <c r="AO10" s="16">
        <v>0.34806853902592499</v>
      </c>
      <c r="AP10" s="16"/>
      <c r="AQ10" s="16">
        <v>0.28270298338722599</v>
      </c>
      <c r="AR10" s="16">
        <v>0.31391291561746298</v>
      </c>
      <c r="AS10" s="16">
        <v>0.34701169629312301</v>
      </c>
      <c r="AT10" s="16"/>
      <c r="AU10" s="16">
        <v>0.33542292276101798</v>
      </c>
      <c r="AV10" s="16">
        <v>0.27658756449792798</v>
      </c>
      <c r="AW10" s="16"/>
      <c r="AX10" s="16">
        <v>0.34102233930328701</v>
      </c>
      <c r="AY10" s="16">
        <v>0.18743531611346001</v>
      </c>
      <c r="AZ10" s="16"/>
      <c r="BA10" s="16">
        <v>0.32713298376060002</v>
      </c>
      <c r="BB10" s="16">
        <v>0.31976880659205997</v>
      </c>
      <c r="BC10" s="16"/>
      <c r="BD10" s="16">
        <v>0.34791967572620802</v>
      </c>
      <c r="BE10" s="16">
        <v>0.32767245725105199</v>
      </c>
    </row>
    <row r="11" spans="2:57" x14ac:dyDescent="0.35">
      <c r="B11" s="19" t="s">
        <v>677</v>
      </c>
      <c r="C11" s="16">
        <v>0.152120013709383</v>
      </c>
      <c r="D11" s="16">
        <v>0.12137312059098999</v>
      </c>
      <c r="E11" s="16">
        <v>0.182731577103871</v>
      </c>
      <c r="F11" s="16"/>
      <c r="G11" s="16">
        <v>0.19424820789634101</v>
      </c>
      <c r="H11" s="16">
        <v>0.14804988655050499</v>
      </c>
      <c r="I11" s="16">
        <v>0.15446474546432701</v>
      </c>
      <c r="J11" s="16">
        <v>0.20003152963370899</v>
      </c>
      <c r="K11" s="16">
        <v>0.13313956984876599</v>
      </c>
      <c r="L11" s="16">
        <v>0.108120910081941</v>
      </c>
      <c r="M11" s="16"/>
      <c r="N11" s="16">
        <v>0.12423704351522399</v>
      </c>
      <c r="O11" s="16">
        <v>0.14841750366259199</v>
      </c>
      <c r="P11" s="16">
        <v>0.16482733117760601</v>
      </c>
      <c r="Q11" s="16">
        <v>0.154828460902877</v>
      </c>
      <c r="R11" s="16"/>
      <c r="S11" s="16">
        <v>0.122577310034211</v>
      </c>
      <c r="T11" s="16">
        <v>0.19496932929233299</v>
      </c>
      <c r="U11" s="16"/>
      <c r="V11" s="16">
        <v>0.17136398772546901</v>
      </c>
      <c r="W11" s="16">
        <v>0.17842455603002599</v>
      </c>
      <c r="X11" s="16">
        <v>0.115156914080304</v>
      </c>
      <c r="Y11" s="16">
        <v>6.7241469390955599E-2</v>
      </c>
      <c r="Z11" s="16"/>
      <c r="AA11" s="16">
        <v>0.20049525695255799</v>
      </c>
      <c r="AB11" s="16">
        <v>0.15794443941066899</v>
      </c>
      <c r="AC11" s="16">
        <v>4.99163671550336E-2</v>
      </c>
      <c r="AD11" s="16">
        <v>0.15332568194569299</v>
      </c>
      <c r="AE11" s="16">
        <v>8.2447389812867797E-2</v>
      </c>
      <c r="AF11" s="16">
        <v>2.7392899714418599E-2</v>
      </c>
      <c r="AG11" s="16"/>
      <c r="AH11" s="16">
        <v>0.13695146327812799</v>
      </c>
      <c r="AI11" s="16">
        <v>0.15120756081491499</v>
      </c>
      <c r="AJ11" s="16"/>
      <c r="AK11" s="16">
        <v>0.16584064000152901</v>
      </c>
      <c r="AL11" s="16">
        <v>0.13261342525339401</v>
      </c>
      <c r="AM11" s="16"/>
      <c r="AN11" s="16">
        <v>0.150518005307053</v>
      </c>
      <c r="AO11" s="16">
        <v>0.12861117439449901</v>
      </c>
      <c r="AP11" s="16"/>
      <c r="AQ11" s="16">
        <v>9.3672649066038602E-2</v>
      </c>
      <c r="AR11" s="16">
        <v>0.18465173851569899</v>
      </c>
      <c r="AS11" s="16">
        <v>0.14728696358334001</v>
      </c>
      <c r="AT11" s="16"/>
      <c r="AU11" s="16">
        <v>0.134917897795618</v>
      </c>
      <c r="AV11" s="16">
        <v>0.17502921090738999</v>
      </c>
      <c r="AW11" s="16"/>
      <c r="AX11" s="16">
        <v>0.13971047240202</v>
      </c>
      <c r="AY11" s="16">
        <v>0.18096350411287301</v>
      </c>
      <c r="AZ11" s="16"/>
      <c r="BA11" s="16">
        <v>0.141700786985064</v>
      </c>
      <c r="BB11" s="16">
        <v>9.7790713490930506E-2</v>
      </c>
      <c r="BC11" s="16"/>
      <c r="BD11" s="16">
        <v>0.15577568547481299</v>
      </c>
      <c r="BE11" s="16">
        <v>0.106759460276363</v>
      </c>
    </row>
    <row r="12" spans="2:57" x14ac:dyDescent="0.35">
      <c r="B12" s="19" t="s">
        <v>678</v>
      </c>
      <c r="C12" s="16">
        <v>2.1568659799093799E-2</v>
      </c>
      <c r="D12" s="16">
        <v>2.9337758444734501E-2</v>
      </c>
      <c r="E12" s="16">
        <v>1.44152347698109E-2</v>
      </c>
      <c r="F12" s="16"/>
      <c r="G12" s="16">
        <v>6.6029129528328803E-2</v>
      </c>
      <c r="H12" s="16">
        <v>0</v>
      </c>
      <c r="I12" s="16">
        <v>2.7283320434901701E-2</v>
      </c>
      <c r="J12" s="16">
        <v>2.2781277113238799E-2</v>
      </c>
      <c r="K12" s="16">
        <v>6.4617682108144897E-3</v>
      </c>
      <c r="L12" s="16">
        <v>2.06320772498137E-2</v>
      </c>
      <c r="M12" s="16"/>
      <c r="N12" s="16">
        <v>6.8709027451213406E-2</v>
      </c>
      <c r="O12" s="16">
        <v>1.5877013613510901E-2</v>
      </c>
      <c r="P12" s="16">
        <v>1.2838441523729101E-2</v>
      </c>
      <c r="Q12" s="16">
        <v>6.9145721004734498E-3</v>
      </c>
      <c r="R12" s="16"/>
      <c r="S12" s="16">
        <v>2.4149282698885801E-2</v>
      </c>
      <c r="T12" s="16">
        <v>1.7887569662744601E-2</v>
      </c>
      <c r="U12" s="16"/>
      <c r="V12" s="16">
        <v>1.80114955999016E-2</v>
      </c>
      <c r="W12" s="16">
        <v>2.3334777466293002E-2</v>
      </c>
      <c r="X12" s="16">
        <v>1.1429793153027E-2</v>
      </c>
      <c r="Y12" s="16">
        <v>9.68450839732935E-2</v>
      </c>
      <c r="Z12" s="16"/>
      <c r="AA12" s="16">
        <v>2.5014686779362399E-2</v>
      </c>
      <c r="AB12" s="16">
        <v>2.5421479095705399E-2</v>
      </c>
      <c r="AC12" s="16">
        <v>6.8498158800920396E-3</v>
      </c>
      <c r="AD12" s="16">
        <v>1.89263997445881E-2</v>
      </c>
      <c r="AE12" s="16">
        <v>1.47443881005789E-2</v>
      </c>
      <c r="AF12" s="16">
        <v>4.0749669100140599E-2</v>
      </c>
      <c r="AG12" s="16"/>
      <c r="AH12" s="16">
        <v>1.38162982462623E-2</v>
      </c>
      <c r="AI12" s="16">
        <v>3.0685230676703999E-2</v>
      </c>
      <c r="AJ12" s="16"/>
      <c r="AK12" s="16">
        <v>1.6023580387595601E-2</v>
      </c>
      <c r="AL12" s="16">
        <v>3.7905519135866997E-2</v>
      </c>
      <c r="AM12" s="16"/>
      <c r="AN12" s="16">
        <v>1.3617689119107001E-2</v>
      </c>
      <c r="AO12" s="16">
        <v>2.4856034375951901E-2</v>
      </c>
      <c r="AP12" s="16"/>
      <c r="AQ12" s="16">
        <v>1.0003128545454799E-2</v>
      </c>
      <c r="AR12" s="16">
        <v>2.4992740249997002E-2</v>
      </c>
      <c r="AS12" s="16">
        <v>2.4064229359264999E-2</v>
      </c>
      <c r="AT12" s="16"/>
      <c r="AU12" s="16">
        <v>1.9121501373973102E-2</v>
      </c>
      <c r="AV12" s="16">
        <v>2.4826447726773501E-2</v>
      </c>
      <c r="AW12" s="16"/>
      <c r="AX12" s="16">
        <v>2.1675406916020101E-2</v>
      </c>
      <c r="AY12" s="16">
        <v>2.1811705135783802E-2</v>
      </c>
      <c r="AZ12" s="16"/>
      <c r="BA12" s="16">
        <v>2.7932753822421701E-2</v>
      </c>
      <c r="BB12" s="16">
        <v>2.7741953007962099E-2</v>
      </c>
      <c r="BC12" s="16"/>
      <c r="BD12" s="16">
        <v>2.19026314589762E-2</v>
      </c>
      <c r="BE12" s="16">
        <v>2.0393220977251301E-2</v>
      </c>
    </row>
    <row r="13" spans="2:57" x14ac:dyDescent="0.35">
      <c r="B13" s="19" t="s">
        <v>679</v>
      </c>
      <c r="C13" s="16">
        <v>2.1334238847397002E-2</v>
      </c>
      <c r="D13" s="16">
        <v>1.6162125726579799E-2</v>
      </c>
      <c r="E13" s="16">
        <v>2.6442357534620899E-2</v>
      </c>
      <c r="F13" s="16"/>
      <c r="G13" s="16">
        <v>2.4969276893949299E-2</v>
      </c>
      <c r="H13" s="16">
        <v>3.0053864076951702E-2</v>
      </c>
      <c r="I13" s="16">
        <v>1.6669195733814601E-2</v>
      </c>
      <c r="J13" s="16">
        <v>3.4320646954069903E-2</v>
      </c>
      <c r="K13" s="16">
        <v>1.41092601374718E-2</v>
      </c>
      <c r="L13" s="16">
        <v>1.13651200410699E-2</v>
      </c>
      <c r="M13" s="16"/>
      <c r="N13" s="16">
        <v>1.86258404679919E-2</v>
      </c>
      <c r="O13" s="16">
        <v>2.37962989268676E-2</v>
      </c>
      <c r="P13" s="16">
        <v>2.11300434701099E-2</v>
      </c>
      <c r="Q13" s="16">
        <v>2.1450030244301099E-2</v>
      </c>
      <c r="R13" s="16"/>
      <c r="S13" s="16">
        <v>1.68679244317138E-2</v>
      </c>
      <c r="T13" s="16">
        <v>2.8290782021165198E-2</v>
      </c>
      <c r="U13" s="16"/>
      <c r="V13" s="16">
        <v>2.8485156209700099E-2</v>
      </c>
      <c r="W13" s="16">
        <v>2.2909637405820499E-2</v>
      </c>
      <c r="X13" s="16">
        <v>1.41574951752224E-2</v>
      </c>
      <c r="Y13" s="16">
        <v>1.55568357585596E-2</v>
      </c>
      <c r="Z13" s="16"/>
      <c r="AA13" s="16">
        <v>3.5808752603738399E-2</v>
      </c>
      <c r="AB13" s="16">
        <v>1.32288587055731E-2</v>
      </c>
      <c r="AC13" s="16">
        <v>2.6296495985163201E-2</v>
      </c>
      <c r="AD13" s="16">
        <v>3.0433673252527201E-3</v>
      </c>
      <c r="AE13" s="16">
        <v>0</v>
      </c>
      <c r="AF13" s="16">
        <v>5.8794869659114499E-2</v>
      </c>
      <c r="AG13" s="16"/>
      <c r="AH13" s="16">
        <v>1.5642188466319599E-2</v>
      </c>
      <c r="AI13" s="16">
        <v>3.0253741358373901E-2</v>
      </c>
      <c r="AJ13" s="16"/>
      <c r="AK13" s="16">
        <v>2.3849501024254999E-2</v>
      </c>
      <c r="AL13" s="16">
        <v>2.0170333499494101E-2</v>
      </c>
      <c r="AM13" s="16"/>
      <c r="AN13" s="16">
        <v>1.1222604827710699E-2</v>
      </c>
      <c r="AO13" s="16">
        <v>2.6127201303045001E-2</v>
      </c>
      <c r="AP13" s="16"/>
      <c r="AQ13" s="16">
        <v>2.9207516461734E-3</v>
      </c>
      <c r="AR13" s="16">
        <v>2.8551996539655601E-2</v>
      </c>
      <c r="AS13" s="16">
        <v>2.7853704537549099E-2</v>
      </c>
      <c r="AT13" s="16"/>
      <c r="AU13" s="16">
        <v>1.8130514761660901E-2</v>
      </c>
      <c r="AV13" s="16">
        <v>2.5478559250487899E-2</v>
      </c>
      <c r="AW13" s="16"/>
      <c r="AX13" s="16">
        <v>1.4606242567068601E-2</v>
      </c>
      <c r="AY13" s="16">
        <v>5.19955059153809E-2</v>
      </c>
      <c r="AZ13" s="16"/>
      <c r="BA13" s="16">
        <v>2.0250922921805501E-2</v>
      </c>
      <c r="BB13" s="16">
        <v>1.5917467268115101E-2</v>
      </c>
      <c r="BC13" s="16"/>
      <c r="BD13" s="16">
        <v>6.4601172195283899E-3</v>
      </c>
      <c r="BE13" s="16">
        <v>4.1105553960430898E-2</v>
      </c>
    </row>
    <row r="14" spans="2:57" x14ac:dyDescent="0.35">
      <c r="B14" s="19" t="s">
        <v>220</v>
      </c>
      <c r="C14" s="16">
        <v>0.100297376018272</v>
      </c>
      <c r="D14" s="16">
        <v>6.3326489550328505E-2</v>
      </c>
      <c r="E14" s="16">
        <v>0.13403615709726899</v>
      </c>
      <c r="F14" s="16"/>
      <c r="G14" s="16">
        <v>0.103599637252115</v>
      </c>
      <c r="H14" s="16">
        <v>8.1491842064472006E-2</v>
      </c>
      <c r="I14" s="16">
        <v>8.24299943914025E-2</v>
      </c>
      <c r="J14" s="16">
        <v>7.5934430105922199E-2</v>
      </c>
      <c r="K14" s="16">
        <v>0.123806306003915</v>
      </c>
      <c r="L14" s="16">
        <v>0.12798034368603001</v>
      </c>
      <c r="M14" s="16"/>
      <c r="N14" s="16">
        <v>6.3504030203154899E-2</v>
      </c>
      <c r="O14" s="16">
        <v>0.100865508336004</v>
      </c>
      <c r="P14" s="16">
        <v>0.108348727041371</v>
      </c>
      <c r="Q14" s="16">
        <v>0.113122239338373</v>
      </c>
      <c r="R14" s="16"/>
      <c r="S14" s="16">
        <v>0.10724137707697599</v>
      </c>
      <c r="T14" s="16">
        <v>8.5184004833814594E-2</v>
      </c>
      <c r="U14" s="16"/>
      <c r="V14" s="16">
        <v>0.19177771196693899</v>
      </c>
      <c r="W14" s="16">
        <v>7.4264574392886695E-2</v>
      </c>
      <c r="X14" s="16">
        <v>6.0577882584653103E-2</v>
      </c>
      <c r="Y14" s="16">
        <v>6.7133815347190498E-2</v>
      </c>
      <c r="Z14" s="16"/>
      <c r="AA14" s="16">
        <v>0.145865647587574</v>
      </c>
      <c r="AB14" s="16">
        <v>0.128656621465226</v>
      </c>
      <c r="AC14" s="16">
        <v>9.0013630791205501E-2</v>
      </c>
      <c r="AD14" s="16">
        <v>5.03829290898343E-2</v>
      </c>
      <c r="AE14" s="16">
        <v>1.0380468007561299E-2</v>
      </c>
      <c r="AF14" s="16">
        <v>0</v>
      </c>
      <c r="AG14" s="16"/>
      <c r="AH14" s="16">
        <v>6.63835784249273E-2</v>
      </c>
      <c r="AI14" s="16">
        <v>6.3360037277615203E-2</v>
      </c>
      <c r="AJ14" s="16"/>
      <c r="AK14" s="16">
        <v>5.6945013676113897E-2</v>
      </c>
      <c r="AL14" s="16">
        <v>8.2105993164291693E-2</v>
      </c>
      <c r="AM14" s="16"/>
      <c r="AN14" s="16">
        <v>7.5143160547872206E-2</v>
      </c>
      <c r="AO14" s="16">
        <v>5.8777090367500603E-2</v>
      </c>
      <c r="AP14" s="16"/>
      <c r="AQ14" s="16">
        <v>8.8483150511004E-2</v>
      </c>
      <c r="AR14" s="16">
        <v>9.4479370625358605E-2</v>
      </c>
      <c r="AS14" s="16">
        <v>4.5465333371896198E-2</v>
      </c>
      <c r="AT14" s="16"/>
      <c r="AU14" s="16">
        <v>8.37297543735291E-2</v>
      </c>
      <c r="AV14" s="16">
        <v>0.11170015072282</v>
      </c>
      <c r="AW14" s="16"/>
      <c r="AX14" s="16">
        <v>6.4329847018508496E-2</v>
      </c>
      <c r="AY14" s="16">
        <v>0.182463006952259</v>
      </c>
      <c r="AZ14" s="16"/>
      <c r="BA14" s="16">
        <v>3.3715572860560601E-2</v>
      </c>
      <c r="BB14" s="16">
        <v>0</v>
      </c>
      <c r="BC14" s="16"/>
      <c r="BD14" s="16">
        <v>5.0455742429863101E-2</v>
      </c>
      <c r="BE14" s="16">
        <v>4.0045603437339698E-2</v>
      </c>
    </row>
    <row r="15" spans="2:57" x14ac:dyDescent="0.35">
      <c r="B15" s="19" t="s">
        <v>680</v>
      </c>
      <c r="C15" s="22">
        <v>0.70467971162585497</v>
      </c>
      <c r="D15" s="22">
        <v>0.76980050568736702</v>
      </c>
      <c r="E15" s="22">
        <v>0.64237467349442801</v>
      </c>
      <c r="F15" s="22"/>
      <c r="G15" s="22">
        <v>0.61115374842926595</v>
      </c>
      <c r="H15" s="22">
        <v>0.740404407308071</v>
      </c>
      <c r="I15" s="22">
        <v>0.71915274397555395</v>
      </c>
      <c r="J15" s="22">
        <v>0.66693211619306003</v>
      </c>
      <c r="K15" s="22">
        <v>0.72248309579903203</v>
      </c>
      <c r="L15" s="22">
        <v>0.73190154894114501</v>
      </c>
      <c r="M15" s="22"/>
      <c r="N15" s="22">
        <v>0.72492405836241602</v>
      </c>
      <c r="O15" s="22">
        <v>0.71104367546102498</v>
      </c>
      <c r="P15" s="22">
        <v>0.69285545678718397</v>
      </c>
      <c r="Q15" s="22">
        <v>0.70368469741397499</v>
      </c>
      <c r="R15" s="22"/>
      <c r="S15" s="22">
        <v>0.729164105758213</v>
      </c>
      <c r="T15" s="22">
        <v>0.673668314189943</v>
      </c>
      <c r="U15" s="22"/>
      <c r="V15" s="22">
        <v>0.59036164849799</v>
      </c>
      <c r="W15" s="22">
        <v>0.70106645470497397</v>
      </c>
      <c r="X15" s="22">
        <v>0.79867791500679397</v>
      </c>
      <c r="Y15" s="22">
        <v>0.75322279553000104</v>
      </c>
      <c r="Z15" s="22"/>
      <c r="AA15" s="22">
        <v>0.59281565607676801</v>
      </c>
      <c r="AB15" s="22">
        <v>0.67474860132282699</v>
      </c>
      <c r="AC15" s="22">
        <v>0.82692369018850598</v>
      </c>
      <c r="AD15" s="22">
        <v>0.77432162189463205</v>
      </c>
      <c r="AE15" s="22">
        <v>0.892427754078992</v>
      </c>
      <c r="AF15" s="22">
        <v>0.873062561526326</v>
      </c>
      <c r="AG15" s="22"/>
      <c r="AH15" s="22">
        <v>0.76720647158436295</v>
      </c>
      <c r="AI15" s="22">
        <v>0.72449342987239196</v>
      </c>
      <c r="AJ15" s="22"/>
      <c r="AK15" s="22">
        <v>0.737341264910506</v>
      </c>
      <c r="AL15" s="22">
        <v>0.72720472894695298</v>
      </c>
      <c r="AM15" s="22"/>
      <c r="AN15" s="22">
        <v>0.74949854019825701</v>
      </c>
      <c r="AO15" s="22">
        <v>0.76162849955900302</v>
      </c>
      <c r="AP15" s="22"/>
      <c r="AQ15" s="22">
        <v>0.80492032023132898</v>
      </c>
      <c r="AR15" s="22">
        <v>0.66732415406929002</v>
      </c>
      <c r="AS15" s="22">
        <v>0.75532976914795003</v>
      </c>
      <c r="AT15" s="22"/>
      <c r="AU15" s="22">
        <v>0.74410033169521905</v>
      </c>
      <c r="AV15" s="22">
        <v>0.66296563139252795</v>
      </c>
      <c r="AW15" s="22"/>
      <c r="AX15" s="22">
        <v>0.75967803109638299</v>
      </c>
      <c r="AY15" s="22">
        <v>0.56276627788370304</v>
      </c>
      <c r="AZ15" s="22"/>
      <c r="BA15" s="22">
        <v>0.77639996341014805</v>
      </c>
      <c r="BB15" s="22">
        <v>0.85854986623299201</v>
      </c>
      <c r="BC15" s="22"/>
      <c r="BD15" s="22">
        <v>0.76540582341681895</v>
      </c>
      <c r="BE15" s="22">
        <v>0.79169616134861498</v>
      </c>
    </row>
    <row r="16" spans="2:57" x14ac:dyDescent="0.35">
      <c r="B16" s="19" t="s">
        <v>681</v>
      </c>
      <c r="C16" s="22">
        <v>4.29028986464908E-2</v>
      </c>
      <c r="D16" s="22">
        <v>4.54998841713143E-2</v>
      </c>
      <c r="E16" s="22">
        <v>4.0857592304431797E-2</v>
      </c>
      <c r="F16" s="22"/>
      <c r="G16" s="22">
        <v>9.0998406422278105E-2</v>
      </c>
      <c r="H16" s="22">
        <v>3.0053864076951702E-2</v>
      </c>
      <c r="I16" s="22">
        <v>4.3952516168716302E-2</v>
      </c>
      <c r="J16" s="22">
        <v>5.7101924067308699E-2</v>
      </c>
      <c r="K16" s="22">
        <v>2.05710283482862E-2</v>
      </c>
      <c r="L16" s="22">
        <v>3.1997197290883697E-2</v>
      </c>
      <c r="M16" s="22"/>
      <c r="N16" s="22">
        <v>8.7334867919205306E-2</v>
      </c>
      <c r="O16" s="22">
        <v>3.9673312540378501E-2</v>
      </c>
      <c r="P16" s="22">
        <v>3.3968484993839101E-2</v>
      </c>
      <c r="Q16" s="22">
        <v>2.83646023447745E-2</v>
      </c>
      <c r="R16" s="22"/>
      <c r="S16" s="22">
        <v>4.1017207130599601E-2</v>
      </c>
      <c r="T16" s="22">
        <v>4.6178351683909803E-2</v>
      </c>
      <c r="U16" s="22"/>
      <c r="V16" s="22">
        <v>4.6496651809601698E-2</v>
      </c>
      <c r="W16" s="22">
        <v>4.6244414872113497E-2</v>
      </c>
      <c r="X16" s="22">
        <v>2.55872883282494E-2</v>
      </c>
      <c r="Y16" s="22">
        <v>0.112401919731853</v>
      </c>
      <c r="Z16" s="22"/>
      <c r="AA16" s="22">
        <v>6.0823439383100898E-2</v>
      </c>
      <c r="AB16" s="22">
        <v>3.8650337801278398E-2</v>
      </c>
      <c r="AC16" s="22">
        <v>3.3146311865255199E-2</v>
      </c>
      <c r="AD16" s="22">
        <v>2.1969767069840801E-2</v>
      </c>
      <c r="AE16" s="22">
        <v>1.47443881005789E-2</v>
      </c>
      <c r="AF16" s="22">
        <v>9.9544538759255105E-2</v>
      </c>
      <c r="AG16" s="22"/>
      <c r="AH16" s="22">
        <v>2.9458486712581899E-2</v>
      </c>
      <c r="AI16" s="22">
        <v>6.0938972035077997E-2</v>
      </c>
      <c r="AJ16" s="22"/>
      <c r="AK16" s="22">
        <v>3.98730814118506E-2</v>
      </c>
      <c r="AL16" s="22">
        <v>5.8075852635361101E-2</v>
      </c>
      <c r="AM16" s="22"/>
      <c r="AN16" s="22">
        <v>2.48402939468177E-2</v>
      </c>
      <c r="AO16" s="22">
        <v>5.0983235678996902E-2</v>
      </c>
      <c r="AP16" s="22"/>
      <c r="AQ16" s="22">
        <v>1.29238801916282E-2</v>
      </c>
      <c r="AR16" s="22">
        <v>5.3544736789652603E-2</v>
      </c>
      <c r="AS16" s="22">
        <v>5.1917933896814102E-2</v>
      </c>
      <c r="AT16" s="22"/>
      <c r="AU16" s="22">
        <v>3.7252016135634003E-2</v>
      </c>
      <c r="AV16" s="22">
        <v>5.0305006977261299E-2</v>
      </c>
      <c r="AW16" s="22"/>
      <c r="AX16" s="22">
        <v>3.62816494830887E-2</v>
      </c>
      <c r="AY16" s="22">
        <v>7.3807211051164695E-2</v>
      </c>
      <c r="AZ16" s="22"/>
      <c r="BA16" s="22">
        <v>4.8183676744227202E-2</v>
      </c>
      <c r="BB16" s="22">
        <v>4.36594202760772E-2</v>
      </c>
      <c r="BC16" s="22"/>
      <c r="BD16" s="22">
        <v>2.83627486785046E-2</v>
      </c>
      <c r="BE16" s="22">
        <v>6.1498774937682098E-2</v>
      </c>
    </row>
    <row r="17" spans="2:57" x14ac:dyDescent="0.35">
      <c r="B17" s="19" t="s">
        <v>96</v>
      </c>
      <c r="C17" s="23">
        <v>0.66177681297936397</v>
      </c>
      <c r="D17" s="23">
        <v>0.72430062151605301</v>
      </c>
      <c r="E17" s="23">
        <v>0.60151708118999603</v>
      </c>
      <c r="F17" s="23"/>
      <c r="G17" s="23">
        <v>0.52015534200698799</v>
      </c>
      <c r="H17" s="23">
        <v>0.71035054323111901</v>
      </c>
      <c r="I17" s="23">
        <v>0.67520022780683797</v>
      </c>
      <c r="J17" s="23">
        <v>0.60983019212575096</v>
      </c>
      <c r="K17" s="23">
        <v>0.70191206745074597</v>
      </c>
      <c r="L17" s="23">
        <v>0.69990435165026199</v>
      </c>
      <c r="M17" s="23"/>
      <c r="N17" s="23">
        <v>0.63758919044321005</v>
      </c>
      <c r="O17" s="23">
        <v>0.671370362920646</v>
      </c>
      <c r="P17" s="23">
        <v>0.65888697179334499</v>
      </c>
      <c r="Q17" s="23">
        <v>0.67532009506920099</v>
      </c>
      <c r="R17" s="23"/>
      <c r="S17" s="23">
        <v>0.68814689862761402</v>
      </c>
      <c r="T17" s="23">
        <v>0.62748996250603295</v>
      </c>
      <c r="U17" s="23"/>
      <c r="V17" s="23">
        <v>0.54386499668838895</v>
      </c>
      <c r="W17" s="23">
        <v>0.65482203983286102</v>
      </c>
      <c r="X17" s="23">
        <v>0.773090626678544</v>
      </c>
      <c r="Y17" s="23">
        <v>0.64082087579814795</v>
      </c>
      <c r="Z17" s="23"/>
      <c r="AA17" s="23">
        <v>0.53199221669366703</v>
      </c>
      <c r="AB17" s="23">
        <v>0.63609826352154897</v>
      </c>
      <c r="AC17" s="23">
        <v>0.79377737832325002</v>
      </c>
      <c r="AD17" s="23">
        <v>0.75235185482479106</v>
      </c>
      <c r="AE17" s="23">
        <v>0.87768336597841301</v>
      </c>
      <c r="AF17" s="23">
        <v>0.77351802276707105</v>
      </c>
      <c r="AG17" s="23"/>
      <c r="AH17" s="23">
        <v>0.73774798487178095</v>
      </c>
      <c r="AI17" s="23">
        <v>0.66355445783731404</v>
      </c>
      <c r="AJ17" s="23"/>
      <c r="AK17" s="23">
        <v>0.69746818349865602</v>
      </c>
      <c r="AL17" s="23">
        <v>0.66912887631159201</v>
      </c>
      <c r="AM17" s="23"/>
      <c r="AN17" s="23">
        <v>0.72465824625144004</v>
      </c>
      <c r="AO17" s="23">
        <v>0.71064526388000604</v>
      </c>
      <c r="AP17" s="23"/>
      <c r="AQ17" s="23">
        <v>0.79199644003970104</v>
      </c>
      <c r="AR17" s="23">
        <v>0.61377941727963703</v>
      </c>
      <c r="AS17" s="23">
        <v>0.70341183525113604</v>
      </c>
      <c r="AT17" s="23"/>
      <c r="AU17" s="23">
        <v>0.70684831555958505</v>
      </c>
      <c r="AV17" s="23">
        <v>0.61266062441526703</v>
      </c>
      <c r="AW17" s="23"/>
      <c r="AX17" s="23">
        <v>0.723396381613294</v>
      </c>
      <c r="AY17" s="23">
        <v>0.48895906683253898</v>
      </c>
      <c r="AZ17" s="23"/>
      <c r="BA17" s="23">
        <v>0.72821628666592098</v>
      </c>
      <c r="BB17" s="23">
        <v>0.81489044595691495</v>
      </c>
      <c r="BC17" s="23"/>
      <c r="BD17" s="23">
        <v>0.73704307473831498</v>
      </c>
      <c r="BE17" s="23">
        <v>0.73019738641093301</v>
      </c>
    </row>
    <row r="18" spans="2:57" x14ac:dyDescent="0.35">
      <c r="B18" s="21"/>
    </row>
    <row r="19" spans="2:57" x14ac:dyDescent="0.35">
      <c r="B19" t="s">
        <v>874</v>
      </c>
    </row>
    <row r="20" spans="2:57" x14ac:dyDescent="0.35">
      <c r="B20" t="s">
        <v>526</v>
      </c>
    </row>
    <row r="22" spans="2:57" x14ac:dyDescent="0.35">
      <c r="B22"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500-000000000000}">
  <dimension ref="B2:BE22"/>
  <sheetViews>
    <sheetView showGridLines="0" topLeftCell="A8"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683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675</v>
      </c>
      <c r="C9" s="16">
        <v>0.40167112220083101</v>
      </c>
      <c r="D9" s="16">
        <v>0.42289209865562699</v>
      </c>
      <c r="E9" s="16">
        <v>0.380892698085041</v>
      </c>
      <c r="F9" s="16"/>
      <c r="G9" s="16">
        <v>0.31894290331396702</v>
      </c>
      <c r="H9" s="16">
        <v>0.44380478948934998</v>
      </c>
      <c r="I9" s="16">
        <v>0.41839108327534602</v>
      </c>
      <c r="J9" s="16">
        <v>0.36751890604280102</v>
      </c>
      <c r="K9" s="16">
        <v>0.38498688290451399</v>
      </c>
      <c r="L9" s="16">
        <v>0.43998125155745499</v>
      </c>
      <c r="M9" s="16"/>
      <c r="N9" s="16">
        <v>0.42925760262993001</v>
      </c>
      <c r="O9" s="16">
        <v>0.40614496591572602</v>
      </c>
      <c r="P9" s="16">
        <v>0.41422959809738102</v>
      </c>
      <c r="Q9" s="16">
        <v>0.357917948362869</v>
      </c>
      <c r="R9" s="16"/>
      <c r="S9" s="16">
        <v>0.40062297366529798</v>
      </c>
      <c r="T9" s="16">
        <v>0.40726358009834701</v>
      </c>
      <c r="U9" s="16"/>
      <c r="V9" s="16">
        <v>0.36449812347076899</v>
      </c>
      <c r="W9" s="16">
        <v>0.37862148281962898</v>
      </c>
      <c r="X9" s="16">
        <v>0.45147739326768499</v>
      </c>
      <c r="Y9" s="16">
        <v>0.47417603766106597</v>
      </c>
      <c r="Z9" s="16"/>
      <c r="AA9" s="16">
        <v>0.33078888100986098</v>
      </c>
      <c r="AB9" s="16">
        <v>0.38309829602603601</v>
      </c>
      <c r="AC9" s="16">
        <v>0.42203411725075002</v>
      </c>
      <c r="AD9" s="16">
        <v>0.446780445861506</v>
      </c>
      <c r="AE9" s="16">
        <v>0.55558021982318295</v>
      </c>
      <c r="AF9" s="16">
        <v>0.57903348817078204</v>
      </c>
      <c r="AG9" s="16"/>
      <c r="AH9" s="16">
        <v>0.446465116351624</v>
      </c>
      <c r="AI9" s="16">
        <v>0.40074033493222999</v>
      </c>
      <c r="AJ9" s="16"/>
      <c r="AK9" s="16">
        <v>0.43109820135827198</v>
      </c>
      <c r="AL9" s="16">
        <v>0.41788824253200302</v>
      </c>
      <c r="AM9" s="16"/>
      <c r="AN9" s="16">
        <v>0.43857037377389602</v>
      </c>
      <c r="AO9" s="16">
        <v>0.405762827246063</v>
      </c>
      <c r="AP9" s="16"/>
      <c r="AQ9" s="16">
        <v>0.50967913670633602</v>
      </c>
      <c r="AR9" s="16">
        <v>0.37452724683236599</v>
      </c>
      <c r="AS9" s="16">
        <v>0.413971466343662</v>
      </c>
      <c r="AT9" s="16"/>
      <c r="AU9" s="16">
        <v>0.422785306458063</v>
      </c>
      <c r="AV9" s="16">
        <v>0.37621122071789398</v>
      </c>
      <c r="AW9" s="16"/>
      <c r="AX9" s="16">
        <v>0.42826752747361801</v>
      </c>
      <c r="AY9" s="16">
        <v>0.35006250131127198</v>
      </c>
      <c r="AZ9" s="16"/>
      <c r="BA9" s="16">
        <v>0.46931235377856101</v>
      </c>
      <c r="BB9" s="16">
        <v>0.56570785708929405</v>
      </c>
      <c r="BC9" s="16"/>
      <c r="BD9" s="16">
        <v>0.42185575198533198</v>
      </c>
      <c r="BE9" s="16">
        <v>0.48266971369938599</v>
      </c>
    </row>
    <row r="10" spans="2:57" x14ac:dyDescent="0.35">
      <c r="B10" s="19" t="s">
        <v>676</v>
      </c>
      <c r="C10" s="16">
        <v>0.317730708571277</v>
      </c>
      <c r="D10" s="16">
        <v>0.329399926796349</v>
      </c>
      <c r="E10" s="16">
        <v>0.30689027318108097</v>
      </c>
      <c r="F10" s="16"/>
      <c r="G10" s="16">
        <v>0.32637327105078601</v>
      </c>
      <c r="H10" s="16">
        <v>0.27062011821933601</v>
      </c>
      <c r="I10" s="16">
        <v>0.26974184110842098</v>
      </c>
      <c r="J10" s="16">
        <v>0.33298486160428398</v>
      </c>
      <c r="K10" s="16">
        <v>0.34783920670440399</v>
      </c>
      <c r="L10" s="16">
        <v>0.35440111262576801</v>
      </c>
      <c r="M10" s="16"/>
      <c r="N10" s="16">
        <v>0.304281677935408</v>
      </c>
      <c r="O10" s="16">
        <v>0.33628518998673301</v>
      </c>
      <c r="P10" s="16">
        <v>0.31443622425989898</v>
      </c>
      <c r="Q10" s="16">
        <v>0.31645598195744101</v>
      </c>
      <c r="R10" s="16"/>
      <c r="S10" s="16">
        <v>0.35596067924982899</v>
      </c>
      <c r="T10" s="16">
        <v>0.26318025476641199</v>
      </c>
      <c r="U10" s="16"/>
      <c r="V10" s="16">
        <v>0.261823442264835</v>
      </c>
      <c r="W10" s="16">
        <v>0.32998578540401402</v>
      </c>
      <c r="X10" s="16">
        <v>0.34839564365797099</v>
      </c>
      <c r="Y10" s="16">
        <v>0.325586792713008</v>
      </c>
      <c r="Z10" s="16"/>
      <c r="AA10" s="16">
        <v>0.26698457216800903</v>
      </c>
      <c r="AB10" s="16">
        <v>0.35283444826079002</v>
      </c>
      <c r="AC10" s="16">
        <v>0.38773055422173303</v>
      </c>
      <c r="AD10" s="16">
        <v>0.35906832703119002</v>
      </c>
      <c r="AE10" s="16">
        <v>0.31087226766325099</v>
      </c>
      <c r="AF10" s="16">
        <v>0.26598877815308603</v>
      </c>
      <c r="AG10" s="16"/>
      <c r="AH10" s="16">
        <v>0.31737362256700502</v>
      </c>
      <c r="AI10" s="16">
        <v>0.35912453108947701</v>
      </c>
      <c r="AJ10" s="16"/>
      <c r="AK10" s="16">
        <v>0.30658152579466502</v>
      </c>
      <c r="AL10" s="16">
        <v>0.35483079449754901</v>
      </c>
      <c r="AM10" s="16"/>
      <c r="AN10" s="16">
        <v>0.31532170592470099</v>
      </c>
      <c r="AO10" s="16">
        <v>0.375478556135798</v>
      </c>
      <c r="AP10" s="16"/>
      <c r="AQ10" s="16">
        <v>0.28395628273794998</v>
      </c>
      <c r="AR10" s="16">
        <v>0.30118441206820301</v>
      </c>
      <c r="AS10" s="16">
        <v>0.39195222058219997</v>
      </c>
      <c r="AT10" s="16"/>
      <c r="AU10" s="16">
        <v>0.33718655163947298</v>
      </c>
      <c r="AV10" s="16">
        <v>0.30038076896726401</v>
      </c>
      <c r="AW10" s="16"/>
      <c r="AX10" s="16">
        <v>0.33650105669411901</v>
      </c>
      <c r="AY10" s="16">
        <v>0.28997327590786498</v>
      </c>
      <c r="AZ10" s="16"/>
      <c r="BA10" s="16">
        <v>0.351533186748334</v>
      </c>
      <c r="BB10" s="16">
        <v>0.27260154335244302</v>
      </c>
      <c r="BC10" s="16"/>
      <c r="BD10" s="16">
        <v>0.35273791033810897</v>
      </c>
      <c r="BE10" s="16">
        <v>0.34604530641776698</v>
      </c>
    </row>
    <row r="11" spans="2:57" x14ac:dyDescent="0.35">
      <c r="B11" s="19" t="s">
        <v>677</v>
      </c>
      <c r="C11" s="16">
        <v>0.15459877361483301</v>
      </c>
      <c r="D11" s="16">
        <v>0.15269987529605999</v>
      </c>
      <c r="E11" s="16">
        <v>0.15789638527183</v>
      </c>
      <c r="F11" s="16"/>
      <c r="G11" s="16">
        <v>0.20892529190475501</v>
      </c>
      <c r="H11" s="16">
        <v>0.15161765716671599</v>
      </c>
      <c r="I11" s="16">
        <v>0.162174145936893</v>
      </c>
      <c r="J11" s="16">
        <v>0.20306748947662701</v>
      </c>
      <c r="K11" s="16">
        <v>0.12756403124987101</v>
      </c>
      <c r="L11" s="16">
        <v>0.104503692353831</v>
      </c>
      <c r="M11" s="16"/>
      <c r="N11" s="16">
        <v>0.15996787279285299</v>
      </c>
      <c r="O11" s="16">
        <v>0.13194783514987499</v>
      </c>
      <c r="P11" s="16">
        <v>0.16241690394781799</v>
      </c>
      <c r="Q11" s="16">
        <v>0.15794074556094301</v>
      </c>
      <c r="R11" s="16"/>
      <c r="S11" s="16">
        <v>0.116088554127237</v>
      </c>
      <c r="T11" s="16">
        <v>0.21101263597626599</v>
      </c>
      <c r="U11" s="16"/>
      <c r="V11" s="16">
        <v>0.150007562006748</v>
      </c>
      <c r="W11" s="16">
        <v>0.18469896119080401</v>
      </c>
      <c r="X11" s="16">
        <v>0.12780275472163899</v>
      </c>
      <c r="Y11" s="16">
        <v>0.10546594987484099</v>
      </c>
      <c r="Z11" s="16"/>
      <c r="AA11" s="16">
        <v>0.23041747344900301</v>
      </c>
      <c r="AB11" s="16">
        <v>0.10821808489121</v>
      </c>
      <c r="AC11" s="16">
        <v>8.2770284263336394E-2</v>
      </c>
      <c r="AD11" s="16">
        <v>0.125360437878379</v>
      </c>
      <c r="AE11" s="16">
        <v>0.100396103940186</v>
      </c>
      <c r="AF11" s="16">
        <v>5.5497521797926101E-2</v>
      </c>
      <c r="AG11" s="16"/>
      <c r="AH11" s="16">
        <v>0.164713939539298</v>
      </c>
      <c r="AI11" s="16">
        <v>0.12154911934877</v>
      </c>
      <c r="AJ11" s="16"/>
      <c r="AK11" s="16">
        <v>0.19282491153659201</v>
      </c>
      <c r="AL11" s="16">
        <v>9.8436683391222704E-2</v>
      </c>
      <c r="AM11" s="16"/>
      <c r="AN11" s="16">
        <v>0.17721189560973899</v>
      </c>
      <c r="AO11" s="16">
        <v>0.102272772292146</v>
      </c>
      <c r="AP11" s="16"/>
      <c r="AQ11" s="16">
        <v>0.123276727060324</v>
      </c>
      <c r="AR11" s="16">
        <v>0.20731682341493601</v>
      </c>
      <c r="AS11" s="16">
        <v>0.105879404318416</v>
      </c>
      <c r="AT11" s="16"/>
      <c r="AU11" s="16">
        <v>0.14029993565433899</v>
      </c>
      <c r="AV11" s="16">
        <v>0.174133554507582</v>
      </c>
      <c r="AW11" s="16"/>
      <c r="AX11" s="16">
        <v>0.14303106768337201</v>
      </c>
      <c r="AY11" s="16">
        <v>0.16495397038166101</v>
      </c>
      <c r="AZ11" s="16"/>
      <c r="BA11" s="16">
        <v>0.116560744268233</v>
      </c>
      <c r="BB11" s="16">
        <v>9.03598849081899E-2</v>
      </c>
      <c r="BC11" s="16"/>
      <c r="BD11" s="16">
        <v>0.152674043744293</v>
      </c>
      <c r="BE11" s="16">
        <v>9.7989809201353306E-2</v>
      </c>
    </row>
    <row r="12" spans="2:57" x14ac:dyDescent="0.35">
      <c r="B12" s="19" t="s">
        <v>678</v>
      </c>
      <c r="C12" s="16">
        <v>1.9508574732437899E-2</v>
      </c>
      <c r="D12" s="16">
        <v>1.6930596727946001E-2</v>
      </c>
      <c r="E12" s="16">
        <v>2.2140654797693001E-2</v>
      </c>
      <c r="F12" s="16"/>
      <c r="G12" s="16">
        <v>1.6694205448631001E-2</v>
      </c>
      <c r="H12" s="16">
        <v>1.88054466978433E-2</v>
      </c>
      <c r="I12" s="16">
        <v>2.8934526977091399E-2</v>
      </c>
      <c r="J12" s="16">
        <v>2.28296373682269E-2</v>
      </c>
      <c r="K12" s="16">
        <v>2.3771320125473099E-2</v>
      </c>
      <c r="L12" s="16">
        <v>8.55473229013088E-3</v>
      </c>
      <c r="M12" s="16"/>
      <c r="N12" s="16">
        <v>2.0028690779263999E-2</v>
      </c>
      <c r="O12" s="16">
        <v>2.6278364774744101E-2</v>
      </c>
      <c r="P12" s="16">
        <v>1.7138143044426901E-2</v>
      </c>
      <c r="Q12" s="16">
        <v>1.7047942677877299E-2</v>
      </c>
      <c r="R12" s="16"/>
      <c r="S12" s="16">
        <v>2.5980303643698799E-2</v>
      </c>
      <c r="T12" s="16">
        <v>8.8539247997094402E-3</v>
      </c>
      <c r="U12" s="16"/>
      <c r="V12" s="16">
        <v>3.4379063217336199E-2</v>
      </c>
      <c r="W12" s="16">
        <v>1.50596700977309E-2</v>
      </c>
      <c r="X12" s="16">
        <v>1.34081492283526E-2</v>
      </c>
      <c r="Y12" s="16">
        <v>1.3543004210782699E-2</v>
      </c>
      <c r="Z12" s="16"/>
      <c r="AA12" s="16">
        <v>1.7494288947165999E-2</v>
      </c>
      <c r="AB12" s="16">
        <v>2.99195155528371E-2</v>
      </c>
      <c r="AC12" s="16">
        <v>6.8498158800920396E-3</v>
      </c>
      <c r="AD12" s="16">
        <v>1.9632687694067501E-2</v>
      </c>
      <c r="AE12" s="16">
        <v>1.41988388208933E-2</v>
      </c>
      <c r="AF12" s="16">
        <v>3.9410279013149398E-2</v>
      </c>
      <c r="AG12" s="16"/>
      <c r="AH12" s="16">
        <v>7.0948385879413701E-3</v>
      </c>
      <c r="AI12" s="16">
        <v>3.3938245970191301E-2</v>
      </c>
      <c r="AJ12" s="16"/>
      <c r="AK12" s="16">
        <v>6.57778322565336E-3</v>
      </c>
      <c r="AL12" s="16">
        <v>2.95939109639182E-2</v>
      </c>
      <c r="AM12" s="16"/>
      <c r="AN12" s="16">
        <v>9.7141358775611197E-3</v>
      </c>
      <c r="AO12" s="16">
        <v>3.3968032885180098E-2</v>
      </c>
      <c r="AP12" s="16"/>
      <c r="AQ12" s="16">
        <v>2.48526207557387E-2</v>
      </c>
      <c r="AR12" s="16">
        <v>1.27468826380298E-2</v>
      </c>
      <c r="AS12" s="16">
        <v>2.3053210311411301E-2</v>
      </c>
      <c r="AT12" s="16"/>
      <c r="AU12" s="16">
        <v>1.96669828403374E-2</v>
      </c>
      <c r="AV12" s="16">
        <v>1.9663079732413401E-2</v>
      </c>
      <c r="AW12" s="16"/>
      <c r="AX12" s="16">
        <v>2.0754709738900898E-2</v>
      </c>
      <c r="AY12" s="16">
        <v>1.8267123540429E-2</v>
      </c>
      <c r="AZ12" s="16"/>
      <c r="BA12" s="16">
        <v>1.7567010307287599E-2</v>
      </c>
      <c r="BB12" s="16">
        <v>1.52424972945678E-2</v>
      </c>
      <c r="BC12" s="16"/>
      <c r="BD12" s="16">
        <v>2.2172063398339398E-2</v>
      </c>
      <c r="BE12" s="16">
        <v>2.1970332424603899E-2</v>
      </c>
    </row>
    <row r="13" spans="2:57" x14ac:dyDescent="0.35">
      <c r="B13" s="19" t="s">
        <v>679</v>
      </c>
      <c r="C13" s="16">
        <v>2.8658679735943101E-2</v>
      </c>
      <c r="D13" s="16">
        <v>3.35182171661998E-2</v>
      </c>
      <c r="E13" s="16">
        <v>2.43312219456196E-2</v>
      </c>
      <c r="F13" s="16"/>
      <c r="G13" s="16">
        <v>4.2934022387742299E-2</v>
      </c>
      <c r="H13" s="16">
        <v>2.5900368769666799E-2</v>
      </c>
      <c r="I13" s="16">
        <v>6.1560790680136201E-2</v>
      </c>
      <c r="J13" s="16">
        <v>1.56361231696053E-2</v>
      </c>
      <c r="K13" s="16">
        <v>2.7229225370219101E-2</v>
      </c>
      <c r="L13" s="16">
        <v>8.2127135344334506E-3</v>
      </c>
      <c r="M13" s="16"/>
      <c r="N13" s="16">
        <v>2.3318549583594899E-2</v>
      </c>
      <c r="O13" s="16">
        <v>1.43275032878002E-2</v>
      </c>
      <c r="P13" s="16">
        <v>1.17468002910642E-2</v>
      </c>
      <c r="Q13" s="16">
        <v>7.2118282635957598E-2</v>
      </c>
      <c r="R13" s="16"/>
      <c r="S13" s="16">
        <v>1.7531427297192401E-2</v>
      </c>
      <c r="T13" s="16">
        <v>4.5745506895818598E-2</v>
      </c>
      <c r="U13" s="16"/>
      <c r="V13" s="16">
        <v>5.0944229673781601E-2</v>
      </c>
      <c r="W13" s="16">
        <v>2.0855949313999401E-2</v>
      </c>
      <c r="X13" s="16">
        <v>2.1758373535402199E-2</v>
      </c>
      <c r="Y13" s="16">
        <v>1.40944001931117E-2</v>
      </c>
      <c r="Z13" s="16"/>
      <c r="AA13" s="16">
        <v>4.1855779874686597E-2</v>
      </c>
      <c r="AB13" s="16">
        <v>2.1067024858269799E-2</v>
      </c>
      <c r="AC13" s="16">
        <v>1.8948906066841801E-2</v>
      </c>
      <c r="AD13" s="16">
        <v>2.2895407784725499E-2</v>
      </c>
      <c r="AE13" s="16">
        <v>1.37119907346072E-2</v>
      </c>
      <c r="AF13" s="16">
        <v>2.05344520006874E-2</v>
      </c>
      <c r="AG13" s="16"/>
      <c r="AH13" s="16">
        <v>2.6827052518647799E-2</v>
      </c>
      <c r="AI13" s="16">
        <v>3.2402840466242699E-2</v>
      </c>
      <c r="AJ13" s="16"/>
      <c r="AK13" s="16">
        <v>2.8825829994771599E-2</v>
      </c>
      <c r="AL13" s="16">
        <v>3.1208944499831599E-2</v>
      </c>
      <c r="AM13" s="16"/>
      <c r="AN13" s="16">
        <v>2.1704304078596501E-2</v>
      </c>
      <c r="AO13" s="16">
        <v>2.61247680124479E-2</v>
      </c>
      <c r="AP13" s="16"/>
      <c r="AQ13" s="16">
        <v>3.4574969756804901E-2</v>
      </c>
      <c r="AR13" s="16">
        <v>3.0635382328726E-2</v>
      </c>
      <c r="AS13" s="16">
        <v>2.8967875229672198E-2</v>
      </c>
      <c r="AT13" s="16"/>
      <c r="AU13" s="16">
        <v>2.52001201135502E-2</v>
      </c>
      <c r="AV13" s="16">
        <v>3.3231013980556001E-2</v>
      </c>
      <c r="AW13" s="16"/>
      <c r="AX13" s="16">
        <v>2.3800486170086399E-2</v>
      </c>
      <c r="AY13" s="16">
        <v>2.02592690864432E-2</v>
      </c>
      <c r="AZ13" s="16"/>
      <c r="BA13" s="16">
        <v>2.3711490958952301E-2</v>
      </c>
      <c r="BB13" s="16">
        <v>3.0600504095684398E-2</v>
      </c>
      <c r="BC13" s="16"/>
      <c r="BD13" s="16">
        <v>2.5605768967238499E-2</v>
      </c>
      <c r="BE13" s="16">
        <v>2.8454385877964099E-2</v>
      </c>
    </row>
    <row r="14" spans="2:57" x14ac:dyDescent="0.35">
      <c r="B14" s="19" t="s">
        <v>220</v>
      </c>
      <c r="C14" s="16">
        <v>7.7832141144677805E-2</v>
      </c>
      <c r="D14" s="16">
        <v>4.4559285357817301E-2</v>
      </c>
      <c r="E14" s="16">
        <v>0.107848766718735</v>
      </c>
      <c r="F14" s="16"/>
      <c r="G14" s="16">
        <v>8.6130305894119602E-2</v>
      </c>
      <c r="H14" s="16">
        <v>8.9251619657087902E-2</v>
      </c>
      <c r="I14" s="16">
        <v>5.9197612022112399E-2</v>
      </c>
      <c r="J14" s="16">
        <v>5.7962982338456502E-2</v>
      </c>
      <c r="K14" s="16">
        <v>8.8609333645518901E-2</v>
      </c>
      <c r="L14" s="16">
        <v>8.4346497638381895E-2</v>
      </c>
      <c r="M14" s="16"/>
      <c r="N14" s="16">
        <v>6.3145606278950106E-2</v>
      </c>
      <c r="O14" s="16">
        <v>8.5016140885122299E-2</v>
      </c>
      <c r="P14" s="16">
        <v>8.0032330359411194E-2</v>
      </c>
      <c r="Q14" s="16">
        <v>7.8519098804911994E-2</v>
      </c>
      <c r="R14" s="16"/>
      <c r="S14" s="16">
        <v>8.3816062016745504E-2</v>
      </c>
      <c r="T14" s="16">
        <v>6.3944097463446897E-2</v>
      </c>
      <c r="U14" s="16"/>
      <c r="V14" s="16">
        <v>0.13834757936653</v>
      </c>
      <c r="W14" s="16">
        <v>7.0778151173821899E-2</v>
      </c>
      <c r="X14" s="16">
        <v>3.7157685588949697E-2</v>
      </c>
      <c r="Y14" s="16">
        <v>6.7133815347190498E-2</v>
      </c>
      <c r="Z14" s="16"/>
      <c r="AA14" s="16">
        <v>0.112459004551275</v>
      </c>
      <c r="AB14" s="16">
        <v>0.104862630410857</v>
      </c>
      <c r="AC14" s="16">
        <v>8.1666322317246798E-2</v>
      </c>
      <c r="AD14" s="16">
        <v>2.6262693750132599E-2</v>
      </c>
      <c r="AE14" s="16">
        <v>5.2405790178799696E-3</v>
      </c>
      <c r="AF14" s="16">
        <v>3.9535480864368297E-2</v>
      </c>
      <c r="AG14" s="16"/>
      <c r="AH14" s="16">
        <v>3.7525430435484702E-2</v>
      </c>
      <c r="AI14" s="16">
        <v>5.2244928193089298E-2</v>
      </c>
      <c r="AJ14" s="16"/>
      <c r="AK14" s="16">
        <v>3.4091748090046101E-2</v>
      </c>
      <c r="AL14" s="16">
        <v>6.8041424115475396E-2</v>
      </c>
      <c r="AM14" s="16"/>
      <c r="AN14" s="16">
        <v>3.7477584735505901E-2</v>
      </c>
      <c r="AO14" s="16">
        <v>5.6393043428365597E-2</v>
      </c>
      <c r="AP14" s="16"/>
      <c r="AQ14" s="16">
        <v>2.3660262982846299E-2</v>
      </c>
      <c r="AR14" s="16">
        <v>7.358925271774E-2</v>
      </c>
      <c r="AS14" s="16">
        <v>3.6175823214638303E-2</v>
      </c>
      <c r="AT14" s="16"/>
      <c r="AU14" s="16">
        <v>5.4861103294237497E-2</v>
      </c>
      <c r="AV14" s="16">
        <v>9.6380362094289795E-2</v>
      </c>
      <c r="AW14" s="16"/>
      <c r="AX14" s="16">
        <v>4.7645152239903801E-2</v>
      </c>
      <c r="AY14" s="16">
        <v>0.15648385977233001</v>
      </c>
      <c r="AZ14" s="16"/>
      <c r="BA14" s="16">
        <v>2.13152139386312E-2</v>
      </c>
      <c r="BB14" s="16">
        <v>2.5487713259820601E-2</v>
      </c>
      <c r="BC14" s="16"/>
      <c r="BD14" s="16">
        <v>2.4954461566688301E-2</v>
      </c>
      <c r="BE14" s="16">
        <v>2.2870452378925699E-2</v>
      </c>
    </row>
    <row r="15" spans="2:57" x14ac:dyDescent="0.35">
      <c r="B15" s="19" t="s">
        <v>680</v>
      </c>
      <c r="C15" s="22">
        <v>0.71940183077210795</v>
      </c>
      <c r="D15" s="22">
        <v>0.75229202545197604</v>
      </c>
      <c r="E15" s="22">
        <v>0.68778297126612198</v>
      </c>
      <c r="F15" s="22"/>
      <c r="G15" s="22">
        <v>0.64531617436475197</v>
      </c>
      <c r="H15" s="22">
        <v>0.71442490770868605</v>
      </c>
      <c r="I15" s="22">
        <v>0.68813292438376705</v>
      </c>
      <c r="J15" s="22">
        <v>0.700503767647085</v>
      </c>
      <c r="K15" s="22">
        <v>0.73282608960891804</v>
      </c>
      <c r="L15" s="22">
        <v>0.79438236418322306</v>
      </c>
      <c r="M15" s="22"/>
      <c r="N15" s="22">
        <v>0.73353928056533801</v>
      </c>
      <c r="O15" s="22">
        <v>0.74243015590245898</v>
      </c>
      <c r="P15" s="22">
        <v>0.72866582235727895</v>
      </c>
      <c r="Q15" s="22">
        <v>0.67437393032031001</v>
      </c>
      <c r="R15" s="22"/>
      <c r="S15" s="22">
        <v>0.75658365291512697</v>
      </c>
      <c r="T15" s="22">
        <v>0.670443834864759</v>
      </c>
      <c r="U15" s="22"/>
      <c r="V15" s="22">
        <v>0.62632156573560405</v>
      </c>
      <c r="W15" s="22">
        <v>0.70860726822364395</v>
      </c>
      <c r="X15" s="22">
        <v>0.79987303692565603</v>
      </c>
      <c r="Y15" s="22">
        <v>0.79976283037407403</v>
      </c>
      <c r="Z15" s="22"/>
      <c r="AA15" s="22">
        <v>0.59777345317787001</v>
      </c>
      <c r="AB15" s="22">
        <v>0.73593274428682598</v>
      </c>
      <c r="AC15" s="22">
        <v>0.80976467147248299</v>
      </c>
      <c r="AD15" s="22">
        <v>0.80584877289269596</v>
      </c>
      <c r="AE15" s="22">
        <v>0.866452487486434</v>
      </c>
      <c r="AF15" s="22">
        <v>0.84502226632386901</v>
      </c>
      <c r="AG15" s="22"/>
      <c r="AH15" s="22">
        <v>0.76383873891862897</v>
      </c>
      <c r="AI15" s="22">
        <v>0.759864866021707</v>
      </c>
      <c r="AJ15" s="22"/>
      <c r="AK15" s="22">
        <v>0.73767972715293695</v>
      </c>
      <c r="AL15" s="22">
        <v>0.77271903702955202</v>
      </c>
      <c r="AM15" s="22"/>
      <c r="AN15" s="22">
        <v>0.75389207969859695</v>
      </c>
      <c r="AO15" s="22">
        <v>0.781241383381861</v>
      </c>
      <c r="AP15" s="22"/>
      <c r="AQ15" s="22">
        <v>0.79363541944428595</v>
      </c>
      <c r="AR15" s="22">
        <v>0.67571165890056795</v>
      </c>
      <c r="AS15" s="22">
        <v>0.80592368692586203</v>
      </c>
      <c r="AT15" s="22"/>
      <c r="AU15" s="22">
        <v>0.75997185809753598</v>
      </c>
      <c r="AV15" s="22">
        <v>0.67659198968515799</v>
      </c>
      <c r="AW15" s="22"/>
      <c r="AX15" s="22">
        <v>0.76476858416773696</v>
      </c>
      <c r="AY15" s="22">
        <v>0.64003577721913696</v>
      </c>
      <c r="AZ15" s="22"/>
      <c r="BA15" s="22">
        <v>0.82084554052689596</v>
      </c>
      <c r="BB15" s="22">
        <v>0.83830940044173696</v>
      </c>
      <c r="BC15" s="22"/>
      <c r="BD15" s="22">
        <v>0.77459366232344096</v>
      </c>
      <c r="BE15" s="22">
        <v>0.82871502011715303</v>
      </c>
    </row>
    <row r="16" spans="2:57" x14ac:dyDescent="0.35">
      <c r="B16" s="19" t="s">
        <v>681</v>
      </c>
      <c r="C16" s="22">
        <v>4.8167254468381E-2</v>
      </c>
      <c r="D16" s="22">
        <v>5.0448813894145801E-2</v>
      </c>
      <c r="E16" s="22">
        <v>4.6471876743312601E-2</v>
      </c>
      <c r="F16" s="22"/>
      <c r="G16" s="22">
        <v>5.9628227836373303E-2</v>
      </c>
      <c r="H16" s="22">
        <v>4.47058154675102E-2</v>
      </c>
      <c r="I16" s="22">
        <v>9.0495317657227597E-2</v>
      </c>
      <c r="J16" s="22">
        <v>3.8465760537832197E-2</v>
      </c>
      <c r="K16" s="22">
        <v>5.1000545495692197E-2</v>
      </c>
      <c r="L16" s="22">
        <v>1.6767445824564301E-2</v>
      </c>
      <c r="M16" s="22"/>
      <c r="N16" s="22">
        <v>4.3347240362858898E-2</v>
      </c>
      <c r="O16" s="22">
        <v>4.0605868062544299E-2</v>
      </c>
      <c r="P16" s="22">
        <v>2.88849433354911E-2</v>
      </c>
      <c r="Q16" s="22">
        <v>8.9166225313834793E-2</v>
      </c>
      <c r="R16" s="22"/>
      <c r="S16" s="22">
        <v>4.35117309408911E-2</v>
      </c>
      <c r="T16" s="22">
        <v>5.4599431695528E-2</v>
      </c>
      <c r="U16" s="22"/>
      <c r="V16" s="22">
        <v>8.53232928911178E-2</v>
      </c>
      <c r="W16" s="22">
        <v>3.5915619411730298E-2</v>
      </c>
      <c r="X16" s="22">
        <v>3.5166522763754898E-2</v>
      </c>
      <c r="Y16" s="22">
        <v>2.7637404403894401E-2</v>
      </c>
      <c r="Z16" s="22"/>
      <c r="AA16" s="22">
        <v>5.9350068821852599E-2</v>
      </c>
      <c r="AB16" s="22">
        <v>5.0986540411106902E-2</v>
      </c>
      <c r="AC16" s="22">
        <v>2.57987219469339E-2</v>
      </c>
      <c r="AD16" s="22">
        <v>4.2528095478793E-2</v>
      </c>
      <c r="AE16" s="22">
        <v>2.7910829555500501E-2</v>
      </c>
      <c r="AF16" s="22">
        <v>5.9944731013836801E-2</v>
      </c>
      <c r="AG16" s="22"/>
      <c r="AH16" s="22">
        <v>3.3921891106589198E-2</v>
      </c>
      <c r="AI16" s="22">
        <v>6.6341086436433994E-2</v>
      </c>
      <c r="AJ16" s="22"/>
      <c r="AK16" s="22">
        <v>3.5403613220424901E-2</v>
      </c>
      <c r="AL16" s="22">
        <v>6.0802855463749798E-2</v>
      </c>
      <c r="AM16" s="22"/>
      <c r="AN16" s="22">
        <v>3.1418439956157597E-2</v>
      </c>
      <c r="AO16" s="22">
        <v>6.0092800897628099E-2</v>
      </c>
      <c r="AP16" s="22"/>
      <c r="AQ16" s="22">
        <v>5.94275905125436E-2</v>
      </c>
      <c r="AR16" s="22">
        <v>4.3382264966755797E-2</v>
      </c>
      <c r="AS16" s="22">
        <v>5.2021085541083499E-2</v>
      </c>
      <c r="AT16" s="22"/>
      <c r="AU16" s="22">
        <v>4.48671029538876E-2</v>
      </c>
      <c r="AV16" s="22">
        <v>5.2894093712969402E-2</v>
      </c>
      <c r="AW16" s="22"/>
      <c r="AX16" s="22">
        <v>4.4555195908987301E-2</v>
      </c>
      <c r="AY16" s="22">
        <v>3.8526392626872102E-2</v>
      </c>
      <c r="AZ16" s="22"/>
      <c r="BA16" s="22">
        <v>4.12785012662399E-2</v>
      </c>
      <c r="BB16" s="22">
        <v>4.5843001390252103E-2</v>
      </c>
      <c r="BC16" s="22"/>
      <c r="BD16" s="22">
        <v>4.7777832365577901E-2</v>
      </c>
      <c r="BE16" s="22">
        <v>5.0424718302567999E-2</v>
      </c>
    </row>
    <row r="17" spans="2:57" x14ac:dyDescent="0.35">
      <c r="B17" s="19" t="s">
        <v>96</v>
      </c>
      <c r="C17" s="23">
        <v>0.67123457630372696</v>
      </c>
      <c r="D17" s="23">
        <v>0.70184321155783103</v>
      </c>
      <c r="E17" s="23">
        <v>0.64131109452280899</v>
      </c>
      <c r="F17" s="23"/>
      <c r="G17" s="23">
        <v>0.58568794652837897</v>
      </c>
      <c r="H17" s="23">
        <v>0.66971909224117598</v>
      </c>
      <c r="I17" s="23">
        <v>0.59763760672653998</v>
      </c>
      <c r="J17" s="23">
        <v>0.66203800710925298</v>
      </c>
      <c r="K17" s="23">
        <v>0.68182554411322605</v>
      </c>
      <c r="L17" s="23">
        <v>0.77761491835865904</v>
      </c>
      <c r="M17" s="23"/>
      <c r="N17" s="23">
        <v>0.69019204020247904</v>
      </c>
      <c r="O17" s="23">
        <v>0.70182428783991402</v>
      </c>
      <c r="P17" s="23">
        <v>0.69978087902178798</v>
      </c>
      <c r="Q17" s="23">
        <v>0.58520770500647501</v>
      </c>
      <c r="R17" s="23"/>
      <c r="S17" s="23">
        <v>0.71307192197423597</v>
      </c>
      <c r="T17" s="23">
        <v>0.61584440316923095</v>
      </c>
      <c r="U17" s="23"/>
      <c r="V17" s="23">
        <v>0.54099827284448698</v>
      </c>
      <c r="W17" s="23">
        <v>0.67269164881191301</v>
      </c>
      <c r="X17" s="23">
        <v>0.76470651416190105</v>
      </c>
      <c r="Y17" s="23">
        <v>0.77212542597017997</v>
      </c>
      <c r="Z17" s="23"/>
      <c r="AA17" s="23">
        <v>0.538423384356017</v>
      </c>
      <c r="AB17" s="23">
        <v>0.68494620387571903</v>
      </c>
      <c r="AC17" s="23">
        <v>0.78396594952554899</v>
      </c>
      <c r="AD17" s="23">
        <v>0.76332067741390297</v>
      </c>
      <c r="AE17" s="23">
        <v>0.83854165793093305</v>
      </c>
      <c r="AF17" s="23">
        <v>0.78507753531003199</v>
      </c>
      <c r="AG17" s="23"/>
      <c r="AH17" s="23">
        <v>0.72991684781203903</v>
      </c>
      <c r="AI17" s="23">
        <v>0.693523779585273</v>
      </c>
      <c r="AJ17" s="23"/>
      <c r="AK17" s="23">
        <v>0.70227611393251199</v>
      </c>
      <c r="AL17" s="23">
        <v>0.71191618156580205</v>
      </c>
      <c r="AM17" s="23"/>
      <c r="AN17" s="23">
        <v>0.72247363974243906</v>
      </c>
      <c r="AO17" s="23">
        <v>0.72114858248423297</v>
      </c>
      <c r="AP17" s="23"/>
      <c r="AQ17" s="23">
        <v>0.73420782893174197</v>
      </c>
      <c r="AR17" s="23">
        <v>0.63232939393381205</v>
      </c>
      <c r="AS17" s="23">
        <v>0.75390260138477905</v>
      </c>
      <c r="AT17" s="23"/>
      <c r="AU17" s="23">
        <v>0.71510475514364902</v>
      </c>
      <c r="AV17" s="23">
        <v>0.62369789597218905</v>
      </c>
      <c r="AW17" s="23"/>
      <c r="AX17" s="23">
        <v>0.72021338825874903</v>
      </c>
      <c r="AY17" s="23">
        <v>0.601509384592264</v>
      </c>
      <c r="AZ17" s="23"/>
      <c r="BA17" s="23">
        <v>0.77956703926065596</v>
      </c>
      <c r="BB17" s="23">
        <v>0.79246639905148497</v>
      </c>
      <c r="BC17" s="23"/>
      <c r="BD17" s="23">
        <v>0.72681582995786298</v>
      </c>
      <c r="BE17" s="23">
        <v>0.77829030181458503</v>
      </c>
    </row>
    <row r="18" spans="2:57" x14ac:dyDescent="0.35">
      <c r="B18" s="21"/>
    </row>
    <row r="19" spans="2:57" x14ac:dyDescent="0.35">
      <c r="B19" t="s">
        <v>874</v>
      </c>
    </row>
    <row r="20" spans="2:57" x14ac:dyDescent="0.35">
      <c r="B20" t="s">
        <v>526</v>
      </c>
    </row>
    <row r="22" spans="2:57" x14ac:dyDescent="0.35">
      <c r="B22"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600-000000000000}">
  <dimension ref="B2:B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684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685</v>
      </c>
      <c r="C9" s="16">
        <v>0.11842971240245299</v>
      </c>
      <c r="D9" s="16">
        <v>0.166009795139649</v>
      </c>
      <c r="E9" s="16">
        <v>7.4487787805750605E-2</v>
      </c>
      <c r="F9" s="16"/>
      <c r="G9" s="16">
        <v>0.132192000406918</v>
      </c>
      <c r="H9" s="16">
        <v>0.21058785657967699</v>
      </c>
      <c r="I9" s="16">
        <v>0.11866205328601</v>
      </c>
      <c r="J9" s="16">
        <v>0.12701651458904401</v>
      </c>
      <c r="K9" s="16">
        <v>3.9461505227813602E-2</v>
      </c>
      <c r="L9" s="16">
        <v>8.8280263382037094E-2</v>
      </c>
      <c r="M9" s="16"/>
      <c r="N9" s="16">
        <v>7.2823069311764202E-2</v>
      </c>
      <c r="O9" s="16">
        <v>7.1149470078432794E-2</v>
      </c>
      <c r="P9" s="16">
        <v>0.13633672025108801</v>
      </c>
      <c r="Q9" s="16">
        <v>0.16339242696013501</v>
      </c>
      <c r="R9" s="16"/>
      <c r="S9" s="16">
        <v>0.103979318503346</v>
      </c>
      <c r="T9" s="16">
        <v>0.14143024321997499</v>
      </c>
      <c r="U9" s="16"/>
      <c r="V9" s="16">
        <v>0.10148586273244101</v>
      </c>
      <c r="W9" s="16">
        <v>7.4226301148602902E-2</v>
      </c>
      <c r="X9" s="16">
        <v>0.15954152293786</v>
      </c>
      <c r="Y9" s="16">
        <v>0.31624011461083701</v>
      </c>
      <c r="Z9" s="16"/>
      <c r="AA9" s="16">
        <v>8.4269515817779098E-2</v>
      </c>
      <c r="AB9" s="16">
        <v>7.9507398457118406E-2</v>
      </c>
      <c r="AC9" s="16">
        <v>8.71833477838964E-2</v>
      </c>
      <c r="AD9" s="16">
        <v>0.14279032336749001</v>
      </c>
      <c r="AE9" s="16">
        <v>0.30081835100727999</v>
      </c>
      <c r="AF9" s="16">
        <v>0.174184186873339</v>
      </c>
      <c r="AG9" s="16"/>
      <c r="AH9" s="16">
        <v>0.147495134355663</v>
      </c>
      <c r="AI9" s="16">
        <v>0.121749965737879</v>
      </c>
      <c r="AJ9" s="16"/>
      <c r="AK9" s="16">
        <v>0.13934172330108399</v>
      </c>
      <c r="AL9" s="16">
        <v>0.12828148080310101</v>
      </c>
      <c r="AM9" s="16"/>
      <c r="AN9" s="16">
        <v>0.15817593901371299</v>
      </c>
      <c r="AO9" s="16">
        <v>0.134337811494286</v>
      </c>
      <c r="AP9" s="16"/>
      <c r="AQ9" s="16">
        <v>0.10469707151973499</v>
      </c>
      <c r="AR9" s="16">
        <v>8.4086978592275999E-2</v>
      </c>
      <c r="AS9" s="16">
        <v>0.19842436647442099</v>
      </c>
      <c r="AT9" s="16"/>
      <c r="AU9" s="16">
        <v>0.14262296947306899</v>
      </c>
      <c r="AV9" s="16">
        <v>9.2019375851357901E-2</v>
      </c>
      <c r="AW9" s="16"/>
      <c r="AX9" s="16">
        <v>0.13068678127273001</v>
      </c>
      <c r="AY9" s="16">
        <v>8.3487478464935094E-2</v>
      </c>
      <c r="AZ9" s="16"/>
      <c r="BA9" s="16">
        <v>0.180574873093342</v>
      </c>
      <c r="BB9" s="16">
        <v>0.140451901984709</v>
      </c>
      <c r="BC9" s="16"/>
      <c r="BD9" s="16">
        <v>0.15984198087424101</v>
      </c>
      <c r="BE9" s="16">
        <v>0.12773399022492199</v>
      </c>
    </row>
    <row r="10" spans="2:57" x14ac:dyDescent="0.35">
      <c r="B10" s="19" t="s">
        <v>686</v>
      </c>
      <c r="C10" s="16">
        <v>0.247954882857091</v>
      </c>
      <c r="D10" s="16">
        <v>0.302394010473789</v>
      </c>
      <c r="E10" s="16">
        <v>0.19262089301258301</v>
      </c>
      <c r="F10" s="16"/>
      <c r="G10" s="16">
        <v>0.26186313581516901</v>
      </c>
      <c r="H10" s="16">
        <v>0.24609507079352799</v>
      </c>
      <c r="I10" s="16">
        <v>0.32615307036751801</v>
      </c>
      <c r="J10" s="16">
        <v>0.17994108955609101</v>
      </c>
      <c r="K10" s="16">
        <v>0.23468361128571599</v>
      </c>
      <c r="L10" s="16">
        <v>0.24278573688480501</v>
      </c>
      <c r="M10" s="16"/>
      <c r="N10" s="16">
        <v>0.26855081408815001</v>
      </c>
      <c r="O10" s="16">
        <v>0.298567682688544</v>
      </c>
      <c r="P10" s="16">
        <v>0.22149678322629501</v>
      </c>
      <c r="Q10" s="16">
        <v>0.231670314914903</v>
      </c>
      <c r="R10" s="16"/>
      <c r="S10" s="16">
        <v>0.25681690055165202</v>
      </c>
      <c r="T10" s="16">
        <v>0.23597178504857899</v>
      </c>
      <c r="U10" s="16"/>
      <c r="V10" s="16">
        <v>0.15081198525443601</v>
      </c>
      <c r="W10" s="16">
        <v>0.26031595076681202</v>
      </c>
      <c r="X10" s="16">
        <v>0.31266255870621001</v>
      </c>
      <c r="Y10" s="16">
        <v>0.26018236672775502</v>
      </c>
      <c r="Z10" s="16"/>
      <c r="AA10" s="16">
        <v>0.20945793668623999</v>
      </c>
      <c r="AB10" s="16">
        <v>0.20840501979605899</v>
      </c>
      <c r="AC10" s="16">
        <v>0.23125881580798899</v>
      </c>
      <c r="AD10" s="16">
        <v>0.31986469223408998</v>
      </c>
      <c r="AE10" s="16">
        <v>0.29443027185530002</v>
      </c>
      <c r="AF10" s="16">
        <v>0.385079601636452</v>
      </c>
      <c r="AG10" s="16"/>
      <c r="AH10" s="16">
        <v>0.27731000598425398</v>
      </c>
      <c r="AI10" s="16">
        <v>0.29248996295031099</v>
      </c>
      <c r="AJ10" s="16"/>
      <c r="AK10" s="16">
        <v>0.26056145691447502</v>
      </c>
      <c r="AL10" s="16">
        <v>0.29499059659896298</v>
      </c>
      <c r="AM10" s="16"/>
      <c r="AN10" s="16">
        <v>0.28076978129879698</v>
      </c>
      <c r="AO10" s="16">
        <v>0.28895557664919702</v>
      </c>
      <c r="AP10" s="16"/>
      <c r="AQ10" s="16">
        <v>0.30696195632309198</v>
      </c>
      <c r="AR10" s="16">
        <v>0.205695327515864</v>
      </c>
      <c r="AS10" s="16">
        <v>0.30043259218409202</v>
      </c>
      <c r="AT10" s="16"/>
      <c r="AU10" s="16">
        <v>0.27154050561834803</v>
      </c>
      <c r="AV10" s="16">
        <v>0.22452377666540099</v>
      </c>
      <c r="AW10" s="16"/>
      <c r="AX10" s="16">
        <v>0.27307938528238401</v>
      </c>
      <c r="AY10" s="16">
        <v>0.172715469048557</v>
      </c>
      <c r="AZ10" s="16"/>
      <c r="BA10" s="16">
        <v>0.30347596924901599</v>
      </c>
      <c r="BB10" s="16">
        <v>0.32559690066333502</v>
      </c>
      <c r="BC10" s="16"/>
      <c r="BD10" s="16">
        <v>0.32929700967168002</v>
      </c>
      <c r="BE10" s="16">
        <v>0.24532683825302301</v>
      </c>
    </row>
    <row r="11" spans="2:57" x14ac:dyDescent="0.35">
      <c r="B11" s="19" t="s">
        <v>687</v>
      </c>
      <c r="C11" s="16">
        <v>0.23948428020783699</v>
      </c>
      <c r="D11" s="16">
        <v>0.25183536526132999</v>
      </c>
      <c r="E11" s="16">
        <v>0.23010037802297101</v>
      </c>
      <c r="F11" s="16"/>
      <c r="G11" s="16">
        <v>0.246466599530687</v>
      </c>
      <c r="H11" s="16">
        <v>0.26481112273129698</v>
      </c>
      <c r="I11" s="16">
        <v>0.21212196340959799</v>
      </c>
      <c r="J11" s="16">
        <v>0.228592791010893</v>
      </c>
      <c r="K11" s="16">
        <v>0.28411265204882702</v>
      </c>
      <c r="L11" s="16">
        <v>0.208290067266346</v>
      </c>
      <c r="M11" s="16"/>
      <c r="N11" s="16">
        <v>0.23466587670652</v>
      </c>
      <c r="O11" s="16">
        <v>0.26336638243170502</v>
      </c>
      <c r="P11" s="16">
        <v>0.20651371085704801</v>
      </c>
      <c r="Q11" s="16">
        <v>0.275079206275473</v>
      </c>
      <c r="R11" s="16"/>
      <c r="S11" s="16">
        <v>0.229918823224561</v>
      </c>
      <c r="T11" s="16">
        <v>0.253042668354161</v>
      </c>
      <c r="U11" s="16"/>
      <c r="V11" s="16">
        <v>0.26000065543696699</v>
      </c>
      <c r="W11" s="16">
        <v>0.25745873472583503</v>
      </c>
      <c r="X11" s="16">
        <v>0.21873302297168301</v>
      </c>
      <c r="Y11" s="16">
        <v>0.107577392189906</v>
      </c>
      <c r="Z11" s="16"/>
      <c r="AA11" s="16">
        <v>0.26498268244596501</v>
      </c>
      <c r="AB11" s="16">
        <v>0.23329496895476501</v>
      </c>
      <c r="AC11" s="16">
        <v>0.24425852679080501</v>
      </c>
      <c r="AD11" s="16">
        <v>0.234039445420857</v>
      </c>
      <c r="AE11" s="16">
        <v>0.16265546433745501</v>
      </c>
      <c r="AF11" s="16">
        <v>0.200413459850213</v>
      </c>
      <c r="AG11" s="16"/>
      <c r="AH11" s="16">
        <v>0.24016311091687401</v>
      </c>
      <c r="AI11" s="16">
        <v>0.192234580616121</v>
      </c>
      <c r="AJ11" s="16"/>
      <c r="AK11" s="16">
        <v>0.25095447703602503</v>
      </c>
      <c r="AL11" s="16">
        <v>0.15898299450110601</v>
      </c>
      <c r="AM11" s="16"/>
      <c r="AN11" s="16">
        <v>0.24478707503795699</v>
      </c>
      <c r="AO11" s="16">
        <v>0.19591937286087999</v>
      </c>
      <c r="AP11" s="16"/>
      <c r="AQ11" s="16">
        <v>0.26073584035390501</v>
      </c>
      <c r="AR11" s="16">
        <v>0.29459401647243599</v>
      </c>
      <c r="AS11" s="16">
        <v>0.14422640173815501</v>
      </c>
      <c r="AT11" s="16"/>
      <c r="AU11" s="16">
        <v>0.19799125916499999</v>
      </c>
      <c r="AV11" s="16">
        <v>0.28489083783320801</v>
      </c>
      <c r="AW11" s="16"/>
      <c r="AX11" s="16">
        <v>0.23362694416898699</v>
      </c>
      <c r="AY11" s="16">
        <v>0.225270635450836</v>
      </c>
      <c r="AZ11" s="16"/>
      <c r="BA11" s="16">
        <v>0.22163022170975699</v>
      </c>
      <c r="BB11" s="16">
        <v>0.18667061901595999</v>
      </c>
      <c r="BC11" s="16"/>
      <c r="BD11" s="16">
        <v>0.21043081894842999</v>
      </c>
      <c r="BE11" s="16">
        <v>0.237717572378394</v>
      </c>
    </row>
    <row r="12" spans="2:57" x14ac:dyDescent="0.35">
      <c r="B12" s="19" t="s">
        <v>688</v>
      </c>
      <c r="C12" s="16">
        <v>0.143082265643099</v>
      </c>
      <c r="D12" s="16">
        <v>0.118652946305184</v>
      </c>
      <c r="E12" s="16">
        <v>0.16761936459513799</v>
      </c>
      <c r="F12" s="16"/>
      <c r="G12" s="16">
        <v>9.5755863654798101E-2</v>
      </c>
      <c r="H12" s="16">
        <v>8.3793156249507006E-2</v>
      </c>
      <c r="I12" s="16">
        <v>0.13966175917054999</v>
      </c>
      <c r="J12" s="16">
        <v>0.172338517242977</v>
      </c>
      <c r="K12" s="16">
        <v>0.203303396609367</v>
      </c>
      <c r="L12" s="16">
        <v>0.15354559597197501</v>
      </c>
      <c r="M12" s="16"/>
      <c r="N12" s="16">
        <v>0.14959564139248899</v>
      </c>
      <c r="O12" s="16">
        <v>0.132094652576182</v>
      </c>
      <c r="P12" s="16">
        <v>0.17430583674147701</v>
      </c>
      <c r="Q12" s="16">
        <v>9.7851807607389402E-2</v>
      </c>
      <c r="R12" s="16"/>
      <c r="S12" s="16">
        <v>0.15275517064679101</v>
      </c>
      <c r="T12" s="16">
        <v>0.12990580896009499</v>
      </c>
      <c r="U12" s="16"/>
      <c r="V12" s="16">
        <v>0.12277112297878399</v>
      </c>
      <c r="W12" s="16">
        <v>0.16351795134806099</v>
      </c>
      <c r="X12" s="16">
        <v>0.132878224452042</v>
      </c>
      <c r="Y12" s="16">
        <v>0.15469941756446301</v>
      </c>
      <c r="Z12" s="16"/>
      <c r="AA12" s="16">
        <v>0.122295928544826</v>
      </c>
      <c r="AB12" s="16">
        <v>0.17053821717808901</v>
      </c>
      <c r="AC12" s="16">
        <v>0.173230083884437</v>
      </c>
      <c r="AD12" s="16">
        <v>0.15806180212736601</v>
      </c>
      <c r="AE12" s="16">
        <v>0.14496080702032399</v>
      </c>
      <c r="AF12" s="16">
        <v>4.0608770044738E-2</v>
      </c>
      <c r="AG12" s="16"/>
      <c r="AH12" s="16">
        <v>0.14792936434708701</v>
      </c>
      <c r="AI12" s="16">
        <v>0.158535039501666</v>
      </c>
      <c r="AJ12" s="16"/>
      <c r="AK12" s="16">
        <v>0.134562382841342</v>
      </c>
      <c r="AL12" s="16">
        <v>0.17135705998194001</v>
      </c>
      <c r="AM12" s="16"/>
      <c r="AN12" s="16">
        <v>0.13052406322874299</v>
      </c>
      <c r="AO12" s="16">
        <v>0.14417213742794299</v>
      </c>
      <c r="AP12" s="16"/>
      <c r="AQ12" s="16">
        <v>0.13897360663508601</v>
      </c>
      <c r="AR12" s="16">
        <v>0.166715305258545</v>
      </c>
      <c r="AS12" s="16">
        <v>0.135485345566069</v>
      </c>
      <c r="AT12" s="16"/>
      <c r="AU12" s="16">
        <v>0.168671286408801</v>
      </c>
      <c r="AV12" s="16">
        <v>0.115459727591484</v>
      </c>
      <c r="AW12" s="16"/>
      <c r="AX12" s="16">
        <v>0.14838564770659099</v>
      </c>
      <c r="AY12" s="16">
        <v>0.14114632534350199</v>
      </c>
      <c r="AZ12" s="16"/>
      <c r="BA12" s="16">
        <v>0.118932268420264</v>
      </c>
      <c r="BB12" s="16">
        <v>0.20076936763695299</v>
      </c>
      <c r="BC12" s="16"/>
      <c r="BD12" s="16">
        <v>0.122720693777783</v>
      </c>
      <c r="BE12" s="16">
        <v>0.18033440762713701</v>
      </c>
    </row>
    <row r="13" spans="2:57" x14ac:dyDescent="0.35">
      <c r="B13" s="19" t="s">
        <v>689</v>
      </c>
      <c r="C13" s="16">
        <v>0.173506224159826</v>
      </c>
      <c r="D13" s="16">
        <v>9.6855125355520197E-2</v>
      </c>
      <c r="E13" s="16">
        <v>0.24782641657972701</v>
      </c>
      <c r="F13" s="16"/>
      <c r="G13" s="16">
        <v>0.1814090393768</v>
      </c>
      <c r="H13" s="16">
        <v>0.121598057331746</v>
      </c>
      <c r="I13" s="16">
        <v>0.14553665714537101</v>
      </c>
      <c r="J13" s="16">
        <v>0.22268417086164999</v>
      </c>
      <c r="K13" s="16">
        <v>0.16727111810438899</v>
      </c>
      <c r="L13" s="16">
        <v>0.202168260839691</v>
      </c>
      <c r="M13" s="16"/>
      <c r="N13" s="16">
        <v>0.20092446883399001</v>
      </c>
      <c r="O13" s="16">
        <v>0.166889065370837</v>
      </c>
      <c r="P13" s="16">
        <v>0.16104823696755599</v>
      </c>
      <c r="Q13" s="16">
        <v>0.17971829220705601</v>
      </c>
      <c r="R13" s="16"/>
      <c r="S13" s="16">
        <v>0.17526059863877499</v>
      </c>
      <c r="T13" s="16">
        <v>0.172589457972086</v>
      </c>
      <c r="U13" s="16"/>
      <c r="V13" s="16">
        <v>0.25941254109103301</v>
      </c>
      <c r="W13" s="16">
        <v>0.15918553892592099</v>
      </c>
      <c r="X13" s="16">
        <v>0.137896775267564</v>
      </c>
      <c r="Y13" s="16">
        <v>4.3086032085423998E-2</v>
      </c>
      <c r="Z13" s="16"/>
      <c r="AA13" s="16">
        <v>0.19533950731962799</v>
      </c>
      <c r="AB13" s="16">
        <v>0.24888441842519901</v>
      </c>
      <c r="AC13" s="16">
        <v>0.21692247790004701</v>
      </c>
      <c r="AD13" s="16">
        <v>0.12421871837165201</v>
      </c>
      <c r="AE13" s="16">
        <v>3.44382294597304E-2</v>
      </c>
      <c r="AF13" s="16">
        <v>6.8017795064648695E-2</v>
      </c>
      <c r="AG13" s="16"/>
      <c r="AH13" s="16">
        <v>0.13499353836987199</v>
      </c>
      <c r="AI13" s="16">
        <v>0.197216250251011</v>
      </c>
      <c r="AJ13" s="16"/>
      <c r="AK13" s="16">
        <v>0.167351441179314</v>
      </c>
      <c r="AL13" s="16">
        <v>0.19879503268349299</v>
      </c>
      <c r="AM13" s="16"/>
      <c r="AN13" s="16">
        <v>0.12937070791562499</v>
      </c>
      <c r="AO13" s="16">
        <v>0.19330504524483999</v>
      </c>
      <c r="AP13" s="16"/>
      <c r="AQ13" s="16">
        <v>0.11934914168397399</v>
      </c>
      <c r="AR13" s="16">
        <v>0.19085390808602301</v>
      </c>
      <c r="AS13" s="16">
        <v>0.172749023886101</v>
      </c>
      <c r="AT13" s="16"/>
      <c r="AU13" s="16">
        <v>0.16416792367208599</v>
      </c>
      <c r="AV13" s="16">
        <v>0.187531931858158</v>
      </c>
      <c r="AW13" s="16"/>
      <c r="AX13" s="16">
        <v>0.15735082200091</v>
      </c>
      <c r="AY13" s="16">
        <v>0.248960878639129</v>
      </c>
      <c r="AZ13" s="16"/>
      <c r="BA13" s="16">
        <v>0.12302704845237999</v>
      </c>
      <c r="BB13" s="16">
        <v>0.12200635547326601</v>
      </c>
      <c r="BC13" s="16"/>
      <c r="BD13" s="16">
        <v>0.131771998748864</v>
      </c>
      <c r="BE13" s="16">
        <v>0.16672969353186401</v>
      </c>
    </row>
    <row r="14" spans="2:57" x14ac:dyDescent="0.35">
      <c r="B14" s="19" t="s">
        <v>89</v>
      </c>
      <c r="C14" s="16">
        <v>7.7542634729693805E-2</v>
      </c>
      <c r="D14" s="16">
        <v>6.4252757464527202E-2</v>
      </c>
      <c r="E14" s="16">
        <v>8.73451599838308E-2</v>
      </c>
      <c r="F14" s="16"/>
      <c r="G14" s="16">
        <v>8.2313361215628794E-2</v>
      </c>
      <c r="H14" s="16">
        <v>7.3114736314244796E-2</v>
      </c>
      <c r="I14" s="16">
        <v>5.7864496620953901E-2</v>
      </c>
      <c r="J14" s="16">
        <v>6.9426916739343494E-2</v>
      </c>
      <c r="K14" s="16">
        <v>7.11677167238884E-2</v>
      </c>
      <c r="L14" s="16">
        <v>0.104930075655146</v>
      </c>
      <c r="M14" s="16"/>
      <c r="N14" s="16">
        <v>7.3440129667086795E-2</v>
      </c>
      <c r="O14" s="16">
        <v>6.7932746854298495E-2</v>
      </c>
      <c r="P14" s="16">
        <v>0.100298711956536</v>
      </c>
      <c r="Q14" s="16">
        <v>5.2287952035042398E-2</v>
      </c>
      <c r="R14" s="16"/>
      <c r="S14" s="16">
        <v>8.1269188434875406E-2</v>
      </c>
      <c r="T14" s="16">
        <v>6.7060036445104595E-2</v>
      </c>
      <c r="U14" s="16"/>
      <c r="V14" s="16">
        <v>0.10551783250634</v>
      </c>
      <c r="W14" s="16">
        <v>8.5295523084768093E-2</v>
      </c>
      <c r="X14" s="16">
        <v>3.8287895664640602E-2</v>
      </c>
      <c r="Y14" s="16">
        <v>0.118214676821614</v>
      </c>
      <c r="Z14" s="16"/>
      <c r="AA14" s="16">
        <v>0.12365442918556201</v>
      </c>
      <c r="AB14" s="16">
        <v>5.93699771887694E-2</v>
      </c>
      <c r="AC14" s="16">
        <v>4.7146747832825298E-2</v>
      </c>
      <c r="AD14" s="16">
        <v>2.10250184785453E-2</v>
      </c>
      <c r="AE14" s="16">
        <v>6.2696876319910597E-2</v>
      </c>
      <c r="AF14" s="16">
        <v>0.13169618653060999</v>
      </c>
      <c r="AG14" s="16"/>
      <c r="AH14" s="16">
        <v>5.2108846026249801E-2</v>
      </c>
      <c r="AI14" s="16">
        <v>3.7774200943011801E-2</v>
      </c>
      <c r="AJ14" s="16"/>
      <c r="AK14" s="16">
        <v>4.72285187277596E-2</v>
      </c>
      <c r="AL14" s="16">
        <v>4.7592835431397598E-2</v>
      </c>
      <c r="AM14" s="16"/>
      <c r="AN14" s="16">
        <v>5.6372433505165701E-2</v>
      </c>
      <c r="AO14" s="16">
        <v>4.3310056322854201E-2</v>
      </c>
      <c r="AP14" s="16"/>
      <c r="AQ14" s="16">
        <v>6.9282383484207205E-2</v>
      </c>
      <c r="AR14" s="16">
        <v>5.8054464074855899E-2</v>
      </c>
      <c r="AS14" s="16">
        <v>4.86822701511615E-2</v>
      </c>
      <c r="AT14" s="16"/>
      <c r="AU14" s="16">
        <v>5.5006055662695202E-2</v>
      </c>
      <c r="AV14" s="16">
        <v>9.55743502003914E-2</v>
      </c>
      <c r="AW14" s="16"/>
      <c r="AX14" s="16">
        <v>5.68704195683973E-2</v>
      </c>
      <c r="AY14" s="16">
        <v>0.12841921305304199</v>
      </c>
      <c r="AZ14" s="16"/>
      <c r="BA14" s="16">
        <v>5.2359619075242697E-2</v>
      </c>
      <c r="BB14" s="16">
        <v>2.4504855225776799E-2</v>
      </c>
      <c r="BC14" s="16"/>
      <c r="BD14" s="16">
        <v>4.5937497979002199E-2</v>
      </c>
      <c r="BE14" s="16">
        <v>4.21574979846586E-2</v>
      </c>
    </row>
    <row r="15" spans="2:57" x14ac:dyDescent="0.35">
      <c r="B15" s="19" t="s">
        <v>690</v>
      </c>
      <c r="C15" s="22">
        <v>0.36638459525954398</v>
      </c>
      <c r="D15" s="22">
        <v>0.46840380561343797</v>
      </c>
      <c r="E15" s="22">
        <v>0.267108680818333</v>
      </c>
      <c r="F15" s="22"/>
      <c r="G15" s="22">
        <v>0.39405513622208699</v>
      </c>
      <c r="H15" s="22">
        <v>0.45668292737320498</v>
      </c>
      <c r="I15" s="22">
        <v>0.44481512365352699</v>
      </c>
      <c r="J15" s="22">
        <v>0.30695760414513601</v>
      </c>
      <c r="K15" s="22">
        <v>0.27414511651353002</v>
      </c>
      <c r="L15" s="22">
        <v>0.33106600026684202</v>
      </c>
      <c r="M15" s="22"/>
      <c r="N15" s="22">
        <v>0.34137388339991398</v>
      </c>
      <c r="O15" s="22">
        <v>0.36971715276697698</v>
      </c>
      <c r="P15" s="22">
        <v>0.35783350347738302</v>
      </c>
      <c r="Q15" s="22">
        <v>0.39506274187503798</v>
      </c>
      <c r="R15" s="22"/>
      <c r="S15" s="22">
        <v>0.36079621905499798</v>
      </c>
      <c r="T15" s="22">
        <v>0.37740202826855401</v>
      </c>
      <c r="U15" s="22"/>
      <c r="V15" s="22">
        <v>0.25229784798687699</v>
      </c>
      <c r="W15" s="22">
        <v>0.33454225191541498</v>
      </c>
      <c r="X15" s="22">
        <v>0.47220408164407102</v>
      </c>
      <c r="Y15" s="22">
        <v>0.57642248133859197</v>
      </c>
      <c r="Z15" s="22"/>
      <c r="AA15" s="22">
        <v>0.29372745250401899</v>
      </c>
      <c r="AB15" s="22">
        <v>0.28791241825317698</v>
      </c>
      <c r="AC15" s="22">
        <v>0.31844216359188598</v>
      </c>
      <c r="AD15" s="22">
        <v>0.46265501560158001</v>
      </c>
      <c r="AE15" s="22">
        <v>0.59524862286257996</v>
      </c>
      <c r="AF15" s="22">
        <v>0.55926378850978997</v>
      </c>
      <c r="AG15" s="22"/>
      <c r="AH15" s="22">
        <v>0.42480514033991701</v>
      </c>
      <c r="AI15" s="22">
        <v>0.41423992868818998</v>
      </c>
      <c r="AJ15" s="22"/>
      <c r="AK15" s="22">
        <v>0.39990318021555898</v>
      </c>
      <c r="AL15" s="22">
        <v>0.42327207740206402</v>
      </c>
      <c r="AM15" s="22"/>
      <c r="AN15" s="22">
        <v>0.43894572031251</v>
      </c>
      <c r="AO15" s="22">
        <v>0.423293388143482</v>
      </c>
      <c r="AP15" s="22"/>
      <c r="AQ15" s="22">
        <v>0.41165902784282798</v>
      </c>
      <c r="AR15" s="22">
        <v>0.28978230610813999</v>
      </c>
      <c r="AS15" s="22">
        <v>0.49885695865851298</v>
      </c>
      <c r="AT15" s="22"/>
      <c r="AU15" s="22">
        <v>0.41416347509141699</v>
      </c>
      <c r="AV15" s="22">
        <v>0.31654315251675902</v>
      </c>
      <c r="AW15" s="22"/>
      <c r="AX15" s="22">
        <v>0.40376616655511499</v>
      </c>
      <c r="AY15" s="22">
        <v>0.25620294751349199</v>
      </c>
      <c r="AZ15" s="22"/>
      <c r="BA15" s="22">
        <v>0.48405084234235701</v>
      </c>
      <c r="BB15" s="22">
        <v>0.46604880264804399</v>
      </c>
      <c r="BC15" s="22"/>
      <c r="BD15" s="22">
        <v>0.48913899054592103</v>
      </c>
      <c r="BE15" s="22">
        <v>0.37306082847794603</v>
      </c>
    </row>
    <row r="16" spans="2:57" x14ac:dyDescent="0.35">
      <c r="B16" s="19" t="s">
        <v>691</v>
      </c>
      <c r="C16" s="22">
        <v>0.31658848980292498</v>
      </c>
      <c r="D16" s="22">
        <v>0.21550807166070499</v>
      </c>
      <c r="E16" s="22">
        <v>0.41544578117486503</v>
      </c>
      <c r="F16" s="22"/>
      <c r="G16" s="22">
        <v>0.27716490303159802</v>
      </c>
      <c r="H16" s="22">
        <v>0.20539121358125301</v>
      </c>
      <c r="I16" s="22">
        <v>0.28519841631592102</v>
      </c>
      <c r="J16" s="22">
        <v>0.39502268810462798</v>
      </c>
      <c r="K16" s="22">
        <v>0.37057451471375502</v>
      </c>
      <c r="L16" s="22">
        <v>0.35571385681166601</v>
      </c>
      <c r="M16" s="22"/>
      <c r="N16" s="22">
        <v>0.350520110226479</v>
      </c>
      <c r="O16" s="22">
        <v>0.298983717947019</v>
      </c>
      <c r="P16" s="22">
        <v>0.33535407370903297</v>
      </c>
      <c r="Q16" s="22">
        <v>0.27757009981444603</v>
      </c>
      <c r="R16" s="22"/>
      <c r="S16" s="22">
        <v>0.32801576928556597</v>
      </c>
      <c r="T16" s="22">
        <v>0.30249526693218098</v>
      </c>
      <c r="U16" s="22"/>
      <c r="V16" s="22">
        <v>0.38218366406981702</v>
      </c>
      <c r="W16" s="22">
        <v>0.32270349027398199</v>
      </c>
      <c r="X16" s="22">
        <v>0.270774999719606</v>
      </c>
      <c r="Y16" s="22">
        <v>0.19778544964988701</v>
      </c>
      <c r="Z16" s="22"/>
      <c r="AA16" s="22">
        <v>0.31763543586445397</v>
      </c>
      <c r="AB16" s="22">
        <v>0.41942263560328902</v>
      </c>
      <c r="AC16" s="22">
        <v>0.39015256178448399</v>
      </c>
      <c r="AD16" s="22">
        <v>0.28228052049901697</v>
      </c>
      <c r="AE16" s="22">
        <v>0.17939903648005401</v>
      </c>
      <c r="AF16" s="22">
        <v>0.10862656510938699</v>
      </c>
      <c r="AG16" s="22"/>
      <c r="AH16" s="22">
        <v>0.28292290271695902</v>
      </c>
      <c r="AI16" s="22">
        <v>0.355751289752677</v>
      </c>
      <c r="AJ16" s="22"/>
      <c r="AK16" s="22">
        <v>0.30191382402065697</v>
      </c>
      <c r="AL16" s="22">
        <v>0.37015209266543297</v>
      </c>
      <c r="AM16" s="22"/>
      <c r="AN16" s="22">
        <v>0.25989477114436799</v>
      </c>
      <c r="AO16" s="22">
        <v>0.33747718267278298</v>
      </c>
      <c r="AP16" s="22"/>
      <c r="AQ16" s="22">
        <v>0.25832274831905999</v>
      </c>
      <c r="AR16" s="22">
        <v>0.35756921334456798</v>
      </c>
      <c r="AS16" s="22">
        <v>0.30823436945216998</v>
      </c>
      <c r="AT16" s="22"/>
      <c r="AU16" s="22">
        <v>0.33283921008088801</v>
      </c>
      <c r="AV16" s="22">
        <v>0.30299165944964201</v>
      </c>
      <c r="AW16" s="22"/>
      <c r="AX16" s="22">
        <v>0.30573646970750101</v>
      </c>
      <c r="AY16" s="22">
        <v>0.39010720398263099</v>
      </c>
      <c r="AZ16" s="22"/>
      <c r="BA16" s="22">
        <v>0.24195931687264399</v>
      </c>
      <c r="BB16" s="22">
        <v>0.32277572311021901</v>
      </c>
      <c r="BC16" s="22"/>
      <c r="BD16" s="22">
        <v>0.25449269252664702</v>
      </c>
      <c r="BE16" s="22">
        <v>0.34706410115900199</v>
      </c>
    </row>
    <row r="17" spans="2:57" x14ac:dyDescent="0.35">
      <c r="B17" s="19" t="s">
        <v>96</v>
      </c>
      <c r="C17" s="23">
        <v>4.9796105456618597E-2</v>
      </c>
      <c r="D17" s="23">
        <v>0.25289573395273401</v>
      </c>
      <c r="E17" s="23">
        <v>-0.148337100356532</v>
      </c>
      <c r="F17" s="23"/>
      <c r="G17" s="23">
        <v>0.116890233190489</v>
      </c>
      <c r="H17" s="23">
        <v>0.25129171379195198</v>
      </c>
      <c r="I17" s="23">
        <v>0.15961670733760699</v>
      </c>
      <c r="J17" s="23">
        <v>-8.8065083959492002E-2</v>
      </c>
      <c r="K17" s="23">
        <v>-9.6429398200225405E-2</v>
      </c>
      <c r="L17" s="23">
        <v>-2.4647856544823502E-2</v>
      </c>
      <c r="M17" s="23"/>
      <c r="N17" s="23">
        <v>-9.1462268265650199E-3</v>
      </c>
      <c r="O17" s="23">
        <v>7.0733434819957502E-2</v>
      </c>
      <c r="P17" s="23">
        <v>2.2479429768350701E-2</v>
      </c>
      <c r="Q17" s="23">
        <v>0.117492642060592</v>
      </c>
      <c r="R17" s="23"/>
      <c r="S17" s="23">
        <v>3.2780449769432098E-2</v>
      </c>
      <c r="T17" s="23">
        <v>7.4906761336373001E-2</v>
      </c>
      <c r="U17" s="23"/>
      <c r="V17" s="23">
        <v>-0.12988581608294</v>
      </c>
      <c r="W17" s="23">
        <v>1.1838761641432801E-2</v>
      </c>
      <c r="X17" s="23">
        <v>0.20142908192446499</v>
      </c>
      <c r="Y17" s="23">
        <v>0.37863703168870499</v>
      </c>
      <c r="Z17" s="23"/>
      <c r="AA17" s="23">
        <v>-2.3907983360435502E-2</v>
      </c>
      <c r="AB17" s="23">
        <v>-0.13151021735011101</v>
      </c>
      <c r="AC17" s="23">
        <v>-7.1710398192598293E-2</v>
      </c>
      <c r="AD17" s="23">
        <v>0.18037449510256201</v>
      </c>
      <c r="AE17" s="23">
        <v>0.415849586382525</v>
      </c>
      <c r="AF17" s="23">
        <v>0.45063722340040402</v>
      </c>
      <c r="AG17" s="23"/>
      <c r="AH17" s="23">
        <v>0.14188223762295801</v>
      </c>
      <c r="AI17" s="23">
        <v>5.8488638935513003E-2</v>
      </c>
      <c r="AJ17" s="23"/>
      <c r="AK17" s="23">
        <v>9.7989356194902205E-2</v>
      </c>
      <c r="AL17" s="23">
        <v>5.3119984736631903E-2</v>
      </c>
      <c r="AM17" s="23"/>
      <c r="AN17" s="23">
        <v>0.17905094916814199</v>
      </c>
      <c r="AO17" s="23">
        <v>8.5816205470699E-2</v>
      </c>
      <c r="AP17" s="23"/>
      <c r="AQ17" s="23">
        <v>0.15333627952376799</v>
      </c>
      <c r="AR17" s="23">
        <v>-6.7786907236427801E-2</v>
      </c>
      <c r="AS17" s="23">
        <v>0.19062258920634301</v>
      </c>
      <c r="AT17" s="23"/>
      <c r="AU17" s="23">
        <v>8.1324265010529098E-2</v>
      </c>
      <c r="AV17" s="23">
        <v>1.3551493067116499E-2</v>
      </c>
      <c r="AW17" s="23"/>
      <c r="AX17" s="23">
        <v>9.8029696847613604E-2</v>
      </c>
      <c r="AY17" s="23">
        <v>-0.13390425646914</v>
      </c>
      <c r="AZ17" s="23"/>
      <c r="BA17" s="23">
        <v>0.24209152546971399</v>
      </c>
      <c r="BB17" s="23">
        <v>0.143273079537826</v>
      </c>
      <c r="BC17" s="23"/>
      <c r="BD17" s="23">
        <v>0.234646298019274</v>
      </c>
      <c r="BE17" s="23">
        <v>2.59967273189439E-2</v>
      </c>
    </row>
    <row r="18" spans="2:57" x14ac:dyDescent="0.35">
      <c r="B18" s="21"/>
    </row>
    <row r="19" spans="2:57" x14ac:dyDescent="0.35">
      <c r="B19" t="s">
        <v>874</v>
      </c>
    </row>
    <row r="20" spans="2:57" x14ac:dyDescent="0.35">
      <c r="B20" t="s">
        <v>526</v>
      </c>
    </row>
    <row r="22" spans="2:57" x14ac:dyDescent="0.35">
      <c r="B22"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700-000000000000}">
  <dimension ref="B2:BE22"/>
  <sheetViews>
    <sheetView showGridLines="0" topLeftCell="A1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692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325</v>
      </c>
      <c r="D7" s="13">
        <v>111</v>
      </c>
      <c r="E7" s="13">
        <v>214</v>
      </c>
      <c r="F7" s="13"/>
      <c r="G7" s="13">
        <v>37</v>
      </c>
      <c r="H7" s="13">
        <v>40</v>
      </c>
      <c r="I7" s="13">
        <v>42</v>
      </c>
      <c r="J7" s="13">
        <v>65</v>
      </c>
      <c r="K7" s="13">
        <v>64</v>
      </c>
      <c r="L7" s="13">
        <v>77</v>
      </c>
      <c r="M7" s="13"/>
      <c r="N7" s="13">
        <v>71</v>
      </c>
      <c r="O7" s="13">
        <v>69</v>
      </c>
      <c r="P7" s="13">
        <v>137</v>
      </c>
      <c r="Q7" s="13">
        <v>48</v>
      </c>
      <c r="R7" s="13"/>
      <c r="S7" s="13">
        <v>237</v>
      </c>
      <c r="T7" s="13">
        <v>88</v>
      </c>
      <c r="U7" s="13"/>
      <c r="V7" s="13">
        <v>88</v>
      </c>
      <c r="W7" s="13">
        <v>139</v>
      </c>
      <c r="X7" s="13">
        <v>87</v>
      </c>
      <c r="Y7" s="13">
        <v>11</v>
      </c>
      <c r="Z7" s="13"/>
      <c r="AA7" s="13">
        <v>92</v>
      </c>
      <c r="AB7" s="13">
        <v>99</v>
      </c>
      <c r="AC7" s="13">
        <v>36</v>
      </c>
      <c r="AD7" s="13">
        <v>72</v>
      </c>
      <c r="AE7" s="13">
        <v>22</v>
      </c>
      <c r="AF7" s="13">
        <v>4</v>
      </c>
      <c r="AG7" s="13"/>
      <c r="AH7" s="13">
        <v>132</v>
      </c>
      <c r="AI7" s="13">
        <v>118</v>
      </c>
      <c r="AJ7" s="13"/>
      <c r="AK7" s="13">
        <v>113</v>
      </c>
      <c r="AL7" s="13">
        <v>110</v>
      </c>
      <c r="AM7" s="13"/>
      <c r="AN7" s="13">
        <v>107</v>
      </c>
      <c r="AO7" s="13">
        <v>126</v>
      </c>
      <c r="AP7" s="13"/>
      <c r="AQ7" s="13">
        <v>56</v>
      </c>
      <c r="AR7" s="13">
        <v>154</v>
      </c>
      <c r="AS7" s="13">
        <v>95</v>
      </c>
      <c r="AT7" s="13"/>
      <c r="AU7" s="13">
        <v>186</v>
      </c>
      <c r="AV7" s="13">
        <v>139</v>
      </c>
      <c r="AW7" s="13"/>
      <c r="AX7" s="13">
        <v>258</v>
      </c>
      <c r="AY7" s="13">
        <v>60</v>
      </c>
      <c r="AZ7" s="13"/>
      <c r="BA7" s="13">
        <v>76</v>
      </c>
      <c r="BB7" s="13">
        <v>23</v>
      </c>
      <c r="BC7" s="13"/>
      <c r="BD7" s="13">
        <v>108</v>
      </c>
      <c r="BE7" s="13">
        <v>136</v>
      </c>
    </row>
    <row r="8" spans="2:57" ht="30" customHeight="1" x14ac:dyDescent="0.35">
      <c r="B8" s="14" t="s">
        <v>84</v>
      </c>
      <c r="C8" s="14">
        <v>320</v>
      </c>
      <c r="D8" s="14">
        <v>105</v>
      </c>
      <c r="E8" s="14">
        <v>214</v>
      </c>
      <c r="F8" s="14"/>
      <c r="G8" s="14">
        <v>34</v>
      </c>
      <c r="H8" s="14">
        <v>37</v>
      </c>
      <c r="I8" s="14">
        <v>47</v>
      </c>
      <c r="J8" s="14">
        <v>64</v>
      </c>
      <c r="K8" s="14">
        <v>62</v>
      </c>
      <c r="L8" s="14">
        <v>76</v>
      </c>
      <c r="M8" s="14"/>
      <c r="N8" s="14">
        <v>60</v>
      </c>
      <c r="O8" s="14">
        <v>63</v>
      </c>
      <c r="P8" s="14">
        <v>130</v>
      </c>
      <c r="Q8" s="14">
        <v>67</v>
      </c>
      <c r="R8" s="14"/>
      <c r="S8" s="14">
        <v>199</v>
      </c>
      <c r="T8" s="14">
        <v>121</v>
      </c>
      <c r="U8" s="14"/>
      <c r="V8" s="14">
        <v>100</v>
      </c>
      <c r="W8" s="14">
        <v>126</v>
      </c>
      <c r="X8" s="14">
        <v>84</v>
      </c>
      <c r="Y8" s="14">
        <v>9</v>
      </c>
      <c r="Z8" s="14"/>
      <c r="AA8" s="14">
        <v>125</v>
      </c>
      <c r="AB8" s="14">
        <v>76</v>
      </c>
      <c r="AC8" s="14">
        <v>39</v>
      </c>
      <c r="AD8" s="14">
        <v>61</v>
      </c>
      <c r="AE8" s="14">
        <v>16</v>
      </c>
      <c r="AF8" s="14">
        <v>3</v>
      </c>
      <c r="AG8" s="14"/>
      <c r="AH8" s="14">
        <v>134</v>
      </c>
      <c r="AI8" s="14">
        <v>105</v>
      </c>
      <c r="AJ8" s="14"/>
      <c r="AK8" s="14">
        <v>121</v>
      </c>
      <c r="AL8" s="14">
        <v>98</v>
      </c>
      <c r="AM8" s="14"/>
      <c r="AN8" s="14">
        <v>105</v>
      </c>
      <c r="AO8" s="14">
        <v>116</v>
      </c>
      <c r="AP8" s="14"/>
      <c r="AQ8" s="14">
        <v>50</v>
      </c>
      <c r="AR8" s="14">
        <v>160</v>
      </c>
      <c r="AS8" s="14">
        <v>91</v>
      </c>
      <c r="AT8" s="14"/>
      <c r="AU8" s="14">
        <v>180</v>
      </c>
      <c r="AV8" s="14">
        <v>139</v>
      </c>
      <c r="AW8" s="14"/>
      <c r="AX8" s="14">
        <v>252</v>
      </c>
      <c r="AY8" s="14">
        <v>55</v>
      </c>
      <c r="AZ8" s="14"/>
      <c r="BA8" s="14">
        <v>76</v>
      </c>
      <c r="BB8" s="14">
        <v>25</v>
      </c>
      <c r="BC8" s="14"/>
      <c r="BD8" s="14">
        <v>112</v>
      </c>
      <c r="BE8" s="14">
        <v>123</v>
      </c>
    </row>
    <row r="9" spans="2:57" ht="29" customHeight="1" x14ac:dyDescent="0.35">
      <c r="B9" s="19" t="s">
        <v>693</v>
      </c>
      <c r="C9" s="16">
        <v>0.72948662583081203</v>
      </c>
      <c r="D9" s="16">
        <v>0.68906625544569799</v>
      </c>
      <c r="E9" s="16">
        <v>0.74935672958327604</v>
      </c>
      <c r="F9" s="16"/>
      <c r="G9" s="16">
        <v>0.70429438180141202</v>
      </c>
      <c r="H9" s="16">
        <v>0.60256653660233594</v>
      </c>
      <c r="I9" s="16">
        <v>0.81962948941102298</v>
      </c>
      <c r="J9" s="16">
        <v>0.71726387763750299</v>
      </c>
      <c r="K9" s="16">
        <v>0.69771711153170402</v>
      </c>
      <c r="L9" s="16">
        <v>0.78309318255779803</v>
      </c>
      <c r="M9" s="16"/>
      <c r="N9" s="16">
        <v>0.66392878253730803</v>
      </c>
      <c r="O9" s="16">
        <v>0.72635999360152703</v>
      </c>
      <c r="P9" s="16">
        <v>0.72804083976427703</v>
      </c>
      <c r="Q9" s="16">
        <v>0.79429635243598196</v>
      </c>
      <c r="R9" s="16"/>
      <c r="S9" s="16">
        <v>0.74637672147965095</v>
      </c>
      <c r="T9" s="16">
        <v>0.70183323526074703</v>
      </c>
      <c r="U9" s="16"/>
      <c r="V9" s="16">
        <v>0.68468602472844198</v>
      </c>
      <c r="W9" s="16">
        <v>0.79300570023607897</v>
      </c>
      <c r="X9" s="16">
        <v>0.70592304689340801</v>
      </c>
      <c r="Y9" s="16">
        <v>0.55848650770153896</v>
      </c>
      <c r="Z9" s="16"/>
      <c r="AA9" s="16">
        <v>0.68807200486513898</v>
      </c>
      <c r="AB9" s="16">
        <v>0.78152911283529902</v>
      </c>
      <c r="AC9" s="16">
        <v>0.84196519616342402</v>
      </c>
      <c r="AD9" s="16">
        <v>0.64887901599504305</v>
      </c>
      <c r="AE9" s="16">
        <v>0.78189955247592402</v>
      </c>
      <c r="AF9" s="16">
        <v>1</v>
      </c>
      <c r="AG9" s="16"/>
      <c r="AH9" s="16">
        <v>0.80689457126207897</v>
      </c>
      <c r="AI9" s="16">
        <v>0.67820592505648702</v>
      </c>
      <c r="AJ9" s="16"/>
      <c r="AK9" s="16">
        <v>0.80218526241433297</v>
      </c>
      <c r="AL9" s="16">
        <v>0.69449132376321498</v>
      </c>
      <c r="AM9" s="16"/>
      <c r="AN9" s="16">
        <v>0.78581903194575897</v>
      </c>
      <c r="AO9" s="16">
        <v>0.69508108673971103</v>
      </c>
      <c r="AP9" s="16"/>
      <c r="AQ9" s="16">
        <v>0.74555686169983304</v>
      </c>
      <c r="AR9" s="16">
        <v>0.74663402476900098</v>
      </c>
      <c r="AS9" s="16">
        <v>0.68353165448921904</v>
      </c>
      <c r="AT9" s="16"/>
      <c r="AU9" s="16">
        <v>0.73625674465608804</v>
      </c>
      <c r="AV9" s="16">
        <v>0.72073173544357405</v>
      </c>
      <c r="AW9" s="16"/>
      <c r="AX9" s="16">
        <v>0.72440229875661599</v>
      </c>
      <c r="AY9" s="16">
        <v>0.78670740340988699</v>
      </c>
      <c r="AZ9" s="16"/>
      <c r="BA9" s="16">
        <v>0.74918581315864996</v>
      </c>
      <c r="BB9" s="16">
        <v>0.71071581632477399</v>
      </c>
      <c r="BC9" s="16"/>
      <c r="BD9" s="16">
        <v>0.73010553069474304</v>
      </c>
      <c r="BE9" s="16">
        <v>0.75307693690160205</v>
      </c>
    </row>
    <row r="10" spans="2:57" ht="43.5" customHeight="1" x14ac:dyDescent="0.35">
      <c r="B10" s="19" t="s">
        <v>694</v>
      </c>
      <c r="C10" s="16">
        <v>0.61148589664671604</v>
      </c>
      <c r="D10" s="16">
        <v>0.48175509422576301</v>
      </c>
      <c r="E10" s="16">
        <v>0.67525979281428095</v>
      </c>
      <c r="F10" s="16"/>
      <c r="G10" s="16">
        <v>0.73093458614641305</v>
      </c>
      <c r="H10" s="16">
        <v>0.584963195554565</v>
      </c>
      <c r="I10" s="16">
        <v>0.63648461601585604</v>
      </c>
      <c r="J10" s="16">
        <v>0.65640411384891395</v>
      </c>
      <c r="K10" s="16">
        <v>0.46514877647398301</v>
      </c>
      <c r="L10" s="16">
        <v>0.63759300257227003</v>
      </c>
      <c r="M10" s="16"/>
      <c r="N10" s="16">
        <v>0.57350315003312802</v>
      </c>
      <c r="O10" s="16">
        <v>0.71802429916452104</v>
      </c>
      <c r="P10" s="16">
        <v>0.600417239486425</v>
      </c>
      <c r="Q10" s="16">
        <v>0.56722588354034398</v>
      </c>
      <c r="R10" s="16"/>
      <c r="S10" s="16">
        <v>0.59838045761227998</v>
      </c>
      <c r="T10" s="16">
        <v>0.63294283991964295</v>
      </c>
      <c r="U10" s="16"/>
      <c r="V10" s="16">
        <v>0.60809170834843496</v>
      </c>
      <c r="W10" s="16">
        <v>0.63941067619139003</v>
      </c>
      <c r="X10" s="16">
        <v>0.56649887581386205</v>
      </c>
      <c r="Y10" s="16">
        <v>0.67975066838350195</v>
      </c>
      <c r="Z10" s="16"/>
      <c r="AA10" s="16">
        <v>0.58043375069805103</v>
      </c>
      <c r="AB10" s="16">
        <v>0.71241558238057601</v>
      </c>
      <c r="AC10" s="16">
        <v>0.64252175407323897</v>
      </c>
      <c r="AD10" s="16">
        <v>0.52473998672909905</v>
      </c>
      <c r="AE10" s="16">
        <v>0.58661777356820999</v>
      </c>
      <c r="AF10" s="16">
        <v>0.81519881417739903</v>
      </c>
      <c r="AG10" s="16"/>
      <c r="AH10" s="16">
        <v>0.57026257953159698</v>
      </c>
      <c r="AI10" s="16">
        <v>0.61940036362940298</v>
      </c>
      <c r="AJ10" s="16"/>
      <c r="AK10" s="16">
        <v>0.584952356519989</v>
      </c>
      <c r="AL10" s="16">
        <v>0.645281543208722</v>
      </c>
      <c r="AM10" s="16"/>
      <c r="AN10" s="16">
        <v>0.52822725800369597</v>
      </c>
      <c r="AO10" s="16">
        <v>0.61355698122174995</v>
      </c>
      <c r="AP10" s="16"/>
      <c r="AQ10" s="16">
        <v>0.58521208801258495</v>
      </c>
      <c r="AR10" s="16">
        <v>0.61894747029537101</v>
      </c>
      <c r="AS10" s="16">
        <v>0.61153209664416097</v>
      </c>
      <c r="AT10" s="16"/>
      <c r="AU10" s="16">
        <v>0.61807785256990799</v>
      </c>
      <c r="AV10" s="16">
        <v>0.60296140054339997</v>
      </c>
      <c r="AW10" s="16"/>
      <c r="AX10" s="16">
        <v>0.62002847173418296</v>
      </c>
      <c r="AY10" s="16">
        <v>0.63510550531267496</v>
      </c>
      <c r="AZ10" s="16"/>
      <c r="BA10" s="16">
        <v>0.65908893042565098</v>
      </c>
      <c r="BB10" s="16">
        <v>0.84020687335504596</v>
      </c>
      <c r="BC10" s="16"/>
      <c r="BD10" s="16">
        <v>0.57576592718962705</v>
      </c>
      <c r="BE10" s="16">
        <v>0.655675498871926</v>
      </c>
    </row>
    <row r="11" spans="2:57" ht="43.5" customHeight="1" x14ac:dyDescent="0.35">
      <c r="B11" s="19" t="s">
        <v>695</v>
      </c>
      <c r="C11" s="16">
        <v>0.50614221567695405</v>
      </c>
      <c r="D11" s="16">
        <v>0.49866806645765499</v>
      </c>
      <c r="E11" s="16">
        <v>0.50981640567159903</v>
      </c>
      <c r="F11" s="16"/>
      <c r="G11" s="16">
        <v>0.57143954741843805</v>
      </c>
      <c r="H11" s="16">
        <v>0.47655609195177301</v>
      </c>
      <c r="I11" s="16">
        <v>0.48890071966474902</v>
      </c>
      <c r="J11" s="16">
        <v>0.52773599482112998</v>
      </c>
      <c r="K11" s="16">
        <v>0.45301450855376502</v>
      </c>
      <c r="L11" s="16">
        <v>0.52737250156895998</v>
      </c>
      <c r="M11" s="16"/>
      <c r="N11" s="16">
        <v>0.458108261545143</v>
      </c>
      <c r="O11" s="16">
        <v>0.57558517801276798</v>
      </c>
      <c r="P11" s="16">
        <v>0.49864863529841902</v>
      </c>
      <c r="Q11" s="16">
        <v>0.49880720321608701</v>
      </c>
      <c r="R11" s="16"/>
      <c r="S11" s="16">
        <v>0.52409209423899294</v>
      </c>
      <c r="T11" s="16">
        <v>0.47675369042041099</v>
      </c>
      <c r="U11" s="16"/>
      <c r="V11" s="16">
        <v>0.47924106365929298</v>
      </c>
      <c r="W11" s="16">
        <v>0.51124815909278798</v>
      </c>
      <c r="X11" s="16">
        <v>0.56188207972605397</v>
      </c>
      <c r="Y11" s="16">
        <v>0.21058043432443699</v>
      </c>
      <c r="Z11" s="16"/>
      <c r="AA11" s="16">
        <v>0.56595811582771705</v>
      </c>
      <c r="AB11" s="16">
        <v>0.49828593812441102</v>
      </c>
      <c r="AC11" s="16">
        <v>0.489790197583786</v>
      </c>
      <c r="AD11" s="16">
        <v>0.43077936386496801</v>
      </c>
      <c r="AE11" s="16">
        <v>0.39535938968157103</v>
      </c>
      <c r="AF11" s="16">
        <v>0.54875894168605999</v>
      </c>
      <c r="AG11" s="16"/>
      <c r="AH11" s="16">
        <v>0.49803676871953401</v>
      </c>
      <c r="AI11" s="16">
        <v>0.54164359662176997</v>
      </c>
      <c r="AJ11" s="16"/>
      <c r="AK11" s="16">
        <v>0.50886700723114697</v>
      </c>
      <c r="AL11" s="16">
        <v>0.56823677132655903</v>
      </c>
      <c r="AM11" s="16"/>
      <c r="AN11" s="16">
        <v>0.46938666679606</v>
      </c>
      <c r="AO11" s="16">
        <v>0.55512147530860401</v>
      </c>
      <c r="AP11" s="16"/>
      <c r="AQ11" s="16">
        <v>0.49259633538389902</v>
      </c>
      <c r="AR11" s="16">
        <v>0.47466946762750101</v>
      </c>
      <c r="AS11" s="16">
        <v>0.53898626080785506</v>
      </c>
      <c r="AT11" s="16"/>
      <c r="AU11" s="16">
        <v>0.50428118416176804</v>
      </c>
      <c r="AV11" s="16">
        <v>0.50854883915626703</v>
      </c>
      <c r="AW11" s="16"/>
      <c r="AX11" s="16">
        <v>0.49980620945186599</v>
      </c>
      <c r="AY11" s="16">
        <v>0.54234312071916502</v>
      </c>
      <c r="AZ11" s="16"/>
      <c r="BA11" s="16">
        <v>0.50434185580512703</v>
      </c>
      <c r="BB11" s="16">
        <v>0.484378806516159</v>
      </c>
      <c r="BC11" s="16"/>
      <c r="BD11" s="16">
        <v>0.47826609298401401</v>
      </c>
      <c r="BE11" s="16">
        <v>0.54294632934675602</v>
      </c>
    </row>
    <row r="12" spans="2:57" ht="43.5" customHeight="1" x14ac:dyDescent="0.35">
      <c r="B12" s="19" t="s">
        <v>696</v>
      </c>
      <c r="C12" s="16">
        <v>0.49596797529011</v>
      </c>
      <c r="D12" s="16">
        <v>0.50287200615333005</v>
      </c>
      <c r="E12" s="16">
        <v>0.49257404771707403</v>
      </c>
      <c r="F12" s="16"/>
      <c r="G12" s="16">
        <v>0.55088792366115802</v>
      </c>
      <c r="H12" s="16">
        <v>0.53689831028892099</v>
      </c>
      <c r="I12" s="16">
        <v>0.471772802610881</v>
      </c>
      <c r="J12" s="16">
        <v>0.53921761943725799</v>
      </c>
      <c r="K12" s="16">
        <v>0.40836816552557698</v>
      </c>
      <c r="L12" s="16">
        <v>0.50196554630810097</v>
      </c>
      <c r="M12" s="16"/>
      <c r="N12" s="16">
        <v>0.53618261368012898</v>
      </c>
      <c r="O12" s="16">
        <v>0.53056516002671805</v>
      </c>
      <c r="P12" s="16">
        <v>0.49201739442873399</v>
      </c>
      <c r="Q12" s="16">
        <v>0.43493738866936699</v>
      </c>
      <c r="R12" s="16"/>
      <c r="S12" s="16">
        <v>0.56366937154355201</v>
      </c>
      <c r="T12" s="16">
        <v>0.38512353771796998</v>
      </c>
      <c r="U12" s="16"/>
      <c r="V12" s="16">
        <v>0.437670913064719</v>
      </c>
      <c r="W12" s="16">
        <v>0.53654425301138098</v>
      </c>
      <c r="X12" s="16">
        <v>0.51519519020918803</v>
      </c>
      <c r="Y12" s="16">
        <v>0.39694152227972002</v>
      </c>
      <c r="Z12" s="16"/>
      <c r="AA12" s="16">
        <v>0.49584485586822102</v>
      </c>
      <c r="AB12" s="16">
        <v>0.55545553763940703</v>
      </c>
      <c r="AC12" s="16">
        <v>0.41701427266940799</v>
      </c>
      <c r="AD12" s="16">
        <v>0.51602946579792597</v>
      </c>
      <c r="AE12" s="16">
        <v>0.32161471119924301</v>
      </c>
      <c r="AF12" s="16">
        <v>0.54875894168605999</v>
      </c>
      <c r="AG12" s="16"/>
      <c r="AH12" s="16">
        <v>0.46189667893229702</v>
      </c>
      <c r="AI12" s="16">
        <v>0.52122473420814397</v>
      </c>
      <c r="AJ12" s="16"/>
      <c r="AK12" s="16">
        <v>0.47941251240405303</v>
      </c>
      <c r="AL12" s="16">
        <v>0.54473278711808504</v>
      </c>
      <c r="AM12" s="16"/>
      <c r="AN12" s="16">
        <v>0.44560614024588802</v>
      </c>
      <c r="AO12" s="16">
        <v>0.55072436157947702</v>
      </c>
      <c r="AP12" s="16"/>
      <c r="AQ12" s="16">
        <v>0.58228977080129396</v>
      </c>
      <c r="AR12" s="16">
        <v>0.48579817359684901</v>
      </c>
      <c r="AS12" s="16">
        <v>0.47030838456616098</v>
      </c>
      <c r="AT12" s="16"/>
      <c r="AU12" s="16">
        <v>0.47187664187869499</v>
      </c>
      <c r="AV12" s="16">
        <v>0.52712207889489604</v>
      </c>
      <c r="AW12" s="16"/>
      <c r="AX12" s="16">
        <v>0.50651232750631003</v>
      </c>
      <c r="AY12" s="16">
        <v>0.49806816230954098</v>
      </c>
      <c r="AZ12" s="16"/>
      <c r="BA12" s="16">
        <v>0.55938495228246299</v>
      </c>
      <c r="BB12" s="16">
        <v>0.52488526772229005</v>
      </c>
      <c r="BC12" s="16"/>
      <c r="BD12" s="16">
        <v>0.44888558207498502</v>
      </c>
      <c r="BE12" s="16">
        <v>0.59432880562906798</v>
      </c>
    </row>
    <row r="13" spans="2:57" ht="43.5" customHeight="1" x14ac:dyDescent="0.35">
      <c r="B13" s="19" t="s">
        <v>697</v>
      </c>
      <c r="C13" s="16">
        <v>0.48587974428481701</v>
      </c>
      <c r="D13" s="16">
        <v>0.46652448127907897</v>
      </c>
      <c r="E13" s="16">
        <v>0.495394528053891</v>
      </c>
      <c r="F13" s="16"/>
      <c r="G13" s="16">
        <v>0.43405483683792501</v>
      </c>
      <c r="H13" s="16">
        <v>0.49145078856435298</v>
      </c>
      <c r="I13" s="16">
        <v>0.57122403562748802</v>
      </c>
      <c r="J13" s="16">
        <v>0.52086662375714998</v>
      </c>
      <c r="K13" s="16">
        <v>0.36889214720061098</v>
      </c>
      <c r="L13" s="16">
        <v>0.520277570178033</v>
      </c>
      <c r="M13" s="16"/>
      <c r="N13" s="16">
        <v>0.51141049392293203</v>
      </c>
      <c r="O13" s="16">
        <v>0.56312112478159504</v>
      </c>
      <c r="P13" s="16">
        <v>0.48699919631128702</v>
      </c>
      <c r="Q13" s="16">
        <v>0.38822755764876099</v>
      </c>
      <c r="R13" s="16"/>
      <c r="S13" s="16">
        <v>0.48261066291020099</v>
      </c>
      <c r="T13" s="16">
        <v>0.49123206353374999</v>
      </c>
      <c r="U13" s="16"/>
      <c r="V13" s="16">
        <v>0.46288050944535702</v>
      </c>
      <c r="W13" s="16">
        <v>0.50315661864561001</v>
      </c>
      <c r="X13" s="16">
        <v>0.52484348846733198</v>
      </c>
      <c r="Y13" s="16">
        <v>0.132869765827339</v>
      </c>
      <c r="Z13" s="16"/>
      <c r="AA13" s="16">
        <v>0.456519041212328</v>
      </c>
      <c r="AB13" s="16">
        <v>0.51270349250157898</v>
      </c>
      <c r="AC13" s="16">
        <v>0.48635390470692103</v>
      </c>
      <c r="AD13" s="16">
        <v>0.50185713988316005</v>
      </c>
      <c r="AE13" s="16">
        <v>0.51128734714778501</v>
      </c>
      <c r="AF13" s="16">
        <v>0.55299486644510398</v>
      </c>
      <c r="AG13" s="16"/>
      <c r="AH13" s="16">
        <v>0.48130609406617902</v>
      </c>
      <c r="AI13" s="16">
        <v>0.51105300231155704</v>
      </c>
      <c r="AJ13" s="16"/>
      <c r="AK13" s="16">
        <v>0.41555187425442103</v>
      </c>
      <c r="AL13" s="16">
        <v>0.49893532681864</v>
      </c>
      <c r="AM13" s="16"/>
      <c r="AN13" s="16">
        <v>0.41317309041139899</v>
      </c>
      <c r="AO13" s="16">
        <v>0.50964958423081197</v>
      </c>
      <c r="AP13" s="16"/>
      <c r="AQ13" s="16">
        <v>0.52499360283332397</v>
      </c>
      <c r="AR13" s="16">
        <v>0.47539595473367402</v>
      </c>
      <c r="AS13" s="16">
        <v>0.463465678877864</v>
      </c>
      <c r="AT13" s="16"/>
      <c r="AU13" s="16">
        <v>0.47200734447243697</v>
      </c>
      <c r="AV13" s="16">
        <v>0.50381906601605597</v>
      </c>
      <c r="AW13" s="16"/>
      <c r="AX13" s="16">
        <v>0.50694520484724104</v>
      </c>
      <c r="AY13" s="16">
        <v>0.43114626975321801</v>
      </c>
      <c r="AZ13" s="16"/>
      <c r="BA13" s="16">
        <v>0.51722325352912901</v>
      </c>
      <c r="BB13" s="16">
        <v>0.34852741084385802</v>
      </c>
      <c r="BC13" s="16"/>
      <c r="BD13" s="16">
        <v>0.464044256100623</v>
      </c>
      <c r="BE13" s="16">
        <v>0.51806533432302704</v>
      </c>
    </row>
    <row r="14" spans="2:57" ht="29" customHeight="1" x14ac:dyDescent="0.35">
      <c r="B14" s="19" t="s">
        <v>698</v>
      </c>
      <c r="C14" s="16">
        <v>0.46722259958099899</v>
      </c>
      <c r="D14" s="16">
        <v>0.54313007097041599</v>
      </c>
      <c r="E14" s="16">
        <v>0.42990752013654099</v>
      </c>
      <c r="F14" s="16"/>
      <c r="G14" s="16">
        <v>0.53034742799877299</v>
      </c>
      <c r="H14" s="16">
        <v>0.49158301996638198</v>
      </c>
      <c r="I14" s="16">
        <v>0.57598941806473603</v>
      </c>
      <c r="J14" s="16">
        <v>0.49722612509613801</v>
      </c>
      <c r="K14" s="16">
        <v>0.35379316831222501</v>
      </c>
      <c r="L14" s="16">
        <v>0.42735979362399301</v>
      </c>
      <c r="M14" s="16"/>
      <c r="N14" s="16">
        <v>0.55370216831652996</v>
      </c>
      <c r="O14" s="16">
        <v>0.50286561257364804</v>
      </c>
      <c r="P14" s="16">
        <v>0.47568930306839502</v>
      </c>
      <c r="Q14" s="16">
        <v>0.33942606501308997</v>
      </c>
      <c r="R14" s="16"/>
      <c r="S14" s="16">
        <v>0.45444352761960599</v>
      </c>
      <c r="T14" s="16">
        <v>0.48814519678936003</v>
      </c>
      <c r="U14" s="16"/>
      <c r="V14" s="16">
        <v>0.47650965459939099</v>
      </c>
      <c r="W14" s="16">
        <v>0.41680734344589299</v>
      </c>
      <c r="X14" s="16">
        <v>0.53267227171307197</v>
      </c>
      <c r="Y14" s="16">
        <v>0.45723863154004302</v>
      </c>
      <c r="Z14" s="16"/>
      <c r="AA14" s="16">
        <v>0.47949978788325098</v>
      </c>
      <c r="AB14" s="16">
        <v>0.41369530171864499</v>
      </c>
      <c r="AC14" s="16">
        <v>0.45663270616317497</v>
      </c>
      <c r="AD14" s="16">
        <v>0.52219076604007197</v>
      </c>
      <c r="AE14" s="16">
        <v>0.37118758322321999</v>
      </c>
      <c r="AF14" s="16">
        <v>0.81519881417739903</v>
      </c>
      <c r="AG14" s="16"/>
      <c r="AH14" s="16">
        <v>0.44233086143658601</v>
      </c>
      <c r="AI14" s="16">
        <v>0.52531636098418599</v>
      </c>
      <c r="AJ14" s="16"/>
      <c r="AK14" s="16">
        <v>0.485198523068469</v>
      </c>
      <c r="AL14" s="16">
        <v>0.53146194250894496</v>
      </c>
      <c r="AM14" s="16"/>
      <c r="AN14" s="16">
        <v>0.448383648276096</v>
      </c>
      <c r="AO14" s="16">
        <v>0.53311840401511001</v>
      </c>
      <c r="AP14" s="16"/>
      <c r="AQ14" s="16">
        <v>0.40222172481947899</v>
      </c>
      <c r="AR14" s="16">
        <v>0.43910221731648702</v>
      </c>
      <c r="AS14" s="16">
        <v>0.52853082016072905</v>
      </c>
      <c r="AT14" s="16"/>
      <c r="AU14" s="16">
        <v>0.45701522639576603</v>
      </c>
      <c r="AV14" s="16">
        <v>0.48042243191550799</v>
      </c>
      <c r="AW14" s="16"/>
      <c r="AX14" s="16">
        <v>0.48641112887418197</v>
      </c>
      <c r="AY14" s="16">
        <v>0.37782249335102902</v>
      </c>
      <c r="AZ14" s="16"/>
      <c r="BA14" s="16">
        <v>0.483211587298297</v>
      </c>
      <c r="BB14" s="16">
        <v>0.52987500972582402</v>
      </c>
      <c r="BC14" s="16"/>
      <c r="BD14" s="16">
        <v>0.47082123573076501</v>
      </c>
      <c r="BE14" s="16">
        <v>0.44550876227784397</v>
      </c>
    </row>
    <row r="15" spans="2:57" ht="43.5" customHeight="1" x14ac:dyDescent="0.35">
      <c r="B15" s="19" t="s">
        <v>699</v>
      </c>
      <c r="C15" s="16">
        <v>0.35882735340310901</v>
      </c>
      <c r="D15" s="16">
        <v>0.34907544463554802</v>
      </c>
      <c r="E15" s="16">
        <v>0.36362125897967301</v>
      </c>
      <c r="F15" s="16"/>
      <c r="G15" s="16">
        <v>0.37329126020372999</v>
      </c>
      <c r="H15" s="16">
        <v>0.16087200833210899</v>
      </c>
      <c r="I15" s="16">
        <v>0.31753217181351401</v>
      </c>
      <c r="J15" s="16">
        <v>0.41589728830514899</v>
      </c>
      <c r="K15" s="16">
        <v>0.38540959886026399</v>
      </c>
      <c r="L15" s="16">
        <v>0.40470332156448902</v>
      </c>
      <c r="M15" s="16"/>
      <c r="N15" s="16">
        <v>0.32553127297293399</v>
      </c>
      <c r="O15" s="16">
        <v>0.38462209120047902</v>
      </c>
      <c r="P15" s="16">
        <v>0.34571070613517502</v>
      </c>
      <c r="Q15" s="16">
        <v>0.39008064613221199</v>
      </c>
      <c r="R15" s="16"/>
      <c r="S15" s="16">
        <v>0.33719600599494198</v>
      </c>
      <c r="T15" s="16">
        <v>0.394243381285457</v>
      </c>
      <c r="U15" s="16"/>
      <c r="V15" s="16">
        <v>0.32547147030059898</v>
      </c>
      <c r="W15" s="16">
        <v>0.336960937670576</v>
      </c>
      <c r="X15" s="16">
        <v>0.42807567529788298</v>
      </c>
      <c r="Y15" s="16">
        <v>0.38923550207060398</v>
      </c>
      <c r="Z15" s="16"/>
      <c r="AA15" s="16">
        <v>0.36047085564005199</v>
      </c>
      <c r="AB15" s="16">
        <v>0.38409545527223798</v>
      </c>
      <c r="AC15" s="16">
        <v>0.38298183536033298</v>
      </c>
      <c r="AD15" s="16">
        <v>0.32123345242626</v>
      </c>
      <c r="AE15" s="16">
        <v>0.310310050618057</v>
      </c>
      <c r="AF15" s="16">
        <v>0.36395775586345902</v>
      </c>
      <c r="AG15" s="16"/>
      <c r="AH15" s="16">
        <v>0.34244185056245702</v>
      </c>
      <c r="AI15" s="16">
        <v>0.38533227287116401</v>
      </c>
      <c r="AJ15" s="16"/>
      <c r="AK15" s="16">
        <v>0.31938324596710499</v>
      </c>
      <c r="AL15" s="16">
        <v>0.37180981720182898</v>
      </c>
      <c r="AM15" s="16"/>
      <c r="AN15" s="16">
        <v>0.28926059173597901</v>
      </c>
      <c r="AO15" s="16">
        <v>0.40085390207011901</v>
      </c>
      <c r="AP15" s="16"/>
      <c r="AQ15" s="16">
        <v>0.300673373677249</v>
      </c>
      <c r="AR15" s="16">
        <v>0.38465761253243902</v>
      </c>
      <c r="AS15" s="16">
        <v>0.32817290733946503</v>
      </c>
      <c r="AT15" s="16"/>
      <c r="AU15" s="16">
        <v>0.37140243997130901</v>
      </c>
      <c r="AV15" s="16">
        <v>0.34256567360753398</v>
      </c>
      <c r="AW15" s="16"/>
      <c r="AX15" s="16">
        <v>0.36603466244461702</v>
      </c>
      <c r="AY15" s="16">
        <v>0.33892399345610202</v>
      </c>
      <c r="AZ15" s="16"/>
      <c r="BA15" s="16">
        <v>0.34064340673046101</v>
      </c>
      <c r="BB15" s="16">
        <v>0.49050426142933001</v>
      </c>
      <c r="BC15" s="16"/>
      <c r="BD15" s="16">
        <v>0.32192754967998799</v>
      </c>
      <c r="BE15" s="16">
        <v>0.39938393321552501</v>
      </c>
    </row>
    <row r="16" spans="2:57" x14ac:dyDescent="0.35">
      <c r="B16" s="19" t="s">
        <v>89</v>
      </c>
      <c r="C16" s="16">
        <v>2.5030865760372601E-2</v>
      </c>
      <c r="D16" s="16">
        <v>2.0585446526017001E-2</v>
      </c>
      <c r="E16" s="16">
        <v>2.7216173330992299E-2</v>
      </c>
      <c r="F16" s="16"/>
      <c r="G16" s="16">
        <v>0.101737997589635</v>
      </c>
      <c r="H16" s="16">
        <v>4.7989812932325203E-2</v>
      </c>
      <c r="I16" s="16">
        <v>2.5198676719157799E-2</v>
      </c>
      <c r="J16" s="16">
        <v>0</v>
      </c>
      <c r="K16" s="16">
        <v>0</v>
      </c>
      <c r="L16" s="16">
        <v>2.0743349688785499E-2</v>
      </c>
      <c r="M16" s="16"/>
      <c r="N16" s="16">
        <v>4.34664033598526E-2</v>
      </c>
      <c r="O16" s="16">
        <v>0</v>
      </c>
      <c r="P16" s="16">
        <v>1.47106229337765E-2</v>
      </c>
      <c r="Q16" s="16">
        <v>5.1934567084930702E-2</v>
      </c>
      <c r="R16" s="16"/>
      <c r="S16" s="16">
        <v>2.0548569797073701E-2</v>
      </c>
      <c r="T16" s="16">
        <v>3.2369526446539301E-2</v>
      </c>
      <c r="U16" s="16"/>
      <c r="V16" s="16">
        <v>3.4597964902737199E-2</v>
      </c>
      <c r="W16" s="16">
        <v>2.34522943507522E-2</v>
      </c>
      <c r="X16" s="16">
        <v>1.8647464653389199E-2</v>
      </c>
      <c r="Y16" s="16">
        <v>0</v>
      </c>
      <c r="Z16" s="16"/>
      <c r="AA16" s="16">
        <v>5.1527617717101598E-2</v>
      </c>
      <c r="AB16" s="16">
        <v>0</v>
      </c>
      <c r="AC16" s="16">
        <v>0</v>
      </c>
      <c r="AD16" s="16">
        <v>2.5893735526834601E-2</v>
      </c>
      <c r="AE16" s="16">
        <v>0</v>
      </c>
      <c r="AF16" s="16">
        <v>0</v>
      </c>
      <c r="AG16" s="16"/>
      <c r="AH16" s="16">
        <v>4.3644611551202799E-2</v>
      </c>
      <c r="AI16" s="16">
        <v>2.0614005447107599E-2</v>
      </c>
      <c r="AJ16" s="16"/>
      <c r="AK16" s="16">
        <v>5.9202506068980698E-2</v>
      </c>
      <c r="AL16" s="16">
        <v>8.6414395196401997E-3</v>
      </c>
      <c r="AM16" s="16"/>
      <c r="AN16" s="16">
        <v>5.5455604272376398E-2</v>
      </c>
      <c r="AO16" s="16">
        <v>1.8766282792795901E-2</v>
      </c>
      <c r="AP16" s="16"/>
      <c r="AQ16" s="16">
        <v>4.2965208569563103E-2</v>
      </c>
      <c r="AR16" s="16">
        <v>9.8472859170767903E-3</v>
      </c>
      <c r="AS16" s="16">
        <v>2.7506054748200101E-2</v>
      </c>
      <c r="AT16" s="16"/>
      <c r="AU16" s="16">
        <v>1.45294067214996E-2</v>
      </c>
      <c r="AV16" s="16">
        <v>3.8611000048143003E-2</v>
      </c>
      <c r="AW16" s="16"/>
      <c r="AX16" s="16">
        <v>1.79574242105171E-2</v>
      </c>
      <c r="AY16" s="16">
        <v>0</v>
      </c>
      <c r="AZ16" s="16"/>
      <c r="BA16" s="16">
        <v>2.84112100465858E-2</v>
      </c>
      <c r="BB16" s="16">
        <v>0</v>
      </c>
      <c r="BC16" s="16"/>
      <c r="BD16" s="16">
        <v>2.57404640725639E-2</v>
      </c>
      <c r="BE16" s="16">
        <v>9.6410478095916505E-3</v>
      </c>
    </row>
    <row r="17" spans="2:57" x14ac:dyDescent="0.35">
      <c r="B17" s="19" t="s">
        <v>497</v>
      </c>
      <c r="C17" s="20">
        <v>2.03801298514821E-2</v>
      </c>
      <c r="D17" s="20">
        <v>2.7309207592917099E-2</v>
      </c>
      <c r="E17" s="20">
        <v>1.6973889574131502E-2</v>
      </c>
      <c r="F17" s="20"/>
      <c r="G17" s="20">
        <v>3.5155866852691398E-2</v>
      </c>
      <c r="H17" s="20">
        <v>1.63487237400681E-2</v>
      </c>
      <c r="I17" s="20">
        <v>0</v>
      </c>
      <c r="J17" s="20">
        <v>1.6639360954342E-2</v>
      </c>
      <c r="K17" s="20">
        <v>1.7836849328543701E-2</v>
      </c>
      <c r="L17" s="20">
        <v>3.3574628420940701E-2</v>
      </c>
      <c r="M17" s="20"/>
      <c r="N17" s="20">
        <v>1.8423565074118901E-2</v>
      </c>
      <c r="O17" s="20">
        <v>5.5470896228989298E-2</v>
      </c>
      <c r="P17" s="20">
        <v>5.5768157175639698E-3</v>
      </c>
      <c r="Q17" s="20">
        <v>1.79461437097913E-2</v>
      </c>
      <c r="R17" s="20"/>
      <c r="S17" s="20">
        <v>1.5855094809237798E-2</v>
      </c>
      <c r="T17" s="20">
        <v>2.7788765300803198E-2</v>
      </c>
      <c r="U17" s="20"/>
      <c r="V17" s="20">
        <v>1.65526012353404E-2</v>
      </c>
      <c r="W17" s="20">
        <v>9.5175487777447599E-3</v>
      </c>
      <c r="X17" s="20">
        <v>4.3359053375449701E-2</v>
      </c>
      <c r="Y17" s="20">
        <v>0</v>
      </c>
      <c r="Z17" s="20"/>
      <c r="AA17" s="20">
        <v>0</v>
      </c>
      <c r="AB17" s="20">
        <v>1.3940590444183399E-2</v>
      </c>
      <c r="AC17" s="20">
        <v>0</v>
      </c>
      <c r="AD17" s="20">
        <v>8.9937399442984706E-2</v>
      </c>
      <c r="AE17" s="20">
        <v>0</v>
      </c>
      <c r="AF17" s="20">
        <v>0</v>
      </c>
      <c r="AG17" s="20"/>
      <c r="AH17" s="20">
        <v>2.7546240478704302E-2</v>
      </c>
      <c r="AI17" s="20">
        <v>2.6932425595447802E-2</v>
      </c>
      <c r="AJ17" s="20"/>
      <c r="AK17" s="20">
        <v>9.1867092179998295E-3</v>
      </c>
      <c r="AL17" s="20">
        <v>2.8898813832913098E-2</v>
      </c>
      <c r="AM17" s="20"/>
      <c r="AN17" s="20">
        <v>1.8706786307353E-2</v>
      </c>
      <c r="AO17" s="20">
        <v>3.4124590929505198E-2</v>
      </c>
      <c r="AP17" s="20"/>
      <c r="AQ17" s="20">
        <v>0</v>
      </c>
      <c r="AR17" s="20">
        <v>2.0652610796691302E-2</v>
      </c>
      <c r="AS17" s="20">
        <v>3.5328880770918003E-2</v>
      </c>
      <c r="AT17" s="20"/>
      <c r="AU17" s="20">
        <v>1.5219053080893E-2</v>
      </c>
      <c r="AV17" s="20">
        <v>2.70542610702631E-2</v>
      </c>
      <c r="AW17" s="20"/>
      <c r="AX17" s="20">
        <v>2.5834787676328599E-2</v>
      </c>
      <c r="AY17" s="20">
        <v>0</v>
      </c>
      <c r="AZ17" s="20"/>
      <c r="BA17" s="20">
        <v>1.5847088915119201E-2</v>
      </c>
      <c r="BB17" s="20">
        <v>0</v>
      </c>
      <c r="BC17" s="20"/>
      <c r="BD17" s="20">
        <v>1.9408939663360401E-2</v>
      </c>
      <c r="BE17" s="20">
        <v>1.7158180286678999E-2</v>
      </c>
    </row>
    <row r="18" spans="2:57" x14ac:dyDescent="0.35">
      <c r="B18" s="21" t="s">
        <v>590</v>
      </c>
    </row>
    <row r="19" spans="2:57" x14ac:dyDescent="0.35">
      <c r="B19" t="s">
        <v>874</v>
      </c>
    </row>
    <row r="20" spans="2:57" x14ac:dyDescent="0.35">
      <c r="B20" t="s">
        <v>526</v>
      </c>
    </row>
    <row r="22" spans="2:57" x14ac:dyDescent="0.35">
      <c r="B22"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800-000000000000}">
  <dimension ref="B2:M18"/>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13" width="20.7265625" customWidth="1"/>
  </cols>
  <sheetData>
    <row r="2" spans="2:13" ht="40" customHeight="1" x14ac:dyDescent="0.35">
      <c r="D2" s="32" t="s">
        <v>910</v>
      </c>
      <c r="E2" s="27"/>
      <c r="F2" s="27"/>
      <c r="G2" s="27"/>
      <c r="H2" s="27"/>
      <c r="I2" s="27"/>
      <c r="J2" s="27"/>
      <c r="K2" s="27"/>
      <c r="L2" s="27"/>
      <c r="M2" s="27"/>
    </row>
    <row r="6" spans="2:13" ht="50" customHeight="1" x14ac:dyDescent="0.35">
      <c r="B6" s="24"/>
      <c r="C6" s="24" t="s">
        <v>911</v>
      </c>
      <c r="D6" s="24" t="s">
        <v>912</v>
      </c>
      <c r="E6" s="24" t="s">
        <v>913</v>
      </c>
      <c r="F6" s="24" t="s">
        <v>914</v>
      </c>
      <c r="G6" s="24" t="s">
        <v>915</v>
      </c>
      <c r="H6" s="24" t="s">
        <v>916</v>
      </c>
      <c r="I6" s="24" t="s">
        <v>917</v>
      </c>
      <c r="J6" s="24" t="s">
        <v>918</v>
      </c>
      <c r="K6" s="24" t="s">
        <v>919</v>
      </c>
      <c r="L6" s="24" t="s">
        <v>920</v>
      </c>
    </row>
    <row r="7" spans="2:13" ht="43.5" customHeight="1" x14ac:dyDescent="0.35">
      <c r="B7" s="19" t="s">
        <v>701</v>
      </c>
      <c r="C7" s="16">
        <v>5.7560243890919099E-2</v>
      </c>
      <c r="D7" s="16">
        <v>0.284619597361431</v>
      </c>
      <c r="E7" s="16">
        <v>0.377105608484535</v>
      </c>
      <c r="F7" s="16">
        <v>0.15737056240982</v>
      </c>
      <c r="G7" s="16">
        <v>0.237119479729517</v>
      </c>
      <c r="H7" s="16">
        <v>0.27453020689261098</v>
      </c>
      <c r="I7" s="16">
        <v>0.176962528914759</v>
      </c>
      <c r="J7" s="16">
        <v>0.16809005627228499</v>
      </c>
      <c r="K7" s="16">
        <v>0.191015144232411</v>
      </c>
      <c r="L7" s="16">
        <v>0.22971284836073499</v>
      </c>
    </row>
    <row r="8" spans="2:13" ht="43.5" customHeight="1" x14ac:dyDescent="0.35">
      <c r="B8" s="19" t="s">
        <v>702</v>
      </c>
      <c r="C8" s="16">
        <v>0.12305148022572999</v>
      </c>
      <c r="D8" s="16">
        <v>0.32860480846573797</v>
      </c>
      <c r="E8" s="16">
        <v>0.32478433531873402</v>
      </c>
      <c r="F8" s="16">
        <v>0.34584103108830999</v>
      </c>
      <c r="G8" s="16">
        <v>0.372322017149953</v>
      </c>
      <c r="H8" s="16">
        <v>0.336228038389357</v>
      </c>
      <c r="I8" s="16">
        <v>0.32047811192491199</v>
      </c>
      <c r="J8" s="16">
        <v>0.33525150695752298</v>
      </c>
      <c r="K8" s="16">
        <v>0.31367492349871701</v>
      </c>
      <c r="L8" s="16">
        <v>0.32074307476630198</v>
      </c>
    </row>
    <row r="9" spans="2:13" ht="43.5" customHeight="1" x14ac:dyDescent="0.35">
      <c r="B9" s="19" t="s">
        <v>703</v>
      </c>
      <c r="C9" s="16">
        <v>0.230282323275978</v>
      </c>
      <c r="D9" s="16">
        <v>0.120647647825981</v>
      </c>
      <c r="E9" s="16">
        <v>8.8631575224350098E-2</v>
      </c>
      <c r="F9" s="16">
        <v>0.17392422766781401</v>
      </c>
      <c r="G9" s="16">
        <v>0.122949231522046</v>
      </c>
      <c r="H9" s="16">
        <v>0.135344972010811</v>
      </c>
      <c r="I9" s="16">
        <v>0.150248573304126</v>
      </c>
      <c r="J9" s="16">
        <v>0.18500851847771499</v>
      </c>
      <c r="K9" s="16">
        <v>0.16181820169623201</v>
      </c>
      <c r="L9" s="16">
        <v>0.133732208053434</v>
      </c>
    </row>
    <row r="10" spans="2:13" ht="43.5" customHeight="1" x14ac:dyDescent="0.35">
      <c r="B10" s="19" t="s">
        <v>704</v>
      </c>
      <c r="C10" s="16">
        <v>0.43714574713085402</v>
      </c>
      <c r="D10" s="16">
        <v>0.129463174193123</v>
      </c>
      <c r="E10" s="16">
        <v>7.9887289074381002E-2</v>
      </c>
      <c r="F10" s="16">
        <v>0.15677658680225001</v>
      </c>
      <c r="G10" s="16">
        <v>0.108620308720183</v>
      </c>
      <c r="H10" s="16">
        <v>9.6265827893705594E-2</v>
      </c>
      <c r="I10" s="16">
        <v>0.14948015137915499</v>
      </c>
      <c r="J10" s="16">
        <v>0.13798712414755601</v>
      </c>
      <c r="K10" s="16">
        <v>0.151770348405496</v>
      </c>
      <c r="L10" s="16">
        <v>0.11131400531904501</v>
      </c>
    </row>
    <row r="11" spans="2:13" x14ac:dyDescent="0.35">
      <c r="B11" s="19" t="s">
        <v>110</v>
      </c>
      <c r="C11" s="16">
        <v>0.15196020547651901</v>
      </c>
      <c r="D11" s="16">
        <v>0.13666477215372599</v>
      </c>
      <c r="E11" s="16">
        <v>0.129591191897999</v>
      </c>
      <c r="F11" s="16">
        <v>0.16608759203180601</v>
      </c>
      <c r="G11" s="16">
        <v>0.1589889628783</v>
      </c>
      <c r="H11" s="16">
        <v>0.157630954813515</v>
      </c>
      <c r="I11" s="16">
        <v>0.20283063447704899</v>
      </c>
      <c r="J11" s="16">
        <v>0.173662794144921</v>
      </c>
      <c r="K11" s="16">
        <v>0.18172138216714401</v>
      </c>
      <c r="L11" s="16">
        <v>0.20449786350048299</v>
      </c>
    </row>
    <row r="12" spans="2:13" x14ac:dyDescent="0.35">
      <c r="B12" s="21"/>
      <c r="C12" s="21"/>
      <c r="D12" s="21"/>
      <c r="E12" s="21"/>
      <c r="F12" s="21"/>
      <c r="G12" s="21"/>
      <c r="H12" s="21"/>
      <c r="I12" s="21"/>
      <c r="J12" s="21"/>
      <c r="K12" s="21"/>
      <c r="L12" s="21"/>
    </row>
    <row r="13" spans="2:13" x14ac:dyDescent="0.35">
      <c r="B13" t="s">
        <v>874</v>
      </c>
    </row>
    <row r="14" spans="2:13" x14ac:dyDescent="0.35">
      <c r="B14" t="s">
        <v>526</v>
      </c>
    </row>
    <row r="18" spans="2:2" x14ac:dyDescent="0.35">
      <c r="B18" s="6" t="str">
        <f>HYPERLINK("#'B- 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900-000000000000}">
  <dimension ref="B2:BE18"/>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700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ht="43.5" customHeight="1" x14ac:dyDescent="0.35">
      <c r="B9" s="19" t="s">
        <v>701</v>
      </c>
      <c r="C9" s="16">
        <v>5.7560243890919099E-2</v>
      </c>
      <c r="D9" s="16">
        <v>8.3143642160259795E-2</v>
      </c>
      <c r="E9" s="16">
        <v>3.3873762693573499E-2</v>
      </c>
      <c r="F9" s="16"/>
      <c r="G9" s="16">
        <v>7.2281286484830704E-2</v>
      </c>
      <c r="H9" s="16">
        <v>9.2780100708934193E-2</v>
      </c>
      <c r="I9" s="16">
        <v>0.111136605314089</v>
      </c>
      <c r="J9" s="16">
        <v>2.90311811562479E-2</v>
      </c>
      <c r="K9" s="16">
        <v>4.5053496627245102E-2</v>
      </c>
      <c r="L9" s="16">
        <v>9.2363052481562197E-3</v>
      </c>
      <c r="M9" s="16"/>
      <c r="N9" s="16">
        <v>4.5821516533621903E-2</v>
      </c>
      <c r="O9" s="16">
        <v>5.9660013268836E-2</v>
      </c>
      <c r="P9" s="16">
        <v>5.8608321965035501E-2</v>
      </c>
      <c r="Q9" s="16">
        <v>6.24233819766499E-2</v>
      </c>
      <c r="R9" s="16"/>
      <c r="S9" s="16">
        <v>6.2448945863299098E-2</v>
      </c>
      <c r="T9" s="16">
        <v>4.9675632333330999E-2</v>
      </c>
      <c r="U9" s="16"/>
      <c r="V9" s="16">
        <v>5.7059940128388803E-2</v>
      </c>
      <c r="W9" s="16">
        <v>3.6131322067275602E-2</v>
      </c>
      <c r="X9" s="16">
        <v>8.2340126983056899E-2</v>
      </c>
      <c r="Y9" s="16">
        <v>7.5161902859360794E-2</v>
      </c>
      <c r="Z9" s="16"/>
      <c r="AA9" s="16">
        <v>3.0235964219819101E-2</v>
      </c>
      <c r="AB9" s="16">
        <v>6.1400905669737098E-2</v>
      </c>
      <c r="AC9" s="16">
        <v>4.6722027934612199E-2</v>
      </c>
      <c r="AD9" s="16">
        <v>9.6886390578573706E-2</v>
      </c>
      <c r="AE9" s="16">
        <v>8.0816592525760705E-2</v>
      </c>
      <c r="AF9" s="16">
        <v>7.5134961466220798E-2</v>
      </c>
      <c r="AG9" s="16"/>
      <c r="AH9" s="16">
        <v>7.1410001522354896E-2</v>
      </c>
      <c r="AI9" s="16">
        <v>5.6249250763179402E-2</v>
      </c>
      <c r="AJ9" s="16"/>
      <c r="AK9" s="16">
        <v>8.6330026219805706E-2</v>
      </c>
      <c r="AL9" s="16">
        <v>6.5020145769046606E-2</v>
      </c>
      <c r="AM9" s="16"/>
      <c r="AN9" s="16">
        <v>8.1530783861711795E-2</v>
      </c>
      <c r="AO9" s="16">
        <v>5.7347384136729601E-2</v>
      </c>
      <c r="AP9" s="16"/>
      <c r="AQ9" s="16">
        <v>2.2924539246702499E-2</v>
      </c>
      <c r="AR9" s="16">
        <v>4.8727156179544803E-2</v>
      </c>
      <c r="AS9" s="16">
        <v>9.5759461454022907E-2</v>
      </c>
      <c r="AT9" s="16"/>
      <c r="AU9" s="16">
        <v>7.9141506400842304E-2</v>
      </c>
      <c r="AV9" s="16">
        <v>3.31608349025218E-2</v>
      </c>
      <c r="AW9" s="16"/>
      <c r="AX9" s="16">
        <v>6.4842854319059604E-2</v>
      </c>
      <c r="AY9" s="16">
        <v>2.4020117923540099E-2</v>
      </c>
      <c r="AZ9" s="16"/>
      <c r="BA9" s="16">
        <v>9.6926929780448298E-2</v>
      </c>
      <c r="BB9" s="16">
        <v>7.3793280130085903E-2</v>
      </c>
      <c r="BC9" s="16"/>
      <c r="BD9" s="16">
        <v>8.0991596779564898E-2</v>
      </c>
      <c r="BE9" s="16">
        <v>6.0001239608106702E-2</v>
      </c>
    </row>
    <row r="10" spans="2:57" ht="43.5" customHeight="1" x14ac:dyDescent="0.35">
      <c r="B10" s="19" t="s">
        <v>702</v>
      </c>
      <c r="C10" s="16">
        <v>0.12305148022572999</v>
      </c>
      <c r="D10" s="16">
        <v>0.16043359835811599</v>
      </c>
      <c r="E10" s="16">
        <v>8.4911057326612804E-2</v>
      </c>
      <c r="F10" s="16"/>
      <c r="G10" s="16">
        <v>0.20098136173683101</v>
      </c>
      <c r="H10" s="16">
        <v>0.19997126998325901</v>
      </c>
      <c r="I10" s="16">
        <v>0.153852158284941</v>
      </c>
      <c r="J10" s="16">
        <v>7.9442234465280301E-2</v>
      </c>
      <c r="K10" s="16">
        <v>0.10404877658767001</v>
      </c>
      <c r="L10" s="16">
        <v>3.7124927418678899E-2</v>
      </c>
      <c r="M10" s="16"/>
      <c r="N10" s="16">
        <v>0.14275222450355701</v>
      </c>
      <c r="O10" s="16">
        <v>0.101571362786518</v>
      </c>
      <c r="P10" s="16">
        <v>0.11800987084917899</v>
      </c>
      <c r="Q10" s="16">
        <v>0.135804265924097</v>
      </c>
      <c r="R10" s="16"/>
      <c r="S10" s="16">
        <v>0.11214333822704101</v>
      </c>
      <c r="T10" s="16">
        <v>0.14074980314674901</v>
      </c>
      <c r="U10" s="16"/>
      <c r="V10" s="16">
        <v>0.110080210343274</v>
      </c>
      <c r="W10" s="16">
        <v>0.119375697131636</v>
      </c>
      <c r="X10" s="16">
        <v>0.12955138324379201</v>
      </c>
      <c r="Y10" s="16">
        <v>0.18552906198028701</v>
      </c>
      <c r="Z10" s="16"/>
      <c r="AA10" s="16">
        <v>0.114273882672769</v>
      </c>
      <c r="AB10" s="16">
        <v>7.6562042847242995E-2</v>
      </c>
      <c r="AC10" s="16">
        <v>0.11601297948160801</v>
      </c>
      <c r="AD10" s="16">
        <v>0.166636990911467</v>
      </c>
      <c r="AE10" s="16">
        <v>0.16316279346995699</v>
      </c>
      <c r="AF10" s="16">
        <v>0.108212166510551</v>
      </c>
      <c r="AG10" s="16"/>
      <c r="AH10" s="16">
        <v>0.13410757716802599</v>
      </c>
      <c r="AI10" s="16">
        <v>0.13651031444199899</v>
      </c>
      <c r="AJ10" s="16"/>
      <c r="AK10" s="16">
        <v>0.140140285973232</v>
      </c>
      <c r="AL10" s="16">
        <v>0.13225340953381501</v>
      </c>
      <c r="AM10" s="16"/>
      <c r="AN10" s="16">
        <v>0.14288572046550099</v>
      </c>
      <c r="AO10" s="16">
        <v>0.131815585814542</v>
      </c>
      <c r="AP10" s="16"/>
      <c r="AQ10" s="16">
        <v>0.141602579790998</v>
      </c>
      <c r="AR10" s="16">
        <v>8.9656817421120694E-2</v>
      </c>
      <c r="AS10" s="16">
        <v>0.18522182222851399</v>
      </c>
      <c r="AT10" s="16"/>
      <c r="AU10" s="16">
        <v>0.118463248579134</v>
      </c>
      <c r="AV10" s="16">
        <v>0.13060352240576301</v>
      </c>
      <c r="AW10" s="16"/>
      <c r="AX10" s="16">
        <v>0.13893242323832899</v>
      </c>
      <c r="AY10" s="16">
        <v>5.1209641372457503E-2</v>
      </c>
      <c r="AZ10" s="16"/>
      <c r="BA10" s="16">
        <v>0.16672019543677799</v>
      </c>
      <c r="BB10" s="16">
        <v>0.135301002195898</v>
      </c>
      <c r="BC10" s="16"/>
      <c r="BD10" s="16">
        <v>0.14244237318938699</v>
      </c>
      <c r="BE10" s="16">
        <v>0.139829281469356</v>
      </c>
    </row>
    <row r="11" spans="2:57" ht="43.5" customHeight="1" x14ac:dyDescent="0.35">
      <c r="B11" s="19" t="s">
        <v>703</v>
      </c>
      <c r="C11" s="16">
        <v>0.230282323275978</v>
      </c>
      <c r="D11" s="16">
        <v>0.271332373826558</v>
      </c>
      <c r="E11" s="16">
        <v>0.19233820015163</v>
      </c>
      <c r="F11" s="16"/>
      <c r="G11" s="16">
        <v>0.22518978851621099</v>
      </c>
      <c r="H11" s="16">
        <v>0.23479324779510699</v>
      </c>
      <c r="I11" s="16">
        <v>0.229452727860047</v>
      </c>
      <c r="J11" s="16">
        <v>0.253702840252918</v>
      </c>
      <c r="K11" s="16">
        <v>0.20247605361433699</v>
      </c>
      <c r="L11" s="16">
        <v>0.23429063349249099</v>
      </c>
      <c r="M11" s="16"/>
      <c r="N11" s="16">
        <v>0.234848885791233</v>
      </c>
      <c r="O11" s="16">
        <v>0.222246275779901</v>
      </c>
      <c r="P11" s="16">
        <v>0.20845110877513301</v>
      </c>
      <c r="Q11" s="16">
        <v>0.26909159766871199</v>
      </c>
      <c r="R11" s="16"/>
      <c r="S11" s="16">
        <v>0.208216984236371</v>
      </c>
      <c r="T11" s="16">
        <v>0.26589707274469399</v>
      </c>
      <c r="U11" s="16"/>
      <c r="V11" s="16">
        <v>0.19157354560423101</v>
      </c>
      <c r="W11" s="16">
        <v>0.23453641580012199</v>
      </c>
      <c r="X11" s="16">
        <v>0.24560890834424201</v>
      </c>
      <c r="Y11" s="16">
        <v>0.313030094818606</v>
      </c>
      <c r="Z11" s="16"/>
      <c r="AA11" s="16">
        <v>0.25128701943918502</v>
      </c>
      <c r="AB11" s="16">
        <v>0.18234052156667299</v>
      </c>
      <c r="AC11" s="16">
        <v>0.19551756938026299</v>
      </c>
      <c r="AD11" s="16">
        <v>0.24199626999148</v>
      </c>
      <c r="AE11" s="16">
        <v>0.25023159314108201</v>
      </c>
      <c r="AF11" s="16">
        <v>0.215135518481196</v>
      </c>
      <c r="AG11" s="16"/>
      <c r="AH11" s="16">
        <v>0.247498563261981</v>
      </c>
      <c r="AI11" s="16">
        <v>0.22597414600540999</v>
      </c>
      <c r="AJ11" s="16"/>
      <c r="AK11" s="16">
        <v>0.259988526009862</v>
      </c>
      <c r="AL11" s="16">
        <v>0.21753987636575101</v>
      </c>
      <c r="AM11" s="16"/>
      <c r="AN11" s="16">
        <v>0.23796705230901</v>
      </c>
      <c r="AO11" s="16">
        <v>0.24221242937189699</v>
      </c>
      <c r="AP11" s="16"/>
      <c r="AQ11" s="16">
        <v>0.253772153888632</v>
      </c>
      <c r="AR11" s="16">
        <v>0.26669045473493402</v>
      </c>
      <c r="AS11" s="16">
        <v>0.200890832943905</v>
      </c>
      <c r="AT11" s="16"/>
      <c r="AU11" s="16">
        <v>0.21890124237405101</v>
      </c>
      <c r="AV11" s="16">
        <v>0.24512857909525301</v>
      </c>
      <c r="AW11" s="16"/>
      <c r="AX11" s="16">
        <v>0.23423850180140399</v>
      </c>
      <c r="AY11" s="16">
        <v>0.216865963502026</v>
      </c>
      <c r="AZ11" s="16"/>
      <c r="BA11" s="16">
        <v>0.25223477157760199</v>
      </c>
      <c r="BB11" s="16">
        <v>0.26109790117672399</v>
      </c>
      <c r="BC11" s="16"/>
      <c r="BD11" s="16">
        <v>0.28073076340412301</v>
      </c>
      <c r="BE11" s="16">
        <v>0.22021980658965001</v>
      </c>
    </row>
    <row r="12" spans="2:57" ht="43.5" customHeight="1" x14ac:dyDescent="0.35">
      <c r="B12" s="19" t="s">
        <v>704</v>
      </c>
      <c r="C12" s="16">
        <v>0.43714574713085402</v>
      </c>
      <c r="D12" s="16">
        <v>0.37131322275305301</v>
      </c>
      <c r="E12" s="16">
        <v>0.50152865776343303</v>
      </c>
      <c r="F12" s="16"/>
      <c r="G12" s="16">
        <v>0.32322142694211198</v>
      </c>
      <c r="H12" s="16">
        <v>0.30730606980637998</v>
      </c>
      <c r="I12" s="16">
        <v>0.39990286783440299</v>
      </c>
      <c r="J12" s="16">
        <v>0.486817616685842</v>
      </c>
      <c r="K12" s="16">
        <v>0.46155467910674097</v>
      </c>
      <c r="L12" s="16">
        <v>0.58471686380343801</v>
      </c>
      <c r="M12" s="16"/>
      <c r="N12" s="16">
        <v>0.45468866454858903</v>
      </c>
      <c r="O12" s="16">
        <v>0.46015225667287202</v>
      </c>
      <c r="P12" s="16">
        <v>0.44436745453957499</v>
      </c>
      <c r="Q12" s="16">
        <v>0.39298751133446402</v>
      </c>
      <c r="R12" s="16"/>
      <c r="S12" s="16">
        <v>0.47020653690742198</v>
      </c>
      <c r="T12" s="16">
        <v>0.39159221677419098</v>
      </c>
      <c r="U12" s="16"/>
      <c r="V12" s="16">
        <v>0.41615351237056297</v>
      </c>
      <c r="W12" s="16">
        <v>0.438781536415563</v>
      </c>
      <c r="X12" s="16">
        <v>0.46913437873438901</v>
      </c>
      <c r="Y12" s="16">
        <v>0.32467099920930398</v>
      </c>
      <c r="Z12" s="16"/>
      <c r="AA12" s="16">
        <v>0.36976896319963098</v>
      </c>
      <c r="AB12" s="16">
        <v>0.546578905008414</v>
      </c>
      <c r="AC12" s="16">
        <v>0.502212269351624</v>
      </c>
      <c r="AD12" s="16">
        <v>0.397796217974901</v>
      </c>
      <c r="AE12" s="16">
        <v>0.48365077415445201</v>
      </c>
      <c r="AF12" s="16">
        <v>0.58096123482951401</v>
      </c>
      <c r="AG12" s="16"/>
      <c r="AH12" s="16">
        <v>0.44550939004581802</v>
      </c>
      <c r="AI12" s="16">
        <v>0.46664436689025901</v>
      </c>
      <c r="AJ12" s="16"/>
      <c r="AK12" s="16">
        <v>0.39987030473517798</v>
      </c>
      <c r="AL12" s="16">
        <v>0.47462296007767502</v>
      </c>
      <c r="AM12" s="16"/>
      <c r="AN12" s="16">
        <v>0.43544624406944898</v>
      </c>
      <c r="AO12" s="16">
        <v>0.45893868144711902</v>
      </c>
      <c r="AP12" s="16"/>
      <c r="AQ12" s="16">
        <v>0.48623800093887898</v>
      </c>
      <c r="AR12" s="16">
        <v>0.44099451592333899</v>
      </c>
      <c r="AS12" s="16">
        <v>0.434209243135177</v>
      </c>
      <c r="AT12" s="16"/>
      <c r="AU12" s="16">
        <v>0.46382441670189201</v>
      </c>
      <c r="AV12" s="16">
        <v>0.40833195945258899</v>
      </c>
      <c r="AW12" s="16"/>
      <c r="AX12" s="16">
        <v>0.43883659817945903</v>
      </c>
      <c r="AY12" s="16">
        <v>0.49482845511322099</v>
      </c>
      <c r="AZ12" s="16"/>
      <c r="BA12" s="16">
        <v>0.402921760544173</v>
      </c>
      <c r="BB12" s="16">
        <v>0.46597614521841701</v>
      </c>
      <c r="BC12" s="16"/>
      <c r="BD12" s="16">
        <v>0.403858719870547</v>
      </c>
      <c r="BE12" s="16">
        <v>0.50313975656231202</v>
      </c>
    </row>
    <row r="13" spans="2:57" x14ac:dyDescent="0.35">
      <c r="B13" s="19" t="s">
        <v>110</v>
      </c>
      <c r="C13" s="20">
        <v>0.15196020547651901</v>
      </c>
      <c r="D13" s="20">
        <v>0.11377716290201401</v>
      </c>
      <c r="E13" s="20">
        <v>0.18734832206474999</v>
      </c>
      <c r="F13" s="20"/>
      <c r="G13" s="20">
        <v>0.17832613632001501</v>
      </c>
      <c r="H13" s="20">
        <v>0.16514931170632</v>
      </c>
      <c r="I13" s="20">
        <v>0.10565564070651901</v>
      </c>
      <c r="J13" s="20">
        <v>0.15100612743971201</v>
      </c>
      <c r="K13" s="20">
        <v>0.186866994064007</v>
      </c>
      <c r="L13" s="20">
        <v>0.13463127003723499</v>
      </c>
      <c r="M13" s="20"/>
      <c r="N13" s="20">
        <v>0.121888708622999</v>
      </c>
      <c r="O13" s="20">
        <v>0.156370091491873</v>
      </c>
      <c r="P13" s="20">
        <v>0.17056324387107699</v>
      </c>
      <c r="Q13" s="20">
        <v>0.139693243096076</v>
      </c>
      <c r="R13" s="20"/>
      <c r="S13" s="20">
        <v>0.14698419476586799</v>
      </c>
      <c r="T13" s="20">
        <v>0.152085275001035</v>
      </c>
      <c r="U13" s="20"/>
      <c r="V13" s="20">
        <v>0.22513279155354299</v>
      </c>
      <c r="W13" s="20">
        <v>0.17117502858540401</v>
      </c>
      <c r="X13" s="20">
        <v>7.3365202694520501E-2</v>
      </c>
      <c r="Y13" s="20">
        <v>0.101607941132442</v>
      </c>
      <c r="Z13" s="20"/>
      <c r="AA13" s="20">
        <v>0.23443417046859499</v>
      </c>
      <c r="AB13" s="20">
        <v>0.133117624907933</v>
      </c>
      <c r="AC13" s="20">
        <v>0.139535153851893</v>
      </c>
      <c r="AD13" s="20">
        <v>9.6684130543577496E-2</v>
      </c>
      <c r="AE13" s="20">
        <v>2.21382467087471E-2</v>
      </c>
      <c r="AF13" s="20">
        <v>2.05561187125173E-2</v>
      </c>
      <c r="AG13" s="20"/>
      <c r="AH13" s="20">
        <v>0.101474468001821</v>
      </c>
      <c r="AI13" s="20">
        <v>0.114621921899152</v>
      </c>
      <c r="AJ13" s="20"/>
      <c r="AK13" s="20">
        <v>0.113670857061922</v>
      </c>
      <c r="AL13" s="20">
        <v>0.110563608253713</v>
      </c>
      <c r="AM13" s="20"/>
      <c r="AN13" s="20">
        <v>0.10217019929432899</v>
      </c>
      <c r="AO13" s="20">
        <v>0.10968591922971201</v>
      </c>
      <c r="AP13" s="20"/>
      <c r="AQ13" s="20">
        <v>9.5462726134788303E-2</v>
      </c>
      <c r="AR13" s="20">
        <v>0.153931055741061</v>
      </c>
      <c r="AS13" s="20">
        <v>8.3918640238381401E-2</v>
      </c>
      <c r="AT13" s="20"/>
      <c r="AU13" s="20">
        <v>0.119669585944081</v>
      </c>
      <c r="AV13" s="20">
        <v>0.18277510414387399</v>
      </c>
      <c r="AW13" s="20"/>
      <c r="AX13" s="20">
        <v>0.123149622461749</v>
      </c>
      <c r="AY13" s="20">
        <v>0.213075822088756</v>
      </c>
      <c r="AZ13" s="20"/>
      <c r="BA13" s="20">
        <v>8.1196342660999496E-2</v>
      </c>
      <c r="BB13" s="20">
        <v>6.3831671278874694E-2</v>
      </c>
      <c r="BC13" s="20"/>
      <c r="BD13" s="20">
        <v>9.1976546756377994E-2</v>
      </c>
      <c r="BE13" s="20">
        <v>7.6809915770575499E-2</v>
      </c>
    </row>
    <row r="14" spans="2:57" x14ac:dyDescent="0.35">
      <c r="B14" s="21"/>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A00-000000000000}">
  <dimension ref="B2:BE18"/>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705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ht="43.5" customHeight="1" x14ac:dyDescent="0.35">
      <c r="B9" s="19" t="s">
        <v>701</v>
      </c>
      <c r="C9" s="16">
        <v>0.284619597361431</v>
      </c>
      <c r="D9" s="16">
        <v>0.33808752491466898</v>
      </c>
      <c r="E9" s="16">
        <v>0.23670845298516599</v>
      </c>
      <c r="F9" s="16"/>
      <c r="G9" s="16">
        <v>0.26327652863724199</v>
      </c>
      <c r="H9" s="16">
        <v>0.33016284828003301</v>
      </c>
      <c r="I9" s="16">
        <v>0.31720289382397099</v>
      </c>
      <c r="J9" s="16">
        <v>0.27026055843061503</v>
      </c>
      <c r="K9" s="16">
        <v>0.25358819534528698</v>
      </c>
      <c r="L9" s="16">
        <v>0.26860547746340802</v>
      </c>
      <c r="M9" s="16"/>
      <c r="N9" s="16">
        <v>0.26806548330000102</v>
      </c>
      <c r="O9" s="16">
        <v>0.269942955625873</v>
      </c>
      <c r="P9" s="16">
        <v>0.27036857174312601</v>
      </c>
      <c r="Q9" s="16">
        <v>0.33210736348626702</v>
      </c>
      <c r="R9" s="16"/>
      <c r="S9" s="16">
        <v>0.29056330100704297</v>
      </c>
      <c r="T9" s="16">
        <v>0.27848672641614802</v>
      </c>
      <c r="U9" s="16"/>
      <c r="V9" s="16">
        <v>0.286684829099561</v>
      </c>
      <c r="W9" s="16">
        <v>0.22914323518167001</v>
      </c>
      <c r="X9" s="16">
        <v>0.32634356530859099</v>
      </c>
      <c r="Y9" s="16">
        <v>0.46518910129173302</v>
      </c>
      <c r="Z9" s="16"/>
      <c r="AA9" s="16">
        <v>0.232886020209775</v>
      </c>
      <c r="AB9" s="16">
        <v>0.26826949221380297</v>
      </c>
      <c r="AC9" s="16">
        <v>0.37949560748188998</v>
      </c>
      <c r="AD9" s="16">
        <v>0.244646489407776</v>
      </c>
      <c r="AE9" s="16">
        <v>0.48576597179201902</v>
      </c>
      <c r="AF9" s="16">
        <v>0.41971114533718401</v>
      </c>
      <c r="AG9" s="16"/>
      <c r="AH9" s="16">
        <v>0.30321973185846801</v>
      </c>
      <c r="AI9" s="16">
        <v>0.29484283099733999</v>
      </c>
      <c r="AJ9" s="16"/>
      <c r="AK9" s="16">
        <v>0.299818097499226</v>
      </c>
      <c r="AL9" s="16">
        <v>0.29045119938451303</v>
      </c>
      <c r="AM9" s="16"/>
      <c r="AN9" s="16">
        <v>0.31426762350509901</v>
      </c>
      <c r="AO9" s="16">
        <v>0.30813475043058602</v>
      </c>
      <c r="AP9" s="16"/>
      <c r="AQ9" s="16">
        <v>0.30941857231686298</v>
      </c>
      <c r="AR9" s="16">
        <v>0.252031386713157</v>
      </c>
      <c r="AS9" s="16">
        <v>0.34569739350790302</v>
      </c>
      <c r="AT9" s="16"/>
      <c r="AU9" s="16">
        <v>0.30139681775233002</v>
      </c>
      <c r="AV9" s="16">
        <v>0.264795857015659</v>
      </c>
      <c r="AW9" s="16"/>
      <c r="AX9" s="16">
        <v>0.310996829421472</v>
      </c>
      <c r="AY9" s="16">
        <v>0.20995609374776</v>
      </c>
      <c r="AZ9" s="16"/>
      <c r="BA9" s="16">
        <v>0.37598387441688502</v>
      </c>
      <c r="BB9" s="16">
        <v>0.35483080693566299</v>
      </c>
      <c r="BC9" s="16"/>
      <c r="BD9" s="16">
        <v>0.34878602621447902</v>
      </c>
      <c r="BE9" s="16">
        <v>0.28627507735762397</v>
      </c>
    </row>
    <row r="10" spans="2:57" ht="43.5" customHeight="1" x14ac:dyDescent="0.35">
      <c r="B10" s="19" t="s">
        <v>702</v>
      </c>
      <c r="C10" s="16">
        <v>0.32860480846573797</v>
      </c>
      <c r="D10" s="16">
        <v>0.32253097627666499</v>
      </c>
      <c r="E10" s="16">
        <v>0.33012349487866499</v>
      </c>
      <c r="F10" s="16"/>
      <c r="G10" s="16">
        <v>0.31113252638994199</v>
      </c>
      <c r="H10" s="16">
        <v>0.29169714938570401</v>
      </c>
      <c r="I10" s="16">
        <v>0.335365458518671</v>
      </c>
      <c r="J10" s="16">
        <v>0.29249189694038502</v>
      </c>
      <c r="K10" s="16">
        <v>0.36967366068579299</v>
      </c>
      <c r="L10" s="16">
        <v>0.35954075824185</v>
      </c>
      <c r="M10" s="16"/>
      <c r="N10" s="16">
        <v>0.34969510779864899</v>
      </c>
      <c r="O10" s="16">
        <v>0.36252433471176998</v>
      </c>
      <c r="P10" s="16">
        <v>0.32908962672618902</v>
      </c>
      <c r="Q10" s="16">
        <v>0.28323061821171702</v>
      </c>
      <c r="R10" s="16"/>
      <c r="S10" s="16">
        <v>0.34108169120581699</v>
      </c>
      <c r="T10" s="16">
        <v>0.31196885623625498</v>
      </c>
      <c r="U10" s="16"/>
      <c r="V10" s="16">
        <v>0.248214920518183</v>
      </c>
      <c r="W10" s="16">
        <v>0.34765343621246902</v>
      </c>
      <c r="X10" s="16">
        <v>0.37958670161419</v>
      </c>
      <c r="Y10" s="16">
        <v>0.280084633096924</v>
      </c>
      <c r="Z10" s="16"/>
      <c r="AA10" s="16">
        <v>0.25646387022716</v>
      </c>
      <c r="AB10" s="16">
        <v>0.32193029309676802</v>
      </c>
      <c r="AC10" s="16">
        <v>0.38778172923681398</v>
      </c>
      <c r="AD10" s="16">
        <v>0.419127840968678</v>
      </c>
      <c r="AE10" s="16">
        <v>0.34239479588972599</v>
      </c>
      <c r="AF10" s="16">
        <v>0.42485061522359302</v>
      </c>
      <c r="AG10" s="16"/>
      <c r="AH10" s="16">
        <v>0.36467515797109401</v>
      </c>
      <c r="AI10" s="16">
        <v>0.30478269406518199</v>
      </c>
      <c r="AJ10" s="16"/>
      <c r="AK10" s="16">
        <v>0.34267632186770602</v>
      </c>
      <c r="AL10" s="16">
        <v>0.321204578699956</v>
      </c>
      <c r="AM10" s="16"/>
      <c r="AN10" s="16">
        <v>0.35164530025141799</v>
      </c>
      <c r="AO10" s="16">
        <v>0.314708117872467</v>
      </c>
      <c r="AP10" s="16"/>
      <c r="AQ10" s="16">
        <v>0.41122689692971998</v>
      </c>
      <c r="AR10" s="16">
        <v>0.34338250848145002</v>
      </c>
      <c r="AS10" s="16">
        <v>0.30074580664122502</v>
      </c>
      <c r="AT10" s="16"/>
      <c r="AU10" s="16">
        <v>0.34553404432997697</v>
      </c>
      <c r="AV10" s="16">
        <v>0.314419257703063</v>
      </c>
      <c r="AW10" s="16"/>
      <c r="AX10" s="16">
        <v>0.34021831487027798</v>
      </c>
      <c r="AY10" s="16">
        <v>0.33728188308766299</v>
      </c>
      <c r="AZ10" s="16"/>
      <c r="BA10" s="16">
        <v>0.36144332816635599</v>
      </c>
      <c r="BB10" s="16">
        <v>0.386306111024323</v>
      </c>
      <c r="BC10" s="16"/>
      <c r="BD10" s="16">
        <v>0.34736177340494101</v>
      </c>
      <c r="BE10" s="16">
        <v>0.389338851461911</v>
      </c>
    </row>
    <row r="11" spans="2:57" ht="43.5" customHeight="1" x14ac:dyDescent="0.35">
      <c r="B11" s="19" t="s">
        <v>703</v>
      </c>
      <c r="C11" s="16">
        <v>0.120647647825981</v>
      </c>
      <c r="D11" s="16">
        <v>0.122897179603631</v>
      </c>
      <c r="E11" s="16">
        <v>0.119684978522763</v>
      </c>
      <c r="F11" s="16"/>
      <c r="G11" s="16">
        <v>0.15866248056427601</v>
      </c>
      <c r="H11" s="16">
        <v>0.10737670702398699</v>
      </c>
      <c r="I11" s="16">
        <v>0.117903187890171</v>
      </c>
      <c r="J11" s="16">
        <v>0.119457858643307</v>
      </c>
      <c r="K11" s="16">
        <v>0.12443758166935701</v>
      </c>
      <c r="L11" s="16">
        <v>0.10989747263858</v>
      </c>
      <c r="M11" s="16"/>
      <c r="N11" s="16">
        <v>0.13498673192023</v>
      </c>
      <c r="O11" s="16">
        <v>0.12038922305121701</v>
      </c>
      <c r="P11" s="16">
        <v>0.122260941130601</v>
      </c>
      <c r="Q11" s="16">
        <v>0.108050173324091</v>
      </c>
      <c r="R11" s="16"/>
      <c r="S11" s="16">
        <v>0.107488462791987</v>
      </c>
      <c r="T11" s="16">
        <v>0.14172076017201299</v>
      </c>
      <c r="U11" s="16"/>
      <c r="V11" s="16">
        <v>9.6345609297894499E-2</v>
      </c>
      <c r="W11" s="16">
        <v>0.154904761559919</v>
      </c>
      <c r="X11" s="16">
        <v>0.10645019085780601</v>
      </c>
      <c r="Y11" s="16">
        <v>6.3385753480576901E-2</v>
      </c>
      <c r="Z11" s="16"/>
      <c r="AA11" s="16">
        <v>0.16035832093521499</v>
      </c>
      <c r="AB11" s="16">
        <v>0.108126932445682</v>
      </c>
      <c r="AC11" s="16">
        <v>7.3267552435758193E-2</v>
      </c>
      <c r="AD11" s="16">
        <v>0.11258510014524099</v>
      </c>
      <c r="AE11" s="16">
        <v>7.6303452024524002E-2</v>
      </c>
      <c r="AF11" s="16">
        <v>2.7723582175308899E-2</v>
      </c>
      <c r="AG11" s="16"/>
      <c r="AH11" s="16">
        <v>0.124316315724504</v>
      </c>
      <c r="AI11" s="16">
        <v>0.12563646777640999</v>
      </c>
      <c r="AJ11" s="16"/>
      <c r="AK11" s="16">
        <v>0.14665407334781599</v>
      </c>
      <c r="AL11" s="16">
        <v>0.10759931859973899</v>
      </c>
      <c r="AM11" s="16"/>
      <c r="AN11" s="16">
        <v>0.13131538194342399</v>
      </c>
      <c r="AO11" s="16">
        <v>0.124371796276236</v>
      </c>
      <c r="AP11" s="16"/>
      <c r="AQ11" s="16">
        <v>0.126243542305749</v>
      </c>
      <c r="AR11" s="16">
        <v>0.132053752597385</v>
      </c>
      <c r="AS11" s="16">
        <v>0.103257808598407</v>
      </c>
      <c r="AT11" s="16"/>
      <c r="AU11" s="16">
        <v>0.120791925787025</v>
      </c>
      <c r="AV11" s="16">
        <v>0.12000997592771701</v>
      </c>
      <c r="AW11" s="16"/>
      <c r="AX11" s="16">
        <v>0.115478261778198</v>
      </c>
      <c r="AY11" s="16">
        <v>0.120797148948782</v>
      </c>
      <c r="AZ11" s="16"/>
      <c r="BA11" s="16">
        <v>0.114294621403265</v>
      </c>
      <c r="BB11" s="16">
        <v>7.5613539743145303E-2</v>
      </c>
      <c r="BC11" s="16"/>
      <c r="BD11" s="16">
        <v>0.13366041978603899</v>
      </c>
      <c r="BE11" s="16">
        <v>0.119772380215831</v>
      </c>
    </row>
    <row r="12" spans="2:57" ht="43.5" customHeight="1" x14ac:dyDescent="0.35">
      <c r="B12" s="19" t="s">
        <v>704</v>
      </c>
      <c r="C12" s="16">
        <v>0.129463174193123</v>
      </c>
      <c r="D12" s="16">
        <v>0.109948501416364</v>
      </c>
      <c r="E12" s="16">
        <v>0.14921090629879699</v>
      </c>
      <c r="F12" s="16"/>
      <c r="G12" s="16">
        <v>0.10225214263601699</v>
      </c>
      <c r="H12" s="16">
        <v>0.11736541213179801</v>
      </c>
      <c r="I12" s="16">
        <v>0.106583002510303</v>
      </c>
      <c r="J12" s="16">
        <v>0.199228723878842</v>
      </c>
      <c r="K12" s="16">
        <v>0.107164782253226</v>
      </c>
      <c r="L12" s="16">
        <v>0.13799042128626399</v>
      </c>
      <c r="M12" s="16"/>
      <c r="N12" s="16">
        <v>0.15517047186189201</v>
      </c>
      <c r="O12" s="16">
        <v>0.110191158899103</v>
      </c>
      <c r="P12" s="16">
        <v>0.111536747374901</v>
      </c>
      <c r="Q12" s="16">
        <v>0.15670356633974</v>
      </c>
      <c r="R12" s="16"/>
      <c r="S12" s="16">
        <v>0.12570655100397601</v>
      </c>
      <c r="T12" s="16">
        <v>0.13642762692378799</v>
      </c>
      <c r="U12" s="16"/>
      <c r="V12" s="16">
        <v>0.15668438617364899</v>
      </c>
      <c r="W12" s="16">
        <v>0.124276289154159</v>
      </c>
      <c r="X12" s="16">
        <v>0.117667278719346</v>
      </c>
      <c r="Y12" s="16">
        <v>9.7284372775835307E-2</v>
      </c>
      <c r="Z12" s="16"/>
      <c r="AA12" s="16">
        <v>0.13760291056202201</v>
      </c>
      <c r="AB12" s="16">
        <v>0.193778066686496</v>
      </c>
      <c r="AC12" s="16">
        <v>0.12612638261561701</v>
      </c>
      <c r="AD12" s="16">
        <v>9.0887282465697203E-2</v>
      </c>
      <c r="AE12" s="16">
        <v>6.8749099359267402E-2</v>
      </c>
      <c r="AF12" s="16">
        <v>0.107180205263226</v>
      </c>
      <c r="AG12" s="16"/>
      <c r="AH12" s="16">
        <v>0.107142590133321</v>
      </c>
      <c r="AI12" s="16">
        <v>0.16568824495658499</v>
      </c>
      <c r="AJ12" s="16"/>
      <c r="AK12" s="16">
        <v>0.116191380163429</v>
      </c>
      <c r="AL12" s="16">
        <v>0.159645781232747</v>
      </c>
      <c r="AM12" s="16"/>
      <c r="AN12" s="16">
        <v>0.108692861292564</v>
      </c>
      <c r="AO12" s="16">
        <v>0.154790060776126</v>
      </c>
      <c r="AP12" s="16"/>
      <c r="AQ12" s="16">
        <v>6.8960339501819595E-2</v>
      </c>
      <c r="AR12" s="16">
        <v>0.13509118575137399</v>
      </c>
      <c r="AS12" s="16">
        <v>0.167989523975656</v>
      </c>
      <c r="AT12" s="16"/>
      <c r="AU12" s="16">
        <v>0.11859827422904499</v>
      </c>
      <c r="AV12" s="16">
        <v>0.14451618406411099</v>
      </c>
      <c r="AW12" s="16"/>
      <c r="AX12" s="16">
        <v>0.12336634440451</v>
      </c>
      <c r="AY12" s="16">
        <v>0.15958093452775399</v>
      </c>
      <c r="AZ12" s="16"/>
      <c r="BA12" s="16">
        <v>9.5397159169509499E-2</v>
      </c>
      <c r="BB12" s="16">
        <v>0.101790893025779</v>
      </c>
      <c r="BC12" s="16"/>
      <c r="BD12" s="16">
        <v>0.106396562235852</v>
      </c>
      <c r="BE12" s="16">
        <v>0.11941278109775</v>
      </c>
    </row>
    <row r="13" spans="2:57" x14ac:dyDescent="0.35">
      <c r="B13" s="19" t="s">
        <v>110</v>
      </c>
      <c r="C13" s="20">
        <v>0.13666477215372599</v>
      </c>
      <c r="D13" s="20">
        <v>0.10653581778867199</v>
      </c>
      <c r="E13" s="20">
        <v>0.16427216731461</v>
      </c>
      <c r="F13" s="20"/>
      <c r="G13" s="20">
        <v>0.164676321772523</v>
      </c>
      <c r="H13" s="20">
        <v>0.153397883178477</v>
      </c>
      <c r="I13" s="20">
        <v>0.122945457256883</v>
      </c>
      <c r="J13" s="20">
        <v>0.11856096210685101</v>
      </c>
      <c r="K13" s="20">
        <v>0.14513578004633601</v>
      </c>
      <c r="L13" s="20">
        <v>0.12396587036989801</v>
      </c>
      <c r="M13" s="20"/>
      <c r="N13" s="20">
        <v>9.20822051192281E-2</v>
      </c>
      <c r="O13" s="20">
        <v>0.136952327712037</v>
      </c>
      <c r="P13" s="20">
        <v>0.16674411302518199</v>
      </c>
      <c r="Q13" s="20">
        <v>0.119908278638185</v>
      </c>
      <c r="R13" s="20"/>
      <c r="S13" s="20">
        <v>0.13515999399117801</v>
      </c>
      <c r="T13" s="20">
        <v>0.131396030251796</v>
      </c>
      <c r="U13" s="20"/>
      <c r="V13" s="20">
        <v>0.21207025491071199</v>
      </c>
      <c r="W13" s="20">
        <v>0.14402227789178301</v>
      </c>
      <c r="X13" s="20">
        <v>6.9952263500066406E-2</v>
      </c>
      <c r="Y13" s="20">
        <v>9.4056139354930193E-2</v>
      </c>
      <c r="Z13" s="20"/>
      <c r="AA13" s="20">
        <v>0.21268887806582901</v>
      </c>
      <c r="AB13" s="20">
        <v>0.107895215557252</v>
      </c>
      <c r="AC13" s="20">
        <v>3.3328728229921202E-2</v>
      </c>
      <c r="AD13" s="20">
        <v>0.132753287012608</v>
      </c>
      <c r="AE13" s="20">
        <v>2.67866809344636E-2</v>
      </c>
      <c r="AF13" s="20">
        <v>2.05344520006874E-2</v>
      </c>
      <c r="AG13" s="20"/>
      <c r="AH13" s="20">
        <v>0.10064620431261299</v>
      </c>
      <c r="AI13" s="20">
        <v>0.10904976220448299</v>
      </c>
      <c r="AJ13" s="20"/>
      <c r="AK13" s="20">
        <v>9.4660127121822396E-2</v>
      </c>
      <c r="AL13" s="20">
        <v>0.121099122083046</v>
      </c>
      <c r="AM13" s="20"/>
      <c r="AN13" s="20">
        <v>9.4078833007494297E-2</v>
      </c>
      <c r="AO13" s="20">
        <v>9.7995274644585295E-2</v>
      </c>
      <c r="AP13" s="20"/>
      <c r="AQ13" s="20">
        <v>8.4150648945848797E-2</v>
      </c>
      <c r="AR13" s="20">
        <v>0.13744116645663401</v>
      </c>
      <c r="AS13" s="20">
        <v>8.2309467276810197E-2</v>
      </c>
      <c r="AT13" s="20"/>
      <c r="AU13" s="20">
        <v>0.11367893790162199</v>
      </c>
      <c r="AV13" s="20">
        <v>0.15625872528945001</v>
      </c>
      <c r="AW13" s="20"/>
      <c r="AX13" s="20">
        <v>0.109940249525542</v>
      </c>
      <c r="AY13" s="20">
        <v>0.172383939688041</v>
      </c>
      <c r="AZ13" s="20"/>
      <c r="BA13" s="20">
        <v>5.2881016843983802E-2</v>
      </c>
      <c r="BB13" s="20">
        <v>8.1458649271090006E-2</v>
      </c>
      <c r="BC13" s="20"/>
      <c r="BD13" s="20">
        <v>6.3795218358689801E-2</v>
      </c>
      <c r="BE13" s="20">
        <v>8.5200909866883501E-2</v>
      </c>
    </row>
    <row r="14" spans="2:57" x14ac:dyDescent="0.35">
      <c r="B14" s="21"/>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B00-000000000000}">
  <dimension ref="B2:BE18"/>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706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ht="43.5" customHeight="1" x14ac:dyDescent="0.35">
      <c r="B9" s="19" t="s">
        <v>701</v>
      </c>
      <c r="C9" s="16">
        <v>0.377105608484535</v>
      </c>
      <c r="D9" s="16">
        <v>0.43509937877953597</v>
      </c>
      <c r="E9" s="16">
        <v>0.32197536423186901</v>
      </c>
      <c r="F9" s="16"/>
      <c r="G9" s="16">
        <v>0.33368685527456798</v>
      </c>
      <c r="H9" s="16">
        <v>0.41487527294062498</v>
      </c>
      <c r="I9" s="16">
        <v>0.36384841809986401</v>
      </c>
      <c r="J9" s="16">
        <v>0.30581836538209101</v>
      </c>
      <c r="K9" s="16">
        <v>0.35727667085949999</v>
      </c>
      <c r="L9" s="16">
        <v>0.450138409287338</v>
      </c>
      <c r="M9" s="16"/>
      <c r="N9" s="16">
        <v>0.408938745292107</v>
      </c>
      <c r="O9" s="16">
        <v>0.414077714682488</v>
      </c>
      <c r="P9" s="16">
        <v>0.35433793714456102</v>
      </c>
      <c r="Q9" s="16">
        <v>0.358757552851864</v>
      </c>
      <c r="R9" s="16"/>
      <c r="S9" s="16">
        <v>0.38323468967031898</v>
      </c>
      <c r="T9" s="16">
        <v>0.37161613016072398</v>
      </c>
      <c r="U9" s="16"/>
      <c r="V9" s="16">
        <v>0.34164267303106799</v>
      </c>
      <c r="W9" s="16">
        <v>0.34157994181054202</v>
      </c>
      <c r="X9" s="16">
        <v>0.43615441707438901</v>
      </c>
      <c r="Y9" s="16">
        <v>0.48394227269567403</v>
      </c>
      <c r="Z9" s="16"/>
      <c r="AA9" s="16">
        <v>0.30495523535839397</v>
      </c>
      <c r="AB9" s="16">
        <v>0.36670393587736799</v>
      </c>
      <c r="AC9" s="16">
        <v>0.35812059923481998</v>
      </c>
      <c r="AD9" s="16">
        <v>0.42565484632580403</v>
      </c>
      <c r="AE9" s="16">
        <v>0.60172981842033502</v>
      </c>
      <c r="AF9" s="16">
        <v>0.41705483610266603</v>
      </c>
      <c r="AG9" s="16"/>
      <c r="AH9" s="16">
        <v>0.40730124429773801</v>
      </c>
      <c r="AI9" s="16">
        <v>0.40518826064219898</v>
      </c>
      <c r="AJ9" s="16"/>
      <c r="AK9" s="16">
        <v>0.37240057328812498</v>
      </c>
      <c r="AL9" s="16">
        <v>0.405096630772597</v>
      </c>
      <c r="AM9" s="16"/>
      <c r="AN9" s="16">
        <v>0.42219871405088599</v>
      </c>
      <c r="AO9" s="16">
        <v>0.43151851080299197</v>
      </c>
      <c r="AP9" s="16"/>
      <c r="AQ9" s="16">
        <v>0.49090393151690598</v>
      </c>
      <c r="AR9" s="16">
        <v>0.317158334098187</v>
      </c>
      <c r="AS9" s="16">
        <v>0.41959927673601899</v>
      </c>
      <c r="AT9" s="16"/>
      <c r="AU9" s="16">
        <v>0.39297952990422602</v>
      </c>
      <c r="AV9" s="16">
        <v>0.359961761427948</v>
      </c>
      <c r="AW9" s="16"/>
      <c r="AX9" s="16">
        <v>0.39661102708040302</v>
      </c>
      <c r="AY9" s="16">
        <v>0.37987408328855099</v>
      </c>
      <c r="AZ9" s="16"/>
      <c r="BA9" s="16">
        <v>0.456151916460796</v>
      </c>
      <c r="BB9" s="16">
        <v>0.378546258061356</v>
      </c>
      <c r="BC9" s="16"/>
      <c r="BD9" s="16">
        <v>0.48083314496316598</v>
      </c>
      <c r="BE9" s="16">
        <v>0.37312966108597201</v>
      </c>
    </row>
    <row r="10" spans="2:57" ht="43.5" customHeight="1" x14ac:dyDescent="0.35">
      <c r="B10" s="19" t="s">
        <v>702</v>
      </c>
      <c r="C10" s="16">
        <v>0.32478433531873402</v>
      </c>
      <c r="D10" s="16">
        <v>0.32768994589526601</v>
      </c>
      <c r="E10" s="16">
        <v>0.32158295473408899</v>
      </c>
      <c r="F10" s="16"/>
      <c r="G10" s="16">
        <v>0.24973301746155799</v>
      </c>
      <c r="H10" s="16">
        <v>0.271735191476836</v>
      </c>
      <c r="I10" s="16">
        <v>0.39002245462301499</v>
      </c>
      <c r="J10" s="16">
        <v>0.34158647722973801</v>
      </c>
      <c r="K10" s="16">
        <v>0.38766985544642502</v>
      </c>
      <c r="L10" s="16">
        <v>0.30014106664883999</v>
      </c>
      <c r="M10" s="16"/>
      <c r="N10" s="16">
        <v>0.33833450992601699</v>
      </c>
      <c r="O10" s="16">
        <v>0.31097942409502</v>
      </c>
      <c r="P10" s="16">
        <v>0.31743082539419298</v>
      </c>
      <c r="Q10" s="16">
        <v>0.33895340368522298</v>
      </c>
      <c r="R10" s="16"/>
      <c r="S10" s="16">
        <v>0.32970922305336298</v>
      </c>
      <c r="T10" s="16">
        <v>0.31951278927503102</v>
      </c>
      <c r="U10" s="16"/>
      <c r="V10" s="16">
        <v>0.25386285687304899</v>
      </c>
      <c r="W10" s="16">
        <v>0.33655678956722701</v>
      </c>
      <c r="X10" s="16">
        <v>0.37254671997863698</v>
      </c>
      <c r="Y10" s="16">
        <v>0.30633938721558002</v>
      </c>
      <c r="Z10" s="16"/>
      <c r="AA10" s="16">
        <v>0.272808351134539</v>
      </c>
      <c r="AB10" s="16">
        <v>0.31058242509661799</v>
      </c>
      <c r="AC10" s="16">
        <v>0.38850877312770699</v>
      </c>
      <c r="AD10" s="16">
        <v>0.38645259874794602</v>
      </c>
      <c r="AE10" s="16">
        <v>0.32180113103361901</v>
      </c>
      <c r="AF10" s="16">
        <v>0.44417733996933201</v>
      </c>
      <c r="AG10" s="16"/>
      <c r="AH10" s="16">
        <v>0.34778432932063402</v>
      </c>
      <c r="AI10" s="16">
        <v>0.339803593844961</v>
      </c>
      <c r="AJ10" s="16"/>
      <c r="AK10" s="16">
        <v>0.36094309589532603</v>
      </c>
      <c r="AL10" s="16">
        <v>0.35022465094015798</v>
      </c>
      <c r="AM10" s="16"/>
      <c r="AN10" s="16">
        <v>0.33105887172602999</v>
      </c>
      <c r="AO10" s="16">
        <v>0.32535395461909999</v>
      </c>
      <c r="AP10" s="16"/>
      <c r="AQ10" s="16">
        <v>0.33498465325802601</v>
      </c>
      <c r="AR10" s="16">
        <v>0.34292872005465502</v>
      </c>
      <c r="AS10" s="16">
        <v>0.32038754849186202</v>
      </c>
      <c r="AT10" s="16"/>
      <c r="AU10" s="16">
        <v>0.35712948472857398</v>
      </c>
      <c r="AV10" s="16">
        <v>0.28980779601335599</v>
      </c>
      <c r="AW10" s="16"/>
      <c r="AX10" s="16">
        <v>0.34964636483725098</v>
      </c>
      <c r="AY10" s="16">
        <v>0.27591315649537101</v>
      </c>
      <c r="AZ10" s="16"/>
      <c r="BA10" s="16">
        <v>0.35527766919260101</v>
      </c>
      <c r="BB10" s="16">
        <v>0.46811959433682299</v>
      </c>
      <c r="BC10" s="16"/>
      <c r="BD10" s="16">
        <v>0.33942827118209701</v>
      </c>
      <c r="BE10" s="16">
        <v>0.360767440446502</v>
      </c>
    </row>
    <row r="11" spans="2:57" ht="43.5" customHeight="1" x14ac:dyDescent="0.35">
      <c r="B11" s="19" t="s">
        <v>703</v>
      </c>
      <c r="C11" s="16">
        <v>8.8631575224350098E-2</v>
      </c>
      <c r="D11" s="16">
        <v>8.1278690575676604E-2</v>
      </c>
      <c r="E11" s="16">
        <v>9.6458446678311105E-2</v>
      </c>
      <c r="F11" s="16"/>
      <c r="G11" s="16">
        <v>0.13319737438763299</v>
      </c>
      <c r="H11" s="16">
        <v>9.1031159498532896E-2</v>
      </c>
      <c r="I11" s="16">
        <v>7.1542672944552702E-2</v>
      </c>
      <c r="J11" s="16">
        <v>0.13499954617291701</v>
      </c>
      <c r="K11" s="16">
        <v>7.6713805885681399E-2</v>
      </c>
      <c r="L11" s="16">
        <v>4.84111351187703E-2</v>
      </c>
      <c r="M11" s="16"/>
      <c r="N11" s="16">
        <v>6.7746558041436394E-2</v>
      </c>
      <c r="O11" s="16">
        <v>6.3990955330309005E-2</v>
      </c>
      <c r="P11" s="16">
        <v>0.114235032209483</v>
      </c>
      <c r="Q11" s="16">
        <v>8.3870951818476605E-2</v>
      </c>
      <c r="R11" s="16"/>
      <c r="S11" s="16">
        <v>8.3191030018482603E-2</v>
      </c>
      <c r="T11" s="16">
        <v>9.7730912352192806E-2</v>
      </c>
      <c r="U11" s="16"/>
      <c r="V11" s="16">
        <v>8.8455765702277506E-2</v>
      </c>
      <c r="W11" s="16">
        <v>8.8836598466951106E-2</v>
      </c>
      <c r="X11" s="16">
        <v>8.9201786975990599E-2</v>
      </c>
      <c r="Y11" s="16">
        <v>8.3950610551103394E-2</v>
      </c>
      <c r="Z11" s="16"/>
      <c r="AA11" s="16">
        <v>9.6256057972387801E-2</v>
      </c>
      <c r="AB11" s="16">
        <v>8.1562704462403296E-2</v>
      </c>
      <c r="AC11" s="16">
        <v>0.12680733978556499</v>
      </c>
      <c r="AD11" s="16">
        <v>8.6612544459862606E-2</v>
      </c>
      <c r="AE11" s="16">
        <v>4.1698977763270299E-2</v>
      </c>
      <c r="AF11" s="16">
        <v>6.3102581021006604E-2</v>
      </c>
      <c r="AG11" s="16"/>
      <c r="AH11" s="16">
        <v>8.95908844817732E-2</v>
      </c>
      <c r="AI11" s="16">
        <v>9.4612711388565293E-2</v>
      </c>
      <c r="AJ11" s="16"/>
      <c r="AK11" s="16">
        <v>9.3538766751529306E-2</v>
      </c>
      <c r="AL11" s="16">
        <v>7.5827265584229406E-2</v>
      </c>
      <c r="AM11" s="16"/>
      <c r="AN11" s="16">
        <v>8.5997359150387906E-2</v>
      </c>
      <c r="AO11" s="16">
        <v>8.7248511709507898E-2</v>
      </c>
      <c r="AP11" s="16"/>
      <c r="AQ11" s="16">
        <v>7.3036620286613702E-2</v>
      </c>
      <c r="AR11" s="16">
        <v>0.10269853849577799</v>
      </c>
      <c r="AS11" s="16">
        <v>9.3964104990808706E-2</v>
      </c>
      <c r="AT11" s="16"/>
      <c r="AU11" s="16">
        <v>8.86491532328159E-2</v>
      </c>
      <c r="AV11" s="16">
        <v>9.0160040973190095E-2</v>
      </c>
      <c r="AW11" s="16"/>
      <c r="AX11" s="16">
        <v>8.9688328152502703E-2</v>
      </c>
      <c r="AY11" s="16">
        <v>5.9279345568045302E-2</v>
      </c>
      <c r="AZ11" s="16"/>
      <c r="BA11" s="16">
        <v>7.7240231725906897E-2</v>
      </c>
      <c r="BB11" s="16">
        <v>7.2110583725351299E-2</v>
      </c>
      <c r="BC11" s="16"/>
      <c r="BD11" s="16">
        <v>7.8382434867413198E-2</v>
      </c>
      <c r="BE11" s="16">
        <v>0.10580936439436101</v>
      </c>
    </row>
    <row r="12" spans="2:57" ht="43.5" customHeight="1" x14ac:dyDescent="0.35">
      <c r="B12" s="19" t="s">
        <v>704</v>
      </c>
      <c r="C12" s="16">
        <v>7.9887289074381002E-2</v>
      </c>
      <c r="D12" s="16">
        <v>5.6157373671746003E-2</v>
      </c>
      <c r="E12" s="16">
        <v>0.103149215082342</v>
      </c>
      <c r="F12" s="16"/>
      <c r="G12" s="16">
        <v>7.7824207281010194E-2</v>
      </c>
      <c r="H12" s="16">
        <v>6.36363151615153E-2</v>
      </c>
      <c r="I12" s="16">
        <v>8.7482370314807503E-2</v>
      </c>
      <c r="J12" s="16">
        <v>9.5630210106799493E-2</v>
      </c>
      <c r="K12" s="16">
        <v>5.87751554762561E-2</v>
      </c>
      <c r="L12" s="16">
        <v>9.3669310170736403E-2</v>
      </c>
      <c r="M12" s="16"/>
      <c r="N12" s="16">
        <v>8.4399617462438806E-2</v>
      </c>
      <c r="O12" s="16">
        <v>7.3891868730393995E-2</v>
      </c>
      <c r="P12" s="16">
        <v>6.9288923963450197E-2</v>
      </c>
      <c r="Q12" s="16">
        <v>9.8914384195017899E-2</v>
      </c>
      <c r="R12" s="16"/>
      <c r="S12" s="16">
        <v>8.23483017490928E-2</v>
      </c>
      <c r="T12" s="16">
        <v>7.3591035311358993E-2</v>
      </c>
      <c r="U12" s="16"/>
      <c r="V12" s="16">
        <v>0.108717769607981</v>
      </c>
      <c r="W12" s="16">
        <v>8.3714556118065706E-2</v>
      </c>
      <c r="X12" s="16">
        <v>5.5688419962885101E-2</v>
      </c>
      <c r="Y12" s="16">
        <v>4.5805990375824099E-2</v>
      </c>
      <c r="Z12" s="16"/>
      <c r="AA12" s="16">
        <v>9.0302801866235294E-2</v>
      </c>
      <c r="AB12" s="16">
        <v>0.14819585397264101</v>
      </c>
      <c r="AC12" s="16">
        <v>5.5774237712475298E-2</v>
      </c>
      <c r="AD12" s="16">
        <v>4.0024427613572902E-2</v>
      </c>
      <c r="AE12" s="16">
        <v>2.0892167715124001E-2</v>
      </c>
      <c r="AF12" s="16">
        <v>7.5665242906995195E-2</v>
      </c>
      <c r="AG12" s="16"/>
      <c r="AH12" s="16">
        <v>6.4388097849818401E-2</v>
      </c>
      <c r="AI12" s="16">
        <v>9.9531361422088002E-2</v>
      </c>
      <c r="AJ12" s="16"/>
      <c r="AK12" s="16">
        <v>8.1575570310958995E-2</v>
      </c>
      <c r="AL12" s="16">
        <v>9.5027471391122303E-2</v>
      </c>
      <c r="AM12" s="16"/>
      <c r="AN12" s="16">
        <v>6.6718604961393396E-2</v>
      </c>
      <c r="AO12" s="16">
        <v>9.1032052232350197E-2</v>
      </c>
      <c r="AP12" s="16"/>
      <c r="AQ12" s="16">
        <v>4.4693016016471597E-2</v>
      </c>
      <c r="AR12" s="16">
        <v>9.5740950985947898E-2</v>
      </c>
      <c r="AS12" s="16">
        <v>8.5098367802464395E-2</v>
      </c>
      <c r="AT12" s="16"/>
      <c r="AU12" s="16">
        <v>7.5818542019416596E-2</v>
      </c>
      <c r="AV12" s="16">
        <v>8.6073342517889104E-2</v>
      </c>
      <c r="AW12" s="16"/>
      <c r="AX12" s="16">
        <v>6.9159162433606494E-2</v>
      </c>
      <c r="AY12" s="16">
        <v>8.6852345415456694E-2</v>
      </c>
      <c r="AZ12" s="16"/>
      <c r="BA12" s="16">
        <v>6.0871675197193803E-2</v>
      </c>
      <c r="BB12" s="16">
        <v>7.49733829307693E-2</v>
      </c>
      <c r="BC12" s="16"/>
      <c r="BD12" s="16">
        <v>5.3133781922365703E-2</v>
      </c>
      <c r="BE12" s="16">
        <v>8.8484110332341395E-2</v>
      </c>
    </row>
    <row r="13" spans="2:57" x14ac:dyDescent="0.35">
      <c r="B13" s="19" t="s">
        <v>110</v>
      </c>
      <c r="C13" s="20">
        <v>0.129591191897999</v>
      </c>
      <c r="D13" s="20">
        <v>9.9774611077774605E-2</v>
      </c>
      <c r="E13" s="20">
        <v>0.156834019273389</v>
      </c>
      <c r="F13" s="20"/>
      <c r="G13" s="20">
        <v>0.20555854559523101</v>
      </c>
      <c r="H13" s="20">
        <v>0.15872206092249</v>
      </c>
      <c r="I13" s="20">
        <v>8.7104084017760305E-2</v>
      </c>
      <c r="J13" s="20">
        <v>0.121965401108454</v>
      </c>
      <c r="K13" s="20">
        <v>0.119564512332137</v>
      </c>
      <c r="L13" s="20">
        <v>0.107640078774315</v>
      </c>
      <c r="M13" s="20"/>
      <c r="N13" s="20">
        <v>0.10058056927800101</v>
      </c>
      <c r="O13" s="20">
        <v>0.13706003716178899</v>
      </c>
      <c r="P13" s="20">
        <v>0.14470728128831301</v>
      </c>
      <c r="Q13" s="20">
        <v>0.119503707449419</v>
      </c>
      <c r="R13" s="20"/>
      <c r="S13" s="20">
        <v>0.121516755508743</v>
      </c>
      <c r="T13" s="20">
        <v>0.13754913290069301</v>
      </c>
      <c r="U13" s="20"/>
      <c r="V13" s="20">
        <v>0.20732093478562399</v>
      </c>
      <c r="W13" s="20">
        <v>0.14931211403721401</v>
      </c>
      <c r="X13" s="20">
        <v>4.6408656008098403E-2</v>
      </c>
      <c r="Y13" s="20">
        <v>7.9961739161818507E-2</v>
      </c>
      <c r="Z13" s="20"/>
      <c r="AA13" s="20">
        <v>0.23567755366844501</v>
      </c>
      <c r="AB13" s="20">
        <v>9.2955080590969894E-2</v>
      </c>
      <c r="AC13" s="20">
        <v>7.0789050139431903E-2</v>
      </c>
      <c r="AD13" s="20">
        <v>6.1255582852814502E-2</v>
      </c>
      <c r="AE13" s="20">
        <v>1.3877905067651301E-2</v>
      </c>
      <c r="AF13" s="20">
        <v>0</v>
      </c>
      <c r="AG13" s="20"/>
      <c r="AH13" s="20">
        <v>9.0935444050036798E-2</v>
      </c>
      <c r="AI13" s="20">
        <v>6.08640727021868E-2</v>
      </c>
      <c r="AJ13" s="20"/>
      <c r="AK13" s="20">
        <v>9.1541993754060497E-2</v>
      </c>
      <c r="AL13" s="20">
        <v>7.3823981311893799E-2</v>
      </c>
      <c r="AM13" s="20"/>
      <c r="AN13" s="20">
        <v>9.4026450111302506E-2</v>
      </c>
      <c r="AO13" s="20">
        <v>6.4846970636049994E-2</v>
      </c>
      <c r="AP13" s="20"/>
      <c r="AQ13" s="20">
        <v>5.6381778921983303E-2</v>
      </c>
      <c r="AR13" s="20">
        <v>0.14147345636543299</v>
      </c>
      <c r="AS13" s="20">
        <v>8.0950701978846101E-2</v>
      </c>
      <c r="AT13" s="20"/>
      <c r="AU13" s="20">
        <v>8.5423290114966993E-2</v>
      </c>
      <c r="AV13" s="20">
        <v>0.173997059067617</v>
      </c>
      <c r="AW13" s="20"/>
      <c r="AX13" s="20">
        <v>9.4895117496237497E-2</v>
      </c>
      <c r="AY13" s="20">
        <v>0.19808106923257701</v>
      </c>
      <c r="AZ13" s="20"/>
      <c r="BA13" s="20">
        <v>5.0458507423502302E-2</v>
      </c>
      <c r="BB13" s="20">
        <v>6.2501809457000002E-3</v>
      </c>
      <c r="BC13" s="20"/>
      <c r="BD13" s="20">
        <v>4.8222367064958603E-2</v>
      </c>
      <c r="BE13" s="20">
        <v>7.1809423740823997E-2</v>
      </c>
    </row>
    <row r="14" spans="2:57" x14ac:dyDescent="0.35">
      <c r="B14" s="21"/>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C00-000000000000}">
  <dimension ref="B2:BE18"/>
  <sheetViews>
    <sheetView showGridLines="0" topLeftCell="A8"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707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ht="43.5" customHeight="1" x14ac:dyDescent="0.35">
      <c r="B9" s="19" t="s">
        <v>701</v>
      </c>
      <c r="C9" s="16">
        <v>0.15737056240982</v>
      </c>
      <c r="D9" s="16">
        <v>0.20181317995667</v>
      </c>
      <c r="E9" s="16">
        <v>0.112952847673795</v>
      </c>
      <c r="F9" s="16"/>
      <c r="G9" s="16">
        <v>0.154251865600017</v>
      </c>
      <c r="H9" s="16">
        <v>0.23522351882739301</v>
      </c>
      <c r="I9" s="16">
        <v>0.19234098272299199</v>
      </c>
      <c r="J9" s="16">
        <v>0.11409149548993899</v>
      </c>
      <c r="K9" s="16">
        <v>0.13511617761050199</v>
      </c>
      <c r="L9" s="16">
        <v>0.11662598274867</v>
      </c>
      <c r="M9" s="16"/>
      <c r="N9" s="16">
        <v>0.13978475940538199</v>
      </c>
      <c r="O9" s="16">
        <v>0.15763086900920001</v>
      </c>
      <c r="P9" s="16">
        <v>0.147533678254304</v>
      </c>
      <c r="Q9" s="16">
        <v>0.18549251218382201</v>
      </c>
      <c r="R9" s="16"/>
      <c r="S9" s="16">
        <v>0.14807094410964899</v>
      </c>
      <c r="T9" s="16">
        <v>0.172982828210306</v>
      </c>
      <c r="U9" s="16"/>
      <c r="V9" s="16">
        <v>0.14841224094314001</v>
      </c>
      <c r="W9" s="16">
        <v>0.109381290898812</v>
      </c>
      <c r="X9" s="16">
        <v>0.21730724114125</v>
      </c>
      <c r="Y9" s="16">
        <v>0.211766836464715</v>
      </c>
      <c r="Z9" s="16"/>
      <c r="AA9" s="16">
        <v>0.112252557969309</v>
      </c>
      <c r="AB9" s="16">
        <v>0.127983947099468</v>
      </c>
      <c r="AC9" s="16">
        <v>0.18048102447235301</v>
      </c>
      <c r="AD9" s="16">
        <v>0.20078935554841101</v>
      </c>
      <c r="AE9" s="16">
        <v>0.278202212940103</v>
      </c>
      <c r="AF9" s="16">
        <v>0.17129626076628901</v>
      </c>
      <c r="AG9" s="16"/>
      <c r="AH9" s="16">
        <v>0.193976961918114</v>
      </c>
      <c r="AI9" s="16">
        <v>0.146490981211989</v>
      </c>
      <c r="AJ9" s="16"/>
      <c r="AK9" s="16">
        <v>0.20310180585301901</v>
      </c>
      <c r="AL9" s="16">
        <v>0.16255699977666599</v>
      </c>
      <c r="AM9" s="16"/>
      <c r="AN9" s="16">
        <v>0.18658059919763401</v>
      </c>
      <c r="AO9" s="16">
        <v>0.17080615207709501</v>
      </c>
      <c r="AP9" s="16"/>
      <c r="AQ9" s="16">
        <v>0.17853143447088199</v>
      </c>
      <c r="AR9" s="16">
        <v>0.13657374383252199</v>
      </c>
      <c r="AS9" s="16">
        <v>0.190985675635687</v>
      </c>
      <c r="AT9" s="16"/>
      <c r="AU9" s="16">
        <v>0.16233948556726999</v>
      </c>
      <c r="AV9" s="16">
        <v>0.14664683868668099</v>
      </c>
      <c r="AW9" s="16"/>
      <c r="AX9" s="16">
        <v>0.180323556809875</v>
      </c>
      <c r="AY9" s="16">
        <v>7.2006782044062898E-2</v>
      </c>
      <c r="AZ9" s="16"/>
      <c r="BA9" s="16">
        <v>0.21910014266632299</v>
      </c>
      <c r="BB9" s="16">
        <v>0.27738959119949602</v>
      </c>
      <c r="BC9" s="16"/>
      <c r="BD9" s="16">
        <v>0.21974822004672001</v>
      </c>
      <c r="BE9" s="16">
        <v>0.140559834131749</v>
      </c>
    </row>
    <row r="10" spans="2:57" ht="43.5" customHeight="1" x14ac:dyDescent="0.35">
      <c r="B10" s="19" t="s">
        <v>702</v>
      </c>
      <c r="C10" s="16">
        <v>0.34584103108830999</v>
      </c>
      <c r="D10" s="16">
        <v>0.371953467916458</v>
      </c>
      <c r="E10" s="16">
        <v>0.32212591913095501</v>
      </c>
      <c r="F10" s="16"/>
      <c r="G10" s="16">
        <v>0.32048751223275701</v>
      </c>
      <c r="H10" s="16">
        <v>0.31236687551737902</v>
      </c>
      <c r="I10" s="16">
        <v>0.35982651414210898</v>
      </c>
      <c r="J10" s="16">
        <v>0.36555671843791299</v>
      </c>
      <c r="K10" s="16">
        <v>0.338289837069085</v>
      </c>
      <c r="L10" s="16">
        <v>0.36898624810627101</v>
      </c>
      <c r="M10" s="16"/>
      <c r="N10" s="16">
        <v>0.38855290878218401</v>
      </c>
      <c r="O10" s="16">
        <v>0.346044645709082</v>
      </c>
      <c r="P10" s="16">
        <v>0.326881366144673</v>
      </c>
      <c r="Q10" s="16">
        <v>0.34564293068143698</v>
      </c>
      <c r="R10" s="16"/>
      <c r="S10" s="16">
        <v>0.36601062005152801</v>
      </c>
      <c r="T10" s="16">
        <v>0.317762146333051</v>
      </c>
      <c r="U10" s="16"/>
      <c r="V10" s="16">
        <v>0.29251607032172999</v>
      </c>
      <c r="W10" s="16">
        <v>0.33177964010226901</v>
      </c>
      <c r="X10" s="16">
        <v>0.39599952315360698</v>
      </c>
      <c r="Y10" s="16">
        <v>0.432092924150841</v>
      </c>
      <c r="Z10" s="16"/>
      <c r="AA10" s="16">
        <v>0.287937098361496</v>
      </c>
      <c r="AB10" s="16">
        <v>0.32289480529296199</v>
      </c>
      <c r="AC10" s="16">
        <v>0.34506528649829898</v>
      </c>
      <c r="AD10" s="16">
        <v>0.41928229092417801</v>
      </c>
      <c r="AE10" s="16">
        <v>0.441478341364545</v>
      </c>
      <c r="AF10" s="16">
        <v>0.42627474222243</v>
      </c>
      <c r="AG10" s="16"/>
      <c r="AH10" s="16">
        <v>0.37747706544005799</v>
      </c>
      <c r="AI10" s="16">
        <v>0.35892692531680598</v>
      </c>
      <c r="AJ10" s="16"/>
      <c r="AK10" s="16">
        <v>0.33194635544013201</v>
      </c>
      <c r="AL10" s="16">
        <v>0.35380548186973898</v>
      </c>
      <c r="AM10" s="16"/>
      <c r="AN10" s="16">
        <v>0.39061259370781898</v>
      </c>
      <c r="AO10" s="16">
        <v>0.36451879548613197</v>
      </c>
      <c r="AP10" s="16"/>
      <c r="AQ10" s="16">
        <v>0.39366153257348002</v>
      </c>
      <c r="AR10" s="16">
        <v>0.32563952315618799</v>
      </c>
      <c r="AS10" s="16">
        <v>0.36544818255390299</v>
      </c>
      <c r="AT10" s="16"/>
      <c r="AU10" s="16">
        <v>0.37133889871604497</v>
      </c>
      <c r="AV10" s="16">
        <v>0.32186974424099402</v>
      </c>
      <c r="AW10" s="16"/>
      <c r="AX10" s="16">
        <v>0.37073866575676001</v>
      </c>
      <c r="AY10" s="16">
        <v>0.27108570208896698</v>
      </c>
      <c r="AZ10" s="16"/>
      <c r="BA10" s="16">
        <v>0.40058669708459499</v>
      </c>
      <c r="BB10" s="16">
        <v>0.38098702730864897</v>
      </c>
      <c r="BC10" s="16"/>
      <c r="BD10" s="16">
        <v>0.39381454010247002</v>
      </c>
      <c r="BE10" s="16">
        <v>0.38868214533072698</v>
      </c>
    </row>
    <row r="11" spans="2:57" ht="43.5" customHeight="1" x14ac:dyDescent="0.35">
      <c r="B11" s="19" t="s">
        <v>703</v>
      </c>
      <c r="C11" s="16">
        <v>0.17392422766781401</v>
      </c>
      <c r="D11" s="16">
        <v>0.17388883137807701</v>
      </c>
      <c r="E11" s="16">
        <v>0.17564315025829699</v>
      </c>
      <c r="F11" s="16"/>
      <c r="G11" s="16">
        <v>0.18149571479982901</v>
      </c>
      <c r="H11" s="16">
        <v>0.14925685941363701</v>
      </c>
      <c r="I11" s="16">
        <v>0.202549627254973</v>
      </c>
      <c r="J11" s="16">
        <v>0.163443229119525</v>
      </c>
      <c r="K11" s="16">
        <v>0.173197988121705</v>
      </c>
      <c r="L11" s="16">
        <v>0.176690913754943</v>
      </c>
      <c r="M11" s="16"/>
      <c r="N11" s="16">
        <v>0.140731386443017</v>
      </c>
      <c r="O11" s="16">
        <v>0.16127181372584801</v>
      </c>
      <c r="P11" s="16">
        <v>0.195903346705706</v>
      </c>
      <c r="Q11" s="16">
        <v>0.173324309941571</v>
      </c>
      <c r="R11" s="16"/>
      <c r="S11" s="16">
        <v>0.169472816296622</v>
      </c>
      <c r="T11" s="16">
        <v>0.17900362153100499</v>
      </c>
      <c r="U11" s="16"/>
      <c r="V11" s="16">
        <v>0.13222748275236801</v>
      </c>
      <c r="W11" s="16">
        <v>0.22105307310952499</v>
      </c>
      <c r="X11" s="16">
        <v>0.14714388733553399</v>
      </c>
      <c r="Y11" s="16">
        <v>0.19316693268874499</v>
      </c>
      <c r="Z11" s="16"/>
      <c r="AA11" s="16">
        <v>0.180296719404449</v>
      </c>
      <c r="AB11" s="16">
        <v>0.203774998913307</v>
      </c>
      <c r="AC11" s="16">
        <v>0.18667941526148901</v>
      </c>
      <c r="AD11" s="16">
        <v>0.16150028232848401</v>
      </c>
      <c r="AE11" s="16">
        <v>0.10117394866191599</v>
      </c>
      <c r="AF11" s="16">
        <v>0.17783652501580199</v>
      </c>
      <c r="AG11" s="16"/>
      <c r="AH11" s="16">
        <v>0.185786997083593</v>
      </c>
      <c r="AI11" s="16">
        <v>0.190031656514032</v>
      </c>
      <c r="AJ11" s="16"/>
      <c r="AK11" s="16">
        <v>0.206979268374925</v>
      </c>
      <c r="AL11" s="16">
        <v>0.18657338747368199</v>
      </c>
      <c r="AM11" s="16"/>
      <c r="AN11" s="16">
        <v>0.20751933282933999</v>
      </c>
      <c r="AO11" s="16">
        <v>0.16870792443490901</v>
      </c>
      <c r="AP11" s="16"/>
      <c r="AQ11" s="16">
        <v>0.198883967389517</v>
      </c>
      <c r="AR11" s="16">
        <v>0.17444199620883299</v>
      </c>
      <c r="AS11" s="16">
        <v>0.179587435780349</v>
      </c>
      <c r="AT11" s="16"/>
      <c r="AU11" s="16">
        <v>0.16793559945410799</v>
      </c>
      <c r="AV11" s="16">
        <v>0.18401400403097401</v>
      </c>
      <c r="AW11" s="16"/>
      <c r="AX11" s="16">
        <v>0.17856680309390899</v>
      </c>
      <c r="AY11" s="16">
        <v>0.18110904215260201</v>
      </c>
      <c r="AZ11" s="16"/>
      <c r="BA11" s="16">
        <v>0.18293654027564701</v>
      </c>
      <c r="BB11" s="16">
        <v>0.16658465366584699</v>
      </c>
      <c r="BC11" s="16"/>
      <c r="BD11" s="16">
        <v>0.20055891850786101</v>
      </c>
      <c r="BE11" s="16">
        <v>0.18736487821141701</v>
      </c>
    </row>
    <row r="12" spans="2:57" ht="43.5" customHeight="1" x14ac:dyDescent="0.35">
      <c r="B12" s="19" t="s">
        <v>704</v>
      </c>
      <c r="C12" s="16">
        <v>0.15677658680225001</v>
      </c>
      <c r="D12" s="16">
        <v>0.134230430783329</v>
      </c>
      <c r="E12" s="16">
        <v>0.17966179714672501</v>
      </c>
      <c r="F12" s="16"/>
      <c r="G12" s="16">
        <v>0.15850380731001501</v>
      </c>
      <c r="H12" s="16">
        <v>0.11396654270747</v>
      </c>
      <c r="I12" s="16">
        <v>0.127010919044974</v>
      </c>
      <c r="J12" s="16">
        <v>0.19935042125851099</v>
      </c>
      <c r="K12" s="16">
        <v>0.168545078764963</v>
      </c>
      <c r="L12" s="16">
        <v>0.173512241819644</v>
      </c>
      <c r="M12" s="16"/>
      <c r="N12" s="16">
        <v>0.181762603266935</v>
      </c>
      <c r="O12" s="16">
        <v>0.17476938358074001</v>
      </c>
      <c r="P12" s="16">
        <v>0.151439157741907</v>
      </c>
      <c r="Q12" s="16">
        <v>0.131848715354</v>
      </c>
      <c r="R12" s="16"/>
      <c r="S12" s="16">
        <v>0.16382165431961901</v>
      </c>
      <c r="T12" s="16">
        <v>0.14770453901077901</v>
      </c>
      <c r="U12" s="16"/>
      <c r="V12" s="16">
        <v>0.179664886008609</v>
      </c>
      <c r="W12" s="16">
        <v>0.15768676518792901</v>
      </c>
      <c r="X12" s="16">
        <v>0.15241523638205701</v>
      </c>
      <c r="Y12" s="16">
        <v>4.5805990375824099E-2</v>
      </c>
      <c r="Z12" s="16"/>
      <c r="AA12" s="16">
        <v>0.17525211899607901</v>
      </c>
      <c r="AB12" s="16">
        <v>0.199317467403551</v>
      </c>
      <c r="AC12" s="16">
        <v>0.13990669413350099</v>
      </c>
      <c r="AD12" s="16">
        <v>0.11867086761255299</v>
      </c>
      <c r="AE12" s="16">
        <v>8.4648466252933596E-2</v>
      </c>
      <c r="AF12" s="16">
        <v>0.20405801999479201</v>
      </c>
      <c r="AG12" s="16"/>
      <c r="AH12" s="16">
        <v>0.116902313179421</v>
      </c>
      <c r="AI12" s="16">
        <v>0.20792319946783699</v>
      </c>
      <c r="AJ12" s="16"/>
      <c r="AK12" s="16">
        <v>0.14161506993023101</v>
      </c>
      <c r="AL12" s="16">
        <v>0.204301106579064</v>
      </c>
      <c r="AM12" s="16"/>
      <c r="AN12" s="16">
        <v>0.110123846576848</v>
      </c>
      <c r="AO12" s="16">
        <v>0.203049313840309</v>
      </c>
      <c r="AP12" s="16"/>
      <c r="AQ12" s="16">
        <v>0.111865735794316</v>
      </c>
      <c r="AR12" s="16">
        <v>0.16774719928738899</v>
      </c>
      <c r="AS12" s="16">
        <v>0.192148506457165</v>
      </c>
      <c r="AT12" s="16"/>
      <c r="AU12" s="16">
        <v>0.160596674459658</v>
      </c>
      <c r="AV12" s="16">
        <v>0.15501981599922501</v>
      </c>
      <c r="AW12" s="16"/>
      <c r="AX12" s="16">
        <v>0.141217870998747</v>
      </c>
      <c r="AY12" s="16">
        <v>0.25439780691966402</v>
      </c>
      <c r="AZ12" s="16"/>
      <c r="BA12" s="16">
        <v>0.11700249941373</v>
      </c>
      <c r="BB12" s="16">
        <v>0.104162697963843</v>
      </c>
      <c r="BC12" s="16"/>
      <c r="BD12" s="16">
        <v>0.110955397054848</v>
      </c>
      <c r="BE12" s="16">
        <v>0.194562082745425</v>
      </c>
    </row>
    <row r="13" spans="2:57" x14ac:dyDescent="0.35">
      <c r="B13" s="19" t="s">
        <v>110</v>
      </c>
      <c r="C13" s="20">
        <v>0.16608759203180601</v>
      </c>
      <c r="D13" s="20">
        <v>0.118114089965466</v>
      </c>
      <c r="E13" s="20">
        <v>0.20961628579022801</v>
      </c>
      <c r="F13" s="20"/>
      <c r="G13" s="20">
        <v>0.185261100057381</v>
      </c>
      <c r="H13" s="20">
        <v>0.18918620353412199</v>
      </c>
      <c r="I13" s="20">
        <v>0.11827195683495199</v>
      </c>
      <c r="J13" s="20">
        <v>0.15755813569411201</v>
      </c>
      <c r="K13" s="20">
        <v>0.18485091843374399</v>
      </c>
      <c r="L13" s="20">
        <v>0.16418461357047301</v>
      </c>
      <c r="M13" s="20"/>
      <c r="N13" s="20">
        <v>0.149168342102482</v>
      </c>
      <c r="O13" s="20">
        <v>0.16028328797513</v>
      </c>
      <c r="P13" s="20">
        <v>0.178242451153411</v>
      </c>
      <c r="Q13" s="20">
        <v>0.16369153183917001</v>
      </c>
      <c r="R13" s="20"/>
      <c r="S13" s="20">
        <v>0.15262396522258101</v>
      </c>
      <c r="T13" s="20">
        <v>0.18254686491486</v>
      </c>
      <c r="U13" s="20"/>
      <c r="V13" s="20">
        <v>0.24717931997415299</v>
      </c>
      <c r="W13" s="20">
        <v>0.180099230701466</v>
      </c>
      <c r="X13" s="20">
        <v>8.7134111987551305E-2</v>
      </c>
      <c r="Y13" s="20">
        <v>0.11716731631987599</v>
      </c>
      <c r="Z13" s="20"/>
      <c r="AA13" s="20">
        <v>0.244261505268667</v>
      </c>
      <c r="AB13" s="20">
        <v>0.14602878129071201</v>
      </c>
      <c r="AC13" s="20">
        <v>0.14786757963435701</v>
      </c>
      <c r="AD13" s="20">
        <v>9.9757203586372994E-2</v>
      </c>
      <c r="AE13" s="20">
        <v>9.44970307805022E-2</v>
      </c>
      <c r="AF13" s="20">
        <v>2.05344520006874E-2</v>
      </c>
      <c r="AG13" s="20"/>
      <c r="AH13" s="20">
        <v>0.12585666237881399</v>
      </c>
      <c r="AI13" s="20">
        <v>9.6627237489335993E-2</v>
      </c>
      <c r="AJ13" s="20"/>
      <c r="AK13" s="20">
        <v>0.116357500401693</v>
      </c>
      <c r="AL13" s="20">
        <v>9.27630243008494E-2</v>
      </c>
      <c r="AM13" s="20"/>
      <c r="AN13" s="20">
        <v>0.10516362768836</v>
      </c>
      <c r="AO13" s="20">
        <v>9.2917814161555506E-2</v>
      </c>
      <c r="AP13" s="20"/>
      <c r="AQ13" s="20">
        <v>0.117057329771805</v>
      </c>
      <c r="AR13" s="20">
        <v>0.195597537515069</v>
      </c>
      <c r="AS13" s="20">
        <v>7.1830199572896006E-2</v>
      </c>
      <c r="AT13" s="20"/>
      <c r="AU13" s="20">
        <v>0.13778934180291899</v>
      </c>
      <c r="AV13" s="20">
        <v>0.192449597042126</v>
      </c>
      <c r="AW13" s="20"/>
      <c r="AX13" s="20">
        <v>0.12915310334070901</v>
      </c>
      <c r="AY13" s="20">
        <v>0.22140066679470499</v>
      </c>
      <c r="AZ13" s="20"/>
      <c r="BA13" s="20">
        <v>8.03741205597054E-2</v>
      </c>
      <c r="BB13" s="20">
        <v>7.0876029862165499E-2</v>
      </c>
      <c r="BC13" s="20"/>
      <c r="BD13" s="20">
        <v>7.4922924288100504E-2</v>
      </c>
      <c r="BE13" s="20">
        <v>8.8831059580683006E-2</v>
      </c>
    </row>
    <row r="14" spans="2:57" x14ac:dyDescent="0.35">
      <c r="B14" s="21"/>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D00-000000000000}">
  <dimension ref="B2:BE18"/>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708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ht="43.5" customHeight="1" x14ac:dyDescent="0.35">
      <c r="B9" s="19" t="s">
        <v>701</v>
      </c>
      <c r="C9" s="16">
        <v>0.237119479729517</v>
      </c>
      <c r="D9" s="16">
        <v>0.26906856705248999</v>
      </c>
      <c r="E9" s="16">
        <v>0.20755386774247001</v>
      </c>
      <c r="F9" s="16"/>
      <c r="G9" s="16">
        <v>0.231100163549811</v>
      </c>
      <c r="H9" s="16">
        <v>0.29147449801688702</v>
      </c>
      <c r="I9" s="16">
        <v>0.328473424513259</v>
      </c>
      <c r="J9" s="16">
        <v>0.20293086918388401</v>
      </c>
      <c r="K9" s="16">
        <v>0.18573733440633799</v>
      </c>
      <c r="L9" s="16">
        <v>0.19031546188394599</v>
      </c>
      <c r="M9" s="16"/>
      <c r="N9" s="16">
        <v>0.22651281342853699</v>
      </c>
      <c r="O9" s="16">
        <v>0.17362729833535401</v>
      </c>
      <c r="P9" s="16">
        <v>0.23535487482400599</v>
      </c>
      <c r="Q9" s="16">
        <v>0.30282978188134202</v>
      </c>
      <c r="R9" s="16"/>
      <c r="S9" s="16">
        <v>0.22974099244180299</v>
      </c>
      <c r="T9" s="16">
        <v>0.25062721797201198</v>
      </c>
      <c r="U9" s="16"/>
      <c r="V9" s="16">
        <v>0.22959880435124699</v>
      </c>
      <c r="W9" s="16">
        <v>0.18550582914296601</v>
      </c>
      <c r="X9" s="16">
        <v>0.29289229390155003</v>
      </c>
      <c r="Y9" s="16">
        <v>0.34321239586241897</v>
      </c>
      <c r="Z9" s="16"/>
      <c r="AA9" s="16">
        <v>0.180063039784541</v>
      </c>
      <c r="AB9" s="16">
        <v>0.26238191244925801</v>
      </c>
      <c r="AC9" s="16">
        <v>0.20634065032100399</v>
      </c>
      <c r="AD9" s="16">
        <v>0.29183411355422301</v>
      </c>
      <c r="AE9" s="16">
        <v>0.33043515861461498</v>
      </c>
      <c r="AF9" s="16">
        <v>0.25784243575177601</v>
      </c>
      <c r="AG9" s="16"/>
      <c r="AH9" s="16">
        <v>0.25832820212095198</v>
      </c>
      <c r="AI9" s="16">
        <v>0.25881190218896699</v>
      </c>
      <c r="AJ9" s="16"/>
      <c r="AK9" s="16">
        <v>0.28315449853635799</v>
      </c>
      <c r="AL9" s="16">
        <v>0.25515920883055998</v>
      </c>
      <c r="AM9" s="16"/>
      <c r="AN9" s="16">
        <v>0.26577943178094898</v>
      </c>
      <c r="AO9" s="16">
        <v>0.26412143578068598</v>
      </c>
      <c r="AP9" s="16"/>
      <c r="AQ9" s="16">
        <v>0.21502263472042901</v>
      </c>
      <c r="AR9" s="16">
        <v>0.21940115010338401</v>
      </c>
      <c r="AS9" s="16">
        <v>0.30827788424958202</v>
      </c>
      <c r="AT9" s="16"/>
      <c r="AU9" s="16">
        <v>0.25667047679954103</v>
      </c>
      <c r="AV9" s="16">
        <v>0.218248550819169</v>
      </c>
      <c r="AW9" s="16"/>
      <c r="AX9" s="16">
        <v>0.26414868305720901</v>
      </c>
      <c r="AY9" s="16">
        <v>0.15262575866220501</v>
      </c>
      <c r="AZ9" s="16"/>
      <c r="BA9" s="16">
        <v>0.32747288324715801</v>
      </c>
      <c r="BB9" s="16">
        <v>0.30115761612666703</v>
      </c>
      <c r="BC9" s="16"/>
      <c r="BD9" s="16">
        <v>0.33784637827998498</v>
      </c>
      <c r="BE9" s="16">
        <v>0.20367448448130701</v>
      </c>
    </row>
    <row r="10" spans="2:57" ht="43.5" customHeight="1" x14ac:dyDescent="0.35">
      <c r="B10" s="19" t="s">
        <v>702</v>
      </c>
      <c r="C10" s="16">
        <v>0.372322017149953</v>
      </c>
      <c r="D10" s="16">
        <v>0.39149928545006901</v>
      </c>
      <c r="E10" s="16">
        <v>0.35192161527421001</v>
      </c>
      <c r="F10" s="16"/>
      <c r="G10" s="16">
        <v>0.33788069357198902</v>
      </c>
      <c r="H10" s="16">
        <v>0.34735292911536098</v>
      </c>
      <c r="I10" s="16">
        <v>0.34739578372281898</v>
      </c>
      <c r="J10" s="16">
        <v>0.35735783541907101</v>
      </c>
      <c r="K10" s="16">
        <v>0.42179950270293498</v>
      </c>
      <c r="L10" s="16">
        <v>0.404921334293044</v>
      </c>
      <c r="M10" s="16"/>
      <c r="N10" s="16">
        <v>0.45039821874591801</v>
      </c>
      <c r="O10" s="16">
        <v>0.41324148804102001</v>
      </c>
      <c r="P10" s="16">
        <v>0.35655420292241302</v>
      </c>
      <c r="Q10" s="16">
        <v>0.30629643244870502</v>
      </c>
      <c r="R10" s="16"/>
      <c r="S10" s="16">
        <v>0.40460430890043397</v>
      </c>
      <c r="T10" s="16">
        <v>0.32621886127872501</v>
      </c>
      <c r="U10" s="16"/>
      <c r="V10" s="16">
        <v>0.28486937329489598</v>
      </c>
      <c r="W10" s="16">
        <v>0.38447487123448398</v>
      </c>
      <c r="X10" s="16">
        <v>0.431686683780731</v>
      </c>
      <c r="Y10" s="16">
        <v>0.36679944626983002</v>
      </c>
      <c r="Z10" s="16"/>
      <c r="AA10" s="16">
        <v>0.32077613969260699</v>
      </c>
      <c r="AB10" s="16">
        <v>0.36270382876045998</v>
      </c>
      <c r="AC10" s="16">
        <v>0.44671219317162802</v>
      </c>
      <c r="AD10" s="16">
        <v>0.42846647234090701</v>
      </c>
      <c r="AE10" s="16">
        <v>0.42149958066744497</v>
      </c>
      <c r="AF10" s="16">
        <v>0.31063099672875599</v>
      </c>
      <c r="AG10" s="16"/>
      <c r="AH10" s="16">
        <v>0.40589694338323601</v>
      </c>
      <c r="AI10" s="16">
        <v>0.34146197705541698</v>
      </c>
      <c r="AJ10" s="16"/>
      <c r="AK10" s="16">
        <v>0.38148149159125</v>
      </c>
      <c r="AL10" s="16">
        <v>0.370354149860742</v>
      </c>
      <c r="AM10" s="16"/>
      <c r="AN10" s="16">
        <v>0.42000401807131899</v>
      </c>
      <c r="AO10" s="16">
        <v>0.37919454915880701</v>
      </c>
      <c r="AP10" s="16"/>
      <c r="AQ10" s="16">
        <v>0.45761555046269597</v>
      </c>
      <c r="AR10" s="16">
        <v>0.37013402160674602</v>
      </c>
      <c r="AS10" s="16">
        <v>0.340672645087994</v>
      </c>
      <c r="AT10" s="16"/>
      <c r="AU10" s="16">
        <v>0.38943973093301398</v>
      </c>
      <c r="AV10" s="16">
        <v>0.35105378242545898</v>
      </c>
      <c r="AW10" s="16"/>
      <c r="AX10" s="16">
        <v>0.39017497078477498</v>
      </c>
      <c r="AY10" s="16">
        <v>0.356931742228357</v>
      </c>
      <c r="AZ10" s="16"/>
      <c r="BA10" s="16">
        <v>0.37459262904672802</v>
      </c>
      <c r="BB10" s="16">
        <v>0.388029939643317</v>
      </c>
      <c r="BC10" s="16"/>
      <c r="BD10" s="16">
        <v>0.394994404053857</v>
      </c>
      <c r="BE10" s="16">
        <v>0.414652826023795</v>
      </c>
    </row>
    <row r="11" spans="2:57" ht="43.5" customHeight="1" x14ac:dyDescent="0.35">
      <c r="B11" s="19" t="s">
        <v>703</v>
      </c>
      <c r="C11" s="16">
        <v>0.122949231522046</v>
      </c>
      <c r="D11" s="16">
        <v>0.137512696991517</v>
      </c>
      <c r="E11" s="16">
        <v>0.110339493694179</v>
      </c>
      <c r="F11" s="16"/>
      <c r="G11" s="16">
        <v>0.15463458895385901</v>
      </c>
      <c r="H11" s="16">
        <v>8.8651406250904494E-2</v>
      </c>
      <c r="I11" s="16">
        <v>0.11817334544124</v>
      </c>
      <c r="J11" s="16">
        <v>0.20188650196296601</v>
      </c>
      <c r="K11" s="16">
        <v>9.68214347525716E-2</v>
      </c>
      <c r="L11" s="16">
        <v>9.8210961595855406E-2</v>
      </c>
      <c r="M11" s="16"/>
      <c r="N11" s="16">
        <v>7.9326754396074506E-2</v>
      </c>
      <c r="O11" s="16">
        <v>0.123866107475527</v>
      </c>
      <c r="P11" s="16">
        <v>0.13734485401718499</v>
      </c>
      <c r="Q11" s="16">
        <v>0.13015221179734701</v>
      </c>
      <c r="R11" s="16"/>
      <c r="S11" s="16">
        <v>9.9736525758505695E-2</v>
      </c>
      <c r="T11" s="16">
        <v>0.15922485034117501</v>
      </c>
      <c r="U11" s="16"/>
      <c r="V11" s="16">
        <v>0.105277854751858</v>
      </c>
      <c r="W11" s="16">
        <v>0.141039818035366</v>
      </c>
      <c r="X11" s="16">
        <v>0.114379108131461</v>
      </c>
      <c r="Y11" s="16">
        <v>0.128245709839582</v>
      </c>
      <c r="Z11" s="16"/>
      <c r="AA11" s="16">
        <v>0.124203446259119</v>
      </c>
      <c r="AB11" s="16">
        <v>0.12026569665806899</v>
      </c>
      <c r="AC11" s="16">
        <v>0.12024182303843001</v>
      </c>
      <c r="AD11" s="16">
        <v>0.115382558612379</v>
      </c>
      <c r="AE11" s="16">
        <v>0.117925127267081</v>
      </c>
      <c r="AF11" s="16">
        <v>0.198590361243623</v>
      </c>
      <c r="AG11" s="16"/>
      <c r="AH11" s="16">
        <v>0.13012274520681</v>
      </c>
      <c r="AI11" s="16">
        <v>0.14253021022417101</v>
      </c>
      <c r="AJ11" s="16"/>
      <c r="AK11" s="16">
        <v>0.14626232853346699</v>
      </c>
      <c r="AL11" s="16">
        <v>0.12840633907679</v>
      </c>
      <c r="AM11" s="16"/>
      <c r="AN11" s="16">
        <v>0.131954620614438</v>
      </c>
      <c r="AO11" s="16">
        <v>0.119211448839145</v>
      </c>
      <c r="AP11" s="16"/>
      <c r="AQ11" s="16">
        <v>0.13831408221487099</v>
      </c>
      <c r="AR11" s="16">
        <v>0.12810522124927101</v>
      </c>
      <c r="AS11" s="16">
        <v>0.111867027892883</v>
      </c>
      <c r="AT11" s="16"/>
      <c r="AU11" s="16">
        <v>0.12807445092073599</v>
      </c>
      <c r="AV11" s="16">
        <v>0.119064802501368</v>
      </c>
      <c r="AW11" s="16"/>
      <c r="AX11" s="16">
        <v>0.12386623220122001</v>
      </c>
      <c r="AY11" s="16">
        <v>9.5149068643797699E-2</v>
      </c>
      <c r="AZ11" s="16"/>
      <c r="BA11" s="16">
        <v>0.154059120447571</v>
      </c>
      <c r="BB11" s="16">
        <v>0.145564961068188</v>
      </c>
      <c r="BC11" s="16"/>
      <c r="BD11" s="16">
        <v>0.121820532943719</v>
      </c>
      <c r="BE11" s="16">
        <v>0.15640263980239999</v>
      </c>
    </row>
    <row r="12" spans="2:57" ht="43.5" customHeight="1" x14ac:dyDescent="0.35">
      <c r="B12" s="19" t="s">
        <v>704</v>
      </c>
      <c r="C12" s="16">
        <v>0.108620308720183</v>
      </c>
      <c r="D12" s="16">
        <v>9.5728696654073506E-2</v>
      </c>
      <c r="E12" s="16">
        <v>0.121889684693123</v>
      </c>
      <c r="F12" s="16"/>
      <c r="G12" s="16">
        <v>7.9120151564613606E-2</v>
      </c>
      <c r="H12" s="16">
        <v>9.6503207524416296E-2</v>
      </c>
      <c r="I12" s="16">
        <v>0.108465114002184</v>
      </c>
      <c r="J12" s="16">
        <v>0.12120956890581</v>
      </c>
      <c r="K12" s="16">
        <v>0.10569050298256</v>
      </c>
      <c r="L12" s="16">
        <v>0.12882970465589999</v>
      </c>
      <c r="M12" s="16"/>
      <c r="N12" s="16">
        <v>8.2810443079857896E-2</v>
      </c>
      <c r="O12" s="16">
        <v>0.130628146480776</v>
      </c>
      <c r="P12" s="16">
        <v>0.107131021233907</v>
      </c>
      <c r="Q12" s="16">
        <v>0.110257341452892</v>
      </c>
      <c r="R12" s="16"/>
      <c r="S12" s="16">
        <v>0.111041731175843</v>
      </c>
      <c r="T12" s="16">
        <v>0.106048628560797</v>
      </c>
      <c r="U12" s="16"/>
      <c r="V12" s="16">
        <v>0.146264289608832</v>
      </c>
      <c r="W12" s="16">
        <v>0.108082258721568</v>
      </c>
      <c r="X12" s="16">
        <v>8.5471463563592601E-2</v>
      </c>
      <c r="Y12" s="16">
        <v>5.3811024356871698E-2</v>
      </c>
      <c r="Z12" s="16"/>
      <c r="AA12" s="16">
        <v>0.13715066699812001</v>
      </c>
      <c r="AB12" s="16">
        <v>0.12582035326920199</v>
      </c>
      <c r="AC12" s="16">
        <v>0.10937567066031199</v>
      </c>
      <c r="AD12" s="16">
        <v>6.2149935326584103E-2</v>
      </c>
      <c r="AE12" s="16">
        <v>6.3306323230685593E-2</v>
      </c>
      <c r="AF12" s="16">
        <v>9.9403639703852506E-2</v>
      </c>
      <c r="AG12" s="16"/>
      <c r="AH12" s="16">
        <v>8.4581726022456602E-2</v>
      </c>
      <c r="AI12" s="16">
        <v>0.16801095921876</v>
      </c>
      <c r="AJ12" s="16"/>
      <c r="AK12" s="16">
        <v>8.2201040775031597E-2</v>
      </c>
      <c r="AL12" s="16">
        <v>0.159477677924864</v>
      </c>
      <c r="AM12" s="16"/>
      <c r="AN12" s="16">
        <v>7.1148202527711396E-2</v>
      </c>
      <c r="AO12" s="16">
        <v>0.14839819976385099</v>
      </c>
      <c r="AP12" s="16"/>
      <c r="AQ12" s="16">
        <v>9.5651158244734899E-2</v>
      </c>
      <c r="AR12" s="16">
        <v>0.106007490405124</v>
      </c>
      <c r="AS12" s="16">
        <v>0.14599385594272099</v>
      </c>
      <c r="AT12" s="16"/>
      <c r="AU12" s="16">
        <v>0.101163516056531</v>
      </c>
      <c r="AV12" s="16">
        <v>0.11929698660252799</v>
      </c>
      <c r="AW12" s="16"/>
      <c r="AX12" s="16">
        <v>9.3956095220172897E-2</v>
      </c>
      <c r="AY12" s="16">
        <v>0.182447368793174</v>
      </c>
      <c r="AZ12" s="16"/>
      <c r="BA12" s="16">
        <v>7.8724272301194706E-2</v>
      </c>
      <c r="BB12" s="16">
        <v>9.0847546548550803E-2</v>
      </c>
      <c r="BC12" s="16"/>
      <c r="BD12" s="16">
        <v>7.3833596041202501E-2</v>
      </c>
      <c r="BE12" s="16">
        <v>0.13719414917324199</v>
      </c>
    </row>
    <row r="13" spans="2:57" x14ac:dyDescent="0.35">
      <c r="B13" s="19" t="s">
        <v>110</v>
      </c>
      <c r="C13" s="20">
        <v>0.1589889628783</v>
      </c>
      <c r="D13" s="20">
        <v>0.10619075385185101</v>
      </c>
      <c r="E13" s="20">
        <v>0.20829533859601801</v>
      </c>
      <c r="F13" s="20"/>
      <c r="G13" s="20">
        <v>0.197264402359728</v>
      </c>
      <c r="H13" s="20">
        <v>0.17601795909243101</v>
      </c>
      <c r="I13" s="20">
        <v>9.7492332320498101E-2</v>
      </c>
      <c r="J13" s="20">
        <v>0.11661522452827</v>
      </c>
      <c r="K13" s="20">
        <v>0.18995122515559501</v>
      </c>
      <c r="L13" s="20">
        <v>0.177722537571255</v>
      </c>
      <c r="M13" s="20"/>
      <c r="N13" s="20">
        <v>0.160951770349613</v>
      </c>
      <c r="O13" s="20">
        <v>0.158636959667323</v>
      </c>
      <c r="P13" s="20">
        <v>0.16361504700248899</v>
      </c>
      <c r="Q13" s="20">
        <v>0.15046423241971299</v>
      </c>
      <c r="R13" s="20"/>
      <c r="S13" s="20">
        <v>0.154876441723414</v>
      </c>
      <c r="T13" s="20">
        <v>0.157880441847291</v>
      </c>
      <c r="U13" s="20"/>
      <c r="V13" s="20">
        <v>0.233989677993167</v>
      </c>
      <c r="W13" s="20">
        <v>0.18089722286561499</v>
      </c>
      <c r="X13" s="20">
        <v>7.5570450622664903E-2</v>
      </c>
      <c r="Y13" s="20">
        <v>0.107931423671297</v>
      </c>
      <c r="Z13" s="20"/>
      <c r="AA13" s="20">
        <v>0.23780670726561301</v>
      </c>
      <c r="AB13" s="20">
        <v>0.128828208863011</v>
      </c>
      <c r="AC13" s="20">
        <v>0.117329662808627</v>
      </c>
      <c r="AD13" s="20">
        <v>0.102166920165907</v>
      </c>
      <c r="AE13" s="20">
        <v>6.6833810220172304E-2</v>
      </c>
      <c r="AF13" s="20">
        <v>0.133532566571993</v>
      </c>
      <c r="AG13" s="20"/>
      <c r="AH13" s="20">
        <v>0.121070383266545</v>
      </c>
      <c r="AI13" s="20">
        <v>8.9184951312684696E-2</v>
      </c>
      <c r="AJ13" s="20"/>
      <c r="AK13" s="20">
        <v>0.10690064056389199</v>
      </c>
      <c r="AL13" s="20">
        <v>8.6602624307043796E-2</v>
      </c>
      <c r="AM13" s="20"/>
      <c r="AN13" s="20">
        <v>0.111113727005582</v>
      </c>
      <c r="AO13" s="20">
        <v>8.9074366457510795E-2</v>
      </c>
      <c r="AP13" s="20"/>
      <c r="AQ13" s="20">
        <v>9.3396574357269793E-2</v>
      </c>
      <c r="AR13" s="20">
        <v>0.17635211663547401</v>
      </c>
      <c r="AS13" s="20">
        <v>9.31885868268197E-2</v>
      </c>
      <c r="AT13" s="20"/>
      <c r="AU13" s="20">
        <v>0.124651825290177</v>
      </c>
      <c r="AV13" s="20">
        <v>0.192335877651476</v>
      </c>
      <c r="AW13" s="20"/>
      <c r="AX13" s="20">
        <v>0.127854018736622</v>
      </c>
      <c r="AY13" s="20">
        <v>0.212846061672465</v>
      </c>
      <c r="AZ13" s="20"/>
      <c r="BA13" s="20">
        <v>6.5151094957349096E-2</v>
      </c>
      <c r="BB13" s="20">
        <v>7.4399936613277207E-2</v>
      </c>
      <c r="BC13" s="20"/>
      <c r="BD13" s="20">
        <v>7.1505088681236895E-2</v>
      </c>
      <c r="BE13" s="20">
        <v>8.8075900519256595E-2</v>
      </c>
    </row>
    <row r="14" spans="2:57" x14ac:dyDescent="0.35">
      <c r="B14" s="21"/>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E00-000000000000}">
  <dimension ref="B2:BE18"/>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709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ht="43.5" customHeight="1" x14ac:dyDescent="0.35">
      <c r="B9" s="19" t="s">
        <v>701</v>
      </c>
      <c r="C9" s="16">
        <v>0.27453020689261098</v>
      </c>
      <c r="D9" s="16">
        <v>0.32798318546007799</v>
      </c>
      <c r="E9" s="16">
        <v>0.222709083496719</v>
      </c>
      <c r="F9" s="16"/>
      <c r="G9" s="16">
        <v>0.24185296946469101</v>
      </c>
      <c r="H9" s="16">
        <v>0.351010013259825</v>
      </c>
      <c r="I9" s="16">
        <v>0.340380287724528</v>
      </c>
      <c r="J9" s="16">
        <v>0.182081145441714</v>
      </c>
      <c r="K9" s="16">
        <v>0.25947299341812402</v>
      </c>
      <c r="L9" s="16">
        <v>0.25961634955812002</v>
      </c>
      <c r="M9" s="16"/>
      <c r="N9" s="16">
        <v>0.27241531017544601</v>
      </c>
      <c r="O9" s="16">
        <v>0.243602444435249</v>
      </c>
      <c r="P9" s="16">
        <v>0.27006714913325203</v>
      </c>
      <c r="Q9" s="16">
        <v>0.310149273331914</v>
      </c>
      <c r="R9" s="16"/>
      <c r="S9" s="16">
        <v>0.27345258734543099</v>
      </c>
      <c r="T9" s="16">
        <v>0.27889791292844901</v>
      </c>
      <c r="U9" s="16"/>
      <c r="V9" s="16">
        <v>0.26259674834893998</v>
      </c>
      <c r="W9" s="16">
        <v>0.24064934907289501</v>
      </c>
      <c r="X9" s="16">
        <v>0.31514913117475402</v>
      </c>
      <c r="Y9" s="16">
        <v>0.35725610850378298</v>
      </c>
      <c r="Z9" s="16"/>
      <c r="AA9" s="16">
        <v>0.24571074129943599</v>
      </c>
      <c r="AB9" s="16">
        <v>0.219651066834266</v>
      </c>
      <c r="AC9" s="16">
        <v>0.19927774248035099</v>
      </c>
      <c r="AD9" s="16">
        <v>0.30338262246495601</v>
      </c>
      <c r="AE9" s="16">
        <v>0.42395257341620801</v>
      </c>
      <c r="AF9" s="16">
        <v>0.56190000056327205</v>
      </c>
      <c r="AG9" s="16"/>
      <c r="AH9" s="16">
        <v>0.30027586678408902</v>
      </c>
      <c r="AI9" s="16">
        <v>0.27552033430073403</v>
      </c>
      <c r="AJ9" s="16"/>
      <c r="AK9" s="16">
        <v>0.28876591379314598</v>
      </c>
      <c r="AL9" s="16">
        <v>0.29191448546337501</v>
      </c>
      <c r="AM9" s="16"/>
      <c r="AN9" s="16">
        <v>0.30390253601506301</v>
      </c>
      <c r="AO9" s="16">
        <v>0.28997628961928601</v>
      </c>
      <c r="AP9" s="16"/>
      <c r="AQ9" s="16">
        <v>0.374910379614462</v>
      </c>
      <c r="AR9" s="16">
        <v>0.221423389776539</v>
      </c>
      <c r="AS9" s="16">
        <v>0.30138602358581601</v>
      </c>
      <c r="AT9" s="16"/>
      <c r="AU9" s="16">
        <v>0.30526296536273301</v>
      </c>
      <c r="AV9" s="16">
        <v>0.24057340240570599</v>
      </c>
      <c r="AW9" s="16"/>
      <c r="AX9" s="16">
        <v>0.29363204272725701</v>
      </c>
      <c r="AY9" s="16">
        <v>0.23923794266222001</v>
      </c>
      <c r="AZ9" s="16"/>
      <c r="BA9" s="16">
        <v>0.33569648439807798</v>
      </c>
      <c r="BB9" s="16">
        <v>0.35336073698852299</v>
      </c>
      <c r="BC9" s="16"/>
      <c r="BD9" s="16">
        <v>0.36466748057127701</v>
      </c>
      <c r="BE9" s="16">
        <v>0.26955404412940298</v>
      </c>
    </row>
    <row r="10" spans="2:57" ht="43.5" customHeight="1" x14ac:dyDescent="0.35">
      <c r="B10" s="19" t="s">
        <v>702</v>
      </c>
      <c r="C10" s="16">
        <v>0.336228038389357</v>
      </c>
      <c r="D10" s="16">
        <v>0.36076198115105101</v>
      </c>
      <c r="E10" s="16">
        <v>0.31264133478887202</v>
      </c>
      <c r="F10" s="16"/>
      <c r="G10" s="16">
        <v>0.31540020804240398</v>
      </c>
      <c r="H10" s="16">
        <v>0.26622445381311199</v>
      </c>
      <c r="I10" s="16">
        <v>0.35957221683623097</v>
      </c>
      <c r="J10" s="16">
        <v>0.32600675622695002</v>
      </c>
      <c r="K10" s="16">
        <v>0.33936340964276102</v>
      </c>
      <c r="L10" s="16">
        <v>0.39454884703027199</v>
      </c>
      <c r="M10" s="16"/>
      <c r="N10" s="16">
        <v>0.38385696537745001</v>
      </c>
      <c r="O10" s="16">
        <v>0.37325215527623601</v>
      </c>
      <c r="P10" s="16">
        <v>0.32715038383237999</v>
      </c>
      <c r="Q10" s="16">
        <v>0.28457390068837102</v>
      </c>
      <c r="R10" s="16"/>
      <c r="S10" s="16">
        <v>0.36287206451997001</v>
      </c>
      <c r="T10" s="16">
        <v>0.298277615432405</v>
      </c>
      <c r="U10" s="16"/>
      <c r="V10" s="16">
        <v>0.22370491426870601</v>
      </c>
      <c r="W10" s="16">
        <v>0.33269882353725599</v>
      </c>
      <c r="X10" s="16">
        <v>0.43265086586993601</v>
      </c>
      <c r="Y10" s="16">
        <v>0.35689381450709201</v>
      </c>
      <c r="Z10" s="16"/>
      <c r="AA10" s="16">
        <v>0.24302989269144301</v>
      </c>
      <c r="AB10" s="16">
        <v>0.33525726784190601</v>
      </c>
      <c r="AC10" s="16">
        <v>0.40320421020068697</v>
      </c>
      <c r="AD10" s="16">
        <v>0.44883995642181301</v>
      </c>
      <c r="AE10" s="16">
        <v>0.43099897747648702</v>
      </c>
      <c r="AF10" s="16">
        <v>0.25029971210357399</v>
      </c>
      <c r="AG10" s="16"/>
      <c r="AH10" s="16">
        <v>0.36313942538029198</v>
      </c>
      <c r="AI10" s="16">
        <v>0.38956388274727699</v>
      </c>
      <c r="AJ10" s="16"/>
      <c r="AK10" s="16">
        <v>0.35283380768517603</v>
      </c>
      <c r="AL10" s="16">
        <v>0.36205318290875499</v>
      </c>
      <c r="AM10" s="16"/>
      <c r="AN10" s="16">
        <v>0.38643113067421297</v>
      </c>
      <c r="AO10" s="16">
        <v>0.344375997609912</v>
      </c>
      <c r="AP10" s="16"/>
      <c r="AQ10" s="16">
        <v>0.35086800728991901</v>
      </c>
      <c r="AR10" s="16">
        <v>0.33174362081317998</v>
      </c>
      <c r="AS10" s="16">
        <v>0.388445963624166</v>
      </c>
      <c r="AT10" s="16"/>
      <c r="AU10" s="16">
        <v>0.35158041546805302</v>
      </c>
      <c r="AV10" s="16">
        <v>0.324032010947996</v>
      </c>
      <c r="AW10" s="16"/>
      <c r="AX10" s="16">
        <v>0.36063026897388301</v>
      </c>
      <c r="AY10" s="16">
        <v>0.28777580407708397</v>
      </c>
      <c r="AZ10" s="16"/>
      <c r="BA10" s="16">
        <v>0.37551072364610999</v>
      </c>
      <c r="BB10" s="16">
        <v>0.36247978875938602</v>
      </c>
      <c r="BC10" s="16"/>
      <c r="BD10" s="16">
        <v>0.37065051758035999</v>
      </c>
      <c r="BE10" s="16">
        <v>0.38620539978012702</v>
      </c>
    </row>
    <row r="11" spans="2:57" ht="43.5" customHeight="1" x14ac:dyDescent="0.35">
      <c r="B11" s="19" t="s">
        <v>703</v>
      </c>
      <c r="C11" s="16">
        <v>0.135344972010811</v>
      </c>
      <c r="D11" s="16">
        <v>0.12597850541157099</v>
      </c>
      <c r="E11" s="16">
        <v>0.145532693361417</v>
      </c>
      <c r="F11" s="16"/>
      <c r="G11" s="16">
        <v>0.17344912702741699</v>
      </c>
      <c r="H11" s="16">
        <v>0.15744992487769399</v>
      </c>
      <c r="I11" s="16">
        <v>9.1401573481077206E-2</v>
      </c>
      <c r="J11" s="16">
        <v>0.18676942255675899</v>
      </c>
      <c r="K11" s="16">
        <v>0.11525711916416</v>
      </c>
      <c r="L11" s="16">
        <v>0.105651715908466</v>
      </c>
      <c r="M11" s="16"/>
      <c r="N11" s="16">
        <v>0.108595999448366</v>
      </c>
      <c r="O11" s="16">
        <v>0.115564253030027</v>
      </c>
      <c r="P11" s="16">
        <v>0.15591515862508701</v>
      </c>
      <c r="Q11" s="16">
        <v>0.13861985791133</v>
      </c>
      <c r="R11" s="16"/>
      <c r="S11" s="16">
        <v>0.11674023862754</v>
      </c>
      <c r="T11" s="16">
        <v>0.164786889055516</v>
      </c>
      <c r="U11" s="16"/>
      <c r="V11" s="16">
        <v>0.14725397025839099</v>
      </c>
      <c r="W11" s="16">
        <v>0.14332436176300101</v>
      </c>
      <c r="X11" s="16">
        <v>0.12395018533225299</v>
      </c>
      <c r="Y11" s="16">
        <v>7.5533459297089406E-2</v>
      </c>
      <c r="Z11" s="16"/>
      <c r="AA11" s="16">
        <v>0.16624976317550699</v>
      </c>
      <c r="AB11" s="16">
        <v>0.148472901310338</v>
      </c>
      <c r="AC11" s="16">
        <v>0.118259849409146</v>
      </c>
      <c r="AD11" s="16">
        <v>0.114209513867466</v>
      </c>
      <c r="AE11" s="16">
        <v>7.6144792994030597E-2</v>
      </c>
      <c r="AF11" s="16">
        <v>4.18297719453673E-2</v>
      </c>
      <c r="AG11" s="16"/>
      <c r="AH11" s="16">
        <v>0.143632336645034</v>
      </c>
      <c r="AI11" s="16">
        <v>0.120896478482535</v>
      </c>
      <c r="AJ11" s="16"/>
      <c r="AK11" s="16">
        <v>0.15496700648348999</v>
      </c>
      <c r="AL11" s="16">
        <v>0.13187170600034401</v>
      </c>
      <c r="AM11" s="16"/>
      <c r="AN11" s="16">
        <v>0.135132778337511</v>
      </c>
      <c r="AO11" s="16">
        <v>0.153000663425365</v>
      </c>
      <c r="AP11" s="16"/>
      <c r="AQ11" s="16">
        <v>0.148098280163486</v>
      </c>
      <c r="AR11" s="16">
        <v>0.13764080874389301</v>
      </c>
      <c r="AS11" s="16">
        <v>0.14194781431883199</v>
      </c>
      <c r="AT11" s="16"/>
      <c r="AU11" s="16">
        <v>0.12621303466627501</v>
      </c>
      <c r="AV11" s="16">
        <v>0.14341240129900801</v>
      </c>
      <c r="AW11" s="16"/>
      <c r="AX11" s="16">
        <v>0.134602826312712</v>
      </c>
      <c r="AY11" s="16">
        <v>0.130822493710852</v>
      </c>
      <c r="AZ11" s="16"/>
      <c r="BA11" s="16">
        <v>0.151347097937681</v>
      </c>
      <c r="BB11" s="16">
        <v>0.122126469840489</v>
      </c>
      <c r="BC11" s="16"/>
      <c r="BD11" s="16">
        <v>0.13713032035891001</v>
      </c>
      <c r="BE11" s="16">
        <v>0.14829120734364101</v>
      </c>
    </row>
    <row r="12" spans="2:57" ht="43.5" customHeight="1" x14ac:dyDescent="0.35">
      <c r="B12" s="19" t="s">
        <v>704</v>
      </c>
      <c r="C12" s="16">
        <v>9.6265827893705594E-2</v>
      </c>
      <c r="D12" s="16">
        <v>7.2580395608694795E-2</v>
      </c>
      <c r="E12" s="16">
        <v>0.119644312276597</v>
      </c>
      <c r="F12" s="16"/>
      <c r="G12" s="16">
        <v>9.5267217600567597E-2</v>
      </c>
      <c r="H12" s="16">
        <v>5.6221586881974699E-2</v>
      </c>
      <c r="I12" s="16">
        <v>8.9270105216322407E-2</v>
      </c>
      <c r="J12" s="16">
        <v>0.131347144937115</v>
      </c>
      <c r="K12" s="16">
        <v>0.108148634149328</v>
      </c>
      <c r="L12" s="16">
        <v>0.100177364917497</v>
      </c>
      <c r="M12" s="16"/>
      <c r="N12" s="16">
        <v>0.105231811500664</v>
      </c>
      <c r="O12" s="16">
        <v>0.121008819509051</v>
      </c>
      <c r="P12" s="16">
        <v>6.9274148752816206E-2</v>
      </c>
      <c r="Q12" s="16">
        <v>0.11167158830219701</v>
      </c>
      <c r="R12" s="16"/>
      <c r="S12" s="16">
        <v>0.104123933435863</v>
      </c>
      <c r="T12" s="16">
        <v>8.1984161730377397E-2</v>
      </c>
      <c r="U12" s="16"/>
      <c r="V12" s="16">
        <v>0.100188396427019</v>
      </c>
      <c r="W12" s="16">
        <v>0.115234476778812</v>
      </c>
      <c r="X12" s="16">
        <v>6.5495518954472295E-2</v>
      </c>
      <c r="Y12" s="16">
        <v>0.12132819641067499</v>
      </c>
      <c r="Z12" s="16"/>
      <c r="AA12" s="16">
        <v>0.100349254872764</v>
      </c>
      <c r="AB12" s="16">
        <v>0.165469128800906</v>
      </c>
      <c r="AC12" s="16">
        <v>0.11580708224594501</v>
      </c>
      <c r="AD12" s="16">
        <v>6.2775967055172494E-2</v>
      </c>
      <c r="AE12" s="16">
        <v>1.7810008396537302E-2</v>
      </c>
      <c r="AF12" s="16">
        <v>4.0608770044738E-2</v>
      </c>
      <c r="AG12" s="16"/>
      <c r="AH12" s="16">
        <v>7.7893148699212197E-2</v>
      </c>
      <c r="AI12" s="16">
        <v>0.13025278035649299</v>
      </c>
      <c r="AJ12" s="16"/>
      <c r="AK12" s="16">
        <v>8.8387218424508904E-2</v>
      </c>
      <c r="AL12" s="16">
        <v>0.121013737919236</v>
      </c>
      <c r="AM12" s="16"/>
      <c r="AN12" s="16">
        <v>6.7479723939647601E-2</v>
      </c>
      <c r="AO12" s="16">
        <v>0.118386046701402</v>
      </c>
      <c r="AP12" s="16"/>
      <c r="AQ12" s="16">
        <v>4.4056229120294998E-2</v>
      </c>
      <c r="AR12" s="16">
        <v>0.124744538814344</v>
      </c>
      <c r="AS12" s="16">
        <v>8.9800547725363597E-2</v>
      </c>
      <c r="AT12" s="16"/>
      <c r="AU12" s="16">
        <v>8.4055582382590602E-2</v>
      </c>
      <c r="AV12" s="16">
        <v>0.108195120345355</v>
      </c>
      <c r="AW12" s="16"/>
      <c r="AX12" s="16">
        <v>8.9513049946306406E-2</v>
      </c>
      <c r="AY12" s="16">
        <v>0.11773545871921599</v>
      </c>
      <c r="AZ12" s="16"/>
      <c r="BA12" s="16">
        <v>7.2176522145585995E-2</v>
      </c>
      <c r="BB12" s="16">
        <v>0.109269245221269</v>
      </c>
      <c r="BC12" s="16"/>
      <c r="BD12" s="16">
        <v>7.0279183598344105E-2</v>
      </c>
      <c r="BE12" s="16">
        <v>0.110973680968214</v>
      </c>
    </row>
    <row r="13" spans="2:57" x14ac:dyDescent="0.35">
      <c r="B13" s="19" t="s">
        <v>110</v>
      </c>
      <c r="C13" s="20">
        <v>0.157630954813515</v>
      </c>
      <c r="D13" s="20">
        <v>0.11269593236860601</v>
      </c>
      <c r="E13" s="20">
        <v>0.19947257607639399</v>
      </c>
      <c r="F13" s="20"/>
      <c r="G13" s="20">
        <v>0.17403047786492101</v>
      </c>
      <c r="H13" s="20">
        <v>0.169094021167394</v>
      </c>
      <c r="I13" s="20">
        <v>0.119375816741842</v>
      </c>
      <c r="J13" s="20">
        <v>0.17379553083746199</v>
      </c>
      <c r="K13" s="20">
        <v>0.17775784362562699</v>
      </c>
      <c r="L13" s="20">
        <v>0.140005722585645</v>
      </c>
      <c r="M13" s="20"/>
      <c r="N13" s="20">
        <v>0.129899913498074</v>
      </c>
      <c r="O13" s="20">
        <v>0.14657232774943599</v>
      </c>
      <c r="P13" s="20">
        <v>0.17759315965646499</v>
      </c>
      <c r="Q13" s="20">
        <v>0.15498537976618801</v>
      </c>
      <c r="R13" s="20"/>
      <c r="S13" s="20">
        <v>0.14281117607119601</v>
      </c>
      <c r="T13" s="20">
        <v>0.17605342085325201</v>
      </c>
      <c r="U13" s="20"/>
      <c r="V13" s="20">
        <v>0.26625597069694501</v>
      </c>
      <c r="W13" s="20">
        <v>0.168092988848036</v>
      </c>
      <c r="X13" s="20">
        <v>6.2754298668584799E-2</v>
      </c>
      <c r="Y13" s="20">
        <v>8.89884212813606E-2</v>
      </c>
      <c r="Z13" s="20"/>
      <c r="AA13" s="20">
        <v>0.24466034796085001</v>
      </c>
      <c r="AB13" s="20">
        <v>0.13114963521258399</v>
      </c>
      <c r="AC13" s="20">
        <v>0.16345111566386999</v>
      </c>
      <c r="AD13" s="20">
        <v>7.0791940190592498E-2</v>
      </c>
      <c r="AE13" s="20">
        <v>5.1093647716737002E-2</v>
      </c>
      <c r="AF13" s="20">
        <v>0.105361745343048</v>
      </c>
      <c r="AG13" s="20"/>
      <c r="AH13" s="20">
        <v>0.115059222491373</v>
      </c>
      <c r="AI13" s="20">
        <v>8.3766524112960594E-2</v>
      </c>
      <c r="AJ13" s="20"/>
      <c r="AK13" s="20">
        <v>0.11504605361367901</v>
      </c>
      <c r="AL13" s="20">
        <v>9.3146887708290493E-2</v>
      </c>
      <c r="AM13" s="20"/>
      <c r="AN13" s="20">
        <v>0.107053831033565</v>
      </c>
      <c r="AO13" s="20">
        <v>9.4261002644035197E-2</v>
      </c>
      <c r="AP13" s="20"/>
      <c r="AQ13" s="20">
        <v>8.2067103811838807E-2</v>
      </c>
      <c r="AR13" s="20">
        <v>0.18444764185204399</v>
      </c>
      <c r="AS13" s="20">
        <v>7.8419650745821801E-2</v>
      </c>
      <c r="AT13" s="20"/>
      <c r="AU13" s="20">
        <v>0.13288800212034799</v>
      </c>
      <c r="AV13" s="20">
        <v>0.18378706500193501</v>
      </c>
      <c r="AW13" s="20"/>
      <c r="AX13" s="20">
        <v>0.121621812039842</v>
      </c>
      <c r="AY13" s="20">
        <v>0.22442830083062901</v>
      </c>
      <c r="AZ13" s="20"/>
      <c r="BA13" s="20">
        <v>6.5269171872545204E-2</v>
      </c>
      <c r="BB13" s="20">
        <v>5.2763759190334103E-2</v>
      </c>
      <c r="BC13" s="20"/>
      <c r="BD13" s="20">
        <v>5.7272497891108901E-2</v>
      </c>
      <c r="BE13" s="20">
        <v>8.4975667778614802E-2</v>
      </c>
    </row>
    <row r="14" spans="2:57" x14ac:dyDescent="0.35">
      <c r="B14" s="21"/>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F00-000000000000}">
  <dimension ref="B2:BE18"/>
  <sheetViews>
    <sheetView showGridLines="0" topLeftCell="A12" workbookViewId="0">
      <pane xSplit="2" topLeftCell="C1" activePane="topRight" state="frozen"/>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710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ht="43.5" customHeight="1" x14ac:dyDescent="0.35">
      <c r="B9" s="19" t="s">
        <v>701</v>
      </c>
      <c r="C9" s="16">
        <v>0.176962528914759</v>
      </c>
      <c r="D9" s="16">
        <v>0.221567722693194</v>
      </c>
      <c r="E9" s="16">
        <v>0.13482034402594001</v>
      </c>
      <c r="F9" s="16"/>
      <c r="G9" s="16">
        <v>0.177217114906776</v>
      </c>
      <c r="H9" s="16">
        <v>0.25871055684463301</v>
      </c>
      <c r="I9" s="16">
        <v>0.18137835259986901</v>
      </c>
      <c r="J9" s="16">
        <v>0.154863988798769</v>
      </c>
      <c r="K9" s="16">
        <v>0.15071142828689499</v>
      </c>
      <c r="L9" s="16">
        <v>0.14178906681796299</v>
      </c>
      <c r="M9" s="16"/>
      <c r="N9" s="16">
        <v>0.19738352421226099</v>
      </c>
      <c r="O9" s="16">
        <v>0.14906064653826501</v>
      </c>
      <c r="P9" s="16">
        <v>0.177025732769345</v>
      </c>
      <c r="Q9" s="16">
        <v>0.18659553298885601</v>
      </c>
      <c r="R9" s="16"/>
      <c r="S9" s="16">
        <v>0.17377548868984599</v>
      </c>
      <c r="T9" s="16">
        <v>0.18354117090107</v>
      </c>
      <c r="U9" s="16"/>
      <c r="V9" s="16">
        <v>0.182861812050883</v>
      </c>
      <c r="W9" s="16">
        <v>0.14218335678718599</v>
      </c>
      <c r="X9" s="16">
        <v>0.20762399667265999</v>
      </c>
      <c r="Y9" s="16">
        <v>0.23234193122890301</v>
      </c>
      <c r="Z9" s="16"/>
      <c r="AA9" s="16">
        <v>0.162170738346639</v>
      </c>
      <c r="AB9" s="16">
        <v>0.167622541402695</v>
      </c>
      <c r="AC9" s="16">
        <v>0.108451427917581</v>
      </c>
      <c r="AD9" s="16">
        <v>0.22217980100194501</v>
      </c>
      <c r="AE9" s="16">
        <v>0.22753479735208601</v>
      </c>
      <c r="AF9" s="16">
        <v>0.17575351295132099</v>
      </c>
      <c r="AG9" s="16"/>
      <c r="AH9" s="16">
        <v>0.225043307751954</v>
      </c>
      <c r="AI9" s="16">
        <v>0.13252061564999101</v>
      </c>
      <c r="AJ9" s="16"/>
      <c r="AK9" s="16">
        <v>0.219903431566112</v>
      </c>
      <c r="AL9" s="16">
        <v>0.15467676055825699</v>
      </c>
      <c r="AM9" s="16"/>
      <c r="AN9" s="16">
        <v>0.227256626582517</v>
      </c>
      <c r="AO9" s="16">
        <v>0.16373688728965699</v>
      </c>
      <c r="AP9" s="16"/>
      <c r="AQ9" s="16">
        <v>0.225355373970239</v>
      </c>
      <c r="AR9" s="16">
        <v>0.153124820520712</v>
      </c>
      <c r="AS9" s="16">
        <v>0.19620230923024401</v>
      </c>
      <c r="AT9" s="16"/>
      <c r="AU9" s="16">
        <v>0.19242814905840999</v>
      </c>
      <c r="AV9" s="16">
        <v>0.161849448557252</v>
      </c>
      <c r="AW9" s="16"/>
      <c r="AX9" s="16">
        <v>0.186657369477294</v>
      </c>
      <c r="AY9" s="16">
        <v>0.16385852521458599</v>
      </c>
      <c r="AZ9" s="16"/>
      <c r="BA9" s="16">
        <v>0.26309825648331497</v>
      </c>
      <c r="BB9" s="16">
        <v>0.21554289222796499</v>
      </c>
      <c r="BC9" s="16"/>
      <c r="BD9" s="16">
        <v>0.23294009272468599</v>
      </c>
      <c r="BE9" s="16">
        <v>0.190505461343799</v>
      </c>
    </row>
    <row r="10" spans="2:57" ht="43.5" customHeight="1" x14ac:dyDescent="0.35">
      <c r="B10" s="19" t="s">
        <v>702</v>
      </c>
      <c r="C10" s="16">
        <v>0.32047811192491199</v>
      </c>
      <c r="D10" s="16">
        <v>0.37831161674982799</v>
      </c>
      <c r="E10" s="16">
        <v>0.266456569136726</v>
      </c>
      <c r="F10" s="16"/>
      <c r="G10" s="16">
        <v>0.31485406497717799</v>
      </c>
      <c r="H10" s="16">
        <v>0.30320249695930501</v>
      </c>
      <c r="I10" s="16">
        <v>0.397781078325673</v>
      </c>
      <c r="J10" s="16">
        <v>0.28158838945363202</v>
      </c>
      <c r="K10" s="16">
        <v>0.31203671969442198</v>
      </c>
      <c r="L10" s="16">
        <v>0.314489356846331</v>
      </c>
      <c r="M10" s="16"/>
      <c r="N10" s="16">
        <v>0.36672672472270601</v>
      </c>
      <c r="O10" s="16">
        <v>0.34188902556231099</v>
      </c>
      <c r="P10" s="16">
        <v>0.29629703211014102</v>
      </c>
      <c r="Q10" s="16">
        <v>0.30767004100863399</v>
      </c>
      <c r="R10" s="16"/>
      <c r="S10" s="16">
        <v>0.32352478892474901</v>
      </c>
      <c r="T10" s="16">
        <v>0.31799943465181302</v>
      </c>
      <c r="U10" s="16"/>
      <c r="V10" s="16">
        <v>0.229106480424172</v>
      </c>
      <c r="W10" s="16">
        <v>0.31711947321832501</v>
      </c>
      <c r="X10" s="16">
        <v>0.39022882289335398</v>
      </c>
      <c r="Y10" s="16">
        <v>0.40042287814132999</v>
      </c>
      <c r="Z10" s="16"/>
      <c r="AA10" s="16">
        <v>0.25278095808978901</v>
      </c>
      <c r="AB10" s="16">
        <v>0.284636920557367</v>
      </c>
      <c r="AC10" s="16">
        <v>0.39337443402295902</v>
      </c>
      <c r="AD10" s="16">
        <v>0.36091973680137002</v>
      </c>
      <c r="AE10" s="16">
        <v>0.48647470269416299</v>
      </c>
      <c r="AF10" s="16">
        <v>0.38740914736302301</v>
      </c>
      <c r="AG10" s="16"/>
      <c r="AH10" s="16">
        <v>0.37089038965440002</v>
      </c>
      <c r="AI10" s="16">
        <v>0.31735977526729298</v>
      </c>
      <c r="AJ10" s="16"/>
      <c r="AK10" s="16">
        <v>0.35429648342752201</v>
      </c>
      <c r="AL10" s="16">
        <v>0.32122523763268801</v>
      </c>
      <c r="AM10" s="16"/>
      <c r="AN10" s="16">
        <v>0.372544488106203</v>
      </c>
      <c r="AO10" s="16">
        <v>0.32307507730879198</v>
      </c>
      <c r="AP10" s="16"/>
      <c r="AQ10" s="16">
        <v>0.38134495642412802</v>
      </c>
      <c r="AR10" s="16">
        <v>0.32891156599882598</v>
      </c>
      <c r="AS10" s="16">
        <v>0.30584644321827698</v>
      </c>
      <c r="AT10" s="16"/>
      <c r="AU10" s="16">
        <v>0.32369515282690697</v>
      </c>
      <c r="AV10" s="16">
        <v>0.31724418582775299</v>
      </c>
      <c r="AW10" s="16"/>
      <c r="AX10" s="16">
        <v>0.34931853219468201</v>
      </c>
      <c r="AY10" s="16">
        <v>0.25120058309550503</v>
      </c>
      <c r="AZ10" s="16"/>
      <c r="BA10" s="16">
        <v>0.372626724424793</v>
      </c>
      <c r="BB10" s="16">
        <v>0.45204758660810901</v>
      </c>
      <c r="BC10" s="16"/>
      <c r="BD10" s="16">
        <v>0.39733074955185999</v>
      </c>
      <c r="BE10" s="16">
        <v>0.32731990714452902</v>
      </c>
    </row>
    <row r="11" spans="2:57" ht="43.5" customHeight="1" x14ac:dyDescent="0.35">
      <c r="B11" s="19" t="s">
        <v>703</v>
      </c>
      <c r="C11" s="16">
        <v>0.150248573304126</v>
      </c>
      <c r="D11" s="16">
        <v>0.13612524035621701</v>
      </c>
      <c r="E11" s="16">
        <v>0.165088587450367</v>
      </c>
      <c r="F11" s="16"/>
      <c r="G11" s="16">
        <v>0.17596807680440699</v>
      </c>
      <c r="H11" s="16">
        <v>0.115607176440051</v>
      </c>
      <c r="I11" s="16">
        <v>0.21253983815752001</v>
      </c>
      <c r="J11" s="16">
        <v>0.152232061753384</v>
      </c>
      <c r="K11" s="16">
        <v>0.15104418445689799</v>
      </c>
      <c r="L11" s="16">
        <v>0.11423340539041001</v>
      </c>
      <c r="M11" s="16"/>
      <c r="N11" s="16">
        <v>6.6925485563056997E-2</v>
      </c>
      <c r="O11" s="16">
        <v>0.15086375971541</v>
      </c>
      <c r="P11" s="16">
        <v>0.176019519494437</v>
      </c>
      <c r="Q11" s="16">
        <v>0.167769206316147</v>
      </c>
      <c r="R11" s="16"/>
      <c r="S11" s="16">
        <v>0.14455409992525001</v>
      </c>
      <c r="T11" s="16">
        <v>0.160346432725574</v>
      </c>
      <c r="U11" s="16"/>
      <c r="V11" s="16">
        <v>0.12304428373807</v>
      </c>
      <c r="W11" s="16">
        <v>0.168899091478764</v>
      </c>
      <c r="X11" s="16">
        <v>0.15056641077925101</v>
      </c>
      <c r="Y11" s="16">
        <v>0.14490739130442601</v>
      </c>
      <c r="Z11" s="16"/>
      <c r="AA11" s="16">
        <v>0.16927865958778901</v>
      </c>
      <c r="AB11" s="16">
        <v>0.150948754041308</v>
      </c>
      <c r="AC11" s="16">
        <v>0.169837324273481</v>
      </c>
      <c r="AD11" s="16">
        <v>0.13069307591062801</v>
      </c>
      <c r="AE11" s="16">
        <v>0.112240597941483</v>
      </c>
      <c r="AF11" s="16">
        <v>8.9549048424342303E-2</v>
      </c>
      <c r="AG11" s="16"/>
      <c r="AH11" s="16">
        <v>0.13027996463977701</v>
      </c>
      <c r="AI11" s="16">
        <v>0.19384136054284701</v>
      </c>
      <c r="AJ11" s="16"/>
      <c r="AK11" s="16">
        <v>0.14797020891018001</v>
      </c>
      <c r="AL11" s="16">
        <v>0.15332554572335999</v>
      </c>
      <c r="AM11" s="16"/>
      <c r="AN11" s="16">
        <v>0.14683495209683001</v>
      </c>
      <c r="AO11" s="16">
        <v>0.17442895397709901</v>
      </c>
      <c r="AP11" s="16"/>
      <c r="AQ11" s="16">
        <v>0.157212679144446</v>
      </c>
      <c r="AR11" s="16">
        <v>0.14933675730565901</v>
      </c>
      <c r="AS11" s="16">
        <v>0.157818181171785</v>
      </c>
      <c r="AT11" s="16"/>
      <c r="AU11" s="16">
        <v>0.15726093761728799</v>
      </c>
      <c r="AV11" s="16">
        <v>0.142043167114696</v>
      </c>
      <c r="AW11" s="16"/>
      <c r="AX11" s="16">
        <v>0.14839335918754501</v>
      </c>
      <c r="AY11" s="16">
        <v>0.16578774564333601</v>
      </c>
      <c r="AZ11" s="16"/>
      <c r="BA11" s="16">
        <v>0.138193708349612</v>
      </c>
      <c r="BB11" s="16">
        <v>9.0396590198580803E-2</v>
      </c>
      <c r="BC11" s="16"/>
      <c r="BD11" s="16">
        <v>0.143098828778951</v>
      </c>
      <c r="BE11" s="16">
        <v>0.18776617114927499</v>
      </c>
    </row>
    <row r="12" spans="2:57" ht="43.5" customHeight="1" x14ac:dyDescent="0.35">
      <c r="B12" s="19" t="s">
        <v>704</v>
      </c>
      <c r="C12" s="16">
        <v>0.14948015137915499</v>
      </c>
      <c r="D12" s="16">
        <v>0.124935119584712</v>
      </c>
      <c r="E12" s="16">
        <v>0.17418890339442</v>
      </c>
      <c r="F12" s="16"/>
      <c r="G12" s="16">
        <v>0.12580283110797799</v>
      </c>
      <c r="H12" s="16">
        <v>0.11990882243152801</v>
      </c>
      <c r="I12" s="16">
        <v>0.105220144404414</v>
      </c>
      <c r="J12" s="16">
        <v>0.18819848144249801</v>
      </c>
      <c r="K12" s="16">
        <v>0.150779386782779</v>
      </c>
      <c r="L12" s="16">
        <v>0.19213632909577899</v>
      </c>
      <c r="M12" s="16"/>
      <c r="N12" s="16">
        <v>0.148066121383402</v>
      </c>
      <c r="O12" s="16">
        <v>0.15960175894932099</v>
      </c>
      <c r="P12" s="16">
        <v>0.143683206001677</v>
      </c>
      <c r="Q12" s="16">
        <v>0.15098380587217</v>
      </c>
      <c r="R12" s="16"/>
      <c r="S12" s="16">
        <v>0.15676100119001299</v>
      </c>
      <c r="T12" s="16">
        <v>0.13997926209362199</v>
      </c>
      <c r="U12" s="16"/>
      <c r="V12" s="16">
        <v>0.17146928210193099</v>
      </c>
      <c r="W12" s="16">
        <v>0.14919825866427899</v>
      </c>
      <c r="X12" s="16">
        <v>0.13458615424977999</v>
      </c>
      <c r="Y12" s="16">
        <v>0.12663812957859399</v>
      </c>
      <c r="Z12" s="16"/>
      <c r="AA12" s="16">
        <v>0.136126757727007</v>
      </c>
      <c r="AB12" s="16">
        <v>0.19239636646132499</v>
      </c>
      <c r="AC12" s="16">
        <v>0.14281964547392401</v>
      </c>
      <c r="AD12" s="16">
        <v>0.15488409596519601</v>
      </c>
      <c r="AE12" s="16">
        <v>9.3102269639739693E-2</v>
      </c>
      <c r="AF12" s="16">
        <v>0.21747944209940701</v>
      </c>
      <c r="AG12" s="16"/>
      <c r="AH12" s="16">
        <v>0.11786148357062699</v>
      </c>
      <c r="AI12" s="16">
        <v>0.20164002113263699</v>
      </c>
      <c r="AJ12" s="16"/>
      <c r="AK12" s="16">
        <v>0.123995724600962</v>
      </c>
      <c r="AL12" s="16">
        <v>0.19988534666173099</v>
      </c>
      <c r="AM12" s="16"/>
      <c r="AN12" s="16">
        <v>9.9530269853123896E-2</v>
      </c>
      <c r="AO12" s="16">
        <v>0.199834607007599</v>
      </c>
      <c r="AP12" s="16"/>
      <c r="AQ12" s="16">
        <v>0.10378799638384301</v>
      </c>
      <c r="AR12" s="16">
        <v>0.14333577323484201</v>
      </c>
      <c r="AS12" s="16">
        <v>0.19720387602453701</v>
      </c>
      <c r="AT12" s="16"/>
      <c r="AU12" s="16">
        <v>0.14956242559691099</v>
      </c>
      <c r="AV12" s="16">
        <v>0.151996006496352</v>
      </c>
      <c r="AW12" s="16"/>
      <c r="AX12" s="16">
        <v>0.138742860059551</v>
      </c>
      <c r="AY12" s="16">
        <v>0.17393234956135301</v>
      </c>
      <c r="AZ12" s="16"/>
      <c r="BA12" s="16">
        <v>0.11876041891393301</v>
      </c>
      <c r="BB12" s="16">
        <v>0.156357922733704</v>
      </c>
      <c r="BC12" s="16"/>
      <c r="BD12" s="16">
        <v>0.10899038231784</v>
      </c>
      <c r="BE12" s="16">
        <v>0.16771048532718499</v>
      </c>
    </row>
    <row r="13" spans="2:57" x14ac:dyDescent="0.35">
      <c r="B13" s="19" t="s">
        <v>110</v>
      </c>
      <c r="C13" s="20">
        <v>0.20283063447704899</v>
      </c>
      <c r="D13" s="20">
        <v>0.13906030061604799</v>
      </c>
      <c r="E13" s="20">
        <v>0.25944559599254702</v>
      </c>
      <c r="F13" s="20"/>
      <c r="G13" s="20">
        <v>0.20615791220366</v>
      </c>
      <c r="H13" s="20">
        <v>0.202570947324484</v>
      </c>
      <c r="I13" s="20">
        <v>0.103080586512523</v>
      </c>
      <c r="J13" s="20">
        <v>0.223117078551718</v>
      </c>
      <c r="K13" s="20">
        <v>0.23542828077900699</v>
      </c>
      <c r="L13" s="20">
        <v>0.23735184184951699</v>
      </c>
      <c r="M13" s="20"/>
      <c r="N13" s="20">
        <v>0.220898144118575</v>
      </c>
      <c r="O13" s="20">
        <v>0.19858480923469399</v>
      </c>
      <c r="P13" s="20">
        <v>0.2069745096244</v>
      </c>
      <c r="Q13" s="20">
        <v>0.186981413814193</v>
      </c>
      <c r="R13" s="20"/>
      <c r="S13" s="20">
        <v>0.201384621270143</v>
      </c>
      <c r="T13" s="20">
        <v>0.19813369962792199</v>
      </c>
      <c r="U13" s="20"/>
      <c r="V13" s="20">
        <v>0.293518141684944</v>
      </c>
      <c r="W13" s="20">
        <v>0.222599819851447</v>
      </c>
      <c r="X13" s="20">
        <v>0.116994615404956</v>
      </c>
      <c r="Y13" s="20">
        <v>9.5689669746748002E-2</v>
      </c>
      <c r="Z13" s="20"/>
      <c r="AA13" s="20">
        <v>0.27964288624877698</v>
      </c>
      <c r="AB13" s="20">
        <v>0.204395417537306</v>
      </c>
      <c r="AC13" s="20">
        <v>0.185517168312054</v>
      </c>
      <c r="AD13" s="20">
        <v>0.13132329032085999</v>
      </c>
      <c r="AE13" s="20">
        <v>8.0647632372528005E-2</v>
      </c>
      <c r="AF13" s="20">
        <v>0.12980884916190599</v>
      </c>
      <c r="AG13" s="20"/>
      <c r="AH13" s="20">
        <v>0.15592485438324299</v>
      </c>
      <c r="AI13" s="20">
        <v>0.15463822740723199</v>
      </c>
      <c r="AJ13" s="20"/>
      <c r="AK13" s="20">
        <v>0.153834151495223</v>
      </c>
      <c r="AL13" s="20">
        <v>0.17088710942396401</v>
      </c>
      <c r="AM13" s="20"/>
      <c r="AN13" s="20">
        <v>0.15383366336132601</v>
      </c>
      <c r="AO13" s="20">
        <v>0.13892447441685299</v>
      </c>
      <c r="AP13" s="20"/>
      <c r="AQ13" s="20">
        <v>0.132298994077344</v>
      </c>
      <c r="AR13" s="20">
        <v>0.22529108293996</v>
      </c>
      <c r="AS13" s="20">
        <v>0.142929190355157</v>
      </c>
      <c r="AT13" s="20"/>
      <c r="AU13" s="20">
        <v>0.177053334900484</v>
      </c>
      <c r="AV13" s="20">
        <v>0.22686719200394601</v>
      </c>
      <c r="AW13" s="20"/>
      <c r="AX13" s="20">
        <v>0.17688787908092701</v>
      </c>
      <c r="AY13" s="20">
        <v>0.24522079648522099</v>
      </c>
      <c r="AZ13" s="20"/>
      <c r="BA13" s="20">
        <v>0.107320891828347</v>
      </c>
      <c r="BB13" s="20">
        <v>8.5655008231639906E-2</v>
      </c>
      <c r="BC13" s="20"/>
      <c r="BD13" s="20">
        <v>0.11763994662666399</v>
      </c>
      <c r="BE13" s="20">
        <v>0.12669797503521099</v>
      </c>
    </row>
    <row r="14" spans="2:57" x14ac:dyDescent="0.35">
      <c r="B14" s="21"/>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1-000000000000}">
  <dimension ref="B2:BE18"/>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711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ht="43.5" customHeight="1" x14ac:dyDescent="0.35">
      <c r="B9" s="19" t="s">
        <v>701</v>
      </c>
      <c r="C9" s="16">
        <v>0.16809005627228499</v>
      </c>
      <c r="D9" s="16">
        <v>0.210961324067308</v>
      </c>
      <c r="E9" s="16">
        <v>0.12750505954400801</v>
      </c>
      <c r="F9" s="16"/>
      <c r="G9" s="16">
        <v>0.15239483901513401</v>
      </c>
      <c r="H9" s="16">
        <v>0.27651615341550101</v>
      </c>
      <c r="I9" s="16">
        <v>0.18901121841516599</v>
      </c>
      <c r="J9" s="16">
        <v>7.9456978818988305E-2</v>
      </c>
      <c r="K9" s="16">
        <v>0.153889229313033</v>
      </c>
      <c r="L9" s="16">
        <v>0.14762678914646399</v>
      </c>
      <c r="M9" s="16"/>
      <c r="N9" s="16">
        <v>0.16341801883811599</v>
      </c>
      <c r="O9" s="16">
        <v>0.12699517400450699</v>
      </c>
      <c r="P9" s="16">
        <v>0.16139043863646901</v>
      </c>
      <c r="Q9" s="16">
        <v>0.217982801940004</v>
      </c>
      <c r="R9" s="16"/>
      <c r="S9" s="16">
        <v>0.179102411649608</v>
      </c>
      <c r="T9" s="16">
        <v>0.15314085401767599</v>
      </c>
      <c r="U9" s="16"/>
      <c r="V9" s="16">
        <v>0.149574814980004</v>
      </c>
      <c r="W9" s="16">
        <v>0.1218544395251</v>
      </c>
      <c r="X9" s="16">
        <v>0.23145749482592701</v>
      </c>
      <c r="Y9" s="16">
        <v>0.239263562440794</v>
      </c>
      <c r="Z9" s="16"/>
      <c r="AA9" s="16">
        <v>0.117314902413131</v>
      </c>
      <c r="AB9" s="16">
        <v>0.134508087903809</v>
      </c>
      <c r="AC9" s="16">
        <v>0.12950950651347301</v>
      </c>
      <c r="AD9" s="16">
        <v>0.233613769558326</v>
      </c>
      <c r="AE9" s="16">
        <v>0.29461779822248302</v>
      </c>
      <c r="AF9" s="16">
        <v>0.30521338832058598</v>
      </c>
      <c r="AG9" s="16"/>
      <c r="AH9" s="16">
        <v>0.18739322161067001</v>
      </c>
      <c r="AI9" s="16">
        <v>0.180943894508758</v>
      </c>
      <c r="AJ9" s="16"/>
      <c r="AK9" s="16">
        <v>0.18606298254949499</v>
      </c>
      <c r="AL9" s="16">
        <v>0.177548799903366</v>
      </c>
      <c r="AM9" s="16"/>
      <c r="AN9" s="16">
        <v>0.19393189474794001</v>
      </c>
      <c r="AO9" s="16">
        <v>0.18447637075592399</v>
      </c>
      <c r="AP9" s="16"/>
      <c r="AQ9" s="16">
        <v>0.19128538975571399</v>
      </c>
      <c r="AR9" s="16">
        <v>0.13727932485941099</v>
      </c>
      <c r="AS9" s="16">
        <v>0.23075758668808</v>
      </c>
      <c r="AT9" s="16"/>
      <c r="AU9" s="16">
        <v>0.19082413649351801</v>
      </c>
      <c r="AV9" s="16">
        <v>0.14168887549692299</v>
      </c>
      <c r="AW9" s="16"/>
      <c r="AX9" s="16">
        <v>0.18486528015050299</v>
      </c>
      <c r="AY9" s="16">
        <v>0.12212583631274999</v>
      </c>
      <c r="AZ9" s="16"/>
      <c r="BA9" s="16">
        <v>0.236854531519681</v>
      </c>
      <c r="BB9" s="16">
        <v>0.20332334818155101</v>
      </c>
      <c r="BC9" s="16"/>
      <c r="BD9" s="16">
        <v>0.226993404245205</v>
      </c>
      <c r="BE9" s="16">
        <v>0.17428843833202201</v>
      </c>
    </row>
    <row r="10" spans="2:57" ht="43.5" customHeight="1" x14ac:dyDescent="0.35">
      <c r="B10" s="19" t="s">
        <v>702</v>
      </c>
      <c r="C10" s="16">
        <v>0.33525150695752298</v>
      </c>
      <c r="D10" s="16">
        <v>0.37990989521471602</v>
      </c>
      <c r="E10" s="16">
        <v>0.291618855476665</v>
      </c>
      <c r="F10" s="16"/>
      <c r="G10" s="16">
        <v>0.31474511274037598</v>
      </c>
      <c r="H10" s="16">
        <v>0.287075389461103</v>
      </c>
      <c r="I10" s="16">
        <v>0.36576768056887099</v>
      </c>
      <c r="J10" s="16">
        <v>0.37769988626113699</v>
      </c>
      <c r="K10" s="16">
        <v>0.34285931509529199</v>
      </c>
      <c r="L10" s="16">
        <v>0.32605565231650502</v>
      </c>
      <c r="M10" s="16"/>
      <c r="N10" s="16">
        <v>0.365268329271352</v>
      </c>
      <c r="O10" s="16">
        <v>0.36852621720331702</v>
      </c>
      <c r="P10" s="16">
        <v>0.33059515009358098</v>
      </c>
      <c r="Q10" s="16">
        <v>0.29232805559229202</v>
      </c>
      <c r="R10" s="16"/>
      <c r="S10" s="16">
        <v>0.34479606708677502</v>
      </c>
      <c r="T10" s="16">
        <v>0.323109340688498</v>
      </c>
      <c r="U10" s="16"/>
      <c r="V10" s="16">
        <v>0.262245761934287</v>
      </c>
      <c r="W10" s="16">
        <v>0.32781172821416399</v>
      </c>
      <c r="X10" s="16">
        <v>0.391076025299118</v>
      </c>
      <c r="Y10" s="16">
        <v>0.43964220697209899</v>
      </c>
      <c r="Z10" s="16"/>
      <c r="AA10" s="16">
        <v>0.27455383309461301</v>
      </c>
      <c r="AB10" s="16">
        <v>0.33120431670747802</v>
      </c>
      <c r="AC10" s="16">
        <v>0.247900978064652</v>
      </c>
      <c r="AD10" s="16">
        <v>0.40297610392915401</v>
      </c>
      <c r="AE10" s="16">
        <v>0.484713806369933</v>
      </c>
      <c r="AF10" s="16">
        <v>0.49888286271063198</v>
      </c>
      <c r="AG10" s="16"/>
      <c r="AH10" s="16">
        <v>0.36549821831862001</v>
      </c>
      <c r="AI10" s="16">
        <v>0.344721233534732</v>
      </c>
      <c r="AJ10" s="16"/>
      <c r="AK10" s="16">
        <v>0.33363230441686798</v>
      </c>
      <c r="AL10" s="16">
        <v>0.34455927084910998</v>
      </c>
      <c r="AM10" s="16"/>
      <c r="AN10" s="16">
        <v>0.35737058070722999</v>
      </c>
      <c r="AO10" s="16">
        <v>0.35773400247903803</v>
      </c>
      <c r="AP10" s="16"/>
      <c r="AQ10" s="16">
        <v>0.44782783428008199</v>
      </c>
      <c r="AR10" s="16">
        <v>0.31830068624718799</v>
      </c>
      <c r="AS10" s="16">
        <v>0.32255929605485301</v>
      </c>
      <c r="AT10" s="16"/>
      <c r="AU10" s="16">
        <v>0.347367709614256</v>
      </c>
      <c r="AV10" s="16">
        <v>0.32179969769339201</v>
      </c>
      <c r="AW10" s="16"/>
      <c r="AX10" s="16">
        <v>0.36158080393491399</v>
      </c>
      <c r="AY10" s="16">
        <v>0.269901877906155</v>
      </c>
      <c r="AZ10" s="16"/>
      <c r="BA10" s="16">
        <v>0.40863984823143901</v>
      </c>
      <c r="BB10" s="16">
        <v>0.378821886295864</v>
      </c>
      <c r="BC10" s="16"/>
      <c r="BD10" s="16">
        <v>0.38219585667524097</v>
      </c>
      <c r="BE10" s="16">
        <v>0.36809410619396599</v>
      </c>
    </row>
    <row r="11" spans="2:57" ht="43.5" customHeight="1" x14ac:dyDescent="0.35">
      <c r="B11" s="19" t="s">
        <v>703</v>
      </c>
      <c r="C11" s="16">
        <v>0.18500851847771499</v>
      </c>
      <c r="D11" s="16">
        <v>0.173051471645949</v>
      </c>
      <c r="E11" s="16">
        <v>0.198132473390144</v>
      </c>
      <c r="F11" s="16"/>
      <c r="G11" s="16">
        <v>0.19887892781921299</v>
      </c>
      <c r="H11" s="16">
        <v>0.14303134302721701</v>
      </c>
      <c r="I11" s="16">
        <v>0.24687105195085601</v>
      </c>
      <c r="J11" s="16">
        <v>0.1828214708616</v>
      </c>
      <c r="K11" s="16">
        <v>0.16646199163570699</v>
      </c>
      <c r="L11" s="16">
        <v>0.18078370168836499</v>
      </c>
      <c r="M11" s="16"/>
      <c r="N11" s="16">
        <v>0.177824729267299</v>
      </c>
      <c r="O11" s="16">
        <v>0.16841538426348299</v>
      </c>
      <c r="P11" s="16">
        <v>0.204055977867863</v>
      </c>
      <c r="Q11" s="16">
        <v>0.17399260167019601</v>
      </c>
      <c r="R11" s="16"/>
      <c r="S11" s="16">
        <v>0.169649426449482</v>
      </c>
      <c r="T11" s="16">
        <v>0.21004572422062201</v>
      </c>
      <c r="U11" s="16"/>
      <c r="V11" s="16">
        <v>0.20540466653366399</v>
      </c>
      <c r="W11" s="16">
        <v>0.19239735258094201</v>
      </c>
      <c r="X11" s="16">
        <v>0.166995859882936</v>
      </c>
      <c r="Y11" s="16">
        <v>0.12653983882133099</v>
      </c>
      <c r="Z11" s="16"/>
      <c r="AA11" s="16">
        <v>0.217478834864688</v>
      </c>
      <c r="AB11" s="16">
        <v>0.189327032120994</v>
      </c>
      <c r="AC11" s="16">
        <v>0.221042551462103</v>
      </c>
      <c r="AD11" s="16">
        <v>0.155880834954817</v>
      </c>
      <c r="AE11" s="16">
        <v>0.11140732483973199</v>
      </c>
      <c r="AF11" s="16">
        <v>5.1147421816767902E-2</v>
      </c>
      <c r="AG11" s="16"/>
      <c r="AH11" s="16">
        <v>0.17366130782518799</v>
      </c>
      <c r="AI11" s="16">
        <v>0.20167110243220401</v>
      </c>
      <c r="AJ11" s="16"/>
      <c r="AK11" s="16">
        <v>0.204193878875219</v>
      </c>
      <c r="AL11" s="16">
        <v>0.179203265591863</v>
      </c>
      <c r="AM11" s="16"/>
      <c r="AN11" s="16">
        <v>0.197863086969709</v>
      </c>
      <c r="AO11" s="16">
        <v>0.20346317353896501</v>
      </c>
      <c r="AP11" s="16"/>
      <c r="AQ11" s="16">
        <v>0.15555363687925</v>
      </c>
      <c r="AR11" s="16">
        <v>0.19163345169930901</v>
      </c>
      <c r="AS11" s="16">
        <v>0.19909589799625199</v>
      </c>
      <c r="AT11" s="16"/>
      <c r="AU11" s="16">
        <v>0.19193291476511601</v>
      </c>
      <c r="AV11" s="16">
        <v>0.18009080804717301</v>
      </c>
      <c r="AW11" s="16"/>
      <c r="AX11" s="16">
        <v>0.180388142136609</v>
      </c>
      <c r="AY11" s="16">
        <v>0.21289884011774801</v>
      </c>
      <c r="AZ11" s="16"/>
      <c r="BA11" s="16">
        <v>0.18301867002611999</v>
      </c>
      <c r="BB11" s="16">
        <v>0.135055155361929</v>
      </c>
      <c r="BC11" s="16"/>
      <c r="BD11" s="16">
        <v>0.19118136887201201</v>
      </c>
      <c r="BE11" s="16">
        <v>0.20848804621310699</v>
      </c>
    </row>
    <row r="12" spans="2:57" ht="43.5" customHeight="1" x14ac:dyDescent="0.35">
      <c r="B12" s="19" t="s">
        <v>704</v>
      </c>
      <c r="C12" s="16">
        <v>0.13798712414755601</v>
      </c>
      <c r="D12" s="16">
        <v>0.115421707749906</v>
      </c>
      <c r="E12" s="16">
        <v>0.160708511049348</v>
      </c>
      <c r="F12" s="16"/>
      <c r="G12" s="16">
        <v>0.15643058904121199</v>
      </c>
      <c r="H12" s="16">
        <v>0.11096880905134</v>
      </c>
      <c r="I12" s="16">
        <v>8.5387990694734003E-2</v>
      </c>
      <c r="J12" s="16">
        <v>0.182150764586516</v>
      </c>
      <c r="K12" s="16">
        <v>0.14379694854714101</v>
      </c>
      <c r="L12" s="16">
        <v>0.152907596290389</v>
      </c>
      <c r="M12" s="16"/>
      <c r="N12" s="16">
        <v>0.140751200610855</v>
      </c>
      <c r="O12" s="16">
        <v>0.15074423471995399</v>
      </c>
      <c r="P12" s="16">
        <v>0.123546199703089</v>
      </c>
      <c r="Q12" s="16">
        <v>0.148098656640547</v>
      </c>
      <c r="R12" s="16"/>
      <c r="S12" s="16">
        <v>0.14138496290469801</v>
      </c>
      <c r="T12" s="16">
        <v>0.13423434960545499</v>
      </c>
      <c r="U12" s="16"/>
      <c r="V12" s="16">
        <v>0.153394954957534</v>
      </c>
      <c r="W12" s="16">
        <v>0.16200987249984</v>
      </c>
      <c r="X12" s="16">
        <v>9.5440701859556998E-2</v>
      </c>
      <c r="Y12" s="16">
        <v>0.133646958945806</v>
      </c>
      <c r="Z12" s="16"/>
      <c r="AA12" s="16">
        <v>0.16104959009275899</v>
      </c>
      <c r="AB12" s="16">
        <v>0.17319961555023999</v>
      </c>
      <c r="AC12" s="16">
        <v>0.17928705118560001</v>
      </c>
      <c r="AD12" s="16">
        <v>8.7738674243820397E-2</v>
      </c>
      <c r="AE12" s="16">
        <v>3.9831834027207302E-2</v>
      </c>
      <c r="AF12" s="16">
        <v>0.144756327152014</v>
      </c>
      <c r="AG12" s="16"/>
      <c r="AH12" s="16">
        <v>0.10347707369317199</v>
      </c>
      <c r="AI12" s="16">
        <v>0.18100910896445399</v>
      </c>
      <c r="AJ12" s="16"/>
      <c r="AK12" s="16">
        <v>0.122531944304571</v>
      </c>
      <c r="AL12" s="16">
        <v>0.18161531756131499</v>
      </c>
      <c r="AM12" s="16"/>
      <c r="AN12" s="16">
        <v>9.2853408429999895E-2</v>
      </c>
      <c r="AO12" s="16">
        <v>0.16617565346895199</v>
      </c>
      <c r="AP12" s="16"/>
      <c r="AQ12" s="16">
        <v>6.4898095802774697E-2</v>
      </c>
      <c r="AR12" s="16">
        <v>0.154291399269918</v>
      </c>
      <c r="AS12" s="16">
        <v>0.15782782505401399</v>
      </c>
      <c r="AT12" s="16"/>
      <c r="AU12" s="16">
        <v>0.121967112856119</v>
      </c>
      <c r="AV12" s="16">
        <v>0.15513050772897599</v>
      </c>
      <c r="AW12" s="16"/>
      <c r="AX12" s="16">
        <v>0.12593068950118599</v>
      </c>
      <c r="AY12" s="16">
        <v>0.162487278441208</v>
      </c>
      <c r="AZ12" s="16"/>
      <c r="BA12" s="16">
        <v>9.55276665166509E-2</v>
      </c>
      <c r="BB12" s="16">
        <v>0.19187277483735701</v>
      </c>
      <c r="BC12" s="16"/>
      <c r="BD12" s="16">
        <v>0.10383621834529801</v>
      </c>
      <c r="BE12" s="16">
        <v>0.14298485793798199</v>
      </c>
    </row>
    <row r="13" spans="2:57" x14ac:dyDescent="0.35">
      <c r="B13" s="19" t="s">
        <v>110</v>
      </c>
      <c r="C13" s="20">
        <v>0.173662794144921</v>
      </c>
      <c r="D13" s="20">
        <v>0.12065560132212</v>
      </c>
      <c r="E13" s="20">
        <v>0.222035100539834</v>
      </c>
      <c r="F13" s="20"/>
      <c r="G13" s="20">
        <v>0.17755053138406501</v>
      </c>
      <c r="H13" s="20">
        <v>0.18240830504483899</v>
      </c>
      <c r="I13" s="20">
        <v>0.112962058370373</v>
      </c>
      <c r="J13" s="20">
        <v>0.17787089947175899</v>
      </c>
      <c r="K13" s="20">
        <v>0.192992515408828</v>
      </c>
      <c r="L13" s="20">
        <v>0.192626260558277</v>
      </c>
      <c r="M13" s="20"/>
      <c r="N13" s="20">
        <v>0.15273772201237901</v>
      </c>
      <c r="O13" s="20">
        <v>0.18531898980873901</v>
      </c>
      <c r="P13" s="20">
        <v>0.180412233698997</v>
      </c>
      <c r="Q13" s="20">
        <v>0.16759788415696</v>
      </c>
      <c r="R13" s="20"/>
      <c r="S13" s="20">
        <v>0.165067131909437</v>
      </c>
      <c r="T13" s="20">
        <v>0.179469731467749</v>
      </c>
      <c r="U13" s="20"/>
      <c r="V13" s="20">
        <v>0.22937980159451199</v>
      </c>
      <c r="W13" s="20">
        <v>0.195926607179954</v>
      </c>
      <c r="X13" s="20">
        <v>0.11502991813246199</v>
      </c>
      <c r="Y13" s="20">
        <v>6.09074328199702E-2</v>
      </c>
      <c r="Z13" s="20"/>
      <c r="AA13" s="20">
        <v>0.22960283953480901</v>
      </c>
      <c r="AB13" s="20">
        <v>0.17176094771747899</v>
      </c>
      <c r="AC13" s="20">
        <v>0.22225991277417201</v>
      </c>
      <c r="AD13" s="20">
        <v>0.11979061731388201</v>
      </c>
      <c r="AE13" s="20">
        <v>6.94292365406457E-2</v>
      </c>
      <c r="AF13" s="20">
        <v>0</v>
      </c>
      <c r="AG13" s="20"/>
      <c r="AH13" s="20">
        <v>0.16997017855235</v>
      </c>
      <c r="AI13" s="20">
        <v>9.1654660559852899E-2</v>
      </c>
      <c r="AJ13" s="20"/>
      <c r="AK13" s="20">
        <v>0.15357888985384599</v>
      </c>
      <c r="AL13" s="20">
        <v>0.117073346094346</v>
      </c>
      <c r="AM13" s="20"/>
      <c r="AN13" s="20">
        <v>0.15798102914512099</v>
      </c>
      <c r="AO13" s="20">
        <v>8.8150799757120701E-2</v>
      </c>
      <c r="AP13" s="20"/>
      <c r="AQ13" s="20">
        <v>0.14043504328217901</v>
      </c>
      <c r="AR13" s="20">
        <v>0.198495137924174</v>
      </c>
      <c r="AS13" s="20">
        <v>8.9759394206800402E-2</v>
      </c>
      <c r="AT13" s="20"/>
      <c r="AU13" s="20">
        <v>0.14790812627099101</v>
      </c>
      <c r="AV13" s="20">
        <v>0.201290111033535</v>
      </c>
      <c r="AW13" s="20"/>
      <c r="AX13" s="20">
        <v>0.147235084276788</v>
      </c>
      <c r="AY13" s="20">
        <v>0.23258616722214001</v>
      </c>
      <c r="AZ13" s="20"/>
      <c r="BA13" s="20">
        <v>7.5959283706109396E-2</v>
      </c>
      <c r="BB13" s="20">
        <v>9.0926835323298899E-2</v>
      </c>
      <c r="BC13" s="20"/>
      <c r="BD13" s="20">
        <v>9.5793151862244505E-2</v>
      </c>
      <c r="BE13" s="20">
        <v>0.106144551322924</v>
      </c>
    </row>
    <row r="14" spans="2:57" x14ac:dyDescent="0.35">
      <c r="B14" s="21"/>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1-000000000000}">
  <dimension ref="B2:BE18"/>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712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ht="43.5" customHeight="1" x14ac:dyDescent="0.35">
      <c r="B9" s="19" t="s">
        <v>701</v>
      </c>
      <c r="C9" s="16">
        <v>0.191015144232411</v>
      </c>
      <c r="D9" s="16">
        <v>0.236185251218162</v>
      </c>
      <c r="E9" s="16">
        <v>0.14847379017599099</v>
      </c>
      <c r="F9" s="16"/>
      <c r="G9" s="16">
        <v>0.15079008340726199</v>
      </c>
      <c r="H9" s="16">
        <v>0.31373773493449802</v>
      </c>
      <c r="I9" s="16">
        <v>0.28828537050575198</v>
      </c>
      <c r="J9" s="16">
        <v>0.111125067855642</v>
      </c>
      <c r="K9" s="16">
        <v>0.117607486678255</v>
      </c>
      <c r="L9" s="16">
        <v>0.15361721000966899</v>
      </c>
      <c r="M9" s="16"/>
      <c r="N9" s="16">
        <v>0.157993843208765</v>
      </c>
      <c r="O9" s="16">
        <v>0.146461426120089</v>
      </c>
      <c r="P9" s="16">
        <v>0.19457237183790399</v>
      </c>
      <c r="Q9" s="16">
        <v>0.24767296743345299</v>
      </c>
      <c r="R9" s="16"/>
      <c r="S9" s="16">
        <v>0.18421112580327301</v>
      </c>
      <c r="T9" s="16">
        <v>0.20319524786718601</v>
      </c>
      <c r="U9" s="16"/>
      <c r="V9" s="16">
        <v>0.165154996239264</v>
      </c>
      <c r="W9" s="16">
        <v>0.13033512094342201</v>
      </c>
      <c r="X9" s="16">
        <v>0.27036384944715303</v>
      </c>
      <c r="Y9" s="16">
        <v>0.31979359984786299</v>
      </c>
      <c r="Z9" s="16"/>
      <c r="AA9" s="16">
        <v>0.14728818272082</v>
      </c>
      <c r="AB9" s="16">
        <v>0.150594895699417</v>
      </c>
      <c r="AC9" s="16">
        <v>0.15381844024633901</v>
      </c>
      <c r="AD9" s="16">
        <v>0.24538409108887699</v>
      </c>
      <c r="AE9" s="16">
        <v>0.36537296591652202</v>
      </c>
      <c r="AF9" s="16">
        <v>0.211252215385765</v>
      </c>
      <c r="AG9" s="16"/>
      <c r="AH9" s="16">
        <v>0.21947214846114799</v>
      </c>
      <c r="AI9" s="16">
        <v>0.20323236924872101</v>
      </c>
      <c r="AJ9" s="16"/>
      <c r="AK9" s="16">
        <v>0.207960729656683</v>
      </c>
      <c r="AL9" s="16">
        <v>0.179951413149743</v>
      </c>
      <c r="AM9" s="16"/>
      <c r="AN9" s="16">
        <v>0.211396915847578</v>
      </c>
      <c r="AO9" s="16">
        <v>0.21775385803976499</v>
      </c>
      <c r="AP9" s="16"/>
      <c r="AQ9" s="16">
        <v>0.201327072076041</v>
      </c>
      <c r="AR9" s="16">
        <v>0.16851443730417001</v>
      </c>
      <c r="AS9" s="16">
        <v>0.247265381932471</v>
      </c>
      <c r="AT9" s="16"/>
      <c r="AU9" s="16">
        <v>0.22817407235099299</v>
      </c>
      <c r="AV9" s="16">
        <v>0.14298537654007201</v>
      </c>
      <c r="AW9" s="16"/>
      <c r="AX9" s="16">
        <v>0.21550114345485299</v>
      </c>
      <c r="AY9" s="16">
        <v>0.10710871805576901</v>
      </c>
      <c r="AZ9" s="16"/>
      <c r="BA9" s="16">
        <v>0.276371530105541</v>
      </c>
      <c r="BB9" s="16">
        <v>0.303340202441788</v>
      </c>
      <c r="BC9" s="16"/>
      <c r="BD9" s="16">
        <v>0.28954225608216599</v>
      </c>
      <c r="BE9" s="16">
        <v>0.13536521238795099</v>
      </c>
    </row>
    <row r="10" spans="2:57" ht="43.5" customHeight="1" x14ac:dyDescent="0.35">
      <c r="B10" s="19" t="s">
        <v>702</v>
      </c>
      <c r="C10" s="16">
        <v>0.31367492349871701</v>
      </c>
      <c r="D10" s="16">
        <v>0.34669162113084001</v>
      </c>
      <c r="E10" s="16">
        <v>0.27959119682702899</v>
      </c>
      <c r="F10" s="16"/>
      <c r="G10" s="16">
        <v>0.34799253934649199</v>
      </c>
      <c r="H10" s="16">
        <v>0.26413147479640597</v>
      </c>
      <c r="I10" s="16">
        <v>0.31464090936071598</v>
      </c>
      <c r="J10" s="16">
        <v>0.30829352944823502</v>
      </c>
      <c r="K10" s="16">
        <v>0.38368447237946701</v>
      </c>
      <c r="L10" s="16">
        <v>0.28374726195773697</v>
      </c>
      <c r="M10" s="16"/>
      <c r="N10" s="16">
        <v>0.36020675130650098</v>
      </c>
      <c r="O10" s="16">
        <v>0.34715692014640798</v>
      </c>
      <c r="P10" s="16">
        <v>0.30041242711093602</v>
      </c>
      <c r="Q10" s="16">
        <v>0.27261121009135603</v>
      </c>
      <c r="R10" s="16"/>
      <c r="S10" s="16">
        <v>0.322787919872707</v>
      </c>
      <c r="T10" s="16">
        <v>0.30196896397470102</v>
      </c>
      <c r="U10" s="16"/>
      <c r="V10" s="16">
        <v>0.24946088163813901</v>
      </c>
      <c r="W10" s="16">
        <v>0.31992504437958302</v>
      </c>
      <c r="X10" s="16">
        <v>0.35209063068738</v>
      </c>
      <c r="Y10" s="16">
        <v>0.36841125293264998</v>
      </c>
      <c r="Z10" s="16"/>
      <c r="AA10" s="16">
        <v>0.25606470871352599</v>
      </c>
      <c r="AB10" s="16">
        <v>0.328894805450346</v>
      </c>
      <c r="AC10" s="16">
        <v>0.30045892020801601</v>
      </c>
      <c r="AD10" s="16">
        <v>0.36248691445176501</v>
      </c>
      <c r="AE10" s="16">
        <v>0.35743283417779897</v>
      </c>
      <c r="AF10" s="16">
        <v>0.53037983241526399</v>
      </c>
      <c r="AG10" s="16"/>
      <c r="AH10" s="16">
        <v>0.35818416716376</v>
      </c>
      <c r="AI10" s="16">
        <v>0.30129044687527101</v>
      </c>
      <c r="AJ10" s="16"/>
      <c r="AK10" s="16">
        <v>0.33906575920241799</v>
      </c>
      <c r="AL10" s="16">
        <v>0.304823003354112</v>
      </c>
      <c r="AM10" s="16"/>
      <c r="AN10" s="16">
        <v>0.375569658766787</v>
      </c>
      <c r="AO10" s="16">
        <v>0.28398498774282199</v>
      </c>
      <c r="AP10" s="16"/>
      <c r="AQ10" s="16">
        <v>0.38338205743951598</v>
      </c>
      <c r="AR10" s="16">
        <v>0.29537443650463602</v>
      </c>
      <c r="AS10" s="16">
        <v>0.31921399369010101</v>
      </c>
      <c r="AT10" s="16"/>
      <c r="AU10" s="16">
        <v>0.30946710899898899</v>
      </c>
      <c r="AV10" s="16">
        <v>0.32411097506612802</v>
      </c>
      <c r="AW10" s="16"/>
      <c r="AX10" s="16">
        <v>0.333066969150695</v>
      </c>
      <c r="AY10" s="16">
        <v>0.293314483668693</v>
      </c>
      <c r="AZ10" s="16"/>
      <c r="BA10" s="16">
        <v>0.359160823938942</v>
      </c>
      <c r="BB10" s="16">
        <v>0.33415044267112898</v>
      </c>
      <c r="BC10" s="16"/>
      <c r="BD10" s="16">
        <v>0.34159277357715401</v>
      </c>
      <c r="BE10" s="16">
        <v>0.39157662000152099</v>
      </c>
    </row>
    <row r="11" spans="2:57" ht="43.5" customHeight="1" x14ac:dyDescent="0.35">
      <c r="B11" s="19" t="s">
        <v>703</v>
      </c>
      <c r="C11" s="16">
        <v>0.16181820169623201</v>
      </c>
      <c r="D11" s="16">
        <v>0.17324299887057701</v>
      </c>
      <c r="E11" s="16">
        <v>0.152559493547613</v>
      </c>
      <c r="F11" s="16"/>
      <c r="G11" s="16">
        <v>0.15891039552747799</v>
      </c>
      <c r="H11" s="16">
        <v>0.14510715966605101</v>
      </c>
      <c r="I11" s="16">
        <v>0.16378248369051099</v>
      </c>
      <c r="J11" s="16">
        <v>0.18932531842151701</v>
      </c>
      <c r="K11" s="16">
        <v>0.13654758912901199</v>
      </c>
      <c r="L11" s="16">
        <v>0.175226108819621</v>
      </c>
      <c r="M11" s="16"/>
      <c r="N11" s="16">
        <v>0.13531534996485101</v>
      </c>
      <c r="O11" s="16">
        <v>0.189631975942152</v>
      </c>
      <c r="P11" s="16">
        <v>0.17031651637825901</v>
      </c>
      <c r="Q11" s="16">
        <v>0.14284910474709001</v>
      </c>
      <c r="R11" s="16"/>
      <c r="S11" s="16">
        <v>0.157526257477901</v>
      </c>
      <c r="T11" s="16">
        <v>0.16991392131161301</v>
      </c>
      <c r="U11" s="16"/>
      <c r="V11" s="16">
        <v>0.16102977324752701</v>
      </c>
      <c r="W11" s="16">
        <v>0.17260241834614901</v>
      </c>
      <c r="X11" s="16">
        <v>0.154044421273792</v>
      </c>
      <c r="Y11" s="16">
        <v>0.12664506983665899</v>
      </c>
      <c r="Z11" s="16"/>
      <c r="AA11" s="16">
        <v>0.17547358824384901</v>
      </c>
      <c r="AB11" s="16">
        <v>0.16733431086772099</v>
      </c>
      <c r="AC11" s="16">
        <v>0.196818298578533</v>
      </c>
      <c r="AD11" s="16">
        <v>0.14871755964026401</v>
      </c>
      <c r="AE11" s="16">
        <v>0.12379343676218001</v>
      </c>
      <c r="AF11" s="16">
        <v>4.7202052871415497E-2</v>
      </c>
      <c r="AG11" s="16"/>
      <c r="AH11" s="16">
        <v>0.13458939131136599</v>
      </c>
      <c r="AI11" s="16">
        <v>0.21191253101708399</v>
      </c>
      <c r="AJ11" s="16"/>
      <c r="AK11" s="16">
        <v>0.165016987287674</v>
      </c>
      <c r="AL11" s="16">
        <v>0.17945966374557501</v>
      </c>
      <c r="AM11" s="16"/>
      <c r="AN11" s="16">
        <v>0.143927169608174</v>
      </c>
      <c r="AO11" s="16">
        <v>0.210468245463131</v>
      </c>
      <c r="AP11" s="16"/>
      <c r="AQ11" s="16">
        <v>0.15395139579655001</v>
      </c>
      <c r="AR11" s="16">
        <v>0.16713959410658699</v>
      </c>
      <c r="AS11" s="16">
        <v>0.17039817903878601</v>
      </c>
      <c r="AT11" s="16"/>
      <c r="AU11" s="16">
        <v>0.15837281191904101</v>
      </c>
      <c r="AV11" s="16">
        <v>0.16870247853357401</v>
      </c>
      <c r="AW11" s="16"/>
      <c r="AX11" s="16">
        <v>0.16153216431033901</v>
      </c>
      <c r="AY11" s="16">
        <v>0.17756993563064799</v>
      </c>
      <c r="AZ11" s="16"/>
      <c r="BA11" s="16">
        <v>0.13697225558585399</v>
      </c>
      <c r="BB11" s="16">
        <v>0.14025591293620901</v>
      </c>
      <c r="BC11" s="16"/>
      <c r="BD11" s="16">
        <v>0.15427999598461001</v>
      </c>
      <c r="BE11" s="16">
        <v>0.178909264339951</v>
      </c>
    </row>
    <row r="12" spans="2:57" ht="43.5" customHeight="1" x14ac:dyDescent="0.35">
      <c r="B12" s="19" t="s">
        <v>704</v>
      </c>
      <c r="C12" s="16">
        <v>0.151770348405496</v>
      </c>
      <c r="D12" s="16">
        <v>0.106693513361697</v>
      </c>
      <c r="E12" s="16">
        <v>0.19595837705379501</v>
      </c>
      <c r="F12" s="16"/>
      <c r="G12" s="16">
        <v>0.11612075196850601</v>
      </c>
      <c r="H12" s="16">
        <v>0.122264771165753</v>
      </c>
      <c r="I12" s="16">
        <v>0.11903056521271201</v>
      </c>
      <c r="J12" s="16">
        <v>0.203437138124409</v>
      </c>
      <c r="K12" s="16">
        <v>0.153247665740744</v>
      </c>
      <c r="L12" s="16">
        <v>0.182442519304096</v>
      </c>
      <c r="M12" s="16"/>
      <c r="N12" s="16">
        <v>0.16675373923140199</v>
      </c>
      <c r="O12" s="16">
        <v>0.15968438832592299</v>
      </c>
      <c r="P12" s="16">
        <v>0.153293594646498</v>
      </c>
      <c r="Q12" s="16">
        <v>0.131738790003606</v>
      </c>
      <c r="R12" s="16"/>
      <c r="S12" s="16">
        <v>0.158689257988677</v>
      </c>
      <c r="T12" s="16">
        <v>0.14283880561064299</v>
      </c>
      <c r="U12" s="16"/>
      <c r="V12" s="16">
        <v>0.16740078398045499</v>
      </c>
      <c r="W12" s="16">
        <v>0.17579711498776801</v>
      </c>
      <c r="X12" s="16">
        <v>0.109058194863372</v>
      </c>
      <c r="Y12" s="16">
        <v>0.14724251757589099</v>
      </c>
      <c r="Z12" s="16"/>
      <c r="AA12" s="16">
        <v>0.14531098746437099</v>
      </c>
      <c r="AB12" s="16">
        <v>0.19594745357335899</v>
      </c>
      <c r="AC12" s="16">
        <v>0.20387957102439699</v>
      </c>
      <c r="AD12" s="16">
        <v>0.116721081581711</v>
      </c>
      <c r="AE12" s="16">
        <v>9.7682327127886395E-2</v>
      </c>
      <c r="AF12" s="16">
        <v>0.211165899327555</v>
      </c>
      <c r="AG12" s="16"/>
      <c r="AH12" s="16">
        <v>0.12675923179121401</v>
      </c>
      <c r="AI12" s="16">
        <v>0.18344533500344401</v>
      </c>
      <c r="AJ12" s="16"/>
      <c r="AK12" s="16">
        <v>0.13503723338167301</v>
      </c>
      <c r="AL12" s="16">
        <v>0.221711969576463</v>
      </c>
      <c r="AM12" s="16"/>
      <c r="AN12" s="16">
        <v>0.116148560063425</v>
      </c>
      <c r="AO12" s="16">
        <v>0.18349444078461599</v>
      </c>
      <c r="AP12" s="16"/>
      <c r="AQ12" s="16">
        <v>0.103117617770922</v>
      </c>
      <c r="AR12" s="16">
        <v>0.16595393141216</v>
      </c>
      <c r="AS12" s="16">
        <v>0.16475614735801</v>
      </c>
      <c r="AT12" s="16"/>
      <c r="AU12" s="16">
        <v>0.155056181869348</v>
      </c>
      <c r="AV12" s="16">
        <v>0.14642778462391801</v>
      </c>
      <c r="AW12" s="16"/>
      <c r="AX12" s="16">
        <v>0.14321848530732001</v>
      </c>
      <c r="AY12" s="16">
        <v>0.18766350482271499</v>
      </c>
      <c r="AZ12" s="16"/>
      <c r="BA12" s="16">
        <v>0.121405820367141</v>
      </c>
      <c r="BB12" s="16">
        <v>0.16809298094812</v>
      </c>
      <c r="BC12" s="16"/>
      <c r="BD12" s="16">
        <v>0.12629881888890099</v>
      </c>
      <c r="BE12" s="16">
        <v>0.17626623872366001</v>
      </c>
    </row>
    <row r="13" spans="2:57" x14ac:dyDescent="0.35">
      <c r="B13" s="19" t="s">
        <v>110</v>
      </c>
      <c r="C13" s="20">
        <v>0.18172138216714401</v>
      </c>
      <c r="D13" s="20">
        <v>0.13718661541872501</v>
      </c>
      <c r="E13" s="20">
        <v>0.223417142395573</v>
      </c>
      <c r="F13" s="20"/>
      <c r="G13" s="20">
        <v>0.22618622975026301</v>
      </c>
      <c r="H13" s="20">
        <v>0.15475885943729201</v>
      </c>
      <c r="I13" s="20">
        <v>0.114260671230309</v>
      </c>
      <c r="J13" s="20">
        <v>0.18781894615019601</v>
      </c>
      <c r="K13" s="20">
        <v>0.208912786072523</v>
      </c>
      <c r="L13" s="20">
        <v>0.20496689990887701</v>
      </c>
      <c r="M13" s="20"/>
      <c r="N13" s="20">
        <v>0.17973031628848099</v>
      </c>
      <c r="O13" s="20">
        <v>0.157065289465427</v>
      </c>
      <c r="P13" s="20">
        <v>0.18140509002640301</v>
      </c>
      <c r="Q13" s="20">
        <v>0.20512792772449501</v>
      </c>
      <c r="R13" s="20"/>
      <c r="S13" s="20">
        <v>0.176785438857442</v>
      </c>
      <c r="T13" s="20">
        <v>0.18208306123585599</v>
      </c>
      <c r="U13" s="20"/>
      <c r="V13" s="20">
        <v>0.25695356489461602</v>
      </c>
      <c r="W13" s="20">
        <v>0.20134030134307701</v>
      </c>
      <c r="X13" s="20">
        <v>0.114442903728303</v>
      </c>
      <c r="Y13" s="20">
        <v>3.7907559806936698E-2</v>
      </c>
      <c r="Z13" s="20"/>
      <c r="AA13" s="20">
        <v>0.27586253285743401</v>
      </c>
      <c r="AB13" s="20">
        <v>0.15722853440915599</v>
      </c>
      <c r="AC13" s="20">
        <v>0.14502476994271499</v>
      </c>
      <c r="AD13" s="20">
        <v>0.12669035323738301</v>
      </c>
      <c r="AE13" s="20">
        <v>5.5718436015611703E-2</v>
      </c>
      <c r="AF13" s="20">
        <v>0</v>
      </c>
      <c r="AG13" s="20"/>
      <c r="AH13" s="20">
        <v>0.16099506127251101</v>
      </c>
      <c r="AI13" s="20">
        <v>0.10011931785548001</v>
      </c>
      <c r="AJ13" s="20"/>
      <c r="AK13" s="20">
        <v>0.152919290471553</v>
      </c>
      <c r="AL13" s="20">
        <v>0.11405395017410699</v>
      </c>
      <c r="AM13" s="20"/>
      <c r="AN13" s="20">
        <v>0.152957695714036</v>
      </c>
      <c r="AO13" s="20">
        <v>0.10429846796966701</v>
      </c>
      <c r="AP13" s="20"/>
      <c r="AQ13" s="20">
        <v>0.15822185691697199</v>
      </c>
      <c r="AR13" s="20">
        <v>0.20301760067244701</v>
      </c>
      <c r="AS13" s="20">
        <v>9.8366297980631498E-2</v>
      </c>
      <c r="AT13" s="20"/>
      <c r="AU13" s="20">
        <v>0.14892982486162901</v>
      </c>
      <c r="AV13" s="20">
        <v>0.21777338523630699</v>
      </c>
      <c r="AW13" s="20"/>
      <c r="AX13" s="20">
        <v>0.14668123777679301</v>
      </c>
      <c r="AY13" s="20">
        <v>0.234343357822176</v>
      </c>
      <c r="AZ13" s="20"/>
      <c r="BA13" s="20">
        <v>0.10608957000252101</v>
      </c>
      <c r="BB13" s="20">
        <v>5.4160461002754803E-2</v>
      </c>
      <c r="BC13" s="20"/>
      <c r="BD13" s="20">
        <v>8.8286155467169905E-2</v>
      </c>
      <c r="BE13" s="20">
        <v>0.117882664546917</v>
      </c>
    </row>
    <row r="14" spans="2:57" x14ac:dyDescent="0.35">
      <c r="B14" s="21"/>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1-000000000000}">
  <dimension ref="B2:BE18"/>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713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ht="43.5" customHeight="1" x14ac:dyDescent="0.35">
      <c r="B9" s="19" t="s">
        <v>701</v>
      </c>
      <c r="C9" s="16">
        <v>0.22971284836073499</v>
      </c>
      <c r="D9" s="16">
        <v>0.28294046795656103</v>
      </c>
      <c r="E9" s="16">
        <v>0.17991073777899</v>
      </c>
      <c r="F9" s="16"/>
      <c r="G9" s="16">
        <v>0.22337862696173599</v>
      </c>
      <c r="H9" s="16">
        <v>0.325150579557622</v>
      </c>
      <c r="I9" s="16">
        <v>0.29234896433260499</v>
      </c>
      <c r="J9" s="16">
        <v>0.16957735922851999</v>
      </c>
      <c r="K9" s="16">
        <v>0.20452329858507101</v>
      </c>
      <c r="L9" s="16">
        <v>0.169607730576085</v>
      </c>
      <c r="M9" s="16"/>
      <c r="N9" s="16">
        <v>0.16897209767614799</v>
      </c>
      <c r="O9" s="16">
        <v>0.24143161890884299</v>
      </c>
      <c r="P9" s="16">
        <v>0.22298645729236199</v>
      </c>
      <c r="Q9" s="16">
        <v>0.27364872181050698</v>
      </c>
      <c r="R9" s="16"/>
      <c r="S9" s="16">
        <v>0.208306097417052</v>
      </c>
      <c r="T9" s="16">
        <v>0.26432752901022</v>
      </c>
      <c r="U9" s="16"/>
      <c r="V9" s="16">
        <v>0.248886165318976</v>
      </c>
      <c r="W9" s="16">
        <v>0.164311670438891</v>
      </c>
      <c r="X9" s="16">
        <v>0.28949321769303199</v>
      </c>
      <c r="Y9" s="16">
        <v>0.27222326482598003</v>
      </c>
      <c r="Z9" s="16"/>
      <c r="AA9" s="16">
        <v>0.206759430347526</v>
      </c>
      <c r="AB9" s="16">
        <v>0.166380641981803</v>
      </c>
      <c r="AC9" s="16">
        <v>0.24852115611525499</v>
      </c>
      <c r="AD9" s="16">
        <v>0.28185570097694601</v>
      </c>
      <c r="AE9" s="16">
        <v>0.33472399372192202</v>
      </c>
      <c r="AF9" s="16">
        <v>0.16052164273903499</v>
      </c>
      <c r="AG9" s="16"/>
      <c r="AH9" s="16">
        <v>0.24352055280751</v>
      </c>
      <c r="AI9" s="16">
        <v>0.215557752381178</v>
      </c>
      <c r="AJ9" s="16"/>
      <c r="AK9" s="16">
        <v>0.25978218905239198</v>
      </c>
      <c r="AL9" s="16">
        <v>0.21186120082177001</v>
      </c>
      <c r="AM9" s="16"/>
      <c r="AN9" s="16">
        <v>0.26603197450219401</v>
      </c>
      <c r="AO9" s="16">
        <v>0.23324741815094799</v>
      </c>
      <c r="AP9" s="16"/>
      <c r="AQ9" s="16">
        <v>0.27108206507632399</v>
      </c>
      <c r="AR9" s="16">
        <v>0.212120911773372</v>
      </c>
      <c r="AS9" s="16">
        <v>0.25648629188288302</v>
      </c>
      <c r="AT9" s="16"/>
      <c r="AU9" s="16">
        <v>0.25680449089322499</v>
      </c>
      <c r="AV9" s="16">
        <v>0.19925902303099899</v>
      </c>
      <c r="AW9" s="16"/>
      <c r="AX9" s="16">
        <v>0.25526332831856602</v>
      </c>
      <c r="AY9" s="16">
        <v>0.14634051489655001</v>
      </c>
      <c r="AZ9" s="16"/>
      <c r="BA9" s="16">
        <v>0.29586896399162699</v>
      </c>
      <c r="BB9" s="16">
        <v>0.38644001069741102</v>
      </c>
      <c r="BC9" s="16"/>
      <c r="BD9" s="16">
        <v>0.29978784055457902</v>
      </c>
      <c r="BE9" s="16">
        <v>0.223249213183357</v>
      </c>
    </row>
    <row r="10" spans="2:57" ht="43.5" customHeight="1" x14ac:dyDescent="0.35">
      <c r="B10" s="19" t="s">
        <v>702</v>
      </c>
      <c r="C10" s="16">
        <v>0.32074307476630198</v>
      </c>
      <c r="D10" s="16">
        <v>0.33885609847644699</v>
      </c>
      <c r="E10" s="16">
        <v>0.30085139476096801</v>
      </c>
      <c r="F10" s="16"/>
      <c r="G10" s="16">
        <v>0.33498471881372999</v>
      </c>
      <c r="H10" s="16">
        <v>0.260827839832175</v>
      </c>
      <c r="I10" s="16">
        <v>0.38782937521775102</v>
      </c>
      <c r="J10" s="16">
        <v>0.30429202448098802</v>
      </c>
      <c r="K10" s="16">
        <v>0.32780511294173498</v>
      </c>
      <c r="L10" s="16">
        <v>0.31798461276572898</v>
      </c>
      <c r="M10" s="16"/>
      <c r="N10" s="16">
        <v>0.39613547597420101</v>
      </c>
      <c r="O10" s="16">
        <v>0.31519805470496098</v>
      </c>
      <c r="P10" s="16">
        <v>0.31337758719846298</v>
      </c>
      <c r="Q10" s="16">
        <v>0.28361083431282802</v>
      </c>
      <c r="R10" s="16"/>
      <c r="S10" s="16">
        <v>0.33804026087857802</v>
      </c>
      <c r="T10" s="16">
        <v>0.296750597523533</v>
      </c>
      <c r="U10" s="16"/>
      <c r="V10" s="16">
        <v>0.23751008320599801</v>
      </c>
      <c r="W10" s="16">
        <v>0.346263170187254</v>
      </c>
      <c r="X10" s="16">
        <v>0.363441052899586</v>
      </c>
      <c r="Y10" s="16">
        <v>0.28984146508213199</v>
      </c>
      <c r="Z10" s="16"/>
      <c r="AA10" s="16">
        <v>0.28929058469797603</v>
      </c>
      <c r="AB10" s="16">
        <v>0.30611414328255099</v>
      </c>
      <c r="AC10" s="16">
        <v>0.28342833450663302</v>
      </c>
      <c r="AD10" s="16">
        <v>0.34888136913303702</v>
      </c>
      <c r="AE10" s="16">
        <v>0.38371025960146998</v>
      </c>
      <c r="AF10" s="16">
        <v>0.54406815129114405</v>
      </c>
      <c r="AG10" s="16"/>
      <c r="AH10" s="16">
        <v>0.33290506372446699</v>
      </c>
      <c r="AI10" s="16">
        <v>0.37048683784665598</v>
      </c>
      <c r="AJ10" s="16"/>
      <c r="AK10" s="16">
        <v>0.30809297384178402</v>
      </c>
      <c r="AL10" s="16">
        <v>0.38360127522493598</v>
      </c>
      <c r="AM10" s="16"/>
      <c r="AN10" s="16">
        <v>0.32699925715697498</v>
      </c>
      <c r="AO10" s="16">
        <v>0.38574886265258901</v>
      </c>
      <c r="AP10" s="16"/>
      <c r="AQ10" s="16">
        <v>0.349705663073829</v>
      </c>
      <c r="AR10" s="16">
        <v>0.31168186065627901</v>
      </c>
      <c r="AS10" s="16">
        <v>0.33860399006805803</v>
      </c>
      <c r="AT10" s="16"/>
      <c r="AU10" s="16">
        <v>0.33230457647661599</v>
      </c>
      <c r="AV10" s="16">
        <v>0.30769067246415099</v>
      </c>
      <c r="AW10" s="16"/>
      <c r="AX10" s="16">
        <v>0.33296559517866098</v>
      </c>
      <c r="AY10" s="16">
        <v>0.32701773286867297</v>
      </c>
      <c r="AZ10" s="16"/>
      <c r="BA10" s="16">
        <v>0.36542347385248702</v>
      </c>
      <c r="BB10" s="16">
        <v>0.26486761074821302</v>
      </c>
      <c r="BC10" s="16"/>
      <c r="BD10" s="16">
        <v>0.36634810836069898</v>
      </c>
      <c r="BE10" s="16">
        <v>0.34620172694775903</v>
      </c>
    </row>
    <row r="11" spans="2:57" ht="43.5" customHeight="1" x14ac:dyDescent="0.35">
      <c r="B11" s="19" t="s">
        <v>703</v>
      </c>
      <c r="C11" s="16">
        <v>0.133732208053434</v>
      </c>
      <c r="D11" s="16">
        <v>0.14650521198420399</v>
      </c>
      <c r="E11" s="16">
        <v>0.12292370196563999</v>
      </c>
      <c r="F11" s="16"/>
      <c r="G11" s="16">
        <v>0.145585192013231</v>
      </c>
      <c r="H11" s="16">
        <v>0.13350676478066101</v>
      </c>
      <c r="I11" s="16">
        <v>0.11186680241701601</v>
      </c>
      <c r="J11" s="16">
        <v>0.148750303724695</v>
      </c>
      <c r="K11" s="16">
        <v>0.137402433270924</v>
      </c>
      <c r="L11" s="16">
        <v>0.129756333008133</v>
      </c>
      <c r="M11" s="16"/>
      <c r="N11" s="16">
        <v>0.13122037399748801</v>
      </c>
      <c r="O11" s="16">
        <v>9.8505866019272498E-2</v>
      </c>
      <c r="P11" s="16">
        <v>0.14892996573092501</v>
      </c>
      <c r="Q11" s="16">
        <v>0.141797861028226</v>
      </c>
      <c r="R11" s="16"/>
      <c r="S11" s="16">
        <v>0.123547213120359</v>
      </c>
      <c r="T11" s="16">
        <v>0.150445297284764</v>
      </c>
      <c r="U11" s="16"/>
      <c r="V11" s="16">
        <v>0.103517122453764</v>
      </c>
      <c r="W11" s="16">
        <v>0.14531883212418301</v>
      </c>
      <c r="X11" s="16">
        <v>0.135136555746421</v>
      </c>
      <c r="Y11" s="16">
        <v>0.19955128115402601</v>
      </c>
      <c r="Z11" s="16"/>
      <c r="AA11" s="16">
        <v>0.12608887642260699</v>
      </c>
      <c r="AB11" s="16">
        <v>0.17951728236546</v>
      </c>
      <c r="AC11" s="16">
        <v>0.14303642832683799</v>
      </c>
      <c r="AD11" s="16">
        <v>0.121604872211654</v>
      </c>
      <c r="AE11" s="16">
        <v>9.8142869876155295E-2</v>
      </c>
      <c r="AF11" s="16">
        <v>0.122171564617527</v>
      </c>
      <c r="AG11" s="16"/>
      <c r="AH11" s="16">
        <v>0.147908889721314</v>
      </c>
      <c r="AI11" s="16">
        <v>0.118332097942609</v>
      </c>
      <c r="AJ11" s="16"/>
      <c r="AK11" s="16">
        <v>0.15794200415124199</v>
      </c>
      <c r="AL11" s="16">
        <v>0.110883456404133</v>
      </c>
      <c r="AM11" s="16"/>
      <c r="AN11" s="16">
        <v>0.15431716699609299</v>
      </c>
      <c r="AO11" s="16">
        <v>0.11366747057486</v>
      </c>
      <c r="AP11" s="16"/>
      <c r="AQ11" s="16">
        <v>0.14674556195282801</v>
      </c>
      <c r="AR11" s="16">
        <v>0.13166331346624</v>
      </c>
      <c r="AS11" s="16">
        <v>0.14494443543719199</v>
      </c>
      <c r="AT11" s="16"/>
      <c r="AU11" s="16">
        <v>0.12145825511962099</v>
      </c>
      <c r="AV11" s="16">
        <v>0.15051857332062801</v>
      </c>
      <c r="AW11" s="16"/>
      <c r="AX11" s="16">
        <v>0.13691570411850101</v>
      </c>
      <c r="AY11" s="16">
        <v>0.102861817484123</v>
      </c>
      <c r="AZ11" s="16"/>
      <c r="BA11" s="16">
        <v>0.132507078179874</v>
      </c>
      <c r="BB11" s="16">
        <v>0.187325727553565</v>
      </c>
      <c r="BC11" s="16"/>
      <c r="BD11" s="16">
        <v>0.14767029794982001</v>
      </c>
      <c r="BE11" s="16">
        <v>0.14573674085560001</v>
      </c>
    </row>
    <row r="12" spans="2:57" ht="43.5" customHeight="1" x14ac:dyDescent="0.35">
      <c r="B12" s="19" t="s">
        <v>704</v>
      </c>
      <c r="C12" s="16">
        <v>0.11131400531904501</v>
      </c>
      <c r="D12" s="16">
        <v>8.3621232348923102E-2</v>
      </c>
      <c r="E12" s="16">
        <v>0.138635891087978</v>
      </c>
      <c r="F12" s="16"/>
      <c r="G12" s="16">
        <v>6.2448295769222902E-2</v>
      </c>
      <c r="H12" s="16">
        <v>9.4301760691798506E-2</v>
      </c>
      <c r="I12" s="16">
        <v>7.8156742424081105E-2</v>
      </c>
      <c r="J12" s="16">
        <v>0.17490872858100801</v>
      </c>
      <c r="K12" s="16">
        <v>0.11183793624852401</v>
      </c>
      <c r="L12" s="16">
        <v>0.13114145065178001</v>
      </c>
      <c r="M12" s="16"/>
      <c r="N12" s="16">
        <v>0.13438328728931601</v>
      </c>
      <c r="O12" s="16">
        <v>0.127398236917451</v>
      </c>
      <c r="P12" s="16">
        <v>9.6183787531918294E-2</v>
      </c>
      <c r="Q12" s="16">
        <v>0.10514642586749599</v>
      </c>
      <c r="R12" s="16"/>
      <c r="S12" s="16">
        <v>0.13134607238538601</v>
      </c>
      <c r="T12" s="16">
        <v>8.2179396669025698E-2</v>
      </c>
      <c r="U12" s="16"/>
      <c r="V12" s="16">
        <v>0.113468787663977</v>
      </c>
      <c r="W12" s="16">
        <v>0.116040954083204</v>
      </c>
      <c r="X12" s="16">
        <v>9.6722466911040403E-2</v>
      </c>
      <c r="Y12" s="16">
        <v>0.15842224977604299</v>
      </c>
      <c r="Z12" s="16"/>
      <c r="AA12" s="16">
        <v>0.103277123698839</v>
      </c>
      <c r="AB12" s="16">
        <v>0.145054686458509</v>
      </c>
      <c r="AC12" s="16">
        <v>9.32278680226057E-2</v>
      </c>
      <c r="AD12" s="16">
        <v>0.109008330893789</v>
      </c>
      <c r="AE12" s="16">
        <v>9.2643310895463196E-2</v>
      </c>
      <c r="AF12" s="16">
        <v>0.144756327152014</v>
      </c>
      <c r="AG12" s="16"/>
      <c r="AH12" s="16">
        <v>9.4757129872403201E-2</v>
      </c>
      <c r="AI12" s="16">
        <v>0.15975295842826301</v>
      </c>
      <c r="AJ12" s="16"/>
      <c r="AK12" s="16">
        <v>9.6966967477711802E-2</v>
      </c>
      <c r="AL12" s="16">
        <v>0.15357308773119099</v>
      </c>
      <c r="AM12" s="16"/>
      <c r="AN12" s="16">
        <v>8.9951024345446398E-2</v>
      </c>
      <c r="AO12" s="16">
        <v>0.13632494873420301</v>
      </c>
      <c r="AP12" s="16"/>
      <c r="AQ12" s="16">
        <v>7.4745826608648896E-2</v>
      </c>
      <c r="AR12" s="16">
        <v>0.12388174023445001</v>
      </c>
      <c r="AS12" s="16">
        <v>0.124176141385655</v>
      </c>
      <c r="AT12" s="16"/>
      <c r="AU12" s="16">
        <v>0.11370684755852201</v>
      </c>
      <c r="AV12" s="16">
        <v>0.11044276552677</v>
      </c>
      <c r="AW12" s="16"/>
      <c r="AX12" s="16">
        <v>0.10362348954033</v>
      </c>
      <c r="AY12" s="16">
        <v>0.15772768584122299</v>
      </c>
      <c r="AZ12" s="16"/>
      <c r="BA12" s="16">
        <v>8.4837788098063499E-2</v>
      </c>
      <c r="BB12" s="16">
        <v>7.3997657515158299E-2</v>
      </c>
      <c r="BC12" s="16"/>
      <c r="BD12" s="16">
        <v>9.0932414736012698E-2</v>
      </c>
      <c r="BE12" s="16">
        <v>0.13778876490405101</v>
      </c>
    </row>
    <row r="13" spans="2:57" x14ac:dyDescent="0.35">
      <c r="B13" s="19" t="s">
        <v>110</v>
      </c>
      <c r="C13" s="20">
        <v>0.20449786350048299</v>
      </c>
      <c r="D13" s="20">
        <v>0.148076989233865</v>
      </c>
      <c r="E13" s="20">
        <v>0.25767827440642299</v>
      </c>
      <c r="F13" s="20"/>
      <c r="G13" s="20">
        <v>0.23360316644208001</v>
      </c>
      <c r="H13" s="20">
        <v>0.186213055137743</v>
      </c>
      <c r="I13" s="20">
        <v>0.12979811560854601</v>
      </c>
      <c r="J13" s="20">
        <v>0.20247158398478901</v>
      </c>
      <c r="K13" s="20">
        <v>0.21843121895374601</v>
      </c>
      <c r="L13" s="20">
        <v>0.25150987299827299</v>
      </c>
      <c r="M13" s="20"/>
      <c r="N13" s="20">
        <v>0.16928876506284599</v>
      </c>
      <c r="O13" s="20">
        <v>0.217466223449472</v>
      </c>
      <c r="P13" s="20">
        <v>0.21852220224633201</v>
      </c>
      <c r="Q13" s="20">
        <v>0.19579615698094199</v>
      </c>
      <c r="R13" s="20"/>
      <c r="S13" s="20">
        <v>0.198760356198625</v>
      </c>
      <c r="T13" s="20">
        <v>0.20629717951245699</v>
      </c>
      <c r="U13" s="20"/>
      <c r="V13" s="20">
        <v>0.29661784135728497</v>
      </c>
      <c r="W13" s="20">
        <v>0.22806537316646799</v>
      </c>
      <c r="X13" s="20">
        <v>0.11520670674992101</v>
      </c>
      <c r="Y13" s="20">
        <v>7.9961739161818507E-2</v>
      </c>
      <c r="Z13" s="20"/>
      <c r="AA13" s="20">
        <v>0.27458398483305302</v>
      </c>
      <c r="AB13" s="20">
        <v>0.202933245911677</v>
      </c>
      <c r="AC13" s="20">
        <v>0.231786213028668</v>
      </c>
      <c r="AD13" s="20">
        <v>0.13864972678457299</v>
      </c>
      <c r="AE13" s="20">
        <v>9.0779565904990006E-2</v>
      </c>
      <c r="AF13" s="20">
        <v>2.8482314200280402E-2</v>
      </c>
      <c r="AG13" s="20"/>
      <c r="AH13" s="20">
        <v>0.18090836387430601</v>
      </c>
      <c r="AI13" s="20">
        <v>0.135870353401294</v>
      </c>
      <c r="AJ13" s="20"/>
      <c r="AK13" s="20">
        <v>0.17721586547687099</v>
      </c>
      <c r="AL13" s="20">
        <v>0.14008097981796999</v>
      </c>
      <c r="AM13" s="20"/>
      <c r="AN13" s="20">
        <v>0.162700576999291</v>
      </c>
      <c r="AO13" s="20">
        <v>0.13101129988740001</v>
      </c>
      <c r="AP13" s="20"/>
      <c r="AQ13" s="20">
        <v>0.15772088328837</v>
      </c>
      <c r="AR13" s="20">
        <v>0.22065217386965899</v>
      </c>
      <c r="AS13" s="20">
        <v>0.13578914122621299</v>
      </c>
      <c r="AT13" s="20"/>
      <c r="AU13" s="20">
        <v>0.17572582995201599</v>
      </c>
      <c r="AV13" s="20">
        <v>0.23208896565745199</v>
      </c>
      <c r="AW13" s="20"/>
      <c r="AX13" s="20">
        <v>0.171231882843941</v>
      </c>
      <c r="AY13" s="20">
        <v>0.26605224890943002</v>
      </c>
      <c r="AZ13" s="20"/>
      <c r="BA13" s="20">
        <v>0.121362695877948</v>
      </c>
      <c r="BB13" s="20">
        <v>8.7368993485652899E-2</v>
      </c>
      <c r="BC13" s="20"/>
      <c r="BD13" s="20">
        <v>9.5261338398890102E-2</v>
      </c>
      <c r="BE13" s="20">
        <v>0.14702355410923401</v>
      </c>
    </row>
    <row r="14" spans="2:57" x14ac:dyDescent="0.35">
      <c r="B14" s="21"/>
    </row>
    <row r="15" spans="2:57" x14ac:dyDescent="0.35">
      <c r="B15" t="s">
        <v>874</v>
      </c>
    </row>
    <row r="16" spans="2:57" x14ac:dyDescent="0.35">
      <c r="B16" t="s">
        <v>526</v>
      </c>
    </row>
    <row r="18" spans="2:2" x14ac:dyDescent="0.35">
      <c r="B18"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1-000000000000}">
  <dimension ref="B2:BE23"/>
  <sheetViews>
    <sheetView showGridLines="0" topLeftCell="A1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714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ht="43.5" customHeight="1" x14ac:dyDescent="0.35">
      <c r="B9" s="19" t="s">
        <v>715</v>
      </c>
      <c r="C9" s="16">
        <v>0.542477659751465</v>
      </c>
      <c r="D9" s="16">
        <v>0.52668576250169397</v>
      </c>
      <c r="E9" s="16">
        <v>0.555278221087388</v>
      </c>
      <c r="F9" s="16"/>
      <c r="G9" s="16">
        <v>0.52905940640261695</v>
      </c>
      <c r="H9" s="16">
        <v>0.52754219377530898</v>
      </c>
      <c r="I9" s="16">
        <v>0.62958376905984403</v>
      </c>
      <c r="J9" s="16">
        <v>0.508349507673448</v>
      </c>
      <c r="K9" s="16">
        <v>0.52956794805747898</v>
      </c>
      <c r="L9" s="16">
        <v>0.53135235195475095</v>
      </c>
      <c r="M9" s="16"/>
      <c r="N9" s="16">
        <v>0.47907019994359801</v>
      </c>
      <c r="O9" s="16">
        <v>0.53446037188458495</v>
      </c>
      <c r="P9" s="16">
        <v>0.56116834269277505</v>
      </c>
      <c r="Q9" s="16">
        <v>0.56468090562028095</v>
      </c>
      <c r="R9" s="16"/>
      <c r="S9" s="16">
        <v>0.53159073436110404</v>
      </c>
      <c r="T9" s="16">
        <v>0.56433108500648199</v>
      </c>
      <c r="U9" s="16"/>
      <c r="V9" s="16">
        <v>0.48727187022479201</v>
      </c>
      <c r="W9" s="16">
        <v>0.53842414677252903</v>
      </c>
      <c r="X9" s="16">
        <v>0.60993955609984596</v>
      </c>
      <c r="Y9" s="16">
        <v>0.433820906605418</v>
      </c>
      <c r="Z9" s="16"/>
      <c r="AA9" s="16">
        <v>0.46038249244652901</v>
      </c>
      <c r="AB9" s="16">
        <v>0.55086204283484097</v>
      </c>
      <c r="AC9" s="16">
        <v>0.66061057695333603</v>
      </c>
      <c r="AD9" s="16">
        <v>0.60412780732404403</v>
      </c>
      <c r="AE9" s="16">
        <v>0.589679060570654</v>
      </c>
      <c r="AF9" s="16">
        <v>0.59088280191639098</v>
      </c>
      <c r="AG9" s="16"/>
      <c r="AH9" s="16">
        <v>0.57801875479144604</v>
      </c>
      <c r="AI9" s="16">
        <v>0.50074476868685203</v>
      </c>
      <c r="AJ9" s="16"/>
      <c r="AK9" s="16">
        <v>0.58240656673464497</v>
      </c>
      <c r="AL9" s="16">
        <v>0.49149299693364301</v>
      </c>
      <c r="AM9" s="16"/>
      <c r="AN9" s="16">
        <v>0.58966545395296899</v>
      </c>
      <c r="AO9" s="16">
        <v>0.51814613245945396</v>
      </c>
      <c r="AP9" s="16"/>
      <c r="AQ9" s="16">
        <v>0.63138350391847298</v>
      </c>
      <c r="AR9" s="16">
        <v>0.54857269835715305</v>
      </c>
      <c r="AS9" s="16">
        <v>0.50438853984128895</v>
      </c>
      <c r="AT9" s="16"/>
      <c r="AU9" s="16">
        <v>0.55916521446688505</v>
      </c>
      <c r="AV9" s="16">
        <v>0.52726647984688402</v>
      </c>
      <c r="AW9" s="16"/>
      <c r="AX9" s="16">
        <v>0.57251700489942003</v>
      </c>
      <c r="AY9" s="16">
        <v>0.48824759882199598</v>
      </c>
      <c r="AZ9" s="16"/>
      <c r="BA9" s="16">
        <v>0.62937627147241004</v>
      </c>
      <c r="BB9" s="16">
        <v>0.73859964041760995</v>
      </c>
      <c r="BC9" s="16"/>
      <c r="BD9" s="16">
        <v>0.59467865262348996</v>
      </c>
      <c r="BE9" s="16">
        <v>0.58046660585607002</v>
      </c>
    </row>
    <row r="10" spans="2:57" ht="29" customHeight="1" x14ac:dyDescent="0.35">
      <c r="B10" s="19" t="s">
        <v>716</v>
      </c>
      <c r="C10" s="16">
        <v>0.48444819800644601</v>
      </c>
      <c r="D10" s="16">
        <v>0.49075073245530199</v>
      </c>
      <c r="E10" s="16">
        <v>0.47702282608736601</v>
      </c>
      <c r="F10" s="16"/>
      <c r="G10" s="16">
        <v>0.48560437388707001</v>
      </c>
      <c r="H10" s="16">
        <v>0.44430985632730402</v>
      </c>
      <c r="I10" s="16">
        <v>0.556342760715139</v>
      </c>
      <c r="J10" s="16">
        <v>0.46920170079788698</v>
      </c>
      <c r="K10" s="16">
        <v>0.47202363074202902</v>
      </c>
      <c r="L10" s="16">
        <v>0.48329770910779501</v>
      </c>
      <c r="M10" s="16"/>
      <c r="N10" s="16">
        <v>0.48032733657682902</v>
      </c>
      <c r="O10" s="16">
        <v>0.52150233931733903</v>
      </c>
      <c r="P10" s="16">
        <v>0.46668141691320397</v>
      </c>
      <c r="Q10" s="16">
        <v>0.48364950195261402</v>
      </c>
      <c r="R10" s="16"/>
      <c r="S10" s="16">
        <v>0.47825852619753001</v>
      </c>
      <c r="T10" s="16">
        <v>0.49863006264057302</v>
      </c>
      <c r="U10" s="16"/>
      <c r="V10" s="16">
        <v>0.46140227577610599</v>
      </c>
      <c r="W10" s="16">
        <v>0.43920483240081998</v>
      </c>
      <c r="X10" s="16">
        <v>0.53908382650416398</v>
      </c>
      <c r="Y10" s="16">
        <v>0.63356246592862298</v>
      </c>
      <c r="Z10" s="16"/>
      <c r="AA10" s="16">
        <v>0.39901419404488497</v>
      </c>
      <c r="AB10" s="16">
        <v>0.45674680947926799</v>
      </c>
      <c r="AC10" s="16">
        <v>0.53439784172172899</v>
      </c>
      <c r="AD10" s="16">
        <v>0.55359458974660103</v>
      </c>
      <c r="AE10" s="16">
        <v>0.64557575107376697</v>
      </c>
      <c r="AF10" s="16">
        <v>0.61720363669161304</v>
      </c>
      <c r="AG10" s="16"/>
      <c r="AH10" s="16">
        <v>0.50406777241727196</v>
      </c>
      <c r="AI10" s="16">
        <v>0.51032386135137697</v>
      </c>
      <c r="AJ10" s="16"/>
      <c r="AK10" s="16">
        <v>0.49792554198064398</v>
      </c>
      <c r="AL10" s="16">
        <v>0.47969438244600698</v>
      </c>
      <c r="AM10" s="16"/>
      <c r="AN10" s="16">
        <v>0.50792288038551903</v>
      </c>
      <c r="AO10" s="16">
        <v>0.53124021361653695</v>
      </c>
      <c r="AP10" s="16"/>
      <c r="AQ10" s="16">
        <v>0.58213696179853802</v>
      </c>
      <c r="AR10" s="16">
        <v>0.49313077790770099</v>
      </c>
      <c r="AS10" s="16">
        <v>0.45332966092446397</v>
      </c>
      <c r="AT10" s="16"/>
      <c r="AU10" s="16">
        <v>0.48982861134691702</v>
      </c>
      <c r="AV10" s="16">
        <v>0.486581861467836</v>
      </c>
      <c r="AW10" s="16"/>
      <c r="AX10" s="16">
        <v>0.504008262885287</v>
      </c>
      <c r="AY10" s="16">
        <v>0.47483494387738201</v>
      </c>
      <c r="AZ10" s="16"/>
      <c r="BA10" s="16">
        <v>0.58412393966734599</v>
      </c>
      <c r="BB10" s="16">
        <v>0.604961315441359</v>
      </c>
      <c r="BC10" s="16"/>
      <c r="BD10" s="16">
        <v>0.55571188763911405</v>
      </c>
      <c r="BE10" s="16">
        <v>0.53614860929788299</v>
      </c>
    </row>
    <row r="11" spans="2:57" ht="29" customHeight="1" x14ac:dyDescent="0.35">
      <c r="B11" s="19" t="s">
        <v>717</v>
      </c>
      <c r="C11" s="16">
        <v>0.45626508702901097</v>
      </c>
      <c r="D11" s="16">
        <v>0.46533386413035099</v>
      </c>
      <c r="E11" s="16">
        <v>0.44467085806131201</v>
      </c>
      <c r="F11" s="16"/>
      <c r="G11" s="16">
        <v>0.47365987819288402</v>
      </c>
      <c r="H11" s="16">
        <v>0.42063391855779397</v>
      </c>
      <c r="I11" s="16">
        <v>0.46458792744025901</v>
      </c>
      <c r="J11" s="16">
        <v>0.43485363038167502</v>
      </c>
      <c r="K11" s="16">
        <v>0.472843114916569</v>
      </c>
      <c r="L11" s="16">
        <v>0.47294776836617902</v>
      </c>
      <c r="M11" s="16"/>
      <c r="N11" s="16">
        <v>0.45037112458255402</v>
      </c>
      <c r="O11" s="16">
        <v>0.49555679548798398</v>
      </c>
      <c r="P11" s="16">
        <v>0.45312492375112101</v>
      </c>
      <c r="Q11" s="16">
        <v>0.43128769579741999</v>
      </c>
      <c r="R11" s="16"/>
      <c r="S11" s="16">
        <v>0.47524640998394702</v>
      </c>
      <c r="T11" s="16">
        <v>0.43216061840361703</v>
      </c>
      <c r="U11" s="16"/>
      <c r="V11" s="16">
        <v>0.369467577721521</v>
      </c>
      <c r="W11" s="16">
        <v>0.41918929751210598</v>
      </c>
      <c r="X11" s="16">
        <v>0.55960735870349398</v>
      </c>
      <c r="Y11" s="16">
        <v>0.56991558971254097</v>
      </c>
      <c r="Z11" s="16"/>
      <c r="AA11" s="16">
        <v>0.31628398253317602</v>
      </c>
      <c r="AB11" s="16">
        <v>0.45756220623501997</v>
      </c>
      <c r="AC11" s="16">
        <v>0.53235958666128302</v>
      </c>
      <c r="AD11" s="16">
        <v>0.55659605877938401</v>
      </c>
      <c r="AE11" s="16">
        <v>0.65664387162361904</v>
      </c>
      <c r="AF11" s="16">
        <v>0.69622675485291097</v>
      </c>
      <c r="AG11" s="16"/>
      <c r="AH11" s="16">
        <v>0.48329407102500099</v>
      </c>
      <c r="AI11" s="16">
        <v>0.46312680165730702</v>
      </c>
      <c r="AJ11" s="16"/>
      <c r="AK11" s="16">
        <v>0.462301420668975</v>
      </c>
      <c r="AL11" s="16">
        <v>0.44896444235137101</v>
      </c>
      <c r="AM11" s="16"/>
      <c r="AN11" s="16">
        <v>0.48708433197450601</v>
      </c>
      <c r="AO11" s="16">
        <v>0.50026327022052597</v>
      </c>
      <c r="AP11" s="16"/>
      <c r="AQ11" s="16">
        <v>0.58738109111040904</v>
      </c>
      <c r="AR11" s="16">
        <v>0.414590661031005</v>
      </c>
      <c r="AS11" s="16">
        <v>0.48162253481629302</v>
      </c>
      <c r="AT11" s="16"/>
      <c r="AU11" s="16">
        <v>0.47053307947381001</v>
      </c>
      <c r="AV11" s="16">
        <v>0.43981875698281397</v>
      </c>
      <c r="AW11" s="16"/>
      <c r="AX11" s="16">
        <v>0.49602174977282698</v>
      </c>
      <c r="AY11" s="16">
        <v>0.34133468371023501</v>
      </c>
      <c r="AZ11" s="16"/>
      <c r="BA11" s="16">
        <v>0.59553727946017598</v>
      </c>
      <c r="BB11" s="16">
        <v>0.64158086962234995</v>
      </c>
      <c r="BC11" s="16"/>
      <c r="BD11" s="16">
        <v>0.53082839385626102</v>
      </c>
      <c r="BE11" s="16">
        <v>0.503226317356397</v>
      </c>
    </row>
    <row r="12" spans="2:57" ht="29" customHeight="1" x14ac:dyDescent="0.35">
      <c r="B12" s="19" t="s">
        <v>718</v>
      </c>
      <c r="C12" s="16">
        <v>0.43907054743513801</v>
      </c>
      <c r="D12" s="16">
        <v>0.44635171220957398</v>
      </c>
      <c r="E12" s="16">
        <v>0.42900373942648301</v>
      </c>
      <c r="F12" s="16"/>
      <c r="G12" s="16">
        <v>0.46940646736467301</v>
      </c>
      <c r="H12" s="16">
        <v>0.56611254430319402</v>
      </c>
      <c r="I12" s="16">
        <v>0.44688597808367497</v>
      </c>
      <c r="J12" s="16">
        <v>0.401736795606424</v>
      </c>
      <c r="K12" s="16">
        <v>0.395973810900137</v>
      </c>
      <c r="L12" s="16">
        <v>0.37042669622129198</v>
      </c>
      <c r="M12" s="16"/>
      <c r="N12" s="16">
        <v>0.44289925524607998</v>
      </c>
      <c r="O12" s="16">
        <v>0.49980412803269197</v>
      </c>
      <c r="P12" s="16">
        <v>0.41873987775058102</v>
      </c>
      <c r="Q12" s="16">
        <v>0.41609100633718799</v>
      </c>
      <c r="R12" s="16"/>
      <c r="S12" s="16">
        <v>0.42123532612166997</v>
      </c>
      <c r="T12" s="16">
        <v>0.47038269587706899</v>
      </c>
      <c r="U12" s="16"/>
      <c r="V12" s="16">
        <v>0.406962520545881</v>
      </c>
      <c r="W12" s="16">
        <v>0.42754235866833701</v>
      </c>
      <c r="X12" s="16">
        <v>0.48445795169776601</v>
      </c>
      <c r="Y12" s="16">
        <v>0.412852140252081</v>
      </c>
      <c r="Z12" s="16"/>
      <c r="AA12" s="16">
        <v>0.34635772790176</v>
      </c>
      <c r="AB12" s="16">
        <v>0.443680196930616</v>
      </c>
      <c r="AC12" s="16">
        <v>0.48135699775582402</v>
      </c>
      <c r="AD12" s="16">
        <v>0.505814291385</v>
      </c>
      <c r="AE12" s="16">
        <v>0.597330799759072</v>
      </c>
      <c r="AF12" s="16">
        <v>0.52500103212834703</v>
      </c>
      <c r="AG12" s="16"/>
      <c r="AH12" s="16">
        <v>0.45617944031183799</v>
      </c>
      <c r="AI12" s="16">
        <v>0.41095485136215099</v>
      </c>
      <c r="AJ12" s="16"/>
      <c r="AK12" s="16">
        <v>0.469351173011059</v>
      </c>
      <c r="AL12" s="16">
        <v>0.35271926431025402</v>
      </c>
      <c r="AM12" s="16"/>
      <c r="AN12" s="16">
        <v>0.46314592967302698</v>
      </c>
      <c r="AO12" s="16">
        <v>0.42847446667121702</v>
      </c>
      <c r="AP12" s="16"/>
      <c r="AQ12" s="16">
        <v>0.52769010915735104</v>
      </c>
      <c r="AR12" s="16">
        <v>0.43559505528539699</v>
      </c>
      <c r="AS12" s="16">
        <v>0.42889592084295503</v>
      </c>
      <c r="AT12" s="16"/>
      <c r="AU12" s="16">
        <v>0.44508944318710297</v>
      </c>
      <c r="AV12" s="16">
        <v>0.432034525039385</v>
      </c>
      <c r="AW12" s="16"/>
      <c r="AX12" s="16">
        <v>0.48421724968676899</v>
      </c>
      <c r="AY12" s="16">
        <v>0.29493739866926599</v>
      </c>
      <c r="AZ12" s="16"/>
      <c r="BA12" s="16">
        <v>0.57357316368983102</v>
      </c>
      <c r="BB12" s="16">
        <v>0.58593627992153996</v>
      </c>
      <c r="BC12" s="16"/>
      <c r="BD12" s="16">
        <v>0.50909573971895405</v>
      </c>
      <c r="BE12" s="16">
        <v>0.467568726961688</v>
      </c>
    </row>
    <row r="13" spans="2:57" ht="29" customHeight="1" x14ac:dyDescent="0.35">
      <c r="B13" s="19" t="s">
        <v>719</v>
      </c>
      <c r="C13" s="16">
        <v>0.41399167516158603</v>
      </c>
      <c r="D13" s="16">
        <v>0.42256322441199501</v>
      </c>
      <c r="E13" s="16">
        <v>0.40373331273381202</v>
      </c>
      <c r="F13" s="16"/>
      <c r="G13" s="16">
        <v>0.36771728313278201</v>
      </c>
      <c r="H13" s="16">
        <v>0.42054688037117199</v>
      </c>
      <c r="I13" s="16">
        <v>0.45289632465575203</v>
      </c>
      <c r="J13" s="16">
        <v>0.436784664146461</v>
      </c>
      <c r="K13" s="16">
        <v>0.43754890565733401</v>
      </c>
      <c r="L13" s="16">
        <v>0.36927268268650498</v>
      </c>
      <c r="M13" s="16"/>
      <c r="N13" s="16">
        <v>0.40637134879738701</v>
      </c>
      <c r="O13" s="16">
        <v>0.48755188563306701</v>
      </c>
      <c r="P13" s="16">
        <v>0.398830813698201</v>
      </c>
      <c r="Q13" s="16">
        <v>0.37970372034926902</v>
      </c>
      <c r="R13" s="16"/>
      <c r="S13" s="16">
        <v>0.41523645153550398</v>
      </c>
      <c r="T13" s="16">
        <v>0.41624510610688797</v>
      </c>
      <c r="U13" s="16"/>
      <c r="V13" s="16">
        <v>0.364270199362836</v>
      </c>
      <c r="W13" s="16">
        <v>0.40310160549249602</v>
      </c>
      <c r="X13" s="16">
        <v>0.46901529940800002</v>
      </c>
      <c r="Y13" s="16">
        <v>0.41830954050312502</v>
      </c>
      <c r="Z13" s="16"/>
      <c r="AA13" s="16">
        <v>0.35461093558635498</v>
      </c>
      <c r="AB13" s="16">
        <v>0.41406432968572299</v>
      </c>
      <c r="AC13" s="16">
        <v>0.47630351726368497</v>
      </c>
      <c r="AD13" s="16">
        <v>0.43053977120878301</v>
      </c>
      <c r="AE13" s="16">
        <v>0.54607185690512505</v>
      </c>
      <c r="AF13" s="16">
        <v>0.46487782442868603</v>
      </c>
      <c r="AG13" s="16"/>
      <c r="AH13" s="16">
        <v>0.42887686665317598</v>
      </c>
      <c r="AI13" s="16">
        <v>0.39317450871367698</v>
      </c>
      <c r="AJ13" s="16"/>
      <c r="AK13" s="16">
        <v>0.44816069153771698</v>
      </c>
      <c r="AL13" s="16">
        <v>0.35717543285416398</v>
      </c>
      <c r="AM13" s="16"/>
      <c r="AN13" s="16">
        <v>0.44069702788750598</v>
      </c>
      <c r="AO13" s="16">
        <v>0.39348490238344802</v>
      </c>
      <c r="AP13" s="16"/>
      <c r="AQ13" s="16">
        <v>0.52068209648004105</v>
      </c>
      <c r="AR13" s="16">
        <v>0.43390509778360797</v>
      </c>
      <c r="AS13" s="16">
        <v>0.35681979756047</v>
      </c>
      <c r="AT13" s="16"/>
      <c r="AU13" s="16">
        <v>0.43754032909781199</v>
      </c>
      <c r="AV13" s="16">
        <v>0.39092960107212399</v>
      </c>
      <c r="AW13" s="16"/>
      <c r="AX13" s="16">
        <v>0.43952173009523399</v>
      </c>
      <c r="AY13" s="16">
        <v>0.33594477430490199</v>
      </c>
      <c r="AZ13" s="16"/>
      <c r="BA13" s="16">
        <v>0.487484513992054</v>
      </c>
      <c r="BB13" s="16">
        <v>0.67439253907451902</v>
      </c>
      <c r="BC13" s="16"/>
      <c r="BD13" s="16">
        <v>0.46742265588675802</v>
      </c>
      <c r="BE13" s="16">
        <v>0.426473800558618</v>
      </c>
    </row>
    <row r="14" spans="2:57" ht="43.5" customHeight="1" x14ac:dyDescent="0.35">
      <c r="B14" s="19" t="s">
        <v>720</v>
      </c>
      <c r="C14" s="16">
        <v>0.37200409275719998</v>
      </c>
      <c r="D14" s="16">
        <v>0.40260595800284898</v>
      </c>
      <c r="E14" s="16">
        <v>0.339187391489427</v>
      </c>
      <c r="F14" s="16"/>
      <c r="G14" s="16">
        <v>0.43834698502917702</v>
      </c>
      <c r="H14" s="16">
        <v>0.41006066531226298</v>
      </c>
      <c r="I14" s="16">
        <v>0.446986201777966</v>
      </c>
      <c r="J14" s="16">
        <v>0.40000758900832001</v>
      </c>
      <c r="K14" s="16">
        <v>0.30560813711273799</v>
      </c>
      <c r="L14" s="16">
        <v>0.27461028822212302</v>
      </c>
      <c r="M14" s="16"/>
      <c r="N14" s="16">
        <v>0.36091602928793598</v>
      </c>
      <c r="O14" s="16">
        <v>0.36691885149174402</v>
      </c>
      <c r="P14" s="16">
        <v>0.37125169595579399</v>
      </c>
      <c r="Q14" s="16">
        <v>0.38555390551105001</v>
      </c>
      <c r="R14" s="16"/>
      <c r="S14" s="16">
        <v>0.36193014325369199</v>
      </c>
      <c r="T14" s="16">
        <v>0.39092818874965701</v>
      </c>
      <c r="U14" s="16"/>
      <c r="V14" s="16">
        <v>0.35793015440231202</v>
      </c>
      <c r="W14" s="16">
        <v>0.33473697829197502</v>
      </c>
      <c r="X14" s="16">
        <v>0.41564270314618801</v>
      </c>
      <c r="Y14" s="16">
        <v>0.47567844785718799</v>
      </c>
      <c r="Z14" s="16"/>
      <c r="AA14" s="16">
        <v>0.31881280562970998</v>
      </c>
      <c r="AB14" s="16">
        <v>0.37647556040281499</v>
      </c>
      <c r="AC14" s="16">
        <v>0.39943841958097698</v>
      </c>
      <c r="AD14" s="16">
        <v>0.39930840704738302</v>
      </c>
      <c r="AE14" s="16">
        <v>0.46280804721535201</v>
      </c>
      <c r="AF14" s="16">
        <v>0.47668971900276003</v>
      </c>
      <c r="AG14" s="16"/>
      <c r="AH14" s="16">
        <v>0.39112163178961701</v>
      </c>
      <c r="AI14" s="16">
        <v>0.36151271307352001</v>
      </c>
      <c r="AJ14" s="16"/>
      <c r="AK14" s="16">
        <v>0.38554322673454799</v>
      </c>
      <c r="AL14" s="16">
        <v>0.32122646713061698</v>
      </c>
      <c r="AM14" s="16"/>
      <c r="AN14" s="16">
        <v>0.40647659511142997</v>
      </c>
      <c r="AO14" s="16">
        <v>0.351430825705696</v>
      </c>
      <c r="AP14" s="16"/>
      <c r="AQ14" s="16">
        <v>0.473410157121325</v>
      </c>
      <c r="AR14" s="16">
        <v>0.37876011163259199</v>
      </c>
      <c r="AS14" s="16">
        <v>0.33440814810505998</v>
      </c>
      <c r="AT14" s="16"/>
      <c r="AU14" s="16">
        <v>0.369185945345261</v>
      </c>
      <c r="AV14" s="16">
        <v>0.37677539982811997</v>
      </c>
      <c r="AW14" s="16"/>
      <c r="AX14" s="16">
        <v>0.40846665465441501</v>
      </c>
      <c r="AY14" s="16">
        <v>0.22603300638724699</v>
      </c>
      <c r="AZ14" s="16"/>
      <c r="BA14" s="16">
        <v>0.466035468816973</v>
      </c>
      <c r="BB14" s="16">
        <v>0.53105037467476601</v>
      </c>
      <c r="BC14" s="16"/>
      <c r="BD14" s="16">
        <v>0.42780809367935002</v>
      </c>
      <c r="BE14" s="16">
        <v>0.41025862245883099</v>
      </c>
    </row>
    <row r="15" spans="2:57" ht="43.5" customHeight="1" x14ac:dyDescent="0.35">
      <c r="B15" s="19" t="s">
        <v>721</v>
      </c>
      <c r="C15" s="16">
        <v>0.20147523505659101</v>
      </c>
      <c r="D15" s="16">
        <v>0.22904987412581601</v>
      </c>
      <c r="E15" s="16">
        <v>0.17497550973481099</v>
      </c>
      <c r="F15" s="16"/>
      <c r="G15" s="16">
        <v>0.224898703208052</v>
      </c>
      <c r="H15" s="16">
        <v>0.306588422440702</v>
      </c>
      <c r="I15" s="16">
        <v>0.21812121099946599</v>
      </c>
      <c r="J15" s="16">
        <v>0.237203752101561</v>
      </c>
      <c r="K15" s="16">
        <v>0.152867440068611</v>
      </c>
      <c r="L15" s="16">
        <v>9.7615806393182E-2</v>
      </c>
      <c r="M15" s="16"/>
      <c r="N15" s="16">
        <v>0.20828628119086801</v>
      </c>
      <c r="O15" s="16">
        <v>0.19331928977682999</v>
      </c>
      <c r="P15" s="16">
        <v>0.21090533933734401</v>
      </c>
      <c r="Q15" s="16">
        <v>0.18857251210930401</v>
      </c>
      <c r="R15" s="16"/>
      <c r="S15" s="16">
        <v>0.17448603056397799</v>
      </c>
      <c r="T15" s="16">
        <v>0.244236809728371</v>
      </c>
      <c r="U15" s="16"/>
      <c r="V15" s="16">
        <v>0.207240929265957</v>
      </c>
      <c r="W15" s="16">
        <v>0.183187088441288</v>
      </c>
      <c r="X15" s="16">
        <v>0.21599796319735301</v>
      </c>
      <c r="Y15" s="16">
        <v>0.22612752551812401</v>
      </c>
      <c r="Z15" s="16"/>
      <c r="AA15" s="16">
        <v>0.18984420680097799</v>
      </c>
      <c r="AB15" s="16">
        <v>0.173406101005599</v>
      </c>
      <c r="AC15" s="16">
        <v>0.246411629569466</v>
      </c>
      <c r="AD15" s="16">
        <v>0.21336524532777301</v>
      </c>
      <c r="AE15" s="16">
        <v>0.22540694700181699</v>
      </c>
      <c r="AF15" s="16">
        <v>0.21659350330146299</v>
      </c>
      <c r="AG15" s="16"/>
      <c r="AH15" s="16">
        <v>0.18403492211898301</v>
      </c>
      <c r="AI15" s="16">
        <v>0.20017282099442499</v>
      </c>
      <c r="AJ15" s="16"/>
      <c r="AK15" s="16">
        <v>0.21213675616889199</v>
      </c>
      <c r="AL15" s="16">
        <v>0.180929827809789</v>
      </c>
      <c r="AM15" s="16"/>
      <c r="AN15" s="16">
        <v>0.203200702840309</v>
      </c>
      <c r="AO15" s="16">
        <v>0.224536042163404</v>
      </c>
      <c r="AP15" s="16"/>
      <c r="AQ15" s="16">
        <v>0.182297534154405</v>
      </c>
      <c r="AR15" s="16">
        <v>0.197286473346834</v>
      </c>
      <c r="AS15" s="16">
        <v>0.239722342162416</v>
      </c>
      <c r="AT15" s="16"/>
      <c r="AU15" s="16">
        <v>0.20765349690387599</v>
      </c>
      <c r="AV15" s="16">
        <v>0.197723690478561</v>
      </c>
      <c r="AW15" s="16"/>
      <c r="AX15" s="16">
        <v>0.226673323330145</v>
      </c>
      <c r="AY15" s="16">
        <v>9.3229527906665E-2</v>
      </c>
      <c r="AZ15" s="16"/>
      <c r="BA15" s="16">
        <v>0.29016586862260402</v>
      </c>
      <c r="BB15" s="16">
        <v>0.32815793591233</v>
      </c>
      <c r="BC15" s="16"/>
      <c r="BD15" s="16">
        <v>0.281268590362099</v>
      </c>
      <c r="BE15" s="16">
        <v>0.17379274672220801</v>
      </c>
    </row>
    <row r="16" spans="2:57" ht="29" customHeight="1" x14ac:dyDescent="0.35">
      <c r="B16" s="19" t="s">
        <v>722</v>
      </c>
      <c r="C16" s="16">
        <v>0.143195289646497</v>
      </c>
      <c r="D16" s="16">
        <v>0.16783431961926601</v>
      </c>
      <c r="E16" s="16">
        <v>0.121233574458962</v>
      </c>
      <c r="F16" s="16"/>
      <c r="G16" s="16">
        <v>0.148421345490893</v>
      </c>
      <c r="H16" s="16">
        <v>0.172994221672055</v>
      </c>
      <c r="I16" s="16">
        <v>0.23378653953742401</v>
      </c>
      <c r="J16" s="16">
        <v>0.18510242869611501</v>
      </c>
      <c r="K16" s="16">
        <v>0.11736711791864</v>
      </c>
      <c r="L16" s="16">
        <v>3.3524036355263201E-2</v>
      </c>
      <c r="M16" s="16"/>
      <c r="N16" s="16">
        <v>0.13300864596384501</v>
      </c>
      <c r="O16" s="16">
        <v>0.12650087850799399</v>
      </c>
      <c r="P16" s="16">
        <v>0.13396502133862101</v>
      </c>
      <c r="Q16" s="16">
        <v>0.179832610279196</v>
      </c>
      <c r="R16" s="16"/>
      <c r="S16" s="16">
        <v>0.10735754977751601</v>
      </c>
      <c r="T16" s="16">
        <v>0.19765728914738301</v>
      </c>
      <c r="U16" s="16"/>
      <c r="V16" s="16">
        <v>0.16993884867539399</v>
      </c>
      <c r="W16" s="16">
        <v>0.122701321508857</v>
      </c>
      <c r="X16" s="16">
        <v>0.14031461039447701</v>
      </c>
      <c r="Y16" s="16">
        <v>0.18483113317168101</v>
      </c>
      <c r="Z16" s="16"/>
      <c r="AA16" s="16">
        <v>0.136006048089687</v>
      </c>
      <c r="AB16" s="16">
        <v>0.132842465103057</v>
      </c>
      <c r="AC16" s="16">
        <v>0.109805122107208</v>
      </c>
      <c r="AD16" s="16">
        <v>0.196215242828468</v>
      </c>
      <c r="AE16" s="16">
        <v>0.13527324591567999</v>
      </c>
      <c r="AF16" s="16">
        <v>5.6952573709698202E-2</v>
      </c>
      <c r="AG16" s="16"/>
      <c r="AH16" s="16">
        <v>0.14214856750890401</v>
      </c>
      <c r="AI16" s="16">
        <v>0.16249048307644701</v>
      </c>
      <c r="AJ16" s="16"/>
      <c r="AK16" s="16">
        <v>0.162182197455637</v>
      </c>
      <c r="AL16" s="16">
        <v>0.14583902670225099</v>
      </c>
      <c r="AM16" s="16"/>
      <c r="AN16" s="16">
        <v>0.15101864111074101</v>
      </c>
      <c r="AO16" s="16">
        <v>0.15909311886316199</v>
      </c>
      <c r="AP16" s="16"/>
      <c r="AQ16" s="16">
        <v>0.128857294045053</v>
      </c>
      <c r="AR16" s="16">
        <v>0.13203431407160901</v>
      </c>
      <c r="AS16" s="16">
        <v>0.19779078862664401</v>
      </c>
      <c r="AT16" s="16"/>
      <c r="AU16" s="16">
        <v>0.15874989889572499</v>
      </c>
      <c r="AV16" s="16">
        <v>0.12738724611244401</v>
      </c>
      <c r="AW16" s="16"/>
      <c r="AX16" s="16">
        <v>0.15899076647275101</v>
      </c>
      <c r="AY16" s="16">
        <v>8.6433504666822994E-2</v>
      </c>
      <c r="AZ16" s="16"/>
      <c r="BA16" s="16">
        <v>0.18327135818725199</v>
      </c>
      <c r="BB16" s="16">
        <v>0.30965607619004698</v>
      </c>
      <c r="BC16" s="16"/>
      <c r="BD16" s="16">
        <v>0.18745385451093199</v>
      </c>
      <c r="BE16" s="16">
        <v>0.13231539098867401</v>
      </c>
    </row>
    <row r="17" spans="2:57" x14ac:dyDescent="0.35">
      <c r="B17" s="19" t="s">
        <v>89</v>
      </c>
      <c r="C17" s="16">
        <v>7.2946594818353E-2</v>
      </c>
      <c r="D17" s="16">
        <v>5.9134651081833398E-2</v>
      </c>
      <c r="E17" s="16">
        <v>8.4473630362490199E-2</v>
      </c>
      <c r="F17" s="16"/>
      <c r="G17" s="16">
        <v>9.9170135744879304E-2</v>
      </c>
      <c r="H17" s="16">
        <v>4.7512672068024099E-2</v>
      </c>
      <c r="I17" s="16">
        <v>2.82551024323205E-2</v>
      </c>
      <c r="J17" s="16">
        <v>0.125159477964737</v>
      </c>
      <c r="K17" s="16">
        <v>5.2715178705118597E-2</v>
      </c>
      <c r="L17" s="16">
        <v>9.0359247662940803E-2</v>
      </c>
      <c r="M17" s="16"/>
      <c r="N17" s="16">
        <v>5.5640801129014199E-2</v>
      </c>
      <c r="O17" s="16">
        <v>9.2984678656645794E-2</v>
      </c>
      <c r="P17" s="16">
        <v>9.1565420375393697E-2</v>
      </c>
      <c r="Q17" s="16">
        <v>3.7932081693672501E-2</v>
      </c>
      <c r="R17" s="16"/>
      <c r="S17" s="16">
        <v>7.9819421872266094E-2</v>
      </c>
      <c r="T17" s="16">
        <v>6.3297732246038602E-2</v>
      </c>
      <c r="U17" s="16"/>
      <c r="V17" s="16">
        <v>9.4220515569826496E-2</v>
      </c>
      <c r="W17" s="16">
        <v>8.0322281277257698E-2</v>
      </c>
      <c r="X17" s="16">
        <v>4.2509464867262398E-2</v>
      </c>
      <c r="Y17" s="16">
        <v>9.5103499856669105E-2</v>
      </c>
      <c r="Z17" s="16"/>
      <c r="AA17" s="16">
        <v>0.116532570933295</v>
      </c>
      <c r="AB17" s="16">
        <v>7.1839535370025201E-2</v>
      </c>
      <c r="AC17" s="16">
        <v>2.7956315564693301E-2</v>
      </c>
      <c r="AD17" s="16">
        <v>3.6535671994809997E-2</v>
      </c>
      <c r="AE17" s="16">
        <v>2.0546125302884501E-2</v>
      </c>
      <c r="AF17" s="16">
        <v>7.6879431142767504E-2</v>
      </c>
      <c r="AG17" s="16"/>
      <c r="AH17" s="16">
        <v>6.1878306515161699E-2</v>
      </c>
      <c r="AI17" s="16">
        <v>4.8287745243548397E-2</v>
      </c>
      <c r="AJ17" s="16"/>
      <c r="AK17" s="16">
        <v>5.1461756740412298E-2</v>
      </c>
      <c r="AL17" s="16">
        <v>4.9107491453781703E-2</v>
      </c>
      <c r="AM17" s="16"/>
      <c r="AN17" s="16">
        <v>6.2051704748053001E-2</v>
      </c>
      <c r="AO17" s="16">
        <v>4.7101826655122699E-2</v>
      </c>
      <c r="AP17" s="16"/>
      <c r="AQ17" s="16">
        <v>4.7032238189067002E-2</v>
      </c>
      <c r="AR17" s="16">
        <v>7.9201093050778701E-2</v>
      </c>
      <c r="AS17" s="16">
        <v>4.5883961837251602E-2</v>
      </c>
      <c r="AT17" s="16"/>
      <c r="AU17" s="16">
        <v>6.1942231228801603E-2</v>
      </c>
      <c r="AV17" s="16">
        <v>8.3048733627241994E-2</v>
      </c>
      <c r="AW17" s="16"/>
      <c r="AX17" s="16">
        <v>5.05505018612082E-2</v>
      </c>
      <c r="AY17" s="16">
        <v>0.104875090926137</v>
      </c>
      <c r="AZ17" s="16"/>
      <c r="BA17" s="16">
        <v>1.42981838223057E-2</v>
      </c>
      <c r="BB17" s="16">
        <v>1.6536412064222399E-2</v>
      </c>
      <c r="BC17" s="16"/>
      <c r="BD17" s="16">
        <v>3.5135748443168399E-2</v>
      </c>
      <c r="BE17" s="16">
        <v>2.3522099951446902E-2</v>
      </c>
    </row>
    <row r="18" spans="2:57" x14ac:dyDescent="0.35">
      <c r="B18" s="19" t="s">
        <v>102</v>
      </c>
      <c r="C18" s="20">
        <v>0.122515677285675</v>
      </c>
      <c r="D18" s="20">
        <v>9.9219635047052099E-2</v>
      </c>
      <c r="E18" s="20">
        <v>0.145779522992841</v>
      </c>
      <c r="F18" s="20"/>
      <c r="G18" s="20">
        <v>7.9147230449971601E-2</v>
      </c>
      <c r="H18" s="20">
        <v>0.12392197436590401</v>
      </c>
      <c r="I18" s="20">
        <v>9.3840386472088505E-2</v>
      </c>
      <c r="J18" s="20">
        <v>9.1993090002727596E-2</v>
      </c>
      <c r="K18" s="20">
        <v>0.16152733816439299</v>
      </c>
      <c r="L18" s="20">
        <v>0.16093278759511601</v>
      </c>
      <c r="M18" s="20"/>
      <c r="N18" s="20">
        <v>0.164514129426794</v>
      </c>
      <c r="O18" s="20">
        <v>0.10279456579591401</v>
      </c>
      <c r="P18" s="20">
        <v>0.11262005394602501</v>
      </c>
      <c r="Q18" s="20">
        <v>0.125623427552772</v>
      </c>
      <c r="R18" s="20"/>
      <c r="S18" s="20">
        <v>0.13368665367246699</v>
      </c>
      <c r="T18" s="20">
        <v>9.7966917565228295E-2</v>
      </c>
      <c r="U18" s="20"/>
      <c r="V18" s="20">
        <v>0.168718930749233</v>
      </c>
      <c r="W18" s="20">
        <v>0.13488423642041</v>
      </c>
      <c r="X18" s="20">
        <v>8.1943978892705799E-2</v>
      </c>
      <c r="Y18" s="20">
        <v>2.62797063790354E-2</v>
      </c>
      <c r="Z18" s="20"/>
      <c r="AA18" s="20">
        <v>0.176969986394306</v>
      </c>
      <c r="AB18" s="20">
        <v>0.13112395935749699</v>
      </c>
      <c r="AC18" s="20">
        <v>0.12205787023404099</v>
      </c>
      <c r="AD18" s="20">
        <v>6.8890935169975298E-2</v>
      </c>
      <c r="AE18" s="20">
        <v>2.5319128305062898E-2</v>
      </c>
      <c r="AF18" s="20">
        <v>4.0608770044738E-2</v>
      </c>
      <c r="AG18" s="20"/>
      <c r="AH18" s="20">
        <v>9.3559806311873606E-2</v>
      </c>
      <c r="AI18" s="20">
        <v>0.155132654052617</v>
      </c>
      <c r="AJ18" s="20"/>
      <c r="AK18" s="20">
        <v>9.0048149223653395E-2</v>
      </c>
      <c r="AL18" s="20">
        <v>0.162326425601969</v>
      </c>
      <c r="AM18" s="20"/>
      <c r="AN18" s="20">
        <v>8.26559944599045E-2</v>
      </c>
      <c r="AO18" s="20">
        <v>0.14592773190830499</v>
      </c>
      <c r="AP18" s="20"/>
      <c r="AQ18" s="20">
        <v>5.87852621710509E-2</v>
      </c>
      <c r="AR18" s="20">
        <v>0.13030748532713499</v>
      </c>
      <c r="AS18" s="20">
        <v>0.129298134933926</v>
      </c>
      <c r="AT18" s="20"/>
      <c r="AU18" s="20">
        <v>0.109593208224627</v>
      </c>
      <c r="AV18" s="20">
        <v>0.13414293564878499</v>
      </c>
      <c r="AW18" s="20"/>
      <c r="AX18" s="20">
        <v>0.1148708148075</v>
      </c>
      <c r="AY18" s="20">
        <v>0.16535488249514699</v>
      </c>
      <c r="AZ18" s="20"/>
      <c r="BA18" s="20">
        <v>4.71521102073559E-2</v>
      </c>
      <c r="BB18" s="20">
        <v>4.0574395531715303E-2</v>
      </c>
      <c r="BC18" s="20"/>
      <c r="BD18" s="20">
        <v>8.8151026360553802E-2</v>
      </c>
      <c r="BE18" s="20">
        <v>9.8453978002929696E-2</v>
      </c>
    </row>
    <row r="19" spans="2:57" x14ac:dyDescent="0.35">
      <c r="B19" s="21"/>
    </row>
    <row r="20" spans="2:57" x14ac:dyDescent="0.35">
      <c r="B20" t="s">
        <v>874</v>
      </c>
    </row>
    <row r="21" spans="2:57" x14ac:dyDescent="0.35">
      <c r="B21" t="s">
        <v>526</v>
      </c>
    </row>
    <row r="23" spans="2:57" x14ac:dyDescent="0.35">
      <c r="B23"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1-000000000000}">
  <dimension ref="B2:J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10" width="20.7265625" customWidth="1"/>
  </cols>
  <sheetData>
    <row r="2" spans="2:10" ht="40" customHeight="1" x14ac:dyDescent="0.35">
      <c r="D2" s="32" t="s">
        <v>921</v>
      </c>
      <c r="E2" s="27"/>
      <c r="F2" s="27"/>
      <c r="G2" s="27"/>
      <c r="H2" s="27"/>
      <c r="I2" s="27"/>
      <c r="J2" s="27"/>
    </row>
    <row r="6" spans="2:10" ht="50" customHeight="1" x14ac:dyDescent="0.35">
      <c r="B6" s="24"/>
      <c r="C6" s="24" t="s">
        <v>922</v>
      </c>
      <c r="D6" s="24" t="s">
        <v>923</v>
      </c>
      <c r="E6" s="24" t="s">
        <v>924</v>
      </c>
      <c r="F6" s="24" t="s">
        <v>925</v>
      </c>
      <c r="G6" s="24" t="s">
        <v>926</v>
      </c>
      <c r="H6" s="24" t="s">
        <v>927</v>
      </c>
      <c r="I6" s="24" t="s">
        <v>928</v>
      </c>
    </row>
    <row r="7" spans="2:10" x14ac:dyDescent="0.35">
      <c r="B7" s="19" t="s">
        <v>675</v>
      </c>
      <c r="C7" s="16">
        <v>0.39523203941905699</v>
      </c>
      <c r="D7" s="16">
        <v>0.18409704019936499</v>
      </c>
      <c r="E7" s="16">
        <v>0.124485580140933</v>
      </c>
      <c r="F7" s="16">
        <v>0.15848357771881999</v>
      </c>
      <c r="G7" s="16">
        <v>0.200745810497022</v>
      </c>
      <c r="H7" s="16">
        <v>0.20396131466074199</v>
      </c>
      <c r="I7" s="16">
        <v>0.11633796036678901</v>
      </c>
    </row>
    <row r="8" spans="2:10" x14ac:dyDescent="0.35">
      <c r="B8" s="19" t="s">
        <v>676</v>
      </c>
      <c r="C8" s="16">
        <v>0.22144122752939199</v>
      </c>
      <c r="D8" s="16">
        <v>0.36737992362024902</v>
      </c>
      <c r="E8" s="16">
        <v>0.31645915580765599</v>
      </c>
      <c r="F8" s="16">
        <v>0.26951465692280302</v>
      </c>
      <c r="G8" s="16">
        <v>0.195409010514734</v>
      </c>
      <c r="H8" s="16">
        <v>0.20104139970926799</v>
      </c>
      <c r="I8" s="16">
        <v>0.24121814565382599</v>
      </c>
    </row>
    <row r="9" spans="2:10" x14ac:dyDescent="0.35">
      <c r="B9" s="19" t="s">
        <v>677</v>
      </c>
      <c r="C9" s="16">
        <v>0.171566725331181</v>
      </c>
      <c r="D9" s="16">
        <v>0.22403890081230099</v>
      </c>
      <c r="E9" s="16">
        <v>0.27795219302361401</v>
      </c>
      <c r="F9" s="16">
        <v>0.27091421074017702</v>
      </c>
      <c r="G9" s="16">
        <v>0.26674124919535902</v>
      </c>
      <c r="H9" s="16">
        <v>0.23622381249114599</v>
      </c>
      <c r="I9" s="16">
        <v>0.26001983723084698</v>
      </c>
    </row>
    <row r="10" spans="2:10" x14ac:dyDescent="0.35">
      <c r="B10" s="19" t="s">
        <v>678</v>
      </c>
      <c r="C10" s="16">
        <v>7.6611446804954603E-2</v>
      </c>
      <c r="D10" s="16">
        <v>6.5850620536834506E-2</v>
      </c>
      <c r="E10" s="16">
        <v>8.6264485628150603E-2</v>
      </c>
      <c r="F10" s="16">
        <v>9.8194490375146395E-2</v>
      </c>
      <c r="G10" s="16">
        <v>0.16246276404615401</v>
      </c>
      <c r="H10" s="16">
        <v>0.175380902623337</v>
      </c>
      <c r="I10" s="16">
        <v>0.14248144969017501</v>
      </c>
    </row>
    <row r="11" spans="2:10" x14ac:dyDescent="0.35">
      <c r="B11" s="19" t="s">
        <v>679</v>
      </c>
      <c r="C11" s="16">
        <v>5.51761968474637E-2</v>
      </c>
      <c r="D11" s="16">
        <v>8.3224994167718905E-2</v>
      </c>
      <c r="E11" s="16">
        <v>0.10285012091479501</v>
      </c>
      <c r="F11" s="16">
        <v>0.113028584067906</v>
      </c>
      <c r="G11" s="16">
        <v>8.9776386157863999E-2</v>
      </c>
      <c r="H11" s="16">
        <v>0.101271891521204</v>
      </c>
      <c r="I11" s="16">
        <v>0.16241409779676999</v>
      </c>
    </row>
    <row r="12" spans="2:10" x14ac:dyDescent="0.35">
      <c r="B12" s="19" t="s">
        <v>110</v>
      </c>
      <c r="C12" s="16">
        <v>7.9972364067952204E-2</v>
      </c>
      <c r="D12" s="16">
        <v>7.5408520663532402E-2</v>
      </c>
      <c r="E12" s="16">
        <v>9.19884644848529E-2</v>
      </c>
      <c r="F12" s="16">
        <v>8.9864480175148004E-2</v>
      </c>
      <c r="G12" s="16">
        <v>8.48647795888679E-2</v>
      </c>
      <c r="H12" s="16">
        <v>8.21206789943036E-2</v>
      </c>
      <c r="I12" s="16">
        <v>7.7528509261593395E-2</v>
      </c>
    </row>
    <row r="13" spans="2:10" x14ac:dyDescent="0.35">
      <c r="B13" s="25" t="s">
        <v>680</v>
      </c>
      <c r="C13" s="22">
        <v>0.61667326694844804</v>
      </c>
      <c r="D13" s="22">
        <v>0.55147696381961298</v>
      </c>
      <c r="E13" s="22">
        <v>0.44094473594858902</v>
      </c>
      <c r="F13" s="22">
        <v>0.42799823464162301</v>
      </c>
      <c r="G13" s="22">
        <v>0.39615482101175598</v>
      </c>
      <c r="H13" s="22">
        <v>0.40500271437001001</v>
      </c>
      <c r="I13" s="22">
        <v>0.35755610602061499</v>
      </c>
    </row>
    <row r="14" spans="2:10" x14ac:dyDescent="0.35">
      <c r="B14" s="25" t="s">
        <v>681</v>
      </c>
      <c r="C14" s="22">
        <v>0.13178764365241799</v>
      </c>
      <c r="D14" s="22">
        <v>0.14907561470455299</v>
      </c>
      <c r="E14" s="22">
        <v>0.18911460654294501</v>
      </c>
      <c r="F14" s="22">
        <v>0.21122307444305199</v>
      </c>
      <c r="G14" s="22">
        <v>0.25223915020401799</v>
      </c>
      <c r="H14" s="22">
        <v>0.27665279414454103</v>
      </c>
      <c r="I14" s="22">
        <v>0.30489554748694497</v>
      </c>
    </row>
    <row r="15" spans="2:10" x14ac:dyDescent="0.35">
      <c r="B15" s="25" t="s">
        <v>96</v>
      </c>
      <c r="C15" s="23">
        <v>0.48488562329603002</v>
      </c>
      <c r="D15" s="23">
        <v>0.40240134911505998</v>
      </c>
      <c r="E15" s="23">
        <v>0.25183012940564298</v>
      </c>
      <c r="F15" s="23">
        <v>0.21677516019857099</v>
      </c>
      <c r="G15" s="23">
        <v>0.14391567080773801</v>
      </c>
      <c r="H15" s="23">
        <v>0.12834992022546901</v>
      </c>
      <c r="I15" s="23">
        <v>5.2660558533669598E-2</v>
      </c>
    </row>
    <row r="16" spans="2:10" x14ac:dyDescent="0.35">
      <c r="B16" s="21"/>
      <c r="C16" s="21"/>
      <c r="D16" s="21"/>
      <c r="E16" s="21"/>
      <c r="F16" s="21"/>
      <c r="G16" s="21"/>
      <c r="H16" s="21"/>
      <c r="I16" s="21"/>
    </row>
    <row r="17" spans="2:2" x14ac:dyDescent="0.35">
      <c r="B17" t="s">
        <v>874</v>
      </c>
    </row>
    <row r="18" spans="2:2" x14ac:dyDescent="0.35">
      <c r="B18" t="s">
        <v>526</v>
      </c>
    </row>
    <row r="22" spans="2:2" x14ac:dyDescent="0.35">
      <c r="B22" s="6" t="str">
        <f>HYPERLINK("#'B- 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1-000000000000}">
  <dimension ref="B2:B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723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675</v>
      </c>
      <c r="C9" s="16">
        <v>0.200745810497022</v>
      </c>
      <c r="D9" s="16">
        <v>0.214073264071482</v>
      </c>
      <c r="E9" s="16">
        <v>0.190061259301433</v>
      </c>
      <c r="F9" s="16"/>
      <c r="G9" s="16">
        <v>0.22314063914132301</v>
      </c>
      <c r="H9" s="16">
        <v>0.20068754478780099</v>
      </c>
      <c r="I9" s="16">
        <v>0.14070568406054201</v>
      </c>
      <c r="J9" s="16">
        <v>0.15811723219173901</v>
      </c>
      <c r="K9" s="16">
        <v>0.24123780578804599</v>
      </c>
      <c r="L9" s="16">
        <v>0.23463963448227801</v>
      </c>
      <c r="M9" s="16"/>
      <c r="N9" s="16">
        <v>0.20821775110818899</v>
      </c>
      <c r="O9" s="16">
        <v>0.15145008222779499</v>
      </c>
      <c r="P9" s="16">
        <v>0.18958021524193</v>
      </c>
      <c r="Q9" s="16">
        <v>0.25629105257793799</v>
      </c>
      <c r="R9" s="16"/>
      <c r="S9" s="16">
        <v>0.21481571252561399</v>
      </c>
      <c r="T9" s="16">
        <v>0.18150610687382199</v>
      </c>
      <c r="U9" s="16"/>
      <c r="V9" s="16">
        <v>0.17513758157129899</v>
      </c>
      <c r="W9" s="16">
        <v>0.210575388807554</v>
      </c>
      <c r="X9" s="16">
        <v>0.18969104299992201</v>
      </c>
      <c r="Y9" s="16">
        <v>0.34082815088965601</v>
      </c>
      <c r="Z9" s="16"/>
      <c r="AA9" s="16">
        <v>0.18985723002309601</v>
      </c>
      <c r="AB9" s="16">
        <v>0.182255593159661</v>
      </c>
      <c r="AC9" s="16">
        <v>0.264322544404828</v>
      </c>
      <c r="AD9" s="16">
        <v>0.17478523840992699</v>
      </c>
      <c r="AE9" s="16">
        <v>0.226442356326753</v>
      </c>
      <c r="AF9" s="16">
        <v>0.348325879389354</v>
      </c>
      <c r="AG9" s="16"/>
      <c r="AH9" s="16">
        <v>0.18759865798074801</v>
      </c>
      <c r="AI9" s="16">
        <v>0.26071830210471097</v>
      </c>
      <c r="AJ9" s="16"/>
      <c r="AK9" s="16">
        <v>0.19523172621867699</v>
      </c>
      <c r="AL9" s="16">
        <v>0.26600041274686598</v>
      </c>
      <c r="AM9" s="16"/>
      <c r="AN9" s="16">
        <v>0.17435768619755901</v>
      </c>
      <c r="AO9" s="16">
        <v>0.26852165538769002</v>
      </c>
      <c r="AP9" s="16"/>
      <c r="AQ9" s="16">
        <v>0.147366552327168</v>
      </c>
      <c r="AR9" s="16">
        <v>0.16765809911709001</v>
      </c>
      <c r="AS9" s="16">
        <v>0.29946888286673801</v>
      </c>
      <c r="AT9" s="16"/>
      <c r="AU9" s="16">
        <v>0.21569361331331599</v>
      </c>
      <c r="AV9" s="16">
        <v>0.18665800440427699</v>
      </c>
      <c r="AW9" s="16"/>
      <c r="AX9" s="16">
        <v>0.19796224215505101</v>
      </c>
      <c r="AY9" s="16">
        <v>0.244661283524155</v>
      </c>
      <c r="AZ9" s="16"/>
      <c r="BA9" s="16">
        <v>0.18172711385125001</v>
      </c>
      <c r="BB9" s="16">
        <v>0.26208763345056202</v>
      </c>
      <c r="BC9" s="16"/>
      <c r="BD9" s="16">
        <v>0.19591815192860501</v>
      </c>
      <c r="BE9" s="16">
        <v>0.208068883563927</v>
      </c>
    </row>
    <row r="10" spans="2:57" x14ac:dyDescent="0.35">
      <c r="B10" s="19" t="s">
        <v>676</v>
      </c>
      <c r="C10" s="16">
        <v>0.195409010514734</v>
      </c>
      <c r="D10" s="16">
        <v>0.20468034712891101</v>
      </c>
      <c r="E10" s="16">
        <v>0.18851654714798399</v>
      </c>
      <c r="F10" s="16"/>
      <c r="G10" s="16">
        <v>0.14686259273963601</v>
      </c>
      <c r="H10" s="16">
        <v>0.158471910994261</v>
      </c>
      <c r="I10" s="16">
        <v>0.24841077199581901</v>
      </c>
      <c r="J10" s="16">
        <v>0.18772121450166701</v>
      </c>
      <c r="K10" s="16">
        <v>0.19621804267059501</v>
      </c>
      <c r="L10" s="16">
        <v>0.21879070129410999</v>
      </c>
      <c r="M10" s="16"/>
      <c r="N10" s="16">
        <v>0.23362415779909601</v>
      </c>
      <c r="O10" s="16">
        <v>0.2095736787028</v>
      </c>
      <c r="P10" s="16">
        <v>0.20581097926516401</v>
      </c>
      <c r="Q10" s="16">
        <v>0.13909446825135199</v>
      </c>
      <c r="R10" s="16"/>
      <c r="S10" s="16">
        <v>0.19708812571821599</v>
      </c>
      <c r="T10" s="16">
        <v>0.193746610170594</v>
      </c>
      <c r="U10" s="16"/>
      <c r="V10" s="16">
        <v>0.17770466350239</v>
      </c>
      <c r="W10" s="16">
        <v>0.19923489888458601</v>
      </c>
      <c r="X10" s="16">
        <v>0.21831112744636899</v>
      </c>
      <c r="Y10" s="16">
        <v>0.10746987443327501</v>
      </c>
      <c r="Z10" s="16"/>
      <c r="AA10" s="16">
        <v>0.18909180229820099</v>
      </c>
      <c r="AB10" s="16">
        <v>0.18526786974866899</v>
      </c>
      <c r="AC10" s="16">
        <v>0.13910298504990501</v>
      </c>
      <c r="AD10" s="16">
        <v>0.27172987761121498</v>
      </c>
      <c r="AE10" s="16">
        <v>0.15480143320056899</v>
      </c>
      <c r="AF10" s="16">
        <v>0.104402847244379</v>
      </c>
      <c r="AG10" s="16"/>
      <c r="AH10" s="16">
        <v>0.206028880489104</v>
      </c>
      <c r="AI10" s="16">
        <v>0.21660005133093499</v>
      </c>
      <c r="AJ10" s="16"/>
      <c r="AK10" s="16">
        <v>0.24004214697437001</v>
      </c>
      <c r="AL10" s="16">
        <v>0.20317522863146001</v>
      </c>
      <c r="AM10" s="16"/>
      <c r="AN10" s="16">
        <v>0.213538676081753</v>
      </c>
      <c r="AO10" s="16">
        <v>0.22001537384295</v>
      </c>
      <c r="AP10" s="16"/>
      <c r="AQ10" s="16">
        <v>0.21813026315579001</v>
      </c>
      <c r="AR10" s="16">
        <v>0.172677030285394</v>
      </c>
      <c r="AS10" s="16">
        <v>0.22807753027640401</v>
      </c>
      <c r="AT10" s="16"/>
      <c r="AU10" s="16">
        <v>0.21864362783150201</v>
      </c>
      <c r="AV10" s="16">
        <v>0.171472678361454</v>
      </c>
      <c r="AW10" s="16"/>
      <c r="AX10" s="16">
        <v>0.20552348750039501</v>
      </c>
      <c r="AY10" s="16">
        <v>0.18974214726636199</v>
      </c>
      <c r="AZ10" s="16"/>
      <c r="BA10" s="16">
        <v>0.241450883336954</v>
      </c>
      <c r="BB10" s="16">
        <v>0.16745832327274801</v>
      </c>
      <c r="BC10" s="16"/>
      <c r="BD10" s="16">
        <v>0.19572840973101099</v>
      </c>
      <c r="BE10" s="16">
        <v>0.23909125016423899</v>
      </c>
    </row>
    <row r="11" spans="2:57" x14ac:dyDescent="0.35">
      <c r="B11" s="19" t="s">
        <v>677</v>
      </c>
      <c r="C11" s="16">
        <v>0.26674124919535902</v>
      </c>
      <c r="D11" s="16">
        <v>0.27438028604834003</v>
      </c>
      <c r="E11" s="16">
        <v>0.26081256757672799</v>
      </c>
      <c r="F11" s="16"/>
      <c r="G11" s="16">
        <v>0.28255779335956799</v>
      </c>
      <c r="H11" s="16">
        <v>0.25726014852326201</v>
      </c>
      <c r="I11" s="16">
        <v>0.19532372106361601</v>
      </c>
      <c r="J11" s="16">
        <v>0.35631767245579898</v>
      </c>
      <c r="K11" s="16">
        <v>0.256075935285694</v>
      </c>
      <c r="L11" s="16">
        <v>0.261617574101914</v>
      </c>
      <c r="M11" s="16"/>
      <c r="N11" s="16">
        <v>0.25566160993911702</v>
      </c>
      <c r="O11" s="16">
        <v>0.31105481908064098</v>
      </c>
      <c r="P11" s="16">
        <v>0.25317532511896601</v>
      </c>
      <c r="Q11" s="16">
        <v>0.25783626357109102</v>
      </c>
      <c r="R11" s="16"/>
      <c r="S11" s="16">
        <v>0.25272434862718002</v>
      </c>
      <c r="T11" s="16">
        <v>0.28718990109842302</v>
      </c>
      <c r="U11" s="16"/>
      <c r="V11" s="16">
        <v>0.228808560248798</v>
      </c>
      <c r="W11" s="16">
        <v>0.29128133829050701</v>
      </c>
      <c r="X11" s="16">
        <v>0.27927961693453801</v>
      </c>
      <c r="Y11" s="16">
        <v>0.188627807809394</v>
      </c>
      <c r="Z11" s="16"/>
      <c r="AA11" s="16">
        <v>0.26147917766219902</v>
      </c>
      <c r="AB11" s="16">
        <v>0.32641962579889899</v>
      </c>
      <c r="AC11" s="16">
        <v>0.293204558384836</v>
      </c>
      <c r="AD11" s="16">
        <v>0.238141995320793</v>
      </c>
      <c r="AE11" s="16">
        <v>0.19578917163552301</v>
      </c>
      <c r="AF11" s="16">
        <v>0.30712250656661899</v>
      </c>
      <c r="AG11" s="16"/>
      <c r="AH11" s="16">
        <v>0.29915782428673998</v>
      </c>
      <c r="AI11" s="16">
        <v>0.21087380048580501</v>
      </c>
      <c r="AJ11" s="16"/>
      <c r="AK11" s="16">
        <v>0.259126190187706</v>
      </c>
      <c r="AL11" s="16">
        <v>0.23960704072670599</v>
      </c>
      <c r="AM11" s="16"/>
      <c r="AN11" s="16">
        <v>0.28940728531551502</v>
      </c>
      <c r="AO11" s="16">
        <v>0.22022141176910701</v>
      </c>
      <c r="AP11" s="16"/>
      <c r="AQ11" s="16">
        <v>0.26633938020821202</v>
      </c>
      <c r="AR11" s="16">
        <v>0.32362448472300198</v>
      </c>
      <c r="AS11" s="16">
        <v>0.189845296229608</v>
      </c>
      <c r="AT11" s="16"/>
      <c r="AU11" s="16">
        <v>0.24944083231661901</v>
      </c>
      <c r="AV11" s="16">
        <v>0.28672124759149797</v>
      </c>
      <c r="AW11" s="16"/>
      <c r="AX11" s="16">
        <v>0.265468868902764</v>
      </c>
      <c r="AY11" s="16">
        <v>0.285313099756212</v>
      </c>
      <c r="AZ11" s="16"/>
      <c r="BA11" s="16">
        <v>0.26618581575308198</v>
      </c>
      <c r="BB11" s="16">
        <v>0.24468364526274999</v>
      </c>
      <c r="BC11" s="16"/>
      <c r="BD11" s="16">
        <v>0.253913200327546</v>
      </c>
      <c r="BE11" s="16">
        <v>0.26523272577757601</v>
      </c>
    </row>
    <row r="12" spans="2:57" x14ac:dyDescent="0.35">
      <c r="B12" s="19" t="s">
        <v>678</v>
      </c>
      <c r="C12" s="16">
        <v>0.16246276404615401</v>
      </c>
      <c r="D12" s="16">
        <v>0.16505531129102699</v>
      </c>
      <c r="E12" s="16">
        <v>0.15767278972252499</v>
      </c>
      <c r="F12" s="16"/>
      <c r="G12" s="16">
        <v>0.191722057936907</v>
      </c>
      <c r="H12" s="16">
        <v>0.15821999658994701</v>
      </c>
      <c r="I12" s="16">
        <v>0.22476538529922099</v>
      </c>
      <c r="J12" s="16">
        <v>0.13009927615387401</v>
      </c>
      <c r="K12" s="16">
        <v>0.17778784292313901</v>
      </c>
      <c r="L12" s="16">
        <v>0.11323097332646601</v>
      </c>
      <c r="M12" s="16"/>
      <c r="N12" s="16">
        <v>0.17232003271849899</v>
      </c>
      <c r="O12" s="16">
        <v>0.14764333714764599</v>
      </c>
      <c r="P12" s="16">
        <v>0.162025519797276</v>
      </c>
      <c r="Q12" s="16">
        <v>0.16904094134508499</v>
      </c>
      <c r="R12" s="16"/>
      <c r="S12" s="16">
        <v>0.15230123885791999</v>
      </c>
      <c r="T12" s="16">
        <v>0.17942723445929601</v>
      </c>
      <c r="U12" s="16"/>
      <c r="V12" s="16">
        <v>0.17448134777131399</v>
      </c>
      <c r="W12" s="16">
        <v>0.15344972668622001</v>
      </c>
      <c r="X12" s="16">
        <v>0.171389537984661</v>
      </c>
      <c r="Y12" s="16">
        <v>0.109033090300408</v>
      </c>
      <c r="Z12" s="16"/>
      <c r="AA12" s="16">
        <v>0.138837617862927</v>
      </c>
      <c r="AB12" s="16">
        <v>0.18179577185867299</v>
      </c>
      <c r="AC12" s="16">
        <v>0.16595506401917101</v>
      </c>
      <c r="AD12" s="16">
        <v>0.157284456856599</v>
      </c>
      <c r="AE12" s="16">
        <v>0.225062088510632</v>
      </c>
      <c r="AF12" s="16">
        <v>0.19009075946874099</v>
      </c>
      <c r="AG12" s="16"/>
      <c r="AH12" s="16">
        <v>0.17562103108483701</v>
      </c>
      <c r="AI12" s="16">
        <v>0.13186136780608601</v>
      </c>
      <c r="AJ12" s="16"/>
      <c r="AK12" s="16">
        <v>0.17520797951699299</v>
      </c>
      <c r="AL12" s="16">
        <v>0.11723328207759499</v>
      </c>
      <c r="AM12" s="16"/>
      <c r="AN12" s="16">
        <v>0.18151679614241001</v>
      </c>
      <c r="AO12" s="16">
        <v>0.125135173026657</v>
      </c>
      <c r="AP12" s="16"/>
      <c r="AQ12" s="16">
        <v>0.23500330592121901</v>
      </c>
      <c r="AR12" s="16">
        <v>0.14746139954151699</v>
      </c>
      <c r="AS12" s="16">
        <v>0.14135741064273899</v>
      </c>
      <c r="AT12" s="16"/>
      <c r="AU12" s="16">
        <v>0.16321075356322201</v>
      </c>
      <c r="AV12" s="16">
        <v>0.15808028784893499</v>
      </c>
      <c r="AW12" s="16"/>
      <c r="AX12" s="16">
        <v>0.17073356773666601</v>
      </c>
      <c r="AY12" s="16">
        <v>0.111062258031159</v>
      </c>
      <c r="AZ12" s="16"/>
      <c r="BA12" s="16">
        <v>0.19355612776742101</v>
      </c>
      <c r="BB12" s="16">
        <v>0.144466630901119</v>
      </c>
      <c r="BC12" s="16"/>
      <c r="BD12" s="16">
        <v>0.20023864176386</v>
      </c>
      <c r="BE12" s="16">
        <v>0.16409089537124</v>
      </c>
    </row>
    <row r="13" spans="2:57" x14ac:dyDescent="0.35">
      <c r="B13" s="19" t="s">
        <v>679</v>
      </c>
      <c r="C13" s="16">
        <v>8.9776386157863999E-2</v>
      </c>
      <c r="D13" s="16">
        <v>7.72504245275491E-2</v>
      </c>
      <c r="E13" s="16">
        <v>0.10027690395540199</v>
      </c>
      <c r="F13" s="16"/>
      <c r="G13" s="16">
        <v>7.0011541571419894E-2</v>
      </c>
      <c r="H13" s="16">
        <v>0.121407306252956</v>
      </c>
      <c r="I13" s="16">
        <v>0.140753629152539</v>
      </c>
      <c r="J13" s="16">
        <v>8.3725818712887298E-2</v>
      </c>
      <c r="K13" s="16">
        <v>6.7221595289559205E-2</v>
      </c>
      <c r="L13" s="16">
        <v>5.7377832239020599E-2</v>
      </c>
      <c r="M13" s="16"/>
      <c r="N13" s="16">
        <v>5.49772459435178E-2</v>
      </c>
      <c r="O13" s="16">
        <v>7.9287616693073604E-2</v>
      </c>
      <c r="P13" s="16">
        <v>9.9358977632199599E-2</v>
      </c>
      <c r="Q13" s="16">
        <v>0.108350351462491</v>
      </c>
      <c r="R13" s="16"/>
      <c r="S13" s="16">
        <v>8.8204287045004895E-2</v>
      </c>
      <c r="T13" s="16">
        <v>9.3046293398740404E-2</v>
      </c>
      <c r="U13" s="16"/>
      <c r="V13" s="16">
        <v>0.109556609163229</v>
      </c>
      <c r="W13" s="16">
        <v>6.4815491203331702E-2</v>
      </c>
      <c r="X13" s="16">
        <v>9.46430346914158E-2</v>
      </c>
      <c r="Y13" s="16">
        <v>0.157190513514115</v>
      </c>
      <c r="Z13" s="16"/>
      <c r="AA13" s="16">
        <v>9.3437196001069797E-2</v>
      </c>
      <c r="AB13" s="16">
        <v>5.8056569733896397E-2</v>
      </c>
      <c r="AC13" s="16">
        <v>8.8461017261283498E-2</v>
      </c>
      <c r="AD13" s="16">
        <v>9.6930346708764201E-2</v>
      </c>
      <c r="AE13" s="16">
        <v>0.135116806490962</v>
      </c>
      <c r="AF13" s="16">
        <v>5.00580073309062E-2</v>
      </c>
      <c r="AG13" s="16"/>
      <c r="AH13" s="16">
        <v>7.6247362155460602E-2</v>
      </c>
      <c r="AI13" s="16">
        <v>0.113422465856255</v>
      </c>
      <c r="AJ13" s="16"/>
      <c r="AK13" s="16">
        <v>7.7729140299699503E-2</v>
      </c>
      <c r="AL13" s="16">
        <v>9.9214231528293895E-2</v>
      </c>
      <c r="AM13" s="16"/>
      <c r="AN13" s="16">
        <v>7.9839727084757103E-2</v>
      </c>
      <c r="AO13" s="16">
        <v>0.10961177210813899</v>
      </c>
      <c r="AP13" s="16"/>
      <c r="AQ13" s="16">
        <v>7.6561115263025004E-2</v>
      </c>
      <c r="AR13" s="16">
        <v>0.109277483737887</v>
      </c>
      <c r="AS13" s="16">
        <v>8.1686839485813595E-2</v>
      </c>
      <c r="AT13" s="16"/>
      <c r="AU13" s="16">
        <v>9.1102680051064505E-2</v>
      </c>
      <c r="AV13" s="16">
        <v>8.9784240020105405E-2</v>
      </c>
      <c r="AW13" s="16"/>
      <c r="AX13" s="16">
        <v>9.7055757639184198E-2</v>
      </c>
      <c r="AY13" s="16">
        <v>5.34508551447452E-2</v>
      </c>
      <c r="AZ13" s="16"/>
      <c r="BA13" s="16">
        <v>8.65638364882136E-2</v>
      </c>
      <c r="BB13" s="16">
        <v>0.18130376711282001</v>
      </c>
      <c r="BC13" s="16"/>
      <c r="BD13" s="16">
        <v>0.11485056093031699</v>
      </c>
      <c r="BE13" s="16">
        <v>6.7968534601123107E-2</v>
      </c>
    </row>
    <row r="14" spans="2:57" x14ac:dyDescent="0.35">
      <c r="B14" s="19" t="s">
        <v>110</v>
      </c>
      <c r="C14" s="16">
        <v>8.48647795888679E-2</v>
      </c>
      <c r="D14" s="16">
        <v>6.4560366932691404E-2</v>
      </c>
      <c r="E14" s="16">
        <v>0.102659932295928</v>
      </c>
      <c r="F14" s="16"/>
      <c r="G14" s="16">
        <v>8.5705375251145605E-2</v>
      </c>
      <c r="H14" s="16">
        <v>0.103953092851773</v>
      </c>
      <c r="I14" s="16">
        <v>5.0040808428262001E-2</v>
      </c>
      <c r="J14" s="16">
        <v>8.40187859840342E-2</v>
      </c>
      <c r="K14" s="16">
        <v>6.1458778042966997E-2</v>
      </c>
      <c r="L14" s="16">
        <v>0.114343284556211</v>
      </c>
      <c r="M14" s="16"/>
      <c r="N14" s="16">
        <v>7.5199202491580297E-2</v>
      </c>
      <c r="O14" s="16">
        <v>0.10099046614804399</v>
      </c>
      <c r="P14" s="16">
        <v>9.0048982944465297E-2</v>
      </c>
      <c r="Q14" s="16">
        <v>6.9386922792042699E-2</v>
      </c>
      <c r="R14" s="16"/>
      <c r="S14" s="16">
        <v>9.4866287226065493E-2</v>
      </c>
      <c r="T14" s="16">
        <v>6.5083853999124197E-2</v>
      </c>
      <c r="U14" s="16"/>
      <c r="V14" s="16">
        <v>0.13431123774297099</v>
      </c>
      <c r="W14" s="16">
        <v>8.0643156127801902E-2</v>
      </c>
      <c r="X14" s="16">
        <v>4.6685639943094201E-2</v>
      </c>
      <c r="Y14" s="16">
        <v>9.6850563053152705E-2</v>
      </c>
      <c r="Z14" s="16"/>
      <c r="AA14" s="16">
        <v>0.12729697615250801</v>
      </c>
      <c r="AB14" s="16">
        <v>6.6204569700201304E-2</v>
      </c>
      <c r="AC14" s="16">
        <v>4.8953830879976103E-2</v>
      </c>
      <c r="AD14" s="16">
        <v>6.1128085092701297E-2</v>
      </c>
      <c r="AE14" s="16">
        <v>6.2788143835561902E-2</v>
      </c>
      <c r="AF14" s="16">
        <v>0</v>
      </c>
      <c r="AG14" s="16"/>
      <c r="AH14" s="16">
        <v>5.5346244003110702E-2</v>
      </c>
      <c r="AI14" s="16">
        <v>6.6524012416208006E-2</v>
      </c>
      <c r="AJ14" s="16"/>
      <c r="AK14" s="16">
        <v>5.2662816802553997E-2</v>
      </c>
      <c r="AL14" s="16">
        <v>7.4769804289078895E-2</v>
      </c>
      <c r="AM14" s="16"/>
      <c r="AN14" s="16">
        <v>6.1339829178005401E-2</v>
      </c>
      <c r="AO14" s="16">
        <v>5.6494613865455803E-2</v>
      </c>
      <c r="AP14" s="16"/>
      <c r="AQ14" s="16">
        <v>5.6599383124586303E-2</v>
      </c>
      <c r="AR14" s="16">
        <v>7.9301502595110096E-2</v>
      </c>
      <c r="AS14" s="16">
        <v>5.9564040498697901E-2</v>
      </c>
      <c r="AT14" s="16"/>
      <c r="AU14" s="16">
        <v>6.1908492924276297E-2</v>
      </c>
      <c r="AV14" s="16">
        <v>0.10728354177373101</v>
      </c>
      <c r="AW14" s="16"/>
      <c r="AX14" s="16">
        <v>6.3256076065939595E-2</v>
      </c>
      <c r="AY14" s="16">
        <v>0.115770356277367</v>
      </c>
      <c r="AZ14" s="16"/>
      <c r="BA14" s="16">
        <v>3.0516222803079199E-2</v>
      </c>
      <c r="BB14" s="16">
        <v>0</v>
      </c>
      <c r="BC14" s="16"/>
      <c r="BD14" s="16">
        <v>3.9351035318661298E-2</v>
      </c>
      <c r="BE14" s="16">
        <v>5.55477105218957E-2</v>
      </c>
    </row>
    <row r="15" spans="2:57" x14ac:dyDescent="0.35">
      <c r="B15" s="19" t="s">
        <v>680</v>
      </c>
      <c r="C15" s="22">
        <v>0.39615482101175598</v>
      </c>
      <c r="D15" s="22">
        <v>0.41875361120039301</v>
      </c>
      <c r="E15" s="22">
        <v>0.37857780644941702</v>
      </c>
      <c r="F15" s="22"/>
      <c r="G15" s="22">
        <v>0.37000323188095902</v>
      </c>
      <c r="H15" s="22">
        <v>0.35915945578206199</v>
      </c>
      <c r="I15" s="22">
        <v>0.38911645605636103</v>
      </c>
      <c r="J15" s="22">
        <v>0.34583844669340602</v>
      </c>
      <c r="K15" s="22">
        <v>0.43745584845864099</v>
      </c>
      <c r="L15" s="22">
        <v>0.45343033577638803</v>
      </c>
      <c r="M15" s="22"/>
      <c r="N15" s="22">
        <v>0.44184190890728497</v>
      </c>
      <c r="O15" s="22">
        <v>0.36102376093059602</v>
      </c>
      <c r="P15" s="22">
        <v>0.39539119450709298</v>
      </c>
      <c r="Q15" s="22">
        <v>0.39538552082929002</v>
      </c>
      <c r="R15" s="22"/>
      <c r="S15" s="22">
        <v>0.41190383824382998</v>
      </c>
      <c r="T15" s="22">
        <v>0.37525271704441598</v>
      </c>
      <c r="U15" s="22"/>
      <c r="V15" s="22">
        <v>0.352842245073689</v>
      </c>
      <c r="W15" s="22">
        <v>0.40981028769214001</v>
      </c>
      <c r="X15" s="22">
        <v>0.40800217044629</v>
      </c>
      <c r="Y15" s="22">
        <v>0.448298025322931</v>
      </c>
      <c r="Z15" s="22"/>
      <c r="AA15" s="22">
        <v>0.37894903232129601</v>
      </c>
      <c r="AB15" s="22">
        <v>0.36752346290832999</v>
      </c>
      <c r="AC15" s="22">
        <v>0.40342552945473298</v>
      </c>
      <c r="AD15" s="22">
        <v>0.44651511602114202</v>
      </c>
      <c r="AE15" s="22">
        <v>0.38124378952732202</v>
      </c>
      <c r="AF15" s="22">
        <v>0.45272872663373398</v>
      </c>
      <c r="AG15" s="22"/>
      <c r="AH15" s="22">
        <v>0.39362753846985199</v>
      </c>
      <c r="AI15" s="22">
        <v>0.47731835343564599</v>
      </c>
      <c r="AJ15" s="22"/>
      <c r="AK15" s="22">
        <v>0.435273873193047</v>
      </c>
      <c r="AL15" s="22">
        <v>0.46917564137832701</v>
      </c>
      <c r="AM15" s="22"/>
      <c r="AN15" s="22">
        <v>0.38789636227931201</v>
      </c>
      <c r="AO15" s="22">
        <v>0.48853702923064002</v>
      </c>
      <c r="AP15" s="22"/>
      <c r="AQ15" s="22">
        <v>0.36549681548295798</v>
      </c>
      <c r="AR15" s="22">
        <v>0.340335129402484</v>
      </c>
      <c r="AS15" s="22">
        <v>0.52754641314314199</v>
      </c>
      <c r="AT15" s="22"/>
      <c r="AU15" s="22">
        <v>0.43433724114481798</v>
      </c>
      <c r="AV15" s="22">
        <v>0.35813068276573101</v>
      </c>
      <c r="AW15" s="22"/>
      <c r="AX15" s="22">
        <v>0.40348572965544599</v>
      </c>
      <c r="AY15" s="22">
        <v>0.43440343079051702</v>
      </c>
      <c r="AZ15" s="22"/>
      <c r="BA15" s="22">
        <v>0.42317799718820398</v>
      </c>
      <c r="BB15" s="22">
        <v>0.42954595672331097</v>
      </c>
      <c r="BC15" s="22"/>
      <c r="BD15" s="22">
        <v>0.39164656165961498</v>
      </c>
      <c r="BE15" s="22">
        <v>0.44716013372816599</v>
      </c>
    </row>
    <row r="16" spans="2:57" x14ac:dyDescent="0.35">
      <c r="B16" s="19" t="s">
        <v>681</v>
      </c>
      <c r="C16" s="22">
        <v>0.25223915020401799</v>
      </c>
      <c r="D16" s="22">
        <v>0.24230573581857601</v>
      </c>
      <c r="E16" s="22">
        <v>0.25794969367792703</v>
      </c>
      <c r="F16" s="22"/>
      <c r="G16" s="22">
        <v>0.26173359950832698</v>
      </c>
      <c r="H16" s="22">
        <v>0.27962730284290299</v>
      </c>
      <c r="I16" s="22">
        <v>0.36551901445175999</v>
      </c>
      <c r="J16" s="22">
        <v>0.21382509486676099</v>
      </c>
      <c r="K16" s="22">
        <v>0.24500943821269899</v>
      </c>
      <c r="L16" s="22">
        <v>0.17060880556548599</v>
      </c>
      <c r="M16" s="22"/>
      <c r="N16" s="22">
        <v>0.22729727866201699</v>
      </c>
      <c r="O16" s="22">
        <v>0.22693095384072001</v>
      </c>
      <c r="P16" s="22">
        <v>0.261384497429475</v>
      </c>
      <c r="Q16" s="22">
        <v>0.27739129280757602</v>
      </c>
      <c r="R16" s="22"/>
      <c r="S16" s="22">
        <v>0.24050552590292501</v>
      </c>
      <c r="T16" s="22">
        <v>0.27247352785803702</v>
      </c>
      <c r="U16" s="22"/>
      <c r="V16" s="22">
        <v>0.28403795693454198</v>
      </c>
      <c r="W16" s="22">
        <v>0.218265217889551</v>
      </c>
      <c r="X16" s="22">
        <v>0.26603257267607699</v>
      </c>
      <c r="Y16" s="22">
        <v>0.26622360381452298</v>
      </c>
      <c r="Z16" s="22"/>
      <c r="AA16" s="22">
        <v>0.23227481386399601</v>
      </c>
      <c r="AB16" s="22">
        <v>0.23985234159256999</v>
      </c>
      <c r="AC16" s="22">
        <v>0.25441608128045501</v>
      </c>
      <c r="AD16" s="22">
        <v>0.25421480356536302</v>
      </c>
      <c r="AE16" s="22">
        <v>0.360178895001594</v>
      </c>
      <c r="AF16" s="22">
        <v>0.240148766799647</v>
      </c>
      <c r="AG16" s="22"/>
      <c r="AH16" s="22">
        <v>0.25186839324029803</v>
      </c>
      <c r="AI16" s="22">
        <v>0.24528383366234099</v>
      </c>
      <c r="AJ16" s="22"/>
      <c r="AK16" s="22">
        <v>0.25293711981669298</v>
      </c>
      <c r="AL16" s="22">
        <v>0.21644751360588901</v>
      </c>
      <c r="AM16" s="22"/>
      <c r="AN16" s="22">
        <v>0.26135652322716701</v>
      </c>
      <c r="AO16" s="22">
        <v>0.23474694513479699</v>
      </c>
      <c r="AP16" s="22"/>
      <c r="AQ16" s="22">
        <v>0.31156442118424399</v>
      </c>
      <c r="AR16" s="22">
        <v>0.25673888327940397</v>
      </c>
      <c r="AS16" s="22">
        <v>0.223044250128552</v>
      </c>
      <c r="AT16" s="22"/>
      <c r="AU16" s="22">
        <v>0.25431343361428599</v>
      </c>
      <c r="AV16" s="22">
        <v>0.24786452786904001</v>
      </c>
      <c r="AW16" s="22"/>
      <c r="AX16" s="22">
        <v>0.26778932537584998</v>
      </c>
      <c r="AY16" s="22">
        <v>0.164513113175904</v>
      </c>
      <c r="AZ16" s="22"/>
      <c r="BA16" s="22">
        <v>0.28011996425563501</v>
      </c>
      <c r="BB16" s="22">
        <v>0.32577039801393998</v>
      </c>
      <c r="BC16" s="22"/>
      <c r="BD16" s="22">
        <v>0.31508920269417701</v>
      </c>
      <c r="BE16" s="22">
        <v>0.23205942997236301</v>
      </c>
    </row>
    <row r="17" spans="2:57" x14ac:dyDescent="0.35">
      <c r="B17" s="19" t="s">
        <v>96</v>
      </c>
      <c r="C17" s="23">
        <v>0.14391567080773801</v>
      </c>
      <c r="D17" s="23">
        <v>0.176447875381817</v>
      </c>
      <c r="E17" s="23">
        <v>0.12062811277149001</v>
      </c>
      <c r="F17" s="23"/>
      <c r="G17" s="23">
        <v>0.108269632372632</v>
      </c>
      <c r="H17" s="23">
        <v>7.9532152939158801E-2</v>
      </c>
      <c r="I17" s="23">
        <v>2.3597441604600901E-2</v>
      </c>
      <c r="J17" s="23">
        <v>0.132013351826645</v>
      </c>
      <c r="K17" s="23">
        <v>0.192446410245942</v>
      </c>
      <c r="L17" s="23">
        <v>0.28282153021090201</v>
      </c>
      <c r="M17" s="23"/>
      <c r="N17" s="23">
        <v>0.21454463024526799</v>
      </c>
      <c r="O17" s="23">
        <v>0.134092807089876</v>
      </c>
      <c r="P17" s="23">
        <v>0.134006697077618</v>
      </c>
      <c r="Q17" s="23">
        <v>0.117994228021714</v>
      </c>
      <c r="R17" s="23"/>
      <c r="S17" s="23">
        <v>0.171398312340905</v>
      </c>
      <c r="T17" s="23">
        <v>0.10277918918638</v>
      </c>
      <c r="U17" s="23"/>
      <c r="V17" s="23">
        <v>6.8804288139147005E-2</v>
      </c>
      <c r="W17" s="23">
        <v>0.19154506980258901</v>
      </c>
      <c r="X17" s="23">
        <v>0.14196959777021301</v>
      </c>
      <c r="Y17" s="23">
        <v>0.182074421508408</v>
      </c>
      <c r="Z17" s="23"/>
      <c r="AA17" s="23">
        <v>0.1466742184573</v>
      </c>
      <c r="AB17" s="23">
        <v>0.12767112131576</v>
      </c>
      <c r="AC17" s="23">
        <v>0.149009448174278</v>
      </c>
      <c r="AD17" s="23">
        <v>0.192300312455779</v>
      </c>
      <c r="AE17" s="23">
        <v>2.1064894525727799E-2</v>
      </c>
      <c r="AF17" s="23">
        <v>0.21257995983408701</v>
      </c>
      <c r="AG17" s="23"/>
      <c r="AH17" s="23">
        <v>0.14175914522955399</v>
      </c>
      <c r="AI17" s="23">
        <v>0.232034519773306</v>
      </c>
      <c r="AJ17" s="23"/>
      <c r="AK17" s="23">
        <v>0.18233675337635499</v>
      </c>
      <c r="AL17" s="23">
        <v>0.25272812777243803</v>
      </c>
      <c r="AM17" s="23"/>
      <c r="AN17" s="23">
        <v>0.126539839052145</v>
      </c>
      <c r="AO17" s="23">
        <v>0.25379008409584403</v>
      </c>
      <c r="AP17" s="23"/>
      <c r="AQ17" s="23">
        <v>5.3932394298713798E-2</v>
      </c>
      <c r="AR17" s="23">
        <v>8.3596246123080004E-2</v>
      </c>
      <c r="AS17" s="23">
        <v>0.30450216301458899</v>
      </c>
      <c r="AT17" s="23"/>
      <c r="AU17" s="23">
        <v>0.18002380753053199</v>
      </c>
      <c r="AV17" s="23">
        <v>0.110266154896691</v>
      </c>
      <c r="AW17" s="23"/>
      <c r="AX17" s="23">
        <v>0.13569640427959601</v>
      </c>
      <c r="AY17" s="23">
        <v>0.26989031761461202</v>
      </c>
      <c r="AZ17" s="23"/>
      <c r="BA17" s="23">
        <v>0.143058032932569</v>
      </c>
      <c r="BB17" s="23">
        <v>0.103775558709371</v>
      </c>
      <c r="BC17" s="23"/>
      <c r="BD17" s="23">
        <v>7.6557358965438096E-2</v>
      </c>
      <c r="BE17" s="23">
        <v>0.21510070375580201</v>
      </c>
    </row>
    <row r="18" spans="2:57" x14ac:dyDescent="0.35">
      <c r="B18" s="21"/>
    </row>
    <row r="19" spans="2:57" x14ac:dyDescent="0.35">
      <c r="B19" t="s">
        <v>874</v>
      </c>
    </row>
    <row r="20" spans="2:57" x14ac:dyDescent="0.35">
      <c r="B20" t="s">
        <v>526</v>
      </c>
    </row>
    <row r="22" spans="2:57" x14ac:dyDescent="0.35">
      <c r="B22"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1-000000000000}">
  <dimension ref="B2:B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724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675</v>
      </c>
      <c r="C9" s="16">
        <v>0.20396131466074199</v>
      </c>
      <c r="D9" s="16">
        <v>0.22378437932147799</v>
      </c>
      <c r="E9" s="16">
        <v>0.187152318695116</v>
      </c>
      <c r="F9" s="16"/>
      <c r="G9" s="16">
        <v>0.15143366304657699</v>
      </c>
      <c r="H9" s="16">
        <v>0.17583761188317901</v>
      </c>
      <c r="I9" s="16">
        <v>0.16783638672059301</v>
      </c>
      <c r="J9" s="16">
        <v>0.18314397417412601</v>
      </c>
      <c r="K9" s="16">
        <v>0.29967326040089698</v>
      </c>
      <c r="L9" s="16">
        <v>0.226316756264313</v>
      </c>
      <c r="M9" s="16"/>
      <c r="N9" s="16">
        <v>0.225618779145312</v>
      </c>
      <c r="O9" s="16">
        <v>0.13428246493541601</v>
      </c>
      <c r="P9" s="16">
        <v>0.21209307463807001</v>
      </c>
      <c r="Q9" s="16">
        <v>0.23614334020758099</v>
      </c>
      <c r="R9" s="16"/>
      <c r="S9" s="16">
        <v>0.218950475003067</v>
      </c>
      <c r="T9" s="16">
        <v>0.18336574904044101</v>
      </c>
      <c r="U9" s="16"/>
      <c r="V9" s="16">
        <v>0.19938590381215601</v>
      </c>
      <c r="W9" s="16">
        <v>0.19484209483208101</v>
      </c>
      <c r="X9" s="16">
        <v>0.19694919076446399</v>
      </c>
      <c r="Y9" s="16">
        <v>0.35781909239166898</v>
      </c>
      <c r="Z9" s="16"/>
      <c r="AA9" s="16">
        <v>0.186354725167278</v>
      </c>
      <c r="AB9" s="16">
        <v>0.22212535372112999</v>
      </c>
      <c r="AC9" s="16">
        <v>0.236606023694581</v>
      </c>
      <c r="AD9" s="16">
        <v>0.20614064112495001</v>
      </c>
      <c r="AE9" s="16">
        <v>0.15350274195343799</v>
      </c>
      <c r="AF9" s="16">
        <v>0.349866067344967</v>
      </c>
      <c r="AG9" s="16"/>
      <c r="AH9" s="16">
        <v>0.175499168835934</v>
      </c>
      <c r="AI9" s="16">
        <v>0.283954116811655</v>
      </c>
      <c r="AJ9" s="16"/>
      <c r="AK9" s="16">
        <v>0.16458533785770901</v>
      </c>
      <c r="AL9" s="16">
        <v>0.276335238812009</v>
      </c>
      <c r="AM9" s="16"/>
      <c r="AN9" s="16">
        <v>0.15513611299885</v>
      </c>
      <c r="AO9" s="16">
        <v>0.27274301271995699</v>
      </c>
      <c r="AP9" s="16"/>
      <c r="AQ9" s="16">
        <v>0.156669250406301</v>
      </c>
      <c r="AR9" s="16">
        <v>0.195054476925623</v>
      </c>
      <c r="AS9" s="16">
        <v>0.25406471783172102</v>
      </c>
      <c r="AT9" s="16"/>
      <c r="AU9" s="16">
        <v>0.225095855072273</v>
      </c>
      <c r="AV9" s="16">
        <v>0.18264667765449599</v>
      </c>
      <c r="AW9" s="16"/>
      <c r="AX9" s="16">
        <v>0.20346369356049501</v>
      </c>
      <c r="AY9" s="16">
        <v>0.23939452531931299</v>
      </c>
      <c r="AZ9" s="16"/>
      <c r="BA9" s="16">
        <v>0.19197859860580299</v>
      </c>
      <c r="BB9" s="16">
        <v>0.148640249106572</v>
      </c>
      <c r="BC9" s="16"/>
      <c r="BD9" s="16">
        <v>0.195346777487516</v>
      </c>
      <c r="BE9" s="16">
        <v>0.22156323625385899</v>
      </c>
    </row>
    <row r="10" spans="2:57" x14ac:dyDescent="0.35">
      <c r="B10" s="19" t="s">
        <v>676</v>
      </c>
      <c r="C10" s="16">
        <v>0.20104139970926799</v>
      </c>
      <c r="D10" s="16">
        <v>0.21845546720327899</v>
      </c>
      <c r="E10" s="16">
        <v>0.18521270121595901</v>
      </c>
      <c r="F10" s="16"/>
      <c r="G10" s="16">
        <v>0.15720467616313399</v>
      </c>
      <c r="H10" s="16">
        <v>0.193405754025023</v>
      </c>
      <c r="I10" s="16">
        <v>0.23306517084054201</v>
      </c>
      <c r="J10" s="16">
        <v>0.18209906991120201</v>
      </c>
      <c r="K10" s="16">
        <v>0.15417328937855099</v>
      </c>
      <c r="L10" s="16">
        <v>0.259328290000782</v>
      </c>
      <c r="M10" s="16"/>
      <c r="N10" s="16">
        <v>0.20867310153330601</v>
      </c>
      <c r="O10" s="16">
        <v>0.23148194655690499</v>
      </c>
      <c r="P10" s="16">
        <v>0.204275581350473</v>
      </c>
      <c r="Q10" s="16">
        <v>0.16388435907600099</v>
      </c>
      <c r="R10" s="16"/>
      <c r="S10" s="16">
        <v>0.199424639188194</v>
      </c>
      <c r="T10" s="16">
        <v>0.205489499956889</v>
      </c>
      <c r="U10" s="16"/>
      <c r="V10" s="16">
        <v>0.156381069076895</v>
      </c>
      <c r="W10" s="16">
        <v>0.19855952190457701</v>
      </c>
      <c r="X10" s="16">
        <v>0.242084187134427</v>
      </c>
      <c r="Y10" s="16">
        <v>0.19949349045063899</v>
      </c>
      <c r="Z10" s="16"/>
      <c r="AA10" s="16">
        <v>0.159324338271288</v>
      </c>
      <c r="AB10" s="16">
        <v>0.179650532996836</v>
      </c>
      <c r="AC10" s="16">
        <v>0.219803603097453</v>
      </c>
      <c r="AD10" s="16">
        <v>0.261334279529017</v>
      </c>
      <c r="AE10" s="16">
        <v>0.25322137454918098</v>
      </c>
      <c r="AF10" s="16">
        <v>0.22354936786952501</v>
      </c>
      <c r="AG10" s="16"/>
      <c r="AH10" s="16">
        <v>0.23466229376384401</v>
      </c>
      <c r="AI10" s="16">
        <v>0.19129617794870299</v>
      </c>
      <c r="AJ10" s="16"/>
      <c r="AK10" s="16">
        <v>0.25204743230269999</v>
      </c>
      <c r="AL10" s="16">
        <v>0.18916423318190601</v>
      </c>
      <c r="AM10" s="16"/>
      <c r="AN10" s="16">
        <v>0.243951731291912</v>
      </c>
      <c r="AO10" s="16">
        <v>0.20163746904291599</v>
      </c>
      <c r="AP10" s="16"/>
      <c r="AQ10" s="16">
        <v>0.19535293819896299</v>
      </c>
      <c r="AR10" s="16">
        <v>0.19272622996651101</v>
      </c>
      <c r="AS10" s="16">
        <v>0.24148277303004101</v>
      </c>
      <c r="AT10" s="16"/>
      <c r="AU10" s="16">
        <v>0.239382409119649</v>
      </c>
      <c r="AV10" s="16">
        <v>0.15942025451907599</v>
      </c>
      <c r="AW10" s="16"/>
      <c r="AX10" s="16">
        <v>0.202414885897991</v>
      </c>
      <c r="AY10" s="16">
        <v>0.21840411223155901</v>
      </c>
      <c r="AZ10" s="16"/>
      <c r="BA10" s="16">
        <v>0.237449838761602</v>
      </c>
      <c r="BB10" s="16">
        <v>0.20517842394125901</v>
      </c>
      <c r="BC10" s="16"/>
      <c r="BD10" s="16">
        <v>0.23295721672595299</v>
      </c>
      <c r="BE10" s="16">
        <v>0.206169679796609</v>
      </c>
    </row>
    <row r="11" spans="2:57" x14ac:dyDescent="0.35">
      <c r="B11" s="19" t="s">
        <v>677</v>
      </c>
      <c r="C11" s="16">
        <v>0.23622381249114599</v>
      </c>
      <c r="D11" s="16">
        <v>0.21250135744020501</v>
      </c>
      <c r="E11" s="16">
        <v>0.260993617495345</v>
      </c>
      <c r="F11" s="16"/>
      <c r="G11" s="16">
        <v>0.22947080586823701</v>
      </c>
      <c r="H11" s="16">
        <v>0.26050028348801502</v>
      </c>
      <c r="I11" s="16">
        <v>0.25567858170861801</v>
      </c>
      <c r="J11" s="16">
        <v>0.28460168114822199</v>
      </c>
      <c r="K11" s="16">
        <v>0.22847727074015101</v>
      </c>
      <c r="L11" s="16">
        <v>0.17409947311121701</v>
      </c>
      <c r="M11" s="16"/>
      <c r="N11" s="16">
        <v>0.25492107614790299</v>
      </c>
      <c r="O11" s="16">
        <v>0.28486076583912501</v>
      </c>
      <c r="P11" s="16">
        <v>0.21194070183657199</v>
      </c>
      <c r="Q11" s="16">
        <v>0.219521447291182</v>
      </c>
      <c r="R11" s="16"/>
      <c r="S11" s="16">
        <v>0.221472624405506</v>
      </c>
      <c r="T11" s="16">
        <v>0.25747648863237599</v>
      </c>
      <c r="U11" s="16"/>
      <c r="V11" s="16">
        <v>0.236560939880439</v>
      </c>
      <c r="W11" s="16">
        <v>0.24830936318608099</v>
      </c>
      <c r="X11" s="16">
        <v>0.23413088134206</v>
      </c>
      <c r="Y11" s="16">
        <v>0.144093693712292</v>
      </c>
      <c r="Z11" s="16"/>
      <c r="AA11" s="16">
        <v>0.24575447919760501</v>
      </c>
      <c r="AB11" s="16">
        <v>0.285778883889443</v>
      </c>
      <c r="AC11" s="16">
        <v>0.24866971962386999</v>
      </c>
      <c r="AD11" s="16">
        <v>0.20324610965651799</v>
      </c>
      <c r="AE11" s="16">
        <v>0.168982647609594</v>
      </c>
      <c r="AF11" s="16">
        <v>0.21241695342005701</v>
      </c>
      <c r="AG11" s="16"/>
      <c r="AH11" s="16">
        <v>0.27754597478889498</v>
      </c>
      <c r="AI11" s="16">
        <v>0.18352673442569201</v>
      </c>
      <c r="AJ11" s="16"/>
      <c r="AK11" s="16">
        <v>0.26814106728737902</v>
      </c>
      <c r="AL11" s="16">
        <v>0.21019416176429101</v>
      </c>
      <c r="AM11" s="16"/>
      <c r="AN11" s="16">
        <v>0.27403435250187802</v>
      </c>
      <c r="AO11" s="16">
        <v>0.18725612862404101</v>
      </c>
      <c r="AP11" s="16"/>
      <c r="AQ11" s="16">
        <v>0.26104240995455802</v>
      </c>
      <c r="AR11" s="16">
        <v>0.26414750295213202</v>
      </c>
      <c r="AS11" s="16">
        <v>0.17075500753641701</v>
      </c>
      <c r="AT11" s="16"/>
      <c r="AU11" s="16">
        <v>0.21738413876403301</v>
      </c>
      <c r="AV11" s="16">
        <v>0.25490583907548298</v>
      </c>
      <c r="AW11" s="16"/>
      <c r="AX11" s="16">
        <v>0.242426685454187</v>
      </c>
      <c r="AY11" s="16">
        <v>0.205854270372131</v>
      </c>
      <c r="AZ11" s="16"/>
      <c r="BA11" s="16">
        <v>0.26424761616542702</v>
      </c>
      <c r="BB11" s="16">
        <v>0.242366362860782</v>
      </c>
      <c r="BC11" s="16"/>
      <c r="BD11" s="16">
        <v>0.215107477803544</v>
      </c>
      <c r="BE11" s="16">
        <v>0.25752247147979102</v>
      </c>
    </row>
    <row r="12" spans="2:57" x14ac:dyDescent="0.35">
      <c r="B12" s="19" t="s">
        <v>678</v>
      </c>
      <c r="C12" s="16">
        <v>0.175380902623337</v>
      </c>
      <c r="D12" s="16">
        <v>0.181435486474296</v>
      </c>
      <c r="E12" s="16">
        <v>0.167435289702553</v>
      </c>
      <c r="F12" s="16"/>
      <c r="G12" s="16">
        <v>0.20328317351762501</v>
      </c>
      <c r="H12" s="16">
        <v>0.149496141518739</v>
      </c>
      <c r="I12" s="16">
        <v>0.18068758140746799</v>
      </c>
      <c r="J12" s="16">
        <v>0.181169067752466</v>
      </c>
      <c r="K12" s="16">
        <v>0.174849129316138</v>
      </c>
      <c r="L12" s="16">
        <v>0.17302680524442501</v>
      </c>
      <c r="M12" s="16"/>
      <c r="N12" s="16">
        <v>0.18968833700454099</v>
      </c>
      <c r="O12" s="16">
        <v>0.19486051391513501</v>
      </c>
      <c r="P12" s="16">
        <v>0.17615635855252701</v>
      </c>
      <c r="Q12" s="16">
        <v>0.14695809714298</v>
      </c>
      <c r="R12" s="16"/>
      <c r="S12" s="16">
        <v>0.18094231059192101</v>
      </c>
      <c r="T12" s="16">
        <v>0.168734717997154</v>
      </c>
      <c r="U12" s="16"/>
      <c r="V12" s="16">
        <v>0.15772013259419901</v>
      </c>
      <c r="W12" s="16">
        <v>0.17784228727895099</v>
      </c>
      <c r="X12" s="16">
        <v>0.19054038300725301</v>
      </c>
      <c r="Y12" s="16">
        <v>0.152352191948052</v>
      </c>
      <c r="Z12" s="16"/>
      <c r="AA12" s="16">
        <v>0.153330657834885</v>
      </c>
      <c r="AB12" s="16">
        <v>0.16444372364836701</v>
      </c>
      <c r="AC12" s="16">
        <v>0.129366035512091</v>
      </c>
      <c r="AD12" s="16">
        <v>0.215737626859591</v>
      </c>
      <c r="AE12" s="16">
        <v>0.25666160104626401</v>
      </c>
      <c r="AF12" s="16">
        <v>0.14723923078666501</v>
      </c>
      <c r="AG12" s="16"/>
      <c r="AH12" s="16">
        <v>0.17919896539552899</v>
      </c>
      <c r="AI12" s="16">
        <v>0.143317489523129</v>
      </c>
      <c r="AJ12" s="16"/>
      <c r="AK12" s="16">
        <v>0.16202732168099801</v>
      </c>
      <c r="AL12" s="16">
        <v>0.15595507637237099</v>
      </c>
      <c r="AM12" s="16"/>
      <c r="AN12" s="16">
        <v>0.18534307483956899</v>
      </c>
      <c r="AO12" s="16">
        <v>0.161203576484028</v>
      </c>
      <c r="AP12" s="16"/>
      <c r="AQ12" s="16">
        <v>0.22998923339013999</v>
      </c>
      <c r="AR12" s="16">
        <v>0.18231617786518201</v>
      </c>
      <c r="AS12" s="16">
        <v>0.149492651230833</v>
      </c>
      <c r="AT12" s="16"/>
      <c r="AU12" s="16">
        <v>0.171109978045209</v>
      </c>
      <c r="AV12" s="16">
        <v>0.18347405727732799</v>
      </c>
      <c r="AW12" s="16"/>
      <c r="AX12" s="16">
        <v>0.18430081902405701</v>
      </c>
      <c r="AY12" s="16">
        <v>0.15458158564216601</v>
      </c>
      <c r="AZ12" s="16"/>
      <c r="BA12" s="16">
        <v>0.17646840640095701</v>
      </c>
      <c r="BB12" s="16">
        <v>0.19675260287107599</v>
      </c>
      <c r="BC12" s="16"/>
      <c r="BD12" s="16">
        <v>0.201187791493353</v>
      </c>
      <c r="BE12" s="16">
        <v>0.18153217561207399</v>
      </c>
    </row>
    <row r="13" spans="2:57" x14ac:dyDescent="0.35">
      <c r="B13" s="19" t="s">
        <v>679</v>
      </c>
      <c r="C13" s="16">
        <v>0.101271891521204</v>
      </c>
      <c r="D13" s="16">
        <v>9.9438800772421204E-2</v>
      </c>
      <c r="E13" s="16">
        <v>0.101750642405584</v>
      </c>
      <c r="F13" s="16"/>
      <c r="G13" s="16">
        <v>0.17365977157401499</v>
      </c>
      <c r="H13" s="16">
        <v>0.106797483733933</v>
      </c>
      <c r="I13" s="16">
        <v>0.129185418393644</v>
      </c>
      <c r="J13" s="16">
        <v>8.0867371572898195E-2</v>
      </c>
      <c r="K13" s="16">
        <v>8.7176678652857706E-2</v>
      </c>
      <c r="L13" s="16">
        <v>5.9651458602653001E-2</v>
      </c>
      <c r="M13" s="16"/>
      <c r="N13" s="16">
        <v>6.0909069351655201E-2</v>
      </c>
      <c r="O13" s="16">
        <v>9.0216098005960907E-2</v>
      </c>
      <c r="P13" s="16">
        <v>9.9999180868952903E-2</v>
      </c>
      <c r="Q13" s="16">
        <v>0.14174640316963599</v>
      </c>
      <c r="R13" s="16"/>
      <c r="S13" s="16">
        <v>9.6394009836908601E-2</v>
      </c>
      <c r="T13" s="16">
        <v>0.10856994535296501</v>
      </c>
      <c r="U13" s="16"/>
      <c r="V13" s="16">
        <v>0.11545698418677899</v>
      </c>
      <c r="W13" s="16">
        <v>0.100009565335456</v>
      </c>
      <c r="X13" s="16">
        <v>9.6128803626471707E-2</v>
      </c>
      <c r="Y13" s="16">
        <v>6.5118899029126001E-2</v>
      </c>
      <c r="Z13" s="16"/>
      <c r="AA13" s="16">
        <v>0.117173106216006</v>
      </c>
      <c r="AB13" s="16">
        <v>8.5458053837417697E-2</v>
      </c>
      <c r="AC13" s="16">
        <v>0.12790802425286299</v>
      </c>
      <c r="AD13" s="16">
        <v>7.1896263012033501E-2</v>
      </c>
      <c r="AE13" s="16">
        <v>0.116179134092197</v>
      </c>
      <c r="AF13" s="16">
        <v>6.6928380578786903E-2</v>
      </c>
      <c r="AG13" s="16"/>
      <c r="AH13" s="16">
        <v>8.7651538916834207E-2</v>
      </c>
      <c r="AI13" s="16">
        <v>0.124306596919483</v>
      </c>
      <c r="AJ13" s="16"/>
      <c r="AK13" s="16">
        <v>0.112710932273824</v>
      </c>
      <c r="AL13" s="16">
        <v>0.100372359665807</v>
      </c>
      <c r="AM13" s="16"/>
      <c r="AN13" s="16">
        <v>9.7583602886749998E-2</v>
      </c>
      <c r="AO13" s="16">
        <v>0.109950905287238</v>
      </c>
      <c r="AP13" s="16"/>
      <c r="AQ13" s="16">
        <v>0.112218716613431</v>
      </c>
      <c r="AR13" s="16">
        <v>8.7268858201753799E-2</v>
      </c>
      <c r="AS13" s="16">
        <v>0.13006301071302701</v>
      </c>
      <c r="AT13" s="16"/>
      <c r="AU13" s="16">
        <v>9.6751102885604096E-2</v>
      </c>
      <c r="AV13" s="16">
        <v>0.10836386232888</v>
      </c>
      <c r="AW13" s="16"/>
      <c r="AX13" s="16">
        <v>0.11091792713194</v>
      </c>
      <c r="AY13" s="16">
        <v>5.2357367776827798E-2</v>
      </c>
      <c r="AZ13" s="16"/>
      <c r="BA13" s="16">
        <v>0.114467029475948</v>
      </c>
      <c r="BB13" s="16">
        <v>0.17116671303945799</v>
      </c>
      <c r="BC13" s="16"/>
      <c r="BD13" s="16">
        <v>0.125569683386241</v>
      </c>
      <c r="BE13" s="16">
        <v>8.9932603226834995E-2</v>
      </c>
    </row>
    <row r="14" spans="2:57" x14ac:dyDescent="0.35">
      <c r="B14" s="19" t="s">
        <v>110</v>
      </c>
      <c r="C14" s="16">
        <v>8.21206789943036E-2</v>
      </c>
      <c r="D14" s="16">
        <v>6.438450878832E-2</v>
      </c>
      <c r="E14" s="16">
        <v>9.7455430485442598E-2</v>
      </c>
      <c r="F14" s="16"/>
      <c r="G14" s="16">
        <v>8.4947909830410701E-2</v>
      </c>
      <c r="H14" s="16">
        <v>0.113962725351111</v>
      </c>
      <c r="I14" s="16">
        <v>3.3546860929135801E-2</v>
      </c>
      <c r="J14" s="16">
        <v>8.8118835441086396E-2</v>
      </c>
      <c r="K14" s="16">
        <v>5.56503715114057E-2</v>
      </c>
      <c r="L14" s="16">
        <v>0.107577216776609</v>
      </c>
      <c r="M14" s="16"/>
      <c r="N14" s="16">
        <v>6.01896368172836E-2</v>
      </c>
      <c r="O14" s="16">
        <v>6.4298210747458007E-2</v>
      </c>
      <c r="P14" s="16">
        <v>9.5535102753405196E-2</v>
      </c>
      <c r="Q14" s="16">
        <v>9.1746353112620097E-2</v>
      </c>
      <c r="R14" s="16"/>
      <c r="S14" s="16">
        <v>8.2815940974403202E-2</v>
      </c>
      <c r="T14" s="16">
        <v>7.6363599020175796E-2</v>
      </c>
      <c r="U14" s="16"/>
      <c r="V14" s="16">
        <v>0.13449497044953199</v>
      </c>
      <c r="W14" s="16">
        <v>8.0437167462854703E-2</v>
      </c>
      <c r="X14" s="16">
        <v>4.0166554125324001E-2</v>
      </c>
      <c r="Y14" s="16">
        <v>8.1122632468223294E-2</v>
      </c>
      <c r="Z14" s="16"/>
      <c r="AA14" s="16">
        <v>0.138062693312937</v>
      </c>
      <c r="AB14" s="16">
        <v>6.2543451906806699E-2</v>
      </c>
      <c r="AC14" s="16">
        <v>3.7646593819141601E-2</v>
      </c>
      <c r="AD14" s="16">
        <v>4.1645079817890597E-2</v>
      </c>
      <c r="AE14" s="16">
        <v>5.1452500749326502E-2</v>
      </c>
      <c r="AF14" s="16">
        <v>0</v>
      </c>
      <c r="AG14" s="16"/>
      <c r="AH14" s="16">
        <v>4.5442058298963597E-2</v>
      </c>
      <c r="AI14" s="16">
        <v>7.3598884371337603E-2</v>
      </c>
      <c r="AJ14" s="16"/>
      <c r="AK14" s="16">
        <v>4.0487908597390203E-2</v>
      </c>
      <c r="AL14" s="16">
        <v>6.7978930203614896E-2</v>
      </c>
      <c r="AM14" s="16"/>
      <c r="AN14" s="16">
        <v>4.39511254810405E-2</v>
      </c>
      <c r="AO14" s="16">
        <v>6.7208907841820806E-2</v>
      </c>
      <c r="AP14" s="16"/>
      <c r="AQ14" s="16">
        <v>4.47274514366078E-2</v>
      </c>
      <c r="AR14" s="16">
        <v>7.8486754088798197E-2</v>
      </c>
      <c r="AS14" s="16">
        <v>5.4141839657961301E-2</v>
      </c>
      <c r="AT14" s="16"/>
      <c r="AU14" s="16">
        <v>5.0276516113231501E-2</v>
      </c>
      <c r="AV14" s="16">
        <v>0.111189309144737</v>
      </c>
      <c r="AW14" s="16"/>
      <c r="AX14" s="16">
        <v>5.6475988931331503E-2</v>
      </c>
      <c r="AY14" s="16">
        <v>0.12940813865800299</v>
      </c>
      <c r="AZ14" s="16"/>
      <c r="BA14" s="16">
        <v>1.5388510590263801E-2</v>
      </c>
      <c r="BB14" s="16">
        <v>3.5895648180853099E-2</v>
      </c>
      <c r="BC14" s="16"/>
      <c r="BD14" s="16">
        <v>2.98310531033921E-2</v>
      </c>
      <c r="BE14" s="16">
        <v>4.3279833630832501E-2</v>
      </c>
    </row>
    <row r="15" spans="2:57" x14ac:dyDescent="0.35">
      <c r="B15" s="19" t="s">
        <v>680</v>
      </c>
      <c r="C15" s="22">
        <v>0.40500271437001001</v>
      </c>
      <c r="D15" s="22">
        <v>0.44223984652475701</v>
      </c>
      <c r="E15" s="22">
        <v>0.37236501991107501</v>
      </c>
      <c r="F15" s="22"/>
      <c r="G15" s="22">
        <v>0.30863833920971101</v>
      </c>
      <c r="H15" s="22">
        <v>0.369243365908202</v>
      </c>
      <c r="I15" s="22">
        <v>0.40090155756113499</v>
      </c>
      <c r="J15" s="22">
        <v>0.36524304408532798</v>
      </c>
      <c r="K15" s="22">
        <v>0.45384654977944699</v>
      </c>
      <c r="L15" s="22">
        <v>0.48564504626509603</v>
      </c>
      <c r="M15" s="22"/>
      <c r="N15" s="22">
        <v>0.43429188067861801</v>
      </c>
      <c r="O15" s="22">
        <v>0.36576441149231997</v>
      </c>
      <c r="P15" s="22">
        <v>0.416368655988543</v>
      </c>
      <c r="Q15" s="22">
        <v>0.40002769928358101</v>
      </c>
      <c r="R15" s="22"/>
      <c r="S15" s="22">
        <v>0.418375114191262</v>
      </c>
      <c r="T15" s="22">
        <v>0.38885524899732898</v>
      </c>
      <c r="U15" s="22"/>
      <c r="V15" s="22">
        <v>0.35576697288905101</v>
      </c>
      <c r="W15" s="22">
        <v>0.39340161673665802</v>
      </c>
      <c r="X15" s="22">
        <v>0.43903337789889102</v>
      </c>
      <c r="Y15" s="22">
        <v>0.557312582842307</v>
      </c>
      <c r="Z15" s="22"/>
      <c r="AA15" s="22">
        <v>0.34567906343856603</v>
      </c>
      <c r="AB15" s="22">
        <v>0.40177588671796599</v>
      </c>
      <c r="AC15" s="22">
        <v>0.45640962679203401</v>
      </c>
      <c r="AD15" s="22">
        <v>0.46747492065396701</v>
      </c>
      <c r="AE15" s="22">
        <v>0.40672411650261903</v>
      </c>
      <c r="AF15" s="22">
        <v>0.57341543521449201</v>
      </c>
      <c r="AG15" s="22"/>
      <c r="AH15" s="22">
        <v>0.41016146259977798</v>
      </c>
      <c r="AI15" s="22">
        <v>0.47525029476035802</v>
      </c>
      <c r="AJ15" s="22"/>
      <c r="AK15" s="22">
        <v>0.41663277016040901</v>
      </c>
      <c r="AL15" s="22">
        <v>0.465499471993915</v>
      </c>
      <c r="AM15" s="22"/>
      <c r="AN15" s="22">
        <v>0.39908784429076299</v>
      </c>
      <c r="AO15" s="22">
        <v>0.47438048176287301</v>
      </c>
      <c r="AP15" s="22"/>
      <c r="AQ15" s="22">
        <v>0.35202218860526402</v>
      </c>
      <c r="AR15" s="22">
        <v>0.38778070689213401</v>
      </c>
      <c r="AS15" s="22">
        <v>0.49554749086176197</v>
      </c>
      <c r="AT15" s="22"/>
      <c r="AU15" s="22">
        <v>0.46447826419192201</v>
      </c>
      <c r="AV15" s="22">
        <v>0.34206693217357198</v>
      </c>
      <c r="AW15" s="22"/>
      <c r="AX15" s="22">
        <v>0.40587857945848499</v>
      </c>
      <c r="AY15" s="22">
        <v>0.45779863755087202</v>
      </c>
      <c r="AZ15" s="22"/>
      <c r="BA15" s="22">
        <v>0.42942843736740499</v>
      </c>
      <c r="BB15" s="22">
        <v>0.35381867304783099</v>
      </c>
      <c r="BC15" s="22"/>
      <c r="BD15" s="22">
        <v>0.42830399421346899</v>
      </c>
      <c r="BE15" s="22">
        <v>0.42773291605046698</v>
      </c>
    </row>
    <row r="16" spans="2:57" x14ac:dyDescent="0.35">
      <c r="B16" s="19" t="s">
        <v>681</v>
      </c>
      <c r="C16" s="22">
        <v>0.27665279414454103</v>
      </c>
      <c r="D16" s="22">
        <v>0.28087428724671798</v>
      </c>
      <c r="E16" s="22">
        <v>0.26918593210813702</v>
      </c>
      <c r="F16" s="22"/>
      <c r="G16" s="22">
        <v>0.376942945091641</v>
      </c>
      <c r="H16" s="22">
        <v>0.25629362525267102</v>
      </c>
      <c r="I16" s="22">
        <v>0.30987299980111199</v>
      </c>
      <c r="J16" s="22">
        <v>0.26203643932536402</v>
      </c>
      <c r="K16" s="22">
        <v>0.26202580796899599</v>
      </c>
      <c r="L16" s="22">
        <v>0.23267826384707799</v>
      </c>
      <c r="M16" s="22"/>
      <c r="N16" s="22">
        <v>0.25059740635619598</v>
      </c>
      <c r="O16" s="22">
        <v>0.28507661192109601</v>
      </c>
      <c r="P16" s="22">
        <v>0.27615553942148002</v>
      </c>
      <c r="Q16" s="22">
        <v>0.28870450031261602</v>
      </c>
      <c r="R16" s="22"/>
      <c r="S16" s="22">
        <v>0.277336320428829</v>
      </c>
      <c r="T16" s="22">
        <v>0.277304663350119</v>
      </c>
      <c r="U16" s="22"/>
      <c r="V16" s="22">
        <v>0.273177116780978</v>
      </c>
      <c r="W16" s="22">
        <v>0.27785185261440698</v>
      </c>
      <c r="X16" s="22">
        <v>0.28666918663372498</v>
      </c>
      <c r="Y16" s="22">
        <v>0.21747109097717801</v>
      </c>
      <c r="Z16" s="22"/>
      <c r="AA16" s="22">
        <v>0.27050376405089199</v>
      </c>
      <c r="AB16" s="22">
        <v>0.24990177748578499</v>
      </c>
      <c r="AC16" s="22">
        <v>0.25727405976495399</v>
      </c>
      <c r="AD16" s="22">
        <v>0.28763388987162403</v>
      </c>
      <c r="AE16" s="22">
        <v>0.372840735138461</v>
      </c>
      <c r="AF16" s="22">
        <v>0.21416761136545201</v>
      </c>
      <c r="AG16" s="22"/>
      <c r="AH16" s="22">
        <v>0.26685050431236301</v>
      </c>
      <c r="AI16" s="22">
        <v>0.26762408644261199</v>
      </c>
      <c r="AJ16" s="22"/>
      <c r="AK16" s="22">
        <v>0.27473825395482199</v>
      </c>
      <c r="AL16" s="22">
        <v>0.25632743603817898</v>
      </c>
      <c r="AM16" s="22"/>
      <c r="AN16" s="22">
        <v>0.28292667772631902</v>
      </c>
      <c r="AO16" s="22">
        <v>0.271154481771265</v>
      </c>
      <c r="AP16" s="22"/>
      <c r="AQ16" s="22">
        <v>0.34220795000357102</v>
      </c>
      <c r="AR16" s="22">
        <v>0.26958503606693601</v>
      </c>
      <c r="AS16" s="22">
        <v>0.27955566194386</v>
      </c>
      <c r="AT16" s="22"/>
      <c r="AU16" s="22">
        <v>0.26786108093081301</v>
      </c>
      <c r="AV16" s="22">
        <v>0.29183791960620897</v>
      </c>
      <c r="AW16" s="22"/>
      <c r="AX16" s="22">
        <v>0.29521874615599603</v>
      </c>
      <c r="AY16" s="22">
        <v>0.20693895341899399</v>
      </c>
      <c r="AZ16" s="22"/>
      <c r="BA16" s="22">
        <v>0.29093543587690501</v>
      </c>
      <c r="BB16" s="22">
        <v>0.36791931591053401</v>
      </c>
      <c r="BC16" s="22"/>
      <c r="BD16" s="22">
        <v>0.326757474879595</v>
      </c>
      <c r="BE16" s="22">
        <v>0.27146477883890902</v>
      </c>
    </row>
    <row r="17" spans="2:57" x14ac:dyDescent="0.35">
      <c r="B17" s="19" t="s">
        <v>96</v>
      </c>
      <c r="C17" s="23">
        <v>0.12834992022546901</v>
      </c>
      <c r="D17" s="23">
        <v>0.16136555927804</v>
      </c>
      <c r="E17" s="23">
        <v>0.103179087802938</v>
      </c>
      <c r="F17" s="23"/>
      <c r="G17" s="23">
        <v>-6.83046058819297E-2</v>
      </c>
      <c r="H17" s="23">
        <v>0.112949740655531</v>
      </c>
      <c r="I17" s="23">
        <v>9.1028557760022805E-2</v>
      </c>
      <c r="J17" s="23">
        <v>0.103206604759964</v>
      </c>
      <c r="K17" s="23">
        <v>0.191820741810451</v>
      </c>
      <c r="L17" s="23">
        <v>0.25296678241801801</v>
      </c>
      <c r="M17" s="23"/>
      <c r="N17" s="23">
        <v>0.183694474322422</v>
      </c>
      <c r="O17" s="23">
        <v>8.06877995712241E-2</v>
      </c>
      <c r="P17" s="23">
        <v>0.14021311656706201</v>
      </c>
      <c r="Q17" s="23">
        <v>0.111323198970965</v>
      </c>
      <c r="R17" s="23"/>
      <c r="S17" s="23">
        <v>0.141038793762432</v>
      </c>
      <c r="T17" s="23">
        <v>0.11155058564721</v>
      </c>
      <c r="U17" s="23"/>
      <c r="V17" s="23">
        <v>8.2589856108073706E-2</v>
      </c>
      <c r="W17" s="23">
        <v>0.115549764122251</v>
      </c>
      <c r="X17" s="23">
        <v>0.15236419126516601</v>
      </c>
      <c r="Y17" s="23">
        <v>0.33984149186513002</v>
      </c>
      <c r="Z17" s="23"/>
      <c r="AA17" s="23">
        <v>7.5175299387673797E-2</v>
      </c>
      <c r="AB17" s="23">
        <v>0.151874109232182</v>
      </c>
      <c r="AC17" s="23">
        <v>0.19913556702707999</v>
      </c>
      <c r="AD17" s="23">
        <v>0.17984103078234301</v>
      </c>
      <c r="AE17" s="23">
        <v>3.3883381364158E-2</v>
      </c>
      <c r="AF17" s="23">
        <v>0.35924782384904003</v>
      </c>
      <c r="AG17" s="23"/>
      <c r="AH17" s="23">
        <v>0.143310958287415</v>
      </c>
      <c r="AI17" s="23">
        <v>0.207626208317746</v>
      </c>
      <c r="AJ17" s="23"/>
      <c r="AK17" s="23">
        <v>0.14189451620558599</v>
      </c>
      <c r="AL17" s="23">
        <v>0.209172035955736</v>
      </c>
      <c r="AM17" s="23"/>
      <c r="AN17" s="23">
        <v>0.116161166564444</v>
      </c>
      <c r="AO17" s="23">
        <v>0.20322599999160801</v>
      </c>
      <c r="AP17" s="23"/>
      <c r="AQ17" s="23">
        <v>9.8142386016933907E-3</v>
      </c>
      <c r="AR17" s="23">
        <v>0.118195670825199</v>
      </c>
      <c r="AS17" s="23">
        <v>0.215991828917902</v>
      </c>
      <c r="AT17" s="23"/>
      <c r="AU17" s="23">
        <v>0.196617183261109</v>
      </c>
      <c r="AV17" s="23">
        <v>5.0229012567363097E-2</v>
      </c>
      <c r="AW17" s="23"/>
      <c r="AX17" s="23">
        <v>0.11065983330248901</v>
      </c>
      <c r="AY17" s="23">
        <v>0.25085968413187798</v>
      </c>
      <c r="AZ17" s="23"/>
      <c r="BA17" s="23">
        <v>0.13849300149050001</v>
      </c>
      <c r="BB17" s="23">
        <v>-1.41006428627022E-2</v>
      </c>
      <c r="BC17" s="23"/>
      <c r="BD17" s="23">
        <v>0.101546519333875</v>
      </c>
      <c r="BE17" s="23">
        <v>0.15626813721155799</v>
      </c>
    </row>
    <row r="18" spans="2:57" x14ac:dyDescent="0.35">
      <c r="B18" s="21"/>
    </row>
    <row r="19" spans="2:57" x14ac:dyDescent="0.35">
      <c r="B19" t="s">
        <v>874</v>
      </c>
    </row>
    <row r="20" spans="2:57" x14ac:dyDescent="0.35">
      <c r="B20" t="s">
        <v>526</v>
      </c>
    </row>
    <row r="22" spans="2:57" x14ac:dyDescent="0.35">
      <c r="B22"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1-000000000000}">
  <dimension ref="B2:B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725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675</v>
      </c>
      <c r="C9" s="16">
        <v>0.39523203941905699</v>
      </c>
      <c r="D9" s="16">
        <v>0.41631477695853603</v>
      </c>
      <c r="E9" s="16">
        <v>0.37749614679500099</v>
      </c>
      <c r="F9" s="16"/>
      <c r="G9" s="16">
        <v>0.25048437377206101</v>
      </c>
      <c r="H9" s="16">
        <v>0.33458255953850302</v>
      </c>
      <c r="I9" s="16">
        <v>0.34151735951468698</v>
      </c>
      <c r="J9" s="16">
        <v>0.37031527920298402</v>
      </c>
      <c r="K9" s="16">
        <v>0.45903662814846002</v>
      </c>
      <c r="L9" s="16">
        <v>0.54029077807943005</v>
      </c>
      <c r="M9" s="16"/>
      <c r="N9" s="16">
        <v>0.40106292372156199</v>
      </c>
      <c r="O9" s="16">
        <v>0.34987009336039199</v>
      </c>
      <c r="P9" s="16">
        <v>0.38042100130399398</v>
      </c>
      <c r="Q9" s="16">
        <v>0.45437716201287698</v>
      </c>
      <c r="R9" s="16"/>
      <c r="S9" s="16">
        <v>0.438552207838806</v>
      </c>
      <c r="T9" s="16">
        <v>0.33376973516353398</v>
      </c>
      <c r="U9" s="16"/>
      <c r="V9" s="16">
        <v>0.33321738253977201</v>
      </c>
      <c r="W9" s="16">
        <v>0.37457237549608102</v>
      </c>
      <c r="X9" s="16">
        <v>0.45707754297363101</v>
      </c>
      <c r="Y9" s="16">
        <v>0.50860150762081202</v>
      </c>
      <c r="Z9" s="16"/>
      <c r="AA9" s="16">
        <v>0.32351581760179199</v>
      </c>
      <c r="AB9" s="16">
        <v>0.41239496896946598</v>
      </c>
      <c r="AC9" s="16">
        <v>0.40820888781995301</v>
      </c>
      <c r="AD9" s="16">
        <v>0.43277386391386002</v>
      </c>
      <c r="AE9" s="16">
        <v>0.52183944222664802</v>
      </c>
      <c r="AF9" s="16">
        <v>0.53073239464481003</v>
      </c>
      <c r="AG9" s="16"/>
      <c r="AH9" s="16">
        <v>0.44141810681605098</v>
      </c>
      <c r="AI9" s="16">
        <v>0.43776239198403599</v>
      </c>
      <c r="AJ9" s="16"/>
      <c r="AK9" s="16">
        <v>0.40123519822383102</v>
      </c>
      <c r="AL9" s="16">
        <v>0.42286706333150698</v>
      </c>
      <c r="AM9" s="16"/>
      <c r="AN9" s="16">
        <v>0.39226863209833901</v>
      </c>
      <c r="AO9" s="16">
        <v>0.43951690376876901</v>
      </c>
      <c r="AP9" s="16"/>
      <c r="AQ9" s="16">
        <v>0.40907632513979197</v>
      </c>
      <c r="AR9" s="16">
        <v>0.37811121836460998</v>
      </c>
      <c r="AS9" s="16">
        <v>0.43949934425701698</v>
      </c>
      <c r="AT9" s="16"/>
      <c r="AU9" s="16">
        <v>0.43147421900266902</v>
      </c>
      <c r="AV9" s="16">
        <v>0.35947582527908201</v>
      </c>
      <c r="AW9" s="16"/>
      <c r="AX9" s="16">
        <v>0.40505158217574699</v>
      </c>
      <c r="AY9" s="16">
        <v>0.43239387990354</v>
      </c>
      <c r="AZ9" s="16"/>
      <c r="BA9" s="16">
        <v>0.39796170016969701</v>
      </c>
      <c r="BB9" s="16">
        <v>0.506212101497161</v>
      </c>
      <c r="BC9" s="16"/>
      <c r="BD9" s="16">
        <v>0.37748778508391101</v>
      </c>
      <c r="BE9" s="16">
        <v>0.46973436669539798</v>
      </c>
    </row>
    <row r="10" spans="2:57" x14ac:dyDescent="0.35">
      <c r="B10" s="19" t="s">
        <v>676</v>
      </c>
      <c r="C10" s="16">
        <v>0.22144122752939199</v>
      </c>
      <c r="D10" s="16">
        <v>0.21769728457019499</v>
      </c>
      <c r="E10" s="16">
        <v>0.223539909004284</v>
      </c>
      <c r="F10" s="16"/>
      <c r="G10" s="16">
        <v>0.23254576939933899</v>
      </c>
      <c r="H10" s="16">
        <v>0.2075300964306</v>
      </c>
      <c r="I10" s="16">
        <v>0.25792413258893998</v>
      </c>
      <c r="J10" s="16">
        <v>0.182722345430119</v>
      </c>
      <c r="K10" s="16">
        <v>0.220859756317171</v>
      </c>
      <c r="L10" s="16">
        <v>0.22822901115289099</v>
      </c>
      <c r="M10" s="16"/>
      <c r="N10" s="16">
        <v>0.22195724612354301</v>
      </c>
      <c r="O10" s="16">
        <v>0.26565276147067901</v>
      </c>
      <c r="P10" s="16">
        <v>0.209616448658557</v>
      </c>
      <c r="Q10" s="16">
        <v>0.20155464673143</v>
      </c>
      <c r="R10" s="16"/>
      <c r="S10" s="16">
        <v>0.23632686448948001</v>
      </c>
      <c r="T10" s="16">
        <v>0.200098549336616</v>
      </c>
      <c r="U10" s="16"/>
      <c r="V10" s="16">
        <v>0.19307539687529199</v>
      </c>
      <c r="W10" s="16">
        <v>0.227528456457949</v>
      </c>
      <c r="X10" s="16">
        <v>0.24252898434363901</v>
      </c>
      <c r="Y10" s="16">
        <v>0.18845581644215201</v>
      </c>
      <c r="Z10" s="16"/>
      <c r="AA10" s="16">
        <v>0.17797785524162901</v>
      </c>
      <c r="AB10" s="16">
        <v>0.25114247044450599</v>
      </c>
      <c r="AC10" s="16">
        <v>0.29081399689341803</v>
      </c>
      <c r="AD10" s="16">
        <v>0.245622785720743</v>
      </c>
      <c r="AE10" s="16">
        <v>0.236735353893432</v>
      </c>
      <c r="AF10" s="16">
        <v>0.16487592637288601</v>
      </c>
      <c r="AG10" s="16"/>
      <c r="AH10" s="16">
        <v>0.24163640077197901</v>
      </c>
      <c r="AI10" s="16">
        <v>0.19987192804895601</v>
      </c>
      <c r="AJ10" s="16"/>
      <c r="AK10" s="16">
        <v>0.24929233757244301</v>
      </c>
      <c r="AL10" s="16">
        <v>0.210003091240171</v>
      </c>
      <c r="AM10" s="16"/>
      <c r="AN10" s="16">
        <v>0.267110874903012</v>
      </c>
      <c r="AO10" s="16">
        <v>0.203434558555707</v>
      </c>
      <c r="AP10" s="16"/>
      <c r="AQ10" s="16">
        <v>0.28145890502084397</v>
      </c>
      <c r="AR10" s="16">
        <v>0.203142960089014</v>
      </c>
      <c r="AS10" s="16">
        <v>0.22306400505135701</v>
      </c>
      <c r="AT10" s="16"/>
      <c r="AU10" s="16">
        <v>0.23645107254595699</v>
      </c>
      <c r="AV10" s="16">
        <v>0.20506552939727299</v>
      </c>
      <c r="AW10" s="16"/>
      <c r="AX10" s="16">
        <v>0.227162794968302</v>
      </c>
      <c r="AY10" s="16">
        <v>0.22179122486299599</v>
      </c>
      <c r="AZ10" s="16"/>
      <c r="BA10" s="16">
        <v>0.23033729370346301</v>
      </c>
      <c r="BB10" s="16">
        <v>0.19996365232566701</v>
      </c>
      <c r="BC10" s="16"/>
      <c r="BD10" s="16">
        <v>0.23817652161267899</v>
      </c>
      <c r="BE10" s="16">
        <v>0.236267019113268</v>
      </c>
    </row>
    <row r="11" spans="2:57" x14ac:dyDescent="0.35">
      <c r="B11" s="19" t="s">
        <v>677</v>
      </c>
      <c r="C11" s="16">
        <v>0.171566725331181</v>
      </c>
      <c r="D11" s="16">
        <v>0.17665799723606099</v>
      </c>
      <c r="E11" s="16">
        <v>0.16840448578039799</v>
      </c>
      <c r="F11" s="16"/>
      <c r="G11" s="16">
        <v>0.229959376966241</v>
      </c>
      <c r="H11" s="16">
        <v>0.20107978456759301</v>
      </c>
      <c r="I11" s="16">
        <v>0.19354097935133999</v>
      </c>
      <c r="J11" s="16">
        <v>0.19956755186198</v>
      </c>
      <c r="K11" s="16">
        <v>0.14798516037109499</v>
      </c>
      <c r="L11" s="16">
        <v>9.3279873006458305E-2</v>
      </c>
      <c r="M11" s="16"/>
      <c r="N11" s="16">
        <v>0.20155835977085501</v>
      </c>
      <c r="O11" s="16">
        <v>0.18232922052943801</v>
      </c>
      <c r="P11" s="16">
        <v>0.187363918830807</v>
      </c>
      <c r="Q11" s="16">
        <v>0.115417073313415</v>
      </c>
      <c r="R11" s="16"/>
      <c r="S11" s="16">
        <v>0.14954854619439101</v>
      </c>
      <c r="T11" s="16">
        <v>0.20652411084693301</v>
      </c>
      <c r="U11" s="16"/>
      <c r="V11" s="16">
        <v>0.15159272300156101</v>
      </c>
      <c r="W11" s="16">
        <v>0.193025715982866</v>
      </c>
      <c r="X11" s="16">
        <v>0.17489621466938801</v>
      </c>
      <c r="Y11" s="16">
        <v>7.9105994598367604E-2</v>
      </c>
      <c r="Z11" s="16"/>
      <c r="AA11" s="16">
        <v>0.19758705525763301</v>
      </c>
      <c r="AB11" s="16">
        <v>0.16249470692225301</v>
      </c>
      <c r="AC11" s="16">
        <v>0.13513082891240999</v>
      </c>
      <c r="AD11" s="16">
        <v>0.18310959775919</v>
      </c>
      <c r="AE11" s="16">
        <v>7.9376201974409699E-2</v>
      </c>
      <c r="AF11" s="16">
        <v>0.201593159841606</v>
      </c>
      <c r="AG11" s="16"/>
      <c r="AH11" s="16">
        <v>0.17204251775524301</v>
      </c>
      <c r="AI11" s="16">
        <v>0.14986875914278799</v>
      </c>
      <c r="AJ11" s="16"/>
      <c r="AK11" s="16">
        <v>0.186641064537305</v>
      </c>
      <c r="AL11" s="16">
        <v>0.159850372120692</v>
      </c>
      <c r="AM11" s="16"/>
      <c r="AN11" s="16">
        <v>0.181908425903305</v>
      </c>
      <c r="AO11" s="16">
        <v>0.14096135908036</v>
      </c>
      <c r="AP11" s="16"/>
      <c r="AQ11" s="16">
        <v>0.119194985845542</v>
      </c>
      <c r="AR11" s="16">
        <v>0.20330008759115301</v>
      </c>
      <c r="AS11" s="16">
        <v>0.14664405459657001</v>
      </c>
      <c r="AT11" s="16"/>
      <c r="AU11" s="16">
        <v>0.16776932823139001</v>
      </c>
      <c r="AV11" s="16">
        <v>0.17022244985316301</v>
      </c>
      <c r="AW11" s="16"/>
      <c r="AX11" s="16">
        <v>0.1755145176223</v>
      </c>
      <c r="AY11" s="16">
        <v>0.123612404585399</v>
      </c>
      <c r="AZ11" s="16"/>
      <c r="BA11" s="16">
        <v>0.20394751318134299</v>
      </c>
      <c r="BB11" s="16">
        <v>0.145176911828029</v>
      </c>
      <c r="BC11" s="16"/>
      <c r="BD11" s="16">
        <v>0.17753618326929099</v>
      </c>
      <c r="BE11" s="16">
        <v>0.147490852170134</v>
      </c>
    </row>
    <row r="12" spans="2:57" x14ac:dyDescent="0.35">
      <c r="B12" s="19" t="s">
        <v>678</v>
      </c>
      <c r="C12" s="16">
        <v>7.6611446804954603E-2</v>
      </c>
      <c r="D12" s="16">
        <v>8.3228668856240196E-2</v>
      </c>
      <c r="E12" s="16">
        <v>7.1082985876052607E-2</v>
      </c>
      <c r="F12" s="16"/>
      <c r="G12" s="16">
        <v>8.8249783184956201E-2</v>
      </c>
      <c r="H12" s="16">
        <v>7.2063704324618602E-2</v>
      </c>
      <c r="I12" s="16">
        <v>9.7416049039872804E-2</v>
      </c>
      <c r="J12" s="16">
        <v>0.12007360973283999</v>
      </c>
      <c r="K12" s="16">
        <v>7.1852066959298494E-2</v>
      </c>
      <c r="L12" s="16">
        <v>2.84982694630577E-2</v>
      </c>
      <c r="M12" s="16"/>
      <c r="N12" s="16">
        <v>8.3602941384024798E-2</v>
      </c>
      <c r="O12" s="16">
        <v>7.4086526787483495E-2</v>
      </c>
      <c r="P12" s="16">
        <v>7.5021947482909801E-2</v>
      </c>
      <c r="Q12" s="16">
        <v>7.6375563478882705E-2</v>
      </c>
      <c r="R12" s="16"/>
      <c r="S12" s="16">
        <v>5.5139288125776197E-2</v>
      </c>
      <c r="T12" s="16">
        <v>0.106418516242528</v>
      </c>
      <c r="U12" s="16"/>
      <c r="V12" s="16">
        <v>0.111597262776697</v>
      </c>
      <c r="W12" s="16">
        <v>6.9769900402061005E-2</v>
      </c>
      <c r="X12" s="16">
        <v>5.8124066760510198E-2</v>
      </c>
      <c r="Y12" s="16">
        <v>5.9695063876594803E-2</v>
      </c>
      <c r="Z12" s="16"/>
      <c r="AA12" s="16">
        <v>9.2985778854906095E-2</v>
      </c>
      <c r="AB12" s="16">
        <v>7.7111965578268798E-2</v>
      </c>
      <c r="AC12" s="16">
        <v>4.0001621211871799E-2</v>
      </c>
      <c r="AD12" s="16">
        <v>8.7356940432620697E-2</v>
      </c>
      <c r="AE12" s="16">
        <v>3.3131418648892498E-2</v>
      </c>
      <c r="AF12" s="16">
        <v>3.6129762042626898E-2</v>
      </c>
      <c r="AG12" s="16"/>
      <c r="AH12" s="16">
        <v>6.7784384523247906E-2</v>
      </c>
      <c r="AI12" s="16">
        <v>5.7154941382224503E-2</v>
      </c>
      <c r="AJ12" s="16"/>
      <c r="AK12" s="16">
        <v>7.6240387347095706E-2</v>
      </c>
      <c r="AL12" s="16">
        <v>7.3059383654408797E-2</v>
      </c>
      <c r="AM12" s="16"/>
      <c r="AN12" s="16">
        <v>7.5871138678414204E-2</v>
      </c>
      <c r="AO12" s="16">
        <v>6.7822606153859599E-2</v>
      </c>
      <c r="AP12" s="16"/>
      <c r="AQ12" s="16">
        <v>8.0355607283555106E-2</v>
      </c>
      <c r="AR12" s="16">
        <v>8.9010765049732293E-2</v>
      </c>
      <c r="AS12" s="16">
        <v>6.9298500409467098E-2</v>
      </c>
      <c r="AT12" s="16"/>
      <c r="AU12" s="16">
        <v>6.1605886763121002E-2</v>
      </c>
      <c r="AV12" s="16">
        <v>9.56150699130313E-2</v>
      </c>
      <c r="AW12" s="16"/>
      <c r="AX12" s="16">
        <v>8.3350459374388494E-2</v>
      </c>
      <c r="AY12" s="16">
        <v>5.5150208858751402E-2</v>
      </c>
      <c r="AZ12" s="16"/>
      <c r="BA12" s="16">
        <v>8.5599778995141998E-2</v>
      </c>
      <c r="BB12" s="16">
        <v>4.0764321779199898E-2</v>
      </c>
      <c r="BC12" s="16"/>
      <c r="BD12" s="16">
        <v>9.7381091327346403E-2</v>
      </c>
      <c r="BE12" s="16">
        <v>7.16562096303206E-2</v>
      </c>
    </row>
    <row r="13" spans="2:57" x14ac:dyDescent="0.35">
      <c r="B13" s="19" t="s">
        <v>679</v>
      </c>
      <c r="C13" s="16">
        <v>5.51761968474637E-2</v>
      </c>
      <c r="D13" s="16">
        <v>4.8441341846150898E-2</v>
      </c>
      <c r="E13" s="16">
        <v>5.9853451997596598E-2</v>
      </c>
      <c r="F13" s="16"/>
      <c r="G13" s="16">
        <v>9.1120297870610198E-2</v>
      </c>
      <c r="H13" s="16">
        <v>9.7196112590120703E-2</v>
      </c>
      <c r="I13" s="16">
        <v>5.25165531094599E-2</v>
      </c>
      <c r="J13" s="16">
        <v>4.1657887569982101E-2</v>
      </c>
      <c r="K13" s="16">
        <v>5.0271490117925199E-2</v>
      </c>
      <c r="L13" s="16">
        <v>1.5055540194534501E-2</v>
      </c>
      <c r="M13" s="16"/>
      <c r="N13" s="16">
        <v>3.1620661342745403E-2</v>
      </c>
      <c r="O13" s="16">
        <v>4.8758342743684298E-2</v>
      </c>
      <c r="P13" s="16">
        <v>6.4233143876150894E-2</v>
      </c>
      <c r="Q13" s="16">
        <v>6.3025857765843199E-2</v>
      </c>
      <c r="R13" s="16"/>
      <c r="S13" s="16">
        <v>3.9587453076797202E-2</v>
      </c>
      <c r="T13" s="16">
        <v>7.9264029672357503E-2</v>
      </c>
      <c r="U13" s="16"/>
      <c r="V13" s="16">
        <v>8.4186162330978406E-2</v>
      </c>
      <c r="W13" s="16">
        <v>5.0413403036680397E-2</v>
      </c>
      <c r="X13" s="16">
        <v>3.3935277757048299E-2</v>
      </c>
      <c r="Y13" s="16">
        <v>7.4007929101849598E-2</v>
      </c>
      <c r="Z13" s="16"/>
      <c r="AA13" s="16">
        <v>7.0942373870868894E-2</v>
      </c>
      <c r="AB13" s="16">
        <v>4.52480287387498E-2</v>
      </c>
      <c r="AC13" s="16">
        <v>5.7427328320663301E-2</v>
      </c>
      <c r="AD13" s="16">
        <v>1.9450128582648399E-2</v>
      </c>
      <c r="AE13" s="16">
        <v>9.8257688382538996E-2</v>
      </c>
      <c r="AF13" s="16">
        <v>2.7392899714418599E-2</v>
      </c>
      <c r="AG13" s="16"/>
      <c r="AH13" s="16">
        <v>4.6483087247121802E-2</v>
      </c>
      <c r="AI13" s="16">
        <v>8.6570779011321805E-2</v>
      </c>
      <c r="AJ13" s="16"/>
      <c r="AK13" s="16">
        <v>5.2706813480656402E-2</v>
      </c>
      <c r="AL13" s="16">
        <v>6.9479808245006394E-2</v>
      </c>
      <c r="AM13" s="16"/>
      <c r="AN13" s="16">
        <v>4.77684800623389E-2</v>
      </c>
      <c r="AO13" s="16">
        <v>8.7651747233622401E-2</v>
      </c>
      <c r="AP13" s="16"/>
      <c r="AQ13" s="16">
        <v>7.1447691791981002E-2</v>
      </c>
      <c r="AR13" s="16">
        <v>5.1289146304204003E-2</v>
      </c>
      <c r="AS13" s="16">
        <v>6.4179759958922694E-2</v>
      </c>
      <c r="AT13" s="16"/>
      <c r="AU13" s="16">
        <v>5.15971485582183E-2</v>
      </c>
      <c r="AV13" s="16">
        <v>6.0353860364475001E-2</v>
      </c>
      <c r="AW13" s="16"/>
      <c r="AX13" s="16">
        <v>6.1714282163632103E-2</v>
      </c>
      <c r="AY13" s="16">
        <v>1.8826595652958598E-2</v>
      </c>
      <c r="AZ13" s="16"/>
      <c r="BA13" s="16">
        <v>6.6217529142407805E-2</v>
      </c>
      <c r="BB13" s="16">
        <v>0.107883012569942</v>
      </c>
      <c r="BC13" s="16"/>
      <c r="BD13" s="16">
        <v>7.9395603385776198E-2</v>
      </c>
      <c r="BE13" s="16">
        <v>3.58519139096296E-2</v>
      </c>
    </row>
    <row r="14" spans="2:57" x14ac:dyDescent="0.35">
      <c r="B14" s="19" t="s">
        <v>110</v>
      </c>
      <c r="C14" s="16">
        <v>7.9972364067952204E-2</v>
      </c>
      <c r="D14" s="16">
        <v>5.7659930532815699E-2</v>
      </c>
      <c r="E14" s="16">
        <v>9.9623020546667898E-2</v>
      </c>
      <c r="F14" s="16"/>
      <c r="G14" s="16">
        <v>0.10764039880679201</v>
      </c>
      <c r="H14" s="16">
        <v>8.7547742548564095E-2</v>
      </c>
      <c r="I14" s="16">
        <v>5.7084926395700099E-2</v>
      </c>
      <c r="J14" s="16">
        <v>8.5663326202094894E-2</v>
      </c>
      <c r="K14" s="16">
        <v>4.9994898086049698E-2</v>
      </c>
      <c r="L14" s="16">
        <v>9.4646528103628794E-2</v>
      </c>
      <c r="M14" s="16"/>
      <c r="N14" s="16">
        <v>6.0197867657269699E-2</v>
      </c>
      <c r="O14" s="16">
        <v>7.9303055108324E-2</v>
      </c>
      <c r="P14" s="16">
        <v>8.3343539847580903E-2</v>
      </c>
      <c r="Q14" s="16">
        <v>8.92496966975527E-2</v>
      </c>
      <c r="R14" s="16"/>
      <c r="S14" s="16">
        <v>8.0845640274749803E-2</v>
      </c>
      <c r="T14" s="16">
        <v>7.3925058738031402E-2</v>
      </c>
      <c r="U14" s="16"/>
      <c r="V14" s="16">
        <v>0.126331072475698</v>
      </c>
      <c r="W14" s="16">
        <v>8.4690148624362194E-2</v>
      </c>
      <c r="X14" s="16">
        <v>3.3437913495783803E-2</v>
      </c>
      <c r="Y14" s="16">
        <v>9.0133688360224007E-2</v>
      </c>
      <c r="Z14" s="16"/>
      <c r="AA14" s="16">
        <v>0.136991119173171</v>
      </c>
      <c r="AB14" s="16">
        <v>5.1607859346757101E-2</v>
      </c>
      <c r="AC14" s="16">
        <v>6.8417336841683496E-2</v>
      </c>
      <c r="AD14" s="16">
        <v>3.1686683590937903E-2</v>
      </c>
      <c r="AE14" s="16">
        <v>3.06598948740789E-2</v>
      </c>
      <c r="AF14" s="16">
        <v>3.9275857383652399E-2</v>
      </c>
      <c r="AG14" s="16"/>
      <c r="AH14" s="16">
        <v>3.06355028863564E-2</v>
      </c>
      <c r="AI14" s="16">
        <v>6.8771200430673904E-2</v>
      </c>
      <c r="AJ14" s="16"/>
      <c r="AK14" s="16">
        <v>3.3884198838668403E-2</v>
      </c>
      <c r="AL14" s="16">
        <v>6.4740281408214695E-2</v>
      </c>
      <c r="AM14" s="16"/>
      <c r="AN14" s="16">
        <v>3.5072448354591702E-2</v>
      </c>
      <c r="AO14" s="16">
        <v>6.0612825207682103E-2</v>
      </c>
      <c r="AP14" s="16"/>
      <c r="AQ14" s="16">
        <v>3.8466484918285998E-2</v>
      </c>
      <c r="AR14" s="16">
        <v>7.5145822601286993E-2</v>
      </c>
      <c r="AS14" s="16">
        <v>5.7314335726665701E-2</v>
      </c>
      <c r="AT14" s="16"/>
      <c r="AU14" s="16">
        <v>5.1102344898645402E-2</v>
      </c>
      <c r="AV14" s="16">
        <v>0.109267265192976</v>
      </c>
      <c r="AW14" s="16"/>
      <c r="AX14" s="16">
        <v>4.7206363695630103E-2</v>
      </c>
      <c r="AY14" s="16">
        <v>0.14822568613635501</v>
      </c>
      <c r="AZ14" s="16"/>
      <c r="BA14" s="16">
        <v>1.5936184807947399E-2</v>
      </c>
      <c r="BB14" s="16">
        <v>0</v>
      </c>
      <c r="BC14" s="16"/>
      <c r="BD14" s="16">
        <v>3.0022815320996599E-2</v>
      </c>
      <c r="BE14" s="16">
        <v>3.8999638481249599E-2</v>
      </c>
    </row>
    <row r="15" spans="2:57" x14ac:dyDescent="0.35">
      <c r="B15" s="19" t="s">
        <v>680</v>
      </c>
      <c r="C15" s="22">
        <v>0.61667326694844804</v>
      </c>
      <c r="D15" s="22">
        <v>0.63401206152873202</v>
      </c>
      <c r="E15" s="22">
        <v>0.60103605579928499</v>
      </c>
      <c r="F15" s="22"/>
      <c r="G15" s="22">
        <v>0.48303014317139997</v>
      </c>
      <c r="H15" s="22">
        <v>0.54211265596910396</v>
      </c>
      <c r="I15" s="22">
        <v>0.59944149210362696</v>
      </c>
      <c r="J15" s="22">
        <v>0.55303762463310302</v>
      </c>
      <c r="K15" s="22">
        <v>0.67989638446563105</v>
      </c>
      <c r="L15" s="22">
        <v>0.768519789232321</v>
      </c>
      <c r="M15" s="22"/>
      <c r="N15" s="22">
        <v>0.623020169845105</v>
      </c>
      <c r="O15" s="22">
        <v>0.61552285483107005</v>
      </c>
      <c r="P15" s="22">
        <v>0.59003744996255103</v>
      </c>
      <c r="Q15" s="22">
        <v>0.65593180874430701</v>
      </c>
      <c r="R15" s="22"/>
      <c r="S15" s="22">
        <v>0.67487907232828603</v>
      </c>
      <c r="T15" s="22">
        <v>0.53386828450015</v>
      </c>
      <c r="U15" s="22"/>
      <c r="V15" s="22">
        <v>0.52629277941506503</v>
      </c>
      <c r="W15" s="22">
        <v>0.60210083195402997</v>
      </c>
      <c r="X15" s="22">
        <v>0.69960652731726902</v>
      </c>
      <c r="Y15" s="22">
        <v>0.69705732406296395</v>
      </c>
      <c r="Z15" s="22"/>
      <c r="AA15" s="22">
        <v>0.50149367284342194</v>
      </c>
      <c r="AB15" s="22">
        <v>0.66353743941397103</v>
      </c>
      <c r="AC15" s="22">
        <v>0.69902288471337104</v>
      </c>
      <c r="AD15" s="22">
        <v>0.678396649634604</v>
      </c>
      <c r="AE15" s="22">
        <v>0.75857479612008005</v>
      </c>
      <c r="AF15" s="22">
        <v>0.69560832101769599</v>
      </c>
      <c r="AG15" s="22"/>
      <c r="AH15" s="22">
        <v>0.68305450758803099</v>
      </c>
      <c r="AI15" s="22">
        <v>0.63763432003299103</v>
      </c>
      <c r="AJ15" s="22"/>
      <c r="AK15" s="22">
        <v>0.65052753579627398</v>
      </c>
      <c r="AL15" s="22">
        <v>0.63287015457167795</v>
      </c>
      <c r="AM15" s="22"/>
      <c r="AN15" s="22">
        <v>0.65937950700134995</v>
      </c>
      <c r="AO15" s="22">
        <v>0.64295146232447598</v>
      </c>
      <c r="AP15" s="22"/>
      <c r="AQ15" s="22">
        <v>0.690535230160636</v>
      </c>
      <c r="AR15" s="22">
        <v>0.58125417845362304</v>
      </c>
      <c r="AS15" s="22">
        <v>0.66256334930837402</v>
      </c>
      <c r="AT15" s="22"/>
      <c r="AU15" s="22">
        <v>0.66792529154862601</v>
      </c>
      <c r="AV15" s="22">
        <v>0.56454135467635502</v>
      </c>
      <c r="AW15" s="22"/>
      <c r="AX15" s="22">
        <v>0.63221437714404904</v>
      </c>
      <c r="AY15" s="22">
        <v>0.65418510476653602</v>
      </c>
      <c r="AZ15" s="22"/>
      <c r="BA15" s="22">
        <v>0.62829899387316002</v>
      </c>
      <c r="BB15" s="22">
        <v>0.70617575382282904</v>
      </c>
      <c r="BC15" s="22"/>
      <c r="BD15" s="22">
        <v>0.61566430669659</v>
      </c>
      <c r="BE15" s="22">
        <v>0.706001385808666</v>
      </c>
    </row>
    <row r="16" spans="2:57" x14ac:dyDescent="0.35">
      <c r="B16" s="19" t="s">
        <v>681</v>
      </c>
      <c r="C16" s="22">
        <v>0.13178764365241799</v>
      </c>
      <c r="D16" s="22">
        <v>0.13167001070239101</v>
      </c>
      <c r="E16" s="22">
        <v>0.130936437873649</v>
      </c>
      <c r="F16" s="22"/>
      <c r="G16" s="22">
        <v>0.17937008105556601</v>
      </c>
      <c r="H16" s="22">
        <v>0.16925981691473899</v>
      </c>
      <c r="I16" s="22">
        <v>0.14993260214933299</v>
      </c>
      <c r="J16" s="22">
        <v>0.16173149730282199</v>
      </c>
      <c r="K16" s="22">
        <v>0.122123557077224</v>
      </c>
      <c r="L16" s="22">
        <v>4.3553809657592299E-2</v>
      </c>
      <c r="M16" s="22"/>
      <c r="N16" s="22">
        <v>0.11522360272677</v>
      </c>
      <c r="O16" s="22">
        <v>0.12284486953116799</v>
      </c>
      <c r="P16" s="22">
        <v>0.139255091359061</v>
      </c>
      <c r="Q16" s="22">
        <v>0.13940142124472599</v>
      </c>
      <c r="R16" s="22"/>
      <c r="S16" s="22">
        <v>9.4726741202573406E-2</v>
      </c>
      <c r="T16" s="22">
        <v>0.18568254591488501</v>
      </c>
      <c r="U16" s="22"/>
      <c r="V16" s="22">
        <v>0.19578342510767599</v>
      </c>
      <c r="W16" s="22">
        <v>0.12018330343874099</v>
      </c>
      <c r="X16" s="22">
        <v>9.20593445175584E-2</v>
      </c>
      <c r="Y16" s="22">
        <v>0.13370299297844401</v>
      </c>
      <c r="Z16" s="22"/>
      <c r="AA16" s="22">
        <v>0.16392815272577499</v>
      </c>
      <c r="AB16" s="22">
        <v>0.12235999431701899</v>
      </c>
      <c r="AC16" s="22">
        <v>9.74289495325351E-2</v>
      </c>
      <c r="AD16" s="22">
        <v>0.106807069015269</v>
      </c>
      <c r="AE16" s="22">
        <v>0.131389107031432</v>
      </c>
      <c r="AF16" s="22">
        <v>6.3522661757045504E-2</v>
      </c>
      <c r="AG16" s="22"/>
      <c r="AH16" s="22">
        <v>0.11426747177037</v>
      </c>
      <c r="AI16" s="22">
        <v>0.143725720393546</v>
      </c>
      <c r="AJ16" s="22"/>
      <c r="AK16" s="22">
        <v>0.12894720082775199</v>
      </c>
      <c r="AL16" s="22">
        <v>0.142539191899415</v>
      </c>
      <c r="AM16" s="22"/>
      <c r="AN16" s="22">
        <v>0.12363961874075299</v>
      </c>
      <c r="AO16" s="22">
        <v>0.155474353387482</v>
      </c>
      <c r="AP16" s="22"/>
      <c r="AQ16" s="22">
        <v>0.151803299075536</v>
      </c>
      <c r="AR16" s="22">
        <v>0.14029991135393599</v>
      </c>
      <c r="AS16" s="22">
        <v>0.13347826036839</v>
      </c>
      <c r="AT16" s="22"/>
      <c r="AU16" s="22">
        <v>0.113203035321339</v>
      </c>
      <c r="AV16" s="22">
        <v>0.155968930277506</v>
      </c>
      <c r="AW16" s="22"/>
      <c r="AX16" s="22">
        <v>0.14506474153802101</v>
      </c>
      <c r="AY16" s="22">
        <v>7.3976804511710001E-2</v>
      </c>
      <c r="AZ16" s="22"/>
      <c r="BA16" s="22">
        <v>0.15181730813755001</v>
      </c>
      <c r="BB16" s="22">
        <v>0.14864733434914201</v>
      </c>
      <c r="BC16" s="22"/>
      <c r="BD16" s="22">
        <v>0.17677669471312299</v>
      </c>
      <c r="BE16" s="22">
        <v>0.10750812353995</v>
      </c>
    </row>
    <row r="17" spans="2:57" x14ac:dyDescent="0.35">
      <c r="B17" s="19" t="s">
        <v>96</v>
      </c>
      <c r="C17" s="23">
        <v>0.48488562329603002</v>
      </c>
      <c r="D17" s="23">
        <v>0.50234205082634098</v>
      </c>
      <c r="E17" s="23">
        <v>0.47009961792563498</v>
      </c>
      <c r="F17" s="23"/>
      <c r="G17" s="23">
        <v>0.30366006211583402</v>
      </c>
      <c r="H17" s="23">
        <v>0.372852839054365</v>
      </c>
      <c r="I17" s="23">
        <v>0.449508889954294</v>
      </c>
      <c r="J17" s="23">
        <v>0.39130612733028097</v>
      </c>
      <c r="K17" s="23">
        <v>0.55777282738840706</v>
      </c>
      <c r="L17" s="23">
        <v>0.72496597957472797</v>
      </c>
      <c r="M17" s="23"/>
      <c r="N17" s="23">
        <v>0.50779656711833498</v>
      </c>
      <c r="O17" s="23">
        <v>0.49267798529990298</v>
      </c>
      <c r="P17" s="23">
        <v>0.45078235860349097</v>
      </c>
      <c r="Q17" s="23">
        <v>0.51653038749958102</v>
      </c>
      <c r="R17" s="23"/>
      <c r="S17" s="23">
        <v>0.58015233112571196</v>
      </c>
      <c r="T17" s="23">
        <v>0.34818573858526503</v>
      </c>
      <c r="U17" s="23"/>
      <c r="V17" s="23">
        <v>0.33050935430738898</v>
      </c>
      <c r="W17" s="23">
        <v>0.48191752851528902</v>
      </c>
      <c r="X17" s="23">
        <v>0.60754718279971098</v>
      </c>
      <c r="Y17" s="23">
        <v>0.56335433108452004</v>
      </c>
      <c r="Z17" s="23"/>
      <c r="AA17" s="23">
        <v>0.33756552011764701</v>
      </c>
      <c r="AB17" s="23">
        <v>0.54117744509695298</v>
      </c>
      <c r="AC17" s="23">
        <v>0.60159393518083604</v>
      </c>
      <c r="AD17" s="23">
        <v>0.57158958061933496</v>
      </c>
      <c r="AE17" s="23">
        <v>0.62718568908864802</v>
      </c>
      <c r="AF17" s="23">
        <v>0.63208565926064997</v>
      </c>
      <c r="AG17" s="23"/>
      <c r="AH17" s="23">
        <v>0.56878703581766099</v>
      </c>
      <c r="AI17" s="23">
        <v>0.493908599639445</v>
      </c>
      <c r="AJ17" s="23"/>
      <c r="AK17" s="23">
        <v>0.52158033496852196</v>
      </c>
      <c r="AL17" s="23">
        <v>0.490330962672263</v>
      </c>
      <c r="AM17" s="23"/>
      <c r="AN17" s="23">
        <v>0.53573988826059704</v>
      </c>
      <c r="AO17" s="23">
        <v>0.48747710893699397</v>
      </c>
      <c r="AP17" s="23"/>
      <c r="AQ17" s="23">
        <v>0.53873193108509998</v>
      </c>
      <c r="AR17" s="23">
        <v>0.44095426709968699</v>
      </c>
      <c r="AS17" s="23">
        <v>0.52908508893998496</v>
      </c>
      <c r="AT17" s="23"/>
      <c r="AU17" s="23">
        <v>0.55472225622728599</v>
      </c>
      <c r="AV17" s="23">
        <v>0.408572424398849</v>
      </c>
      <c r="AW17" s="23"/>
      <c r="AX17" s="23">
        <v>0.48714963560602897</v>
      </c>
      <c r="AY17" s="23">
        <v>0.58020830025482595</v>
      </c>
      <c r="AZ17" s="23"/>
      <c r="BA17" s="23">
        <v>0.47648168573561001</v>
      </c>
      <c r="BB17" s="23">
        <v>0.55752841947368603</v>
      </c>
      <c r="BC17" s="23"/>
      <c r="BD17" s="23">
        <v>0.43888761198346699</v>
      </c>
      <c r="BE17" s="23">
        <v>0.59849326226871602</v>
      </c>
    </row>
    <row r="18" spans="2:57" x14ac:dyDescent="0.35">
      <c r="B18" s="21"/>
    </row>
    <row r="19" spans="2:57" x14ac:dyDescent="0.35">
      <c r="B19" t="s">
        <v>874</v>
      </c>
    </row>
    <row r="20" spans="2:57" x14ac:dyDescent="0.35">
      <c r="B20" t="s">
        <v>526</v>
      </c>
    </row>
    <row r="22" spans="2:57" x14ac:dyDescent="0.35">
      <c r="B22"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1-000000000000}">
  <dimension ref="B2:B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726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675</v>
      </c>
      <c r="C9" s="16">
        <v>0.15848357771881999</v>
      </c>
      <c r="D9" s="16">
        <v>0.17067273599084001</v>
      </c>
      <c r="E9" s="16">
        <v>0.14464182853172999</v>
      </c>
      <c r="F9" s="16"/>
      <c r="G9" s="16">
        <v>0.14596455529312799</v>
      </c>
      <c r="H9" s="16">
        <v>0.17336125969163599</v>
      </c>
      <c r="I9" s="16">
        <v>0.221431739755099</v>
      </c>
      <c r="J9" s="16">
        <v>0.147847029841424</v>
      </c>
      <c r="K9" s="16">
        <v>0.16816781415839799</v>
      </c>
      <c r="L9" s="16">
        <v>0.104800478103334</v>
      </c>
      <c r="M9" s="16"/>
      <c r="N9" s="16">
        <v>0.15195399540280499</v>
      </c>
      <c r="O9" s="16">
        <v>0.157011079474496</v>
      </c>
      <c r="P9" s="16">
        <v>0.168874071572225</v>
      </c>
      <c r="Q9" s="16">
        <v>0.14773500348806201</v>
      </c>
      <c r="R9" s="16"/>
      <c r="S9" s="16">
        <v>0.16845520599452701</v>
      </c>
      <c r="T9" s="16">
        <v>0.14500983861067501</v>
      </c>
      <c r="U9" s="16"/>
      <c r="V9" s="16">
        <v>0.15428948023410199</v>
      </c>
      <c r="W9" s="16">
        <v>0.13863677776813399</v>
      </c>
      <c r="X9" s="16">
        <v>0.170142144352316</v>
      </c>
      <c r="Y9" s="16">
        <v>0.27430113392342098</v>
      </c>
      <c r="Z9" s="16"/>
      <c r="AA9" s="16">
        <v>0.12397814240394101</v>
      </c>
      <c r="AB9" s="16">
        <v>0.16556879760594601</v>
      </c>
      <c r="AC9" s="16">
        <v>0.13902118713299699</v>
      </c>
      <c r="AD9" s="16">
        <v>0.17857663201898899</v>
      </c>
      <c r="AE9" s="16">
        <v>0.27736487269658799</v>
      </c>
      <c r="AF9" s="16">
        <v>0.128379817385288</v>
      </c>
      <c r="AG9" s="16"/>
      <c r="AH9" s="16">
        <v>0.16892226034128899</v>
      </c>
      <c r="AI9" s="16">
        <v>0.17874710806897001</v>
      </c>
      <c r="AJ9" s="16"/>
      <c r="AK9" s="16">
        <v>0.18212077176654801</v>
      </c>
      <c r="AL9" s="16">
        <v>0.15580007621012801</v>
      </c>
      <c r="AM9" s="16"/>
      <c r="AN9" s="16">
        <v>0.16777607038439701</v>
      </c>
      <c r="AO9" s="16">
        <v>0.175185125864357</v>
      </c>
      <c r="AP9" s="16"/>
      <c r="AQ9" s="16">
        <v>0.15306669787525901</v>
      </c>
      <c r="AR9" s="16">
        <v>0.145105666076146</v>
      </c>
      <c r="AS9" s="16">
        <v>0.20858717325725001</v>
      </c>
      <c r="AT9" s="16"/>
      <c r="AU9" s="16">
        <v>0.17993372565461499</v>
      </c>
      <c r="AV9" s="16">
        <v>0.13342593518692</v>
      </c>
      <c r="AW9" s="16"/>
      <c r="AX9" s="16">
        <v>0.17706107352192399</v>
      </c>
      <c r="AY9" s="16">
        <v>9.27461986471671E-2</v>
      </c>
      <c r="AZ9" s="16"/>
      <c r="BA9" s="16">
        <v>0.216117199442002</v>
      </c>
      <c r="BB9" s="16">
        <v>0.238841874412239</v>
      </c>
      <c r="BC9" s="16"/>
      <c r="BD9" s="16">
        <v>0.20374169335718001</v>
      </c>
      <c r="BE9" s="16">
        <v>0.170902397940394</v>
      </c>
    </row>
    <row r="10" spans="2:57" x14ac:dyDescent="0.35">
      <c r="B10" s="19" t="s">
        <v>676</v>
      </c>
      <c r="C10" s="16">
        <v>0.26951465692280302</v>
      </c>
      <c r="D10" s="16">
        <v>0.29447743006628302</v>
      </c>
      <c r="E10" s="16">
        <v>0.24614940454141301</v>
      </c>
      <c r="F10" s="16"/>
      <c r="G10" s="16">
        <v>0.19516526440040799</v>
      </c>
      <c r="H10" s="16">
        <v>0.27919925405333701</v>
      </c>
      <c r="I10" s="16">
        <v>0.29600406599232998</v>
      </c>
      <c r="J10" s="16">
        <v>0.25013201847246402</v>
      </c>
      <c r="K10" s="16">
        <v>0.28979460061094098</v>
      </c>
      <c r="L10" s="16">
        <v>0.28248214486221701</v>
      </c>
      <c r="M10" s="16"/>
      <c r="N10" s="16">
        <v>0.26964093761804198</v>
      </c>
      <c r="O10" s="16">
        <v>0.30722648813049502</v>
      </c>
      <c r="P10" s="16">
        <v>0.25704796630739002</v>
      </c>
      <c r="Q10" s="16">
        <v>0.256599127850072</v>
      </c>
      <c r="R10" s="16"/>
      <c r="S10" s="16">
        <v>0.272682603776989</v>
      </c>
      <c r="T10" s="16">
        <v>0.267422030708307</v>
      </c>
      <c r="U10" s="16"/>
      <c r="V10" s="16">
        <v>0.22860382936273399</v>
      </c>
      <c r="W10" s="16">
        <v>0.27239875461361701</v>
      </c>
      <c r="X10" s="16">
        <v>0.304649115788859</v>
      </c>
      <c r="Y10" s="16">
        <v>0.240430995430397</v>
      </c>
      <c r="Z10" s="16"/>
      <c r="AA10" s="16">
        <v>0.19275605526133599</v>
      </c>
      <c r="AB10" s="16">
        <v>0.309593366652469</v>
      </c>
      <c r="AC10" s="16">
        <v>0.29739942059200802</v>
      </c>
      <c r="AD10" s="16">
        <v>0.31525942862001699</v>
      </c>
      <c r="AE10" s="16">
        <v>0.32554903346695602</v>
      </c>
      <c r="AF10" s="16">
        <v>0.43780621202657299</v>
      </c>
      <c r="AG10" s="16"/>
      <c r="AH10" s="16">
        <v>0.31610197112514699</v>
      </c>
      <c r="AI10" s="16">
        <v>0.24542308858387499</v>
      </c>
      <c r="AJ10" s="16"/>
      <c r="AK10" s="16">
        <v>0.30420608453043202</v>
      </c>
      <c r="AL10" s="16">
        <v>0.27829385972334297</v>
      </c>
      <c r="AM10" s="16"/>
      <c r="AN10" s="16">
        <v>0.34786787563647198</v>
      </c>
      <c r="AO10" s="16">
        <v>0.25923559618388597</v>
      </c>
      <c r="AP10" s="16"/>
      <c r="AQ10" s="16">
        <v>0.35865644441457201</v>
      </c>
      <c r="AR10" s="16">
        <v>0.24679279095295401</v>
      </c>
      <c r="AS10" s="16">
        <v>0.26831809893393999</v>
      </c>
      <c r="AT10" s="16"/>
      <c r="AU10" s="16">
        <v>0.30363845530896899</v>
      </c>
      <c r="AV10" s="16">
        <v>0.234054835454335</v>
      </c>
      <c r="AW10" s="16"/>
      <c r="AX10" s="16">
        <v>0.29468711555821597</v>
      </c>
      <c r="AY10" s="16">
        <v>0.19707376067211699</v>
      </c>
      <c r="AZ10" s="16"/>
      <c r="BA10" s="16">
        <v>0.331686396738536</v>
      </c>
      <c r="BB10" s="16">
        <v>0.27662009368447898</v>
      </c>
      <c r="BC10" s="16"/>
      <c r="BD10" s="16">
        <v>0.32407878600508899</v>
      </c>
      <c r="BE10" s="16">
        <v>0.274439985480537</v>
      </c>
    </row>
    <row r="11" spans="2:57" x14ac:dyDescent="0.35">
      <c r="B11" s="19" t="s">
        <v>677</v>
      </c>
      <c r="C11" s="16">
        <v>0.27091421074017702</v>
      </c>
      <c r="D11" s="16">
        <v>0.26414308237996098</v>
      </c>
      <c r="E11" s="16">
        <v>0.27768734313813498</v>
      </c>
      <c r="F11" s="16"/>
      <c r="G11" s="16">
        <v>0.29762482575329402</v>
      </c>
      <c r="H11" s="16">
        <v>0.22759175972215101</v>
      </c>
      <c r="I11" s="16">
        <v>0.28297734430281501</v>
      </c>
      <c r="J11" s="16">
        <v>0.36354056755867697</v>
      </c>
      <c r="K11" s="16">
        <v>0.246511348410205</v>
      </c>
      <c r="L11" s="16">
        <v>0.231918336239713</v>
      </c>
      <c r="M11" s="16"/>
      <c r="N11" s="16">
        <v>0.30505614878422799</v>
      </c>
      <c r="O11" s="16">
        <v>0.26189596183845598</v>
      </c>
      <c r="P11" s="16">
        <v>0.27265044961976498</v>
      </c>
      <c r="Q11" s="16">
        <v>0.25162025555336298</v>
      </c>
      <c r="R11" s="16"/>
      <c r="S11" s="16">
        <v>0.23779702707193301</v>
      </c>
      <c r="T11" s="16">
        <v>0.32034645760696301</v>
      </c>
      <c r="U11" s="16"/>
      <c r="V11" s="16">
        <v>0.29170638818781602</v>
      </c>
      <c r="W11" s="16">
        <v>0.28197824595929299</v>
      </c>
      <c r="X11" s="16">
        <v>0.24880646048423599</v>
      </c>
      <c r="Y11" s="16">
        <v>0.206555177671079</v>
      </c>
      <c r="Z11" s="16"/>
      <c r="AA11" s="16">
        <v>0.36112011156996199</v>
      </c>
      <c r="AB11" s="16">
        <v>0.22876403258771599</v>
      </c>
      <c r="AC11" s="16">
        <v>0.20087188640996201</v>
      </c>
      <c r="AD11" s="16">
        <v>0.24424101283074701</v>
      </c>
      <c r="AE11" s="16">
        <v>0.15002285590182499</v>
      </c>
      <c r="AF11" s="16">
        <v>0.136988538772402</v>
      </c>
      <c r="AG11" s="16"/>
      <c r="AH11" s="16">
        <v>0.25679657124489902</v>
      </c>
      <c r="AI11" s="16">
        <v>0.24819301350713899</v>
      </c>
      <c r="AJ11" s="16"/>
      <c r="AK11" s="16">
        <v>0.27015453238890402</v>
      </c>
      <c r="AL11" s="16">
        <v>0.228865644628795</v>
      </c>
      <c r="AM11" s="16"/>
      <c r="AN11" s="16">
        <v>0.25287138766994499</v>
      </c>
      <c r="AO11" s="16">
        <v>0.23680005201938001</v>
      </c>
      <c r="AP11" s="16"/>
      <c r="AQ11" s="16">
        <v>0.204036754991549</v>
      </c>
      <c r="AR11" s="16">
        <v>0.34462978603636302</v>
      </c>
      <c r="AS11" s="16">
        <v>0.197011603876763</v>
      </c>
      <c r="AT11" s="16"/>
      <c r="AU11" s="16">
        <v>0.26860619077706299</v>
      </c>
      <c r="AV11" s="16">
        <v>0.27460143815573201</v>
      </c>
      <c r="AW11" s="16"/>
      <c r="AX11" s="16">
        <v>0.25424062830667599</v>
      </c>
      <c r="AY11" s="16">
        <v>0.33450758926389701</v>
      </c>
      <c r="AZ11" s="16"/>
      <c r="BA11" s="16">
        <v>0.23745189810219799</v>
      </c>
      <c r="BB11" s="16">
        <v>0.21566011080381101</v>
      </c>
      <c r="BC11" s="16"/>
      <c r="BD11" s="16">
        <v>0.24972741220543801</v>
      </c>
      <c r="BE11" s="16">
        <v>0.265767598820425</v>
      </c>
    </row>
    <row r="12" spans="2:57" x14ac:dyDescent="0.35">
      <c r="B12" s="19" t="s">
        <v>678</v>
      </c>
      <c r="C12" s="16">
        <v>9.8194490375146395E-2</v>
      </c>
      <c r="D12" s="16">
        <v>9.8011920170444106E-2</v>
      </c>
      <c r="E12" s="16">
        <v>9.8044730850039299E-2</v>
      </c>
      <c r="F12" s="16"/>
      <c r="G12" s="16">
        <v>0.16688131746656301</v>
      </c>
      <c r="H12" s="16">
        <v>8.82088406809102E-2</v>
      </c>
      <c r="I12" s="16">
        <v>8.2963887687209498E-2</v>
      </c>
      <c r="J12" s="16">
        <v>4.3328070075771698E-2</v>
      </c>
      <c r="K12" s="16">
        <v>8.0116569428429499E-2</v>
      </c>
      <c r="L12" s="16">
        <v>0.13442949080894401</v>
      </c>
      <c r="M12" s="16"/>
      <c r="N12" s="16">
        <v>9.1326471109182003E-2</v>
      </c>
      <c r="O12" s="16">
        <v>0.101928993277182</v>
      </c>
      <c r="P12" s="16">
        <v>9.10755392311932E-2</v>
      </c>
      <c r="Q12" s="16">
        <v>0.111276967830948</v>
      </c>
      <c r="R12" s="16"/>
      <c r="S12" s="16">
        <v>9.8839312981681499E-2</v>
      </c>
      <c r="T12" s="16">
        <v>9.8201167560833802E-2</v>
      </c>
      <c r="U12" s="16"/>
      <c r="V12" s="16">
        <v>8.7639161302332402E-2</v>
      </c>
      <c r="W12" s="16">
        <v>0.108001461472188</v>
      </c>
      <c r="X12" s="16">
        <v>9.9043440595372498E-2</v>
      </c>
      <c r="Y12" s="16">
        <v>6.8875732110659504E-2</v>
      </c>
      <c r="Z12" s="16"/>
      <c r="AA12" s="16">
        <v>8.2203081312180001E-2</v>
      </c>
      <c r="AB12" s="16">
        <v>9.7545049724416993E-2</v>
      </c>
      <c r="AC12" s="16">
        <v>0.17428789982215501</v>
      </c>
      <c r="AD12" s="16">
        <v>0.109882050180741</v>
      </c>
      <c r="AE12" s="16">
        <v>5.6544943547227403E-2</v>
      </c>
      <c r="AF12" s="16">
        <v>0.102910889969077</v>
      </c>
      <c r="AG12" s="16"/>
      <c r="AH12" s="16">
        <v>0.106000818904601</v>
      </c>
      <c r="AI12" s="16">
        <v>9.5412930233217397E-2</v>
      </c>
      <c r="AJ12" s="16"/>
      <c r="AK12" s="16">
        <v>9.3045336501756198E-2</v>
      </c>
      <c r="AL12" s="16">
        <v>9.45534197373369E-2</v>
      </c>
      <c r="AM12" s="16"/>
      <c r="AN12" s="16">
        <v>9.6987334055894006E-2</v>
      </c>
      <c r="AO12" s="16">
        <v>0.123310235110465</v>
      </c>
      <c r="AP12" s="16"/>
      <c r="AQ12" s="16">
        <v>0.11901091963935</v>
      </c>
      <c r="AR12" s="16">
        <v>7.3814450617680896E-2</v>
      </c>
      <c r="AS12" s="16">
        <v>0.12454154009547599</v>
      </c>
      <c r="AT12" s="16"/>
      <c r="AU12" s="16">
        <v>7.2999062153398103E-2</v>
      </c>
      <c r="AV12" s="16">
        <v>0.12452253721338299</v>
      </c>
      <c r="AW12" s="16"/>
      <c r="AX12" s="16">
        <v>0.106015174993897</v>
      </c>
      <c r="AY12" s="16">
        <v>5.2870711262358802E-2</v>
      </c>
      <c r="AZ12" s="16"/>
      <c r="BA12" s="16">
        <v>8.9727451042182604E-2</v>
      </c>
      <c r="BB12" s="16">
        <v>0.163953384290288</v>
      </c>
      <c r="BC12" s="16"/>
      <c r="BD12" s="16">
        <v>0.108112111350698</v>
      </c>
      <c r="BE12" s="16">
        <v>0.11837576622703699</v>
      </c>
    </row>
    <row r="13" spans="2:57" x14ac:dyDescent="0.35">
      <c r="B13" s="19" t="s">
        <v>679</v>
      </c>
      <c r="C13" s="16">
        <v>0.113028584067906</v>
      </c>
      <c r="D13" s="16">
        <v>0.112223925391645</v>
      </c>
      <c r="E13" s="16">
        <v>0.11488640522028</v>
      </c>
      <c r="F13" s="16"/>
      <c r="G13" s="16">
        <v>0.126656469445354</v>
      </c>
      <c r="H13" s="16">
        <v>0.105372315678497</v>
      </c>
      <c r="I13" s="16">
        <v>8.6751970011319096E-2</v>
      </c>
      <c r="J13" s="16">
        <v>0.11675772235684501</v>
      </c>
      <c r="K13" s="16">
        <v>0.114702196469854</v>
      </c>
      <c r="L13" s="16">
        <v>0.127826445243438</v>
      </c>
      <c r="M13" s="16"/>
      <c r="N13" s="16">
        <v>0.120119973433001</v>
      </c>
      <c r="O13" s="16">
        <v>9.7900637740488697E-2</v>
      </c>
      <c r="P13" s="16">
        <v>0.107094617194497</v>
      </c>
      <c r="Q13" s="16">
        <v>0.13067837894406001</v>
      </c>
      <c r="R13" s="16"/>
      <c r="S13" s="16">
        <v>0.12083585499633299</v>
      </c>
      <c r="T13" s="16">
        <v>9.7913092650250097E-2</v>
      </c>
      <c r="U13" s="16"/>
      <c r="V13" s="16">
        <v>8.8503365222068198E-2</v>
      </c>
      <c r="W13" s="16">
        <v>0.108561808841799</v>
      </c>
      <c r="X13" s="16">
        <v>0.137065653656953</v>
      </c>
      <c r="Y13" s="16">
        <v>0.12871432839621999</v>
      </c>
      <c r="Z13" s="16"/>
      <c r="AA13" s="16">
        <v>0.10260386614188</v>
      </c>
      <c r="AB13" s="16">
        <v>0.128934536762246</v>
      </c>
      <c r="AC13" s="16">
        <v>0.117251580901717</v>
      </c>
      <c r="AD13" s="16">
        <v>9.7969489676999894E-2</v>
      </c>
      <c r="AE13" s="16">
        <v>0.139849771291231</v>
      </c>
      <c r="AF13" s="16">
        <v>0.164539463984919</v>
      </c>
      <c r="AG13" s="16"/>
      <c r="AH13" s="16">
        <v>9.4234601869141593E-2</v>
      </c>
      <c r="AI13" s="16">
        <v>0.13618103379528401</v>
      </c>
      <c r="AJ13" s="16"/>
      <c r="AK13" s="16">
        <v>9.1219401842675907E-2</v>
      </c>
      <c r="AL13" s="16">
        <v>0.14607534470439601</v>
      </c>
      <c r="AM13" s="16"/>
      <c r="AN13" s="16">
        <v>7.7615627130884393E-2</v>
      </c>
      <c r="AO13" s="16">
        <v>0.12807130563598201</v>
      </c>
      <c r="AP13" s="16"/>
      <c r="AQ13" s="16">
        <v>0.101334984775783</v>
      </c>
      <c r="AR13" s="16">
        <v>0.110805425646295</v>
      </c>
      <c r="AS13" s="16">
        <v>0.138910563512018</v>
      </c>
      <c r="AT13" s="16"/>
      <c r="AU13" s="16">
        <v>0.107769847742717</v>
      </c>
      <c r="AV13" s="16">
        <v>0.121194758505377</v>
      </c>
      <c r="AW13" s="16"/>
      <c r="AX13" s="16">
        <v>0.102024703045901</v>
      </c>
      <c r="AY13" s="16">
        <v>0.16363668220428701</v>
      </c>
      <c r="AZ13" s="16"/>
      <c r="BA13" s="16">
        <v>0.103612826217392</v>
      </c>
      <c r="BB13" s="16">
        <v>7.7686780022786395E-2</v>
      </c>
      <c r="BC13" s="16"/>
      <c r="BD13" s="16">
        <v>7.9402411344379795E-2</v>
      </c>
      <c r="BE13" s="16">
        <v>0.13292404512198799</v>
      </c>
    </row>
    <row r="14" spans="2:57" x14ac:dyDescent="0.35">
      <c r="B14" s="19" t="s">
        <v>110</v>
      </c>
      <c r="C14" s="16">
        <v>8.9864480175148004E-2</v>
      </c>
      <c r="D14" s="16">
        <v>6.0470906000827898E-2</v>
      </c>
      <c r="E14" s="16">
        <v>0.11859028771840199</v>
      </c>
      <c r="F14" s="16"/>
      <c r="G14" s="16">
        <v>6.7707567641253394E-2</v>
      </c>
      <c r="H14" s="16">
        <v>0.12626657017346901</v>
      </c>
      <c r="I14" s="16">
        <v>2.9870992251227298E-2</v>
      </c>
      <c r="J14" s="16">
        <v>7.8394591694817994E-2</v>
      </c>
      <c r="K14" s="16">
        <v>0.100707470922172</v>
      </c>
      <c r="L14" s="16">
        <v>0.11854310474235399</v>
      </c>
      <c r="M14" s="16"/>
      <c r="N14" s="16">
        <v>6.1902473652742103E-2</v>
      </c>
      <c r="O14" s="16">
        <v>7.4036839538882293E-2</v>
      </c>
      <c r="P14" s="16">
        <v>0.103257356074929</v>
      </c>
      <c r="Q14" s="16">
        <v>0.10209026633349499</v>
      </c>
      <c r="R14" s="16"/>
      <c r="S14" s="16">
        <v>0.101389995178537</v>
      </c>
      <c r="T14" s="16">
        <v>7.11074128629713E-2</v>
      </c>
      <c r="U14" s="16"/>
      <c r="V14" s="16">
        <v>0.149257775690948</v>
      </c>
      <c r="W14" s="16">
        <v>9.0422951344968805E-2</v>
      </c>
      <c r="X14" s="16">
        <v>4.0293185122263701E-2</v>
      </c>
      <c r="Y14" s="16">
        <v>8.1122632468223294E-2</v>
      </c>
      <c r="Z14" s="16"/>
      <c r="AA14" s="16">
        <v>0.13733874331070201</v>
      </c>
      <c r="AB14" s="16">
        <v>6.9594216667205999E-2</v>
      </c>
      <c r="AC14" s="16">
        <v>7.1168025141161301E-2</v>
      </c>
      <c r="AD14" s="16">
        <v>5.4071386672506203E-2</v>
      </c>
      <c r="AE14" s="16">
        <v>5.0668523096172001E-2</v>
      </c>
      <c r="AF14" s="16">
        <v>2.93750778617403E-2</v>
      </c>
      <c r="AG14" s="16"/>
      <c r="AH14" s="16">
        <v>5.79437765149226E-2</v>
      </c>
      <c r="AI14" s="16">
        <v>9.6042825811515006E-2</v>
      </c>
      <c r="AJ14" s="16"/>
      <c r="AK14" s="16">
        <v>5.92538729696847E-2</v>
      </c>
      <c r="AL14" s="16">
        <v>9.6411654996001905E-2</v>
      </c>
      <c r="AM14" s="16"/>
      <c r="AN14" s="16">
        <v>5.6881705122406701E-2</v>
      </c>
      <c r="AO14" s="16">
        <v>7.7397685185930098E-2</v>
      </c>
      <c r="AP14" s="16"/>
      <c r="AQ14" s="16">
        <v>6.3894198303486902E-2</v>
      </c>
      <c r="AR14" s="16">
        <v>7.8851880670561106E-2</v>
      </c>
      <c r="AS14" s="16">
        <v>6.2631020324553796E-2</v>
      </c>
      <c r="AT14" s="16"/>
      <c r="AU14" s="16">
        <v>6.7052718363237604E-2</v>
      </c>
      <c r="AV14" s="16">
        <v>0.112200495484254</v>
      </c>
      <c r="AW14" s="16"/>
      <c r="AX14" s="16">
        <v>6.5971304573387193E-2</v>
      </c>
      <c r="AY14" s="16">
        <v>0.15916505795017299</v>
      </c>
      <c r="AZ14" s="16"/>
      <c r="BA14" s="16">
        <v>2.1404228457689099E-2</v>
      </c>
      <c r="BB14" s="16">
        <v>2.7237756786396901E-2</v>
      </c>
      <c r="BC14" s="16"/>
      <c r="BD14" s="16">
        <v>3.49375857372149E-2</v>
      </c>
      <c r="BE14" s="16">
        <v>3.7590206409619298E-2</v>
      </c>
    </row>
    <row r="15" spans="2:57" x14ac:dyDescent="0.35">
      <c r="B15" s="19" t="s">
        <v>680</v>
      </c>
      <c r="C15" s="22">
        <v>0.42799823464162301</v>
      </c>
      <c r="D15" s="22">
        <v>0.46515016605712201</v>
      </c>
      <c r="E15" s="22">
        <v>0.39079123307314301</v>
      </c>
      <c r="F15" s="22"/>
      <c r="G15" s="22">
        <v>0.34112981969353601</v>
      </c>
      <c r="H15" s="22">
        <v>0.45256051374497303</v>
      </c>
      <c r="I15" s="22">
        <v>0.51743580574742998</v>
      </c>
      <c r="J15" s="22">
        <v>0.39797904831388797</v>
      </c>
      <c r="K15" s="22">
        <v>0.45796241476933902</v>
      </c>
      <c r="L15" s="22">
        <v>0.38728262296555099</v>
      </c>
      <c r="M15" s="22"/>
      <c r="N15" s="22">
        <v>0.421594933020847</v>
      </c>
      <c r="O15" s="22">
        <v>0.46423756760499102</v>
      </c>
      <c r="P15" s="22">
        <v>0.42592203787961602</v>
      </c>
      <c r="Q15" s="22">
        <v>0.40433413133813401</v>
      </c>
      <c r="R15" s="22"/>
      <c r="S15" s="22">
        <v>0.44113780977151601</v>
      </c>
      <c r="T15" s="22">
        <v>0.41243186931898201</v>
      </c>
      <c r="U15" s="22"/>
      <c r="V15" s="22">
        <v>0.38289330959683598</v>
      </c>
      <c r="W15" s="22">
        <v>0.411035532381751</v>
      </c>
      <c r="X15" s="22">
        <v>0.47479126014117501</v>
      </c>
      <c r="Y15" s="22">
        <v>0.51473212935381796</v>
      </c>
      <c r="Z15" s="22"/>
      <c r="AA15" s="22">
        <v>0.316734197665277</v>
      </c>
      <c r="AB15" s="22">
        <v>0.47516216425841501</v>
      </c>
      <c r="AC15" s="22">
        <v>0.43642060772500502</v>
      </c>
      <c r="AD15" s="22">
        <v>0.49383606063900598</v>
      </c>
      <c r="AE15" s="22">
        <v>0.60291390616354401</v>
      </c>
      <c r="AF15" s="22">
        <v>0.56618602941186102</v>
      </c>
      <c r="AG15" s="22"/>
      <c r="AH15" s="22">
        <v>0.48502423146643597</v>
      </c>
      <c r="AI15" s="22">
        <v>0.424170196652845</v>
      </c>
      <c r="AJ15" s="22"/>
      <c r="AK15" s="22">
        <v>0.48632685629697903</v>
      </c>
      <c r="AL15" s="22">
        <v>0.43409393593347101</v>
      </c>
      <c r="AM15" s="22"/>
      <c r="AN15" s="22">
        <v>0.51564394602087005</v>
      </c>
      <c r="AO15" s="22">
        <v>0.434420722048243</v>
      </c>
      <c r="AP15" s="22"/>
      <c r="AQ15" s="22">
        <v>0.51172314228983096</v>
      </c>
      <c r="AR15" s="22">
        <v>0.39189845702909898</v>
      </c>
      <c r="AS15" s="22">
        <v>0.476905272191189</v>
      </c>
      <c r="AT15" s="22"/>
      <c r="AU15" s="22">
        <v>0.48357218096358401</v>
      </c>
      <c r="AV15" s="22">
        <v>0.36748077064125501</v>
      </c>
      <c r="AW15" s="22"/>
      <c r="AX15" s="22">
        <v>0.47174818908013899</v>
      </c>
      <c r="AY15" s="22">
        <v>0.289819959319285</v>
      </c>
      <c r="AZ15" s="22"/>
      <c r="BA15" s="22">
        <v>0.54780359618053798</v>
      </c>
      <c r="BB15" s="22">
        <v>0.51546196809671796</v>
      </c>
      <c r="BC15" s="22"/>
      <c r="BD15" s="22">
        <v>0.52782047936226895</v>
      </c>
      <c r="BE15" s="22">
        <v>0.44534238342093102</v>
      </c>
    </row>
    <row r="16" spans="2:57" x14ac:dyDescent="0.35">
      <c r="B16" s="19" t="s">
        <v>681</v>
      </c>
      <c r="C16" s="22">
        <v>0.21122307444305199</v>
      </c>
      <c r="D16" s="22">
        <v>0.21023584556208899</v>
      </c>
      <c r="E16" s="22">
        <v>0.21293113607031999</v>
      </c>
      <c r="F16" s="22"/>
      <c r="G16" s="22">
        <v>0.29353778691191701</v>
      </c>
      <c r="H16" s="22">
        <v>0.19358115635940701</v>
      </c>
      <c r="I16" s="22">
        <v>0.16971585769852901</v>
      </c>
      <c r="J16" s="22">
        <v>0.160085792432616</v>
      </c>
      <c r="K16" s="22">
        <v>0.19481876589828401</v>
      </c>
      <c r="L16" s="22">
        <v>0.26225593605238201</v>
      </c>
      <c r="M16" s="22"/>
      <c r="N16" s="22">
        <v>0.211446444542183</v>
      </c>
      <c r="O16" s="22">
        <v>0.19982963101767001</v>
      </c>
      <c r="P16" s="22">
        <v>0.19817015642569</v>
      </c>
      <c r="Q16" s="22">
        <v>0.24195534677500799</v>
      </c>
      <c r="R16" s="22"/>
      <c r="S16" s="22">
        <v>0.21967516797801401</v>
      </c>
      <c r="T16" s="22">
        <v>0.196114260211084</v>
      </c>
      <c r="U16" s="22"/>
      <c r="V16" s="22">
        <v>0.17614252652440099</v>
      </c>
      <c r="W16" s="22">
        <v>0.21656327031398701</v>
      </c>
      <c r="X16" s="22">
        <v>0.23610909425232501</v>
      </c>
      <c r="Y16" s="22">
        <v>0.19759006050687999</v>
      </c>
      <c r="Z16" s="22"/>
      <c r="AA16" s="22">
        <v>0.18480694745406001</v>
      </c>
      <c r="AB16" s="22">
        <v>0.226479586486663</v>
      </c>
      <c r="AC16" s="22">
        <v>0.29153948072387098</v>
      </c>
      <c r="AD16" s="22">
        <v>0.20785153985774099</v>
      </c>
      <c r="AE16" s="22">
        <v>0.19639471483845899</v>
      </c>
      <c r="AF16" s="22">
        <v>0.26745035395399602</v>
      </c>
      <c r="AG16" s="22"/>
      <c r="AH16" s="22">
        <v>0.20023542077374201</v>
      </c>
      <c r="AI16" s="22">
        <v>0.23159396402850099</v>
      </c>
      <c r="AJ16" s="22"/>
      <c r="AK16" s="22">
        <v>0.18426473834443199</v>
      </c>
      <c r="AL16" s="22">
        <v>0.24062876444173301</v>
      </c>
      <c r="AM16" s="22"/>
      <c r="AN16" s="22">
        <v>0.17460296118677801</v>
      </c>
      <c r="AO16" s="22">
        <v>0.25138154074644697</v>
      </c>
      <c r="AP16" s="22"/>
      <c r="AQ16" s="22">
        <v>0.22034590441513299</v>
      </c>
      <c r="AR16" s="22">
        <v>0.184619876263976</v>
      </c>
      <c r="AS16" s="22">
        <v>0.26345210360749399</v>
      </c>
      <c r="AT16" s="22"/>
      <c r="AU16" s="22">
        <v>0.18076890989611499</v>
      </c>
      <c r="AV16" s="22">
        <v>0.24571729571876</v>
      </c>
      <c r="AW16" s="22"/>
      <c r="AX16" s="22">
        <v>0.20803987803979701</v>
      </c>
      <c r="AY16" s="22">
        <v>0.21650739346664599</v>
      </c>
      <c r="AZ16" s="22"/>
      <c r="BA16" s="22">
        <v>0.19334027725957501</v>
      </c>
      <c r="BB16" s="22">
        <v>0.241640164313074</v>
      </c>
      <c r="BC16" s="22"/>
      <c r="BD16" s="22">
        <v>0.18751452269507801</v>
      </c>
      <c r="BE16" s="22">
        <v>0.25129981134902502</v>
      </c>
    </row>
    <row r="17" spans="2:57" x14ac:dyDescent="0.35">
      <c r="B17" s="19" t="s">
        <v>96</v>
      </c>
      <c r="C17" s="23">
        <v>0.21677516019857099</v>
      </c>
      <c r="D17" s="23">
        <v>0.25491432049503399</v>
      </c>
      <c r="E17" s="23">
        <v>0.17786009700282299</v>
      </c>
      <c r="F17" s="23"/>
      <c r="G17" s="23">
        <v>4.7592032781618797E-2</v>
      </c>
      <c r="H17" s="23">
        <v>0.25897935738556599</v>
      </c>
      <c r="I17" s="23">
        <v>0.347719948048901</v>
      </c>
      <c r="J17" s="23">
        <v>0.237893255881272</v>
      </c>
      <c r="K17" s="23">
        <v>0.26314364887105601</v>
      </c>
      <c r="L17" s="23">
        <v>0.12502668691317001</v>
      </c>
      <c r="M17" s="23"/>
      <c r="N17" s="23">
        <v>0.21014848847866399</v>
      </c>
      <c r="O17" s="23">
        <v>0.26440793658732098</v>
      </c>
      <c r="P17" s="23">
        <v>0.227751881453926</v>
      </c>
      <c r="Q17" s="23">
        <v>0.16237878456312599</v>
      </c>
      <c r="R17" s="23"/>
      <c r="S17" s="23">
        <v>0.221462641793501</v>
      </c>
      <c r="T17" s="23">
        <v>0.21631760910789799</v>
      </c>
      <c r="U17" s="23"/>
      <c r="V17" s="23">
        <v>0.206750783072435</v>
      </c>
      <c r="W17" s="23">
        <v>0.194472262067764</v>
      </c>
      <c r="X17" s="23">
        <v>0.23868216588885</v>
      </c>
      <c r="Y17" s="23">
        <v>0.31714206884693802</v>
      </c>
      <c r="Z17" s="23"/>
      <c r="AA17" s="23">
        <v>0.13192725021121701</v>
      </c>
      <c r="AB17" s="23">
        <v>0.24868257777175201</v>
      </c>
      <c r="AC17" s="23">
        <v>0.14488112700113401</v>
      </c>
      <c r="AD17" s="23">
        <v>0.28598452078126602</v>
      </c>
      <c r="AE17" s="23">
        <v>0.40651919132508602</v>
      </c>
      <c r="AF17" s="23">
        <v>0.298735675457864</v>
      </c>
      <c r="AG17" s="23"/>
      <c r="AH17" s="23">
        <v>0.28478881069269402</v>
      </c>
      <c r="AI17" s="23">
        <v>0.19257623262434301</v>
      </c>
      <c r="AJ17" s="23"/>
      <c r="AK17" s="23">
        <v>0.302062117952547</v>
      </c>
      <c r="AL17" s="23">
        <v>0.193465171491738</v>
      </c>
      <c r="AM17" s="23"/>
      <c r="AN17" s="23">
        <v>0.34104098483409201</v>
      </c>
      <c r="AO17" s="23">
        <v>0.183039181301797</v>
      </c>
      <c r="AP17" s="23"/>
      <c r="AQ17" s="23">
        <v>0.29137723787469799</v>
      </c>
      <c r="AR17" s="23">
        <v>0.20727858076512301</v>
      </c>
      <c r="AS17" s="23">
        <v>0.21345316858369501</v>
      </c>
      <c r="AT17" s="23"/>
      <c r="AU17" s="23">
        <v>0.30280327106746902</v>
      </c>
      <c r="AV17" s="23">
        <v>0.12176347492249499</v>
      </c>
      <c r="AW17" s="23"/>
      <c r="AX17" s="23">
        <v>0.26370831104034198</v>
      </c>
      <c r="AY17" s="23">
        <v>7.3312565852638401E-2</v>
      </c>
      <c r="AZ17" s="23"/>
      <c r="BA17" s="23">
        <v>0.354463318920963</v>
      </c>
      <c r="BB17" s="23">
        <v>0.27382180378364401</v>
      </c>
      <c r="BC17" s="23"/>
      <c r="BD17" s="23">
        <v>0.34030595666719099</v>
      </c>
      <c r="BE17" s="23">
        <v>0.19404257207190601</v>
      </c>
    </row>
    <row r="18" spans="2:57" x14ac:dyDescent="0.35">
      <c r="B18" s="21"/>
    </row>
    <row r="19" spans="2:57" x14ac:dyDescent="0.35">
      <c r="B19" t="s">
        <v>874</v>
      </c>
    </row>
    <row r="20" spans="2:57" x14ac:dyDescent="0.35">
      <c r="B20" t="s">
        <v>526</v>
      </c>
    </row>
    <row r="22" spans="2:57" x14ac:dyDescent="0.35">
      <c r="B22"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1-000000000000}">
  <dimension ref="B2:BE22"/>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727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675</v>
      </c>
      <c r="C9" s="16">
        <v>0.18409704019936499</v>
      </c>
      <c r="D9" s="16">
        <v>0.222174982617487</v>
      </c>
      <c r="E9" s="16">
        <v>0.14596983498917801</v>
      </c>
      <c r="F9" s="16"/>
      <c r="G9" s="16">
        <v>0.23556288396404201</v>
      </c>
      <c r="H9" s="16">
        <v>0.220305470660351</v>
      </c>
      <c r="I9" s="16">
        <v>0.151885206325969</v>
      </c>
      <c r="J9" s="16">
        <v>0.185074548818976</v>
      </c>
      <c r="K9" s="16">
        <v>0.205372916886333</v>
      </c>
      <c r="L9" s="16">
        <v>0.13118774951377099</v>
      </c>
      <c r="M9" s="16"/>
      <c r="N9" s="16">
        <v>0.14453769862245699</v>
      </c>
      <c r="O9" s="16">
        <v>0.16577865196299099</v>
      </c>
      <c r="P9" s="16">
        <v>0.17990506950492499</v>
      </c>
      <c r="Q9" s="16">
        <v>0.235013874003764</v>
      </c>
      <c r="R9" s="16"/>
      <c r="S9" s="16">
        <v>0.19523375322285499</v>
      </c>
      <c r="T9" s="16">
        <v>0.169119871730294</v>
      </c>
      <c r="U9" s="16"/>
      <c r="V9" s="16">
        <v>0.200638470696929</v>
      </c>
      <c r="W9" s="16">
        <v>0.155975621965419</v>
      </c>
      <c r="X9" s="16">
        <v>0.195653849169029</v>
      </c>
      <c r="Y9" s="16">
        <v>0.25160173525831803</v>
      </c>
      <c r="Z9" s="16"/>
      <c r="AA9" s="16">
        <v>0.169269923299807</v>
      </c>
      <c r="AB9" s="16">
        <v>0.18578000256241201</v>
      </c>
      <c r="AC9" s="16">
        <v>0.18478357579121399</v>
      </c>
      <c r="AD9" s="16">
        <v>0.15947456631941601</v>
      </c>
      <c r="AE9" s="16">
        <v>0.27450774872</v>
      </c>
      <c r="AF9" s="16">
        <v>0.26541739952299498</v>
      </c>
      <c r="AG9" s="16"/>
      <c r="AH9" s="16">
        <v>0.17455906395780699</v>
      </c>
      <c r="AI9" s="16">
        <v>0.21590111789319499</v>
      </c>
      <c r="AJ9" s="16"/>
      <c r="AK9" s="16">
        <v>0.17678531977418599</v>
      </c>
      <c r="AL9" s="16">
        <v>0.210521299352534</v>
      </c>
      <c r="AM9" s="16"/>
      <c r="AN9" s="16">
        <v>0.179377772191959</v>
      </c>
      <c r="AO9" s="16">
        <v>0.20150907077093799</v>
      </c>
      <c r="AP9" s="16"/>
      <c r="AQ9" s="16">
        <v>0.18802555078969899</v>
      </c>
      <c r="AR9" s="16">
        <v>0.16872302766781899</v>
      </c>
      <c r="AS9" s="16">
        <v>0.227544680308541</v>
      </c>
      <c r="AT9" s="16"/>
      <c r="AU9" s="16">
        <v>0.18025363338151901</v>
      </c>
      <c r="AV9" s="16">
        <v>0.18926268322353099</v>
      </c>
      <c r="AW9" s="16"/>
      <c r="AX9" s="16">
        <v>0.19573408726558</v>
      </c>
      <c r="AY9" s="16">
        <v>0.17309662297657999</v>
      </c>
      <c r="AZ9" s="16"/>
      <c r="BA9" s="16">
        <v>0.249791267068002</v>
      </c>
      <c r="BB9" s="16">
        <v>0.33125152505897099</v>
      </c>
      <c r="BC9" s="16"/>
      <c r="BD9" s="16">
        <v>0.217948897433179</v>
      </c>
      <c r="BE9" s="16">
        <v>0.19452639686421899</v>
      </c>
    </row>
    <row r="10" spans="2:57" x14ac:dyDescent="0.35">
      <c r="B10" s="19" t="s">
        <v>676</v>
      </c>
      <c r="C10" s="16">
        <v>0.36737992362024902</v>
      </c>
      <c r="D10" s="16">
        <v>0.38576555117627997</v>
      </c>
      <c r="E10" s="16">
        <v>0.347652769432652</v>
      </c>
      <c r="F10" s="16"/>
      <c r="G10" s="16">
        <v>0.30750308210551103</v>
      </c>
      <c r="H10" s="16">
        <v>0.34683750415167403</v>
      </c>
      <c r="I10" s="16">
        <v>0.424250627665268</v>
      </c>
      <c r="J10" s="16">
        <v>0.31925759946055499</v>
      </c>
      <c r="K10" s="16">
        <v>0.354378500068949</v>
      </c>
      <c r="L10" s="16">
        <v>0.42193906557752903</v>
      </c>
      <c r="M10" s="16"/>
      <c r="N10" s="16">
        <v>0.36315837813038299</v>
      </c>
      <c r="O10" s="16">
        <v>0.39409289440887801</v>
      </c>
      <c r="P10" s="16">
        <v>0.37419079849255599</v>
      </c>
      <c r="Q10" s="16">
        <v>0.33618220440886598</v>
      </c>
      <c r="R10" s="16"/>
      <c r="S10" s="16">
        <v>0.37483821593608901</v>
      </c>
      <c r="T10" s="16">
        <v>0.35978641496019298</v>
      </c>
      <c r="U10" s="16"/>
      <c r="V10" s="16">
        <v>0.29993512247089399</v>
      </c>
      <c r="W10" s="16">
        <v>0.37480268049585302</v>
      </c>
      <c r="X10" s="16">
        <v>0.41090281360813802</v>
      </c>
      <c r="Y10" s="16">
        <v>0.39556822850867701</v>
      </c>
      <c r="Z10" s="16"/>
      <c r="AA10" s="16">
        <v>0.31370748716541202</v>
      </c>
      <c r="AB10" s="16">
        <v>0.35717706954345702</v>
      </c>
      <c r="AC10" s="16">
        <v>0.41905181943238601</v>
      </c>
      <c r="AD10" s="16">
        <v>0.42566062667981802</v>
      </c>
      <c r="AE10" s="16">
        <v>0.398394273500838</v>
      </c>
      <c r="AF10" s="16">
        <v>0.44711571175919301</v>
      </c>
      <c r="AG10" s="16"/>
      <c r="AH10" s="16">
        <v>0.40086418258430701</v>
      </c>
      <c r="AI10" s="16">
        <v>0.392854384971909</v>
      </c>
      <c r="AJ10" s="16"/>
      <c r="AK10" s="16">
        <v>0.37524832129471603</v>
      </c>
      <c r="AL10" s="16">
        <v>0.39523006119576698</v>
      </c>
      <c r="AM10" s="16"/>
      <c r="AN10" s="16">
        <v>0.42183889930947299</v>
      </c>
      <c r="AO10" s="16">
        <v>0.39042827121377599</v>
      </c>
      <c r="AP10" s="16"/>
      <c r="AQ10" s="16">
        <v>0.44598025738807801</v>
      </c>
      <c r="AR10" s="16">
        <v>0.31917523004415099</v>
      </c>
      <c r="AS10" s="16">
        <v>0.42919814956372598</v>
      </c>
      <c r="AT10" s="16"/>
      <c r="AU10" s="16">
        <v>0.429304811032095</v>
      </c>
      <c r="AV10" s="16">
        <v>0.29585484287797897</v>
      </c>
      <c r="AW10" s="16"/>
      <c r="AX10" s="16">
        <v>0.39007042229404698</v>
      </c>
      <c r="AY10" s="16">
        <v>0.30668862479076398</v>
      </c>
      <c r="AZ10" s="16"/>
      <c r="BA10" s="16">
        <v>0.408623679354082</v>
      </c>
      <c r="BB10" s="16">
        <v>0.301796929882514</v>
      </c>
      <c r="BC10" s="16"/>
      <c r="BD10" s="16">
        <v>0.41126276609902102</v>
      </c>
      <c r="BE10" s="16">
        <v>0.405276786913151</v>
      </c>
    </row>
    <row r="11" spans="2:57" x14ac:dyDescent="0.35">
      <c r="B11" s="19" t="s">
        <v>677</v>
      </c>
      <c r="C11" s="16">
        <v>0.22403890081230099</v>
      </c>
      <c r="D11" s="16">
        <v>0.20782766835802399</v>
      </c>
      <c r="E11" s="16">
        <v>0.24157257608344301</v>
      </c>
      <c r="F11" s="16"/>
      <c r="G11" s="16">
        <v>0.24680662143889101</v>
      </c>
      <c r="H11" s="16">
        <v>0.247294933588254</v>
      </c>
      <c r="I11" s="16">
        <v>0.20100066112072201</v>
      </c>
      <c r="J11" s="16">
        <v>0.25297873376757501</v>
      </c>
      <c r="K11" s="16">
        <v>0.18567486876453801</v>
      </c>
      <c r="L11" s="16">
        <v>0.21746506173372401</v>
      </c>
      <c r="M11" s="16"/>
      <c r="N11" s="16">
        <v>0.25739249990456597</v>
      </c>
      <c r="O11" s="16">
        <v>0.21884510003193999</v>
      </c>
      <c r="P11" s="16">
        <v>0.22871184395635899</v>
      </c>
      <c r="Q11" s="16">
        <v>0.19725875569628701</v>
      </c>
      <c r="R11" s="16"/>
      <c r="S11" s="16">
        <v>0.17810907200512799</v>
      </c>
      <c r="T11" s="16">
        <v>0.288970690036217</v>
      </c>
      <c r="U11" s="16"/>
      <c r="V11" s="16">
        <v>0.219066187023606</v>
      </c>
      <c r="W11" s="16">
        <v>0.23971505543195101</v>
      </c>
      <c r="X11" s="16">
        <v>0.21099912821289099</v>
      </c>
      <c r="Y11" s="16">
        <v>0.20715929554349799</v>
      </c>
      <c r="Z11" s="16"/>
      <c r="AA11" s="16">
        <v>0.23153328668930401</v>
      </c>
      <c r="AB11" s="16">
        <v>0.23013596727010999</v>
      </c>
      <c r="AC11" s="16">
        <v>0.19715550804000201</v>
      </c>
      <c r="AD11" s="16">
        <v>0.241979590843211</v>
      </c>
      <c r="AE11" s="16">
        <v>0.18078534408254099</v>
      </c>
      <c r="AF11" s="16">
        <v>0.181826594737931</v>
      </c>
      <c r="AG11" s="16"/>
      <c r="AH11" s="16">
        <v>0.23569913798905801</v>
      </c>
      <c r="AI11" s="16">
        <v>0.16213582049545</v>
      </c>
      <c r="AJ11" s="16"/>
      <c r="AK11" s="16">
        <v>0.24153645536367599</v>
      </c>
      <c r="AL11" s="16">
        <v>0.187369506650885</v>
      </c>
      <c r="AM11" s="16"/>
      <c r="AN11" s="16">
        <v>0.217641847820915</v>
      </c>
      <c r="AO11" s="16">
        <v>0.17152283779889799</v>
      </c>
      <c r="AP11" s="16"/>
      <c r="AQ11" s="16">
        <v>0.173587521320999</v>
      </c>
      <c r="AR11" s="16">
        <v>0.27829012038476503</v>
      </c>
      <c r="AS11" s="16">
        <v>0.16472139933938501</v>
      </c>
      <c r="AT11" s="16"/>
      <c r="AU11" s="16">
        <v>0.20200394182314599</v>
      </c>
      <c r="AV11" s="16">
        <v>0.25012938382245398</v>
      </c>
      <c r="AW11" s="16"/>
      <c r="AX11" s="16">
        <v>0.219876758531103</v>
      </c>
      <c r="AY11" s="16">
        <v>0.20553914169634399</v>
      </c>
      <c r="AZ11" s="16"/>
      <c r="BA11" s="16">
        <v>0.20677031704523799</v>
      </c>
      <c r="BB11" s="16">
        <v>0.17303259292523601</v>
      </c>
      <c r="BC11" s="16"/>
      <c r="BD11" s="16">
        <v>0.217745896757091</v>
      </c>
      <c r="BE11" s="16">
        <v>0.19299357082614799</v>
      </c>
    </row>
    <row r="12" spans="2:57" x14ac:dyDescent="0.35">
      <c r="B12" s="19" t="s">
        <v>678</v>
      </c>
      <c r="C12" s="16">
        <v>6.5850620536834506E-2</v>
      </c>
      <c r="D12" s="16">
        <v>5.3029532282462703E-2</v>
      </c>
      <c r="E12" s="16">
        <v>7.8638712814392997E-2</v>
      </c>
      <c r="F12" s="16"/>
      <c r="G12" s="16">
        <v>8.4930069942858899E-2</v>
      </c>
      <c r="H12" s="16">
        <v>4.4440124189954598E-2</v>
      </c>
      <c r="I12" s="16">
        <v>5.2723452015491203E-2</v>
      </c>
      <c r="J12" s="16">
        <v>8.6063927827749007E-2</v>
      </c>
      <c r="K12" s="16">
        <v>9.0451344671988496E-2</v>
      </c>
      <c r="L12" s="16">
        <v>4.8373302979146403E-2</v>
      </c>
      <c r="M12" s="16"/>
      <c r="N12" s="16">
        <v>7.7193721653150693E-2</v>
      </c>
      <c r="O12" s="16">
        <v>6.75534797843967E-2</v>
      </c>
      <c r="P12" s="16">
        <v>5.6383550229366697E-2</v>
      </c>
      <c r="Q12" s="16">
        <v>7.1480715238663298E-2</v>
      </c>
      <c r="R12" s="16"/>
      <c r="S12" s="16">
        <v>8.0667005999557201E-2</v>
      </c>
      <c r="T12" s="16">
        <v>4.4137162120079801E-2</v>
      </c>
      <c r="U12" s="16"/>
      <c r="V12" s="16">
        <v>5.4474827569728497E-2</v>
      </c>
      <c r="W12" s="16">
        <v>7.3778725130370704E-2</v>
      </c>
      <c r="X12" s="16">
        <v>7.0191367550228395E-2</v>
      </c>
      <c r="Y12" s="16">
        <v>3.35026851331683E-2</v>
      </c>
      <c r="Z12" s="16"/>
      <c r="AA12" s="16">
        <v>5.9534411796711602E-2</v>
      </c>
      <c r="AB12" s="16">
        <v>5.9962486765468101E-2</v>
      </c>
      <c r="AC12" s="16">
        <v>9.9509353845640497E-2</v>
      </c>
      <c r="AD12" s="16">
        <v>6.6922521303860102E-2</v>
      </c>
      <c r="AE12" s="16">
        <v>7.5814308430501895E-2</v>
      </c>
      <c r="AF12" s="16">
        <v>3.6129762042626898E-2</v>
      </c>
      <c r="AG12" s="16"/>
      <c r="AH12" s="16">
        <v>6.7299047280588303E-2</v>
      </c>
      <c r="AI12" s="16">
        <v>6.4480030602002802E-2</v>
      </c>
      <c r="AJ12" s="16"/>
      <c r="AK12" s="16">
        <v>7.4329960435764494E-2</v>
      </c>
      <c r="AL12" s="16">
        <v>5.38314754154171E-2</v>
      </c>
      <c r="AM12" s="16"/>
      <c r="AN12" s="16">
        <v>6.3097655976550399E-2</v>
      </c>
      <c r="AO12" s="16">
        <v>7.9055167394839698E-2</v>
      </c>
      <c r="AP12" s="16"/>
      <c r="AQ12" s="16">
        <v>7.6675691608306604E-2</v>
      </c>
      <c r="AR12" s="16">
        <v>7.0401210016004107E-2</v>
      </c>
      <c r="AS12" s="16">
        <v>4.1959002021475199E-2</v>
      </c>
      <c r="AT12" s="16"/>
      <c r="AU12" s="16">
        <v>5.6241530451771798E-2</v>
      </c>
      <c r="AV12" s="16">
        <v>7.8313429443058497E-2</v>
      </c>
      <c r="AW12" s="16"/>
      <c r="AX12" s="16">
        <v>6.5989454336108602E-2</v>
      </c>
      <c r="AY12" s="16">
        <v>7.3684933469728695E-2</v>
      </c>
      <c r="AZ12" s="16"/>
      <c r="BA12" s="16">
        <v>6.0721354859759401E-2</v>
      </c>
      <c r="BB12" s="16">
        <v>9.6300830339588306E-2</v>
      </c>
      <c r="BC12" s="16"/>
      <c r="BD12" s="16">
        <v>4.9402800758478499E-2</v>
      </c>
      <c r="BE12" s="16">
        <v>9.7441874954317595E-2</v>
      </c>
    </row>
    <row r="13" spans="2:57" x14ac:dyDescent="0.35">
      <c r="B13" s="19" t="s">
        <v>679</v>
      </c>
      <c r="C13" s="16">
        <v>8.3224994167718905E-2</v>
      </c>
      <c r="D13" s="16">
        <v>8.6301422533259398E-2</v>
      </c>
      <c r="E13" s="16">
        <v>8.1116074469887403E-2</v>
      </c>
      <c r="F13" s="16"/>
      <c r="G13" s="16">
        <v>7.0619076924802099E-2</v>
      </c>
      <c r="H13" s="16">
        <v>6.4072994576865605E-2</v>
      </c>
      <c r="I13" s="16">
        <v>0.116988949385689</v>
      </c>
      <c r="J13" s="16">
        <v>7.5424384477823E-2</v>
      </c>
      <c r="K13" s="16">
        <v>8.4931126883954003E-2</v>
      </c>
      <c r="L13" s="16">
        <v>8.5081393063909799E-2</v>
      </c>
      <c r="M13" s="16"/>
      <c r="N13" s="16">
        <v>9.3705223510304705E-2</v>
      </c>
      <c r="O13" s="16">
        <v>9.0800074937097006E-2</v>
      </c>
      <c r="P13" s="16">
        <v>8.3350560068332497E-2</v>
      </c>
      <c r="Q13" s="16">
        <v>6.8946867290999095E-2</v>
      </c>
      <c r="R13" s="16"/>
      <c r="S13" s="16">
        <v>8.9763852040344497E-2</v>
      </c>
      <c r="T13" s="16">
        <v>7.3105069891098204E-2</v>
      </c>
      <c r="U13" s="16"/>
      <c r="V13" s="16">
        <v>9.27339355851413E-2</v>
      </c>
      <c r="W13" s="16">
        <v>9.4311386520537305E-2</v>
      </c>
      <c r="X13" s="16">
        <v>6.6816813015699E-2</v>
      </c>
      <c r="Y13" s="16">
        <v>4.5034240209148799E-2</v>
      </c>
      <c r="Z13" s="16"/>
      <c r="AA13" s="16">
        <v>0.118868432038662</v>
      </c>
      <c r="AB13" s="16">
        <v>7.9833771064362902E-2</v>
      </c>
      <c r="AC13" s="16">
        <v>4.7343147321207202E-2</v>
      </c>
      <c r="AD13" s="16">
        <v>6.7066742101301105E-2</v>
      </c>
      <c r="AE13" s="16">
        <v>1.7921869548549799E-2</v>
      </c>
      <c r="AF13" s="16">
        <v>6.9510531937254302E-2</v>
      </c>
      <c r="AG13" s="16"/>
      <c r="AH13" s="16">
        <v>6.7692308725487496E-2</v>
      </c>
      <c r="AI13" s="16">
        <v>0.106888987177009</v>
      </c>
      <c r="AJ13" s="16"/>
      <c r="AK13" s="16">
        <v>7.8726242124195503E-2</v>
      </c>
      <c r="AL13" s="16">
        <v>9.0094117372689894E-2</v>
      </c>
      <c r="AM13" s="16"/>
      <c r="AN13" s="16">
        <v>6.9262378136321801E-2</v>
      </c>
      <c r="AO13" s="16">
        <v>0.106864641457387</v>
      </c>
      <c r="AP13" s="16"/>
      <c r="AQ13" s="16">
        <v>6.2285953689346599E-2</v>
      </c>
      <c r="AR13" s="16">
        <v>8.4109240940986901E-2</v>
      </c>
      <c r="AS13" s="16">
        <v>0.105608732681335</v>
      </c>
      <c r="AT13" s="16"/>
      <c r="AU13" s="16">
        <v>7.6028943213448802E-2</v>
      </c>
      <c r="AV13" s="16">
        <v>9.3150851323792597E-2</v>
      </c>
      <c r="AW13" s="16"/>
      <c r="AX13" s="16">
        <v>7.6630583336465802E-2</v>
      </c>
      <c r="AY13" s="16">
        <v>0.123415652968988</v>
      </c>
      <c r="AZ13" s="16"/>
      <c r="BA13" s="16">
        <v>4.7215897096893403E-2</v>
      </c>
      <c r="BB13" s="16">
        <v>8.8927320948314903E-2</v>
      </c>
      <c r="BC13" s="16"/>
      <c r="BD13" s="16">
        <v>6.5379554709456694E-2</v>
      </c>
      <c r="BE13" s="16">
        <v>8.2868491229682303E-2</v>
      </c>
    </row>
    <row r="14" spans="2:57" x14ac:dyDescent="0.35">
      <c r="B14" s="19" t="s">
        <v>110</v>
      </c>
      <c r="C14" s="16">
        <v>7.5408520663532402E-2</v>
      </c>
      <c r="D14" s="16">
        <v>4.49008430324873E-2</v>
      </c>
      <c r="E14" s="16">
        <v>0.10505003221044699</v>
      </c>
      <c r="F14" s="16"/>
      <c r="G14" s="16">
        <v>5.4578265623894701E-2</v>
      </c>
      <c r="H14" s="16">
        <v>7.7048972832900506E-2</v>
      </c>
      <c r="I14" s="16">
        <v>5.3151103486859898E-2</v>
      </c>
      <c r="J14" s="16">
        <v>8.1200805647322696E-2</v>
      </c>
      <c r="K14" s="16">
        <v>7.9191242724237304E-2</v>
      </c>
      <c r="L14" s="16">
        <v>9.5953427131919997E-2</v>
      </c>
      <c r="M14" s="16"/>
      <c r="N14" s="16">
        <v>6.4012478179138105E-2</v>
      </c>
      <c r="O14" s="16">
        <v>6.2929798874697795E-2</v>
      </c>
      <c r="P14" s="16">
        <v>7.7458177748461504E-2</v>
      </c>
      <c r="Q14" s="16">
        <v>9.1117583361421395E-2</v>
      </c>
      <c r="R14" s="16"/>
      <c r="S14" s="16">
        <v>8.1388100796026999E-2</v>
      </c>
      <c r="T14" s="16">
        <v>6.4880791262118098E-2</v>
      </c>
      <c r="U14" s="16"/>
      <c r="V14" s="16">
        <v>0.13315145665370101</v>
      </c>
      <c r="W14" s="16">
        <v>6.1416530455868701E-2</v>
      </c>
      <c r="X14" s="16">
        <v>4.5436028444014898E-2</v>
      </c>
      <c r="Y14" s="16">
        <v>6.7133815347190498E-2</v>
      </c>
      <c r="Z14" s="16"/>
      <c r="AA14" s="16">
        <v>0.107086459010103</v>
      </c>
      <c r="AB14" s="16">
        <v>8.7110702794189296E-2</v>
      </c>
      <c r="AC14" s="16">
        <v>5.2156595569550303E-2</v>
      </c>
      <c r="AD14" s="16">
        <v>3.88959527523947E-2</v>
      </c>
      <c r="AE14" s="16">
        <v>5.2576455717569699E-2</v>
      </c>
      <c r="AF14" s="16">
        <v>0</v>
      </c>
      <c r="AG14" s="16"/>
      <c r="AH14" s="16">
        <v>5.3886259462752599E-2</v>
      </c>
      <c r="AI14" s="16">
        <v>5.7739658860434397E-2</v>
      </c>
      <c r="AJ14" s="16"/>
      <c r="AK14" s="16">
        <v>5.33737010074627E-2</v>
      </c>
      <c r="AL14" s="16">
        <v>6.2953540012707601E-2</v>
      </c>
      <c r="AM14" s="16"/>
      <c r="AN14" s="16">
        <v>4.8781446564780298E-2</v>
      </c>
      <c r="AO14" s="16">
        <v>5.0620011364161797E-2</v>
      </c>
      <c r="AP14" s="16"/>
      <c r="AQ14" s="16">
        <v>5.34450252035703E-2</v>
      </c>
      <c r="AR14" s="16">
        <v>7.9301170946272995E-2</v>
      </c>
      <c r="AS14" s="16">
        <v>3.09680360855378E-2</v>
      </c>
      <c r="AT14" s="16"/>
      <c r="AU14" s="16">
        <v>5.6167140098019999E-2</v>
      </c>
      <c r="AV14" s="16">
        <v>9.3288809309184498E-2</v>
      </c>
      <c r="AW14" s="16"/>
      <c r="AX14" s="16">
        <v>5.1698694236695202E-2</v>
      </c>
      <c r="AY14" s="16">
        <v>0.117575024097597</v>
      </c>
      <c r="AZ14" s="16"/>
      <c r="BA14" s="16">
        <v>2.68774845760246E-2</v>
      </c>
      <c r="BB14" s="16">
        <v>8.6908008453756395E-3</v>
      </c>
      <c r="BC14" s="16"/>
      <c r="BD14" s="16">
        <v>3.8260084242773898E-2</v>
      </c>
      <c r="BE14" s="16">
        <v>2.6892879212482599E-2</v>
      </c>
    </row>
    <row r="15" spans="2:57" x14ac:dyDescent="0.35">
      <c r="B15" s="19" t="s">
        <v>680</v>
      </c>
      <c r="C15" s="22">
        <v>0.55147696381961298</v>
      </c>
      <c r="D15" s="22">
        <v>0.607940533793767</v>
      </c>
      <c r="E15" s="22">
        <v>0.49362260442182898</v>
      </c>
      <c r="F15" s="22"/>
      <c r="G15" s="22">
        <v>0.54306596606955304</v>
      </c>
      <c r="H15" s="22">
        <v>0.56714297481202502</v>
      </c>
      <c r="I15" s="22">
        <v>0.57613583399123702</v>
      </c>
      <c r="J15" s="22">
        <v>0.50433214827953099</v>
      </c>
      <c r="K15" s="22">
        <v>0.55975141695528197</v>
      </c>
      <c r="L15" s="22">
        <v>0.55312681509130002</v>
      </c>
      <c r="M15" s="22"/>
      <c r="N15" s="22">
        <v>0.50769607675284001</v>
      </c>
      <c r="O15" s="22">
        <v>0.55987154637186798</v>
      </c>
      <c r="P15" s="22">
        <v>0.55409586799748101</v>
      </c>
      <c r="Q15" s="22">
        <v>0.57119607841262898</v>
      </c>
      <c r="R15" s="22"/>
      <c r="S15" s="22">
        <v>0.57007196915894398</v>
      </c>
      <c r="T15" s="22">
        <v>0.528906286690487</v>
      </c>
      <c r="U15" s="22"/>
      <c r="V15" s="22">
        <v>0.50057359316782302</v>
      </c>
      <c r="W15" s="22">
        <v>0.530778302461273</v>
      </c>
      <c r="X15" s="22">
        <v>0.60655666277716702</v>
      </c>
      <c r="Y15" s="22">
        <v>0.64716996376699398</v>
      </c>
      <c r="Z15" s="22"/>
      <c r="AA15" s="22">
        <v>0.48297741046521903</v>
      </c>
      <c r="AB15" s="22">
        <v>0.54295707210586996</v>
      </c>
      <c r="AC15" s="22">
        <v>0.60383539522359997</v>
      </c>
      <c r="AD15" s="22">
        <v>0.585135192999233</v>
      </c>
      <c r="AE15" s="22">
        <v>0.67290202222083795</v>
      </c>
      <c r="AF15" s="22">
        <v>0.71253311128218799</v>
      </c>
      <c r="AG15" s="22"/>
      <c r="AH15" s="22">
        <v>0.57542324654211396</v>
      </c>
      <c r="AI15" s="22">
        <v>0.60875550286510405</v>
      </c>
      <c r="AJ15" s="22"/>
      <c r="AK15" s="22">
        <v>0.55203364106890196</v>
      </c>
      <c r="AL15" s="22">
        <v>0.60575136054830103</v>
      </c>
      <c r="AM15" s="22"/>
      <c r="AN15" s="22">
        <v>0.60121667150143199</v>
      </c>
      <c r="AO15" s="22">
        <v>0.59193734198471404</v>
      </c>
      <c r="AP15" s="22"/>
      <c r="AQ15" s="22">
        <v>0.63400580817777696</v>
      </c>
      <c r="AR15" s="22">
        <v>0.48789825771197098</v>
      </c>
      <c r="AS15" s="22">
        <v>0.65674282987226695</v>
      </c>
      <c r="AT15" s="22"/>
      <c r="AU15" s="22">
        <v>0.60955844441361395</v>
      </c>
      <c r="AV15" s="22">
        <v>0.48511752610151099</v>
      </c>
      <c r="AW15" s="22"/>
      <c r="AX15" s="22">
        <v>0.58580450955962704</v>
      </c>
      <c r="AY15" s="22">
        <v>0.47978524776734299</v>
      </c>
      <c r="AZ15" s="22"/>
      <c r="BA15" s="22">
        <v>0.65841494642208398</v>
      </c>
      <c r="BB15" s="22">
        <v>0.63304845494148498</v>
      </c>
      <c r="BC15" s="22"/>
      <c r="BD15" s="22">
        <v>0.62921166353220004</v>
      </c>
      <c r="BE15" s="22">
        <v>0.59980318377736996</v>
      </c>
    </row>
    <row r="16" spans="2:57" x14ac:dyDescent="0.35">
      <c r="B16" s="19" t="s">
        <v>681</v>
      </c>
      <c r="C16" s="22">
        <v>0.14907561470455299</v>
      </c>
      <c r="D16" s="22">
        <v>0.139330954815722</v>
      </c>
      <c r="E16" s="22">
        <v>0.15975478728428</v>
      </c>
      <c r="F16" s="22"/>
      <c r="G16" s="22">
        <v>0.155549146867661</v>
      </c>
      <c r="H16" s="22">
        <v>0.10851311876682</v>
      </c>
      <c r="I16" s="22">
        <v>0.16971240140117999</v>
      </c>
      <c r="J16" s="22">
        <v>0.16148831230557201</v>
      </c>
      <c r="K16" s="22">
        <v>0.175382471555942</v>
      </c>
      <c r="L16" s="22">
        <v>0.13345469604305599</v>
      </c>
      <c r="M16" s="22"/>
      <c r="N16" s="22">
        <v>0.170898945163455</v>
      </c>
      <c r="O16" s="22">
        <v>0.15835355472149401</v>
      </c>
      <c r="P16" s="22">
        <v>0.139734110297699</v>
      </c>
      <c r="Q16" s="22">
        <v>0.140427582529662</v>
      </c>
      <c r="R16" s="22"/>
      <c r="S16" s="22">
        <v>0.17043085803990199</v>
      </c>
      <c r="T16" s="22">
        <v>0.117242232011178</v>
      </c>
      <c r="U16" s="22"/>
      <c r="V16" s="22">
        <v>0.14720876315487</v>
      </c>
      <c r="W16" s="22">
        <v>0.16809011165090801</v>
      </c>
      <c r="X16" s="22">
        <v>0.13700818056592701</v>
      </c>
      <c r="Y16" s="22">
        <v>7.8536925342317099E-2</v>
      </c>
      <c r="Z16" s="22"/>
      <c r="AA16" s="22">
        <v>0.178402843835374</v>
      </c>
      <c r="AB16" s="22">
        <v>0.13979625782983099</v>
      </c>
      <c r="AC16" s="22">
        <v>0.146852501166848</v>
      </c>
      <c r="AD16" s="22">
        <v>0.13398926340516101</v>
      </c>
      <c r="AE16" s="22">
        <v>9.3736177979051594E-2</v>
      </c>
      <c r="AF16" s="22">
        <v>0.10564029397988101</v>
      </c>
      <c r="AG16" s="22"/>
      <c r="AH16" s="22">
        <v>0.13499135600607601</v>
      </c>
      <c r="AI16" s="22">
        <v>0.17136901777901201</v>
      </c>
      <c r="AJ16" s="22"/>
      <c r="AK16" s="22">
        <v>0.15305620255996</v>
      </c>
      <c r="AL16" s="22">
        <v>0.14392559278810699</v>
      </c>
      <c r="AM16" s="22"/>
      <c r="AN16" s="22">
        <v>0.132360034112872</v>
      </c>
      <c r="AO16" s="22">
        <v>0.185919808852227</v>
      </c>
      <c r="AP16" s="22"/>
      <c r="AQ16" s="22">
        <v>0.13896164529765301</v>
      </c>
      <c r="AR16" s="22">
        <v>0.15451045095699101</v>
      </c>
      <c r="AS16" s="22">
        <v>0.14756773470281001</v>
      </c>
      <c r="AT16" s="22"/>
      <c r="AU16" s="22">
        <v>0.13227047366522099</v>
      </c>
      <c r="AV16" s="22">
        <v>0.171464280766851</v>
      </c>
      <c r="AW16" s="22"/>
      <c r="AX16" s="22">
        <v>0.142620037672574</v>
      </c>
      <c r="AY16" s="22">
        <v>0.197100586438716</v>
      </c>
      <c r="AZ16" s="22"/>
      <c r="BA16" s="22">
        <v>0.107937251956653</v>
      </c>
      <c r="BB16" s="22">
        <v>0.18522815128790299</v>
      </c>
      <c r="BC16" s="22"/>
      <c r="BD16" s="22">
        <v>0.114782355467935</v>
      </c>
      <c r="BE16" s="22">
        <v>0.18031036618400001</v>
      </c>
    </row>
    <row r="17" spans="2:57" x14ac:dyDescent="0.35">
      <c r="B17" s="19" t="s">
        <v>96</v>
      </c>
      <c r="C17" s="23">
        <v>0.40240134911505998</v>
      </c>
      <c r="D17" s="23">
        <v>0.468609578978045</v>
      </c>
      <c r="E17" s="23">
        <v>0.33386781713754898</v>
      </c>
      <c r="F17" s="23"/>
      <c r="G17" s="23">
        <v>0.38751681920189202</v>
      </c>
      <c r="H17" s="23">
        <v>0.45862985604520501</v>
      </c>
      <c r="I17" s="23">
        <v>0.40642343259005698</v>
      </c>
      <c r="J17" s="23">
        <v>0.34284383597395901</v>
      </c>
      <c r="K17" s="23">
        <v>0.38436894539934002</v>
      </c>
      <c r="L17" s="23">
        <v>0.41967211904824397</v>
      </c>
      <c r="M17" s="23"/>
      <c r="N17" s="23">
        <v>0.33679713158938501</v>
      </c>
      <c r="O17" s="23">
        <v>0.401517991650374</v>
      </c>
      <c r="P17" s="23">
        <v>0.41436175769978101</v>
      </c>
      <c r="Q17" s="23">
        <v>0.43076849588296701</v>
      </c>
      <c r="R17" s="23"/>
      <c r="S17" s="23">
        <v>0.39964111111904199</v>
      </c>
      <c r="T17" s="23">
        <v>0.411664054679309</v>
      </c>
      <c r="U17" s="23"/>
      <c r="V17" s="23">
        <v>0.35336483001295299</v>
      </c>
      <c r="W17" s="23">
        <v>0.36268819081036402</v>
      </c>
      <c r="X17" s="23">
        <v>0.46954848221124001</v>
      </c>
      <c r="Y17" s="23">
        <v>0.56863303842467705</v>
      </c>
      <c r="Z17" s="23"/>
      <c r="AA17" s="23">
        <v>0.304574566629846</v>
      </c>
      <c r="AB17" s="23">
        <v>0.403160814276039</v>
      </c>
      <c r="AC17" s="23">
        <v>0.45698289405675302</v>
      </c>
      <c r="AD17" s="23">
        <v>0.45114592959407201</v>
      </c>
      <c r="AE17" s="23">
        <v>0.57916584424178597</v>
      </c>
      <c r="AF17" s="23">
        <v>0.60689281730230604</v>
      </c>
      <c r="AG17" s="23"/>
      <c r="AH17" s="23">
        <v>0.44043189053603798</v>
      </c>
      <c r="AI17" s="23">
        <v>0.43738648508609201</v>
      </c>
      <c r="AJ17" s="23"/>
      <c r="AK17" s="23">
        <v>0.39897743850894202</v>
      </c>
      <c r="AL17" s="23">
        <v>0.46182576776019402</v>
      </c>
      <c r="AM17" s="23"/>
      <c r="AN17" s="23">
        <v>0.46885663738855998</v>
      </c>
      <c r="AO17" s="23">
        <v>0.40601753313248701</v>
      </c>
      <c r="AP17" s="23"/>
      <c r="AQ17" s="23">
        <v>0.49504416288012398</v>
      </c>
      <c r="AR17" s="23">
        <v>0.33338780675497998</v>
      </c>
      <c r="AS17" s="23">
        <v>0.50917509516945703</v>
      </c>
      <c r="AT17" s="23"/>
      <c r="AU17" s="23">
        <v>0.47728797074839302</v>
      </c>
      <c r="AV17" s="23">
        <v>0.31365324533465999</v>
      </c>
      <c r="AW17" s="23"/>
      <c r="AX17" s="23">
        <v>0.44318447188705301</v>
      </c>
      <c r="AY17" s="23">
        <v>0.28268466132862702</v>
      </c>
      <c r="AZ17" s="23"/>
      <c r="BA17" s="23">
        <v>0.55047769446543104</v>
      </c>
      <c r="BB17" s="23">
        <v>0.447820303653582</v>
      </c>
      <c r="BC17" s="23"/>
      <c r="BD17" s="23">
        <v>0.51442930806426401</v>
      </c>
      <c r="BE17" s="23">
        <v>0.41949281759336998</v>
      </c>
    </row>
    <row r="18" spans="2:57" x14ac:dyDescent="0.35">
      <c r="B18" s="21"/>
    </row>
    <row r="19" spans="2:57" x14ac:dyDescent="0.35">
      <c r="B19" t="s">
        <v>874</v>
      </c>
    </row>
    <row r="20" spans="2:57" x14ac:dyDescent="0.35">
      <c r="B20" t="s">
        <v>526</v>
      </c>
    </row>
    <row r="22" spans="2:57" x14ac:dyDescent="0.35">
      <c r="B22"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1-000000000000}">
  <dimension ref="B2:B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728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675</v>
      </c>
      <c r="C9" s="16">
        <v>0.124485580140933</v>
      </c>
      <c r="D9" s="16">
        <v>0.150080246011281</v>
      </c>
      <c r="E9" s="16">
        <v>0.101436948161887</v>
      </c>
      <c r="F9" s="16"/>
      <c r="G9" s="16">
        <v>9.1673401111606101E-2</v>
      </c>
      <c r="H9" s="16">
        <v>0.16313470206139899</v>
      </c>
      <c r="I9" s="16">
        <v>0.11899472145208501</v>
      </c>
      <c r="J9" s="16">
        <v>0.14418689043660099</v>
      </c>
      <c r="K9" s="16">
        <v>0.110591675042033</v>
      </c>
      <c r="L9" s="16">
        <v>0.11115513078783</v>
      </c>
      <c r="M9" s="16"/>
      <c r="N9" s="16">
        <v>0.110311690011566</v>
      </c>
      <c r="O9" s="16">
        <v>0.116671846620735</v>
      </c>
      <c r="P9" s="16">
        <v>0.129723785220027</v>
      </c>
      <c r="Q9" s="16">
        <v>0.13299127100222999</v>
      </c>
      <c r="R9" s="16"/>
      <c r="S9" s="16">
        <v>0.13075817789194299</v>
      </c>
      <c r="T9" s="16">
        <v>0.116257501326565</v>
      </c>
      <c r="U9" s="16"/>
      <c r="V9" s="16">
        <v>0.100990341646694</v>
      </c>
      <c r="W9" s="16">
        <v>9.5940185573176406E-2</v>
      </c>
      <c r="X9" s="16">
        <v>0.16113923957732901</v>
      </c>
      <c r="Y9" s="16">
        <v>0.25562030415328202</v>
      </c>
      <c r="Z9" s="16"/>
      <c r="AA9" s="16">
        <v>8.0642819355853795E-2</v>
      </c>
      <c r="AB9" s="16">
        <v>0.112727567265668</v>
      </c>
      <c r="AC9" s="16">
        <v>8.7562516554328604E-2</v>
      </c>
      <c r="AD9" s="16">
        <v>0.16075419989523501</v>
      </c>
      <c r="AE9" s="16">
        <v>0.27371385348406402</v>
      </c>
      <c r="AF9" s="16">
        <v>0.17726824119361001</v>
      </c>
      <c r="AG9" s="16"/>
      <c r="AH9" s="16">
        <v>0.14518260903830599</v>
      </c>
      <c r="AI9" s="16">
        <v>0.14909230486952299</v>
      </c>
      <c r="AJ9" s="16"/>
      <c r="AK9" s="16">
        <v>0.15750117368609701</v>
      </c>
      <c r="AL9" s="16">
        <v>0.14883989835626699</v>
      </c>
      <c r="AM9" s="16"/>
      <c r="AN9" s="16">
        <v>0.145227662775336</v>
      </c>
      <c r="AO9" s="16">
        <v>0.14649891335041701</v>
      </c>
      <c r="AP9" s="16"/>
      <c r="AQ9" s="16">
        <v>0.144866457049692</v>
      </c>
      <c r="AR9" s="16">
        <v>0.10383790136246</v>
      </c>
      <c r="AS9" s="16">
        <v>0.16765894379365101</v>
      </c>
      <c r="AT9" s="16"/>
      <c r="AU9" s="16">
        <v>0.14832465724570601</v>
      </c>
      <c r="AV9" s="16">
        <v>9.8598032868203997E-2</v>
      </c>
      <c r="AW9" s="16"/>
      <c r="AX9" s="16">
        <v>0.13345237088380099</v>
      </c>
      <c r="AY9" s="16">
        <v>0.11063481177390901</v>
      </c>
      <c r="AZ9" s="16"/>
      <c r="BA9" s="16">
        <v>0.17808030736313901</v>
      </c>
      <c r="BB9" s="16">
        <v>0.213576401693261</v>
      </c>
      <c r="BC9" s="16"/>
      <c r="BD9" s="16">
        <v>0.184403150507256</v>
      </c>
      <c r="BE9" s="16">
        <v>0.103540299491266</v>
      </c>
    </row>
    <row r="10" spans="2:57" x14ac:dyDescent="0.35">
      <c r="B10" s="19" t="s">
        <v>676</v>
      </c>
      <c r="C10" s="16">
        <v>0.31645915580765599</v>
      </c>
      <c r="D10" s="16">
        <v>0.37132219075655198</v>
      </c>
      <c r="E10" s="16">
        <v>0.263627019103432</v>
      </c>
      <c r="F10" s="16"/>
      <c r="G10" s="16">
        <v>0.24566825337379999</v>
      </c>
      <c r="H10" s="16">
        <v>0.253202372653759</v>
      </c>
      <c r="I10" s="16">
        <v>0.361321803733333</v>
      </c>
      <c r="J10" s="16">
        <v>0.30437832100351198</v>
      </c>
      <c r="K10" s="16">
        <v>0.37546061159571498</v>
      </c>
      <c r="L10" s="16">
        <v>0.33865362951856598</v>
      </c>
      <c r="M10" s="16"/>
      <c r="N10" s="16">
        <v>0.34285100477004599</v>
      </c>
      <c r="O10" s="16">
        <v>0.28907751923705299</v>
      </c>
      <c r="P10" s="16">
        <v>0.32442260548637503</v>
      </c>
      <c r="Q10" s="16">
        <v>0.30868853695281501</v>
      </c>
      <c r="R10" s="16"/>
      <c r="S10" s="16">
        <v>0.32232702506260202</v>
      </c>
      <c r="T10" s="16">
        <v>0.309680717974056</v>
      </c>
      <c r="U10" s="16"/>
      <c r="V10" s="16">
        <v>0.26302028930563498</v>
      </c>
      <c r="W10" s="16">
        <v>0.32811684191967899</v>
      </c>
      <c r="X10" s="16">
        <v>0.35417316534190002</v>
      </c>
      <c r="Y10" s="16">
        <v>0.26655003269650002</v>
      </c>
      <c r="Z10" s="16"/>
      <c r="AA10" s="16">
        <v>0.26016852829111797</v>
      </c>
      <c r="AB10" s="16">
        <v>0.30858985125641503</v>
      </c>
      <c r="AC10" s="16">
        <v>0.36379113256797302</v>
      </c>
      <c r="AD10" s="16">
        <v>0.35732782929123702</v>
      </c>
      <c r="AE10" s="16">
        <v>0.40418917510298402</v>
      </c>
      <c r="AF10" s="16">
        <v>0.38389459076434701</v>
      </c>
      <c r="AG10" s="16"/>
      <c r="AH10" s="16">
        <v>0.35403727064436502</v>
      </c>
      <c r="AI10" s="16">
        <v>0.29278262176473502</v>
      </c>
      <c r="AJ10" s="16"/>
      <c r="AK10" s="16">
        <v>0.33997955568417898</v>
      </c>
      <c r="AL10" s="16">
        <v>0.30635997922764602</v>
      </c>
      <c r="AM10" s="16"/>
      <c r="AN10" s="16">
        <v>0.38875783537805803</v>
      </c>
      <c r="AO10" s="16">
        <v>0.300230832603398</v>
      </c>
      <c r="AP10" s="16"/>
      <c r="AQ10" s="16">
        <v>0.38117926724350398</v>
      </c>
      <c r="AR10" s="16">
        <v>0.29801995200949999</v>
      </c>
      <c r="AS10" s="16">
        <v>0.319457717575587</v>
      </c>
      <c r="AT10" s="16"/>
      <c r="AU10" s="16">
        <v>0.34517199058095099</v>
      </c>
      <c r="AV10" s="16">
        <v>0.28818965154870102</v>
      </c>
      <c r="AW10" s="16"/>
      <c r="AX10" s="16">
        <v>0.34218511959679498</v>
      </c>
      <c r="AY10" s="16">
        <v>0.247665454468153</v>
      </c>
      <c r="AZ10" s="16"/>
      <c r="BA10" s="16">
        <v>0.37182141399442797</v>
      </c>
      <c r="BB10" s="16">
        <v>0.34040416530015</v>
      </c>
      <c r="BC10" s="16"/>
      <c r="BD10" s="16">
        <v>0.39301392913599398</v>
      </c>
      <c r="BE10" s="16">
        <v>0.336394093717644</v>
      </c>
    </row>
    <row r="11" spans="2:57" x14ac:dyDescent="0.35">
      <c r="B11" s="19" t="s">
        <v>677</v>
      </c>
      <c r="C11" s="16">
        <v>0.27795219302361401</v>
      </c>
      <c r="D11" s="16">
        <v>0.25943707563212098</v>
      </c>
      <c r="E11" s="16">
        <v>0.29691728674712198</v>
      </c>
      <c r="F11" s="16"/>
      <c r="G11" s="16">
        <v>0.27517271760168399</v>
      </c>
      <c r="H11" s="16">
        <v>0.23791181684024801</v>
      </c>
      <c r="I11" s="16">
        <v>0.33340849704841502</v>
      </c>
      <c r="J11" s="16">
        <v>0.31468891115001402</v>
      </c>
      <c r="K11" s="16">
        <v>0.26540868800575901</v>
      </c>
      <c r="L11" s="16">
        <v>0.25252525204925602</v>
      </c>
      <c r="M11" s="16"/>
      <c r="N11" s="16">
        <v>0.28932748298267202</v>
      </c>
      <c r="O11" s="16">
        <v>0.33448610773736398</v>
      </c>
      <c r="P11" s="16">
        <v>0.26467113203468101</v>
      </c>
      <c r="Q11" s="16">
        <v>0.24192259563042301</v>
      </c>
      <c r="R11" s="16"/>
      <c r="S11" s="16">
        <v>0.27061758919606399</v>
      </c>
      <c r="T11" s="16">
        <v>0.288423350983462</v>
      </c>
      <c r="U11" s="16"/>
      <c r="V11" s="16">
        <v>0.251484629922823</v>
      </c>
      <c r="W11" s="16">
        <v>0.316487518925952</v>
      </c>
      <c r="X11" s="16">
        <v>0.265976801173476</v>
      </c>
      <c r="Y11" s="16">
        <v>0.18095060384550701</v>
      </c>
      <c r="Z11" s="16"/>
      <c r="AA11" s="16">
        <v>0.29832282238385499</v>
      </c>
      <c r="AB11" s="16">
        <v>0.32302675833531302</v>
      </c>
      <c r="AC11" s="16">
        <v>0.29389197482391299</v>
      </c>
      <c r="AD11" s="16">
        <v>0.243755706108297</v>
      </c>
      <c r="AE11" s="16">
        <v>0.17988540866017799</v>
      </c>
      <c r="AF11" s="16">
        <v>0.23066606417340099</v>
      </c>
      <c r="AG11" s="16"/>
      <c r="AH11" s="16">
        <v>0.288093404339481</v>
      </c>
      <c r="AI11" s="16">
        <v>0.25458825759988901</v>
      </c>
      <c r="AJ11" s="16"/>
      <c r="AK11" s="16">
        <v>0.28672052564248601</v>
      </c>
      <c r="AL11" s="16">
        <v>0.23951615384601399</v>
      </c>
      <c r="AM11" s="16"/>
      <c r="AN11" s="16">
        <v>0.28952129073440502</v>
      </c>
      <c r="AO11" s="16">
        <v>0.245958581171282</v>
      </c>
      <c r="AP11" s="16"/>
      <c r="AQ11" s="16">
        <v>0.26304662476315299</v>
      </c>
      <c r="AR11" s="16">
        <v>0.317978581152492</v>
      </c>
      <c r="AS11" s="16">
        <v>0.25544842012179803</v>
      </c>
      <c r="AT11" s="16"/>
      <c r="AU11" s="16">
        <v>0.28204200820179198</v>
      </c>
      <c r="AV11" s="16">
        <v>0.27541929896837197</v>
      </c>
      <c r="AW11" s="16"/>
      <c r="AX11" s="16">
        <v>0.28301160553150601</v>
      </c>
      <c r="AY11" s="16">
        <v>0.25835751931601703</v>
      </c>
      <c r="AZ11" s="16"/>
      <c r="BA11" s="16">
        <v>0.28469032539776301</v>
      </c>
      <c r="BB11" s="16">
        <v>0.186787266742241</v>
      </c>
      <c r="BC11" s="16"/>
      <c r="BD11" s="16">
        <v>0.25171631043195503</v>
      </c>
      <c r="BE11" s="16">
        <v>0.31007890217268003</v>
      </c>
    </row>
    <row r="12" spans="2:57" x14ac:dyDescent="0.35">
      <c r="B12" s="19" t="s">
        <v>678</v>
      </c>
      <c r="C12" s="16">
        <v>8.6264485628150603E-2</v>
      </c>
      <c r="D12" s="16">
        <v>6.5299091590744707E-2</v>
      </c>
      <c r="E12" s="16">
        <v>0.104728649713777</v>
      </c>
      <c r="F12" s="16"/>
      <c r="G12" s="16">
        <v>0.18234654606829101</v>
      </c>
      <c r="H12" s="16">
        <v>8.2046036031958605E-2</v>
      </c>
      <c r="I12" s="16">
        <v>5.1788126429055899E-2</v>
      </c>
      <c r="J12" s="16">
        <v>5.4625224112841701E-2</v>
      </c>
      <c r="K12" s="16">
        <v>0.10512737861877899</v>
      </c>
      <c r="L12" s="16">
        <v>6.9993462181573804E-2</v>
      </c>
      <c r="M12" s="16"/>
      <c r="N12" s="16">
        <v>7.3518855161350996E-2</v>
      </c>
      <c r="O12" s="16">
        <v>0.114493587079241</v>
      </c>
      <c r="P12" s="16">
        <v>7.2323867859894905E-2</v>
      </c>
      <c r="Q12" s="16">
        <v>9.31612001880395E-2</v>
      </c>
      <c r="R12" s="16"/>
      <c r="S12" s="16">
        <v>8.9361259058511999E-2</v>
      </c>
      <c r="T12" s="16">
        <v>8.24499334665416E-2</v>
      </c>
      <c r="U12" s="16"/>
      <c r="V12" s="16">
        <v>8.5606066354303303E-2</v>
      </c>
      <c r="W12" s="16">
        <v>9.1626148840192698E-2</v>
      </c>
      <c r="X12" s="16">
        <v>8.1043852065682903E-2</v>
      </c>
      <c r="Y12" s="16">
        <v>7.9669296418180199E-2</v>
      </c>
      <c r="Z12" s="16"/>
      <c r="AA12" s="16">
        <v>8.2790710094296102E-2</v>
      </c>
      <c r="AB12" s="16">
        <v>8.7524732070150296E-2</v>
      </c>
      <c r="AC12" s="16">
        <v>8.3445160842215205E-2</v>
      </c>
      <c r="AD12" s="16">
        <v>0.111004841997594</v>
      </c>
      <c r="AE12" s="16">
        <v>5.92933302529563E-2</v>
      </c>
      <c r="AF12" s="16">
        <v>3.9535480864368297E-2</v>
      </c>
      <c r="AG12" s="16"/>
      <c r="AH12" s="16">
        <v>7.35951892319016E-2</v>
      </c>
      <c r="AI12" s="16">
        <v>9.8137415835211295E-2</v>
      </c>
      <c r="AJ12" s="16"/>
      <c r="AK12" s="16">
        <v>7.9018430132661993E-2</v>
      </c>
      <c r="AL12" s="16">
        <v>7.1562663868874402E-2</v>
      </c>
      <c r="AM12" s="16"/>
      <c r="AN12" s="16">
        <v>5.5366568545452702E-2</v>
      </c>
      <c r="AO12" s="16">
        <v>0.115648442244755</v>
      </c>
      <c r="AP12" s="16"/>
      <c r="AQ12" s="16">
        <v>9.0107700368502797E-2</v>
      </c>
      <c r="AR12" s="16">
        <v>8.8164599760164997E-2</v>
      </c>
      <c r="AS12" s="16">
        <v>5.22303480848244E-2</v>
      </c>
      <c r="AT12" s="16"/>
      <c r="AU12" s="16">
        <v>7.2311743377438606E-2</v>
      </c>
      <c r="AV12" s="16">
        <v>9.9149111437964302E-2</v>
      </c>
      <c r="AW12" s="16"/>
      <c r="AX12" s="16">
        <v>8.5946727718730506E-2</v>
      </c>
      <c r="AY12" s="16">
        <v>7.3843637573969501E-2</v>
      </c>
      <c r="AZ12" s="16"/>
      <c r="BA12" s="16">
        <v>7.3757862900869803E-2</v>
      </c>
      <c r="BB12" s="16">
        <v>0.118301908764036</v>
      </c>
      <c r="BC12" s="16"/>
      <c r="BD12" s="16">
        <v>7.0230223558797905E-2</v>
      </c>
      <c r="BE12" s="16">
        <v>9.8331414640471598E-2</v>
      </c>
    </row>
    <row r="13" spans="2:57" x14ac:dyDescent="0.35">
      <c r="B13" s="19" t="s">
        <v>679</v>
      </c>
      <c r="C13" s="16">
        <v>0.10285012091479501</v>
      </c>
      <c r="D13" s="16">
        <v>8.8456577217988705E-2</v>
      </c>
      <c r="E13" s="16">
        <v>0.117486896328729</v>
      </c>
      <c r="F13" s="16"/>
      <c r="G13" s="16">
        <v>0.114556587323572</v>
      </c>
      <c r="H13" s="16">
        <v>0.102732362843827</v>
      </c>
      <c r="I13" s="16">
        <v>8.2456369424661793E-2</v>
      </c>
      <c r="J13" s="16">
        <v>0.102168174084518</v>
      </c>
      <c r="K13" s="16">
        <v>9.0836891063154193E-2</v>
      </c>
      <c r="L13" s="16">
        <v>0.121968476135964</v>
      </c>
      <c r="M13" s="16"/>
      <c r="N13" s="16">
        <v>0.13047499297940901</v>
      </c>
      <c r="O13" s="16">
        <v>7.2015520685897394E-2</v>
      </c>
      <c r="P13" s="16">
        <v>0.11671988972722</v>
      </c>
      <c r="Q13" s="16">
        <v>8.7720281309862494E-2</v>
      </c>
      <c r="R13" s="16"/>
      <c r="S13" s="16">
        <v>0.103340105113873</v>
      </c>
      <c r="T13" s="16">
        <v>0.103137061497609</v>
      </c>
      <c r="U13" s="16"/>
      <c r="V13" s="16">
        <v>0.126698094625354</v>
      </c>
      <c r="W13" s="16">
        <v>8.4924748259656999E-2</v>
      </c>
      <c r="X13" s="16">
        <v>0.10243565679512601</v>
      </c>
      <c r="Y13" s="16">
        <v>0.122106263029861</v>
      </c>
      <c r="Z13" s="16"/>
      <c r="AA13" s="16">
        <v>0.128872042726942</v>
      </c>
      <c r="AB13" s="16">
        <v>0.11019917864115999</v>
      </c>
      <c r="AC13" s="16">
        <v>9.6246656485526993E-2</v>
      </c>
      <c r="AD13" s="16">
        <v>6.9040729968304695E-2</v>
      </c>
      <c r="AE13" s="16">
        <v>5.43870054057514E-2</v>
      </c>
      <c r="AF13" s="16">
        <v>0.12788595390413299</v>
      </c>
      <c r="AG13" s="16"/>
      <c r="AH13" s="16">
        <v>7.4121851293476301E-2</v>
      </c>
      <c r="AI13" s="16">
        <v>0.13463690417680599</v>
      </c>
      <c r="AJ13" s="16"/>
      <c r="AK13" s="16">
        <v>8.1578060704225505E-2</v>
      </c>
      <c r="AL13" s="16">
        <v>0.16563943224613101</v>
      </c>
      <c r="AM13" s="16"/>
      <c r="AN13" s="16">
        <v>6.1770243545510403E-2</v>
      </c>
      <c r="AO13" s="16">
        <v>0.136595706349985</v>
      </c>
      <c r="AP13" s="16"/>
      <c r="AQ13" s="16">
        <v>6.3631457267396996E-2</v>
      </c>
      <c r="AR13" s="16">
        <v>9.5058967908940695E-2</v>
      </c>
      <c r="AS13" s="16">
        <v>0.14849025137473401</v>
      </c>
      <c r="AT13" s="16"/>
      <c r="AU13" s="16">
        <v>9.4205994498379297E-2</v>
      </c>
      <c r="AV13" s="16">
        <v>0.114823674264191</v>
      </c>
      <c r="AW13" s="16"/>
      <c r="AX13" s="16">
        <v>8.9049473144910504E-2</v>
      </c>
      <c r="AY13" s="16">
        <v>0.19588254723383999</v>
      </c>
      <c r="AZ13" s="16"/>
      <c r="BA13" s="16">
        <v>7.4871780012664896E-2</v>
      </c>
      <c r="BB13" s="16">
        <v>9.6248830639588306E-2</v>
      </c>
      <c r="BC13" s="16"/>
      <c r="BD13" s="16">
        <v>6.5652251557073799E-2</v>
      </c>
      <c r="BE13" s="16">
        <v>0.113599678776015</v>
      </c>
    </row>
    <row r="14" spans="2:57" x14ac:dyDescent="0.35">
      <c r="B14" s="19" t="s">
        <v>110</v>
      </c>
      <c r="C14" s="16">
        <v>9.19884644848529E-2</v>
      </c>
      <c r="D14" s="16">
        <v>6.5404818791312297E-2</v>
      </c>
      <c r="E14" s="16">
        <v>0.115803199945053</v>
      </c>
      <c r="F14" s="16"/>
      <c r="G14" s="16">
        <v>9.0582494521046802E-2</v>
      </c>
      <c r="H14" s="16">
        <v>0.16097270956880799</v>
      </c>
      <c r="I14" s="16">
        <v>5.2030481912449897E-2</v>
      </c>
      <c r="J14" s="16">
        <v>7.9952479212512695E-2</v>
      </c>
      <c r="K14" s="16">
        <v>5.2574755674560103E-2</v>
      </c>
      <c r="L14" s="16">
        <v>0.10570404932681</v>
      </c>
      <c r="M14" s="16"/>
      <c r="N14" s="16">
        <v>5.3515974094956301E-2</v>
      </c>
      <c r="O14" s="16">
        <v>7.3255418639709594E-2</v>
      </c>
      <c r="P14" s="16">
        <v>9.2138719671801705E-2</v>
      </c>
      <c r="Q14" s="16">
        <v>0.13551611491663099</v>
      </c>
      <c r="R14" s="16"/>
      <c r="S14" s="16">
        <v>8.3595843677005996E-2</v>
      </c>
      <c r="T14" s="16">
        <v>0.10005143475176601</v>
      </c>
      <c r="U14" s="16"/>
      <c r="V14" s="16">
        <v>0.17220057814519099</v>
      </c>
      <c r="W14" s="16">
        <v>8.2904556481343594E-2</v>
      </c>
      <c r="X14" s="16">
        <v>3.5231285046486503E-2</v>
      </c>
      <c r="Y14" s="16">
        <v>9.5103499856669105E-2</v>
      </c>
      <c r="Z14" s="16"/>
      <c r="AA14" s="16">
        <v>0.14920307714793499</v>
      </c>
      <c r="AB14" s="16">
        <v>5.7931912431292899E-2</v>
      </c>
      <c r="AC14" s="16">
        <v>7.5062558726043296E-2</v>
      </c>
      <c r="AD14" s="16">
        <v>5.8116692739331399E-2</v>
      </c>
      <c r="AE14" s="16">
        <v>2.85312270940665E-2</v>
      </c>
      <c r="AF14" s="16">
        <v>4.0749669100140599E-2</v>
      </c>
      <c r="AG14" s="16"/>
      <c r="AH14" s="16">
        <v>6.4969675452468803E-2</v>
      </c>
      <c r="AI14" s="16">
        <v>7.0762495753835197E-2</v>
      </c>
      <c r="AJ14" s="16"/>
      <c r="AK14" s="16">
        <v>5.5202254150349302E-2</v>
      </c>
      <c r="AL14" s="16">
        <v>6.8081872455067902E-2</v>
      </c>
      <c r="AM14" s="16"/>
      <c r="AN14" s="16">
        <v>5.9356399021238501E-2</v>
      </c>
      <c r="AO14" s="16">
        <v>5.5067524280163899E-2</v>
      </c>
      <c r="AP14" s="16"/>
      <c r="AQ14" s="16">
        <v>5.7168493307750701E-2</v>
      </c>
      <c r="AR14" s="16">
        <v>9.6939997806441899E-2</v>
      </c>
      <c r="AS14" s="16">
        <v>5.6714319049404903E-2</v>
      </c>
      <c r="AT14" s="16"/>
      <c r="AU14" s="16">
        <v>5.7943606095733402E-2</v>
      </c>
      <c r="AV14" s="16">
        <v>0.123820230912567</v>
      </c>
      <c r="AW14" s="16"/>
      <c r="AX14" s="16">
        <v>6.6354703124256606E-2</v>
      </c>
      <c r="AY14" s="16">
        <v>0.11361602963411201</v>
      </c>
      <c r="AZ14" s="16"/>
      <c r="BA14" s="16">
        <v>1.6778310331136199E-2</v>
      </c>
      <c r="BB14" s="16">
        <v>4.46814268607236E-2</v>
      </c>
      <c r="BC14" s="16"/>
      <c r="BD14" s="16">
        <v>3.4984134808923102E-2</v>
      </c>
      <c r="BE14" s="16">
        <v>3.8055611201923099E-2</v>
      </c>
    </row>
    <row r="15" spans="2:57" x14ac:dyDescent="0.35">
      <c r="B15" s="19" t="s">
        <v>680</v>
      </c>
      <c r="C15" s="22">
        <v>0.44094473594858902</v>
      </c>
      <c r="D15" s="22">
        <v>0.52140243676783304</v>
      </c>
      <c r="E15" s="22">
        <v>0.36506396726531898</v>
      </c>
      <c r="F15" s="22"/>
      <c r="G15" s="22">
        <v>0.33734165448540598</v>
      </c>
      <c r="H15" s="22">
        <v>0.41633707471515802</v>
      </c>
      <c r="I15" s="22">
        <v>0.48031652518541801</v>
      </c>
      <c r="J15" s="22">
        <v>0.44856521144011302</v>
      </c>
      <c r="K15" s="22">
        <v>0.48605228663774802</v>
      </c>
      <c r="L15" s="22">
        <v>0.44980876030639599</v>
      </c>
      <c r="M15" s="22"/>
      <c r="N15" s="22">
        <v>0.45316269478161197</v>
      </c>
      <c r="O15" s="22">
        <v>0.40574936585778798</v>
      </c>
      <c r="P15" s="22">
        <v>0.454146390706403</v>
      </c>
      <c r="Q15" s="22">
        <v>0.44167980795504402</v>
      </c>
      <c r="R15" s="22"/>
      <c r="S15" s="22">
        <v>0.45308520295454602</v>
      </c>
      <c r="T15" s="22">
        <v>0.42593821930062098</v>
      </c>
      <c r="U15" s="22"/>
      <c r="V15" s="22">
        <v>0.364010630952329</v>
      </c>
      <c r="W15" s="22">
        <v>0.42405702749285501</v>
      </c>
      <c r="X15" s="22">
        <v>0.51531240491922903</v>
      </c>
      <c r="Y15" s="22">
        <v>0.52217033684978198</v>
      </c>
      <c r="Z15" s="22"/>
      <c r="AA15" s="22">
        <v>0.34081134764697202</v>
      </c>
      <c r="AB15" s="22">
        <v>0.42131741852208299</v>
      </c>
      <c r="AC15" s="22">
        <v>0.45135364912230203</v>
      </c>
      <c r="AD15" s="22">
        <v>0.51808202918647295</v>
      </c>
      <c r="AE15" s="22">
        <v>0.67790302858704798</v>
      </c>
      <c r="AF15" s="22">
        <v>0.56116283195795702</v>
      </c>
      <c r="AG15" s="22"/>
      <c r="AH15" s="22">
        <v>0.49921987968267201</v>
      </c>
      <c r="AI15" s="22">
        <v>0.44187492663425798</v>
      </c>
      <c r="AJ15" s="22"/>
      <c r="AK15" s="22">
        <v>0.49748072937027699</v>
      </c>
      <c r="AL15" s="22">
        <v>0.455199877583913</v>
      </c>
      <c r="AM15" s="22"/>
      <c r="AN15" s="22">
        <v>0.53398549815339402</v>
      </c>
      <c r="AO15" s="22">
        <v>0.44672974595381398</v>
      </c>
      <c r="AP15" s="22"/>
      <c r="AQ15" s="22">
        <v>0.52604572429319696</v>
      </c>
      <c r="AR15" s="22">
        <v>0.40185785337196001</v>
      </c>
      <c r="AS15" s="22">
        <v>0.48711666136923898</v>
      </c>
      <c r="AT15" s="22"/>
      <c r="AU15" s="22">
        <v>0.49349664782665598</v>
      </c>
      <c r="AV15" s="22">
        <v>0.38678768441690498</v>
      </c>
      <c r="AW15" s="22"/>
      <c r="AX15" s="22">
        <v>0.475637490480596</v>
      </c>
      <c r="AY15" s="22">
        <v>0.35830026624206202</v>
      </c>
      <c r="AZ15" s="22"/>
      <c r="BA15" s="22">
        <v>0.54990172135756699</v>
      </c>
      <c r="BB15" s="22">
        <v>0.55398056699341103</v>
      </c>
      <c r="BC15" s="22"/>
      <c r="BD15" s="22">
        <v>0.57741707964324995</v>
      </c>
      <c r="BE15" s="22">
        <v>0.43993439320890998</v>
      </c>
    </row>
    <row r="16" spans="2:57" x14ac:dyDescent="0.35">
      <c r="B16" s="19" t="s">
        <v>681</v>
      </c>
      <c r="C16" s="22">
        <v>0.18911460654294501</v>
      </c>
      <c r="D16" s="22">
        <v>0.15375566880873301</v>
      </c>
      <c r="E16" s="22">
        <v>0.22221554604250701</v>
      </c>
      <c r="F16" s="22"/>
      <c r="G16" s="22">
        <v>0.29690313339186297</v>
      </c>
      <c r="H16" s="22">
        <v>0.18477839887578601</v>
      </c>
      <c r="I16" s="22">
        <v>0.134244495853718</v>
      </c>
      <c r="J16" s="22">
        <v>0.15679339819735999</v>
      </c>
      <c r="K16" s="22">
        <v>0.19596426968193301</v>
      </c>
      <c r="L16" s="22">
        <v>0.19196193831753799</v>
      </c>
      <c r="M16" s="22"/>
      <c r="N16" s="22">
        <v>0.20399384814075999</v>
      </c>
      <c r="O16" s="22">
        <v>0.18650910776513899</v>
      </c>
      <c r="P16" s="22">
        <v>0.189043757587115</v>
      </c>
      <c r="Q16" s="22">
        <v>0.18088148149790201</v>
      </c>
      <c r="R16" s="22"/>
      <c r="S16" s="22">
        <v>0.19270136417238501</v>
      </c>
      <c r="T16" s="22">
        <v>0.18558699496415099</v>
      </c>
      <c r="U16" s="22"/>
      <c r="V16" s="22">
        <v>0.21230416097965699</v>
      </c>
      <c r="W16" s="22">
        <v>0.17655089709985</v>
      </c>
      <c r="X16" s="22">
        <v>0.18347950886080899</v>
      </c>
      <c r="Y16" s="22">
        <v>0.20177555944804099</v>
      </c>
      <c r="Z16" s="22"/>
      <c r="AA16" s="22">
        <v>0.211662752821238</v>
      </c>
      <c r="AB16" s="22">
        <v>0.19772391071131101</v>
      </c>
      <c r="AC16" s="22">
        <v>0.179691817327742</v>
      </c>
      <c r="AD16" s="22">
        <v>0.18004557196589899</v>
      </c>
      <c r="AE16" s="22">
        <v>0.113680335658708</v>
      </c>
      <c r="AF16" s="22">
        <v>0.16742143476850099</v>
      </c>
      <c r="AG16" s="22"/>
      <c r="AH16" s="22">
        <v>0.14771704052537801</v>
      </c>
      <c r="AI16" s="22">
        <v>0.23277432001201701</v>
      </c>
      <c r="AJ16" s="22"/>
      <c r="AK16" s="22">
        <v>0.16059649083688801</v>
      </c>
      <c r="AL16" s="22">
        <v>0.23720209611500501</v>
      </c>
      <c r="AM16" s="22"/>
      <c r="AN16" s="22">
        <v>0.11713681209096299</v>
      </c>
      <c r="AO16" s="22">
        <v>0.25224414859473898</v>
      </c>
      <c r="AP16" s="22"/>
      <c r="AQ16" s="22">
        <v>0.15373915763589999</v>
      </c>
      <c r="AR16" s="22">
        <v>0.183223567669106</v>
      </c>
      <c r="AS16" s="22">
        <v>0.200720599459559</v>
      </c>
      <c r="AT16" s="22"/>
      <c r="AU16" s="22">
        <v>0.166517737875818</v>
      </c>
      <c r="AV16" s="22">
        <v>0.213972785702155</v>
      </c>
      <c r="AW16" s="22"/>
      <c r="AX16" s="22">
        <v>0.17499620086364101</v>
      </c>
      <c r="AY16" s="22">
        <v>0.26972618480781002</v>
      </c>
      <c r="AZ16" s="22"/>
      <c r="BA16" s="22">
        <v>0.148629642913535</v>
      </c>
      <c r="BB16" s="22">
        <v>0.21455073940362401</v>
      </c>
      <c r="BC16" s="22"/>
      <c r="BD16" s="22">
        <v>0.13588247511587201</v>
      </c>
      <c r="BE16" s="22">
        <v>0.211931093416487</v>
      </c>
    </row>
    <row r="17" spans="2:57" x14ac:dyDescent="0.35">
      <c r="B17" s="19" t="s">
        <v>96</v>
      </c>
      <c r="C17" s="23">
        <v>0.25183012940564298</v>
      </c>
      <c r="D17" s="23">
        <v>0.36764676795910001</v>
      </c>
      <c r="E17" s="23">
        <v>0.14284842122281199</v>
      </c>
      <c r="F17" s="23"/>
      <c r="G17" s="23">
        <v>4.0438521093542498E-2</v>
      </c>
      <c r="H17" s="23">
        <v>0.23155867583937201</v>
      </c>
      <c r="I17" s="23">
        <v>0.3460720293317</v>
      </c>
      <c r="J17" s="23">
        <v>0.29177181324275298</v>
      </c>
      <c r="K17" s="23">
        <v>0.29008801695581499</v>
      </c>
      <c r="L17" s="23">
        <v>0.257846821988858</v>
      </c>
      <c r="M17" s="23"/>
      <c r="N17" s="23">
        <v>0.24916884664085201</v>
      </c>
      <c r="O17" s="23">
        <v>0.21924025809264899</v>
      </c>
      <c r="P17" s="23">
        <v>0.265102633119288</v>
      </c>
      <c r="Q17" s="23">
        <v>0.26079832645714202</v>
      </c>
      <c r="R17" s="23"/>
      <c r="S17" s="23">
        <v>0.26038383878216098</v>
      </c>
      <c r="T17" s="23">
        <v>0.24035122433646999</v>
      </c>
      <c r="U17" s="23"/>
      <c r="V17" s="23">
        <v>0.15170646997267101</v>
      </c>
      <c r="W17" s="23">
        <v>0.24750613039300501</v>
      </c>
      <c r="X17" s="23">
        <v>0.33183289605841998</v>
      </c>
      <c r="Y17" s="23">
        <v>0.32039477740174099</v>
      </c>
      <c r="Z17" s="23"/>
      <c r="AA17" s="23">
        <v>0.12914859482573299</v>
      </c>
      <c r="AB17" s="23">
        <v>0.223593507810773</v>
      </c>
      <c r="AC17" s="23">
        <v>0.27166183179455899</v>
      </c>
      <c r="AD17" s="23">
        <v>0.33803645722057402</v>
      </c>
      <c r="AE17" s="23">
        <v>0.56422269292834004</v>
      </c>
      <c r="AF17" s="23">
        <v>0.393741397189456</v>
      </c>
      <c r="AG17" s="23"/>
      <c r="AH17" s="23">
        <v>0.35150283915729402</v>
      </c>
      <c r="AI17" s="23">
        <v>0.209100606622241</v>
      </c>
      <c r="AJ17" s="23"/>
      <c r="AK17" s="23">
        <v>0.336884238533389</v>
      </c>
      <c r="AL17" s="23">
        <v>0.217997781468908</v>
      </c>
      <c r="AM17" s="23"/>
      <c r="AN17" s="23">
        <v>0.41684868606243097</v>
      </c>
      <c r="AO17" s="23">
        <v>0.194485597359075</v>
      </c>
      <c r="AP17" s="23"/>
      <c r="AQ17" s="23">
        <v>0.372306566657297</v>
      </c>
      <c r="AR17" s="23">
        <v>0.21863428570285401</v>
      </c>
      <c r="AS17" s="23">
        <v>0.28639606190967998</v>
      </c>
      <c r="AT17" s="23"/>
      <c r="AU17" s="23">
        <v>0.326978909950838</v>
      </c>
      <c r="AV17" s="23">
        <v>0.17281489871475</v>
      </c>
      <c r="AW17" s="23"/>
      <c r="AX17" s="23">
        <v>0.30064128961695502</v>
      </c>
      <c r="AY17" s="23">
        <v>8.8574081434251994E-2</v>
      </c>
      <c r="AZ17" s="23"/>
      <c r="BA17" s="23">
        <v>0.40127207844403201</v>
      </c>
      <c r="BB17" s="23">
        <v>0.33942982758978701</v>
      </c>
      <c r="BC17" s="23"/>
      <c r="BD17" s="23">
        <v>0.44153460452737803</v>
      </c>
      <c r="BE17" s="23">
        <v>0.22800329979242301</v>
      </c>
    </row>
    <row r="18" spans="2:57" x14ac:dyDescent="0.35">
      <c r="B18" s="21"/>
    </row>
    <row r="19" spans="2:57" x14ac:dyDescent="0.35">
      <c r="B19" t="s">
        <v>874</v>
      </c>
    </row>
    <row r="20" spans="2:57" x14ac:dyDescent="0.35">
      <c r="B20" t="s">
        <v>526</v>
      </c>
    </row>
    <row r="22" spans="2:57" x14ac:dyDescent="0.35">
      <c r="B22"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1-000000000000}">
  <dimension ref="B2:BE22"/>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729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675</v>
      </c>
      <c r="C9" s="16">
        <v>0.11633796036678901</v>
      </c>
      <c r="D9" s="16">
        <v>0.16885060425130899</v>
      </c>
      <c r="E9" s="16">
        <v>6.7701395513967894E-2</v>
      </c>
      <c r="F9" s="16"/>
      <c r="G9" s="16">
        <v>0.12682063235298099</v>
      </c>
      <c r="H9" s="16">
        <v>0.18939880695630801</v>
      </c>
      <c r="I9" s="16">
        <v>0.147197778840225</v>
      </c>
      <c r="J9" s="16">
        <v>0.103046981486591</v>
      </c>
      <c r="K9" s="16">
        <v>0.11653705680746999</v>
      </c>
      <c r="L9" s="16">
        <v>3.45732458190912E-2</v>
      </c>
      <c r="M9" s="16"/>
      <c r="N9" s="16">
        <v>0.101238152725692</v>
      </c>
      <c r="O9" s="16">
        <v>6.9574292019042805E-2</v>
      </c>
      <c r="P9" s="16">
        <v>0.13426906308975001</v>
      </c>
      <c r="Q9" s="16">
        <v>0.13904488530699199</v>
      </c>
      <c r="R9" s="16"/>
      <c r="S9" s="16">
        <v>0.110608465606843</v>
      </c>
      <c r="T9" s="16">
        <v>0.126150167526798</v>
      </c>
      <c r="U9" s="16"/>
      <c r="V9" s="16">
        <v>0.12316760068490901</v>
      </c>
      <c r="W9" s="16">
        <v>8.5367580427682596E-2</v>
      </c>
      <c r="X9" s="16">
        <v>0.124669943202601</v>
      </c>
      <c r="Y9" s="16">
        <v>0.28721725745082</v>
      </c>
      <c r="Z9" s="16"/>
      <c r="AA9" s="16">
        <v>0.10552021986467899</v>
      </c>
      <c r="AB9" s="16">
        <v>8.1581541490556894E-2</v>
      </c>
      <c r="AC9" s="16">
        <v>7.1188089403378896E-2</v>
      </c>
      <c r="AD9" s="16">
        <v>0.14287767329727899</v>
      </c>
      <c r="AE9" s="16">
        <v>0.19068797596953299</v>
      </c>
      <c r="AF9" s="16">
        <v>0.19828090744419299</v>
      </c>
      <c r="AG9" s="16"/>
      <c r="AH9" s="16">
        <v>0.119942399052995</v>
      </c>
      <c r="AI9" s="16">
        <v>0.151010976005822</v>
      </c>
      <c r="AJ9" s="16"/>
      <c r="AK9" s="16">
        <v>0.11634591625787</v>
      </c>
      <c r="AL9" s="16">
        <v>0.14844565399505599</v>
      </c>
      <c r="AM9" s="16"/>
      <c r="AN9" s="16">
        <v>0.108681979118569</v>
      </c>
      <c r="AO9" s="16">
        <v>0.162809792090437</v>
      </c>
      <c r="AP9" s="16"/>
      <c r="AQ9" s="16">
        <v>7.6644765162635603E-2</v>
      </c>
      <c r="AR9" s="16">
        <v>0.108782931143995</v>
      </c>
      <c r="AS9" s="16">
        <v>0.17718883410828601</v>
      </c>
      <c r="AT9" s="16"/>
      <c r="AU9" s="16">
        <v>0.13712452625794</v>
      </c>
      <c r="AV9" s="16">
        <v>9.3901423028999703E-2</v>
      </c>
      <c r="AW9" s="16"/>
      <c r="AX9" s="16">
        <v>0.13830604209269501</v>
      </c>
      <c r="AY9" s="16">
        <v>2.4029398147663899E-2</v>
      </c>
      <c r="AZ9" s="16"/>
      <c r="BA9" s="16">
        <v>0.173516972810206</v>
      </c>
      <c r="BB9" s="16">
        <v>0.19474438663997601</v>
      </c>
      <c r="BC9" s="16"/>
      <c r="BD9" s="16">
        <v>0.172013848062363</v>
      </c>
      <c r="BE9" s="16">
        <v>9.4003507458405897E-2</v>
      </c>
    </row>
    <row r="10" spans="2:57" x14ac:dyDescent="0.35">
      <c r="B10" s="19" t="s">
        <v>676</v>
      </c>
      <c r="C10" s="16">
        <v>0.24121814565382599</v>
      </c>
      <c r="D10" s="16">
        <v>0.28471297479370999</v>
      </c>
      <c r="E10" s="16">
        <v>0.19777693570321001</v>
      </c>
      <c r="F10" s="16"/>
      <c r="G10" s="16">
        <v>0.24217955660642701</v>
      </c>
      <c r="H10" s="16">
        <v>0.27581674124399103</v>
      </c>
      <c r="I10" s="16">
        <v>0.30172346050347498</v>
      </c>
      <c r="J10" s="16">
        <v>0.212732120021456</v>
      </c>
      <c r="K10" s="16">
        <v>0.25294754177594397</v>
      </c>
      <c r="L10" s="16">
        <v>0.17686012174699101</v>
      </c>
      <c r="M10" s="16"/>
      <c r="N10" s="16">
        <v>0.241607562034167</v>
      </c>
      <c r="O10" s="16">
        <v>0.28366083397585801</v>
      </c>
      <c r="P10" s="16">
        <v>0.23913749010826801</v>
      </c>
      <c r="Q10" s="16">
        <v>0.20731077517281599</v>
      </c>
      <c r="R10" s="16"/>
      <c r="S10" s="16">
        <v>0.23866158590408901</v>
      </c>
      <c r="T10" s="16">
        <v>0.24748630741677799</v>
      </c>
      <c r="U10" s="16"/>
      <c r="V10" s="16">
        <v>0.223455838748328</v>
      </c>
      <c r="W10" s="16">
        <v>0.24864447341514101</v>
      </c>
      <c r="X10" s="16">
        <v>0.25908768275750099</v>
      </c>
      <c r="Y10" s="16">
        <v>0.15713696471480201</v>
      </c>
      <c r="Z10" s="16"/>
      <c r="AA10" s="16">
        <v>0.21155590703391899</v>
      </c>
      <c r="AB10" s="16">
        <v>0.231422123240134</v>
      </c>
      <c r="AC10" s="16">
        <v>0.221383854780347</v>
      </c>
      <c r="AD10" s="16">
        <v>0.25928712272409998</v>
      </c>
      <c r="AE10" s="16">
        <v>0.33645306500120098</v>
      </c>
      <c r="AF10" s="16">
        <v>0.33291901340402202</v>
      </c>
      <c r="AG10" s="16"/>
      <c r="AH10" s="16">
        <v>0.24836275909118299</v>
      </c>
      <c r="AI10" s="16">
        <v>0.23801730019193701</v>
      </c>
      <c r="AJ10" s="16"/>
      <c r="AK10" s="16">
        <v>0.26293825515652303</v>
      </c>
      <c r="AL10" s="16">
        <v>0.22077635105123</v>
      </c>
      <c r="AM10" s="16"/>
      <c r="AN10" s="16">
        <v>0.26921978969902099</v>
      </c>
      <c r="AO10" s="16">
        <v>0.25254506706719498</v>
      </c>
      <c r="AP10" s="16"/>
      <c r="AQ10" s="16">
        <v>0.24404708360893901</v>
      </c>
      <c r="AR10" s="16">
        <v>0.23831167130418501</v>
      </c>
      <c r="AS10" s="16">
        <v>0.26572731663391602</v>
      </c>
      <c r="AT10" s="16"/>
      <c r="AU10" s="16">
        <v>0.248816641231589</v>
      </c>
      <c r="AV10" s="16">
        <v>0.23144101114110099</v>
      </c>
      <c r="AW10" s="16"/>
      <c r="AX10" s="16">
        <v>0.26587741360398198</v>
      </c>
      <c r="AY10" s="16">
        <v>0.166611370522571</v>
      </c>
      <c r="AZ10" s="16"/>
      <c r="BA10" s="16">
        <v>0.28972674981306001</v>
      </c>
      <c r="BB10" s="16">
        <v>0.28561548816131699</v>
      </c>
      <c r="BC10" s="16"/>
      <c r="BD10" s="16">
        <v>0.31300911161664702</v>
      </c>
      <c r="BE10" s="16">
        <v>0.233361127595727</v>
      </c>
    </row>
    <row r="11" spans="2:57" x14ac:dyDescent="0.35">
      <c r="B11" s="19" t="s">
        <v>677</v>
      </c>
      <c r="C11" s="16">
        <v>0.26001983723084698</v>
      </c>
      <c r="D11" s="16">
        <v>0.23333508742175499</v>
      </c>
      <c r="E11" s="16">
        <v>0.28496652884429102</v>
      </c>
      <c r="F11" s="16"/>
      <c r="G11" s="16">
        <v>0.25222310609648702</v>
      </c>
      <c r="H11" s="16">
        <v>0.21067323411512301</v>
      </c>
      <c r="I11" s="16">
        <v>0.22480253463997199</v>
      </c>
      <c r="J11" s="16">
        <v>0.31261592381900399</v>
      </c>
      <c r="K11" s="16">
        <v>0.29629094215465701</v>
      </c>
      <c r="L11" s="16">
        <v>0.265102228620059</v>
      </c>
      <c r="M11" s="16"/>
      <c r="N11" s="16">
        <v>0.30587357254341302</v>
      </c>
      <c r="O11" s="16">
        <v>0.28328619897589902</v>
      </c>
      <c r="P11" s="16">
        <v>0.234227257028359</v>
      </c>
      <c r="Q11" s="16">
        <v>0.24846579204268801</v>
      </c>
      <c r="R11" s="16"/>
      <c r="S11" s="16">
        <v>0.244415034490332</v>
      </c>
      <c r="T11" s="16">
        <v>0.28617687362092598</v>
      </c>
      <c r="U11" s="16"/>
      <c r="V11" s="16">
        <v>0.25017395238239298</v>
      </c>
      <c r="W11" s="16">
        <v>0.269168079775781</v>
      </c>
      <c r="X11" s="16">
        <v>0.26809530174012097</v>
      </c>
      <c r="Y11" s="16">
        <v>0.182476324994918</v>
      </c>
      <c r="Z11" s="16"/>
      <c r="AA11" s="16">
        <v>0.26135387338364202</v>
      </c>
      <c r="AB11" s="16">
        <v>0.305439549104283</v>
      </c>
      <c r="AC11" s="16">
        <v>0.25895674902812399</v>
      </c>
      <c r="AD11" s="16">
        <v>0.23788783728118201</v>
      </c>
      <c r="AE11" s="16">
        <v>0.24953967497230101</v>
      </c>
      <c r="AF11" s="16">
        <v>0.16557068979971801</v>
      </c>
      <c r="AG11" s="16"/>
      <c r="AH11" s="16">
        <v>0.30516954443178301</v>
      </c>
      <c r="AI11" s="16">
        <v>0.21315255408920999</v>
      </c>
      <c r="AJ11" s="16"/>
      <c r="AK11" s="16">
        <v>0.30470916949202098</v>
      </c>
      <c r="AL11" s="16">
        <v>0.22197013980959701</v>
      </c>
      <c r="AM11" s="16"/>
      <c r="AN11" s="16">
        <v>0.32021234306153701</v>
      </c>
      <c r="AO11" s="16">
        <v>0.186217308521365</v>
      </c>
      <c r="AP11" s="16"/>
      <c r="AQ11" s="16">
        <v>0.33378319526595701</v>
      </c>
      <c r="AR11" s="16">
        <v>0.26382170137837402</v>
      </c>
      <c r="AS11" s="16">
        <v>0.232652637553726</v>
      </c>
      <c r="AT11" s="16"/>
      <c r="AU11" s="16">
        <v>0.26189822841236499</v>
      </c>
      <c r="AV11" s="16">
        <v>0.26235338408742997</v>
      </c>
      <c r="AW11" s="16"/>
      <c r="AX11" s="16">
        <v>0.249490849359704</v>
      </c>
      <c r="AY11" s="16">
        <v>0.33508931347758097</v>
      </c>
      <c r="AZ11" s="16"/>
      <c r="BA11" s="16">
        <v>0.25014607890924601</v>
      </c>
      <c r="BB11" s="16">
        <v>0.18613927348630999</v>
      </c>
      <c r="BC11" s="16"/>
      <c r="BD11" s="16">
        <v>0.24913659295111201</v>
      </c>
      <c r="BE11" s="16">
        <v>0.26680927570179203</v>
      </c>
    </row>
    <row r="12" spans="2:57" x14ac:dyDescent="0.35">
      <c r="B12" s="19" t="s">
        <v>678</v>
      </c>
      <c r="C12" s="16">
        <v>0.14248144969017501</v>
      </c>
      <c r="D12" s="16">
        <v>0.117780959423347</v>
      </c>
      <c r="E12" s="16">
        <v>0.16726970327465801</v>
      </c>
      <c r="F12" s="16"/>
      <c r="G12" s="16">
        <v>0.139414229509738</v>
      </c>
      <c r="H12" s="16">
        <v>0.12228663209242099</v>
      </c>
      <c r="I12" s="16">
        <v>0.116470669803966</v>
      </c>
      <c r="J12" s="16">
        <v>0.150961686182773</v>
      </c>
      <c r="K12" s="16">
        <v>9.27399639058058E-2</v>
      </c>
      <c r="L12" s="16">
        <v>0.21428244842484401</v>
      </c>
      <c r="M12" s="16"/>
      <c r="N12" s="16">
        <v>0.168233714150304</v>
      </c>
      <c r="O12" s="16">
        <v>0.146220819748481</v>
      </c>
      <c r="P12" s="16">
        <v>0.137290140283374</v>
      </c>
      <c r="Q12" s="16">
        <v>0.129188243464151</v>
      </c>
      <c r="R12" s="16"/>
      <c r="S12" s="16">
        <v>0.15460446960361601</v>
      </c>
      <c r="T12" s="16">
        <v>0.12559963508595001</v>
      </c>
      <c r="U12" s="16"/>
      <c r="V12" s="16">
        <v>8.9455784232672697E-2</v>
      </c>
      <c r="W12" s="16">
        <v>0.16026167616537901</v>
      </c>
      <c r="X12" s="16">
        <v>0.161207545410853</v>
      </c>
      <c r="Y12" s="16">
        <v>0.16802984775399701</v>
      </c>
      <c r="Z12" s="16"/>
      <c r="AA12" s="16">
        <v>0.100644885465464</v>
      </c>
      <c r="AB12" s="16">
        <v>0.178332361944255</v>
      </c>
      <c r="AC12" s="16">
        <v>0.24715234846071199</v>
      </c>
      <c r="AD12" s="16">
        <v>0.153635643278311</v>
      </c>
      <c r="AE12" s="16">
        <v>0.11615136115227399</v>
      </c>
      <c r="AF12" s="16">
        <v>0.12919829096565499</v>
      </c>
      <c r="AG12" s="16"/>
      <c r="AH12" s="16">
        <v>0.15505286171278199</v>
      </c>
      <c r="AI12" s="16">
        <v>0.13517774138662</v>
      </c>
      <c r="AJ12" s="16"/>
      <c r="AK12" s="16">
        <v>0.133118503204984</v>
      </c>
      <c r="AL12" s="16">
        <v>0.14056970926703999</v>
      </c>
      <c r="AM12" s="16"/>
      <c r="AN12" s="16">
        <v>0.13573388526289901</v>
      </c>
      <c r="AO12" s="16">
        <v>0.13905256160382001</v>
      </c>
      <c r="AP12" s="16"/>
      <c r="AQ12" s="16">
        <v>0.16061116776821799</v>
      </c>
      <c r="AR12" s="16">
        <v>0.16183537583223401</v>
      </c>
      <c r="AS12" s="16">
        <v>8.6476444738490005E-2</v>
      </c>
      <c r="AT12" s="16"/>
      <c r="AU12" s="16">
        <v>0.159546446513123</v>
      </c>
      <c r="AV12" s="16">
        <v>0.122306316029442</v>
      </c>
      <c r="AW12" s="16"/>
      <c r="AX12" s="16">
        <v>0.14743016795578501</v>
      </c>
      <c r="AY12" s="16">
        <v>0.137717725773529</v>
      </c>
      <c r="AZ12" s="16"/>
      <c r="BA12" s="16">
        <v>0.141119865342415</v>
      </c>
      <c r="BB12" s="16">
        <v>0.162815246380004</v>
      </c>
      <c r="BC12" s="16"/>
      <c r="BD12" s="16">
        <v>0.13672521014939801</v>
      </c>
      <c r="BE12" s="16">
        <v>0.18960512628718601</v>
      </c>
    </row>
    <row r="13" spans="2:57" x14ac:dyDescent="0.35">
      <c r="B13" s="19" t="s">
        <v>679</v>
      </c>
      <c r="C13" s="16">
        <v>0.16241409779676999</v>
      </c>
      <c r="D13" s="16">
        <v>0.14888948346841799</v>
      </c>
      <c r="E13" s="16">
        <v>0.17680462038932901</v>
      </c>
      <c r="F13" s="16"/>
      <c r="G13" s="16">
        <v>0.14392168940790601</v>
      </c>
      <c r="H13" s="16">
        <v>0.101815911094725</v>
      </c>
      <c r="I13" s="16">
        <v>0.16188544989610501</v>
      </c>
      <c r="J13" s="16">
        <v>0.14770103394231901</v>
      </c>
      <c r="K13" s="16">
        <v>0.19731088611407999</v>
      </c>
      <c r="L13" s="16">
        <v>0.20827928615249799</v>
      </c>
      <c r="M13" s="16"/>
      <c r="N13" s="16">
        <v>0.123873698013431</v>
      </c>
      <c r="O13" s="16">
        <v>0.14801147907662801</v>
      </c>
      <c r="P13" s="16">
        <v>0.16211579119955299</v>
      </c>
      <c r="Q13" s="16">
        <v>0.20293850728132501</v>
      </c>
      <c r="R13" s="16"/>
      <c r="S13" s="16">
        <v>0.16726111178376299</v>
      </c>
      <c r="T13" s="16">
        <v>0.15226123172098999</v>
      </c>
      <c r="U13" s="16"/>
      <c r="V13" s="16">
        <v>0.19802606992944</v>
      </c>
      <c r="W13" s="16">
        <v>0.15580292425672701</v>
      </c>
      <c r="X13" s="16">
        <v>0.14622599292862901</v>
      </c>
      <c r="Y13" s="16">
        <v>0.12401697261724</v>
      </c>
      <c r="Z13" s="16"/>
      <c r="AA13" s="16">
        <v>0.19426307465127199</v>
      </c>
      <c r="AB13" s="16">
        <v>0.15235276179767401</v>
      </c>
      <c r="AC13" s="16">
        <v>0.16194812503654199</v>
      </c>
      <c r="AD13" s="16">
        <v>0.15313533960237</v>
      </c>
      <c r="AE13" s="16">
        <v>6.3352462728600303E-2</v>
      </c>
      <c r="AF13" s="16">
        <v>0.17403109838641301</v>
      </c>
      <c r="AG13" s="16"/>
      <c r="AH13" s="16">
        <v>0.117981887849371</v>
      </c>
      <c r="AI13" s="16">
        <v>0.211564426274125</v>
      </c>
      <c r="AJ13" s="16"/>
      <c r="AK13" s="16">
        <v>0.13357680750843401</v>
      </c>
      <c r="AL13" s="16">
        <v>0.210380434044938</v>
      </c>
      <c r="AM13" s="16"/>
      <c r="AN13" s="16">
        <v>0.111261477409863</v>
      </c>
      <c r="AO13" s="16">
        <v>0.20946225480630701</v>
      </c>
      <c r="AP13" s="16"/>
      <c r="AQ13" s="16">
        <v>0.13277968244615901</v>
      </c>
      <c r="AR13" s="16">
        <v>0.15513720772237499</v>
      </c>
      <c r="AS13" s="16">
        <v>0.20006774376787201</v>
      </c>
      <c r="AT13" s="16"/>
      <c r="AU13" s="16">
        <v>0.14965465482705201</v>
      </c>
      <c r="AV13" s="16">
        <v>0.180273302574153</v>
      </c>
      <c r="AW13" s="16"/>
      <c r="AX13" s="16">
        <v>0.145674703236081</v>
      </c>
      <c r="AY13" s="16">
        <v>0.24744263683972301</v>
      </c>
      <c r="AZ13" s="16"/>
      <c r="BA13" s="16">
        <v>0.115125759033124</v>
      </c>
      <c r="BB13" s="16">
        <v>0.162742198010627</v>
      </c>
      <c r="BC13" s="16"/>
      <c r="BD13" s="16">
        <v>0.103253969847714</v>
      </c>
      <c r="BE13" s="16">
        <v>0.168859280615302</v>
      </c>
    </row>
    <row r="14" spans="2:57" x14ac:dyDescent="0.35">
      <c r="B14" s="19" t="s">
        <v>110</v>
      </c>
      <c r="C14" s="16">
        <v>7.7528509261593395E-2</v>
      </c>
      <c r="D14" s="16">
        <v>4.6430890641460699E-2</v>
      </c>
      <c r="E14" s="16">
        <v>0.105480816274544</v>
      </c>
      <c r="F14" s="16"/>
      <c r="G14" s="16">
        <v>9.5440786026461499E-2</v>
      </c>
      <c r="H14" s="16">
        <v>0.100008674497433</v>
      </c>
      <c r="I14" s="16">
        <v>4.7920106316257198E-2</v>
      </c>
      <c r="J14" s="16">
        <v>7.2942254547856106E-2</v>
      </c>
      <c r="K14" s="16">
        <v>4.4173609242043603E-2</v>
      </c>
      <c r="L14" s="16">
        <v>0.100902669236517</v>
      </c>
      <c r="M14" s="16"/>
      <c r="N14" s="16">
        <v>5.9173300532994001E-2</v>
      </c>
      <c r="O14" s="16">
        <v>6.9246376204092297E-2</v>
      </c>
      <c r="P14" s="16">
        <v>9.2960258290696304E-2</v>
      </c>
      <c r="Q14" s="16">
        <v>7.3051796732027899E-2</v>
      </c>
      <c r="R14" s="16"/>
      <c r="S14" s="16">
        <v>8.4449332611357106E-2</v>
      </c>
      <c r="T14" s="16">
        <v>6.2325784628557999E-2</v>
      </c>
      <c r="U14" s="16"/>
      <c r="V14" s="16">
        <v>0.115720754022257</v>
      </c>
      <c r="W14" s="16">
        <v>8.0755265959289599E-2</v>
      </c>
      <c r="X14" s="16">
        <v>4.07135339602945E-2</v>
      </c>
      <c r="Y14" s="16">
        <v>8.1122632468223294E-2</v>
      </c>
      <c r="Z14" s="16"/>
      <c r="AA14" s="16">
        <v>0.12666203960102501</v>
      </c>
      <c r="AB14" s="16">
        <v>5.0871662423096903E-2</v>
      </c>
      <c r="AC14" s="16">
        <v>3.9370833290896801E-2</v>
      </c>
      <c r="AD14" s="16">
        <v>5.3176383816758301E-2</v>
      </c>
      <c r="AE14" s="16">
        <v>4.3815460176090802E-2</v>
      </c>
      <c r="AF14" s="16">
        <v>0</v>
      </c>
      <c r="AG14" s="16"/>
      <c r="AH14" s="16">
        <v>5.3490547861884799E-2</v>
      </c>
      <c r="AI14" s="16">
        <v>5.1077002052285603E-2</v>
      </c>
      <c r="AJ14" s="16"/>
      <c r="AK14" s="16">
        <v>4.93113483801682E-2</v>
      </c>
      <c r="AL14" s="16">
        <v>5.7857711832138801E-2</v>
      </c>
      <c r="AM14" s="16"/>
      <c r="AN14" s="16">
        <v>5.4890525448111203E-2</v>
      </c>
      <c r="AO14" s="16">
        <v>4.9913015910876102E-2</v>
      </c>
      <c r="AP14" s="16"/>
      <c r="AQ14" s="16">
        <v>5.2134105748090097E-2</v>
      </c>
      <c r="AR14" s="16">
        <v>7.2111112618836695E-2</v>
      </c>
      <c r="AS14" s="16">
        <v>3.7887023197710097E-2</v>
      </c>
      <c r="AT14" s="16"/>
      <c r="AU14" s="16">
        <v>4.2959502757930701E-2</v>
      </c>
      <c r="AV14" s="16">
        <v>0.10972456313887401</v>
      </c>
      <c r="AW14" s="16"/>
      <c r="AX14" s="16">
        <v>5.32208237517535E-2</v>
      </c>
      <c r="AY14" s="16">
        <v>8.9109555238931798E-2</v>
      </c>
      <c r="AZ14" s="16"/>
      <c r="BA14" s="16">
        <v>3.03645740919487E-2</v>
      </c>
      <c r="BB14" s="16">
        <v>7.9434073217654905E-3</v>
      </c>
      <c r="BC14" s="16"/>
      <c r="BD14" s="16">
        <v>2.58612673727668E-2</v>
      </c>
      <c r="BE14" s="16">
        <v>4.7361682341586303E-2</v>
      </c>
    </row>
    <row r="15" spans="2:57" x14ac:dyDescent="0.35">
      <c r="B15" s="19" t="s">
        <v>680</v>
      </c>
      <c r="C15" s="22">
        <v>0.35755610602061499</v>
      </c>
      <c r="D15" s="22">
        <v>0.45356357904501898</v>
      </c>
      <c r="E15" s="22">
        <v>0.26547833121717801</v>
      </c>
      <c r="F15" s="22"/>
      <c r="G15" s="22">
        <v>0.369000188959408</v>
      </c>
      <c r="H15" s="22">
        <v>0.46521554820029898</v>
      </c>
      <c r="I15" s="22">
        <v>0.44892123934369899</v>
      </c>
      <c r="J15" s="22">
        <v>0.315779101508048</v>
      </c>
      <c r="K15" s="22">
        <v>0.36948459858341398</v>
      </c>
      <c r="L15" s="22">
        <v>0.211433367566082</v>
      </c>
      <c r="M15" s="22"/>
      <c r="N15" s="22">
        <v>0.34284571475985798</v>
      </c>
      <c r="O15" s="22">
        <v>0.35323512599490098</v>
      </c>
      <c r="P15" s="22">
        <v>0.37340655319801802</v>
      </c>
      <c r="Q15" s="22">
        <v>0.34635566047980898</v>
      </c>
      <c r="R15" s="22"/>
      <c r="S15" s="22">
        <v>0.34927005151093199</v>
      </c>
      <c r="T15" s="22">
        <v>0.37363647494357599</v>
      </c>
      <c r="U15" s="22"/>
      <c r="V15" s="22">
        <v>0.34662343943323698</v>
      </c>
      <c r="W15" s="22">
        <v>0.33401205384282401</v>
      </c>
      <c r="X15" s="22">
        <v>0.38375762596010199</v>
      </c>
      <c r="Y15" s="22">
        <v>0.44435422216562098</v>
      </c>
      <c r="Z15" s="22"/>
      <c r="AA15" s="22">
        <v>0.31707612689859799</v>
      </c>
      <c r="AB15" s="22">
        <v>0.31300366473069102</v>
      </c>
      <c r="AC15" s="22">
        <v>0.29257194418372601</v>
      </c>
      <c r="AD15" s="22">
        <v>0.402164796021379</v>
      </c>
      <c r="AE15" s="22">
        <v>0.527141040970734</v>
      </c>
      <c r="AF15" s="22">
        <v>0.53119992084821499</v>
      </c>
      <c r="AG15" s="22"/>
      <c r="AH15" s="22">
        <v>0.36830515814417802</v>
      </c>
      <c r="AI15" s="22">
        <v>0.38902827619775898</v>
      </c>
      <c r="AJ15" s="22"/>
      <c r="AK15" s="22">
        <v>0.37928417141439302</v>
      </c>
      <c r="AL15" s="22">
        <v>0.36922200504628599</v>
      </c>
      <c r="AM15" s="22"/>
      <c r="AN15" s="22">
        <v>0.37790176881759002</v>
      </c>
      <c r="AO15" s="22">
        <v>0.41535485915763198</v>
      </c>
      <c r="AP15" s="22"/>
      <c r="AQ15" s="22">
        <v>0.32069184877157503</v>
      </c>
      <c r="AR15" s="22">
        <v>0.34709460244818002</v>
      </c>
      <c r="AS15" s="22">
        <v>0.44291615074220198</v>
      </c>
      <c r="AT15" s="22"/>
      <c r="AU15" s="22">
        <v>0.385941167489529</v>
      </c>
      <c r="AV15" s="22">
        <v>0.325342434170101</v>
      </c>
      <c r="AW15" s="22"/>
      <c r="AX15" s="22">
        <v>0.40418345569667702</v>
      </c>
      <c r="AY15" s="22">
        <v>0.19064076867023499</v>
      </c>
      <c r="AZ15" s="22"/>
      <c r="BA15" s="22">
        <v>0.46324372262326702</v>
      </c>
      <c r="BB15" s="22">
        <v>0.480359874801293</v>
      </c>
      <c r="BC15" s="22"/>
      <c r="BD15" s="22">
        <v>0.48502295967900999</v>
      </c>
      <c r="BE15" s="22">
        <v>0.32736463505413299</v>
      </c>
    </row>
    <row r="16" spans="2:57" x14ac:dyDescent="0.35">
      <c r="B16" s="19" t="s">
        <v>681</v>
      </c>
      <c r="C16" s="22">
        <v>0.30489554748694497</v>
      </c>
      <c r="D16" s="22">
        <v>0.266670442891766</v>
      </c>
      <c r="E16" s="22">
        <v>0.34407432366398699</v>
      </c>
      <c r="F16" s="22"/>
      <c r="G16" s="22">
        <v>0.28333591891764398</v>
      </c>
      <c r="H16" s="22">
        <v>0.22410254318714501</v>
      </c>
      <c r="I16" s="22">
        <v>0.27835611970007201</v>
      </c>
      <c r="J16" s="22">
        <v>0.29866272012509198</v>
      </c>
      <c r="K16" s="22">
        <v>0.29005085001988601</v>
      </c>
      <c r="L16" s="22">
        <v>0.42256173457734197</v>
      </c>
      <c r="M16" s="22"/>
      <c r="N16" s="22">
        <v>0.29210741216373498</v>
      </c>
      <c r="O16" s="22">
        <v>0.29423229882510898</v>
      </c>
      <c r="P16" s="22">
        <v>0.29940593148292699</v>
      </c>
      <c r="Q16" s="22">
        <v>0.33212675074547598</v>
      </c>
      <c r="R16" s="22"/>
      <c r="S16" s="22">
        <v>0.32186558138737897</v>
      </c>
      <c r="T16" s="22">
        <v>0.27786086680694</v>
      </c>
      <c r="U16" s="22"/>
      <c r="V16" s="22">
        <v>0.28748185416211203</v>
      </c>
      <c r="W16" s="22">
        <v>0.31606460042210599</v>
      </c>
      <c r="X16" s="22">
        <v>0.307433538339482</v>
      </c>
      <c r="Y16" s="22">
        <v>0.29204682037123703</v>
      </c>
      <c r="Z16" s="22"/>
      <c r="AA16" s="22">
        <v>0.29490796011673598</v>
      </c>
      <c r="AB16" s="22">
        <v>0.33068512374192899</v>
      </c>
      <c r="AC16" s="22">
        <v>0.40910047349725398</v>
      </c>
      <c r="AD16" s="22">
        <v>0.306770982880681</v>
      </c>
      <c r="AE16" s="22">
        <v>0.17950382388087399</v>
      </c>
      <c r="AF16" s="22">
        <v>0.303229389352067</v>
      </c>
      <c r="AG16" s="22"/>
      <c r="AH16" s="22">
        <v>0.27303474956215401</v>
      </c>
      <c r="AI16" s="22">
        <v>0.346742167660745</v>
      </c>
      <c r="AJ16" s="22"/>
      <c r="AK16" s="22">
        <v>0.26669531071341801</v>
      </c>
      <c r="AL16" s="22">
        <v>0.35095014331197799</v>
      </c>
      <c r="AM16" s="22"/>
      <c r="AN16" s="22">
        <v>0.24699536267276201</v>
      </c>
      <c r="AO16" s="22">
        <v>0.34851481641012699</v>
      </c>
      <c r="AP16" s="22"/>
      <c r="AQ16" s="22">
        <v>0.293390850214378</v>
      </c>
      <c r="AR16" s="22">
        <v>0.316972583554609</v>
      </c>
      <c r="AS16" s="22">
        <v>0.28654418850636199</v>
      </c>
      <c r="AT16" s="22"/>
      <c r="AU16" s="22">
        <v>0.30920110134017498</v>
      </c>
      <c r="AV16" s="22">
        <v>0.302579618603595</v>
      </c>
      <c r="AW16" s="22"/>
      <c r="AX16" s="22">
        <v>0.29310487119186601</v>
      </c>
      <c r="AY16" s="22">
        <v>0.38516036261325298</v>
      </c>
      <c r="AZ16" s="22"/>
      <c r="BA16" s="22">
        <v>0.25624562437553899</v>
      </c>
      <c r="BB16" s="22">
        <v>0.325557444390631</v>
      </c>
      <c r="BC16" s="22"/>
      <c r="BD16" s="22">
        <v>0.23997917999711099</v>
      </c>
      <c r="BE16" s="22">
        <v>0.35846440690248799</v>
      </c>
    </row>
    <row r="17" spans="2:57" x14ac:dyDescent="0.35">
      <c r="B17" s="19" t="s">
        <v>96</v>
      </c>
      <c r="C17" s="23">
        <v>5.2660558533669598E-2</v>
      </c>
      <c r="D17" s="23">
        <v>0.18689313615325301</v>
      </c>
      <c r="E17" s="23">
        <v>-7.8595992446809398E-2</v>
      </c>
      <c r="F17" s="23"/>
      <c r="G17" s="23">
        <v>8.5664270041763704E-2</v>
      </c>
      <c r="H17" s="23">
        <v>0.241113005013153</v>
      </c>
      <c r="I17" s="23">
        <v>0.170565119643628</v>
      </c>
      <c r="J17" s="23">
        <v>1.7116381382955501E-2</v>
      </c>
      <c r="K17" s="23">
        <v>7.9433748563528694E-2</v>
      </c>
      <c r="L17" s="23">
        <v>-0.21112836701126</v>
      </c>
      <c r="M17" s="23"/>
      <c r="N17" s="23">
        <v>5.0738302596123303E-2</v>
      </c>
      <c r="O17" s="23">
        <v>5.9002827169792001E-2</v>
      </c>
      <c r="P17" s="23">
        <v>7.4000621715090406E-2</v>
      </c>
      <c r="Q17" s="23">
        <v>1.42289097343333E-2</v>
      </c>
      <c r="R17" s="23"/>
      <c r="S17" s="23">
        <v>2.74044701235528E-2</v>
      </c>
      <c r="T17" s="23">
        <v>9.5775608136635895E-2</v>
      </c>
      <c r="U17" s="23"/>
      <c r="V17" s="23">
        <v>5.9141585271124501E-2</v>
      </c>
      <c r="W17" s="23">
        <v>1.7947453420718001E-2</v>
      </c>
      <c r="X17" s="23">
        <v>7.6324087620619999E-2</v>
      </c>
      <c r="Y17" s="23">
        <v>0.15230740179438501</v>
      </c>
      <c r="Z17" s="23"/>
      <c r="AA17" s="23">
        <v>2.2168166781861801E-2</v>
      </c>
      <c r="AB17" s="23">
        <v>-1.76814590112386E-2</v>
      </c>
      <c r="AC17" s="23">
        <v>-0.116528529313528</v>
      </c>
      <c r="AD17" s="23">
        <v>9.53938131406986E-2</v>
      </c>
      <c r="AE17" s="23">
        <v>0.34763721708986001</v>
      </c>
      <c r="AF17" s="23">
        <v>0.22797053149614799</v>
      </c>
      <c r="AG17" s="23"/>
      <c r="AH17" s="23">
        <v>9.5270408582024693E-2</v>
      </c>
      <c r="AI17" s="23">
        <v>4.2286108537013499E-2</v>
      </c>
      <c r="AJ17" s="23"/>
      <c r="AK17" s="23">
        <v>0.112588860700976</v>
      </c>
      <c r="AL17" s="23">
        <v>1.82718617343085E-2</v>
      </c>
      <c r="AM17" s="23"/>
      <c r="AN17" s="23">
        <v>0.13090640614482801</v>
      </c>
      <c r="AO17" s="23">
        <v>6.68400427475042E-2</v>
      </c>
      <c r="AP17" s="23"/>
      <c r="AQ17" s="23">
        <v>2.73009985571969E-2</v>
      </c>
      <c r="AR17" s="23">
        <v>3.0122018893571498E-2</v>
      </c>
      <c r="AS17" s="23">
        <v>0.15637196223583999</v>
      </c>
      <c r="AT17" s="23"/>
      <c r="AU17" s="23">
        <v>7.6740066149354497E-2</v>
      </c>
      <c r="AV17" s="23">
        <v>2.2762815566505799E-2</v>
      </c>
      <c r="AW17" s="23"/>
      <c r="AX17" s="23">
        <v>0.11107858450481101</v>
      </c>
      <c r="AY17" s="23">
        <v>-0.19451959394301799</v>
      </c>
      <c r="AZ17" s="23"/>
      <c r="BA17" s="23">
        <v>0.206998098247728</v>
      </c>
      <c r="BB17" s="23">
        <v>0.154802430410662</v>
      </c>
      <c r="BC17" s="23"/>
      <c r="BD17" s="23">
        <v>0.245043779681899</v>
      </c>
      <c r="BE17" s="23">
        <v>-3.1099771848355402E-2</v>
      </c>
    </row>
    <row r="18" spans="2:57" x14ac:dyDescent="0.35">
      <c r="B18" s="21"/>
    </row>
    <row r="19" spans="2:57" x14ac:dyDescent="0.35">
      <c r="B19" t="s">
        <v>874</v>
      </c>
    </row>
    <row r="20" spans="2:57" x14ac:dyDescent="0.35">
      <c r="B20" t="s">
        <v>526</v>
      </c>
    </row>
    <row r="22" spans="2:57" x14ac:dyDescent="0.35">
      <c r="B22"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1-000000000000}">
  <dimension ref="B2:BE31"/>
  <sheetViews>
    <sheetView showGridLines="0" topLeftCell="A11"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730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731</v>
      </c>
      <c r="C9" s="16">
        <v>0.53814827905475004</v>
      </c>
      <c r="D9" s="16">
        <v>0.627482013942534</v>
      </c>
      <c r="E9" s="16">
        <v>0.45360477819530498</v>
      </c>
      <c r="F9" s="16"/>
      <c r="G9" s="16">
        <v>0.59472218286384104</v>
      </c>
      <c r="H9" s="16">
        <v>0.58310109444807201</v>
      </c>
      <c r="I9" s="16">
        <v>0.60997233304156295</v>
      </c>
      <c r="J9" s="16">
        <v>0.56001545541421804</v>
      </c>
      <c r="K9" s="16">
        <v>0.517717836434191</v>
      </c>
      <c r="L9" s="16">
        <v>0.41141049816949499</v>
      </c>
      <c r="M9" s="16"/>
      <c r="N9" s="16">
        <v>0.56280255016241398</v>
      </c>
      <c r="O9" s="16">
        <v>0.53888307989500095</v>
      </c>
      <c r="P9" s="16">
        <v>0.52545963020965303</v>
      </c>
      <c r="Q9" s="16">
        <v>0.54029873177525001</v>
      </c>
      <c r="R9" s="16"/>
      <c r="S9" s="16">
        <v>0.50329678359260099</v>
      </c>
      <c r="T9" s="16">
        <v>0.59286691577089601</v>
      </c>
      <c r="U9" s="16"/>
      <c r="V9" s="16">
        <v>0.47473085773580498</v>
      </c>
      <c r="W9" s="16">
        <v>0.52011050909677703</v>
      </c>
      <c r="X9" s="16">
        <v>0.58723583892667897</v>
      </c>
      <c r="Y9" s="16">
        <v>0.72490354843279103</v>
      </c>
      <c r="Z9" s="16"/>
      <c r="AA9" s="16">
        <v>0.44916611984729399</v>
      </c>
      <c r="AB9" s="16">
        <v>0.51768320322603201</v>
      </c>
      <c r="AC9" s="16">
        <v>0.54494685910255503</v>
      </c>
      <c r="AD9" s="16">
        <v>0.61993215625263398</v>
      </c>
      <c r="AE9" s="16">
        <v>0.67186232929804401</v>
      </c>
      <c r="AF9" s="16">
        <v>0.80426426934862405</v>
      </c>
      <c r="AG9" s="16"/>
      <c r="AH9" s="16">
        <v>0.55058121465174004</v>
      </c>
      <c r="AI9" s="16">
        <v>0.56833952484004802</v>
      </c>
      <c r="AJ9" s="16"/>
      <c r="AK9" s="16">
        <v>0.56418989088458904</v>
      </c>
      <c r="AL9" s="16">
        <v>0.530748944316912</v>
      </c>
      <c r="AM9" s="16"/>
      <c r="AN9" s="16">
        <v>0.562648226678652</v>
      </c>
      <c r="AO9" s="16">
        <v>0.59031935481676101</v>
      </c>
      <c r="AP9" s="16"/>
      <c r="AQ9" s="16">
        <v>0.49584976874462899</v>
      </c>
      <c r="AR9" s="16">
        <v>0.51955796367708695</v>
      </c>
      <c r="AS9" s="16">
        <v>0.606857396660483</v>
      </c>
      <c r="AT9" s="16"/>
      <c r="AU9" s="16">
        <v>0.538339987276095</v>
      </c>
      <c r="AV9" s="16">
        <v>0.54228035406562303</v>
      </c>
      <c r="AW9" s="16"/>
      <c r="AX9" s="16">
        <v>0.57778526247738404</v>
      </c>
      <c r="AY9" s="16">
        <v>0.36472749592951398</v>
      </c>
      <c r="AZ9" s="16"/>
      <c r="BA9" s="16">
        <v>0.66896913037624395</v>
      </c>
      <c r="BB9" s="16">
        <v>0.70416972366278596</v>
      </c>
      <c r="BC9" s="16"/>
      <c r="BD9" s="16">
        <v>0.62865362152588999</v>
      </c>
      <c r="BE9" s="16">
        <v>0.53407671377895105</v>
      </c>
    </row>
    <row r="10" spans="2:57" x14ac:dyDescent="0.35">
      <c r="B10" s="19" t="s">
        <v>732</v>
      </c>
      <c r="C10" s="16">
        <v>0.46626366793971002</v>
      </c>
      <c r="D10" s="16">
        <v>0.51178448753767003</v>
      </c>
      <c r="E10" s="16">
        <v>0.42246208015665598</v>
      </c>
      <c r="F10" s="16"/>
      <c r="G10" s="16">
        <v>0.36119711879528998</v>
      </c>
      <c r="H10" s="16">
        <v>0.43379377958352699</v>
      </c>
      <c r="I10" s="16">
        <v>0.46890874247743702</v>
      </c>
      <c r="J10" s="16">
        <v>0.47786887861802502</v>
      </c>
      <c r="K10" s="16">
        <v>0.52273188004192295</v>
      </c>
      <c r="L10" s="16">
        <v>0.499090656881159</v>
      </c>
      <c r="M10" s="16"/>
      <c r="N10" s="16">
        <v>0.46793566894173599</v>
      </c>
      <c r="O10" s="16">
        <v>0.47845737148742201</v>
      </c>
      <c r="P10" s="16">
        <v>0.48981236753014201</v>
      </c>
      <c r="Q10" s="16">
        <v>0.41662257173231798</v>
      </c>
      <c r="R10" s="16"/>
      <c r="S10" s="16">
        <v>0.47409757582574102</v>
      </c>
      <c r="T10" s="16">
        <v>0.45581518317161501</v>
      </c>
      <c r="U10" s="16"/>
      <c r="V10" s="16">
        <v>0.40808245419081002</v>
      </c>
      <c r="W10" s="16">
        <v>0.477072954987176</v>
      </c>
      <c r="X10" s="16">
        <v>0.505892028800347</v>
      </c>
      <c r="Y10" s="16">
        <v>0.43809251410176597</v>
      </c>
      <c r="Z10" s="16"/>
      <c r="AA10" s="16">
        <v>0.40377469649622999</v>
      </c>
      <c r="AB10" s="16">
        <v>0.50305509762976797</v>
      </c>
      <c r="AC10" s="16">
        <v>0.51520920634848899</v>
      </c>
      <c r="AD10" s="16">
        <v>0.48117262353052698</v>
      </c>
      <c r="AE10" s="16">
        <v>0.55683010217682305</v>
      </c>
      <c r="AF10" s="16">
        <v>0.51808101417567898</v>
      </c>
      <c r="AG10" s="16"/>
      <c r="AH10" s="16">
        <v>0.50986854214461297</v>
      </c>
      <c r="AI10" s="16">
        <v>0.47600920877126601</v>
      </c>
      <c r="AJ10" s="16"/>
      <c r="AK10" s="16">
        <v>0.49189064268447202</v>
      </c>
      <c r="AL10" s="16">
        <v>0.47965014973755798</v>
      </c>
      <c r="AM10" s="16"/>
      <c r="AN10" s="16">
        <v>0.49905104185180998</v>
      </c>
      <c r="AO10" s="16">
        <v>0.49972352302134998</v>
      </c>
      <c r="AP10" s="16"/>
      <c r="AQ10" s="16">
        <v>0.55617137756600199</v>
      </c>
      <c r="AR10" s="16">
        <v>0.46085123734456102</v>
      </c>
      <c r="AS10" s="16">
        <v>0.439272346158603</v>
      </c>
      <c r="AT10" s="16"/>
      <c r="AU10" s="16">
        <v>0.47786959279458802</v>
      </c>
      <c r="AV10" s="16">
        <v>0.45312588795992997</v>
      </c>
      <c r="AW10" s="16"/>
      <c r="AX10" s="16">
        <v>0.49903176034721902</v>
      </c>
      <c r="AY10" s="16">
        <v>0.36334384773515799</v>
      </c>
      <c r="AZ10" s="16"/>
      <c r="BA10" s="16">
        <v>0.511696139891334</v>
      </c>
      <c r="BB10" s="16">
        <v>0.51770878677829801</v>
      </c>
      <c r="BC10" s="16"/>
      <c r="BD10" s="16">
        <v>0.54793377841045299</v>
      </c>
      <c r="BE10" s="16">
        <v>0.47186740384230502</v>
      </c>
    </row>
    <row r="11" spans="2:57" x14ac:dyDescent="0.35">
      <c r="B11" s="19" t="s">
        <v>89</v>
      </c>
      <c r="C11" s="16">
        <v>0.28493998182046498</v>
      </c>
      <c r="D11" s="16">
        <v>0.20196508421227699</v>
      </c>
      <c r="E11" s="16">
        <v>0.364063977672687</v>
      </c>
      <c r="F11" s="16"/>
      <c r="G11" s="16">
        <v>0.227706250684303</v>
      </c>
      <c r="H11" s="16">
        <v>0.20744164564218101</v>
      </c>
      <c r="I11" s="16">
        <v>0.20665089652848601</v>
      </c>
      <c r="J11" s="16">
        <v>0.29074325116687999</v>
      </c>
      <c r="K11" s="16">
        <v>0.31447071958870798</v>
      </c>
      <c r="L11" s="16">
        <v>0.41644857742149</v>
      </c>
      <c r="M11" s="16"/>
      <c r="N11" s="16">
        <v>0.26854308597082199</v>
      </c>
      <c r="O11" s="16">
        <v>0.30787291206697298</v>
      </c>
      <c r="P11" s="16">
        <v>0.26662103042549801</v>
      </c>
      <c r="Q11" s="16">
        <v>0.30608831042850898</v>
      </c>
      <c r="R11" s="16"/>
      <c r="S11" s="16">
        <v>0.33333239942477499</v>
      </c>
      <c r="T11" s="16">
        <v>0.21471818343641899</v>
      </c>
      <c r="U11" s="16"/>
      <c r="V11" s="16">
        <v>0.33275843024414598</v>
      </c>
      <c r="W11" s="16">
        <v>0.29266068189408501</v>
      </c>
      <c r="X11" s="16">
        <v>0.24190194669545101</v>
      </c>
      <c r="Y11" s="16">
        <v>0.23652745502449399</v>
      </c>
      <c r="Z11" s="16"/>
      <c r="AA11" s="16">
        <v>0.36532682033259301</v>
      </c>
      <c r="AB11" s="16">
        <v>0.27955068662443799</v>
      </c>
      <c r="AC11" s="16">
        <v>0.24612540879940001</v>
      </c>
      <c r="AD11" s="16">
        <v>0.226601531656941</v>
      </c>
      <c r="AE11" s="16">
        <v>0.168386215261495</v>
      </c>
      <c r="AF11" s="16">
        <v>0.16801214847606699</v>
      </c>
      <c r="AG11" s="16"/>
      <c r="AH11" s="16">
        <v>0.250069996565143</v>
      </c>
      <c r="AI11" s="16">
        <v>0.27589511382580101</v>
      </c>
      <c r="AJ11" s="16"/>
      <c r="AK11" s="16">
        <v>0.25489598210108</v>
      </c>
      <c r="AL11" s="16">
        <v>0.30024488786280701</v>
      </c>
      <c r="AM11" s="16"/>
      <c r="AN11" s="16">
        <v>0.246476029697204</v>
      </c>
      <c r="AO11" s="16">
        <v>0.25931164825410802</v>
      </c>
      <c r="AP11" s="16"/>
      <c r="AQ11" s="16">
        <v>0.287597508378032</v>
      </c>
      <c r="AR11" s="16">
        <v>0.29952620315463702</v>
      </c>
      <c r="AS11" s="16">
        <v>0.24074585162355799</v>
      </c>
      <c r="AT11" s="16"/>
      <c r="AU11" s="16">
        <v>0.30427917049597702</v>
      </c>
      <c r="AV11" s="16">
        <v>0.26302701552626301</v>
      </c>
      <c r="AW11" s="16"/>
      <c r="AX11" s="16">
        <v>0.24401357151949901</v>
      </c>
      <c r="AY11" s="16">
        <v>0.457448948835319</v>
      </c>
      <c r="AZ11" s="16"/>
      <c r="BA11" s="16">
        <v>0.15581360775867101</v>
      </c>
      <c r="BB11" s="16">
        <v>0.146003649416443</v>
      </c>
      <c r="BC11" s="16"/>
      <c r="BD11" s="16">
        <v>0.19503215595196899</v>
      </c>
      <c r="BE11" s="16">
        <v>0.27111297913568999</v>
      </c>
    </row>
    <row r="12" spans="2:57" x14ac:dyDescent="0.35">
      <c r="B12" s="19" t="s">
        <v>733</v>
      </c>
      <c r="C12" s="16">
        <v>0.24581241848188001</v>
      </c>
      <c r="D12" s="16">
        <v>0.266684127855779</v>
      </c>
      <c r="E12" s="16">
        <v>0.22258035277497501</v>
      </c>
      <c r="F12" s="16"/>
      <c r="G12" s="16">
        <v>0.204914777118087</v>
      </c>
      <c r="H12" s="16">
        <v>0.224733572976579</v>
      </c>
      <c r="I12" s="16">
        <v>0.25062573108672198</v>
      </c>
      <c r="J12" s="16">
        <v>0.27400826785568499</v>
      </c>
      <c r="K12" s="16">
        <v>0.23085205238093401</v>
      </c>
      <c r="L12" s="16">
        <v>0.274023570548383</v>
      </c>
      <c r="M12" s="16"/>
      <c r="N12" s="16">
        <v>0.20132414918990099</v>
      </c>
      <c r="O12" s="16">
        <v>0.27679008264564398</v>
      </c>
      <c r="P12" s="16">
        <v>0.268495095473265</v>
      </c>
      <c r="Q12" s="16">
        <v>0.21413584320277601</v>
      </c>
      <c r="R12" s="16"/>
      <c r="S12" s="16">
        <v>0.23894397649498</v>
      </c>
      <c r="T12" s="16">
        <v>0.25428391119122701</v>
      </c>
      <c r="U12" s="16"/>
      <c r="V12" s="16">
        <v>0.26446488671739299</v>
      </c>
      <c r="W12" s="16">
        <v>0.24241520050158</v>
      </c>
      <c r="X12" s="16">
        <v>0.24624114166452399</v>
      </c>
      <c r="Y12" s="16">
        <v>0.16375145767312599</v>
      </c>
      <c r="Z12" s="16"/>
      <c r="AA12" s="16">
        <v>0.224368789459749</v>
      </c>
      <c r="AB12" s="16">
        <v>0.225319710235524</v>
      </c>
      <c r="AC12" s="16">
        <v>0.33471783605441502</v>
      </c>
      <c r="AD12" s="16">
        <v>0.28534539725303099</v>
      </c>
      <c r="AE12" s="16">
        <v>0.21267401676713801</v>
      </c>
      <c r="AF12" s="16">
        <v>0.17648642425126401</v>
      </c>
      <c r="AG12" s="16"/>
      <c r="AH12" s="16">
        <v>0.272648163750493</v>
      </c>
      <c r="AI12" s="16">
        <v>0.22146035038710901</v>
      </c>
      <c r="AJ12" s="16"/>
      <c r="AK12" s="16">
        <v>0.25231476062756503</v>
      </c>
      <c r="AL12" s="16">
        <v>0.22069207611021799</v>
      </c>
      <c r="AM12" s="16"/>
      <c r="AN12" s="16">
        <v>0.26467991611438002</v>
      </c>
      <c r="AO12" s="16">
        <v>0.243854489562781</v>
      </c>
      <c r="AP12" s="16"/>
      <c r="AQ12" s="16">
        <v>0.30458361962624397</v>
      </c>
      <c r="AR12" s="16">
        <v>0.24652501505447899</v>
      </c>
      <c r="AS12" s="16">
        <v>0.213074255959772</v>
      </c>
      <c r="AT12" s="16"/>
      <c r="AU12" s="16">
        <v>0.25653313248838999</v>
      </c>
      <c r="AV12" s="16">
        <v>0.23491186460674601</v>
      </c>
      <c r="AW12" s="16"/>
      <c r="AX12" s="16">
        <v>0.26113235383925898</v>
      </c>
      <c r="AY12" s="16">
        <v>0.19529529040710999</v>
      </c>
      <c r="AZ12" s="16"/>
      <c r="BA12" s="16">
        <v>0.26878998944587501</v>
      </c>
      <c r="BB12" s="16">
        <v>0.20585809400480501</v>
      </c>
      <c r="BC12" s="16"/>
      <c r="BD12" s="16">
        <v>0.288610422079145</v>
      </c>
      <c r="BE12" s="16">
        <v>0.23916495104354901</v>
      </c>
    </row>
    <row r="13" spans="2:57" x14ac:dyDescent="0.35">
      <c r="B13" s="19" t="s">
        <v>734</v>
      </c>
      <c r="C13" s="16">
        <v>7.9106092390484897E-2</v>
      </c>
      <c r="D13" s="16">
        <v>0.106164806847973</v>
      </c>
      <c r="E13" s="16">
        <v>5.1990561015523802E-2</v>
      </c>
      <c r="F13" s="16"/>
      <c r="G13" s="16">
        <v>9.4698674700584101E-2</v>
      </c>
      <c r="H13" s="16">
        <v>9.7373572820954699E-2</v>
      </c>
      <c r="I13" s="16">
        <v>9.8834972437032195E-2</v>
      </c>
      <c r="J13" s="16">
        <v>8.4111983513152494E-2</v>
      </c>
      <c r="K13" s="16">
        <v>8.3591339233242495E-2</v>
      </c>
      <c r="L13" s="16">
        <v>3.2056645167329999E-2</v>
      </c>
      <c r="M13" s="16"/>
      <c r="N13" s="16">
        <v>6.5535839669853102E-2</v>
      </c>
      <c r="O13" s="16">
        <v>0.112805681107052</v>
      </c>
      <c r="P13" s="16">
        <v>4.5426151168583603E-2</v>
      </c>
      <c r="Q13" s="16">
        <v>0.113533084939691</v>
      </c>
      <c r="R13" s="16"/>
      <c r="S13" s="16">
        <v>6.8426702531045505E-2</v>
      </c>
      <c r="T13" s="16">
        <v>9.6020321508991299E-2</v>
      </c>
      <c r="U13" s="16"/>
      <c r="V13" s="16">
        <v>9.0625403746548594E-2</v>
      </c>
      <c r="W13" s="16">
        <v>6.7412084053490695E-2</v>
      </c>
      <c r="X13" s="16">
        <v>8.5177130219154004E-2</v>
      </c>
      <c r="Y13" s="16">
        <v>7.1461774355346702E-2</v>
      </c>
      <c r="Z13" s="16"/>
      <c r="AA13" s="16">
        <v>6.9509038414237501E-2</v>
      </c>
      <c r="AB13" s="16">
        <v>7.22576613141198E-2</v>
      </c>
      <c r="AC13" s="16">
        <v>7.9736840303654702E-2</v>
      </c>
      <c r="AD13" s="16">
        <v>8.5388248784949994E-2</v>
      </c>
      <c r="AE13" s="16">
        <v>0.125030280815666</v>
      </c>
      <c r="AF13" s="16">
        <v>6.0364138280226201E-2</v>
      </c>
      <c r="AG13" s="16"/>
      <c r="AH13" s="16">
        <v>8.6795460173544101E-2</v>
      </c>
      <c r="AI13" s="16">
        <v>9.1156157664260704E-2</v>
      </c>
      <c r="AJ13" s="16"/>
      <c r="AK13" s="16">
        <v>6.7964665673182101E-2</v>
      </c>
      <c r="AL13" s="16">
        <v>8.2933380616432503E-2</v>
      </c>
      <c r="AM13" s="16"/>
      <c r="AN13" s="16">
        <v>6.8565115412238198E-2</v>
      </c>
      <c r="AO13" s="16">
        <v>0.109327252630044</v>
      </c>
      <c r="AP13" s="16"/>
      <c r="AQ13" s="16">
        <v>6.71292930368209E-2</v>
      </c>
      <c r="AR13" s="16">
        <v>7.5029623057947997E-2</v>
      </c>
      <c r="AS13" s="16">
        <v>0.10606982914079401</v>
      </c>
      <c r="AT13" s="16"/>
      <c r="AU13" s="16">
        <v>8.0292287449546307E-2</v>
      </c>
      <c r="AV13" s="16">
        <v>7.4044027536993601E-2</v>
      </c>
      <c r="AW13" s="16"/>
      <c r="AX13" s="16">
        <v>8.94341814563894E-2</v>
      </c>
      <c r="AY13" s="16">
        <v>3.8038486866155199E-2</v>
      </c>
      <c r="AZ13" s="16"/>
      <c r="BA13" s="16">
        <v>0.13967403402176001</v>
      </c>
      <c r="BB13" s="16">
        <v>7.1515807530449296E-2</v>
      </c>
      <c r="BC13" s="16"/>
      <c r="BD13" s="16">
        <v>9.3192452823127298E-2</v>
      </c>
      <c r="BE13" s="16">
        <v>9.5737656417484204E-2</v>
      </c>
    </row>
    <row r="14" spans="2:57" x14ac:dyDescent="0.35">
      <c r="B14" s="19" t="s">
        <v>735</v>
      </c>
      <c r="C14" s="16">
        <v>7.1287022621721999E-2</v>
      </c>
      <c r="D14" s="16">
        <v>6.6185131266508601E-2</v>
      </c>
      <c r="E14" s="16">
        <v>7.4491839556459993E-2</v>
      </c>
      <c r="F14" s="16"/>
      <c r="G14" s="16">
        <v>0.13115568915530901</v>
      </c>
      <c r="H14" s="16">
        <v>6.75584218338494E-2</v>
      </c>
      <c r="I14" s="16">
        <v>8.1207176872585607E-2</v>
      </c>
      <c r="J14" s="16">
        <v>3.4397822393085899E-2</v>
      </c>
      <c r="K14" s="16">
        <v>7.6569455663960895E-2</v>
      </c>
      <c r="L14" s="16">
        <v>5.5838344554384703E-2</v>
      </c>
      <c r="M14" s="16"/>
      <c r="N14" s="16">
        <v>7.5489434166960204E-2</v>
      </c>
      <c r="O14" s="16">
        <v>4.7475356878458802E-2</v>
      </c>
      <c r="P14" s="16">
        <v>8.1982498426773104E-2</v>
      </c>
      <c r="Q14" s="16">
        <v>7.1850677769344395E-2</v>
      </c>
      <c r="R14" s="16"/>
      <c r="S14" s="16">
        <v>6.2412102902709099E-2</v>
      </c>
      <c r="T14" s="16">
        <v>8.5398674879957004E-2</v>
      </c>
      <c r="U14" s="16"/>
      <c r="V14" s="16">
        <v>7.9089207392222999E-2</v>
      </c>
      <c r="W14" s="16">
        <v>7.0774576906290701E-2</v>
      </c>
      <c r="X14" s="16">
        <v>6.5535928273359897E-2</v>
      </c>
      <c r="Y14" s="16">
        <v>6.9965482551916994E-2</v>
      </c>
      <c r="Z14" s="16"/>
      <c r="AA14" s="16">
        <v>9.1002422845902597E-2</v>
      </c>
      <c r="AB14" s="16">
        <v>4.7890844257852297E-2</v>
      </c>
      <c r="AC14" s="16">
        <v>6.2985935196018403E-2</v>
      </c>
      <c r="AD14" s="16">
        <v>5.78023760882189E-2</v>
      </c>
      <c r="AE14" s="16">
        <v>8.7845626392763096E-2</v>
      </c>
      <c r="AF14" s="16">
        <v>2.93750778617403E-2</v>
      </c>
      <c r="AG14" s="16"/>
      <c r="AH14" s="16">
        <v>6.5455605338417905E-2</v>
      </c>
      <c r="AI14" s="16">
        <v>7.9274657534297993E-2</v>
      </c>
      <c r="AJ14" s="16"/>
      <c r="AK14" s="16">
        <v>7.3268108293349801E-2</v>
      </c>
      <c r="AL14" s="16">
        <v>5.7208469957884402E-2</v>
      </c>
      <c r="AM14" s="16"/>
      <c r="AN14" s="16">
        <v>6.8330942616892806E-2</v>
      </c>
      <c r="AO14" s="16">
        <v>8.0604440391022006E-2</v>
      </c>
      <c r="AP14" s="16"/>
      <c r="AQ14" s="16">
        <v>7.8968436125735897E-2</v>
      </c>
      <c r="AR14" s="16">
        <v>7.0821297368310096E-2</v>
      </c>
      <c r="AS14" s="16">
        <v>6.8933590994532501E-2</v>
      </c>
      <c r="AT14" s="16"/>
      <c r="AU14" s="16">
        <v>5.01279379351805E-2</v>
      </c>
      <c r="AV14" s="16">
        <v>9.7441517290770302E-2</v>
      </c>
      <c r="AW14" s="16"/>
      <c r="AX14" s="16">
        <v>7.4010422271899801E-2</v>
      </c>
      <c r="AY14" s="16">
        <v>7.3277179732420206E-2</v>
      </c>
      <c r="AZ14" s="16"/>
      <c r="BA14" s="16">
        <v>6.7176852447933394E-2</v>
      </c>
      <c r="BB14" s="16">
        <v>6.1438630230624701E-2</v>
      </c>
      <c r="BC14" s="16"/>
      <c r="BD14" s="16">
        <v>9.3625119044434602E-2</v>
      </c>
      <c r="BE14" s="16">
        <v>6.0895143808807298E-2</v>
      </c>
    </row>
    <row r="15" spans="2:57" x14ac:dyDescent="0.35">
      <c r="B15" s="19" t="s">
        <v>736</v>
      </c>
      <c r="C15" s="16">
        <v>5.4449349629851103E-2</v>
      </c>
      <c r="D15" s="16">
        <v>6.8824267930258004E-2</v>
      </c>
      <c r="E15" s="16">
        <v>4.1354504777416701E-2</v>
      </c>
      <c r="F15" s="16"/>
      <c r="G15" s="16">
        <v>6.6584663684054898E-2</v>
      </c>
      <c r="H15" s="16">
        <v>5.3912615772139003E-2</v>
      </c>
      <c r="I15" s="16">
        <v>5.4613347583603998E-2</v>
      </c>
      <c r="J15" s="16">
        <v>4.3618627188548302E-2</v>
      </c>
      <c r="K15" s="16">
        <v>5.4467042724564298E-2</v>
      </c>
      <c r="L15" s="16">
        <v>5.5929458619012599E-2</v>
      </c>
      <c r="M15" s="16"/>
      <c r="N15" s="16">
        <v>7.0224202047415904E-2</v>
      </c>
      <c r="O15" s="16">
        <v>3.9931656899359999E-2</v>
      </c>
      <c r="P15" s="16">
        <v>4.37647634148682E-2</v>
      </c>
      <c r="Q15" s="16">
        <v>7.3002675374924705E-2</v>
      </c>
      <c r="R15" s="16"/>
      <c r="S15" s="16">
        <v>5.5891086107725099E-2</v>
      </c>
      <c r="T15" s="16">
        <v>5.2816080575387003E-2</v>
      </c>
      <c r="U15" s="16"/>
      <c r="V15" s="16">
        <v>1.8973765171016E-2</v>
      </c>
      <c r="W15" s="16">
        <v>5.4288198843985398E-2</v>
      </c>
      <c r="X15" s="16">
        <v>8.3428336292718494E-2</v>
      </c>
      <c r="Y15" s="16">
        <v>6.2519495860570595E-2</v>
      </c>
      <c r="Z15" s="16"/>
      <c r="AA15" s="16">
        <v>3.5602439010306602E-2</v>
      </c>
      <c r="AB15" s="16">
        <v>6.2848359366770606E-2</v>
      </c>
      <c r="AC15" s="16">
        <v>0</v>
      </c>
      <c r="AD15" s="16">
        <v>8.0182026546564103E-2</v>
      </c>
      <c r="AE15" s="16">
        <v>9.42954421861502E-2</v>
      </c>
      <c r="AF15" s="16">
        <v>0.122790664621376</v>
      </c>
      <c r="AG15" s="16"/>
      <c r="AH15" s="16">
        <v>6.5994647416772995E-2</v>
      </c>
      <c r="AI15" s="16">
        <v>4.9947590638200499E-2</v>
      </c>
      <c r="AJ15" s="16"/>
      <c r="AK15" s="16">
        <v>7.3552474935185394E-2</v>
      </c>
      <c r="AL15" s="16">
        <v>2.79848802636045E-2</v>
      </c>
      <c r="AM15" s="16"/>
      <c r="AN15" s="16">
        <v>7.4668370890951796E-2</v>
      </c>
      <c r="AO15" s="16">
        <v>4.5445885847829999E-2</v>
      </c>
      <c r="AP15" s="16"/>
      <c r="AQ15" s="16">
        <v>6.7835355394811794E-2</v>
      </c>
      <c r="AR15" s="16">
        <v>4.6412961818874603E-2</v>
      </c>
      <c r="AS15" s="16">
        <v>6.2391524252748E-2</v>
      </c>
      <c r="AT15" s="16"/>
      <c r="AU15" s="16">
        <v>5.7840892791879199E-2</v>
      </c>
      <c r="AV15" s="16">
        <v>5.1408521805371601E-2</v>
      </c>
      <c r="AW15" s="16"/>
      <c r="AX15" s="16">
        <v>5.8564825856472297E-2</v>
      </c>
      <c r="AY15" s="16">
        <v>3.2024544828625497E-2</v>
      </c>
      <c r="AZ15" s="16"/>
      <c r="BA15" s="16">
        <v>8.6564815933443007E-2</v>
      </c>
      <c r="BB15" s="16">
        <v>0.11466986134866</v>
      </c>
      <c r="BC15" s="16"/>
      <c r="BD15" s="16">
        <v>8.6324215143289196E-2</v>
      </c>
      <c r="BE15" s="16">
        <v>4.2217096189499002E-2</v>
      </c>
    </row>
    <row r="16" spans="2:57" x14ac:dyDescent="0.35">
      <c r="B16" s="19" t="s">
        <v>737</v>
      </c>
      <c r="C16" s="16">
        <v>4.5845261378406402E-2</v>
      </c>
      <c r="D16" s="16">
        <v>5.9656671761699802E-2</v>
      </c>
      <c r="E16" s="16">
        <v>3.32010518597693E-2</v>
      </c>
      <c r="F16" s="16"/>
      <c r="G16" s="16">
        <v>2.42117736319243E-2</v>
      </c>
      <c r="H16" s="16">
        <v>3.4017407734373603E-2</v>
      </c>
      <c r="I16" s="16">
        <v>2.6749688437010099E-2</v>
      </c>
      <c r="J16" s="16">
        <v>5.0496323071279603E-2</v>
      </c>
      <c r="K16" s="16">
        <v>6.3561399716730194E-2</v>
      </c>
      <c r="L16" s="16">
        <v>6.5648329198736394E-2</v>
      </c>
      <c r="M16" s="16"/>
      <c r="N16" s="16">
        <v>9.4595139274791407E-2</v>
      </c>
      <c r="O16" s="16">
        <v>3.3322649859789097E-2</v>
      </c>
      <c r="P16" s="16">
        <v>3.2145392298868002E-2</v>
      </c>
      <c r="Q16" s="16">
        <v>4.39759271816587E-2</v>
      </c>
      <c r="R16" s="16"/>
      <c r="S16" s="16">
        <v>4.7938029927866499E-2</v>
      </c>
      <c r="T16" s="16">
        <v>4.3143122490966898E-2</v>
      </c>
      <c r="U16" s="16"/>
      <c r="V16" s="16">
        <v>3.40177247425286E-2</v>
      </c>
      <c r="W16" s="16">
        <v>3.1593491615171602E-2</v>
      </c>
      <c r="X16" s="16">
        <v>6.1569285476253198E-2</v>
      </c>
      <c r="Y16" s="16">
        <v>0.129632565276559</v>
      </c>
      <c r="Z16" s="16"/>
      <c r="AA16" s="16">
        <v>1.91241258269013E-2</v>
      </c>
      <c r="AB16" s="16">
        <v>4.2776207849041598E-2</v>
      </c>
      <c r="AC16" s="16">
        <v>5.2166059331136598E-2</v>
      </c>
      <c r="AD16" s="16">
        <v>6.4750445382688995E-2</v>
      </c>
      <c r="AE16" s="16">
        <v>0.11223835544017501</v>
      </c>
      <c r="AF16" s="16">
        <v>5.6321385336296402E-2</v>
      </c>
      <c r="AG16" s="16"/>
      <c r="AH16" s="16">
        <v>4.7668536812957303E-2</v>
      </c>
      <c r="AI16" s="16">
        <v>6.3174690436020295E-2</v>
      </c>
      <c r="AJ16" s="16"/>
      <c r="AK16" s="16">
        <v>3.9628606429851602E-2</v>
      </c>
      <c r="AL16" s="16">
        <v>5.9182292861937401E-2</v>
      </c>
      <c r="AM16" s="16"/>
      <c r="AN16" s="16">
        <v>4.6589983702201097E-2</v>
      </c>
      <c r="AO16" s="16">
        <v>6.71667397223107E-2</v>
      </c>
      <c r="AP16" s="16"/>
      <c r="AQ16" s="16">
        <v>3.5695198230927601E-2</v>
      </c>
      <c r="AR16" s="16">
        <v>4.1920628270043003E-2</v>
      </c>
      <c r="AS16" s="16">
        <v>6.4619935313033297E-2</v>
      </c>
      <c r="AT16" s="16"/>
      <c r="AU16" s="16">
        <v>4.9581236556976299E-2</v>
      </c>
      <c r="AV16" s="16">
        <v>4.2248580164944302E-2</v>
      </c>
      <c r="AW16" s="16"/>
      <c r="AX16" s="16">
        <v>5.1244452652988597E-2</v>
      </c>
      <c r="AY16" s="16">
        <v>1.3260174585664201E-2</v>
      </c>
      <c r="AZ16" s="16"/>
      <c r="BA16" s="16">
        <v>6.3124756826598197E-2</v>
      </c>
      <c r="BB16" s="16">
        <v>5.89353953424279E-2</v>
      </c>
      <c r="BC16" s="16"/>
      <c r="BD16" s="16">
        <v>6.4892638432862901E-2</v>
      </c>
      <c r="BE16" s="16">
        <v>4.2207492989703201E-2</v>
      </c>
    </row>
    <row r="17" spans="2:57" x14ac:dyDescent="0.35">
      <c r="B17" s="19" t="s">
        <v>738</v>
      </c>
      <c r="C17" s="16">
        <v>2.99212061857978E-2</v>
      </c>
      <c r="D17" s="16">
        <v>3.2596045191391802E-2</v>
      </c>
      <c r="E17" s="16">
        <v>2.76763249555587E-2</v>
      </c>
      <c r="F17" s="16"/>
      <c r="G17" s="16">
        <v>5.7958648628661603E-2</v>
      </c>
      <c r="H17" s="16">
        <v>8.5750186851131296E-2</v>
      </c>
      <c r="I17" s="16">
        <v>3.2908244268546903E-2</v>
      </c>
      <c r="J17" s="16">
        <v>5.5680403401930896E-3</v>
      </c>
      <c r="K17" s="16">
        <v>3.7607088158018299E-3</v>
      </c>
      <c r="L17" s="16">
        <v>3.2990209543925899E-3</v>
      </c>
      <c r="M17" s="16"/>
      <c r="N17" s="16">
        <v>2.94832938359092E-2</v>
      </c>
      <c r="O17" s="16">
        <v>3.5865244276865202E-2</v>
      </c>
      <c r="P17" s="16">
        <v>3.2992292712624702E-2</v>
      </c>
      <c r="Q17" s="16">
        <v>2.0122756715348401E-2</v>
      </c>
      <c r="R17" s="16"/>
      <c r="S17" s="16">
        <v>2.2917790394349099E-2</v>
      </c>
      <c r="T17" s="16">
        <v>4.0794171559947898E-2</v>
      </c>
      <c r="U17" s="16"/>
      <c r="V17" s="16">
        <v>2.6053498864957801E-2</v>
      </c>
      <c r="W17" s="16">
        <v>4.1416217117299599E-2</v>
      </c>
      <c r="X17" s="16">
        <v>1.8405652420362802E-2</v>
      </c>
      <c r="Y17" s="16">
        <v>3.2294636558189697E-2</v>
      </c>
      <c r="Z17" s="16"/>
      <c r="AA17" s="16">
        <v>2.2005969670516001E-2</v>
      </c>
      <c r="AB17" s="16">
        <v>2.4546860433041998E-2</v>
      </c>
      <c r="AC17" s="16">
        <v>5.93591060537072E-2</v>
      </c>
      <c r="AD17" s="16">
        <v>3.9010145345461898E-2</v>
      </c>
      <c r="AE17" s="16">
        <v>1.6628238536049899E-2</v>
      </c>
      <c r="AF17" s="16">
        <v>4.3618966883564397E-2</v>
      </c>
      <c r="AG17" s="16"/>
      <c r="AH17" s="16">
        <v>4.0501921191454703E-2</v>
      </c>
      <c r="AI17" s="16">
        <v>1.3674995652376501E-2</v>
      </c>
      <c r="AJ17" s="16"/>
      <c r="AK17" s="16">
        <v>4.3684225386916402E-2</v>
      </c>
      <c r="AL17" s="16">
        <v>8.4554762820403095E-3</v>
      </c>
      <c r="AM17" s="16"/>
      <c r="AN17" s="16">
        <v>3.8811106435141199E-2</v>
      </c>
      <c r="AO17" s="16">
        <v>2.3939692579440602E-2</v>
      </c>
      <c r="AP17" s="16"/>
      <c r="AQ17" s="16">
        <v>3.303597902976E-2</v>
      </c>
      <c r="AR17" s="16">
        <v>3.14109518584057E-2</v>
      </c>
      <c r="AS17" s="16">
        <v>2.7257351401377101E-2</v>
      </c>
      <c r="AT17" s="16"/>
      <c r="AU17" s="16">
        <v>2.662179813414E-2</v>
      </c>
      <c r="AV17" s="16">
        <v>3.1751670821934898E-2</v>
      </c>
      <c r="AW17" s="16"/>
      <c r="AX17" s="16">
        <v>3.38743652343955E-2</v>
      </c>
      <c r="AY17" s="16">
        <v>1.0867567760616301E-2</v>
      </c>
      <c r="AZ17" s="16"/>
      <c r="BA17" s="16">
        <v>3.0509013382342999E-2</v>
      </c>
      <c r="BB17" s="16">
        <v>5.7742024429912997E-2</v>
      </c>
      <c r="BC17" s="16"/>
      <c r="BD17" s="16">
        <v>3.2257131347310702E-2</v>
      </c>
      <c r="BE17" s="16">
        <v>3.66343358443183E-2</v>
      </c>
    </row>
    <row r="18" spans="2:57" x14ac:dyDescent="0.35">
      <c r="B18" s="19" t="s">
        <v>739</v>
      </c>
      <c r="C18" s="16">
        <v>1.98697305051618E-2</v>
      </c>
      <c r="D18" s="16">
        <v>2.5856525971794699E-2</v>
      </c>
      <c r="E18" s="16">
        <v>1.4388852404268499E-2</v>
      </c>
      <c r="F18" s="16"/>
      <c r="G18" s="16">
        <v>2.94750734092343E-2</v>
      </c>
      <c r="H18" s="16">
        <v>2.5250666261229501E-2</v>
      </c>
      <c r="I18" s="16">
        <v>4.4221830673115303E-2</v>
      </c>
      <c r="J18" s="16">
        <v>1.0605539767194999E-2</v>
      </c>
      <c r="K18" s="16">
        <v>1.0272195432668E-2</v>
      </c>
      <c r="L18" s="16">
        <v>5.4789062768649602E-3</v>
      </c>
      <c r="M18" s="16"/>
      <c r="N18" s="16">
        <v>2.1163298134398899E-2</v>
      </c>
      <c r="O18" s="16">
        <v>9.3301097484615701E-3</v>
      </c>
      <c r="P18" s="16">
        <v>1.8830586400882299E-2</v>
      </c>
      <c r="Q18" s="16">
        <v>2.9796948268118999E-2</v>
      </c>
      <c r="R18" s="16"/>
      <c r="S18" s="16">
        <v>1.72733262299824E-2</v>
      </c>
      <c r="T18" s="16">
        <v>2.3988328457719001E-2</v>
      </c>
      <c r="U18" s="16"/>
      <c r="V18" s="16">
        <v>1.7672463433539499E-2</v>
      </c>
      <c r="W18" s="16">
        <v>1.5090320930323401E-2</v>
      </c>
      <c r="X18" s="16">
        <v>2.3215528962008899E-2</v>
      </c>
      <c r="Y18" s="16">
        <v>5.0957974261862299E-2</v>
      </c>
      <c r="Z18" s="16"/>
      <c r="AA18" s="16">
        <v>2.3950485724499801E-2</v>
      </c>
      <c r="AB18" s="16">
        <v>2.2998496085951E-2</v>
      </c>
      <c r="AC18" s="16">
        <v>0</v>
      </c>
      <c r="AD18" s="16">
        <v>1.3206429439241E-2</v>
      </c>
      <c r="AE18" s="16">
        <v>4.0151393401001198E-2</v>
      </c>
      <c r="AF18" s="16">
        <v>0</v>
      </c>
      <c r="AG18" s="16"/>
      <c r="AH18" s="16">
        <v>2.2736244814263701E-2</v>
      </c>
      <c r="AI18" s="16">
        <v>1.5796065356478501E-2</v>
      </c>
      <c r="AJ18" s="16"/>
      <c r="AK18" s="16">
        <v>2.2865445347454799E-2</v>
      </c>
      <c r="AL18" s="16">
        <v>7.3923917893236801E-3</v>
      </c>
      <c r="AM18" s="16"/>
      <c r="AN18" s="16">
        <v>2.6943747272233799E-2</v>
      </c>
      <c r="AO18" s="16">
        <v>1.25007712311281E-2</v>
      </c>
      <c r="AP18" s="16"/>
      <c r="AQ18" s="16">
        <v>2.94421275989699E-2</v>
      </c>
      <c r="AR18" s="16">
        <v>2.0592085126978198E-2</v>
      </c>
      <c r="AS18" s="16">
        <v>1.7475421653194E-2</v>
      </c>
      <c r="AT18" s="16"/>
      <c r="AU18" s="16">
        <v>1.8455520355421699E-2</v>
      </c>
      <c r="AV18" s="16">
        <v>2.1881835758556699E-2</v>
      </c>
      <c r="AW18" s="16"/>
      <c r="AX18" s="16">
        <v>2.1508427779815199E-2</v>
      </c>
      <c r="AY18" s="16">
        <v>1.64472016452368E-2</v>
      </c>
      <c r="AZ18" s="16"/>
      <c r="BA18" s="16">
        <v>2.6681654306585301E-2</v>
      </c>
      <c r="BB18" s="16">
        <v>2.4087495328909501E-2</v>
      </c>
      <c r="BC18" s="16"/>
      <c r="BD18" s="16">
        <v>2.4389649990261601E-2</v>
      </c>
      <c r="BE18" s="16">
        <v>2.1390115060707801E-2</v>
      </c>
    </row>
    <row r="19" spans="2:57" x14ac:dyDescent="0.35">
      <c r="B19" s="19" t="s">
        <v>740</v>
      </c>
      <c r="C19" s="16">
        <v>1.9360939198278301E-2</v>
      </c>
      <c r="D19" s="16">
        <v>2.4018673926603899E-2</v>
      </c>
      <c r="E19" s="16">
        <v>1.51346229671634E-2</v>
      </c>
      <c r="F19" s="16"/>
      <c r="G19" s="16">
        <v>6.9757371354232404E-3</v>
      </c>
      <c r="H19" s="16">
        <v>4.8690540973723599E-2</v>
      </c>
      <c r="I19" s="16">
        <v>4.0589816706080903E-2</v>
      </c>
      <c r="J19" s="16">
        <v>9.7449386236693608E-3</v>
      </c>
      <c r="K19" s="16">
        <v>9.9625893073577998E-3</v>
      </c>
      <c r="L19" s="16">
        <v>0</v>
      </c>
      <c r="M19" s="16"/>
      <c r="N19" s="16">
        <v>1.61783862825889E-2</v>
      </c>
      <c r="O19" s="16">
        <v>1.7630153461876501E-2</v>
      </c>
      <c r="P19" s="16">
        <v>2.19119451144245E-2</v>
      </c>
      <c r="Q19" s="16">
        <v>1.9041747629969699E-2</v>
      </c>
      <c r="R19" s="16"/>
      <c r="S19" s="16">
        <v>1.4637468245251001E-2</v>
      </c>
      <c r="T19" s="16">
        <v>2.6686056360046301E-2</v>
      </c>
      <c r="U19" s="16"/>
      <c r="V19" s="16">
        <v>3.1099629515696801E-2</v>
      </c>
      <c r="W19" s="16">
        <v>1.76665678253328E-2</v>
      </c>
      <c r="X19" s="16">
        <v>1.26511822569659E-2</v>
      </c>
      <c r="Y19" s="16">
        <v>1.1974482219276701E-2</v>
      </c>
      <c r="Z19" s="16"/>
      <c r="AA19" s="16">
        <v>2.65883102584182E-2</v>
      </c>
      <c r="AB19" s="16">
        <v>8.9557814460602004E-3</v>
      </c>
      <c r="AC19" s="16">
        <v>0</v>
      </c>
      <c r="AD19" s="16">
        <v>1.7025029248458699E-2</v>
      </c>
      <c r="AE19" s="16">
        <v>3.2577295396842003E-2</v>
      </c>
      <c r="AF19" s="16">
        <v>2.7723582175308899E-2</v>
      </c>
      <c r="AG19" s="16"/>
      <c r="AH19" s="16">
        <v>1.7056658924717801E-2</v>
      </c>
      <c r="AI19" s="16">
        <v>1.43341376958999E-2</v>
      </c>
      <c r="AJ19" s="16"/>
      <c r="AK19" s="16">
        <v>1.81732235640953E-2</v>
      </c>
      <c r="AL19" s="16">
        <v>1.60997893214135E-2</v>
      </c>
      <c r="AM19" s="16"/>
      <c r="AN19" s="16">
        <v>2.0552500176446501E-2</v>
      </c>
      <c r="AO19" s="16">
        <v>1.48184000738164E-2</v>
      </c>
      <c r="AP19" s="16"/>
      <c r="AQ19" s="16">
        <v>8.3725812561523793E-3</v>
      </c>
      <c r="AR19" s="16">
        <v>1.9142985694802401E-2</v>
      </c>
      <c r="AS19" s="16">
        <v>2.7827553033860999E-2</v>
      </c>
      <c r="AT19" s="16"/>
      <c r="AU19" s="16">
        <v>1.9139148883603699E-2</v>
      </c>
      <c r="AV19" s="16">
        <v>1.99604336846743E-2</v>
      </c>
      <c r="AW19" s="16"/>
      <c r="AX19" s="16">
        <v>2.24894013985503E-2</v>
      </c>
      <c r="AY19" s="16">
        <v>7.0797075500695604E-3</v>
      </c>
      <c r="AZ19" s="16"/>
      <c r="BA19" s="16">
        <v>2.8420155757488599E-2</v>
      </c>
      <c r="BB19" s="16">
        <v>0</v>
      </c>
      <c r="BC19" s="16"/>
      <c r="BD19" s="16">
        <v>1.9347004982151899E-2</v>
      </c>
      <c r="BE19" s="16">
        <v>2.3517446705636699E-2</v>
      </c>
    </row>
    <row r="20" spans="2:57" x14ac:dyDescent="0.35">
      <c r="B20" s="19" t="s">
        <v>741</v>
      </c>
      <c r="C20" s="16">
        <v>1.8123962683592398E-2</v>
      </c>
      <c r="D20" s="16">
        <v>2.5233252722117201E-2</v>
      </c>
      <c r="E20" s="16">
        <v>1.15624289844096E-2</v>
      </c>
      <c r="F20" s="16"/>
      <c r="G20" s="16">
        <v>3.2847950403634099E-2</v>
      </c>
      <c r="H20" s="16">
        <v>2.61892229053266E-2</v>
      </c>
      <c r="I20" s="16">
        <v>3.2704791824758002E-2</v>
      </c>
      <c r="J20" s="16">
        <v>2.0141876367965401E-2</v>
      </c>
      <c r="K20" s="16">
        <v>5.4159393185216897E-3</v>
      </c>
      <c r="L20" s="16">
        <v>0</v>
      </c>
      <c r="M20" s="16"/>
      <c r="N20" s="16">
        <v>1.0008986502688401E-2</v>
      </c>
      <c r="O20" s="16">
        <v>1.5639863668393601E-2</v>
      </c>
      <c r="P20" s="16">
        <v>2.08984093785822E-2</v>
      </c>
      <c r="Q20" s="16">
        <v>2.1621427744879702E-2</v>
      </c>
      <c r="R20" s="16"/>
      <c r="S20" s="16">
        <v>1.2245607653342301E-2</v>
      </c>
      <c r="T20" s="16">
        <v>2.71804582576857E-2</v>
      </c>
      <c r="U20" s="16"/>
      <c r="V20" s="16">
        <v>1.01914309979847E-2</v>
      </c>
      <c r="W20" s="16">
        <v>1.4659710517059299E-2</v>
      </c>
      <c r="X20" s="16">
        <v>2.9998632825275401E-2</v>
      </c>
      <c r="Y20" s="16">
        <v>1.2421079801928201E-2</v>
      </c>
      <c r="Z20" s="16"/>
      <c r="AA20" s="16">
        <v>1.0937954651999499E-2</v>
      </c>
      <c r="AB20" s="16">
        <v>3.3150466021819899E-3</v>
      </c>
      <c r="AC20" s="16">
        <v>3.5451896458537697E-2</v>
      </c>
      <c r="AD20" s="16">
        <v>3.0248443383972898E-2</v>
      </c>
      <c r="AE20" s="16">
        <v>2.4982274691502999E-2</v>
      </c>
      <c r="AF20" s="16">
        <v>3.6129762042626898E-2</v>
      </c>
      <c r="AG20" s="16"/>
      <c r="AH20" s="16">
        <v>1.8177236400028999E-2</v>
      </c>
      <c r="AI20" s="16">
        <v>2.6449479417024999E-2</v>
      </c>
      <c r="AJ20" s="16"/>
      <c r="AK20" s="16">
        <v>2.0875860817051999E-2</v>
      </c>
      <c r="AL20" s="16">
        <v>1.30810381066756E-2</v>
      </c>
      <c r="AM20" s="16"/>
      <c r="AN20" s="16">
        <v>1.7748769498789198E-2</v>
      </c>
      <c r="AO20" s="16">
        <v>2.2841831854891598E-2</v>
      </c>
      <c r="AP20" s="16"/>
      <c r="AQ20" s="16">
        <v>1.6672757874948398E-2</v>
      </c>
      <c r="AR20" s="16">
        <v>1.7323938617158599E-2</v>
      </c>
      <c r="AS20" s="16">
        <v>2.2043940061885401E-2</v>
      </c>
      <c r="AT20" s="16"/>
      <c r="AU20" s="16">
        <v>2.14525981550556E-2</v>
      </c>
      <c r="AV20" s="16">
        <v>1.45222718196784E-2</v>
      </c>
      <c r="AW20" s="16"/>
      <c r="AX20" s="16">
        <v>1.7019352466726999E-2</v>
      </c>
      <c r="AY20" s="16">
        <v>2.4376228291954499E-2</v>
      </c>
      <c r="AZ20" s="16"/>
      <c r="BA20" s="16">
        <v>2.3759767230825801E-2</v>
      </c>
      <c r="BB20" s="16">
        <v>2.25989346724456E-2</v>
      </c>
      <c r="BC20" s="16"/>
      <c r="BD20" s="16">
        <v>2.70717793080478E-2</v>
      </c>
      <c r="BE20" s="16">
        <v>1.8112948001719399E-2</v>
      </c>
    </row>
    <row r="21" spans="2:57" x14ac:dyDescent="0.35">
      <c r="B21" s="19" t="s">
        <v>742</v>
      </c>
      <c r="C21" s="16">
        <v>9.8787131311149998E-3</v>
      </c>
      <c r="D21" s="16">
        <v>1.3016673520622499E-2</v>
      </c>
      <c r="E21" s="16">
        <v>7.0007342993162001E-3</v>
      </c>
      <c r="F21" s="16"/>
      <c r="G21" s="16">
        <v>1.3877554185937601E-2</v>
      </c>
      <c r="H21" s="16">
        <v>2.4912822482535901E-2</v>
      </c>
      <c r="I21" s="16">
        <v>1.7525098407423102E-2</v>
      </c>
      <c r="J21" s="16">
        <v>5.5680403401930896E-3</v>
      </c>
      <c r="K21" s="16">
        <v>0</v>
      </c>
      <c r="L21" s="16">
        <v>0</v>
      </c>
      <c r="M21" s="16"/>
      <c r="N21" s="16">
        <v>0</v>
      </c>
      <c r="O21" s="16">
        <v>1.30475330341463E-2</v>
      </c>
      <c r="P21" s="16">
        <v>1.4186180650598E-2</v>
      </c>
      <c r="Q21" s="16">
        <v>7.2479084569457997E-3</v>
      </c>
      <c r="R21" s="16"/>
      <c r="S21" s="16">
        <v>1.35852681867701E-2</v>
      </c>
      <c r="T21" s="16">
        <v>4.3809086458921499E-3</v>
      </c>
      <c r="U21" s="16"/>
      <c r="V21" s="16">
        <v>0</v>
      </c>
      <c r="W21" s="16">
        <v>1.1080323085086601E-2</v>
      </c>
      <c r="X21" s="16">
        <v>1.55640922212623E-2</v>
      </c>
      <c r="Y21" s="16">
        <v>1.7768683882887E-2</v>
      </c>
      <c r="Z21" s="16"/>
      <c r="AA21" s="16">
        <v>5.8215676581011696E-3</v>
      </c>
      <c r="AB21" s="16">
        <v>1.06329268658878E-2</v>
      </c>
      <c r="AC21" s="16">
        <v>0</v>
      </c>
      <c r="AD21" s="16">
        <v>1.7120092553667199E-2</v>
      </c>
      <c r="AE21" s="16">
        <v>1.3459488610919499E-2</v>
      </c>
      <c r="AF21" s="16">
        <v>2.7723582175308899E-2</v>
      </c>
      <c r="AG21" s="16"/>
      <c r="AH21" s="16">
        <v>9.90347853935266E-3</v>
      </c>
      <c r="AI21" s="16">
        <v>1.15472827488757E-2</v>
      </c>
      <c r="AJ21" s="16"/>
      <c r="AK21" s="16">
        <v>1.1687562691720801E-2</v>
      </c>
      <c r="AL21" s="16">
        <v>8.8917597854789605E-3</v>
      </c>
      <c r="AM21" s="16"/>
      <c r="AN21" s="16">
        <v>9.7843794929570304E-3</v>
      </c>
      <c r="AO21" s="16">
        <v>1.2589537554724001E-2</v>
      </c>
      <c r="AP21" s="16"/>
      <c r="AQ21" s="16">
        <v>0</v>
      </c>
      <c r="AR21" s="16">
        <v>6.7360866639123596E-3</v>
      </c>
      <c r="AS21" s="16">
        <v>2.3569824131953999E-2</v>
      </c>
      <c r="AT21" s="16"/>
      <c r="AU21" s="16">
        <v>1.2826246375530301E-2</v>
      </c>
      <c r="AV21" s="16">
        <v>6.5815405057917603E-3</v>
      </c>
      <c r="AW21" s="16"/>
      <c r="AX21" s="16">
        <v>1.0898593149809E-2</v>
      </c>
      <c r="AY21" s="16">
        <v>6.9788304397900101E-3</v>
      </c>
      <c r="AZ21" s="16"/>
      <c r="BA21" s="16">
        <v>8.0179203497674507E-3</v>
      </c>
      <c r="BB21" s="16">
        <v>1.2360222056549399E-2</v>
      </c>
      <c r="BC21" s="16"/>
      <c r="BD21" s="16">
        <v>1.42158201571107E-2</v>
      </c>
      <c r="BE21" s="16">
        <v>7.7599834747589897E-3</v>
      </c>
    </row>
    <row r="22" spans="2:57" x14ac:dyDescent="0.35">
      <c r="B22" s="19" t="s">
        <v>743</v>
      </c>
      <c r="C22" s="16">
        <v>9.7361943297240502E-3</v>
      </c>
      <c r="D22" s="16">
        <v>9.1855929329467002E-3</v>
      </c>
      <c r="E22" s="16">
        <v>1.03523216847974E-2</v>
      </c>
      <c r="F22" s="16"/>
      <c r="G22" s="16">
        <v>8.8339579487572203E-3</v>
      </c>
      <c r="H22" s="16">
        <v>1.20062353951506E-2</v>
      </c>
      <c r="I22" s="16">
        <v>9.5690749355655698E-3</v>
      </c>
      <c r="J22" s="16">
        <v>1.5157237469707201E-2</v>
      </c>
      <c r="K22" s="16">
        <v>1.15848819233069E-2</v>
      </c>
      <c r="L22" s="16">
        <v>2.9144676495023599E-3</v>
      </c>
      <c r="M22" s="16"/>
      <c r="N22" s="16">
        <v>9.2643858601425405E-3</v>
      </c>
      <c r="O22" s="16">
        <v>0</v>
      </c>
      <c r="P22" s="16">
        <v>1.9669017791640899E-2</v>
      </c>
      <c r="Q22" s="16">
        <v>2.59893380431154E-3</v>
      </c>
      <c r="R22" s="16"/>
      <c r="S22" s="16">
        <v>8.3127281753202099E-3</v>
      </c>
      <c r="T22" s="16">
        <v>1.1982642606873499E-2</v>
      </c>
      <c r="U22" s="16"/>
      <c r="V22" s="16">
        <v>9.16620637616785E-3</v>
      </c>
      <c r="W22" s="16">
        <v>1.34981391730049E-2</v>
      </c>
      <c r="X22" s="16">
        <v>6.90574427618378E-3</v>
      </c>
      <c r="Y22" s="16">
        <v>0</v>
      </c>
      <c r="Z22" s="16"/>
      <c r="AA22" s="16">
        <v>1.5240185234809399E-2</v>
      </c>
      <c r="AB22" s="16">
        <v>9.3639091870342302E-3</v>
      </c>
      <c r="AC22" s="16">
        <v>0</v>
      </c>
      <c r="AD22" s="16">
        <v>2.5871253707847202E-3</v>
      </c>
      <c r="AE22" s="16">
        <v>1.7506197342519601E-2</v>
      </c>
      <c r="AF22" s="16">
        <v>0</v>
      </c>
      <c r="AG22" s="16"/>
      <c r="AH22" s="16">
        <v>1.14785774501445E-2</v>
      </c>
      <c r="AI22" s="16">
        <v>5.8459847865312596E-3</v>
      </c>
      <c r="AJ22" s="16"/>
      <c r="AK22" s="16">
        <v>1.35464112965207E-2</v>
      </c>
      <c r="AL22" s="16">
        <v>8.4959826447737995E-3</v>
      </c>
      <c r="AM22" s="16"/>
      <c r="AN22" s="16">
        <v>1.0995785360661601E-2</v>
      </c>
      <c r="AO22" s="16">
        <v>9.9966120332338603E-3</v>
      </c>
      <c r="AP22" s="16"/>
      <c r="AQ22" s="16">
        <v>0</v>
      </c>
      <c r="AR22" s="16">
        <v>1.12376363209839E-2</v>
      </c>
      <c r="AS22" s="16">
        <v>1.4191574191587999E-2</v>
      </c>
      <c r="AT22" s="16"/>
      <c r="AU22" s="16">
        <v>6.89490017553002E-3</v>
      </c>
      <c r="AV22" s="16">
        <v>1.32511439239786E-2</v>
      </c>
      <c r="AW22" s="16"/>
      <c r="AX22" s="16">
        <v>1.07241225571134E-2</v>
      </c>
      <c r="AY22" s="16">
        <v>6.9788304397900101E-3</v>
      </c>
      <c r="AZ22" s="16"/>
      <c r="BA22" s="16">
        <v>6.8648504231986597E-3</v>
      </c>
      <c r="BB22" s="16">
        <v>2.96036438861145E-2</v>
      </c>
      <c r="BC22" s="16"/>
      <c r="BD22" s="16">
        <v>4.8627026088615402E-3</v>
      </c>
      <c r="BE22" s="16">
        <v>8.1331861507700602E-3</v>
      </c>
    </row>
    <row r="23" spans="2:57" x14ac:dyDescent="0.35">
      <c r="B23" s="19" t="s">
        <v>744</v>
      </c>
      <c r="C23" s="16">
        <v>8.4607060183617792E-3</v>
      </c>
      <c r="D23" s="16">
        <v>9.2487884317063208E-3</v>
      </c>
      <c r="E23" s="16">
        <v>7.7958619266062096E-3</v>
      </c>
      <c r="F23" s="16"/>
      <c r="G23" s="16">
        <v>3.7501698323246001E-3</v>
      </c>
      <c r="H23" s="16">
        <v>3.99585041070876E-3</v>
      </c>
      <c r="I23" s="16">
        <v>2.7442242246434299E-2</v>
      </c>
      <c r="J23" s="16">
        <v>1.4101996020224401E-2</v>
      </c>
      <c r="K23" s="16">
        <v>3.3713416870433401E-3</v>
      </c>
      <c r="L23" s="16">
        <v>0</v>
      </c>
      <c r="M23" s="16"/>
      <c r="N23" s="16">
        <v>3.8384711565322099E-3</v>
      </c>
      <c r="O23" s="16">
        <v>1.20228740344393E-2</v>
      </c>
      <c r="P23" s="16">
        <v>9.7024050391979304E-3</v>
      </c>
      <c r="Q23" s="16">
        <v>6.6612135462855004E-3</v>
      </c>
      <c r="R23" s="16"/>
      <c r="S23" s="16">
        <v>1.05810070075802E-2</v>
      </c>
      <c r="T23" s="16">
        <v>5.3437861953157702E-3</v>
      </c>
      <c r="U23" s="16"/>
      <c r="V23" s="16">
        <v>6.2716379199910504E-3</v>
      </c>
      <c r="W23" s="16">
        <v>7.2581049063202303E-3</v>
      </c>
      <c r="X23" s="16">
        <v>1.3046747722281401E-2</v>
      </c>
      <c r="Y23" s="16">
        <v>0</v>
      </c>
      <c r="Z23" s="16"/>
      <c r="AA23" s="16">
        <v>3.01718479099893E-3</v>
      </c>
      <c r="AB23" s="16">
        <v>1.37294858689786E-2</v>
      </c>
      <c r="AC23" s="16">
        <v>0</v>
      </c>
      <c r="AD23" s="16">
        <v>1.89912917779392E-2</v>
      </c>
      <c r="AE23" s="16">
        <v>8.6966459466016905E-3</v>
      </c>
      <c r="AF23" s="16">
        <v>0</v>
      </c>
      <c r="AG23" s="16"/>
      <c r="AH23" s="16">
        <v>1.0118350667265699E-2</v>
      </c>
      <c r="AI23" s="16">
        <v>6.2397247827237204E-3</v>
      </c>
      <c r="AJ23" s="16"/>
      <c r="AK23" s="16">
        <v>1.04635107492331E-2</v>
      </c>
      <c r="AL23" s="16">
        <v>7.2649623806117598E-3</v>
      </c>
      <c r="AM23" s="16"/>
      <c r="AN23" s="16">
        <v>1.20414813628356E-2</v>
      </c>
      <c r="AO23" s="16">
        <v>9.0813410664547095E-3</v>
      </c>
      <c r="AP23" s="16"/>
      <c r="AQ23" s="16">
        <v>4.1973629345676998E-3</v>
      </c>
      <c r="AR23" s="16">
        <v>2.5240141498130801E-3</v>
      </c>
      <c r="AS23" s="16">
        <v>2.2331550900566099E-2</v>
      </c>
      <c r="AT23" s="16"/>
      <c r="AU23" s="16">
        <v>1.32657847057509E-2</v>
      </c>
      <c r="AV23" s="16">
        <v>2.95204426488269E-3</v>
      </c>
      <c r="AW23" s="16"/>
      <c r="AX23" s="16">
        <v>1.03575414558642E-2</v>
      </c>
      <c r="AY23" s="16">
        <v>0</v>
      </c>
      <c r="AZ23" s="16"/>
      <c r="BA23" s="16">
        <v>1.15915168384619E-2</v>
      </c>
      <c r="BB23" s="16">
        <v>2.2350685510961098E-2</v>
      </c>
      <c r="BC23" s="16"/>
      <c r="BD23" s="16">
        <v>9.6845543237434797E-3</v>
      </c>
      <c r="BE23" s="16">
        <v>1.21146251525236E-2</v>
      </c>
    </row>
    <row r="24" spans="2:57" x14ac:dyDescent="0.35">
      <c r="B24" s="19" t="s">
        <v>745</v>
      </c>
      <c r="C24" s="16">
        <v>6.1811198299584202E-3</v>
      </c>
      <c r="D24" s="16">
        <v>1.01177216343337E-2</v>
      </c>
      <c r="E24" s="16">
        <v>2.5104729586455398E-3</v>
      </c>
      <c r="F24" s="16"/>
      <c r="G24" s="16">
        <v>7.3318875028542396E-3</v>
      </c>
      <c r="H24" s="16">
        <v>1.38385590609318E-2</v>
      </c>
      <c r="I24" s="16">
        <v>9.4295851377545394E-3</v>
      </c>
      <c r="J24" s="16">
        <v>0</v>
      </c>
      <c r="K24" s="16">
        <v>3.3713416870433401E-3</v>
      </c>
      <c r="L24" s="16">
        <v>3.42303407713292E-3</v>
      </c>
      <c r="M24" s="16"/>
      <c r="N24" s="16">
        <v>9.7935430948538696E-3</v>
      </c>
      <c r="O24" s="16">
        <v>3.4726924744750498E-3</v>
      </c>
      <c r="P24" s="16">
        <v>9.8933226814059503E-3</v>
      </c>
      <c r="Q24" s="16">
        <v>0</v>
      </c>
      <c r="R24" s="16"/>
      <c r="S24" s="16">
        <v>4.6333131074687804E-3</v>
      </c>
      <c r="T24" s="16">
        <v>8.5798161004760204E-3</v>
      </c>
      <c r="U24" s="16"/>
      <c r="V24" s="16">
        <v>7.6687700638984301E-3</v>
      </c>
      <c r="W24" s="16">
        <v>8.3852460328914993E-3</v>
      </c>
      <c r="X24" s="16">
        <v>0</v>
      </c>
      <c r="Y24" s="16">
        <v>2.1046540896978199E-2</v>
      </c>
      <c r="Z24" s="16"/>
      <c r="AA24" s="16">
        <v>2.2984982332739001E-3</v>
      </c>
      <c r="AB24" s="16">
        <v>1.6461169213309399E-2</v>
      </c>
      <c r="AC24" s="16">
        <v>1.4238291887133899E-2</v>
      </c>
      <c r="AD24" s="16">
        <v>0</v>
      </c>
      <c r="AE24" s="16">
        <v>1.0445699979627601E-2</v>
      </c>
      <c r="AF24" s="16">
        <v>0</v>
      </c>
      <c r="AG24" s="16"/>
      <c r="AH24" s="16">
        <v>1.0019912410787301E-2</v>
      </c>
      <c r="AI24" s="16">
        <v>0</v>
      </c>
      <c r="AJ24" s="16"/>
      <c r="AK24" s="16">
        <v>1.2666506222232801E-2</v>
      </c>
      <c r="AL24" s="16">
        <v>2.1376233729727598E-3</v>
      </c>
      <c r="AM24" s="16"/>
      <c r="AN24" s="16">
        <v>1.2527514047378899E-2</v>
      </c>
      <c r="AO24" s="16">
        <v>1.65350958505402E-3</v>
      </c>
      <c r="AP24" s="16"/>
      <c r="AQ24" s="16">
        <v>3.7594818310817302E-3</v>
      </c>
      <c r="AR24" s="16">
        <v>5.7835212916371604E-3</v>
      </c>
      <c r="AS24" s="16">
        <v>9.9155063643056197E-3</v>
      </c>
      <c r="AT24" s="16"/>
      <c r="AU24" s="16">
        <v>2.8000694239665E-3</v>
      </c>
      <c r="AV24" s="16">
        <v>1.0269333174331499E-2</v>
      </c>
      <c r="AW24" s="16"/>
      <c r="AX24" s="16">
        <v>5.5883716986016001E-3</v>
      </c>
      <c r="AY24" s="16">
        <v>1.15558994771961E-2</v>
      </c>
      <c r="AZ24" s="16"/>
      <c r="BA24" s="16">
        <v>1.07434798541484E-2</v>
      </c>
      <c r="BB24" s="16">
        <v>0</v>
      </c>
      <c r="BC24" s="16"/>
      <c r="BD24" s="16">
        <v>1.1549978678753599E-2</v>
      </c>
      <c r="BE24" s="16">
        <v>3.3062830999624399E-3</v>
      </c>
    </row>
    <row r="25" spans="2:57" x14ac:dyDescent="0.35">
      <c r="B25" s="19" t="s">
        <v>746</v>
      </c>
      <c r="C25" s="16">
        <v>4.5801730213566602E-3</v>
      </c>
      <c r="D25" s="16">
        <v>3.2823060991164399E-3</v>
      </c>
      <c r="E25" s="16">
        <v>5.8544875126948798E-3</v>
      </c>
      <c r="F25" s="16"/>
      <c r="G25" s="16">
        <v>0</v>
      </c>
      <c r="H25" s="16">
        <v>8.9260336960712994E-3</v>
      </c>
      <c r="I25" s="16">
        <v>4.0085251081361604E-3</v>
      </c>
      <c r="J25" s="16">
        <v>1.0885972425505999E-2</v>
      </c>
      <c r="K25" s="16">
        <v>0</v>
      </c>
      <c r="L25" s="16">
        <v>2.8491605484893602E-3</v>
      </c>
      <c r="M25" s="16"/>
      <c r="N25" s="16">
        <v>0</v>
      </c>
      <c r="O25" s="16">
        <v>0</v>
      </c>
      <c r="P25" s="16">
        <v>7.8037542118020399E-3</v>
      </c>
      <c r="Q25" s="16">
        <v>6.6599399577012301E-3</v>
      </c>
      <c r="R25" s="16"/>
      <c r="S25" s="16">
        <v>4.7477029018531802E-3</v>
      </c>
      <c r="T25" s="16">
        <v>4.3729482643821097E-3</v>
      </c>
      <c r="U25" s="16"/>
      <c r="V25" s="16">
        <v>6.6711464681375897E-3</v>
      </c>
      <c r="W25" s="16">
        <v>0</v>
      </c>
      <c r="X25" s="16">
        <v>6.6532406766239604E-3</v>
      </c>
      <c r="Y25" s="16">
        <v>1.7768683882887E-2</v>
      </c>
      <c r="Z25" s="16"/>
      <c r="AA25" s="16">
        <v>4.4599255067689298E-3</v>
      </c>
      <c r="AB25" s="16">
        <v>0</v>
      </c>
      <c r="AC25" s="16">
        <v>0</v>
      </c>
      <c r="AD25" s="16">
        <v>3.0762084733483202E-3</v>
      </c>
      <c r="AE25" s="16">
        <v>2.4305925336704899E-2</v>
      </c>
      <c r="AF25" s="16">
        <v>0</v>
      </c>
      <c r="AG25" s="16"/>
      <c r="AH25" s="16">
        <v>8.5062787740029892E-3</v>
      </c>
      <c r="AI25" s="16">
        <v>2.0513132004895602E-3</v>
      </c>
      <c r="AJ25" s="16"/>
      <c r="AK25" s="16">
        <v>3.6563798783112501E-3</v>
      </c>
      <c r="AL25" s="16">
        <v>5.3189958741751602E-3</v>
      </c>
      <c r="AM25" s="16"/>
      <c r="AN25" s="16">
        <v>5.5987034177989803E-3</v>
      </c>
      <c r="AO25" s="16">
        <v>1.77151884422882E-3</v>
      </c>
      <c r="AP25" s="16"/>
      <c r="AQ25" s="16">
        <v>0</v>
      </c>
      <c r="AR25" s="16">
        <v>5.4090904068447802E-3</v>
      </c>
      <c r="AS25" s="16">
        <v>7.4783853083763997E-3</v>
      </c>
      <c r="AT25" s="16"/>
      <c r="AU25" s="16">
        <v>5.3035739745715604E-3</v>
      </c>
      <c r="AV25" s="16">
        <v>3.8086398686120499E-3</v>
      </c>
      <c r="AW25" s="16"/>
      <c r="AX25" s="16">
        <v>4.8715226037849696E-3</v>
      </c>
      <c r="AY25" s="16">
        <v>4.2958035217933602E-3</v>
      </c>
      <c r="AZ25" s="16"/>
      <c r="BA25" s="16">
        <v>4.6756973978701599E-3</v>
      </c>
      <c r="BB25" s="16">
        <v>0</v>
      </c>
      <c r="BC25" s="16"/>
      <c r="BD25" s="16">
        <v>8.7080432652662104E-3</v>
      </c>
      <c r="BE25" s="16">
        <v>2.2646075160493002E-3</v>
      </c>
    </row>
    <row r="26" spans="2:57" x14ac:dyDescent="0.35">
      <c r="B26" s="19" t="s">
        <v>102</v>
      </c>
      <c r="C26" s="20">
        <v>1.6474776674429401E-2</v>
      </c>
      <c r="D26" s="20">
        <v>1.32151815625148E-2</v>
      </c>
      <c r="E26" s="20">
        <v>1.9723396761012701E-2</v>
      </c>
      <c r="F26" s="20"/>
      <c r="G26" s="20">
        <v>8.1615771303961693E-3</v>
      </c>
      <c r="H26" s="20">
        <v>4.40382349618594E-2</v>
      </c>
      <c r="I26" s="20">
        <v>1.8473507523613601E-2</v>
      </c>
      <c r="J26" s="20">
        <v>0</v>
      </c>
      <c r="K26" s="20">
        <v>2.2849541107320698E-2</v>
      </c>
      <c r="L26" s="20">
        <v>3.8901886278258401E-3</v>
      </c>
      <c r="M26" s="20"/>
      <c r="N26" s="20">
        <v>0</v>
      </c>
      <c r="O26" s="20">
        <v>6.3166929558541602E-3</v>
      </c>
      <c r="P26" s="20">
        <v>3.0984518647124901E-2</v>
      </c>
      <c r="Q26" s="20">
        <v>1.37714975611302E-2</v>
      </c>
      <c r="R26" s="20"/>
      <c r="S26" s="20">
        <v>9.6898464992741708E-3</v>
      </c>
      <c r="T26" s="20">
        <v>2.1253532699597798E-2</v>
      </c>
      <c r="U26" s="20"/>
      <c r="V26" s="20">
        <v>1.8578400391068901E-2</v>
      </c>
      <c r="W26" s="20">
        <v>2.1492871370152801E-2</v>
      </c>
      <c r="X26" s="20">
        <v>8.2448674807384208E-3</v>
      </c>
      <c r="Y26" s="20">
        <v>1.7522455645736099E-2</v>
      </c>
      <c r="Z26" s="20"/>
      <c r="AA26" s="20">
        <v>2.03496316951765E-2</v>
      </c>
      <c r="AB26" s="20">
        <v>1.9143798639895401E-2</v>
      </c>
      <c r="AC26" s="20">
        <v>2.8818608383286599E-2</v>
      </c>
      <c r="AD26" s="20">
        <v>7.1286261398238199E-3</v>
      </c>
      <c r="AE26" s="20">
        <v>8.6966459466016905E-3</v>
      </c>
      <c r="AF26" s="20">
        <v>0</v>
      </c>
      <c r="AG26" s="20"/>
      <c r="AH26" s="20">
        <v>1.5399357071472599E-2</v>
      </c>
      <c r="AI26" s="20">
        <v>6.4200215959930099E-3</v>
      </c>
      <c r="AJ26" s="20"/>
      <c r="AK26" s="20">
        <v>2.0685017835654702E-2</v>
      </c>
      <c r="AL26" s="20">
        <v>1.90302121217312E-3</v>
      </c>
      <c r="AM26" s="20"/>
      <c r="AN26" s="20">
        <v>1.79740868349344E-2</v>
      </c>
      <c r="AO26" s="20">
        <v>5.5443455611475199E-3</v>
      </c>
      <c r="AP26" s="20"/>
      <c r="AQ26" s="20">
        <v>1.79567327526114E-2</v>
      </c>
      <c r="AR26" s="20">
        <v>1.91625973757606E-2</v>
      </c>
      <c r="AS26" s="20">
        <v>4.3805837251279598E-3</v>
      </c>
      <c r="AT26" s="20"/>
      <c r="AU26" s="20">
        <v>4.8907231759292898E-3</v>
      </c>
      <c r="AV26" s="20">
        <v>2.46730011616479E-2</v>
      </c>
      <c r="AW26" s="20"/>
      <c r="AX26" s="20">
        <v>1.15682629136866E-2</v>
      </c>
      <c r="AY26" s="20">
        <v>3.1573687949482003E-2</v>
      </c>
      <c r="AZ26" s="20"/>
      <c r="BA26" s="20">
        <v>1.6188628581833599E-2</v>
      </c>
      <c r="BB26" s="20">
        <v>1.53625331692234E-2</v>
      </c>
      <c r="BC26" s="20"/>
      <c r="BD26" s="20">
        <v>7.6096169033718804E-3</v>
      </c>
      <c r="BE26" s="20">
        <v>1.00327234412081E-2</v>
      </c>
    </row>
    <row r="27" spans="2:57" x14ac:dyDescent="0.35">
      <c r="B27" s="21"/>
    </row>
    <row r="28" spans="2:57" x14ac:dyDescent="0.35">
      <c r="B28" t="s">
        <v>874</v>
      </c>
    </row>
    <row r="29" spans="2:57" x14ac:dyDescent="0.35">
      <c r="B29" t="s">
        <v>526</v>
      </c>
    </row>
    <row r="31" spans="2:57" x14ac:dyDescent="0.35">
      <c r="B31"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1-000000000000}">
  <dimension ref="B2:BE19"/>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747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748</v>
      </c>
      <c r="C9" s="16">
        <v>0.28117381261867103</v>
      </c>
      <c r="D9" s="16">
        <v>0.27361137255428197</v>
      </c>
      <c r="E9" s="16">
        <v>0.28723868757696203</v>
      </c>
      <c r="F9" s="16"/>
      <c r="G9" s="16">
        <v>0.22272280740023201</v>
      </c>
      <c r="H9" s="16">
        <v>0.25850315312509897</v>
      </c>
      <c r="I9" s="16">
        <v>0.25079494148474102</v>
      </c>
      <c r="J9" s="16">
        <v>0.284215547316645</v>
      </c>
      <c r="K9" s="16">
        <v>0.32606447149359302</v>
      </c>
      <c r="L9" s="16">
        <v>0.319951618312181</v>
      </c>
      <c r="M9" s="16"/>
      <c r="N9" s="16">
        <v>0.34029294336774302</v>
      </c>
      <c r="O9" s="16">
        <v>0.25095012171198</v>
      </c>
      <c r="P9" s="16">
        <v>0.28898961099072001</v>
      </c>
      <c r="Q9" s="16">
        <v>0.25276464517042502</v>
      </c>
      <c r="R9" s="16"/>
      <c r="S9" s="16">
        <v>0.32337838140275099</v>
      </c>
      <c r="T9" s="16">
        <v>0.220257276369871</v>
      </c>
      <c r="U9" s="16"/>
      <c r="V9" s="16">
        <v>0.23381205031069599</v>
      </c>
      <c r="W9" s="16">
        <v>0.26055793618497702</v>
      </c>
      <c r="X9" s="16">
        <v>0.33409472050292</v>
      </c>
      <c r="Y9" s="16">
        <v>0.37042418113107101</v>
      </c>
      <c r="Z9" s="16"/>
      <c r="AA9" s="16">
        <v>0.23233042717996</v>
      </c>
      <c r="AB9" s="16">
        <v>0.29105463010583998</v>
      </c>
      <c r="AC9" s="16">
        <v>0.29176329154949998</v>
      </c>
      <c r="AD9" s="16">
        <v>0.29605812099179801</v>
      </c>
      <c r="AE9" s="16">
        <v>0.38657138689010301</v>
      </c>
      <c r="AF9" s="16">
        <v>0.39624989452708298</v>
      </c>
      <c r="AG9" s="16"/>
      <c r="AH9" s="16">
        <v>0.30411495849966702</v>
      </c>
      <c r="AI9" s="16">
        <v>0.32027721457687103</v>
      </c>
      <c r="AJ9" s="16"/>
      <c r="AK9" s="16">
        <v>0.27986250338163698</v>
      </c>
      <c r="AL9" s="16">
        <v>0.33889787621247203</v>
      </c>
      <c r="AM9" s="16"/>
      <c r="AN9" s="16">
        <v>0.30442296375778699</v>
      </c>
      <c r="AO9" s="16">
        <v>0.31798623551300897</v>
      </c>
      <c r="AP9" s="16"/>
      <c r="AQ9" s="16">
        <v>0.369818932695469</v>
      </c>
      <c r="AR9" s="16">
        <v>0.208444124618684</v>
      </c>
      <c r="AS9" s="16">
        <v>0.356305864955623</v>
      </c>
      <c r="AT9" s="16"/>
      <c r="AU9" s="16">
        <v>0.30524737895185899</v>
      </c>
      <c r="AV9" s="16">
        <v>0.25774892019397899</v>
      </c>
      <c r="AW9" s="16"/>
      <c r="AX9" s="16">
        <v>0.29246736823173802</v>
      </c>
      <c r="AY9" s="16">
        <v>0.29805684422790601</v>
      </c>
      <c r="AZ9" s="16"/>
      <c r="BA9" s="16">
        <v>0.26799919808863298</v>
      </c>
      <c r="BB9" s="16">
        <v>0.41859043799618401</v>
      </c>
      <c r="BC9" s="16"/>
      <c r="BD9" s="16">
        <v>0.25077395922627599</v>
      </c>
      <c r="BE9" s="16">
        <v>0.34480800863383698</v>
      </c>
    </row>
    <row r="10" spans="2:57" x14ac:dyDescent="0.35">
      <c r="B10" s="19" t="s">
        <v>749</v>
      </c>
      <c r="C10" s="16">
        <v>0.339325929780188</v>
      </c>
      <c r="D10" s="16">
        <v>0.33469281703232501</v>
      </c>
      <c r="E10" s="16">
        <v>0.34114076821726202</v>
      </c>
      <c r="F10" s="16"/>
      <c r="G10" s="16">
        <v>0.35877971317327201</v>
      </c>
      <c r="H10" s="16">
        <v>0.30074279215185001</v>
      </c>
      <c r="I10" s="16">
        <v>0.30333650520486999</v>
      </c>
      <c r="J10" s="16">
        <v>0.29653469032559399</v>
      </c>
      <c r="K10" s="16">
        <v>0.371606274990188</v>
      </c>
      <c r="L10" s="16">
        <v>0.39541545688765301</v>
      </c>
      <c r="M10" s="16"/>
      <c r="N10" s="16">
        <v>0.360821527273335</v>
      </c>
      <c r="O10" s="16">
        <v>0.35638621172641699</v>
      </c>
      <c r="P10" s="16">
        <v>0.34277980763784699</v>
      </c>
      <c r="Q10" s="16">
        <v>0.30357938572175103</v>
      </c>
      <c r="R10" s="16"/>
      <c r="S10" s="16">
        <v>0.35329104465850097</v>
      </c>
      <c r="T10" s="16">
        <v>0.32162788837558498</v>
      </c>
      <c r="U10" s="16"/>
      <c r="V10" s="16">
        <v>0.26087900713255902</v>
      </c>
      <c r="W10" s="16">
        <v>0.37778618862372798</v>
      </c>
      <c r="X10" s="16">
        <v>0.368514596885402</v>
      </c>
      <c r="Y10" s="16">
        <v>0.26168855804860303</v>
      </c>
      <c r="Z10" s="16"/>
      <c r="AA10" s="16">
        <v>0.27065129424665202</v>
      </c>
      <c r="AB10" s="16">
        <v>0.379861528737646</v>
      </c>
      <c r="AC10" s="16">
        <v>0.38115193924655</v>
      </c>
      <c r="AD10" s="16">
        <v>0.40577025363659402</v>
      </c>
      <c r="AE10" s="16">
        <v>0.34854695672691299</v>
      </c>
      <c r="AF10" s="16">
        <v>0.35180239219730702</v>
      </c>
      <c r="AG10" s="16"/>
      <c r="AH10" s="16">
        <v>0.36099484420870098</v>
      </c>
      <c r="AI10" s="16">
        <v>0.370060840197944</v>
      </c>
      <c r="AJ10" s="16"/>
      <c r="AK10" s="16">
        <v>0.32153670060889999</v>
      </c>
      <c r="AL10" s="16">
        <v>0.36715032313669299</v>
      </c>
      <c r="AM10" s="16"/>
      <c r="AN10" s="16">
        <v>0.33893750855284599</v>
      </c>
      <c r="AO10" s="16">
        <v>0.35995632520555199</v>
      </c>
      <c r="AP10" s="16"/>
      <c r="AQ10" s="16">
        <v>0.33132579102127502</v>
      </c>
      <c r="AR10" s="16">
        <v>0.34761729873971797</v>
      </c>
      <c r="AS10" s="16">
        <v>0.35160670007085598</v>
      </c>
      <c r="AT10" s="16"/>
      <c r="AU10" s="16">
        <v>0.36242929867304102</v>
      </c>
      <c r="AV10" s="16">
        <v>0.31043464959392902</v>
      </c>
      <c r="AW10" s="16"/>
      <c r="AX10" s="16">
        <v>0.35146134843216498</v>
      </c>
      <c r="AY10" s="16">
        <v>0.32270187347505502</v>
      </c>
      <c r="AZ10" s="16"/>
      <c r="BA10" s="16">
        <v>0.41282422061213803</v>
      </c>
      <c r="BB10" s="16">
        <v>0.29010524840616903</v>
      </c>
      <c r="BC10" s="16"/>
      <c r="BD10" s="16">
        <v>0.36030492325702901</v>
      </c>
      <c r="BE10" s="16">
        <v>0.38423751596630401</v>
      </c>
    </row>
    <row r="11" spans="2:57" ht="29" customHeight="1" x14ac:dyDescent="0.35">
      <c r="B11" s="19" t="s">
        <v>750</v>
      </c>
      <c r="C11" s="16">
        <v>0.178968396400876</v>
      </c>
      <c r="D11" s="16">
        <v>0.19340755146014699</v>
      </c>
      <c r="E11" s="16">
        <v>0.16701930494555201</v>
      </c>
      <c r="F11" s="16"/>
      <c r="G11" s="16">
        <v>0.26165625565346801</v>
      </c>
      <c r="H11" s="16">
        <v>0.21085682176047099</v>
      </c>
      <c r="I11" s="16">
        <v>0.156713921012335</v>
      </c>
      <c r="J11" s="16">
        <v>0.16554047717053999</v>
      </c>
      <c r="K11" s="16">
        <v>0.19266047560534399</v>
      </c>
      <c r="L11" s="16">
        <v>0.120803836381215</v>
      </c>
      <c r="M11" s="16"/>
      <c r="N11" s="16">
        <v>0.119182844598925</v>
      </c>
      <c r="O11" s="16">
        <v>0.19678547171698799</v>
      </c>
      <c r="P11" s="16">
        <v>0.18007802990004099</v>
      </c>
      <c r="Q11" s="16">
        <v>0.204323526579505</v>
      </c>
      <c r="R11" s="16"/>
      <c r="S11" s="16">
        <v>0.14900983471999099</v>
      </c>
      <c r="T11" s="16">
        <v>0.222713632088267</v>
      </c>
      <c r="U11" s="16"/>
      <c r="V11" s="16">
        <v>0.227078344227999</v>
      </c>
      <c r="W11" s="16">
        <v>0.182657082722185</v>
      </c>
      <c r="X11" s="16">
        <v>0.139283978300101</v>
      </c>
      <c r="Y11" s="16">
        <v>0.140644174996819</v>
      </c>
      <c r="Z11" s="16"/>
      <c r="AA11" s="16">
        <v>0.22919366639598801</v>
      </c>
      <c r="AB11" s="16">
        <v>0.164003077970823</v>
      </c>
      <c r="AC11" s="16">
        <v>0.17992863802258699</v>
      </c>
      <c r="AD11" s="16">
        <v>0.15817920018502499</v>
      </c>
      <c r="AE11" s="16">
        <v>6.7998016073962206E-2</v>
      </c>
      <c r="AF11" s="16">
        <v>9.6488054574066506E-2</v>
      </c>
      <c r="AG11" s="16"/>
      <c r="AH11" s="16">
        <v>0.16075005190133099</v>
      </c>
      <c r="AI11" s="16">
        <v>0.136350062471851</v>
      </c>
      <c r="AJ11" s="16"/>
      <c r="AK11" s="16">
        <v>0.21383259632951601</v>
      </c>
      <c r="AL11" s="16">
        <v>0.128942885928651</v>
      </c>
      <c r="AM11" s="16"/>
      <c r="AN11" s="16">
        <v>0.157848785988495</v>
      </c>
      <c r="AO11" s="16">
        <v>0.174184978041138</v>
      </c>
      <c r="AP11" s="16"/>
      <c r="AQ11" s="16">
        <v>0.14574075754681801</v>
      </c>
      <c r="AR11" s="16">
        <v>0.244224090800092</v>
      </c>
      <c r="AS11" s="16">
        <v>9.7031608306978198E-2</v>
      </c>
      <c r="AT11" s="16"/>
      <c r="AU11" s="16">
        <v>0.17327240788005999</v>
      </c>
      <c r="AV11" s="16">
        <v>0.18880184219641999</v>
      </c>
      <c r="AW11" s="16"/>
      <c r="AX11" s="16">
        <v>0.17534659954668899</v>
      </c>
      <c r="AY11" s="16">
        <v>0.18243514432046601</v>
      </c>
      <c r="AZ11" s="16"/>
      <c r="BA11" s="16">
        <v>0.15431129350325001</v>
      </c>
      <c r="BB11" s="16">
        <v>0.20644950509340701</v>
      </c>
      <c r="BC11" s="16"/>
      <c r="BD11" s="16">
        <v>0.20414752016086299</v>
      </c>
      <c r="BE11" s="16">
        <v>0.122401940438878</v>
      </c>
    </row>
    <row r="12" spans="2:57" x14ac:dyDescent="0.35">
      <c r="B12" s="19" t="s">
        <v>751</v>
      </c>
      <c r="C12" s="16">
        <v>5.2319878187813099E-2</v>
      </c>
      <c r="D12" s="16">
        <v>6.3831538591916398E-2</v>
      </c>
      <c r="E12" s="16">
        <v>4.19177812640779E-2</v>
      </c>
      <c r="F12" s="16"/>
      <c r="G12" s="16">
        <v>6.1982012028983499E-2</v>
      </c>
      <c r="H12" s="16">
        <v>4.5762185661133999E-2</v>
      </c>
      <c r="I12" s="16">
        <v>0.10739042157041601</v>
      </c>
      <c r="J12" s="16">
        <v>6.8291078691158996E-2</v>
      </c>
      <c r="K12" s="16">
        <v>9.8636534847115105E-3</v>
      </c>
      <c r="L12" s="16">
        <v>3.1019783188905501E-2</v>
      </c>
      <c r="M12" s="16"/>
      <c r="N12" s="16">
        <v>4.0178624767595102E-2</v>
      </c>
      <c r="O12" s="16">
        <v>4.1187809774315201E-2</v>
      </c>
      <c r="P12" s="16">
        <v>5.1203985098720303E-2</v>
      </c>
      <c r="Q12" s="16">
        <v>7.2472409830322201E-2</v>
      </c>
      <c r="R12" s="16"/>
      <c r="S12" s="16">
        <v>4.1263927654156297E-2</v>
      </c>
      <c r="T12" s="16">
        <v>6.8457336813878E-2</v>
      </c>
      <c r="U12" s="16"/>
      <c r="V12" s="16">
        <v>3.8930661325897897E-2</v>
      </c>
      <c r="W12" s="16">
        <v>6.0311087161601301E-2</v>
      </c>
      <c r="X12" s="16">
        <v>5.4458646677652399E-2</v>
      </c>
      <c r="Y12" s="16">
        <v>4.63125296991043E-2</v>
      </c>
      <c r="Z12" s="16"/>
      <c r="AA12" s="16">
        <v>4.7067323364162097E-2</v>
      </c>
      <c r="AB12" s="16">
        <v>5.3706601626791403E-2</v>
      </c>
      <c r="AC12" s="16">
        <v>5.1731066687954401E-2</v>
      </c>
      <c r="AD12" s="16">
        <v>5.5143789123462697E-2</v>
      </c>
      <c r="AE12" s="16">
        <v>7.3826452156207104E-2</v>
      </c>
      <c r="AF12" s="16">
        <v>2.9975051072885998E-2</v>
      </c>
      <c r="AG12" s="16"/>
      <c r="AH12" s="16">
        <v>5.7830615413183697E-2</v>
      </c>
      <c r="AI12" s="16">
        <v>4.8948456107970099E-2</v>
      </c>
      <c r="AJ12" s="16"/>
      <c r="AK12" s="16">
        <v>6.8252657565614203E-2</v>
      </c>
      <c r="AL12" s="16">
        <v>5.0543087453977897E-2</v>
      </c>
      <c r="AM12" s="16"/>
      <c r="AN12" s="16">
        <v>6.3178514596210905E-2</v>
      </c>
      <c r="AO12" s="16">
        <v>3.8567720743922597E-2</v>
      </c>
      <c r="AP12" s="16"/>
      <c r="AQ12" s="16">
        <v>6.2973763972325097E-2</v>
      </c>
      <c r="AR12" s="16">
        <v>3.3477285596540597E-2</v>
      </c>
      <c r="AS12" s="16">
        <v>7.76122028224209E-2</v>
      </c>
      <c r="AT12" s="16"/>
      <c r="AU12" s="16">
        <v>4.7980033295171198E-2</v>
      </c>
      <c r="AV12" s="16">
        <v>5.8343227667664699E-2</v>
      </c>
      <c r="AW12" s="16"/>
      <c r="AX12" s="16">
        <v>4.9337894375067602E-2</v>
      </c>
      <c r="AY12" s="16">
        <v>6.0599680313420001E-2</v>
      </c>
      <c r="AZ12" s="16"/>
      <c r="BA12" s="16">
        <v>5.4252390679256302E-2</v>
      </c>
      <c r="BB12" s="16">
        <v>2.3948128923449299E-2</v>
      </c>
      <c r="BC12" s="16"/>
      <c r="BD12" s="16">
        <v>6.1774754010947001E-2</v>
      </c>
      <c r="BE12" s="16">
        <v>5.0755543573454499E-2</v>
      </c>
    </row>
    <row r="13" spans="2:57" x14ac:dyDescent="0.35">
      <c r="B13" s="19" t="s">
        <v>752</v>
      </c>
      <c r="C13" s="16">
        <v>9.3191306761776005E-2</v>
      </c>
      <c r="D13" s="16">
        <v>9.8549398712128505E-2</v>
      </c>
      <c r="E13" s="16">
        <v>8.9016731793347598E-2</v>
      </c>
      <c r="F13" s="16"/>
      <c r="G13" s="16">
        <v>3.4248653954770503E-2</v>
      </c>
      <c r="H13" s="16">
        <v>9.1554743890989304E-2</v>
      </c>
      <c r="I13" s="16">
        <v>0.13571992845042699</v>
      </c>
      <c r="J13" s="16">
        <v>0.115522109609347</v>
      </c>
      <c r="K13" s="16">
        <v>6.7644176773085193E-2</v>
      </c>
      <c r="L13" s="16">
        <v>9.8992987460896201E-2</v>
      </c>
      <c r="M13" s="16"/>
      <c r="N13" s="16">
        <v>0.107885696923432</v>
      </c>
      <c r="O13" s="16">
        <v>0.105477792565071</v>
      </c>
      <c r="P13" s="16">
        <v>7.4685398431687797E-2</v>
      </c>
      <c r="Q13" s="16">
        <v>0.101729906656176</v>
      </c>
      <c r="R13" s="16"/>
      <c r="S13" s="16">
        <v>8.4030680415957001E-2</v>
      </c>
      <c r="T13" s="16">
        <v>0.104575054849929</v>
      </c>
      <c r="U13" s="16"/>
      <c r="V13" s="16">
        <v>0.11972067424151001</v>
      </c>
      <c r="W13" s="16">
        <v>7.70910056499369E-2</v>
      </c>
      <c r="X13" s="16">
        <v>8.8025425831556994E-2</v>
      </c>
      <c r="Y13" s="16">
        <v>0.113796740777211</v>
      </c>
      <c r="Z13" s="16"/>
      <c r="AA13" s="16">
        <v>0.111101821397592</v>
      </c>
      <c r="AB13" s="16">
        <v>8.7434103805484803E-2</v>
      </c>
      <c r="AC13" s="16">
        <v>6.8950428300125502E-2</v>
      </c>
      <c r="AD13" s="16">
        <v>7.1371083138498603E-2</v>
      </c>
      <c r="AE13" s="16">
        <v>0.10652478837023099</v>
      </c>
      <c r="AF13" s="16">
        <v>8.9354845586030102E-2</v>
      </c>
      <c r="AG13" s="16"/>
      <c r="AH13" s="16">
        <v>9.2129276305305499E-2</v>
      </c>
      <c r="AI13" s="16">
        <v>9.1605459817316007E-2</v>
      </c>
      <c r="AJ13" s="16"/>
      <c r="AK13" s="16">
        <v>8.6008237480559496E-2</v>
      </c>
      <c r="AL13" s="16">
        <v>9.0194440483734498E-2</v>
      </c>
      <c r="AM13" s="16"/>
      <c r="AN13" s="16">
        <v>0.10617837698101699</v>
      </c>
      <c r="AO13" s="16">
        <v>8.4081131100433401E-2</v>
      </c>
      <c r="AP13" s="16"/>
      <c r="AQ13" s="16">
        <v>7.8025829439431094E-2</v>
      </c>
      <c r="AR13" s="16">
        <v>0.10797011018904799</v>
      </c>
      <c r="AS13" s="16">
        <v>8.6202659408473201E-2</v>
      </c>
      <c r="AT13" s="16"/>
      <c r="AU13" s="16">
        <v>8.2637030179857296E-2</v>
      </c>
      <c r="AV13" s="16">
        <v>0.103479682445135</v>
      </c>
      <c r="AW13" s="16"/>
      <c r="AX13" s="16">
        <v>9.8473148255536297E-2</v>
      </c>
      <c r="AY13" s="16">
        <v>7.8913219725116404E-2</v>
      </c>
      <c r="AZ13" s="16"/>
      <c r="BA13" s="16">
        <v>9.7658782393451798E-2</v>
      </c>
      <c r="BB13" s="16">
        <v>5.0303130961534902E-2</v>
      </c>
      <c r="BC13" s="16"/>
      <c r="BD13" s="16">
        <v>0.10939671542771599</v>
      </c>
      <c r="BE13" s="16">
        <v>7.5576415033587002E-2</v>
      </c>
    </row>
    <row r="14" spans="2:57" x14ac:dyDescent="0.35">
      <c r="B14" s="19" t="s">
        <v>110</v>
      </c>
      <c r="C14" s="20">
        <v>5.5020676250675797E-2</v>
      </c>
      <c r="D14" s="20">
        <v>3.5907321649200699E-2</v>
      </c>
      <c r="E14" s="20">
        <v>7.3666726202799501E-2</v>
      </c>
      <c r="F14" s="20"/>
      <c r="G14" s="20">
        <v>6.0610557789273399E-2</v>
      </c>
      <c r="H14" s="20">
        <v>9.2580303410456602E-2</v>
      </c>
      <c r="I14" s="20">
        <v>4.6044282277212502E-2</v>
      </c>
      <c r="J14" s="20">
        <v>6.9896096886714804E-2</v>
      </c>
      <c r="K14" s="20">
        <v>3.2160947653078503E-2</v>
      </c>
      <c r="L14" s="20">
        <v>3.38163177691495E-2</v>
      </c>
      <c r="M14" s="20"/>
      <c r="N14" s="20">
        <v>3.1638363068969701E-2</v>
      </c>
      <c r="O14" s="20">
        <v>4.9212592505228497E-2</v>
      </c>
      <c r="P14" s="20">
        <v>6.2263167940983098E-2</v>
      </c>
      <c r="Q14" s="20">
        <v>6.5130126041819503E-2</v>
      </c>
      <c r="R14" s="20"/>
      <c r="S14" s="20">
        <v>4.9026131148643702E-2</v>
      </c>
      <c r="T14" s="20">
        <v>6.2368811502470201E-2</v>
      </c>
      <c r="U14" s="20"/>
      <c r="V14" s="20">
        <v>0.119579262761338</v>
      </c>
      <c r="W14" s="20">
        <v>4.1596699657571103E-2</v>
      </c>
      <c r="X14" s="20">
        <v>1.56226318023674E-2</v>
      </c>
      <c r="Y14" s="20">
        <v>6.7133815347190498E-2</v>
      </c>
      <c r="Z14" s="20"/>
      <c r="AA14" s="20">
        <v>0.109655467415647</v>
      </c>
      <c r="AB14" s="20">
        <v>2.3940057753415001E-2</v>
      </c>
      <c r="AC14" s="20">
        <v>2.6474636193283101E-2</v>
      </c>
      <c r="AD14" s="20">
        <v>1.3477552924621701E-2</v>
      </c>
      <c r="AE14" s="20">
        <v>1.6532399782584101E-2</v>
      </c>
      <c r="AF14" s="20">
        <v>3.6129762042626898E-2</v>
      </c>
      <c r="AG14" s="20"/>
      <c r="AH14" s="20">
        <v>2.4180253671811099E-2</v>
      </c>
      <c r="AI14" s="20">
        <v>3.2757966828048303E-2</v>
      </c>
      <c r="AJ14" s="20"/>
      <c r="AK14" s="20">
        <v>3.0507304633773699E-2</v>
      </c>
      <c r="AL14" s="20">
        <v>2.4271386784472299E-2</v>
      </c>
      <c r="AM14" s="20"/>
      <c r="AN14" s="20">
        <v>2.94338501236431E-2</v>
      </c>
      <c r="AO14" s="20">
        <v>2.5223609395945899E-2</v>
      </c>
      <c r="AP14" s="20"/>
      <c r="AQ14" s="20">
        <v>1.21149253246817E-2</v>
      </c>
      <c r="AR14" s="20">
        <v>5.8267090055918E-2</v>
      </c>
      <c r="AS14" s="20">
        <v>3.1240964435649499E-2</v>
      </c>
      <c r="AT14" s="20"/>
      <c r="AU14" s="20">
        <v>2.8433851020011801E-2</v>
      </c>
      <c r="AV14" s="20">
        <v>8.11916779028721E-2</v>
      </c>
      <c r="AW14" s="20"/>
      <c r="AX14" s="20">
        <v>3.2913641158803998E-2</v>
      </c>
      <c r="AY14" s="20">
        <v>5.7293237938036597E-2</v>
      </c>
      <c r="AZ14" s="20"/>
      <c r="BA14" s="20">
        <v>1.29541147232697E-2</v>
      </c>
      <c r="BB14" s="20">
        <v>1.06035486192558E-2</v>
      </c>
      <c r="BC14" s="20"/>
      <c r="BD14" s="20">
        <v>1.36021279171689E-2</v>
      </c>
      <c r="BE14" s="20">
        <v>2.2220576353939901E-2</v>
      </c>
    </row>
    <row r="15" spans="2:57" x14ac:dyDescent="0.35">
      <c r="B15" s="21"/>
    </row>
    <row r="16" spans="2:57" x14ac:dyDescent="0.35">
      <c r="B16" t="s">
        <v>874</v>
      </c>
    </row>
    <row r="17" spans="2:2" x14ac:dyDescent="0.35">
      <c r="B17" t="s">
        <v>526</v>
      </c>
    </row>
    <row r="19" spans="2:2" x14ac:dyDescent="0.35">
      <c r="B19"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1-000000000000}">
  <dimension ref="B2:BE16"/>
  <sheetViews>
    <sheetView showGridLines="0" topLeftCell="A2"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753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754</v>
      </c>
      <c r="C9" s="16">
        <v>0.39977641698775301</v>
      </c>
      <c r="D9" s="16">
        <v>0.42213312299102301</v>
      </c>
      <c r="E9" s="16">
        <v>0.37277360271570498</v>
      </c>
      <c r="F9" s="16"/>
      <c r="G9" s="16">
        <v>0.29952498719270598</v>
      </c>
      <c r="H9" s="16">
        <v>0.38114740655132201</v>
      </c>
      <c r="I9" s="16">
        <v>0.36047852925062601</v>
      </c>
      <c r="J9" s="16">
        <v>0.454363803146203</v>
      </c>
      <c r="K9" s="16">
        <v>0.42962834774630199</v>
      </c>
      <c r="L9" s="16">
        <v>0.439126657962713</v>
      </c>
      <c r="M9" s="16"/>
      <c r="N9" s="16">
        <v>0.469388747683056</v>
      </c>
      <c r="O9" s="16">
        <v>0.44081472267872301</v>
      </c>
      <c r="P9" s="16">
        <v>0.39015761666923099</v>
      </c>
      <c r="Q9" s="16">
        <v>0.32980927568819701</v>
      </c>
      <c r="R9" s="16"/>
      <c r="S9" s="16">
        <v>0.40818355321713001</v>
      </c>
      <c r="T9" s="16">
        <v>0.391073690034347</v>
      </c>
      <c r="U9" s="16"/>
      <c r="V9" s="16">
        <v>0.32195910114869097</v>
      </c>
      <c r="W9" s="16">
        <v>0.429926460940529</v>
      </c>
      <c r="X9" s="16">
        <v>0.42643926257326897</v>
      </c>
      <c r="Y9" s="16">
        <v>0.407800849470771</v>
      </c>
      <c r="Z9" s="16"/>
      <c r="AA9" s="16">
        <v>0.31313089698096103</v>
      </c>
      <c r="AB9" s="16">
        <v>0.45768242770201101</v>
      </c>
      <c r="AC9" s="16">
        <v>0.37704247052629503</v>
      </c>
      <c r="AD9" s="16">
        <v>0.46372638138566302</v>
      </c>
      <c r="AE9" s="16">
        <v>0.46458786299014998</v>
      </c>
      <c r="AF9" s="16">
        <v>0.59894668122336203</v>
      </c>
      <c r="AG9" s="16"/>
      <c r="AH9" s="16">
        <v>0.58906022313238404</v>
      </c>
      <c r="AI9" s="16">
        <v>0.25800277830891699</v>
      </c>
      <c r="AJ9" s="16"/>
      <c r="AK9" s="16">
        <v>0.52944272398304704</v>
      </c>
      <c r="AL9" s="16">
        <v>0.27935999075823598</v>
      </c>
      <c r="AM9" s="16"/>
      <c r="AN9" s="16">
        <v>0.61119952187611004</v>
      </c>
      <c r="AO9" s="16">
        <v>0.24890490197102899</v>
      </c>
      <c r="AP9" s="16"/>
      <c r="AQ9" s="16">
        <v>0.72155454909374706</v>
      </c>
      <c r="AR9" s="16">
        <v>0.40133227776472802</v>
      </c>
      <c r="AS9" s="16">
        <v>0.23610319338757799</v>
      </c>
      <c r="AT9" s="16"/>
      <c r="AU9" s="16">
        <v>0.41153359996209699</v>
      </c>
      <c r="AV9" s="16">
        <v>0.39034681074979699</v>
      </c>
      <c r="AW9" s="16"/>
      <c r="AX9" s="16">
        <v>0.42067726693004198</v>
      </c>
      <c r="AY9" s="16">
        <v>0.371350319870214</v>
      </c>
      <c r="AZ9" s="16"/>
      <c r="BA9" s="16">
        <v>0.45476133706315902</v>
      </c>
      <c r="BB9" s="16">
        <v>0.49982668173572398</v>
      </c>
      <c r="BC9" s="16"/>
      <c r="BD9" s="16">
        <v>0.44729650353017503</v>
      </c>
      <c r="BE9" s="16">
        <v>0.47079157209254202</v>
      </c>
    </row>
    <row r="10" spans="2:57" x14ac:dyDescent="0.35">
      <c r="B10" s="19" t="s">
        <v>755</v>
      </c>
      <c r="C10" s="16">
        <v>0.28705342877732298</v>
      </c>
      <c r="D10" s="16">
        <v>0.30642911059716399</v>
      </c>
      <c r="E10" s="16">
        <v>0.27147358584869602</v>
      </c>
      <c r="F10" s="16"/>
      <c r="G10" s="16">
        <v>0.32497704070264399</v>
      </c>
      <c r="H10" s="16">
        <v>0.28044377822392702</v>
      </c>
      <c r="I10" s="16">
        <v>0.337057384834961</v>
      </c>
      <c r="J10" s="16">
        <v>0.22181911059687201</v>
      </c>
      <c r="K10" s="16">
        <v>0.26449961349096501</v>
      </c>
      <c r="L10" s="16">
        <v>0.299065262717297</v>
      </c>
      <c r="M10" s="16"/>
      <c r="N10" s="16">
        <v>0.26574093298883</v>
      </c>
      <c r="O10" s="16">
        <v>0.28132778301669098</v>
      </c>
      <c r="P10" s="16">
        <v>0.27027525810752601</v>
      </c>
      <c r="Q10" s="16">
        <v>0.33419854081386002</v>
      </c>
      <c r="R10" s="16"/>
      <c r="S10" s="16">
        <v>0.31788070667499102</v>
      </c>
      <c r="T10" s="16">
        <v>0.24229592025900101</v>
      </c>
      <c r="U10" s="16"/>
      <c r="V10" s="16">
        <v>0.23294499812163399</v>
      </c>
      <c r="W10" s="16">
        <v>0.29678478336142999</v>
      </c>
      <c r="X10" s="16">
        <v>0.31474293091313099</v>
      </c>
      <c r="Y10" s="16">
        <v>0.32679005404474798</v>
      </c>
      <c r="Z10" s="16"/>
      <c r="AA10" s="16">
        <v>0.29006319209460002</v>
      </c>
      <c r="AB10" s="16">
        <v>0.25706548673894503</v>
      </c>
      <c r="AC10" s="16">
        <v>0.29478963936698999</v>
      </c>
      <c r="AD10" s="16">
        <v>0.31472215655160202</v>
      </c>
      <c r="AE10" s="16">
        <v>0.27341896918671599</v>
      </c>
      <c r="AF10" s="16">
        <v>0.247410042588769</v>
      </c>
      <c r="AG10" s="16"/>
      <c r="AH10" s="16">
        <v>0.211517238742994</v>
      </c>
      <c r="AI10" s="16">
        <v>0.49399933653276901</v>
      </c>
      <c r="AJ10" s="16"/>
      <c r="AK10" s="16">
        <v>0.25176411877829102</v>
      </c>
      <c r="AL10" s="16">
        <v>0.46669282690186498</v>
      </c>
      <c r="AM10" s="16"/>
      <c r="AN10" s="16">
        <v>0.23691052867860399</v>
      </c>
      <c r="AO10" s="16">
        <v>0.49290470785325202</v>
      </c>
      <c r="AP10" s="16"/>
      <c r="AQ10" s="16">
        <v>0.13884217983408001</v>
      </c>
      <c r="AR10" s="16">
        <v>0.19924773988386499</v>
      </c>
      <c r="AS10" s="16">
        <v>0.56809743815930103</v>
      </c>
      <c r="AT10" s="16"/>
      <c r="AU10" s="16">
        <v>0.31011340886632799</v>
      </c>
      <c r="AV10" s="16">
        <v>0.25987615763549299</v>
      </c>
      <c r="AW10" s="16"/>
      <c r="AX10" s="16">
        <v>0.299879016057438</v>
      </c>
      <c r="AY10" s="16">
        <v>0.268000412855118</v>
      </c>
      <c r="AZ10" s="16"/>
      <c r="BA10" s="16">
        <v>0.31740256695692398</v>
      </c>
      <c r="BB10" s="16">
        <v>0.25017179597259498</v>
      </c>
      <c r="BC10" s="16"/>
      <c r="BD10" s="16">
        <v>0.29896986750841198</v>
      </c>
      <c r="BE10" s="16">
        <v>0.30607363030449702</v>
      </c>
    </row>
    <row r="11" spans="2:57" x14ac:dyDescent="0.35">
      <c r="B11" s="19" t="s">
        <v>110</v>
      </c>
      <c r="C11" s="20">
        <v>0.313170154234924</v>
      </c>
      <c r="D11" s="20">
        <v>0.271437766411813</v>
      </c>
      <c r="E11" s="20">
        <v>0.355752811435599</v>
      </c>
      <c r="F11" s="20"/>
      <c r="G11" s="20">
        <v>0.37549797210465002</v>
      </c>
      <c r="H11" s="20">
        <v>0.33840881522475003</v>
      </c>
      <c r="I11" s="20">
        <v>0.30246408591441198</v>
      </c>
      <c r="J11" s="20">
        <v>0.32381708625692501</v>
      </c>
      <c r="K11" s="20">
        <v>0.305872038762733</v>
      </c>
      <c r="L11" s="20">
        <v>0.26180807931998901</v>
      </c>
      <c r="M11" s="20"/>
      <c r="N11" s="20">
        <v>0.264870319328115</v>
      </c>
      <c r="O11" s="20">
        <v>0.27785749430458601</v>
      </c>
      <c r="P11" s="20">
        <v>0.339567125223243</v>
      </c>
      <c r="Q11" s="20">
        <v>0.33599218349794302</v>
      </c>
      <c r="R11" s="20"/>
      <c r="S11" s="20">
        <v>0.27393574010787902</v>
      </c>
      <c r="T11" s="20">
        <v>0.36663038970665202</v>
      </c>
      <c r="U11" s="20"/>
      <c r="V11" s="20">
        <v>0.44509590072967398</v>
      </c>
      <c r="W11" s="20">
        <v>0.27328875569804101</v>
      </c>
      <c r="X11" s="20">
        <v>0.25881780651359998</v>
      </c>
      <c r="Y11" s="20">
        <v>0.26540909648448102</v>
      </c>
      <c r="Z11" s="20"/>
      <c r="AA11" s="20">
        <v>0.39680591092443901</v>
      </c>
      <c r="AB11" s="20">
        <v>0.28525208555904402</v>
      </c>
      <c r="AC11" s="20">
        <v>0.32816789010671499</v>
      </c>
      <c r="AD11" s="20">
        <v>0.22155146206273499</v>
      </c>
      <c r="AE11" s="20">
        <v>0.26199316782313398</v>
      </c>
      <c r="AF11" s="20">
        <v>0.15364327618786999</v>
      </c>
      <c r="AG11" s="20"/>
      <c r="AH11" s="20">
        <v>0.19942253812462199</v>
      </c>
      <c r="AI11" s="20">
        <v>0.247997885158313</v>
      </c>
      <c r="AJ11" s="20"/>
      <c r="AK11" s="20">
        <v>0.21879315723866299</v>
      </c>
      <c r="AL11" s="20">
        <v>0.25394718233989899</v>
      </c>
      <c r="AM11" s="20"/>
      <c r="AN11" s="20">
        <v>0.151889949445286</v>
      </c>
      <c r="AO11" s="20">
        <v>0.25819039017571899</v>
      </c>
      <c r="AP11" s="20"/>
      <c r="AQ11" s="20">
        <v>0.13960327107217299</v>
      </c>
      <c r="AR11" s="20">
        <v>0.39941998235140702</v>
      </c>
      <c r="AS11" s="20">
        <v>0.19579936845312099</v>
      </c>
      <c r="AT11" s="20"/>
      <c r="AU11" s="20">
        <v>0.27835299117157503</v>
      </c>
      <c r="AV11" s="20">
        <v>0.34977703161471002</v>
      </c>
      <c r="AW11" s="20"/>
      <c r="AX11" s="20">
        <v>0.27944371701252002</v>
      </c>
      <c r="AY11" s="20">
        <v>0.36064926727466801</v>
      </c>
      <c r="AZ11" s="20"/>
      <c r="BA11" s="20">
        <v>0.227836095979918</v>
      </c>
      <c r="BB11" s="20">
        <v>0.25000152229167999</v>
      </c>
      <c r="BC11" s="20"/>
      <c r="BD11" s="20">
        <v>0.25373362896141299</v>
      </c>
      <c r="BE11" s="20">
        <v>0.22313479760296101</v>
      </c>
    </row>
    <row r="12" spans="2:57" x14ac:dyDescent="0.35">
      <c r="B12" s="21"/>
    </row>
    <row r="13" spans="2:57" x14ac:dyDescent="0.35">
      <c r="B13" t="s">
        <v>874</v>
      </c>
    </row>
    <row r="14" spans="2:57" x14ac:dyDescent="0.35">
      <c r="B14" t="s">
        <v>526</v>
      </c>
    </row>
    <row r="16" spans="2:57" x14ac:dyDescent="0.35">
      <c r="B16"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1-000000000000}">
  <dimension ref="B2:BE20"/>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756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91</v>
      </c>
      <c r="C9" s="16">
        <v>0.12857487744319501</v>
      </c>
      <c r="D9" s="16">
        <v>0.18700592752439199</v>
      </c>
      <c r="E9" s="16">
        <v>7.2861647459414994E-2</v>
      </c>
      <c r="F9" s="16"/>
      <c r="G9" s="16">
        <v>0.22130161770141599</v>
      </c>
      <c r="H9" s="16">
        <v>0.24433408476736601</v>
      </c>
      <c r="I9" s="16">
        <v>0.20646836467774299</v>
      </c>
      <c r="J9" s="16">
        <v>0.100867178897645</v>
      </c>
      <c r="K9" s="16">
        <v>3.7735729187040101E-2</v>
      </c>
      <c r="L9" s="16">
        <v>9.4582639554877806E-3</v>
      </c>
      <c r="M9" s="16"/>
      <c r="N9" s="16">
        <v>0.118648533117128</v>
      </c>
      <c r="O9" s="16">
        <v>8.0053450656303801E-2</v>
      </c>
      <c r="P9" s="16">
        <v>0.13053360842516101</v>
      </c>
      <c r="Q9" s="16">
        <v>0.17477800737170701</v>
      </c>
      <c r="R9" s="16"/>
      <c r="S9" s="16">
        <v>0.10600402576929201</v>
      </c>
      <c r="T9" s="16">
        <v>0.16393753961844101</v>
      </c>
      <c r="U9" s="16"/>
      <c r="V9" s="16">
        <v>0.104070338841366</v>
      </c>
      <c r="W9" s="16">
        <v>0.123162058170192</v>
      </c>
      <c r="X9" s="16">
        <v>0.146168818038584</v>
      </c>
      <c r="Y9" s="16">
        <v>0.19672777020078899</v>
      </c>
      <c r="Z9" s="16"/>
      <c r="AA9" s="16">
        <v>0.124043422706433</v>
      </c>
      <c r="AB9" s="16">
        <v>0.13225302863461499</v>
      </c>
      <c r="AC9" s="16">
        <v>5.6264062591512697E-2</v>
      </c>
      <c r="AD9" s="16">
        <v>0.13948501442900199</v>
      </c>
      <c r="AE9" s="16">
        <v>0.18891151109034701</v>
      </c>
      <c r="AF9" s="16">
        <v>0.142690164616677</v>
      </c>
      <c r="AG9" s="16"/>
      <c r="AH9" s="16">
        <v>0.15881707945547399</v>
      </c>
      <c r="AI9" s="16">
        <v>0.13660699687820499</v>
      </c>
      <c r="AJ9" s="16"/>
      <c r="AK9" s="16">
        <v>0.15965717969522</v>
      </c>
      <c r="AL9" s="16">
        <v>0.12937012364384501</v>
      </c>
      <c r="AM9" s="16"/>
      <c r="AN9" s="16">
        <v>0.16427949636893799</v>
      </c>
      <c r="AO9" s="16">
        <v>0.14610837129760701</v>
      </c>
      <c r="AP9" s="16"/>
      <c r="AQ9" s="16">
        <v>0.110256939271641</v>
      </c>
      <c r="AR9" s="16">
        <v>8.9618435967568896E-2</v>
      </c>
      <c r="AS9" s="16">
        <v>0.220265085390142</v>
      </c>
      <c r="AT9" s="16"/>
      <c r="AU9" s="16">
        <v>0.13797972539353001</v>
      </c>
      <c r="AV9" s="16">
        <v>0.11975079411145199</v>
      </c>
      <c r="AW9" s="16"/>
      <c r="AX9" s="16">
        <v>0.143302447784766</v>
      </c>
      <c r="AY9" s="16">
        <v>5.3206022799046897E-2</v>
      </c>
      <c r="AZ9" s="16"/>
      <c r="BA9" s="16">
        <v>0.191959940514456</v>
      </c>
      <c r="BB9" s="16">
        <v>0.222717293787523</v>
      </c>
      <c r="BC9" s="16"/>
      <c r="BD9" s="16">
        <v>0.166854156770811</v>
      </c>
      <c r="BE9" s="16">
        <v>0.13477390589808599</v>
      </c>
    </row>
    <row r="10" spans="2:57" x14ac:dyDescent="0.35">
      <c r="B10" s="19" t="s">
        <v>92</v>
      </c>
      <c r="C10" s="16">
        <v>0.290466493937513</v>
      </c>
      <c r="D10" s="16">
        <v>0.313248384771458</v>
      </c>
      <c r="E10" s="16">
        <v>0.26582788032353999</v>
      </c>
      <c r="F10" s="16"/>
      <c r="G10" s="16">
        <v>0.47374909496127898</v>
      </c>
      <c r="H10" s="16">
        <v>0.33574785948180003</v>
      </c>
      <c r="I10" s="16">
        <v>0.316067240857969</v>
      </c>
      <c r="J10" s="16">
        <v>0.27903885959525898</v>
      </c>
      <c r="K10" s="16">
        <v>0.29429142907084899</v>
      </c>
      <c r="L10" s="16">
        <v>0.13200019915497099</v>
      </c>
      <c r="M10" s="16"/>
      <c r="N10" s="16">
        <v>0.29165062091524402</v>
      </c>
      <c r="O10" s="16">
        <v>0.329495057229305</v>
      </c>
      <c r="P10" s="16">
        <v>0.28647499103358098</v>
      </c>
      <c r="Q10" s="16">
        <v>0.26203550522792901</v>
      </c>
      <c r="R10" s="16"/>
      <c r="S10" s="16">
        <v>0.28091009818926299</v>
      </c>
      <c r="T10" s="16">
        <v>0.30671723732587702</v>
      </c>
      <c r="U10" s="16"/>
      <c r="V10" s="16">
        <v>0.28124991626606199</v>
      </c>
      <c r="W10" s="16">
        <v>0.29741440045838802</v>
      </c>
      <c r="X10" s="16">
        <v>0.28728792581308998</v>
      </c>
      <c r="Y10" s="16">
        <v>0.30585687320995902</v>
      </c>
      <c r="Z10" s="16"/>
      <c r="AA10" s="16">
        <v>0.27925797235511901</v>
      </c>
      <c r="AB10" s="16">
        <v>0.26848527513522402</v>
      </c>
      <c r="AC10" s="16">
        <v>0.39266152463135601</v>
      </c>
      <c r="AD10" s="16">
        <v>0.31353506400817699</v>
      </c>
      <c r="AE10" s="16">
        <v>0.192914844438595</v>
      </c>
      <c r="AF10" s="16">
        <v>0.36090839992505303</v>
      </c>
      <c r="AG10" s="16"/>
      <c r="AH10" s="16">
        <v>0.29628175131789097</v>
      </c>
      <c r="AI10" s="16">
        <v>0.31062740176533299</v>
      </c>
      <c r="AJ10" s="16"/>
      <c r="AK10" s="16">
        <v>0.31492407790924998</v>
      </c>
      <c r="AL10" s="16">
        <v>0.31978202852998</v>
      </c>
      <c r="AM10" s="16"/>
      <c r="AN10" s="16">
        <v>0.30372622324022402</v>
      </c>
      <c r="AO10" s="16">
        <v>0.33640800178825098</v>
      </c>
      <c r="AP10" s="16"/>
      <c r="AQ10" s="16">
        <v>0.36318935467115998</v>
      </c>
      <c r="AR10" s="16">
        <v>0.25533425807497101</v>
      </c>
      <c r="AS10" s="16">
        <v>0.33009787437690502</v>
      </c>
      <c r="AT10" s="16"/>
      <c r="AU10" s="16">
        <v>0.25015055599258801</v>
      </c>
      <c r="AV10" s="16">
        <v>0.343003412024943</v>
      </c>
      <c r="AW10" s="16"/>
      <c r="AX10" s="16">
        <v>0.32526058391801599</v>
      </c>
      <c r="AY10" s="16">
        <v>0.11972187966827701</v>
      </c>
      <c r="AZ10" s="16"/>
      <c r="BA10" s="16">
        <v>0.41848525542507198</v>
      </c>
      <c r="BB10" s="16">
        <v>0.32391125342044103</v>
      </c>
      <c r="BC10" s="16"/>
      <c r="BD10" s="16">
        <v>0.33497787814975</v>
      </c>
      <c r="BE10" s="16">
        <v>0.30841296658723599</v>
      </c>
    </row>
    <row r="11" spans="2:57" x14ac:dyDescent="0.35">
      <c r="B11" s="19" t="s">
        <v>93</v>
      </c>
      <c r="C11" s="16">
        <v>0.29915297306148803</v>
      </c>
      <c r="D11" s="16">
        <v>0.26111145461840302</v>
      </c>
      <c r="E11" s="16">
        <v>0.335862381430867</v>
      </c>
      <c r="F11" s="16"/>
      <c r="G11" s="16">
        <v>0.13445009151217799</v>
      </c>
      <c r="H11" s="16">
        <v>0.20835109567964699</v>
      </c>
      <c r="I11" s="16">
        <v>0.31575347912275997</v>
      </c>
      <c r="J11" s="16">
        <v>0.33199660753663601</v>
      </c>
      <c r="K11" s="16">
        <v>0.398511431301175</v>
      </c>
      <c r="L11" s="16">
        <v>0.35502732731263398</v>
      </c>
      <c r="M11" s="16"/>
      <c r="N11" s="16">
        <v>0.25921372122519099</v>
      </c>
      <c r="O11" s="16">
        <v>0.35218743356056298</v>
      </c>
      <c r="P11" s="16">
        <v>0.306303632206543</v>
      </c>
      <c r="Q11" s="16">
        <v>0.26996604592050799</v>
      </c>
      <c r="R11" s="16"/>
      <c r="S11" s="16">
        <v>0.32490212301068599</v>
      </c>
      <c r="T11" s="16">
        <v>0.25998649730540502</v>
      </c>
      <c r="U11" s="16"/>
      <c r="V11" s="16">
        <v>0.25229559169312898</v>
      </c>
      <c r="W11" s="16">
        <v>0.30948098929572299</v>
      </c>
      <c r="X11" s="16">
        <v>0.33270286496095097</v>
      </c>
      <c r="Y11" s="16">
        <v>0.25115996827623899</v>
      </c>
      <c r="Z11" s="16"/>
      <c r="AA11" s="16">
        <v>0.247191050536825</v>
      </c>
      <c r="AB11" s="16">
        <v>0.30530445837183301</v>
      </c>
      <c r="AC11" s="16">
        <v>0.32218433139377201</v>
      </c>
      <c r="AD11" s="16">
        <v>0.31244439902693699</v>
      </c>
      <c r="AE11" s="16">
        <v>0.44550474948047297</v>
      </c>
      <c r="AF11" s="16">
        <v>0.32663181175261102</v>
      </c>
      <c r="AG11" s="16"/>
      <c r="AH11" s="16">
        <v>0.30364655326621398</v>
      </c>
      <c r="AI11" s="16">
        <v>0.30440770196020001</v>
      </c>
      <c r="AJ11" s="16"/>
      <c r="AK11" s="16">
        <v>0.28869572363399199</v>
      </c>
      <c r="AL11" s="16">
        <v>0.29661543244161398</v>
      </c>
      <c r="AM11" s="16"/>
      <c r="AN11" s="16">
        <v>0.29794782178586698</v>
      </c>
      <c r="AO11" s="16">
        <v>0.27810750421708802</v>
      </c>
      <c r="AP11" s="16"/>
      <c r="AQ11" s="16">
        <v>0.32219990525952402</v>
      </c>
      <c r="AR11" s="16">
        <v>0.349526647597447</v>
      </c>
      <c r="AS11" s="16">
        <v>0.227666495184392</v>
      </c>
      <c r="AT11" s="16"/>
      <c r="AU11" s="16">
        <v>0.32638338736661798</v>
      </c>
      <c r="AV11" s="16">
        <v>0.26974950378144702</v>
      </c>
      <c r="AW11" s="16"/>
      <c r="AX11" s="16">
        <v>0.300529056656273</v>
      </c>
      <c r="AY11" s="16">
        <v>0.36557795844089602</v>
      </c>
      <c r="AZ11" s="16"/>
      <c r="BA11" s="16">
        <v>0.27007283390984299</v>
      </c>
      <c r="BB11" s="16">
        <v>0.27281068762813698</v>
      </c>
      <c r="BC11" s="16"/>
      <c r="BD11" s="16">
        <v>0.29012267752385301</v>
      </c>
      <c r="BE11" s="16">
        <v>0.34178096019273801</v>
      </c>
    </row>
    <row r="12" spans="2:57" x14ac:dyDescent="0.35">
      <c r="B12" s="19" t="s">
        <v>94</v>
      </c>
      <c r="C12" s="16">
        <v>0.15892574308233601</v>
      </c>
      <c r="D12" s="16">
        <v>0.13985220603637999</v>
      </c>
      <c r="E12" s="16">
        <v>0.17854093164747201</v>
      </c>
      <c r="F12" s="16"/>
      <c r="G12" s="16">
        <v>2.95276134540935E-2</v>
      </c>
      <c r="H12" s="16">
        <v>9.0608975257407007E-2</v>
      </c>
      <c r="I12" s="16">
        <v>5.48339835804659E-2</v>
      </c>
      <c r="J12" s="16">
        <v>0.170150511578883</v>
      </c>
      <c r="K12" s="16">
        <v>0.19764197267386999</v>
      </c>
      <c r="L12" s="16">
        <v>0.33307307098191202</v>
      </c>
      <c r="M12" s="16"/>
      <c r="N12" s="16">
        <v>0.20786866437589399</v>
      </c>
      <c r="O12" s="16">
        <v>0.13936925013471599</v>
      </c>
      <c r="P12" s="16">
        <v>0.15052087794156399</v>
      </c>
      <c r="Q12" s="16">
        <v>0.15454050767976399</v>
      </c>
      <c r="R12" s="16"/>
      <c r="S12" s="16">
        <v>0.17585141272320401</v>
      </c>
      <c r="T12" s="16">
        <v>0.13495670557600101</v>
      </c>
      <c r="U12" s="16"/>
      <c r="V12" s="16">
        <v>0.15978808465681499</v>
      </c>
      <c r="W12" s="16">
        <v>0.15235549837215401</v>
      </c>
      <c r="X12" s="16">
        <v>0.16351838568594601</v>
      </c>
      <c r="Y12" s="16">
        <v>0.17912157296582301</v>
      </c>
      <c r="Z12" s="16"/>
      <c r="AA12" s="16">
        <v>0.164853434642283</v>
      </c>
      <c r="AB12" s="16">
        <v>0.171696918460678</v>
      </c>
      <c r="AC12" s="16">
        <v>0.11273783855826899</v>
      </c>
      <c r="AD12" s="16">
        <v>0.16262875158607101</v>
      </c>
      <c r="AE12" s="16">
        <v>0.14572936828801999</v>
      </c>
      <c r="AF12" s="16">
        <v>0.16976962370565901</v>
      </c>
      <c r="AG12" s="16"/>
      <c r="AH12" s="16">
        <v>0.163754686327893</v>
      </c>
      <c r="AI12" s="16">
        <v>0.14975194370362599</v>
      </c>
      <c r="AJ12" s="16"/>
      <c r="AK12" s="16">
        <v>0.14257931665888501</v>
      </c>
      <c r="AL12" s="16">
        <v>0.162000489098127</v>
      </c>
      <c r="AM12" s="16"/>
      <c r="AN12" s="16">
        <v>0.14863792089922701</v>
      </c>
      <c r="AO12" s="16">
        <v>0.14724087735459701</v>
      </c>
      <c r="AP12" s="16"/>
      <c r="AQ12" s="16">
        <v>0.14005675617005101</v>
      </c>
      <c r="AR12" s="16">
        <v>0.195525996469395</v>
      </c>
      <c r="AS12" s="16">
        <v>0.12689544625440399</v>
      </c>
      <c r="AT12" s="16"/>
      <c r="AU12" s="16">
        <v>0.187705512730512</v>
      </c>
      <c r="AV12" s="16">
        <v>0.12277563356119101</v>
      </c>
      <c r="AW12" s="16"/>
      <c r="AX12" s="16">
        <v>0.14068569091161701</v>
      </c>
      <c r="AY12" s="16">
        <v>0.31047639541156102</v>
      </c>
      <c r="AZ12" s="16"/>
      <c r="BA12" s="16">
        <v>7.4635375305449794E-2</v>
      </c>
      <c r="BB12" s="16">
        <v>0.13487144442934201</v>
      </c>
      <c r="BC12" s="16"/>
      <c r="BD12" s="16">
        <v>0.15494651308438701</v>
      </c>
      <c r="BE12" s="16">
        <v>0.152834017174834</v>
      </c>
    </row>
    <row r="13" spans="2:57" x14ac:dyDescent="0.35">
      <c r="B13" s="19" t="s">
        <v>89</v>
      </c>
      <c r="C13" s="22">
        <v>0.12287991247546701</v>
      </c>
      <c r="D13" s="22">
        <v>9.8782027049367796E-2</v>
      </c>
      <c r="E13" s="22">
        <v>0.146907159138706</v>
      </c>
      <c r="F13" s="22"/>
      <c r="G13" s="22">
        <v>0.14097158237103399</v>
      </c>
      <c r="H13" s="22">
        <v>0.12095798481378001</v>
      </c>
      <c r="I13" s="22">
        <v>0.106876931761062</v>
      </c>
      <c r="J13" s="22">
        <v>0.117946842391577</v>
      </c>
      <c r="K13" s="22">
        <v>7.1819437767065897E-2</v>
      </c>
      <c r="L13" s="22">
        <v>0.17044113859499499</v>
      </c>
      <c r="M13" s="22"/>
      <c r="N13" s="22">
        <v>0.122618460366543</v>
      </c>
      <c r="O13" s="22">
        <v>9.8894808419111802E-2</v>
      </c>
      <c r="P13" s="22">
        <v>0.12616689039315099</v>
      </c>
      <c r="Q13" s="22">
        <v>0.138679933800092</v>
      </c>
      <c r="R13" s="22"/>
      <c r="S13" s="22">
        <v>0.112332340307555</v>
      </c>
      <c r="T13" s="22">
        <v>0.13440202017427599</v>
      </c>
      <c r="U13" s="22"/>
      <c r="V13" s="22">
        <v>0.20259606854262799</v>
      </c>
      <c r="W13" s="22">
        <v>0.117587053703544</v>
      </c>
      <c r="X13" s="22">
        <v>7.0322005501428794E-2</v>
      </c>
      <c r="Y13" s="22">
        <v>6.7133815347190498E-2</v>
      </c>
      <c r="Z13" s="22"/>
      <c r="AA13" s="22">
        <v>0.18465411975933901</v>
      </c>
      <c r="AB13" s="22">
        <v>0.12226031939765</v>
      </c>
      <c r="AC13" s="22">
        <v>0.116152242825091</v>
      </c>
      <c r="AD13" s="22">
        <v>7.1906770949812904E-2</v>
      </c>
      <c r="AE13" s="22">
        <v>2.69395267025654E-2</v>
      </c>
      <c r="AF13" s="22">
        <v>0</v>
      </c>
      <c r="AG13" s="22"/>
      <c r="AH13" s="22">
        <v>7.7499929632528705E-2</v>
      </c>
      <c r="AI13" s="22">
        <v>9.8605955692635E-2</v>
      </c>
      <c r="AJ13" s="22"/>
      <c r="AK13" s="22">
        <v>9.4143702102652702E-2</v>
      </c>
      <c r="AL13" s="22">
        <v>9.2231926286434798E-2</v>
      </c>
      <c r="AM13" s="22"/>
      <c r="AN13" s="22">
        <v>8.5408537705743595E-2</v>
      </c>
      <c r="AO13" s="22">
        <v>9.2135245342457497E-2</v>
      </c>
      <c r="AP13" s="22"/>
      <c r="AQ13" s="22">
        <v>6.4297044627623007E-2</v>
      </c>
      <c r="AR13" s="22">
        <v>0.109994661890618</v>
      </c>
      <c r="AS13" s="22">
        <v>9.5075098794157403E-2</v>
      </c>
      <c r="AT13" s="22"/>
      <c r="AU13" s="22">
        <v>9.7780818516751605E-2</v>
      </c>
      <c r="AV13" s="22">
        <v>0.14472065652096699</v>
      </c>
      <c r="AW13" s="22"/>
      <c r="AX13" s="22">
        <v>9.0222220729328298E-2</v>
      </c>
      <c r="AY13" s="22">
        <v>0.151017743680219</v>
      </c>
      <c r="AZ13" s="22"/>
      <c r="BA13" s="22">
        <v>4.4846594845178799E-2</v>
      </c>
      <c r="BB13" s="22">
        <v>4.5689320734556199E-2</v>
      </c>
      <c r="BC13" s="22"/>
      <c r="BD13" s="22">
        <v>5.3098774471198498E-2</v>
      </c>
      <c r="BE13" s="22">
        <v>6.2198150147106702E-2</v>
      </c>
    </row>
    <row r="14" spans="2:57" x14ac:dyDescent="0.35">
      <c r="B14" s="19" t="s">
        <v>95</v>
      </c>
      <c r="C14" s="22">
        <v>0.41904137138070902</v>
      </c>
      <c r="D14" s="22">
        <v>0.50025431229585005</v>
      </c>
      <c r="E14" s="22">
        <v>0.33868952778295502</v>
      </c>
      <c r="F14" s="22"/>
      <c r="G14" s="22">
        <v>0.69505071266269502</v>
      </c>
      <c r="H14" s="22">
        <v>0.58008194424916604</v>
      </c>
      <c r="I14" s="22">
        <v>0.52253560553571199</v>
      </c>
      <c r="J14" s="22">
        <v>0.379906038492904</v>
      </c>
      <c r="K14" s="22">
        <v>0.33202715825788898</v>
      </c>
      <c r="L14" s="22">
        <v>0.14145846311045901</v>
      </c>
      <c r="M14" s="22"/>
      <c r="N14" s="22">
        <v>0.41029915403237199</v>
      </c>
      <c r="O14" s="22">
        <v>0.40954850788560898</v>
      </c>
      <c r="P14" s="22">
        <v>0.41700859945874202</v>
      </c>
      <c r="Q14" s="22">
        <v>0.43681351259963602</v>
      </c>
      <c r="R14" s="22"/>
      <c r="S14" s="22">
        <v>0.38691412395855601</v>
      </c>
      <c r="T14" s="22">
        <v>0.47065477694431801</v>
      </c>
      <c r="U14" s="22"/>
      <c r="V14" s="22">
        <v>0.38532025510742801</v>
      </c>
      <c r="W14" s="22">
        <v>0.42057645862857901</v>
      </c>
      <c r="X14" s="22">
        <v>0.43345674385167399</v>
      </c>
      <c r="Y14" s="22">
        <v>0.50258464341074804</v>
      </c>
      <c r="Z14" s="22"/>
      <c r="AA14" s="22">
        <v>0.40330139506155299</v>
      </c>
      <c r="AB14" s="22">
        <v>0.40073830376983999</v>
      </c>
      <c r="AC14" s="22">
        <v>0.44892558722286802</v>
      </c>
      <c r="AD14" s="22">
        <v>0.45302007843717901</v>
      </c>
      <c r="AE14" s="22">
        <v>0.38182635552894201</v>
      </c>
      <c r="AF14" s="22">
        <v>0.50359856454173002</v>
      </c>
      <c r="AG14" s="22"/>
      <c r="AH14" s="22">
        <v>0.45509883077336399</v>
      </c>
      <c r="AI14" s="22">
        <v>0.44723439864353798</v>
      </c>
      <c r="AJ14" s="22"/>
      <c r="AK14" s="22">
        <v>0.47458125760447001</v>
      </c>
      <c r="AL14" s="22">
        <v>0.44915215217382498</v>
      </c>
      <c r="AM14" s="22"/>
      <c r="AN14" s="22">
        <v>0.46800571960916298</v>
      </c>
      <c r="AO14" s="22">
        <v>0.48251637308585799</v>
      </c>
      <c r="AP14" s="22"/>
      <c r="AQ14" s="22">
        <v>0.47344629394280202</v>
      </c>
      <c r="AR14" s="22">
        <v>0.34495269404253998</v>
      </c>
      <c r="AS14" s="22">
        <v>0.55036295976704697</v>
      </c>
      <c r="AT14" s="22"/>
      <c r="AU14" s="22">
        <v>0.38813028138611799</v>
      </c>
      <c r="AV14" s="22">
        <v>0.46275420613639501</v>
      </c>
      <c r="AW14" s="22"/>
      <c r="AX14" s="22">
        <v>0.46856303170278202</v>
      </c>
      <c r="AY14" s="22">
        <v>0.17292790246732401</v>
      </c>
      <c r="AZ14" s="22"/>
      <c r="BA14" s="22">
        <v>0.61044519593952795</v>
      </c>
      <c r="BB14" s="22">
        <v>0.54662854720796406</v>
      </c>
      <c r="BC14" s="22"/>
      <c r="BD14" s="22">
        <v>0.50183203492056105</v>
      </c>
      <c r="BE14" s="22">
        <v>0.44318687248532201</v>
      </c>
    </row>
    <row r="15" spans="2:57" x14ac:dyDescent="0.35">
      <c r="B15" s="19" t="s">
        <v>96</v>
      </c>
      <c r="C15" s="23">
        <v>-0.29616145890524098</v>
      </c>
      <c r="D15" s="23">
        <v>-0.40147228524648199</v>
      </c>
      <c r="E15" s="23">
        <v>-0.191782368644249</v>
      </c>
      <c r="F15" s="23"/>
      <c r="G15" s="23">
        <v>-0.554079130291661</v>
      </c>
      <c r="H15" s="23">
        <v>-0.45912395943538697</v>
      </c>
      <c r="I15" s="23">
        <v>-0.41565867377464999</v>
      </c>
      <c r="J15" s="23">
        <v>-0.26195919610132701</v>
      </c>
      <c r="K15" s="23">
        <v>-0.26020772049082302</v>
      </c>
      <c r="L15" s="23">
        <v>2.89826754845358E-2</v>
      </c>
      <c r="M15" s="23"/>
      <c r="N15" s="23">
        <v>-0.28768069366582799</v>
      </c>
      <c r="O15" s="23">
        <v>-0.31065369946649701</v>
      </c>
      <c r="P15" s="23">
        <v>-0.29084170906559098</v>
      </c>
      <c r="Q15" s="23">
        <v>-0.298133578799545</v>
      </c>
      <c r="R15" s="23"/>
      <c r="S15" s="23">
        <v>-0.274581783651001</v>
      </c>
      <c r="T15" s="23">
        <v>-0.33625275677004302</v>
      </c>
      <c r="U15" s="23"/>
      <c r="V15" s="23">
        <v>-0.1827241865648</v>
      </c>
      <c r="W15" s="23">
        <v>-0.30298940492503501</v>
      </c>
      <c r="X15" s="23">
        <v>-0.36313473835024501</v>
      </c>
      <c r="Y15" s="23">
        <v>-0.435450828063558</v>
      </c>
      <c r="Z15" s="23"/>
      <c r="AA15" s="23">
        <v>-0.21864727530221401</v>
      </c>
      <c r="AB15" s="23">
        <v>-0.27847798437219001</v>
      </c>
      <c r="AC15" s="23">
        <v>-0.332773344397777</v>
      </c>
      <c r="AD15" s="23">
        <v>-0.38111330748736599</v>
      </c>
      <c r="AE15" s="23">
        <v>-0.35488682882637601</v>
      </c>
      <c r="AF15" s="23">
        <v>-0.50359856454173002</v>
      </c>
      <c r="AG15" s="23"/>
      <c r="AH15" s="23">
        <v>-0.377598901140835</v>
      </c>
      <c r="AI15" s="23">
        <v>-0.34862844295090301</v>
      </c>
      <c r="AJ15" s="23"/>
      <c r="AK15" s="23">
        <v>-0.38043755550181801</v>
      </c>
      <c r="AL15" s="23">
        <v>-0.35692022588738997</v>
      </c>
      <c r="AM15" s="23"/>
      <c r="AN15" s="23">
        <v>-0.38259718190341901</v>
      </c>
      <c r="AO15" s="23">
        <v>-0.390381127743401</v>
      </c>
      <c r="AP15" s="23"/>
      <c r="AQ15" s="23">
        <v>-0.40914924931517899</v>
      </c>
      <c r="AR15" s="23">
        <v>-0.23495803215192201</v>
      </c>
      <c r="AS15" s="23">
        <v>-0.45528786097288898</v>
      </c>
      <c r="AT15" s="23"/>
      <c r="AU15" s="23">
        <v>-0.29034946286936703</v>
      </c>
      <c r="AV15" s="23">
        <v>-0.31803354961542801</v>
      </c>
      <c r="AW15" s="23"/>
      <c r="AX15" s="23">
        <v>-0.37834081097345401</v>
      </c>
      <c r="AY15" s="23">
        <v>-2.19101587871048E-2</v>
      </c>
      <c r="AZ15" s="23"/>
      <c r="BA15" s="23">
        <v>-0.56559860109434901</v>
      </c>
      <c r="BB15" s="23">
        <v>-0.50093922647340805</v>
      </c>
      <c r="BC15" s="23"/>
      <c r="BD15" s="23">
        <v>-0.44873326044936301</v>
      </c>
      <c r="BE15" s="23">
        <v>-0.38098872233821501</v>
      </c>
    </row>
    <row r="16" spans="2:57" x14ac:dyDescent="0.35">
      <c r="B16" s="21"/>
    </row>
    <row r="17" spans="2:2" x14ac:dyDescent="0.35">
      <c r="B17" t="s">
        <v>874</v>
      </c>
    </row>
    <row r="18" spans="2:2" x14ac:dyDescent="0.35">
      <c r="B18" t="s">
        <v>526</v>
      </c>
    </row>
    <row r="20" spans="2:2" x14ac:dyDescent="0.35">
      <c r="B20"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1-000000000000}">
  <dimension ref="B2:BE16"/>
  <sheetViews>
    <sheetView showGridLines="0" topLeftCell="A4"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757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758</v>
      </c>
      <c r="C9" s="16">
        <v>0.26550451214167498</v>
      </c>
      <c r="D9" s="16">
        <v>0.308191426523863</v>
      </c>
      <c r="E9" s="16">
        <v>0.22538508316622799</v>
      </c>
      <c r="F9" s="16"/>
      <c r="G9" s="16">
        <v>0.43565877917318901</v>
      </c>
      <c r="H9" s="16">
        <v>0.420129173625374</v>
      </c>
      <c r="I9" s="16">
        <v>0.33034345196648701</v>
      </c>
      <c r="J9" s="16">
        <v>0.22392929503265399</v>
      </c>
      <c r="K9" s="16">
        <v>0.182294862541484</v>
      </c>
      <c r="L9" s="16">
        <v>8.3363079271251805E-2</v>
      </c>
      <c r="M9" s="16"/>
      <c r="N9" s="16">
        <v>0.26816461811741499</v>
      </c>
      <c r="O9" s="16">
        <v>0.26389383514534198</v>
      </c>
      <c r="P9" s="16">
        <v>0.248358997560888</v>
      </c>
      <c r="Q9" s="16">
        <v>0.29255033044588002</v>
      </c>
      <c r="R9" s="16"/>
      <c r="S9" s="16">
        <v>0.228395573865358</v>
      </c>
      <c r="T9" s="16">
        <v>0.32310687302929197</v>
      </c>
      <c r="U9" s="16"/>
      <c r="V9" s="16">
        <v>0.276423380258353</v>
      </c>
      <c r="W9" s="16">
        <v>0.226361225190049</v>
      </c>
      <c r="X9" s="16">
        <v>0.29312721976473699</v>
      </c>
      <c r="Y9" s="16">
        <v>0.35039202097107103</v>
      </c>
      <c r="Z9" s="16"/>
      <c r="AA9" s="16">
        <v>0.233088689797807</v>
      </c>
      <c r="AB9" s="16">
        <v>0.23303106601867299</v>
      </c>
      <c r="AC9" s="16">
        <v>0.33936902152717502</v>
      </c>
      <c r="AD9" s="16">
        <v>0.28495614750923298</v>
      </c>
      <c r="AE9" s="16">
        <v>0.30375324977990398</v>
      </c>
      <c r="AF9" s="16">
        <v>0.38298156927506</v>
      </c>
      <c r="AG9" s="16"/>
      <c r="AH9" s="16">
        <v>0.281499574609204</v>
      </c>
      <c r="AI9" s="16">
        <v>0.21341762401707901</v>
      </c>
      <c r="AJ9" s="16"/>
      <c r="AK9" s="16">
        <v>0.30632061907784403</v>
      </c>
      <c r="AL9" s="16">
        <v>0.22508999797240001</v>
      </c>
      <c r="AM9" s="16"/>
      <c r="AN9" s="16">
        <v>0.294845401370745</v>
      </c>
      <c r="AO9" s="16">
        <v>0.258149617032987</v>
      </c>
      <c r="AP9" s="16"/>
      <c r="AQ9" s="16">
        <v>0.29281416188514497</v>
      </c>
      <c r="AR9" s="16">
        <v>0.24346075497425501</v>
      </c>
      <c r="AS9" s="16">
        <v>0.31056264004463902</v>
      </c>
      <c r="AT9" s="16"/>
      <c r="AU9" s="16">
        <v>0.25353613739567699</v>
      </c>
      <c r="AV9" s="16">
        <v>0.27660942541578698</v>
      </c>
      <c r="AW9" s="16"/>
      <c r="AX9" s="16">
        <v>0.29609502247224201</v>
      </c>
      <c r="AY9" s="16">
        <v>0.128912004896924</v>
      </c>
      <c r="AZ9" s="16"/>
      <c r="BA9" s="16">
        <v>0.39531432551854001</v>
      </c>
      <c r="BB9" s="16">
        <v>0.451648288277403</v>
      </c>
      <c r="BC9" s="16"/>
      <c r="BD9" s="16">
        <v>0.28193135041169998</v>
      </c>
      <c r="BE9" s="16">
        <v>0.33710195434765899</v>
      </c>
    </row>
    <row r="10" spans="2:57" x14ac:dyDescent="0.35">
      <c r="B10" s="19" t="s">
        <v>759</v>
      </c>
      <c r="C10" s="16">
        <v>0.46697223025204099</v>
      </c>
      <c r="D10" s="16">
        <v>0.44048026304075899</v>
      </c>
      <c r="E10" s="16">
        <v>0.49269515693636101</v>
      </c>
      <c r="F10" s="16"/>
      <c r="G10" s="16">
        <v>0.34140504085200402</v>
      </c>
      <c r="H10" s="16">
        <v>0.42882579346614702</v>
      </c>
      <c r="I10" s="16">
        <v>0.45941386827709502</v>
      </c>
      <c r="J10" s="16">
        <v>0.51935127546930704</v>
      </c>
      <c r="K10" s="16">
        <v>0.49859136406545701</v>
      </c>
      <c r="L10" s="16">
        <v>0.51313218925824899</v>
      </c>
      <c r="M10" s="16"/>
      <c r="N10" s="16">
        <v>0.460050720287492</v>
      </c>
      <c r="O10" s="16">
        <v>0.44810023857623399</v>
      </c>
      <c r="P10" s="16">
        <v>0.47245373276144098</v>
      </c>
      <c r="Q10" s="16">
        <v>0.47954523464286097</v>
      </c>
      <c r="R10" s="16"/>
      <c r="S10" s="16">
        <v>0.48574856722573301</v>
      </c>
      <c r="T10" s="16">
        <v>0.43663119611825102</v>
      </c>
      <c r="U10" s="16"/>
      <c r="V10" s="16">
        <v>0.42771034073014302</v>
      </c>
      <c r="W10" s="16">
        <v>0.51260180739412997</v>
      </c>
      <c r="X10" s="16">
        <v>0.45432387462572399</v>
      </c>
      <c r="Y10" s="16">
        <v>0.38764102440255899</v>
      </c>
      <c r="Z10" s="16"/>
      <c r="AA10" s="16">
        <v>0.47886181407225198</v>
      </c>
      <c r="AB10" s="16">
        <v>0.48042314438080103</v>
      </c>
      <c r="AC10" s="16">
        <v>0.38703255586567897</v>
      </c>
      <c r="AD10" s="16">
        <v>0.49025655217554098</v>
      </c>
      <c r="AE10" s="16">
        <v>0.45413734703118103</v>
      </c>
      <c r="AF10" s="16">
        <v>0.36918677945034201</v>
      </c>
      <c r="AG10" s="16"/>
      <c r="AH10" s="16">
        <v>0.46556779716080798</v>
      </c>
      <c r="AI10" s="16">
        <v>0.53008682534832097</v>
      </c>
      <c r="AJ10" s="16"/>
      <c r="AK10" s="16">
        <v>0.45680726583509801</v>
      </c>
      <c r="AL10" s="16">
        <v>0.51915472517564598</v>
      </c>
      <c r="AM10" s="16"/>
      <c r="AN10" s="16">
        <v>0.46538898348017499</v>
      </c>
      <c r="AO10" s="16">
        <v>0.50580954345763596</v>
      </c>
      <c r="AP10" s="16"/>
      <c r="AQ10" s="16">
        <v>0.47226683435274902</v>
      </c>
      <c r="AR10" s="16">
        <v>0.48074648981850099</v>
      </c>
      <c r="AS10" s="16">
        <v>0.46694360920058697</v>
      </c>
      <c r="AT10" s="16"/>
      <c r="AU10" s="16">
        <v>0.47702997923996798</v>
      </c>
      <c r="AV10" s="16">
        <v>0.46329427364099102</v>
      </c>
      <c r="AW10" s="16"/>
      <c r="AX10" s="16">
        <v>0.477940254139395</v>
      </c>
      <c r="AY10" s="16">
        <v>0.48979683965587401</v>
      </c>
      <c r="AZ10" s="16"/>
      <c r="BA10" s="16">
        <v>0.421146146943986</v>
      </c>
      <c r="BB10" s="16">
        <v>0.40196133639369802</v>
      </c>
      <c r="BC10" s="16"/>
      <c r="BD10" s="16">
        <v>0.51221363682738297</v>
      </c>
      <c r="BE10" s="16">
        <v>0.46063945358494901</v>
      </c>
    </row>
    <row r="11" spans="2:57" x14ac:dyDescent="0.35">
      <c r="B11" s="19" t="s">
        <v>110</v>
      </c>
      <c r="C11" s="20">
        <v>0.26752325760628398</v>
      </c>
      <c r="D11" s="20">
        <v>0.25132831043537801</v>
      </c>
      <c r="E11" s="20">
        <v>0.28191975989741103</v>
      </c>
      <c r="F11" s="20"/>
      <c r="G11" s="20">
        <v>0.222936179974806</v>
      </c>
      <c r="H11" s="20">
        <v>0.15104503290847801</v>
      </c>
      <c r="I11" s="20">
        <v>0.210242679756418</v>
      </c>
      <c r="J11" s="20">
        <v>0.256719429498038</v>
      </c>
      <c r="K11" s="20">
        <v>0.31911377339305902</v>
      </c>
      <c r="L11" s="20">
        <v>0.40350473147049998</v>
      </c>
      <c r="M11" s="20"/>
      <c r="N11" s="20">
        <v>0.27178466159509301</v>
      </c>
      <c r="O11" s="20">
        <v>0.28800592627842397</v>
      </c>
      <c r="P11" s="20">
        <v>0.27918726967767099</v>
      </c>
      <c r="Q11" s="20">
        <v>0.227904434911259</v>
      </c>
      <c r="R11" s="20"/>
      <c r="S11" s="20">
        <v>0.28585585890890902</v>
      </c>
      <c r="T11" s="20">
        <v>0.24026193085245701</v>
      </c>
      <c r="U11" s="20"/>
      <c r="V11" s="20">
        <v>0.29586627901150397</v>
      </c>
      <c r="W11" s="20">
        <v>0.261036967415821</v>
      </c>
      <c r="X11" s="20">
        <v>0.25254890560953802</v>
      </c>
      <c r="Y11" s="20">
        <v>0.26196695462636999</v>
      </c>
      <c r="Z11" s="20"/>
      <c r="AA11" s="20">
        <v>0.28804949612994102</v>
      </c>
      <c r="AB11" s="20">
        <v>0.28654578960052601</v>
      </c>
      <c r="AC11" s="20">
        <v>0.27359842260714601</v>
      </c>
      <c r="AD11" s="20">
        <v>0.22478730031522601</v>
      </c>
      <c r="AE11" s="20">
        <v>0.242109403188914</v>
      </c>
      <c r="AF11" s="20">
        <v>0.247831651274598</v>
      </c>
      <c r="AG11" s="20"/>
      <c r="AH11" s="20">
        <v>0.25293262822998802</v>
      </c>
      <c r="AI11" s="20">
        <v>0.2564955506346</v>
      </c>
      <c r="AJ11" s="20"/>
      <c r="AK11" s="20">
        <v>0.23687211508705799</v>
      </c>
      <c r="AL11" s="20">
        <v>0.25575527685195398</v>
      </c>
      <c r="AM11" s="20"/>
      <c r="AN11" s="20">
        <v>0.23976561514908001</v>
      </c>
      <c r="AO11" s="20">
        <v>0.23604083950937799</v>
      </c>
      <c r="AP11" s="20"/>
      <c r="AQ11" s="20">
        <v>0.234919003762106</v>
      </c>
      <c r="AR11" s="20">
        <v>0.275792755207244</v>
      </c>
      <c r="AS11" s="20">
        <v>0.22249375075477401</v>
      </c>
      <c r="AT11" s="20"/>
      <c r="AU11" s="20">
        <v>0.26943388336435498</v>
      </c>
      <c r="AV11" s="20">
        <v>0.260096300943222</v>
      </c>
      <c r="AW11" s="20"/>
      <c r="AX11" s="20">
        <v>0.22596472338836299</v>
      </c>
      <c r="AY11" s="20">
        <v>0.38129115544720199</v>
      </c>
      <c r="AZ11" s="20"/>
      <c r="BA11" s="20">
        <v>0.18353952753747399</v>
      </c>
      <c r="BB11" s="20">
        <v>0.14639037532889901</v>
      </c>
      <c r="BC11" s="20"/>
      <c r="BD11" s="20">
        <v>0.205855012760917</v>
      </c>
      <c r="BE11" s="20">
        <v>0.20225859206739299</v>
      </c>
    </row>
    <row r="12" spans="2:57" x14ac:dyDescent="0.35">
      <c r="B12" s="21"/>
    </row>
    <row r="13" spans="2:57" x14ac:dyDescent="0.35">
      <c r="B13" t="s">
        <v>874</v>
      </c>
    </row>
    <row r="14" spans="2:57" x14ac:dyDescent="0.35">
      <c r="B14" t="s">
        <v>526</v>
      </c>
    </row>
    <row r="16" spans="2:57" x14ac:dyDescent="0.35">
      <c r="B16"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1-000000000000}">
  <dimension ref="B2:H19"/>
  <sheetViews>
    <sheetView showGridLines="0" topLeftCell="A4"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2" t="s">
        <v>929</v>
      </c>
      <c r="E2" s="27"/>
      <c r="F2" s="27"/>
      <c r="G2" s="27"/>
      <c r="H2" s="27"/>
    </row>
    <row r="6" spans="2:8" ht="50" customHeight="1" x14ac:dyDescent="0.35">
      <c r="B6" s="24"/>
      <c r="C6" s="24" t="s">
        <v>930</v>
      </c>
      <c r="D6" s="24" t="s">
        <v>931</v>
      </c>
      <c r="E6" s="24" t="s">
        <v>932</v>
      </c>
      <c r="F6" s="24" t="s">
        <v>933</v>
      </c>
      <c r="G6" s="24" t="s">
        <v>934</v>
      </c>
    </row>
    <row r="7" spans="2:8" x14ac:dyDescent="0.35">
      <c r="B7" s="19" t="s">
        <v>748</v>
      </c>
      <c r="C7" s="16">
        <v>0.40521956529484598</v>
      </c>
      <c r="D7" s="16">
        <v>0.44552443451222001</v>
      </c>
      <c r="E7" s="16">
        <v>0.28511762061844398</v>
      </c>
      <c r="F7" s="16">
        <v>0.32350308220290602</v>
      </c>
      <c r="G7" s="16">
        <v>0.43232025552667702</v>
      </c>
    </row>
    <row r="8" spans="2:8" x14ac:dyDescent="0.35">
      <c r="B8" s="19" t="s">
        <v>749</v>
      </c>
      <c r="C8" s="16">
        <v>0.299311336345775</v>
      </c>
      <c r="D8" s="16">
        <v>0.30258752637689101</v>
      </c>
      <c r="E8" s="16">
        <v>0.33499593443138598</v>
      </c>
      <c r="F8" s="16">
        <v>0.33574268685411202</v>
      </c>
      <c r="G8" s="16">
        <v>0.29376023046170502</v>
      </c>
    </row>
    <row r="9" spans="2:8" ht="29" customHeight="1" x14ac:dyDescent="0.35">
      <c r="B9" s="19" t="s">
        <v>750</v>
      </c>
      <c r="C9" s="16">
        <v>0.140303398243349</v>
      </c>
      <c r="D9" s="16">
        <v>0.109135351906732</v>
      </c>
      <c r="E9" s="16">
        <v>0.19290875414988701</v>
      </c>
      <c r="F9" s="16">
        <v>0.18634792820699</v>
      </c>
      <c r="G9" s="16">
        <v>0.122883048753758</v>
      </c>
    </row>
    <row r="10" spans="2:8" x14ac:dyDescent="0.35">
      <c r="B10" s="19" t="s">
        <v>751</v>
      </c>
      <c r="C10" s="16">
        <v>3.3664040579075898E-2</v>
      </c>
      <c r="D10" s="16">
        <v>3.2166711844547197E-2</v>
      </c>
      <c r="E10" s="16">
        <v>5.4649572174475101E-2</v>
      </c>
      <c r="F10" s="16">
        <v>3.9571311258120599E-2</v>
      </c>
      <c r="G10" s="16">
        <v>3.9391010561045103E-2</v>
      </c>
    </row>
    <row r="11" spans="2:8" x14ac:dyDescent="0.35">
      <c r="B11" s="19" t="s">
        <v>752</v>
      </c>
      <c r="C11" s="16">
        <v>4.0145225847056099E-2</v>
      </c>
      <c r="D11" s="16">
        <v>4.0952556519128498E-2</v>
      </c>
      <c r="E11" s="16">
        <v>5.8706717549457797E-2</v>
      </c>
      <c r="F11" s="16">
        <v>3.8296596976163701E-2</v>
      </c>
      <c r="G11" s="16">
        <v>3.6016576880234297E-2</v>
      </c>
    </row>
    <row r="12" spans="2:8" x14ac:dyDescent="0.35">
      <c r="B12" s="19" t="s">
        <v>110</v>
      </c>
      <c r="C12" s="16">
        <v>8.1356433689898297E-2</v>
      </c>
      <c r="D12" s="16">
        <v>6.9633418840480799E-2</v>
      </c>
      <c r="E12" s="16">
        <v>7.3621401076351095E-2</v>
      </c>
      <c r="F12" s="16">
        <v>7.6538394501707602E-2</v>
      </c>
      <c r="G12" s="16">
        <v>7.5628877816581203E-2</v>
      </c>
    </row>
    <row r="13" spans="2:8" x14ac:dyDescent="0.35">
      <c r="B13" s="21"/>
      <c r="C13" s="21"/>
      <c r="D13" s="21"/>
      <c r="E13" s="21"/>
      <c r="F13" s="21"/>
      <c r="G13" s="21"/>
    </row>
    <row r="14" spans="2:8" x14ac:dyDescent="0.35">
      <c r="B14" t="s">
        <v>874</v>
      </c>
    </row>
    <row r="15" spans="2:8" x14ac:dyDescent="0.35">
      <c r="B15" t="s">
        <v>526</v>
      </c>
    </row>
    <row r="19" spans="2:2" x14ac:dyDescent="0.35">
      <c r="B19" s="6" t="str">
        <f>HYPERLINK("#'B- 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2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1-000000000000}">
  <dimension ref="B2:BE19"/>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760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748</v>
      </c>
      <c r="C9" s="16">
        <v>0.40521956529484598</v>
      </c>
      <c r="D9" s="16">
        <v>0.411603664618158</v>
      </c>
      <c r="E9" s="16">
        <v>0.401509705681456</v>
      </c>
      <c r="F9" s="16"/>
      <c r="G9" s="16">
        <v>0.24899847490020199</v>
      </c>
      <c r="H9" s="16">
        <v>0.37317916178829702</v>
      </c>
      <c r="I9" s="16">
        <v>0.365458791000421</v>
      </c>
      <c r="J9" s="16">
        <v>0.41248957219683602</v>
      </c>
      <c r="K9" s="16">
        <v>0.45477742585150399</v>
      </c>
      <c r="L9" s="16">
        <v>0.50885601395591196</v>
      </c>
      <c r="M9" s="16"/>
      <c r="N9" s="16">
        <v>0.50478742100275598</v>
      </c>
      <c r="O9" s="16">
        <v>0.35843817090966301</v>
      </c>
      <c r="P9" s="16">
        <v>0.39808511149543602</v>
      </c>
      <c r="Q9" s="16">
        <v>0.38638750530935001</v>
      </c>
      <c r="R9" s="16"/>
      <c r="S9" s="16">
        <v>0.42786499787719401</v>
      </c>
      <c r="T9" s="16">
        <v>0.375073171964732</v>
      </c>
      <c r="U9" s="16"/>
      <c r="V9" s="16">
        <v>0.33262711108487703</v>
      </c>
      <c r="W9" s="16">
        <v>0.39017205279683398</v>
      </c>
      <c r="X9" s="16">
        <v>0.47493403309066201</v>
      </c>
      <c r="Y9" s="16">
        <v>0.47732854205540598</v>
      </c>
      <c r="Z9" s="16"/>
      <c r="AA9" s="16">
        <v>0.32682518446928799</v>
      </c>
      <c r="AB9" s="16">
        <v>0.41971830562513102</v>
      </c>
      <c r="AC9" s="16">
        <v>0.51966634216279595</v>
      </c>
      <c r="AD9" s="16">
        <v>0.42648802509322697</v>
      </c>
      <c r="AE9" s="16">
        <v>0.48668401607162398</v>
      </c>
      <c r="AF9" s="16">
        <v>0.56226810972700003</v>
      </c>
      <c r="AG9" s="16"/>
      <c r="AH9" s="16">
        <v>0.45290092473279497</v>
      </c>
      <c r="AI9" s="16">
        <v>0.45223784732029598</v>
      </c>
      <c r="AJ9" s="16"/>
      <c r="AK9" s="16">
        <v>0.42150563363500898</v>
      </c>
      <c r="AL9" s="16">
        <v>0.47706846258643798</v>
      </c>
      <c r="AM9" s="16"/>
      <c r="AN9" s="16">
        <v>0.42828076656081798</v>
      </c>
      <c r="AO9" s="16">
        <v>0.45990417553650997</v>
      </c>
      <c r="AP9" s="16"/>
      <c r="AQ9" s="16">
        <v>0.44712321350888101</v>
      </c>
      <c r="AR9" s="16">
        <v>0.36213449135887799</v>
      </c>
      <c r="AS9" s="16">
        <v>0.48700262970653002</v>
      </c>
      <c r="AT9" s="16"/>
      <c r="AU9" s="16">
        <v>0.44941194769216603</v>
      </c>
      <c r="AV9" s="16">
        <v>0.36027893293678898</v>
      </c>
      <c r="AW9" s="16"/>
      <c r="AX9" s="16">
        <v>0.42949321400297102</v>
      </c>
      <c r="AY9" s="16">
        <v>0.33497619589383998</v>
      </c>
      <c r="AZ9" s="16"/>
      <c r="BA9" s="16">
        <v>0.44506626650518299</v>
      </c>
      <c r="BB9" s="16">
        <v>0.573026313277199</v>
      </c>
      <c r="BC9" s="16"/>
      <c r="BD9" s="16">
        <v>0.42317511209661202</v>
      </c>
      <c r="BE9" s="16">
        <v>0.45199631127084799</v>
      </c>
    </row>
    <row r="10" spans="2:57" x14ac:dyDescent="0.35">
      <c r="B10" s="19" t="s">
        <v>749</v>
      </c>
      <c r="C10" s="16">
        <v>0.299311336345775</v>
      </c>
      <c r="D10" s="16">
        <v>0.303048214135343</v>
      </c>
      <c r="E10" s="16">
        <v>0.29280655041925902</v>
      </c>
      <c r="F10" s="16"/>
      <c r="G10" s="16">
        <v>0.29917774523867602</v>
      </c>
      <c r="H10" s="16">
        <v>0.31766671799393698</v>
      </c>
      <c r="I10" s="16">
        <v>0.25284577952015502</v>
      </c>
      <c r="J10" s="16">
        <v>0.29711106861609299</v>
      </c>
      <c r="K10" s="16">
        <v>0.35407200471299199</v>
      </c>
      <c r="L10" s="16">
        <v>0.27835575408739099</v>
      </c>
      <c r="M10" s="16"/>
      <c r="N10" s="16">
        <v>0.213839419840816</v>
      </c>
      <c r="O10" s="16">
        <v>0.34043565755688199</v>
      </c>
      <c r="P10" s="16">
        <v>0.32222584622772099</v>
      </c>
      <c r="Q10" s="16">
        <v>0.28766612179791401</v>
      </c>
      <c r="R10" s="16"/>
      <c r="S10" s="16">
        <v>0.301800691301228</v>
      </c>
      <c r="T10" s="16">
        <v>0.297462835857843</v>
      </c>
      <c r="U10" s="16"/>
      <c r="V10" s="16">
        <v>0.27781528276955297</v>
      </c>
      <c r="W10" s="16">
        <v>0.31955898285706102</v>
      </c>
      <c r="X10" s="16">
        <v>0.30323733302269901</v>
      </c>
      <c r="Y10" s="16">
        <v>0.22207754102845501</v>
      </c>
      <c r="Z10" s="16"/>
      <c r="AA10" s="16">
        <v>0.27517944382694198</v>
      </c>
      <c r="AB10" s="16">
        <v>0.35930506648418498</v>
      </c>
      <c r="AC10" s="16">
        <v>0.23658845555404501</v>
      </c>
      <c r="AD10" s="16">
        <v>0.31908016223115099</v>
      </c>
      <c r="AE10" s="16">
        <v>0.30242994189007499</v>
      </c>
      <c r="AF10" s="16">
        <v>0.30900305032460801</v>
      </c>
      <c r="AG10" s="16"/>
      <c r="AH10" s="16">
        <v>0.31633859878686899</v>
      </c>
      <c r="AI10" s="16">
        <v>0.291767212074513</v>
      </c>
      <c r="AJ10" s="16"/>
      <c r="AK10" s="16">
        <v>0.334996985535713</v>
      </c>
      <c r="AL10" s="16">
        <v>0.26974835179162898</v>
      </c>
      <c r="AM10" s="16"/>
      <c r="AN10" s="16">
        <v>0.34498546672695501</v>
      </c>
      <c r="AO10" s="16">
        <v>0.26363871408596801</v>
      </c>
      <c r="AP10" s="16"/>
      <c r="AQ10" s="16">
        <v>0.36674306707557502</v>
      </c>
      <c r="AR10" s="16">
        <v>0.28432837304030101</v>
      </c>
      <c r="AS10" s="16">
        <v>0.284865231215718</v>
      </c>
      <c r="AT10" s="16"/>
      <c r="AU10" s="16">
        <v>0.29214512402374099</v>
      </c>
      <c r="AV10" s="16">
        <v>0.31040237741382298</v>
      </c>
      <c r="AW10" s="16"/>
      <c r="AX10" s="16">
        <v>0.305448549930458</v>
      </c>
      <c r="AY10" s="16">
        <v>0.32827900144822703</v>
      </c>
      <c r="AZ10" s="16"/>
      <c r="BA10" s="16">
        <v>0.33353908125954301</v>
      </c>
      <c r="BB10" s="16">
        <v>0.23599983915095299</v>
      </c>
      <c r="BC10" s="16"/>
      <c r="BD10" s="16">
        <v>0.32420997292459502</v>
      </c>
      <c r="BE10" s="16">
        <v>0.32002860765246099</v>
      </c>
    </row>
    <row r="11" spans="2:57" ht="29" customHeight="1" x14ac:dyDescent="0.35">
      <c r="B11" s="19" t="s">
        <v>750</v>
      </c>
      <c r="C11" s="16">
        <v>0.140303398243349</v>
      </c>
      <c r="D11" s="16">
        <v>0.13780413240700701</v>
      </c>
      <c r="E11" s="16">
        <v>0.14403142513391501</v>
      </c>
      <c r="F11" s="16"/>
      <c r="G11" s="16">
        <v>0.238276061367523</v>
      </c>
      <c r="H11" s="16">
        <v>0.11845575920394801</v>
      </c>
      <c r="I11" s="16">
        <v>0.17376531895884001</v>
      </c>
      <c r="J11" s="16">
        <v>0.144824825495739</v>
      </c>
      <c r="K11" s="16">
        <v>9.3447840476062097E-2</v>
      </c>
      <c r="L11" s="16">
        <v>0.109693245127938</v>
      </c>
      <c r="M11" s="16"/>
      <c r="N11" s="16">
        <v>0.13584030075116299</v>
      </c>
      <c r="O11" s="16">
        <v>0.17264093315836701</v>
      </c>
      <c r="P11" s="16">
        <v>0.118526368563972</v>
      </c>
      <c r="Q11" s="16">
        <v>0.150299161804515</v>
      </c>
      <c r="R11" s="16"/>
      <c r="S11" s="16">
        <v>0.12352326877854899</v>
      </c>
      <c r="T11" s="16">
        <v>0.16376489460058399</v>
      </c>
      <c r="U11" s="16"/>
      <c r="V11" s="16">
        <v>0.154713755856179</v>
      </c>
      <c r="W11" s="16">
        <v>0.133086147273932</v>
      </c>
      <c r="X11" s="16">
        <v>0.13707109748188201</v>
      </c>
      <c r="Y11" s="16">
        <v>0.14120805206603201</v>
      </c>
      <c r="Z11" s="16"/>
      <c r="AA11" s="16">
        <v>0.176188833167539</v>
      </c>
      <c r="AB11" s="16">
        <v>0.107500369423952</v>
      </c>
      <c r="AC11" s="16">
        <v>0.124996678151663</v>
      </c>
      <c r="AD11" s="16">
        <v>0.14426661031233801</v>
      </c>
      <c r="AE11" s="16">
        <v>8.6254195450944995E-2</v>
      </c>
      <c r="AF11" s="16">
        <v>5.6952573709698202E-2</v>
      </c>
      <c r="AG11" s="16"/>
      <c r="AH11" s="16">
        <v>0.123810038304477</v>
      </c>
      <c r="AI11" s="16">
        <v>0.13122015488802199</v>
      </c>
      <c r="AJ11" s="16"/>
      <c r="AK11" s="16">
        <v>0.13087916698388199</v>
      </c>
      <c r="AL11" s="16">
        <v>0.14308057458807799</v>
      </c>
      <c r="AM11" s="16"/>
      <c r="AN11" s="16">
        <v>0.124267959016904</v>
      </c>
      <c r="AO11" s="16">
        <v>0.144593615048449</v>
      </c>
      <c r="AP11" s="16"/>
      <c r="AQ11" s="16">
        <v>9.0169160310480501E-2</v>
      </c>
      <c r="AR11" s="16">
        <v>0.179992960883784</v>
      </c>
      <c r="AS11" s="16">
        <v>0.11494558256845</v>
      </c>
      <c r="AT11" s="16"/>
      <c r="AU11" s="16">
        <v>0.134143956579792</v>
      </c>
      <c r="AV11" s="16">
        <v>0.14495826922250901</v>
      </c>
      <c r="AW11" s="16"/>
      <c r="AX11" s="16">
        <v>0.13959300720558401</v>
      </c>
      <c r="AY11" s="16">
        <v>0.12775685446285001</v>
      </c>
      <c r="AZ11" s="16"/>
      <c r="BA11" s="16">
        <v>0.10997250515376999</v>
      </c>
      <c r="BB11" s="16">
        <v>0.121102490921631</v>
      </c>
      <c r="BC11" s="16"/>
      <c r="BD11" s="16">
        <v>0.138767046723341</v>
      </c>
      <c r="BE11" s="16">
        <v>0.120608503910556</v>
      </c>
    </row>
    <row r="12" spans="2:57" x14ac:dyDescent="0.35">
      <c r="B12" s="19" t="s">
        <v>751</v>
      </c>
      <c r="C12" s="16">
        <v>3.3664040579075898E-2</v>
      </c>
      <c r="D12" s="16">
        <v>4.4615948031696703E-2</v>
      </c>
      <c r="E12" s="16">
        <v>2.36116160409196E-2</v>
      </c>
      <c r="F12" s="16"/>
      <c r="G12" s="16">
        <v>7.7777138983962504E-2</v>
      </c>
      <c r="H12" s="16">
        <v>1.69634605008149E-2</v>
      </c>
      <c r="I12" s="16">
        <v>6.7358080863235803E-2</v>
      </c>
      <c r="J12" s="16">
        <v>3.7418860440038601E-2</v>
      </c>
      <c r="K12" s="16">
        <v>8.3941282713514698E-3</v>
      </c>
      <c r="L12" s="16">
        <v>1.3237487262333701E-2</v>
      </c>
      <c r="M12" s="16"/>
      <c r="N12" s="16">
        <v>4.76421877339483E-2</v>
      </c>
      <c r="O12" s="16">
        <v>2.0195135655275101E-2</v>
      </c>
      <c r="P12" s="16">
        <v>2.09975948052037E-2</v>
      </c>
      <c r="Q12" s="16">
        <v>5.5769203554836701E-2</v>
      </c>
      <c r="R12" s="16"/>
      <c r="S12" s="16">
        <v>3.6523221687295597E-2</v>
      </c>
      <c r="T12" s="16">
        <v>2.63051561787894E-2</v>
      </c>
      <c r="U12" s="16"/>
      <c r="V12" s="16">
        <v>2.8169409660325301E-2</v>
      </c>
      <c r="W12" s="16">
        <v>5.1889296877198197E-2</v>
      </c>
      <c r="X12" s="16">
        <v>1.4259409617683299E-2</v>
      </c>
      <c r="Y12" s="16">
        <v>4.1620762484000401E-2</v>
      </c>
      <c r="Z12" s="16"/>
      <c r="AA12" s="16">
        <v>4.1555853046674203E-2</v>
      </c>
      <c r="AB12" s="16">
        <v>2.6063523928001299E-2</v>
      </c>
      <c r="AC12" s="16">
        <v>3.07302459763849E-2</v>
      </c>
      <c r="AD12" s="16">
        <v>1.82491177160321E-2</v>
      </c>
      <c r="AE12" s="16">
        <v>5.5567600688867798E-2</v>
      </c>
      <c r="AF12" s="16">
        <v>2.9975051072885998E-2</v>
      </c>
      <c r="AG12" s="16"/>
      <c r="AH12" s="16">
        <v>3.3330320714566902E-2</v>
      </c>
      <c r="AI12" s="16">
        <v>3.6380971800912203E-2</v>
      </c>
      <c r="AJ12" s="16"/>
      <c r="AK12" s="16">
        <v>4.0867081032392102E-2</v>
      </c>
      <c r="AL12" s="16">
        <v>1.8215485665551999E-2</v>
      </c>
      <c r="AM12" s="16"/>
      <c r="AN12" s="16">
        <v>3.31830244327391E-2</v>
      </c>
      <c r="AO12" s="16">
        <v>3.7592672588837098E-2</v>
      </c>
      <c r="AP12" s="16"/>
      <c r="AQ12" s="16">
        <v>3.8473141497158997E-2</v>
      </c>
      <c r="AR12" s="16">
        <v>3.1304198283841303E-2</v>
      </c>
      <c r="AS12" s="16">
        <v>3.99718865611602E-2</v>
      </c>
      <c r="AT12" s="16"/>
      <c r="AU12" s="16">
        <v>3.3410322919173299E-2</v>
      </c>
      <c r="AV12" s="16">
        <v>3.4551118598445001E-2</v>
      </c>
      <c r="AW12" s="16"/>
      <c r="AX12" s="16">
        <v>3.3656210311505202E-2</v>
      </c>
      <c r="AY12" s="16">
        <v>4.4126960948629099E-2</v>
      </c>
      <c r="AZ12" s="16"/>
      <c r="BA12" s="16">
        <v>5.02527141620853E-2</v>
      </c>
      <c r="BB12" s="16">
        <v>1.51496479895803E-2</v>
      </c>
      <c r="BC12" s="16"/>
      <c r="BD12" s="16">
        <v>3.7630129766199498E-2</v>
      </c>
      <c r="BE12" s="16">
        <v>3.8467098217860603E-2</v>
      </c>
    </row>
    <row r="13" spans="2:57" x14ac:dyDescent="0.35">
      <c r="B13" s="19" t="s">
        <v>752</v>
      </c>
      <c r="C13" s="16">
        <v>4.0145225847056099E-2</v>
      </c>
      <c r="D13" s="16">
        <v>4.5748834478466997E-2</v>
      </c>
      <c r="E13" s="16">
        <v>3.5223952766839699E-2</v>
      </c>
      <c r="F13" s="16"/>
      <c r="G13" s="16">
        <v>2.64286909321623E-2</v>
      </c>
      <c r="H13" s="16">
        <v>3.2040256363680401E-2</v>
      </c>
      <c r="I13" s="16">
        <v>7.1006145204784002E-2</v>
      </c>
      <c r="J13" s="16">
        <v>4.9027322059607199E-2</v>
      </c>
      <c r="K13" s="16">
        <v>4.1410992366522702E-2</v>
      </c>
      <c r="L13" s="16">
        <v>2.3301546117134E-2</v>
      </c>
      <c r="M13" s="16"/>
      <c r="N13" s="16">
        <v>2.9311432686966801E-2</v>
      </c>
      <c r="O13" s="16">
        <v>3.5655902781770998E-2</v>
      </c>
      <c r="P13" s="16">
        <v>4.9219553004090803E-2</v>
      </c>
      <c r="Q13" s="16">
        <v>3.7209872398510202E-2</v>
      </c>
      <c r="R13" s="16"/>
      <c r="S13" s="16">
        <v>3.4219562497979403E-2</v>
      </c>
      <c r="T13" s="16">
        <v>4.9492989468856503E-2</v>
      </c>
      <c r="U13" s="16"/>
      <c r="V13" s="16">
        <v>4.43848959883466E-2</v>
      </c>
      <c r="W13" s="16">
        <v>4.1743978462223101E-2</v>
      </c>
      <c r="X13" s="16">
        <v>3.4898214452558002E-2</v>
      </c>
      <c r="Y13" s="16">
        <v>3.7803363204288502E-2</v>
      </c>
      <c r="Z13" s="16"/>
      <c r="AA13" s="16">
        <v>3.5538991895364198E-2</v>
      </c>
      <c r="AB13" s="16">
        <v>3.1844910746343102E-2</v>
      </c>
      <c r="AC13" s="16">
        <v>4.0151682045018802E-2</v>
      </c>
      <c r="AD13" s="16">
        <v>5.8050785023027199E-2</v>
      </c>
      <c r="AE13" s="16">
        <v>4.15349257620614E-2</v>
      </c>
      <c r="AF13" s="16">
        <v>1.8719738671135099E-2</v>
      </c>
      <c r="AG13" s="16"/>
      <c r="AH13" s="16">
        <v>3.4505114456379903E-2</v>
      </c>
      <c r="AI13" s="16">
        <v>2.9169458854310399E-2</v>
      </c>
      <c r="AJ13" s="16"/>
      <c r="AK13" s="16">
        <v>3.6435362066029701E-2</v>
      </c>
      <c r="AL13" s="16">
        <v>2.3890262430638999E-2</v>
      </c>
      <c r="AM13" s="16"/>
      <c r="AN13" s="16">
        <v>3.5487146730115798E-2</v>
      </c>
      <c r="AO13" s="16">
        <v>2.8931470476295101E-2</v>
      </c>
      <c r="AP13" s="16"/>
      <c r="AQ13" s="16">
        <v>2.1864745439237401E-2</v>
      </c>
      <c r="AR13" s="16">
        <v>5.8096367645985497E-2</v>
      </c>
      <c r="AS13" s="16">
        <v>2.3807813066039001E-2</v>
      </c>
      <c r="AT13" s="16"/>
      <c r="AU13" s="16">
        <v>4.3626246885764899E-2</v>
      </c>
      <c r="AV13" s="16">
        <v>3.6749048077724597E-2</v>
      </c>
      <c r="AW13" s="16"/>
      <c r="AX13" s="16">
        <v>3.9234190375160599E-2</v>
      </c>
      <c r="AY13" s="16">
        <v>4.9072671173157903E-2</v>
      </c>
      <c r="AZ13" s="16"/>
      <c r="BA13" s="16">
        <v>4.2560264333781503E-2</v>
      </c>
      <c r="BB13" s="16">
        <v>4.2070593247394997E-2</v>
      </c>
      <c r="BC13" s="16"/>
      <c r="BD13" s="16">
        <v>5.2310529871080799E-2</v>
      </c>
      <c r="BE13" s="16">
        <v>1.9454395067889398E-2</v>
      </c>
    </row>
    <row r="14" spans="2:57" x14ac:dyDescent="0.35">
      <c r="B14" s="19" t="s">
        <v>110</v>
      </c>
      <c r="C14" s="20">
        <v>8.1356433689898297E-2</v>
      </c>
      <c r="D14" s="20">
        <v>5.7179206329327402E-2</v>
      </c>
      <c r="E14" s="20">
        <v>0.10281674995761</v>
      </c>
      <c r="F14" s="20"/>
      <c r="G14" s="20">
        <v>0.109341888577473</v>
      </c>
      <c r="H14" s="20">
        <v>0.14169464414932301</v>
      </c>
      <c r="I14" s="20">
        <v>6.9565884452564203E-2</v>
      </c>
      <c r="J14" s="20">
        <v>5.9128351191685601E-2</v>
      </c>
      <c r="K14" s="20">
        <v>4.7897608321568301E-2</v>
      </c>
      <c r="L14" s="20">
        <v>6.6555953449291896E-2</v>
      </c>
      <c r="M14" s="20"/>
      <c r="N14" s="20">
        <v>6.8579237984349797E-2</v>
      </c>
      <c r="O14" s="20">
        <v>7.2634199938042404E-2</v>
      </c>
      <c r="P14" s="20">
        <v>9.0945525903575797E-2</v>
      </c>
      <c r="Q14" s="20">
        <v>8.2668135134874601E-2</v>
      </c>
      <c r="R14" s="20"/>
      <c r="S14" s="20">
        <v>7.6068257857754201E-2</v>
      </c>
      <c r="T14" s="20">
        <v>8.7900951929195406E-2</v>
      </c>
      <c r="U14" s="20"/>
      <c r="V14" s="20">
        <v>0.16228954464071901</v>
      </c>
      <c r="W14" s="20">
        <v>6.3549541732752193E-2</v>
      </c>
      <c r="X14" s="20">
        <v>3.55999123345161E-2</v>
      </c>
      <c r="Y14" s="20">
        <v>7.9961739161818507E-2</v>
      </c>
      <c r="Z14" s="20"/>
      <c r="AA14" s="20">
        <v>0.144711693594193</v>
      </c>
      <c r="AB14" s="20">
        <v>5.5567823792387901E-2</v>
      </c>
      <c r="AC14" s="20">
        <v>4.7866596110092197E-2</v>
      </c>
      <c r="AD14" s="20">
        <v>3.3865299624225298E-2</v>
      </c>
      <c r="AE14" s="20">
        <v>2.7529320136426401E-2</v>
      </c>
      <c r="AF14" s="20">
        <v>2.3081476494672799E-2</v>
      </c>
      <c r="AG14" s="20"/>
      <c r="AH14" s="20">
        <v>3.9115003004911997E-2</v>
      </c>
      <c r="AI14" s="20">
        <v>5.9224355061946399E-2</v>
      </c>
      <c r="AJ14" s="20"/>
      <c r="AK14" s="20">
        <v>3.5315770746974097E-2</v>
      </c>
      <c r="AL14" s="20">
        <v>6.7996862937664104E-2</v>
      </c>
      <c r="AM14" s="20"/>
      <c r="AN14" s="20">
        <v>3.3795636532468198E-2</v>
      </c>
      <c r="AO14" s="20">
        <v>6.5339352263940706E-2</v>
      </c>
      <c r="AP14" s="20"/>
      <c r="AQ14" s="20">
        <v>3.5626672168666398E-2</v>
      </c>
      <c r="AR14" s="20">
        <v>8.4143608787209806E-2</v>
      </c>
      <c r="AS14" s="20">
        <v>4.9406856882102203E-2</v>
      </c>
      <c r="AT14" s="20"/>
      <c r="AU14" s="20">
        <v>4.7262401899364002E-2</v>
      </c>
      <c r="AV14" s="20">
        <v>0.11306025375070899</v>
      </c>
      <c r="AW14" s="20"/>
      <c r="AX14" s="20">
        <v>5.2574828174321797E-2</v>
      </c>
      <c r="AY14" s="20">
        <v>0.115788316073295</v>
      </c>
      <c r="AZ14" s="20"/>
      <c r="BA14" s="20">
        <v>1.8609168585637499E-2</v>
      </c>
      <c r="BB14" s="20">
        <v>1.26511154132419E-2</v>
      </c>
      <c r="BC14" s="20"/>
      <c r="BD14" s="20">
        <v>2.3907208618171201E-2</v>
      </c>
      <c r="BE14" s="20">
        <v>4.9445083880384898E-2</v>
      </c>
    </row>
    <row r="15" spans="2:57" x14ac:dyDescent="0.35">
      <c r="B15" s="21"/>
    </row>
    <row r="16" spans="2:57" x14ac:dyDescent="0.35">
      <c r="B16" t="s">
        <v>874</v>
      </c>
    </row>
    <row r="17" spans="2:2" x14ac:dyDescent="0.35">
      <c r="B17" t="s">
        <v>526</v>
      </c>
    </row>
    <row r="19" spans="2:2" x14ac:dyDescent="0.35">
      <c r="B19"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1-000000000000}">
  <dimension ref="B2:BE19"/>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761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748</v>
      </c>
      <c r="C9" s="16">
        <v>0.44552443451222001</v>
      </c>
      <c r="D9" s="16">
        <v>0.44077435233534201</v>
      </c>
      <c r="E9" s="16">
        <v>0.44824796100033298</v>
      </c>
      <c r="F9" s="16"/>
      <c r="G9" s="16">
        <v>0.314256261720264</v>
      </c>
      <c r="H9" s="16">
        <v>0.40424164373051302</v>
      </c>
      <c r="I9" s="16">
        <v>0.39742524272436802</v>
      </c>
      <c r="J9" s="16">
        <v>0.430634430954078</v>
      </c>
      <c r="K9" s="16">
        <v>0.54234409057935096</v>
      </c>
      <c r="L9" s="16">
        <v>0.52846124615175405</v>
      </c>
      <c r="M9" s="16"/>
      <c r="N9" s="16">
        <v>0.481678390569866</v>
      </c>
      <c r="O9" s="16">
        <v>0.418527013145648</v>
      </c>
      <c r="P9" s="16">
        <v>0.45807247209024399</v>
      </c>
      <c r="Q9" s="16">
        <v>0.42308950206597401</v>
      </c>
      <c r="R9" s="16"/>
      <c r="S9" s="16">
        <v>0.455160044853748</v>
      </c>
      <c r="T9" s="16">
        <v>0.43542357187984099</v>
      </c>
      <c r="U9" s="16"/>
      <c r="V9" s="16">
        <v>0.42612174866647001</v>
      </c>
      <c r="W9" s="16">
        <v>0.41800512432937897</v>
      </c>
      <c r="X9" s="16">
        <v>0.49886835857082401</v>
      </c>
      <c r="Y9" s="16">
        <v>0.42895754354483401</v>
      </c>
      <c r="Z9" s="16"/>
      <c r="AA9" s="16">
        <v>0.38305492239635403</v>
      </c>
      <c r="AB9" s="16">
        <v>0.43933353025517202</v>
      </c>
      <c r="AC9" s="16">
        <v>0.556246088674065</v>
      </c>
      <c r="AD9" s="16">
        <v>0.44833482214832099</v>
      </c>
      <c r="AE9" s="16">
        <v>0.56323263500723197</v>
      </c>
      <c r="AF9" s="16">
        <v>0.55500664687450796</v>
      </c>
      <c r="AG9" s="16"/>
      <c r="AH9" s="16">
        <v>0.467525491496523</v>
      </c>
      <c r="AI9" s="16">
        <v>0.48183818187102101</v>
      </c>
      <c r="AJ9" s="16"/>
      <c r="AK9" s="16">
        <v>0.46132895216887099</v>
      </c>
      <c r="AL9" s="16">
        <v>0.47057211309577102</v>
      </c>
      <c r="AM9" s="16"/>
      <c r="AN9" s="16">
        <v>0.457786724203743</v>
      </c>
      <c r="AO9" s="16">
        <v>0.46877377444686802</v>
      </c>
      <c r="AP9" s="16"/>
      <c r="AQ9" s="16">
        <v>0.48146419219608</v>
      </c>
      <c r="AR9" s="16">
        <v>0.41737935597737003</v>
      </c>
      <c r="AS9" s="16">
        <v>0.493109808745057</v>
      </c>
      <c r="AT9" s="16"/>
      <c r="AU9" s="16">
        <v>0.48554632494050398</v>
      </c>
      <c r="AV9" s="16">
        <v>0.40114944222677501</v>
      </c>
      <c r="AW9" s="16"/>
      <c r="AX9" s="16">
        <v>0.46683601003838299</v>
      </c>
      <c r="AY9" s="16">
        <v>0.42138874331022402</v>
      </c>
      <c r="AZ9" s="16"/>
      <c r="BA9" s="16">
        <v>0.43953731909713201</v>
      </c>
      <c r="BB9" s="16">
        <v>0.52049232381208399</v>
      </c>
      <c r="BC9" s="16"/>
      <c r="BD9" s="16">
        <v>0.46587022858034299</v>
      </c>
      <c r="BE9" s="16">
        <v>0.49235270626343203</v>
      </c>
    </row>
    <row r="10" spans="2:57" x14ac:dyDescent="0.35">
      <c r="B10" s="19" t="s">
        <v>749</v>
      </c>
      <c r="C10" s="16">
        <v>0.30258752637689101</v>
      </c>
      <c r="D10" s="16">
        <v>0.33514701786099599</v>
      </c>
      <c r="E10" s="16">
        <v>0.27106937752472099</v>
      </c>
      <c r="F10" s="16"/>
      <c r="G10" s="16">
        <v>0.31453736072052402</v>
      </c>
      <c r="H10" s="16">
        <v>0.231083701484607</v>
      </c>
      <c r="I10" s="16">
        <v>0.29441942848061298</v>
      </c>
      <c r="J10" s="16">
        <v>0.35445821962493701</v>
      </c>
      <c r="K10" s="16">
        <v>0.33993629793677999</v>
      </c>
      <c r="L10" s="16">
        <v>0.29369726078279901</v>
      </c>
      <c r="M10" s="16"/>
      <c r="N10" s="16">
        <v>0.30004785611316798</v>
      </c>
      <c r="O10" s="16">
        <v>0.33195828684301198</v>
      </c>
      <c r="P10" s="16">
        <v>0.28861457391565298</v>
      </c>
      <c r="Q10" s="16">
        <v>0.30125957420882699</v>
      </c>
      <c r="R10" s="16"/>
      <c r="S10" s="16">
        <v>0.32226745500389098</v>
      </c>
      <c r="T10" s="16">
        <v>0.27154116349998703</v>
      </c>
      <c r="U10" s="16"/>
      <c r="V10" s="16">
        <v>0.23287081799444101</v>
      </c>
      <c r="W10" s="16">
        <v>0.325065066808432</v>
      </c>
      <c r="X10" s="16">
        <v>0.33304395026079298</v>
      </c>
      <c r="Y10" s="16">
        <v>0.303746278385364</v>
      </c>
      <c r="Z10" s="16"/>
      <c r="AA10" s="16">
        <v>0.275285563288859</v>
      </c>
      <c r="AB10" s="16">
        <v>0.33098322400647001</v>
      </c>
      <c r="AC10" s="16">
        <v>0.25282199195496202</v>
      </c>
      <c r="AD10" s="16">
        <v>0.34606186838650599</v>
      </c>
      <c r="AE10" s="16">
        <v>0.31519214641287002</v>
      </c>
      <c r="AF10" s="16">
        <v>0.303324112669563</v>
      </c>
      <c r="AG10" s="16"/>
      <c r="AH10" s="16">
        <v>0.32974434213342702</v>
      </c>
      <c r="AI10" s="16">
        <v>0.30721411742706001</v>
      </c>
      <c r="AJ10" s="16"/>
      <c r="AK10" s="16">
        <v>0.30730633192939999</v>
      </c>
      <c r="AL10" s="16">
        <v>0.30314979617700499</v>
      </c>
      <c r="AM10" s="16"/>
      <c r="AN10" s="16">
        <v>0.323792126969771</v>
      </c>
      <c r="AO10" s="16">
        <v>0.31895135828461602</v>
      </c>
      <c r="AP10" s="16"/>
      <c r="AQ10" s="16">
        <v>0.361046417395818</v>
      </c>
      <c r="AR10" s="16">
        <v>0.312975496315333</v>
      </c>
      <c r="AS10" s="16">
        <v>0.26385494552038902</v>
      </c>
      <c r="AT10" s="16"/>
      <c r="AU10" s="16">
        <v>0.309382068421861</v>
      </c>
      <c r="AV10" s="16">
        <v>0.29730121712015101</v>
      </c>
      <c r="AW10" s="16"/>
      <c r="AX10" s="16">
        <v>0.30694431897075902</v>
      </c>
      <c r="AY10" s="16">
        <v>0.32256347800109197</v>
      </c>
      <c r="AZ10" s="16"/>
      <c r="BA10" s="16">
        <v>0.34944090799481597</v>
      </c>
      <c r="BB10" s="16">
        <v>0.28143946106891199</v>
      </c>
      <c r="BC10" s="16"/>
      <c r="BD10" s="16">
        <v>0.31028103939504897</v>
      </c>
      <c r="BE10" s="16">
        <v>0.34502178540815198</v>
      </c>
    </row>
    <row r="11" spans="2:57" ht="29" customHeight="1" x14ac:dyDescent="0.35">
      <c r="B11" s="19" t="s">
        <v>750</v>
      </c>
      <c r="C11" s="16">
        <v>0.109135351906732</v>
      </c>
      <c r="D11" s="16">
        <v>9.9716527509205302E-2</v>
      </c>
      <c r="E11" s="16">
        <v>0.11911871117807001</v>
      </c>
      <c r="F11" s="16"/>
      <c r="G11" s="16">
        <v>0.19542527679188801</v>
      </c>
      <c r="H11" s="16">
        <v>0.13291096592248999</v>
      </c>
      <c r="I11" s="16">
        <v>0.120104158853993</v>
      </c>
      <c r="J11" s="16">
        <v>0.10509447655446499</v>
      </c>
      <c r="K11" s="16">
        <v>4.4979351378092697E-2</v>
      </c>
      <c r="L11" s="16">
        <v>8.4309622561278705E-2</v>
      </c>
      <c r="M11" s="16"/>
      <c r="N11" s="16">
        <v>0.100799857463479</v>
      </c>
      <c r="O11" s="16">
        <v>0.12822679129483</v>
      </c>
      <c r="P11" s="16">
        <v>8.9772782341562302E-2</v>
      </c>
      <c r="Q11" s="16">
        <v>0.12955441467973899</v>
      </c>
      <c r="R11" s="16"/>
      <c r="S11" s="16">
        <v>8.3947085968522905E-2</v>
      </c>
      <c r="T11" s="16">
        <v>0.14825590964395999</v>
      </c>
      <c r="U11" s="16"/>
      <c r="V11" s="16">
        <v>9.9463159488346303E-2</v>
      </c>
      <c r="W11" s="16">
        <v>0.13456015732794599</v>
      </c>
      <c r="X11" s="16">
        <v>8.2849641771420998E-2</v>
      </c>
      <c r="Y11" s="16">
        <v>0.126505515707242</v>
      </c>
      <c r="Z11" s="16"/>
      <c r="AA11" s="16">
        <v>0.127449425439389</v>
      </c>
      <c r="AB11" s="16">
        <v>0.114216226499888</v>
      </c>
      <c r="AC11" s="16">
        <v>0.113367557226143</v>
      </c>
      <c r="AD11" s="16">
        <v>0.103657587893909</v>
      </c>
      <c r="AE11" s="16">
        <v>4.1500934429705497E-2</v>
      </c>
      <c r="AF11" s="16">
        <v>7.0309343095420196E-2</v>
      </c>
      <c r="AG11" s="16"/>
      <c r="AH11" s="16">
        <v>9.7060004748551504E-2</v>
      </c>
      <c r="AI11" s="16">
        <v>9.7091962334334495E-2</v>
      </c>
      <c r="AJ11" s="16"/>
      <c r="AK11" s="16">
        <v>0.11941475974924499</v>
      </c>
      <c r="AL11" s="16">
        <v>0.10294836752532199</v>
      </c>
      <c r="AM11" s="16"/>
      <c r="AN11" s="16">
        <v>0.107252108496788</v>
      </c>
      <c r="AO11" s="16">
        <v>9.6005499778408401E-2</v>
      </c>
      <c r="AP11" s="16"/>
      <c r="AQ11" s="16">
        <v>6.8849308036017298E-2</v>
      </c>
      <c r="AR11" s="16">
        <v>0.12859499456040599</v>
      </c>
      <c r="AS11" s="16">
        <v>0.11740434745808701</v>
      </c>
      <c r="AT11" s="16"/>
      <c r="AU11" s="16">
        <v>9.8591075042645998E-2</v>
      </c>
      <c r="AV11" s="16">
        <v>0.123455621447456</v>
      </c>
      <c r="AW11" s="16"/>
      <c r="AX11" s="16">
        <v>0.112143446244462</v>
      </c>
      <c r="AY11" s="16">
        <v>7.51027179804101E-2</v>
      </c>
      <c r="AZ11" s="16"/>
      <c r="BA11" s="16">
        <v>0.104086821758927</v>
      </c>
      <c r="BB11" s="16">
        <v>0.136802783035956</v>
      </c>
      <c r="BC11" s="16"/>
      <c r="BD11" s="16">
        <v>0.106936699306813</v>
      </c>
      <c r="BE11" s="16">
        <v>8.7206029380694994E-2</v>
      </c>
    </row>
    <row r="12" spans="2:57" x14ac:dyDescent="0.35">
      <c r="B12" s="19" t="s">
        <v>751</v>
      </c>
      <c r="C12" s="16">
        <v>3.2166711844547197E-2</v>
      </c>
      <c r="D12" s="16">
        <v>3.9589825511434598E-2</v>
      </c>
      <c r="E12" s="16">
        <v>2.5443859885690801E-2</v>
      </c>
      <c r="F12" s="16"/>
      <c r="G12" s="16">
        <v>4.4001576633276099E-2</v>
      </c>
      <c r="H12" s="16">
        <v>5.6658296910023297E-2</v>
      </c>
      <c r="I12" s="16">
        <v>6.0420631574071897E-2</v>
      </c>
      <c r="J12" s="16">
        <v>3.5904970676704902E-2</v>
      </c>
      <c r="K12" s="16">
        <v>6.7210238397919899E-3</v>
      </c>
      <c r="L12" s="16">
        <v>0</v>
      </c>
      <c r="M12" s="16"/>
      <c r="N12" s="16">
        <v>2.81800685492129E-2</v>
      </c>
      <c r="O12" s="16">
        <v>3.6312390810158399E-2</v>
      </c>
      <c r="P12" s="16">
        <v>2.87570433051887E-2</v>
      </c>
      <c r="Q12" s="16">
        <v>3.6876898987210902E-2</v>
      </c>
      <c r="R12" s="16"/>
      <c r="S12" s="16">
        <v>3.5855149067248702E-2</v>
      </c>
      <c r="T12" s="16">
        <v>2.6918764333189901E-2</v>
      </c>
      <c r="U12" s="16"/>
      <c r="V12" s="16">
        <v>4.3213169352122598E-2</v>
      </c>
      <c r="W12" s="16">
        <v>2.2353114019412101E-2</v>
      </c>
      <c r="X12" s="16">
        <v>3.5026386016300801E-2</v>
      </c>
      <c r="Y12" s="16">
        <v>3.3129337960184503E-2</v>
      </c>
      <c r="Z12" s="16"/>
      <c r="AA12" s="16">
        <v>3.7596244486924398E-2</v>
      </c>
      <c r="AB12" s="16">
        <v>2.88024494499797E-2</v>
      </c>
      <c r="AC12" s="16">
        <v>1.16899281495501E-2</v>
      </c>
      <c r="AD12" s="16">
        <v>3.9506768150213298E-2</v>
      </c>
      <c r="AE12" s="16">
        <v>2.1091504470595799E-2</v>
      </c>
      <c r="AF12" s="16">
        <v>2.9975051072885998E-2</v>
      </c>
      <c r="AG12" s="16"/>
      <c r="AH12" s="16">
        <v>2.90333039095996E-2</v>
      </c>
      <c r="AI12" s="16">
        <v>3.13784677515241E-2</v>
      </c>
      <c r="AJ12" s="16"/>
      <c r="AK12" s="16">
        <v>3.6420627067638697E-2</v>
      </c>
      <c r="AL12" s="16">
        <v>4.1976712048028997E-2</v>
      </c>
      <c r="AM12" s="16"/>
      <c r="AN12" s="16">
        <v>2.9055438195001299E-2</v>
      </c>
      <c r="AO12" s="16">
        <v>4.5266754977311502E-2</v>
      </c>
      <c r="AP12" s="16"/>
      <c r="AQ12" s="16">
        <v>2.7986091239402398E-2</v>
      </c>
      <c r="AR12" s="16">
        <v>2.50192741867457E-2</v>
      </c>
      <c r="AS12" s="16">
        <v>4.8674924800307898E-2</v>
      </c>
      <c r="AT12" s="16"/>
      <c r="AU12" s="16">
        <v>3.0821771341017101E-2</v>
      </c>
      <c r="AV12" s="16">
        <v>3.4312207202079899E-2</v>
      </c>
      <c r="AW12" s="16"/>
      <c r="AX12" s="16">
        <v>3.2771193668885999E-2</v>
      </c>
      <c r="AY12" s="16">
        <v>2.9773570547544301E-2</v>
      </c>
      <c r="AZ12" s="16"/>
      <c r="BA12" s="16">
        <v>3.9435598701470502E-2</v>
      </c>
      <c r="BB12" s="16">
        <v>3.7013114667469302E-2</v>
      </c>
      <c r="BC12" s="16"/>
      <c r="BD12" s="16">
        <v>5.0687873926431599E-2</v>
      </c>
      <c r="BE12" s="16">
        <v>2.03749571050219E-2</v>
      </c>
    </row>
    <row r="13" spans="2:57" x14ac:dyDescent="0.35">
      <c r="B13" s="19" t="s">
        <v>752</v>
      </c>
      <c r="C13" s="16">
        <v>4.0952556519128498E-2</v>
      </c>
      <c r="D13" s="16">
        <v>3.7248311164748998E-2</v>
      </c>
      <c r="E13" s="16">
        <v>4.4859749210393998E-2</v>
      </c>
      <c r="F13" s="16"/>
      <c r="G13" s="16">
        <v>3.88887169729671E-2</v>
      </c>
      <c r="H13" s="16">
        <v>5.9815095457507503E-2</v>
      </c>
      <c r="I13" s="16">
        <v>8.1919623566413094E-2</v>
      </c>
      <c r="J13" s="16">
        <v>1.5365838892674901E-2</v>
      </c>
      <c r="K13" s="16">
        <v>2.5635849616686E-2</v>
      </c>
      <c r="L13" s="16">
        <v>2.5909179998034101E-2</v>
      </c>
      <c r="M13" s="16"/>
      <c r="N13" s="16">
        <v>1.08546909298801E-2</v>
      </c>
      <c r="O13" s="16">
        <v>4.0375657107932297E-2</v>
      </c>
      <c r="P13" s="16">
        <v>4.9057419656556703E-2</v>
      </c>
      <c r="Q13" s="16">
        <v>4.9911567307730199E-2</v>
      </c>
      <c r="R13" s="16"/>
      <c r="S13" s="16">
        <v>3.1292384950631698E-2</v>
      </c>
      <c r="T13" s="16">
        <v>5.5947009232648497E-2</v>
      </c>
      <c r="U13" s="16"/>
      <c r="V13" s="16">
        <v>7.0047205296550605E-2</v>
      </c>
      <c r="W13" s="16">
        <v>3.6050575394301003E-2</v>
      </c>
      <c r="X13" s="16">
        <v>2.44709236971297E-2</v>
      </c>
      <c r="Y13" s="16">
        <v>2.7699585240556698E-2</v>
      </c>
      <c r="Z13" s="16"/>
      <c r="AA13" s="16">
        <v>5.6114055631257903E-2</v>
      </c>
      <c r="AB13" s="16">
        <v>2.82535716150852E-2</v>
      </c>
      <c r="AC13" s="16">
        <v>3.10236787439221E-2</v>
      </c>
      <c r="AD13" s="16">
        <v>2.9294432863924299E-2</v>
      </c>
      <c r="AE13" s="16">
        <v>3.8931695193370301E-2</v>
      </c>
      <c r="AF13" s="16">
        <v>4.1384846287622699E-2</v>
      </c>
      <c r="AG13" s="16"/>
      <c r="AH13" s="16">
        <v>4.7552816045514E-2</v>
      </c>
      <c r="AI13" s="16">
        <v>2.8028918208114401E-2</v>
      </c>
      <c r="AJ13" s="16"/>
      <c r="AK13" s="16">
        <v>3.9131448366749998E-2</v>
      </c>
      <c r="AL13" s="16">
        <v>2.5492199887580301E-2</v>
      </c>
      <c r="AM13" s="16"/>
      <c r="AN13" s="16">
        <v>5.08034622802691E-2</v>
      </c>
      <c r="AO13" s="16">
        <v>1.8237961984091101E-2</v>
      </c>
      <c r="AP13" s="16"/>
      <c r="AQ13" s="16">
        <v>3.4509368161331801E-2</v>
      </c>
      <c r="AR13" s="16">
        <v>5.0129073170872999E-2</v>
      </c>
      <c r="AS13" s="16">
        <v>3.2638247593377002E-2</v>
      </c>
      <c r="AT13" s="16"/>
      <c r="AU13" s="16">
        <v>3.8283574832935999E-2</v>
      </c>
      <c r="AV13" s="16">
        <v>4.4810278983786499E-2</v>
      </c>
      <c r="AW13" s="16"/>
      <c r="AX13" s="16">
        <v>3.9827461250038602E-2</v>
      </c>
      <c r="AY13" s="16">
        <v>3.8606620969930498E-2</v>
      </c>
      <c r="AZ13" s="16"/>
      <c r="BA13" s="16">
        <v>4.0383333380802598E-2</v>
      </c>
      <c r="BB13" s="16">
        <v>2.42523174155783E-2</v>
      </c>
      <c r="BC13" s="16"/>
      <c r="BD13" s="16">
        <v>4.3110141108041899E-2</v>
      </c>
      <c r="BE13" s="16">
        <v>3.1078988852630999E-2</v>
      </c>
    </row>
    <row r="14" spans="2:57" x14ac:dyDescent="0.35">
      <c r="B14" s="19" t="s">
        <v>110</v>
      </c>
      <c r="C14" s="20">
        <v>6.9633418840480799E-2</v>
      </c>
      <c r="D14" s="20">
        <v>4.7523965618273101E-2</v>
      </c>
      <c r="E14" s="20">
        <v>9.1260341200791406E-2</v>
      </c>
      <c r="F14" s="20"/>
      <c r="G14" s="20">
        <v>9.2890807161080793E-2</v>
      </c>
      <c r="H14" s="20">
        <v>0.11529029649486</v>
      </c>
      <c r="I14" s="20">
        <v>4.5710914800540799E-2</v>
      </c>
      <c r="J14" s="20">
        <v>5.8542063297140602E-2</v>
      </c>
      <c r="K14" s="20">
        <v>4.0383386649299302E-2</v>
      </c>
      <c r="L14" s="20">
        <v>6.7622690506133398E-2</v>
      </c>
      <c r="M14" s="20"/>
      <c r="N14" s="20">
        <v>7.84391363743938E-2</v>
      </c>
      <c r="O14" s="20">
        <v>4.4599860798418801E-2</v>
      </c>
      <c r="P14" s="20">
        <v>8.5725708690795405E-2</v>
      </c>
      <c r="Q14" s="20">
        <v>5.9308042750517903E-2</v>
      </c>
      <c r="R14" s="20"/>
      <c r="S14" s="20">
        <v>7.1477880155958406E-2</v>
      </c>
      <c r="T14" s="20">
        <v>6.1913581410373099E-2</v>
      </c>
      <c r="U14" s="20"/>
      <c r="V14" s="20">
        <v>0.12828389920206901</v>
      </c>
      <c r="W14" s="20">
        <v>6.3965962120530601E-2</v>
      </c>
      <c r="X14" s="20">
        <v>2.5740739683531799E-2</v>
      </c>
      <c r="Y14" s="20">
        <v>7.9961739161818507E-2</v>
      </c>
      <c r="Z14" s="20"/>
      <c r="AA14" s="20">
        <v>0.12049978875721699</v>
      </c>
      <c r="AB14" s="20">
        <v>5.8410998173405601E-2</v>
      </c>
      <c r="AC14" s="20">
        <v>3.48507552513578E-2</v>
      </c>
      <c r="AD14" s="20">
        <v>3.3144520557125703E-2</v>
      </c>
      <c r="AE14" s="20">
        <v>2.0051084486225699E-2</v>
      </c>
      <c r="AF14" s="20">
        <v>0</v>
      </c>
      <c r="AG14" s="20"/>
      <c r="AH14" s="20">
        <v>2.90840416663855E-2</v>
      </c>
      <c r="AI14" s="20">
        <v>5.4448352407946397E-2</v>
      </c>
      <c r="AJ14" s="20"/>
      <c r="AK14" s="20">
        <v>3.6397880718094799E-2</v>
      </c>
      <c r="AL14" s="20">
        <v>5.5860811266293497E-2</v>
      </c>
      <c r="AM14" s="20"/>
      <c r="AN14" s="20">
        <v>3.1310139854428501E-2</v>
      </c>
      <c r="AO14" s="20">
        <v>5.2764650528705E-2</v>
      </c>
      <c r="AP14" s="20"/>
      <c r="AQ14" s="20">
        <v>2.6144622971350499E-2</v>
      </c>
      <c r="AR14" s="20">
        <v>6.5901805789272905E-2</v>
      </c>
      <c r="AS14" s="20">
        <v>4.4317725882782301E-2</v>
      </c>
      <c r="AT14" s="20"/>
      <c r="AU14" s="20">
        <v>3.7375185421036398E-2</v>
      </c>
      <c r="AV14" s="20">
        <v>9.8971233019751206E-2</v>
      </c>
      <c r="AW14" s="20"/>
      <c r="AX14" s="20">
        <v>4.14775698274715E-2</v>
      </c>
      <c r="AY14" s="20">
        <v>0.112564869190799</v>
      </c>
      <c r="AZ14" s="20"/>
      <c r="BA14" s="20">
        <v>2.7116019066852098E-2</v>
      </c>
      <c r="BB14" s="20">
        <v>0</v>
      </c>
      <c r="BC14" s="20"/>
      <c r="BD14" s="20">
        <v>2.31140176833214E-2</v>
      </c>
      <c r="BE14" s="20">
        <v>2.3965532990068102E-2</v>
      </c>
    </row>
    <row r="15" spans="2:57" x14ac:dyDescent="0.35">
      <c r="B15" s="21"/>
    </row>
    <row r="16" spans="2:57" x14ac:dyDescent="0.35">
      <c r="B16" t="s">
        <v>874</v>
      </c>
    </row>
    <row r="17" spans="2:2" x14ac:dyDescent="0.35">
      <c r="B17" t="s">
        <v>526</v>
      </c>
    </row>
    <row r="19" spans="2:2" x14ac:dyDescent="0.35">
      <c r="B19"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1-000000000000}">
  <dimension ref="B2:BE19"/>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762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748</v>
      </c>
      <c r="C9" s="16">
        <v>0.28511762061844398</v>
      </c>
      <c r="D9" s="16">
        <v>0.28386695202991202</v>
      </c>
      <c r="E9" s="16">
        <v>0.28682595720168802</v>
      </c>
      <c r="F9" s="16"/>
      <c r="G9" s="16">
        <v>0.242258241570213</v>
      </c>
      <c r="H9" s="16">
        <v>0.310388632781262</v>
      </c>
      <c r="I9" s="16">
        <v>0.296138272253126</v>
      </c>
      <c r="J9" s="16">
        <v>0.275420804625852</v>
      </c>
      <c r="K9" s="16">
        <v>0.28253241494193498</v>
      </c>
      <c r="L9" s="16">
        <v>0.28940705649409099</v>
      </c>
      <c r="M9" s="16"/>
      <c r="N9" s="16">
        <v>0.34355053603310698</v>
      </c>
      <c r="O9" s="16">
        <v>0.25218207024481398</v>
      </c>
      <c r="P9" s="16">
        <v>0.264728889175882</v>
      </c>
      <c r="Q9" s="16">
        <v>0.30486522376792502</v>
      </c>
      <c r="R9" s="16"/>
      <c r="S9" s="16">
        <v>0.2783115001816</v>
      </c>
      <c r="T9" s="16">
        <v>0.298240324192454</v>
      </c>
      <c r="U9" s="16"/>
      <c r="V9" s="16">
        <v>0.29068620481888102</v>
      </c>
      <c r="W9" s="16">
        <v>0.26716737016441999</v>
      </c>
      <c r="X9" s="16">
        <v>0.301195928378656</v>
      </c>
      <c r="Y9" s="16">
        <v>0.29727268861621198</v>
      </c>
      <c r="Z9" s="16"/>
      <c r="AA9" s="16">
        <v>0.25097675212170301</v>
      </c>
      <c r="AB9" s="16">
        <v>0.27987734502175499</v>
      </c>
      <c r="AC9" s="16">
        <v>0.37708429517696301</v>
      </c>
      <c r="AD9" s="16">
        <v>0.28376317417711899</v>
      </c>
      <c r="AE9" s="16">
        <v>0.32823733205833</v>
      </c>
      <c r="AF9" s="16">
        <v>0.33764867432108497</v>
      </c>
      <c r="AG9" s="16"/>
      <c r="AH9" s="16">
        <v>0.31048635405692099</v>
      </c>
      <c r="AI9" s="16">
        <v>0.27840556153740098</v>
      </c>
      <c r="AJ9" s="16"/>
      <c r="AK9" s="16">
        <v>0.33700184086971902</v>
      </c>
      <c r="AL9" s="16">
        <v>0.26574150892589499</v>
      </c>
      <c r="AM9" s="16"/>
      <c r="AN9" s="16">
        <v>0.30006646066891302</v>
      </c>
      <c r="AO9" s="16">
        <v>0.274334652970954</v>
      </c>
      <c r="AP9" s="16"/>
      <c r="AQ9" s="16">
        <v>0.28785289720695501</v>
      </c>
      <c r="AR9" s="16">
        <v>0.275152197850284</v>
      </c>
      <c r="AS9" s="16">
        <v>0.312390172875817</v>
      </c>
      <c r="AT9" s="16"/>
      <c r="AU9" s="16">
        <v>0.29632264385166901</v>
      </c>
      <c r="AV9" s="16">
        <v>0.276910522032289</v>
      </c>
      <c r="AW9" s="16"/>
      <c r="AX9" s="16">
        <v>0.30078108829866101</v>
      </c>
      <c r="AY9" s="16">
        <v>0.25262152969823698</v>
      </c>
      <c r="AZ9" s="16"/>
      <c r="BA9" s="16">
        <v>0.29371296231635902</v>
      </c>
      <c r="BB9" s="16">
        <v>0.35261500409244001</v>
      </c>
      <c r="BC9" s="16"/>
      <c r="BD9" s="16">
        <v>0.27840804596819901</v>
      </c>
      <c r="BE9" s="16">
        <v>0.34861092304251701</v>
      </c>
    </row>
    <row r="10" spans="2:57" x14ac:dyDescent="0.35">
      <c r="B10" s="19" t="s">
        <v>749</v>
      </c>
      <c r="C10" s="16">
        <v>0.33499593443138598</v>
      </c>
      <c r="D10" s="16">
        <v>0.36294652199445399</v>
      </c>
      <c r="E10" s="16">
        <v>0.30716498690788702</v>
      </c>
      <c r="F10" s="16"/>
      <c r="G10" s="16">
        <v>0.32204856561146</v>
      </c>
      <c r="H10" s="16">
        <v>0.27159935747179897</v>
      </c>
      <c r="I10" s="16">
        <v>0.26432496558940199</v>
      </c>
      <c r="J10" s="16">
        <v>0.34053253462960698</v>
      </c>
      <c r="K10" s="16">
        <v>0.448348476909746</v>
      </c>
      <c r="L10" s="16">
        <v>0.35715985521780003</v>
      </c>
      <c r="M10" s="16"/>
      <c r="N10" s="16">
        <v>0.33338751388916199</v>
      </c>
      <c r="O10" s="16">
        <v>0.34312233741204201</v>
      </c>
      <c r="P10" s="16">
        <v>0.35319514224169302</v>
      </c>
      <c r="Q10" s="16">
        <v>0.299831353363047</v>
      </c>
      <c r="R10" s="16"/>
      <c r="S10" s="16">
        <v>0.35273556858268201</v>
      </c>
      <c r="T10" s="16">
        <v>0.307202701445209</v>
      </c>
      <c r="U10" s="16"/>
      <c r="V10" s="16">
        <v>0.30024658701249102</v>
      </c>
      <c r="W10" s="16">
        <v>0.33659171565714702</v>
      </c>
      <c r="X10" s="16">
        <v>0.37233604551127297</v>
      </c>
      <c r="Y10" s="16">
        <v>0.26601918763968002</v>
      </c>
      <c r="Z10" s="16"/>
      <c r="AA10" s="16">
        <v>0.313775590908068</v>
      </c>
      <c r="AB10" s="16">
        <v>0.37816807560684601</v>
      </c>
      <c r="AC10" s="16">
        <v>0.312312427453806</v>
      </c>
      <c r="AD10" s="16">
        <v>0.33944067525981197</v>
      </c>
      <c r="AE10" s="16">
        <v>0.33765808771119799</v>
      </c>
      <c r="AF10" s="16">
        <v>0.38574527043497497</v>
      </c>
      <c r="AG10" s="16"/>
      <c r="AH10" s="16">
        <v>0.32752682406415601</v>
      </c>
      <c r="AI10" s="16">
        <v>0.37821434742448001</v>
      </c>
      <c r="AJ10" s="16"/>
      <c r="AK10" s="16">
        <v>0.30641290321711001</v>
      </c>
      <c r="AL10" s="16">
        <v>0.38181780623046702</v>
      </c>
      <c r="AM10" s="16"/>
      <c r="AN10" s="16">
        <v>0.32090408114686497</v>
      </c>
      <c r="AO10" s="16">
        <v>0.40206259141430201</v>
      </c>
      <c r="AP10" s="16"/>
      <c r="AQ10" s="16">
        <v>0.36939581161047003</v>
      </c>
      <c r="AR10" s="16">
        <v>0.31705617864372498</v>
      </c>
      <c r="AS10" s="16">
        <v>0.35187333251027297</v>
      </c>
      <c r="AT10" s="16"/>
      <c r="AU10" s="16">
        <v>0.34762132322565198</v>
      </c>
      <c r="AV10" s="16">
        <v>0.32094024369222501</v>
      </c>
      <c r="AW10" s="16"/>
      <c r="AX10" s="16">
        <v>0.33877307063664902</v>
      </c>
      <c r="AY10" s="16">
        <v>0.374274208978503</v>
      </c>
      <c r="AZ10" s="16"/>
      <c r="BA10" s="16">
        <v>0.32233480857707503</v>
      </c>
      <c r="BB10" s="16">
        <v>0.410881959673219</v>
      </c>
      <c r="BC10" s="16"/>
      <c r="BD10" s="16">
        <v>0.37456234453987303</v>
      </c>
      <c r="BE10" s="16">
        <v>0.33398893007757702</v>
      </c>
    </row>
    <row r="11" spans="2:57" ht="29" customHeight="1" x14ac:dyDescent="0.35">
      <c r="B11" s="19" t="s">
        <v>750</v>
      </c>
      <c r="C11" s="16">
        <v>0.19290875414988701</v>
      </c>
      <c r="D11" s="16">
        <v>0.18153325954638899</v>
      </c>
      <c r="E11" s="16">
        <v>0.204283845415386</v>
      </c>
      <c r="F11" s="16"/>
      <c r="G11" s="16">
        <v>0.26370278978594403</v>
      </c>
      <c r="H11" s="16">
        <v>0.19899948150979599</v>
      </c>
      <c r="I11" s="16">
        <v>0.190411954755864</v>
      </c>
      <c r="J11" s="16">
        <v>0.17138521687716901</v>
      </c>
      <c r="K11" s="16">
        <v>0.14559993451007999</v>
      </c>
      <c r="L11" s="16">
        <v>0.202337515051389</v>
      </c>
      <c r="M11" s="16"/>
      <c r="N11" s="16">
        <v>0.15821917744206901</v>
      </c>
      <c r="O11" s="16">
        <v>0.236320343767421</v>
      </c>
      <c r="P11" s="16">
        <v>0.19291039862758799</v>
      </c>
      <c r="Q11" s="16">
        <v>0.17984199072381599</v>
      </c>
      <c r="R11" s="16"/>
      <c r="S11" s="16">
        <v>0.186352300690353</v>
      </c>
      <c r="T11" s="16">
        <v>0.204733970292929</v>
      </c>
      <c r="U11" s="16"/>
      <c r="V11" s="16">
        <v>0.15342009889293901</v>
      </c>
      <c r="W11" s="16">
        <v>0.217580291388448</v>
      </c>
      <c r="X11" s="16">
        <v>0.18835497414809099</v>
      </c>
      <c r="Y11" s="16">
        <v>0.24049266526565599</v>
      </c>
      <c r="Z11" s="16"/>
      <c r="AA11" s="16">
        <v>0.187415806420307</v>
      </c>
      <c r="AB11" s="16">
        <v>0.189666032776552</v>
      </c>
      <c r="AC11" s="16">
        <v>0.18686083880160401</v>
      </c>
      <c r="AD11" s="16">
        <v>0.22033619315650799</v>
      </c>
      <c r="AE11" s="16">
        <v>0.16998815672968601</v>
      </c>
      <c r="AF11" s="16">
        <v>0.17785325816901301</v>
      </c>
      <c r="AG11" s="16"/>
      <c r="AH11" s="16">
        <v>0.20084092540637</v>
      </c>
      <c r="AI11" s="16">
        <v>0.17444201933329601</v>
      </c>
      <c r="AJ11" s="16"/>
      <c r="AK11" s="16">
        <v>0.20450732560582899</v>
      </c>
      <c r="AL11" s="16">
        <v>0.19193468540347899</v>
      </c>
      <c r="AM11" s="16"/>
      <c r="AN11" s="16">
        <v>0.21246961273477499</v>
      </c>
      <c r="AO11" s="16">
        <v>0.16757970167875699</v>
      </c>
      <c r="AP11" s="16"/>
      <c r="AQ11" s="16">
        <v>0.166573034397835</v>
      </c>
      <c r="AR11" s="16">
        <v>0.224051720656126</v>
      </c>
      <c r="AS11" s="16">
        <v>0.17787283730237499</v>
      </c>
      <c r="AT11" s="16"/>
      <c r="AU11" s="16">
        <v>0.18807297002120901</v>
      </c>
      <c r="AV11" s="16">
        <v>0.19939664140767999</v>
      </c>
      <c r="AW11" s="16"/>
      <c r="AX11" s="16">
        <v>0.19815646798886899</v>
      </c>
      <c r="AY11" s="16">
        <v>0.15589744550864401</v>
      </c>
      <c r="AZ11" s="16"/>
      <c r="BA11" s="16">
        <v>0.196063521246577</v>
      </c>
      <c r="BB11" s="16">
        <v>0.17582564551170299</v>
      </c>
      <c r="BC11" s="16"/>
      <c r="BD11" s="16">
        <v>0.176992741237047</v>
      </c>
      <c r="BE11" s="16">
        <v>0.19899329708503299</v>
      </c>
    </row>
    <row r="12" spans="2:57" x14ac:dyDescent="0.35">
      <c r="B12" s="19" t="s">
        <v>751</v>
      </c>
      <c r="C12" s="16">
        <v>5.4649572174475101E-2</v>
      </c>
      <c r="D12" s="16">
        <v>6.1501677032351203E-2</v>
      </c>
      <c r="E12" s="16">
        <v>4.7099073655090501E-2</v>
      </c>
      <c r="F12" s="16"/>
      <c r="G12" s="16">
        <v>5.4904040810061297E-2</v>
      </c>
      <c r="H12" s="16">
        <v>3.98921560751819E-2</v>
      </c>
      <c r="I12" s="16">
        <v>0.11051482517851401</v>
      </c>
      <c r="J12" s="16">
        <v>7.0848627232577704E-2</v>
      </c>
      <c r="K12" s="16">
        <v>3.3066020742322601E-2</v>
      </c>
      <c r="L12" s="16">
        <v>2.8461931746268598E-2</v>
      </c>
      <c r="M12" s="16"/>
      <c r="N12" s="16">
        <v>4.3418341259094398E-2</v>
      </c>
      <c r="O12" s="16">
        <v>4.3055025179892098E-2</v>
      </c>
      <c r="P12" s="16">
        <v>5.6162113020587198E-2</v>
      </c>
      <c r="Q12" s="16">
        <v>7.0333606170150095E-2</v>
      </c>
      <c r="R12" s="16"/>
      <c r="S12" s="16">
        <v>6.0866125863050902E-2</v>
      </c>
      <c r="T12" s="16">
        <v>4.5808938997761901E-2</v>
      </c>
      <c r="U12" s="16"/>
      <c r="V12" s="16">
        <v>6.5901647674592903E-2</v>
      </c>
      <c r="W12" s="16">
        <v>5.1165222893310901E-2</v>
      </c>
      <c r="X12" s="16">
        <v>5.2763431526116303E-2</v>
      </c>
      <c r="Y12" s="16">
        <v>3.2344893397397802E-2</v>
      </c>
      <c r="Z12" s="16"/>
      <c r="AA12" s="16">
        <v>5.9951414942716302E-2</v>
      </c>
      <c r="AB12" s="16">
        <v>4.6934009775938E-2</v>
      </c>
      <c r="AC12" s="16">
        <v>2.8677272146816701E-2</v>
      </c>
      <c r="AD12" s="16">
        <v>5.9589028946086003E-2</v>
      </c>
      <c r="AE12" s="16">
        <v>7.2969615353815701E-2</v>
      </c>
      <c r="AF12" s="16">
        <v>2.7392899714418599E-2</v>
      </c>
      <c r="AG12" s="16"/>
      <c r="AH12" s="16">
        <v>6.28060275708507E-2</v>
      </c>
      <c r="AI12" s="16">
        <v>5.1090501229594298E-2</v>
      </c>
      <c r="AJ12" s="16"/>
      <c r="AK12" s="16">
        <v>5.9296222417480303E-2</v>
      </c>
      <c r="AL12" s="16">
        <v>4.1952922676764703E-2</v>
      </c>
      <c r="AM12" s="16"/>
      <c r="AN12" s="16">
        <v>6.4331348508692696E-2</v>
      </c>
      <c r="AO12" s="16">
        <v>5.1369562202111599E-2</v>
      </c>
      <c r="AP12" s="16"/>
      <c r="AQ12" s="16">
        <v>9.4300535495366503E-2</v>
      </c>
      <c r="AR12" s="16">
        <v>4.2338215545295002E-2</v>
      </c>
      <c r="AS12" s="16">
        <v>5.83813486422326E-2</v>
      </c>
      <c r="AT12" s="16"/>
      <c r="AU12" s="16">
        <v>6.2167092592547102E-2</v>
      </c>
      <c r="AV12" s="16">
        <v>4.6755139520628798E-2</v>
      </c>
      <c r="AW12" s="16"/>
      <c r="AX12" s="16">
        <v>5.42076862251007E-2</v>
      </c>
      <c r="AY12" s="16">
        <v>4.8388950126144997E-2</v>
      </c>
      <c r="AZ12" s="16"/>
      <c r="BA12" s="16">
        <v>7.4231853276789994E-2</v>
      </c>
      <c r="BB12" s="16">
        <v>2.2391552239245299E-2</v>
      </c>
      <c r="BC12" s="16"/>
      <c r="BD12" s="16">
        <v>7.17758000332267E-2</v>
      </c>
      <c r="BE12" s="16">
        <v>4.5883414969129101E-2</v>
      </c>
    </row>
    <row r="13" spans="2:57" x14ac:dyDescent="0.35">
      <c r="B13" s="19" t="s">
        <v>752</v>
      </c>
      <c r="C13" s="16">
        <v>5.8706717549457797E-2</v>
      </c>
      <c r="D13" s="16">
        <v>5.8181568132433803E-2</v>
      </c>
      <c r="E13" s="16">
        <v>5.9773264570075903E-2</v>
      </c>
      <c r="F13" s="16"/>
      <c r="G13" s="16">
        <v>2.1650749425641699E-2</v>
      </c>
      <c r="H13" s="16">
        <v>6.2948576494137903E-2</v>
      </c>
      <c r="I13" s="16">
        <v>9.5131012620447306E-2</v>
      </c>
      <c r="J13" s="16">
        <v>7.6261316489442302E-2</v>
      </c>
      <c r="K13" s="16">
        <v>4.2271964685215303E-2</v>
      </c>
      <c r="L13" s="16">
        <v>4.80362060035565E-2</v>
      </c>
      <c r="M13" s="16"/>
      <c r="N13" s="16">
        <v>5.0315175562105102E-2</v>
      </c>
      <c r="O13" s="16">
        <v>6.07123894127427E-2</v>
      </c>
      <c r="P13" s="16">
        <v>4.9958779067126299E-2</v>
      </c>
      <c r="Q13" s="16">
        <v>7.69988679999387E-2</v>
      </c>
      <c r="R13" s="16"/>
      <c r="S13" s="16">
        <v>4.7513573100448299E-2</v>
      </c>
      <c r="T13" s="16">
        <v>7.6193003142752E-2</v>
      </c>
      <c r="U13" s="16"/>
      <c r="V13" s="16">
        <v>6.2516292660211595E-2</v>
      </c>
      <c r="W13" s="16">
        <v>5.4072100480425898E-2</v>
      </c>
      <c r="X13" s="16">
        <v>5.9683988143411998E-2</v>
      </c>
      <c r="Y13" s="16">
        <v>6.9920008798202593E-2</v>
      </c>
      <c r="Z13" s="16"/>
      <c r="AA13" s="16">
        <v>6.6724077112813099E-2</v>
      </c>
      <c r="AB13" s="16">
        <v>4.4420054794136798E-2</v>
      </c>
      <c r="AC13" s="16">
        <v>3.7845345219069099E-2</v>
      </c>
      <c r="AD13" s="16">
        <v>6.1782116735139302E-2</v>
      </c>
      <c r="AE13" s="16">
        <v>6.3617488010543996E-2</v>
      </c>
      <c r="AF13" s="16">
        <v>7.1359897360508698E-2</v>
      </c>
      <c r="AG13" s="16"/>
      <c r="AH13" s="16">
        <v>5.4706818700698198E-2</v>
      </c>
      <c r="AI13" s="16">
        <v>6.8219284322419804E-2</v>
      </c>
      <c r="AJ13" s="16"/>
      <c r="AK13" s="16">
        <v>4.4547768321134301E-2</v>
      </c>
      <c r="AL13" s="16">
        <v>6.8019952610700596E-2</v>
      </c>
      <c r="AM13" s="16"/>
      <c r="AN13" s="16">
        <v>5.8115685305646501E-2</v>
      </c>
      <c r="AO13" s="16">
        <v>5.9115717079651603E-2</v>
      </c>
      <c r="AP13" s="16"/>
      <c r="AQ13" s="16">
        <v>3.9445782721205601E-2</v>
      </c>
      <c r="AR13" s="16">
        <v>6.8729230643537004E-2</v>
      </c>
      <c r="AS13" s="16">
        <v>6.1914176766198897E-2</v>
      </c>
      <c r="AT13" s="16"/>
      <c r="AU13" s="16">
        <v>6.3023065373737405E-2</v>
      </c>
      <c r="AV13" s="16">
        <v>5.4651621738492799E-2</v>
      </c>
      <c r="AW13" s="16"/>
      <c r="AX13" s="16">
        <v>6.2361753243047303E-2</v>
      </c>
      <c r="AY13" s="16">
        <v>3.9649164257423E-2</v>
      </c>
      <c r="AZ13" s="16"/>
      <c r="BA13" s="16">
        <v>8.9822756339372797E-2</v>
      </c>
      <c r="BB13" s="16">
        <v>3.8285838483392703E-2</v>
      </c>
      <c r="BC13" s="16"/>
      <c r="BD13" s="16">
        <v>7.74615221254044E-2</v>
      </c>
      <c r="BE13" s="16">
        <v>4.12101727887988E-2</v>
      </c>
    </row>
    <row r="14" spans="2:57" x14ac:dyDescent="0.35">
      <c r="B14" s="19" t="s">
        <v>110</v>
      </c>
      <c r="C14" s="20">
        <v>7.3621401076351095E-2</v>
      </c>
      <c r="D14" s="20">
        <v>5.1970021264459203E-2</v>
      </c>
      <c r="E14" s="20">
        <v>9.4852872249873099E-2</v>
      </c>
      <c r="F14" s="20"/>
      <c r="G14" s="20">
        <v>9.5435612796680405E-2</v>
      </c>
      <c r="H14" s="20">
        <v>0.116171795667824</v>
      </c>
      <c r="I14" s="20">
        <v>4.3478969602647299E-2</v>
      </c>
      <c r="J14" s="20">
        <v>6.5551500145351604E-2</v>
      </c>
      <c r="K14" s="20">
        <v>4.8181188210700797E-2</v>
      </c>
      <c r="L14" s="20">
        <v>7.4597435486894806E-2</v>
      </c>
      <c r="M14" s="20"/>
      <c r="N14" s="20">
        <v>7.1109255814462299E-2</v>
      </c>
      <c r="O14" s="20">
        <v>6.4607833983088794E-2</v>
      </c>
      <c r="P14" s="20">
        <v>8.3044677867123204E-2</v>
      </c>
      <c r="Q14" s="20">
        <v>6.81289579751235E-2</v>
      </c>
      <c r="R14" s="20"/>
      <c r="S14" s="20">
        <v>7.4220931581866295E-2</v>
      </c>
      <c r="T14" s="20">
        <v>6.78210619288942E-2</v>
      </c>
      <c r="U14" s="20"/>
      <c r="V14" s="20">
        <v>0.12722916894088501</v>
      </c>
      <c r="W14" s="20">
        <v>7.3423299416248103E-2</v>
      </c>
      <c r="X14" s="20">
        <v>2.56656322924519E-2</v>
      </c>
      <c r="Y14" s="20">
        <v>9.3950556282851302E-2</v>
      </c>
      <c r="Z14" s="20"/>
      <c r="AA14" s="20">
        <v>0.12115635849439201</v>
      </c>
      <c r="AB14" s="20">
        <v>6.0934482024772897E-2</v>
      </c>
      <c r="AC14" s="20">
        <v>5.72198212017416E-2</v>
      </c>
      <c r="AD14" s="20">
        <v>3.5088811725335997E-2</v>
      </c>
      <c r="AE14" s="20">
        <v>2.7529320136426401E-2</v>
      </c>
      <c r="AF14" s="20">
        <v>0</v>
      </c>
      <c r="AG14" s="20"/>
      <c r="AH14" s="20">
        <v>4.3633050201003797E-2</v>
      </c>
      <c r="AI14" s="20">
        <v>4.9628286152808801E-2</v>
      </c>
      <c r="AJ14" s="20"/>
      <c r="AK14" s="20">
        <v>4.8233939568727499E-2</v>
      </c>
      <c r="AL14" s="20">
        <v>5.0533124152693502E-2</v>
      </c>
      <c r="AM14" s="20"/>
      <c r="AN14" s="20">
        <v>4.4112811635106899E-2</v>
      </c>
      <c r="AO14" s="20">
        <v>4.5537774654223401E-2</v>
      </c>
      <c r="AP14" s="20"/>
      <c r="AQ14" s="20">
        <v>4.2431938568166898E-2</v>
      </c>
      <c r="AR14" s="20">
        <v>7.2672456661033502E-2</v>
      </c>
      <c r="AS14" s="20">
        <v>3.7568131903103902E-2</v>
      </c>
      <c r="AT14" s="20"/>
      <c r="AU14" s="20">
        <v>4.2792904935184999E-2</v>
      </c>
      <c r="AV14" s="20">
        <v>0.101345831608684</v>
      </c>
      <c r="AW14" s="20"/>
      <c r="AX14" s="20">
        <v>4.57199336076725E-2</v>
      </c>
      <c r="AY14" s="20">
        <v>0.129168701431048</v>
      </c>
      <c r="AZ14" s="20"/>
      <c r="BA14" s="20">
        <v>2.38340982438262E-2</v>
      </c>
      <c r="BB14" s="20">
        <v>0</v>
      </c>
      <c r="BC14" s="20"/>
      <c r="BD14" s="20">
        <v>2.0799546096250999E-2</v>
      </c>
      <c r="BE14" s="20">
        <v>3.13132620369449E-2</v>
      </c>
    </row>
    <row r="15" spans="2:57" x14ac:dyDescent="0.35">
      <c r="B15" s="21"/>
    </row>
    <row r="16" spans="2:57" x14ac:dyDescent="0.35">
      <c r="B16" t="s">
        <v>874</v>
      </c>
    </row>
    <row r="17" spans="2:2" x14ac:dyDescent="0.35">
      <c r="B17" t="s">
        <v>526</v>
      </c>
    </row>
    <row r="19" spans="2:2" x14ac:dyDescent="0.35">
      <c r="B19"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1-000000000000}">
  <dimension ref="B2:BE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763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748</v>
      </c>
      <c r="C9" s="16">
        <v>0.32350308220290602</v>
      </c>
      <c r="D9" s="16">
        <v>0.33006097958121999</v>
      </c>
      <c r="E9" s="16">
        <v>0.32042329628899202</v>
      </c>
      <c r="F9" s="16"/>
      <c r="G9" s="16">
        <v>0.22749265141372699</v>
      </c>
      <c r="H9" s="16">
        <v>0.35591274343581297</v>
      </c>
      <c r="I9" s="16">
        <v>0.306111413895304</v>
      </c>
      <c r="J9" s="16">
        <v>0.33657656187871199</v>
      </c>
      <c r="K9" s="16">
        <v>0.37176493731243399</v>
      </c>
      <c r="L9" s="16">
        <v>0.31720011130556103</v>
      </c>
      <c r="M9" s="16"/>
      <c r="N9" s="16">
        <v>0.33162245201321799</v>
      </c>
      <c r="O9" s="16">
        <v>0.28954791944568797</v>
      </c>
      <c r="P9" s="16">
        <v>0.33701158676369303</v>
      </c>
      <c r="Q9" s="16">
        <v>0.32558932915580402</v>
      </c>
      <c r="R9" s="16"/>
      <c r="S9" s="16">
        <v>0.31027051731247501</v>
      </c>
      <c r="T9" s="16">
        <v>0.34671209703245598</v>
      </c>
      <c r="U9" s="16"/>
      <c r="V9" s="16">
        <v>0.28721111802501598</v>
      </c>
      <c r="W9" s="16">
        <v>0.30132714260569499</v>
      </c>
      <c r="X9" s="16">
        <v>0.38464034976087802</v>
      </c>
      <c r="Y9" s="16">
        <v>0.30523868708983198</v>
      </c>
      <c r="Z9" s="16"/>
      <c r="AA9" s="16">
        <v>0.27111143388558001</v>
      </c>
      <c r="AB9" s="16">
        <v>0.30325844211244202</v>
      </c>
      <c r="AC9" s="16">
        <v>0.381350771620591</v>
      </c>
      <c r="AD9" s="16">
        <v>0.381578322864706</v>
      </c>
      <c r="AE9" s="16">
        <v>0.37477815241532503</v>
      </c>
      <c r="AF9" s="16">
        <v>0.36786012288405101</v>
      </c>
      <c r="AG9" s="16"/>
      <c r="AH9" s="16">
        <v>0.35445583733314301</v>
      </c>
      <c r="AI9" s="16">
        <v>0.329507718363375</v>
      </c>
      <c r="AJ9" s="16"/>
      <c r="AK9" s="16">
        <v>0.34874267942994203</v>
      </c>
      <c r="AL9" s="16">
        <v>0.32308175486569501</v>
      </c>
      <c r="AM9" s="16"/>
      <c r="AN9" s="16">
        <v>0.327280266001159</v>
      </c>
      <c r="AO9" s="16">
        <v>0.33892528408463302</v>
      </c>
      <c r="AP9" s="16"/>
      <c r="AQ9" s="16">
        <v>0.35277523067362598</v>
      </c>
      <c r="AR9" s="16">
        <v>0.29478184316837602</v>
      </c>
      <c r="AS9" s="16">
        <v>0.36784184393582697</v>
      </c>
      <c r="AT9" s="16"/>
      <c r="AU9" s="16">
        <v>0.33618172242215899</v>
      </c>
      <c r="AV9" s="16">
        <v>0.30918382451123499</v>
      </c>
      <c r="AW9" s="16"/>
      <c r="AX9" s="16">
        <v>0.346408830047787</v>
      </c>
      <c r="AY9" s="16">
        <v>0.26509895887066898</v>
      </c>
      <c r="AZ9" s="16"/>
      <c r="BA9" s="16">
        <v>0.35488528148023302</v>
      </c>
      <c r="BB9" s="16">
        <v>0.44488475965229202</v>
      </c>
      <c r="BC9" s="16"/>
      <c r="BD9" s="16">
        <v>0.32158917120972602</v>
      </c>
      <c r="BE9" s="16">
        <v>0.37829525880552101</v>
      </c>
    </row>
    <row r="10" spans="2:57" x14ac:dyDescent="0.35">
      <c r="B10" s="19" t="s">
        <v>749</v>
      </c>
      <c r="C10" s="16">
        <v>0.33574268685411202</v>
      </c>
      <c r="D10" s="16">
        <v>0.34029479292861298</v>
      </c>
      <c r="E10" s="16">
        <v>0.32499199978481902</v>
      </c>
      <c r="F10" s="16"/>
      <c r="G10" s="16">
        <v>0.39063676489390298</v>
      </c>
      <c r="H10" s="16">
        <v>0.26408249282322999</v>
      </c>
      <c r="I10" s="16">
        <v>0.262376235640362</v>
      </c>
      <c r="J10" s="16">
        <v>0.33403518815399902</v>
      </c>
      <c r="K10" s="16">
        <v>0.32728732316480003</v>
      </c>
      <c r="L10" s="16">
        <v>0.429287307544648</v>
      </c>
      <c r="M10" s="16"/>
      <c r="N10" s="16">
        <v>0.36268159301654901</v>
      </c>
      <c r="O10" s="16">
        <v>0.38678926495284599</v>
      </c>
      <c r="P10" s="16">
        <v>0.31918901877488798</v>
      </c>
      <c r="Q10" s="16">
        <v>0.29864498549594898</v>
      </c>
      <c r="R10" s="16"/>
      <c r="S10" s="16">
        <v>0.37350269903457001</v>
      </c>
      <c r="T10" s="16">
        <v>0.27772869992563098</v>
      </c>
      <c r="U10" s="16"/>
      <c r="V10" s="16">
        <v>0.28019091432464899</v>
      </c>
      <c r="W10" s="16">
        <v>0.35697129157843499</v>
      </c>
      <c r="X10" s="16">
        <v>0.349374389037513</v>
      </c>
      <c r="Y10" s="16">
        <v>0.38124893307954599</v>
      </c>
      <c r="Z10" s="16"/>
      <c r="AA10" s="16">
        <v>0.29930104999568502</v>
      </c>
      <c r="AB10" s="16">
        <v>0.37840793114327598</v>
      </c>
      <c r="AC10" s="16">
        <v>0.32892941115548402</v>
      </c>
      <c r="AD10" s="16">
        <v>0.34511150831424697</v>
      </c>
      <c r="AE10" s="16">
        <v>0.38476262403723299</v>
      </c>
      <c r="AF10" s="16">
        <v>0.361502605099075</v>
      </c>
      <c r="AG10" s="16"/>
      <c r="AH10" s="16">
        <v>0.38734547746179498</v>
      </c>
      <c r="AI10" s="16">
        <v>0.31172159413026901</v>
      </c>
      <c r="AJ10" s="16"/>
      <c r="AK10" s="16">
        <v>0.36830115641779998</v>
      </c>
      <c r="AL10" s="16">
        <v>0.33675400630628799</v>
      </c>
      <c r="AM10" s="16"/>
      <c r="AN10" s="16">
        <v>0.40594215764261798</v>
      </c>
      <c r="AO10" s="16">
        <v>0.32483206875815901</v>
      </c>
      <c r="AP10" s="16"/>
      <c r="AQ10" s="16">
        <v>0.42537520247205501</v>
      </c>
      <c r="AR10" s="16">
        <v>0.322223922214536</v>
      </c>
      <c r="AS10" s="16">
        <v>0.329277803222848</v>
      </c>
      <c r="AT10" s="16"/>
      <c r="AU10" s="16">
        <v>0.35087784214482198</v>
      </c>
      <c r="AV10" s="16">
        <v>0.32121730637450402</v>
      </c>
      <c r="AW10" s="16"/>
      <c r="AX10" s="16">
        <v>0.33523146532529202</v>
      </c>
      <c r="AY10" s="16">
        <v>0.36932614986672202</v>
      </c>
      <c r="AZ10" s="16"/>
      <c r="BA10" s="16">
        <v>0.33405500392543402</v>
      </c>
      <c r="BB10" s="16">
        <v>0.28299278064551697</v>
      </c>
      <c r="BC10" s="16"/>
      <c r="BD10" s="16">
        <v>0.37400328489085399</v>
      </c>
      <c r="BE10" s="16">
        <v>0.34603342311903701</v>
      </c>
    </row>
    <row r="11" spans="2:57" ht="29" customHeight="1" x14ac:dyDescent="0.35">
      <c r="B11" s="19" t="s">
        <v>750</v>
      </c>
      <c r="C11" s="16">
        <v>0.18634792820699</v>
      </c>
      <c r="D11" s="16">
        <v>0.18643316982074301</v>
      </c>
      <c r="E11" s="16">
        <v>0.18807291704693299</v>
      </c>
      <c r="F11" s="16"/>
      <c r="G11" s="16">
        <v>0.22064834886578799</v>
      </c>
      <c r="H11" s="16">
        <v>0.16034560009169399</v>
      </c>
      <c r="I11" s="16">
        <v>0.25395367404705799</v>
      </c>
      <c r="J11" s="16">
        <v>0.18500782912108901</v>
      </c>
      <c r="K11" s="16">
        <v>0.18212744082617699</v>
      </c>
      <c r="L11" s="16">
        <v>0.14042727359423099</v>
      </c>
      <c r="M11" s="16"/>
      <c r="N11" s="16">
        <v>0.18245075546703499</v>
      </c>
      <c r="O11" s="16">
        <v>0.19856009549402401</v>
      </c>
      <c r="P11" s="16">
        <v>0.16605875133515899</v>
      </c>
      <c r="Q11" s="16">
        <v>0.21108109437988401</v>
      </c>
      <c r="R11" s="16"/>
      <c r="S11" s="16">
        <v>0.160908917930254</v>
      </c>
      <c r="T11" s="16">
        <v>0.226617891903965</v>
      </c>
      <c r="U11" s="16"/>
      <c r="V11" s="16">
        <v>0.175093462995628</v>
      </c>
      <c r="W11" s="16">
        <v>0.21680231426545199</v>
      </c>
      <c r="X11" s="16">
        <v>0.16680910739298299</v>
      </c>
      <c r="Y11" s="16">
        <v>0.122901966571625</v>
      </c>
      <c r="Z11" s="16"/>
      <c r="AA11" s="16">
        <v>0.20315682313362099</v>
      </c>
      <c r="AB11" s="16">
        <v>0.20097555284837801</v>
      </c>
      <c r="AC11" s="16">
        <v>0.18995674724860301</v>
      </c>
      <c r="AD11" s="16">
        <v>0.16692854160911599</v>
      </c>
      <c r="AE11" s="16">
        <v>0.131543162474931</v>
      </c>
      <c r="AF11" s="16">
        <v>0.171884474941947</v>
      </c>
      <c r="AG11" s="16"/>
      <c r="AH11" s="16">
        <v>0.16140785126852999</v>
      </c>
      <c r="AI11" s="16">
        <v>0.19436315985857999</v>
      </c>
      <c r="AJ11" s="16"/>
      <c r="AK11" s="16">
        <v>0.18024230415297399</v>
      </c>
      <c r="AL11" s="16">
        <v>0.18219671906235799</v>
      </c>
      <c r="AM11" s="16"/>
      <c r="AN11" s="16">
        <v>0.16707686465459201</v>
      </c>
      <c r="AO11" s="16">
        <v>0.17787530780953401</v>
      </c>
      <c r="AP11" s="16"/>
      <c r="AQ11" s="16">
        <v>0.12050692015950901</v>
      </c>
      <c r="AR11" s="16">
        <v>0.22568714675930401</v>
      </c>
      <c r="AS11" s="16">
        <v>0.172608220716647</v>
      </c>
      <c r="AT11" s="16"/>
      <c r="AU11" s="16">
        <v>0.19207831688569399</v>
      </c>
      <c r="AV11" s="16">
        <v>0.18285921574501299</v>
      </c>
      <c r="AW11" s="16"/>
      <c r="AX11" s="16">
        <v>0.192746557000325</v>
      </c>
      <c r="AY11" s="16">
        <v>0.14809754003675599</v>
      </c>
      <c r="AZ11" s="16"/>
      <c r="BA11" s="16">
        <v>0.19635558468344899</v>
      </c>
      <c r="BB11" s="16">
        <v>0.20815177243220001</v>
      </c>
      <c r="BC11" s="16"/>
      <c r="BD11" s="16">
        <v>0.181402864295582</v>
      </c>
      <c r="BE11" s="16">
        <v>0.187675198753124</v>
      </c>
    </row>
    <row r="12" spans="2:57" x14ac:dyDescent="0.35">
      <c r="B12" s="19" t="s">
        <v>751</v>
      </c>
      <c r="C12" s="16">
        <v>3.9571311258120599E-2</v>
      </c>
      <c r="D12" s="16">
        <v>4.3736811553309198E-2</v>
      </c>
      <c r="E12" s="16">
        <v>3.6007308579656797E-2</v>
      </c>
      <c r="F12" s="16"/>
      <c r="G12" s="16">
        <v>7.0685187446790199E-2</v>
      </c>
      <c r="H12" s="16">
        <v>5.5922552335125601E-2</v>
      </c>
      <c r="I12" s="16">
        <v>6.4811122641086003E-2</v>
      </c>
      <c r="J12" s="16">
        <v>4.2596491152286399E-2</v>
      </c>
      <c r="K12" s="16">
        <v>0</v>
      </c>
      <c r="L12" s="16">
        <v>1.7141541237234902E-2</v>
      </c>
      <c r="M12" s="16"/>
      <c r="N12" s="16">
        <v>4.2437011796406299E-2</v>
      </c>
      <c r="O12" s="16">
        <v>4.2770680641292698E-2</v>
      </c>
      <c r="P12" s="16">
        <v>3.8324562239059903E-2</v>
      </c>
      <c r="Q12" s="16">
        <v>3.6742280117133402E-2</v>
      </c>
      <c r="R12" s="16"/>
      <c r="S12" s="16">
        <v>4.4080603135505998E-2</v>
      </c>
      <c r="T12" s="16">
        <v>3.3157898471225897E-2</v>
      </c>
      <c r="U12" s="16"/>
      <c r="V12" s="16">
        <v>5.2531932198501302E-2</v>
      </c>
      <c r="W12" s="16">
        <v>3.45580118880719E-2</v>
      </c>
      <c r="X12" s="16">
        <v>3.32811865527207E-2</v>
      </c>
      <c r="Y12" s="16">
        <v>5.0907665749643297E-2</v>
      </c>
      <c r="Z12" s="16"/>
      <c r="AA12" s="16">
        <v>4.6292919598500203E-2</v>
      </c>
      <c r="AB12" s="16">
        <v>3.8660388405922598E-2</v>
      </c>
      <c r="AC12" s="16">
        <v>2.9231724565190999E-2</v>
      </c>
      <c r="AD12" s="16">
        <v>4.2144899632784699E-2</v>
      </c>
      <c r="AE12" s="16">
        <v>2.0791823414913001E-2</v>
      </c>
      <c r="AF12" s="16">
        <v>2.9975051072885998E-2</v>
      </c>
      <c r="AG12" s="16"/>
      <c r="AH12" s="16">
        <v>3.3796960953309703E-2</v>
      </c>
      <c r="AI12" s="16">
        <v>4.2894211478980898E-2</v>
      </c>
      <c r="AJ12" s="16"/>
      <c r="AK12" s="16">
        <v>4.2562402061731897E-2</v>
      </c>
      <c r="AL12" s="16">
        <v>4.7806600854897199E-2</v>
      </c>
      <c r="AM12" s="16"/>
      <c r="AN12" s="16">
        <v>3.3551081244843697E-2</v>
      </c>
      <c r="AO12" s="16">
        <v>5.6405004996729402E-2</v>
      </c>
      <c r="AP12" s="16"/>
      <c r="AQ12" s="16">
        <v>3.9595775281331499E-2</v>
      </c>
      <c r="AR12" s="16">
        <v>3.7033882327282802E-2</v>
      </c>
      <c r="AS12" s="16">
        <v>4.5444935987243203E-2</v>
      </c>
      <c r="AT12" s="16"/>
      <c r="AU12" s="16">
        <v>3.7256045061770403E-2</v>
      </c>
      <c r="AV12" s="16">
        <v>4.2988497227320899E-2</v>
      </c>
      <c r="AW12" s="16"/>
      <c r="AX12" s="16">
        <v>3.9683168468840201E-2</v>
      </c>
      <c r="AY12" s="16">
        <v>4.5355349754246502E-2</v>
      </c>
      <c r="AZ12" s="16"/>
      <c r="BA12" s="16">
        <v>4.95014763673991E-2</v>
      </c>
      <c r="BB12" s="16">
        <v>3.1152956249781701E-2</v>
      </c>
      <c r="BC12" s="16"/>
      <c r="BD12" s="16">
        <v>5.2333787706210902E-2</v>
      </c>
      <c r="BE12" s="16">
        <v>3.12905958603912E-2</v>
      </c>
    </row>
    <row r="13" spans="2:57" x14ac:dyDescent="0.35">
      <c r="B13" s="19" t="s">
        <v>752</v>
      </c>
      <c r="C13" s="16">
        <v>3.8296596976163701E-2</v>
      </c>
      <c r="D13" s="16">
        <v>4.8884631010870302E-2</v>
      </c>
      <c r="E13" s="16">
        <v>2.8633890111090399E-2</v>
      </c>
      <c r="F13" s="16"/>
      <c r="G13" s="16">
        <v>2.97217438500634E-2</v>
      </c>
      <c r="H13" s="16">
        <v>3.6770174091875302E-2</v>
      </c>
      <c r="I13" s="16">
        <v>4.9378642268777299E-2</v>
      </c>
      <c r="J13" s="16">
        <v>4.0372269628662999E-2</v>
      </c>
      <c r="K13" s="16">
        <v>4.4382467167866903E-2</v>
      </c>
      <c r="L13" s="16">
        <v>2.9590582684563198E-2</v>
      </c>
      <c r="M13" s="16"/>
      <c r="N13" s="16">
        <v>1.9208043595111999E-2</v>
      </c>
      <c r="O13" s="16">
        <v>3.7673888627201099E-2</v>
      </c>
      <c r="P13" s="16">
        <v>4.1825792344404901E-2</v>
      </c>
      <c r="Q13" s="16">
        <v>4.6790078585420301E-2</v>
      </c>
      <c r="R13" s="16"/>
      <c r="S13" s="16">
        <v>3.9310726685212502E-2</v>
      </c>
      <c r="T13" s="16">
        <v>3.71477062930625E-2</v>
      </c>
      <c r="U13" s="16"/>
      <c r="V13" s="16">
        <v>5.2920379498821099E-2</v>
      </c>
      <c r="W13" s="16">
        <v>2.5217425528380501E-2</v>
      </c>
      <c r="X13" s="16">
        <v>3.9265272174511603E-2</v>
      </c>
      <c r="Y13" s="16">
        <v>5.9741008347534798E-2</v>
      </c>
      <c r="Z13" s="16"/>
      <c r="AA13" s="16">
        <v>4.51933181158264E-2</v>
      </c>
      <c r="AB13" s="16">
        <v>3.09730934417548E-2</v>
      </c>
      <c r="AC13" s="16">
        <v>2.5182292982687701E-2</v>
      </c>
      <c r="AD13" s="16">
        <v>2.3811596210188999E-2</v>
      </c>
      <c r="AE13" s="16">
        <v>6.1184710955032501E-2</v>
      </c>
      <c r="AF13" s="16">
        <v>6.8777746002041298E-2</v>
      </c>
      <c r="AG13" s="16"/>
      <c r="AH13" s="16">
        <v>3.19740209275046E-2</v>
      </c>
      <c r="AI13" s="16">
        <v>5.8239247500417E-2</v>
      </c>
      <c r="AJ13" s="16"/>
      <c r="AK13" s="16">
        <v>2.775533167975E-2</v>
      </c>
      <c r="AL13" s="16">
        <v>4.4216414909539502E-2</v>
      </c>
      <c r="AM13" s="16"/>
      <c r="AN13" s="16">
        <v>3.4323693177738299E-2</v>
      </c>
      <c r="AO13" s="16">
        <v>4.64521549785935E-2</v>
      </c>
      <c r="AP13" s="16"/>
      <c r="AQ13" s="16">
        <v>3.1452995444680103E-2</v>
      </c>
      <c r="AR13" s="16">
        <v>3.5982339674462703E-2</v>
      </c>
      <c r="AS13" s="16">
        <v>4.8970525598273598E-2</v>
      </c>
      <c r="AT13" s="16"/>
      <c r="AU13" s="16">
        <v>3.4676256591328398E-2</v>
      </c>
      <c r="AV13" s="16">
        <v>4.3227837290897797E-2</v>
      </c>
      <c r="AW13" s="16"/>
      <c r="AX13" s="16">
        <v>3.8993261688507301E-2</v>
      </c>
      <c r="AY13" s="16">
        <v>3.67206255882166E-2</v>
      </c>
      <c r="AZ13" s="16"/>
      <c r="BA13" s="16">
        <v>3.9544922737229503E-2</v>
      </c>
      <c r="BB13" s="16">
        <v>2.42523174155783E-2</v>
      </c>
      <c r="BC13" s="16"/>
      <c r="BD13" s="16">
        <v>5.0604937411645901E-2</v>
      </c>
      <c r="BE13" s="16">
        <v>2.4871158497077901E-2</v>
      </c>
    </row>
    <row r="14" spans="2:57" x14ac:dyDescent="0.35">
      <c r="B14" s="19" t="s">
        <v>110</v>
      </c>
      <c r="C14" s="20">
        <v>7.6538394501707602E-2</v>
      </c>
      <c r="D14" s="20">
        <v>5.0589615105244803E-2</v>
      </c>
      <c r="E14" s="20">
        <v>0.101870588188509</v>
      </c>
      <c r="F14" s="20"/>
      <c r="G14" s="20">
        <v>6.0815303529728498E-2</v>
      </c>
      <c r="H14" s="20">
        <v>0.126966437222261</v>
      </c>
      <c r="I14" s="20">
        <v>6.3368911507413306E-2</v>
      </c>
      <c r="J14" s="20">
        <v>6.14116600652512E-2</v>
      </c>
      <c r="K14" s="20">
        <v>7.4437831528722506E-2</v>
      </c>
      <c r="L14" s="20">
        <v>6.6353183633761595E-2</v>
      </c>
      <c r="M14" s="20"/>
      <c r="N14" s="20">
        <v>6.16001441116798E-2</v>
      </c>
      <c r="O14" s="20">
        <v>4.4658150838948502E-2</v>
      </c>
      <c r="P14" s="20">
        <v>9.7590288542795903E-2</v>
      </c>
      <c r="Q14" s="20">
        <v>8.1152232265809698E-2</v>
      </c>
      <c r="R14" s="20"/>
      <c r="S14" s="20">
        <v>7.1926535901982294E-2</v>
      </c>
      <c r="T14" s="20">
        <v>7.8635706373660103E-2</v>
      </c>
      <c r="U14" s="20"/>
      <c r="V14" s="20">
        <v>0.15205219295738401</v>
      </c>
      <c r="W14" s="20">
        <v>6.5123814133965202E-2</v>
      </c>
      <c r="X14" s="20">
        <v>2.66296950813932E-2</v>
      </c>
      <c r="Y14" s="20">
        <v>7.9961739161818507E-2</v>
      </c>
      <c r="Z14" s="20"/>
      <c r="AA14" s="20">
        <v>0.13494445527078699</v>
      </c>
      <c r="AB14" s="20">
        <v>4.7724592048226801E-2</v>
      </c>
      <c r="AC14" s="20">
        <v>4.5349052427443297E-2</v>
      </c>
      <c r="AD14" s="20">
        <v>4.0425131368957402E-2</v>
      </c>
      <c r="AE14" s="20">
        <v>2.69395267025654E-2</v>
      </c>
      <c r="AF14" s="20">
        <v>0</v>
      </c>
      <c r="AG14" s="20"/>
      <c r="AH14" s="20">
        <v>3.1019852055716599E-2</v>
      </c>
      <c r="AI14" s="20">
        <v>6.3274068668378397E-2</v>
      </c>
      <c r="AJ14" s="20"/>
      <c r="AK14" s="20">
        <v>3.2396126257802499E-2</v>
      </c>
      <c r="AL14" s="20">
        <v>6.5944504001222704E-2</v>
      </c>
      <c r="AM14" s="20"/>
      <c r="AN14" s="20">
        <v>3.1825937279048401E-2</v>
      </c>
      <c r="AO14" s="20">
        <v>5.5510179372351698E-2</v>
      </c>
      <c r="AP14" s="20"/>
      <c r="AQ14" s="20">
        <v>3.0293875968799001E-2</v>
      </c>
      <c r="AR14" s="20">
        <v>8.4290865856038094E-2</v>
      </c>
      <c r="AS14" s="20">
        <v>3.5856670539160897E-2</v>
      </c>
      <c r="AT14" s="20"/>
      <c r="AU14" s="20">
        <v>4.8929816894226499E-2</v>
      </c>
      <c r="AV14" s="20">
        <v>0.100523318851029</v>
      </c>
      <c r="AW14" s="20"/>
      <c r="AX14" s="20">
        <v>4.69367174692479E-2</v>
      </c>
      <c r="AY14" s="20">
        <v>0.13540137588339099</v>
      </c>
      <c r="AZ14" s="20"/>
      <c r="BA14" s="20">
        <v>2.5657730806255899E-2</v>
      </c>
      <c r="BB14" s="20">
        <v>8.5654136046311394E-3</v>
      </c>
      <c r="BC14" s="20"/>
      <c r="BD14" s="20">
        <v>2.0065954485980898E-2</v>
      </c>
      <c r="BE14" s="20">
        <v>3.1834364964849697E-2</v>
      </c>
    </row>
    <row r="15" spans="2:57" x14ac:dyDescent="0.35">
      <c r="B15" s="21"/>
    </row>
    <row r="16" spans="2:57" x14ac:dyDescent="0.35">
      <c r="B16" t="s">
        <v>874</v>
      </c>
    </row>
    <row r="17" spans="2:2" x14ac:dyDescent="0.35">
      <c r="B17" t="s">
        <v>526</v>
      </c>
    </row>
    <row r="19" spans="2:2" x14ac:dyDescent="0.35">
      <c r="B19"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1-000000000000}">
  <dimension ref="B2:BE19"/>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764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748</v>
      </c>
      <c r="C9" s="16">
        <v>0.43232025552667702</v>
      </c>
      <c r="D9" s="16">
        <v>0.38743078779731099</v>
      </c>
      <c r="E9" s="16">
        <v>0.47167984594006601</v>
      </c>
      <c r="F9" s="16"/>
      <c r="G9" s="16">
        <v>0.38435608477063199</v>
      </c>
      <c r="H9" s="16">
        <v>0.48116328570238898</v>
      </c>
      <c r="I9" s="16">
        <v>0.402889433367565</v>
      </c>
      <c r="J9" s="16">
        <v>0.46293829544242898</v>
      </c>
      <c r="K9" s="16">
        <v>0.43291261206690002</v>
      </c>
      <c r="L9" s="16">
        <v>0.41801469698279398</v>
      </c>
      <c r="M9" s="16"/>
      <c r="N9" s="16">
        <v>0.45514981227476897</v>
      </c>
      <c r="O9" s="16">
        <v>0.37800457932474402</v>
      </c>
      <c r="P9" s="16">
        <v>0.452733493610885</v>
      </c>
      <c r="Q9" s="16">
        <v>0.43055546937078598</v>
      </c>
      <c r="R9" s="16"/>
      <c r="S9" s="16">
        <v>0.41608125406596602</v>
      </c>
      <c r="T9" s="16">
        <v>0.46115492801505698</v>
      </c>
      <c r="U9" s="16"/>
      <c r="V9" s="16">
        <v>0.42791295199971202</v>
      </c>
      <c r="W9" s="16">
        <v>0.42038547966682499</v>
      </c>
      <c r="X9" s="16">
        <v>0.45602573625944298</v>
      </c>
      <c r="Y9" s="16">
        <v>0.397889083111097</v>
      </c>
      <c r="Z9" s="16"/>
      <c r="AA9" s="16">
        <v>0.378785575331057</v>
      </c>
      <c r="AB9" s="16">
        <v>0.43943656263195802</v>
      </c>
      <c r="AC9" s="16">
        <v>0.59344922412623702</v>
      </c>
      <c r="AD9" s="16">
        <v>0.42268097117769998</v>
      </c>
      <c r="AE9" s="16">
        <v>0.49330146901434402</v>
      </c>
      <c r="AF9" s="16">
        <v>0.44272236994987302</v>
      </c>
      <c r="AG9" s="16"/>
      <c r="AH9" s="16">
        <v>0.48047774401554699</v>
      </c>
      <c r="AI9" s="16">
        <v>0.38704670460290602</v>
      </c>
      <c r="AJ9" s="16"/>
      <c r="AK9" s="16">
        <v>0.478571308381744</v>
      </c>
      <c r="AL9" s="16">
        <v>0.39532362537622201</v>
      </c>
      <c r="AM9" s="16"/>
      <c r="AN9" s="16">
        <v>0.44673459843318403</v>
      </c>
      <c r="AO9" s="16">
        <v>0.42472941500150302</v>
      </c>
      <c r="AP9" s="16"/>
      <c r="AQ9" s="16">
        <v>0.50789320836100604</v>
      </c>
      <c r="AR9" s="16">
        <v>0.40830333581172401</v>
      </c>
      <c r="AS9" s="16">
        <v>0.43087143735204497</v>
      </c>
      <c r="AT9" s="16"/>
      <c r="AU9" s="16">
        <v>0.44723177769305</v>
      </c>
      <c r="AV9" s="16">
        <v>0.41469783879133798</v>
      </c>
      <c r="AW9" s="16"/>
      <c r="AX9" s="16">
        <v>0.45198230189445199</v>
      </c>
      <c r="AY9" s="16">
        <v>0.38621312389393098</v>
      </c>
      <c r="AZ9" s="16"/>
      <c r="BA9" s="16">
        <v>0.45846982561827498</v>
      </c>
      <c r="BB9" s="16">
        <v>0.55028240343024604</v>
      </c>
      <c r="BC9" s="16"/>
      <c r="BD9" s="16">
        <v>0.45144053426251302</v>
      </c>
      <c r="BE9" s="16">
        <v>0.46278023256536699</v>
      </c>
    </row>
    <row r="10" spans="2:57" x14ac:dyDescent="0.35">
      <c r="B10" s="19" t="s">
        <v>749</v>
      </c>
      <c r="C10" s="16">
        <v>0.29376023046170502</v>
      </c>
      <c r="D10" s="16">
        <v>0.34051490319159999</v>
      </c>
      <c r="E10" s="16">
        <v>0.24997870350582899</v>
      </c>
      <c r="F10" s="16"/>
      <c r="G10" s="16">
        <v>0.25413951699546899</v>
      </c>
      <c r="H10" s="16">
        <v>0.207947464500362</v>
      </c>
      <c r="I10" s="16">
        <v>0.25849942218861299</v>
      </c>
      <c r="J10" s="16">
        <v>0.290827700211023</v>
      </c>
      <c r="K10" s="16">
        <v>0.36372828697563597</v>
      </c>
      <c r="L10" s="16">
        <v>0.36347238537486998</v>
      </c>
      <c r="M10" s="16"/>
      <c r="N10" s="16">
        <v>0.32859276927350201</v>
      </c>
      <c r="O10" s="16">
        <v>0.32392221613642402</v>
      </c>
      <c r="P10" s="16">
        <v>0.274525864275945</v>
      </c>
      <c r="Q10" s="16">
        <v>0.27352878759037003</v>
      </c>
      <c r="R10" s="16"/>
      <c r="S10" s="16">
        <v>0.32487595825261201</v>
      </c>
      <c r="T10" s="16">
        <v>0.245359151303263</v>
      </c>
      <c r="U10" s="16"/>
      <c r="V10" s="16">
        <v>0.195921091340756</v>
      </c>
      <c r="W10" s="16">
        <v>0.31382685386258302</v>
      </c>
      <c r="X10" s="16">
        <v>0.34931537723665701</v>
      </c>
      <c r="Y10" s="16">
        <v>0.30642291280717798</v>
      </c>
      <c r="Z10" s="16"/>
      <c r="AA10" s="16">
        <v>0.25347113468187199</v>
      </c>
      <c r="AB10" s="16">
        <v>0.33421460694439098</v>
      </c>
      <c r="AC10" s="16">
        <v>0.20761826941537301</v>
      </c>
      <c r="AD10" s="16">
        <v>0.31989859597923798</v>
      </c>
      <c r="AE10" s="16">
        <v>0.39007602251432999</v>
      </c>
      <c r="AF10" s="16">
        <v>0.37940348783707301</v>
      </c>
      <c r="AG10" s="16"/>
      <c r="AH10" s="16">
        <v>0.30999570546677502</v>
      </c>
      <c r="AI10" s="16">
        <v>0.31245914799800101</v>
      </c>
      <c r="AJ10" s="16"/>
      <c r="AK10" s="16">
        <v>0.299571918533445</v>
      </c>
      <c r="AL10" s="16">
        <v>0.32925970798361798</v>
      </c>
      <c r="AM10" s="16"/>
      <c r="AN10" s="16">
        <v>0.33859193794419001</v>
      </c>
      <c r="AO10" s="16">
        <v>0.30086517572740801</v>
      </c>
      <c r="AP10" s="16"/>
      <c r="AQ10" s="16">
        <v>0.309995935713059</v>
      </c>
      <c r="AR10" s="16">
        <v>0.29923650805440899</v>
      </c>
      <c r="AS10" s="16">
        <v>0.30545103665000101</v>
      </c>
      <c r="AT10" s="16"/>
      <c r="AU10" s="16">
        <v>0.30992542870977202</v>
      </c>
      <c r="AV10" s="16">
        <v>0.27986507000412902</v>
      </c>
      <c r="AW10" s="16"/>
      <c r="AX10" s="16">
        <v>0.30897511718394599</v>
      </c>
      <c r="AY10" s="16">
        <v>0.26698524924635703</v>
      </c>
      <c r="AZ10" s="16"/>
      <c r="BA10" s="16">
        <v>0.29901788132797003</v>
      </c>
      <c r="BB10" s="16">
        <v>0.22211662416224201</v>
      </c>
      <c r="BC10" s="16"/>
      <c r="BD10" s="16">
        <v>0.29851644013683398</v>
      </c>
      <c r="BE10" s="16">
        <v>0.33353001986088698</v>
      </c>
    </row>
    <row r="11" spans="2:57" ht="29" customHeight="1" x14ac:dyDescent="0.35">
      <c r="B11" s="19" t="s">
        <v>750</v>
      </c>
      <c r="C11" s="16">
        <v>0.122883048753758</v>
      </c>
      <c r="D11" s="16">
        <v>0.122493858119523</v>
      </c>
      <c r="E11" s="16">
        <v>0.124442641960317</v>
      </c>
      <c r="F11" s="16"/>
      <c r="G11" s="16">
        <v>0.19045316835593501</v>
      </c>
      <c r="H11" s="16">
        <v>0.121312408830711</v>
      </c>
      <c r="I11" s="16">
        <v>0.129812432090983</v>
      </c>
      <c r="J11" s="16">
        <v>0.130826256411158</v>
      </c>
      <c r="K11" s="16">
        <v>9.6657649745396895E-2</v>
      </c>
      <c r="L11" s="16">
        <v>9.4435073575953293E-2</v>
      </c>
      <c r="M11" s="16"/>
      <c r="N11" s="16">
        <v>0.114004973849631</v>
      </c>
      <c r="O11" s="16">
        <v>0.15419221422333401</v>
      </c>
      <c r="P11" s="16">
        <v>0.10324155508977199</v>
      </c>
      <c r="Q11" s="16">
        <v>0.13349447064676001</v>
      </c>
      <c r="R11" s="16"/>
      <c r="S11" s="16">
        <v>0.11399666595171799</v>
      </c>
      <c r="T11" s="16">
        <v>0.13752709256248</v>
      </c>
      <c r="U11" s="16"/>
      <c r="V11" s="16">
        <v>0.114861271116264</v>
      </c>
      <c r="W11" s="16">
        <v>0.13320237949814001</v>
      </c>
      <c r="X11" s="16">
        <v>0.118031535889672</v>
      </c>
      <c r="Y11" s="16">
        <v>0.113674134105945</v>
      </c>
      <c r="Z11" s="16"/>
      <c r="AA11" s="16">
        <v>0.140380848806784</v>
      </c>
      <c r="AB11" s="16">
        <v>0.122398440951627</v>
      </c>
      <c r="AC11" s="16">
        <v>8.9155053578717003E-2</v>
      </c>
      <c r="AD11" s="16">
        <v>0.153796054311479</v>
      </c>
      <c r="AE11" s="16">
        <v>4.3727867833737298E-2</v>
      </c>
      <c r="AF11" s="16">
        <v>2.95596739952796E-2</v>
      </c>
      <c r="AG11" s="16"/>
      <c r="AH11" s="16">
        <v>0.11745273139471001</v>
      </c>
      <c r="AI11" s="16">
        <v>0.12239952665072699</v>
      </c>
      <c r="AJ11" s="16"/>
      <c r="AK11" s="16">
        <v>0.13172773579187</v>
      </c>
      <c r="AL11" s="16">
        <v>0.114814402587855</v>
      </c>
      <c r="AM11" s="16"/>
      <c r="AN11" s="16">
        <v>0.115722936757682</v>
      </c>
      <c r="AO11" s="16">
        <v>0.117829708354204</v>
      </c>
      <c r="AP11" s="16"/>
      <c r="AQ11" s="16">
        <v>0.113573831937861</v>
      </c>
      <c r="AR11" s="16">
        <v>0.15833619933042201</v>
      </c>
      <c r="AS11" s="16">
        <v>8.3103063784001494E-2</v>
      </c>
      <c r="AT11" s="16"/>
      <c r="AU11" s="16">
        <v>0.114281004684554</v>
      </c>
      <c r="AV11" s="16">
        <v>0.13515721087639401</v>
      </c>
      <c r="AW11" s="16"/>
      <c r="AX11" s="16">
        <v>0.12069486257890499</v>
      </c>
      <c r="AY11" s="16">
        <v>0.12939495547888599</v>
      </c>
      <c r="AZ11" s="16"/>
      <c r="BA11" s="16">
        <v>0.138711993558682</v>
      </c>
      <c r="BB11" s="16">
        <v>0.11392112046417401</v>
      </c>
      <c r="BC11" s="16"/>
      <c r="BD11" s="16">
        <v>0.128322045106325</v>
      </c>
      <c r="BE11" s="16">
        <v>0.10798863399096</v>
      </c>
    </row>
    <row r="12" spans="2:57" x14ac:dyDescent="0.35">
      <c r="B12" s="19" t="s">
        <v>751</v>
      </c>
      <c r="C12" s="16">
        <v>3.9391010561045103E-2</v>
      </c>
      <c r="D12" s="16">
        <v>5.1094853706949099E-2</v>
      </c>
      <c r="E12" s="16">
        <v>2.8681505842355098E-2</v>
      </c>
      <c r="F12" s="16"/>
      <c r="G12" s="16">
        <v>5.9175519750748702E-2</v>
      </c>
      <c r="H12" s="16">
        <v>3.38527490386068E-2</v>
      </c>
      <c r="I12" s="16">
        <v>8.6880045199969697E-2</v>
      </c>
      <c r="J12" s="16">
        <v>3.09764946980173E-2</v>
      </c>
      <c r="K12" s="16">
        <v>1.4286706243332401E-2</v>
      </c>
      <c r="L12" s="16">
        <v>2.1996082037118499E-2</v>
      </c>
      <c r="M12" s="16"/>
      <c r="N12" s="16">
        <v>2.6352487953446802E-2</v>
      </c>
      <c r="O12" s="16">
        <v>3.3844376938806701E-2</v>
      </c>
      <c r="P12" s="16">
        <v>4.20781608485278E-2</v>
      </c>
      <c r="Q12" s="16">
        <v>4.9209488784179502E-2</v>
      </c>
      <c r="R12" s="16"/>
      <c r="S12" s="16">
        <v>3.4543280735053299E-2</v>
      </c>
      <c r="T12" s="16">
        <v>4.71037031675876E-2</v>
      </c>
      <c r="U12" s="16"/>
      <c r="V12" s="16">
        <v>5.7981854681246899E-2</v>
      </c>
      <c r="W12" s="16">
        <v>4.44270477519162E-2</v>
      </c>
      <c r="X12" s="16">
        <v>1.5914705767970501E-2</v>
      </c>
      <c r="Y12" s="16">
        <v>4.9436486119961098E-2</v>
      </c>
      <c r="Z12" s="16"/>
      <c r="AA12" s="16">
        <v>5.3630840293057501E-2</v>
      </c>
      <c r="AB12" s="16">
        <v>2.26026033702235E-2</v>
      </c>
      <c r="AC12" s="16">
        <v>6.7310106646618004E-2</v>
      </c>
      <c r="AD12" s="16">
        <v>2.56198285442478E-2</v>
      </c>
      <c r="AE12" s="16">
        <v>1.7164986661937699E-2</v>
      </c>
      <c r="AF12" s="16">
        <v>2.8482314200280402E-2</v>
      </c>
      <c r="AG12" s="16"/>
      <c r="AH12" s="16">
        <v>3.0890117137675199E-2</v>
      </c>
      <c r="AI12" s="16">
        <v>5.28669516273561E-2</v>
      </c>
      <c r="AJ12" s="16"/>
      <c r="AK12" s="16">
        <v>3.6122924474446899E-2</v>
      </c>
      <c r="AL12" s="16">
        <v>5.2677518528512303E-2</v>
      </c>
      <c r="AM12" s="16"/>
      <c r="AN12" s="16">
        <v>3.8892783103301E-2</v>
      </c>
      <c r="AO12" s="16">
        <v>4.91676891009106E-2</v>
      </c>
      <c r="AP12" s="16"/>
      <c r="AQ12" s="16">
        <v>2.2892737713410001E-2</v>
      </c>
      <c r="AR12" s="16">
        <v>1.9909341324186001E-2</v>
      </c>
      <c r="AS12" s="16">
        <v>8.6939036181874998E-2</v>
      </c>
      <c r="AT12" s="16"/>
      <c r="AU12" s="16">
        <v>3.6248567336815897E-2</v>
      </c>
      <c r="AV12" s="16">
        <v>4.3778798723948499E-2</v>
      </c>
      <c r="AW12" s="16"/>
      <c r="AX12" s="16">
        <v>3.9080208830589401E-2</v>
      </c>
      <c r="AY12" s="16">
        <v>4.2156003411751297E-2</v>
      </c>
      <c r="AZ12" s="16"/>
      <c r="BA12" s="16">
        <v>4.4942488608436401E-2</v>
      </c>
      <c r="BB12" s="16">
        <v>6.1550965501638799E-2</v>
      </c>
      <c r="BC12" s="16"/>
      <c r="BD12" s="16">
        <v>5.0725168370464202E-2</v>
      </c>
      <c r="BE12" s="16">
        <v>3.7686306747158199E-2</v>
      </c>
    </row>
    <row r="13" spans="2:57" x14ac:dyDescent="0.35">
      <c r="B13" s="19" t="s">
        <v>752</v>
      </c>
      <c r="C13" s="16">
        <v>3.6016576880234297E-2</v>
      </c>
      <c r="D13" s="16">
        <v>5.01407397727089E-2</v>
      </c>
      <c r="E13" s="16">
        <v>2.2980742643527001E-2</v>
      </c>
      <c r="F13" s="16"/>
      <c r="G13" s="16">
        <v>3.3143676861186203E-2</v>
      </c>
      <c r="H13" s="16">
        <v>4.7784033886179501E-2</v>
      </c>
      <c r="I13" s="16">
        <v>5.3454059307505103E-2</v>
      </c>
      <c r="J13" s="16">
        <v>3.2082791249199903E-2</v>
      </c>
      <c r="K13" s="16">
        <v>2.4202588902401002E-2</v>
      </c>
      <c r="L13" s="16">
        <v>2.6527463934413801E-2</v>
      </c>
      <c r="M13" s="16"/>
      <c r="N13" s="16">
        <v>1.42998125369712E-2</v>
      </c>
      <c r="O13" s="16">
        <v>4.7194485120191601E-2</v>
      </c>
      <c r="P13" s="16">
        <v>3.4601639996494897E-2</v>
      </c>
      <c r="Q13" s="16">
        <v>4.4047600215828098E-2</v>
      </c>
      <c r="R13" s="16"/>
      <c r="S13" s="16">
        <v>3.2790019994524099E-2</v>
      </c>
      <c r="T13" s="16">
        <v>4.1247818798468498E-2</v>
      </c>
      <c r="U13" s="16"/>
      <c r="V13" s="16">
        <v>5.22589382459408E-2</v>
      </c>
      <c r="W13" s="16">
        <v>2.4635755676408699E-2</v>
      </c>
      <c r="X13" s="16">
        <v>3.4189119679608103E-2</v>
      </c>
      <c r="Y13" s="16">
        <v>5.2615644694000499E-2</v>
      </c>
      <c r="Z13" s="16"/>
      <c r="AA13" s="16">
        <v>3.7720377255629198E-2</v>
      </c>
      <c r="AB13" s="16">
        <v>4.1279768733578297E-2</v>
      </c>
      <c r="AC13" s="16">
        <v>1.6785386856788199E-2</v>
      </c>
      <c r="AD13" s="16">
        <v>3.1377649227194097E-2</v>
      </c>
      <c r="AE13" s="16">
        <v>3.6421208691387701E-2</v>
      </c>
      <c r="AF13" s="16">
        <v>7.6087689458439703E-2</v>
      </c>
      <c r="AG13" s="16"/>
      <c r="AH13" s="16">
        <v>3.11024630014929E-2</v>
      </c>
      <c r="AI13" s="16">
        <v>5.3032952956015303E-2</v>
      </c>
      <c r="AJ13" s="16"/>
      <c r="AK13" s="16">
        <v>2.3768276600957101E-2</v>
      </c>
      <c r="AL13" s="16">
        <v>3.4540066633749603E-2</v>
      </c>
      <c r="AM13" s="16"/>
      <c r="AN13" s="16">
        <v>3.3397035539611097E-2</v>
      </c>
      <c r="AO13" s="16">
        <v>4.4193940546858303E-2</v>
      </c>
      <c r="AP13" s="16"/>
      <c r="AQ13" s="16">
        <v>2.11490679655339E-2</v>
      </c>
      <c r="AR13" s="16">
        <v>3.9613924653355101E-2</v>
      </c>
      <c r="AS13" s="16">
        <v>4.2460201875214702E-2</v>
      </c>
      <c r="AT13" s="16"/>
      <c r="AU13" s="16">
        <v>3.7821269470193299E-2</v>
      </c>
      <c r="AV13" s="16">
        <v>3.4521611462065602E-2</v>
      </c>
      <c r="AW13" s="16"/>
      <c r="AX13" s="16">
        <v>3.8816909705717703E-2</v>
      </c>
      <c r="AY13" s="16">
        <v>2.6643109886932002E-2</v>
      </c>
      <c r="AZ13" s="16"/>
      <c r="BA13" s="16">
        <v>3.6604855364161103E-2</v>
      </c>
      <c r="BB13" s="16">
        <v>3.6211419173583899E-2</v>
      </c>
      <c r="BC13" s="16"/>
      <c r="BD13" s="16">
        <v>4.3538533446646897E-2</v>
      </c>
      <c r="BE13" s="16">
        <v>3.1280494793821799E-2</v>
      </c>
    </row>
    <row r="14" spans="2:57" x14ac:dyDescent="0.35">
      <c r="B14" s="19" t="s">
        <v>110</v>
      </c>
      <c r="C14" s="20">
        <v>7.5628877816581203E-2</v>
      </c>
      <c r="D14" s="20">
        <v>4.8324857411908201E-2</v>
      </c>
      <c r="E14" s="20">
        <v>0.10223656010790599</v>
      </c>
      <c r="F14" s="20"/>
      <c r="G14" s="20">
        <v>7.8732033266029802E-2</v>
      </c>
      <c r="H14" s="20">
        <v>0.107940058041752</v>
      </c>
      <c r="I14" s="20">
        <v>6.8464607845363804E-2</v>
      </c>
      <c r="J14" s="20">
        <v>5.2348461988173299E-2</v>
      </c>
      <c r="K14" s="20">
        <v>6.8212156066333296E-2</v>
      </c>
      <c r="L14" s="20">
        <v>7.5554298094849898E-2</v>
      </c>
      <c r="M14" s="20"/>
      <c r="N14" s="20">
        <v>6.16001441116798E-2</v>
      </c>
      <c r="O14" s="20">
        <v>6.2842128256500096E-2</v>
      </c>
      <c r="P14" s="20">
        <v>9.2819286178375399E-2</v>
      </c>
      <c r="Q14" s="20">
        <v>6.9164183392076403E-2</v>
      </c>
      <c r="R14" s="20"/>
      <c r="S14" s="20">
        <v>7.7712821000126803E-2</v>
      </c>
      <c r="T14" s="20">
        <v>6.7607306153143698E-2</v>
      </c>
      <c r="U14" s="20"/>
      <c r="V14" s="20">
        <v>0.15106389261608</v>
      </c>
      <c r="W14" s="20">
        <v>6.3522483544126804E-2</v>
      </c>
      <c r="X14" s="20">
        <v>2.6523525166648999E-2</v>
      </c>
      <c r="Y14" s="20">
        <v>7.9961739161818507E-2</v>
      </c>
      <c r="Z14" s="20"/>
      <c r="AA14" s="20">
        <v>0.13601122363160201</v>
      </c>
      <c r="AB14" s="20">
        <v>4.00680173682222E-2</v>
      </c>
      <c r="AC14" s="20">
        <v>2.5681959376267199E-2</v>
      </c>
      <c r="AD14" s="20">
        <v>4.6626900760140901E-2</v>
      </c>
      <c r="AE14" s="20">
        <v>1.9308445284262898E-2</v>
      </c>
      <c r="AF14" s="20">
        <v>4.37444645590543E-2</v>
      </c>
      <c r="AG14" s="20"/>
      <c r="AH14" s="20">
        <v>3.0081238983800301E-2</v>
      </c>
      <c r="AI14" s="20">
        <v>7.2194716164994205E-2</v>
      </c>
      <c r="AJ14" s="20"/>
      <c r="AK14" s="20">
        <v>3.0237836217537499E-2</v>
      </c>
      <c r="AL14" s="20">
        <v>7.3384678890043104E-2</v>
      </c>
      <c r="AM14" s="20"/>
      <c r="AN14" s="20">
        <v>2.6660708222032099E-2</v>
      </c>
      <c r="AO14" s="20">
        <v>6.3214071269116198E-2</v>
      </c>
      <c r="AP14" s="20"/>
      <c r="AQ14" s="20">
        <v>2.4495218309129901E-2</v>
      </c>
      <c r="AR14" s="20">
        <v>7.4600690825904106E-2</v>
      </c>
      <c r="AS14" s="20">
        <v>5.11752241568625E-2</v>
      </c>
      <c r="AT14" s="20"/>
      <c r="AU14" s="20">
        <v>5.4491952105614097E-2</v>
      </c>
      <c r="AV14" s="20">
        <v>9.1979470142125097E-2</v>
      </c>
      <c r="AW14" s="20"/>
      <c r="AX14" s="20">
        <v>4.0450599806389702E-2</v>
      </c>
      <c r="AY14" s="20">
        <v>0.14860755808214199</v>
      </c>
      <c r="AZ14" s="20"/>
      <c r="BA14" s="20">
        <v>2.2252955522475401E-2</v>
      </c>
      <c r="BB14" s="20">
        <v>1.5917467268115101E-2</v>
      </c>
      <c r="BC14" s="20"/>
      <c r="BD14" s="20">
        <v>2.7457278677215799E-2</v>
      </c>
      <c r="BE14" s="20">
        <v>2.67343120418055E-2</v>
      </c>
    </row>
    <row r="15" spans="2:57" x14ac:dyDescent="0.35">
      <c r="B15" s="21"/>
    </row>
    <row r="16" spans="2:57" x14ac:dyDescent="0.35">
      <c r="B16" t="s">
        <v>874</v>
      </c>
    </row>
    <row r="17" spans="2:2" x14ac:dyDescent="0.35">
      <c r="B17" t="s">
        <v>526</v>
      </c>
    </row>
    <row r="19" spans="2:2" x14ac:dyDescent="0.35">
      <c r="B19"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1-000000000000}">
  <dimension ref="B2:BE21"/>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765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414</v>
      </c>
      <c r="C9" s="16">
        <v>0.117766163413612</v>
      </c>
      <c r="D9" s="16">
        <v>0.159011755936562</v>
      </c>
      <c r="E9" s="16">
        <v>7.9820725674425899E-2</v>
      </c>
      <c r="F9" s="16"/>
      <c r="G9" s="16">
        <v>8.6334152945728507E-2</v>
      </c>
      <c r="H9" s="16">
        <v>0.21517820203872101</v>
      </c>
      <c r="I9" s="16">
        <v>0.166122937746956</v>
      </c>
      <c r="J9" s="16">
        <v>8.3347779561527099E-2</v>
      </c>
      <c r="K9" s="16">
        <v>0.118682236571698</v>
      </c>
      <c r="L9" s="16">
        <v>4.1540429414397097E-2</v>
      </c>
      <c r="M9" s="16"/>
      <c r="N9" s="16">
        <v>9.9587988101176306E-2</v>
      </c>
      <c r="O9" s="16">
        <v>6.7543223552940498E-2</v>
      </c>
      <c r="P9" s="16">
        <v>0.13284754975340901</v>
      </c>
      <c r="Q9" s="16">
        <v>0.15026040109594799</v>
      </c>
      <c r="R9" s="16"/>
      <c r="S9" s="16">
        <v>0.10213356050061199</v>
      </c>
      <c r="T9" s="16">
        <v>0.142545054335038</v>
      </c>
      <c r="U9" s="16"/>
      <c r="V9" s="16">
        <v>0.13400634091109401</v>
      </c>
      <c r="W9" s="16">
        <v>0.10369660685050799</v>
      </c>
      <c r="X9" s="16">
        <v>0.12095774534704801</v>
      </c>
      <c r="Y9" s="16">
        <v>0.12306033574066701</v>
      </c>
      <c r="Z9" s="16"/>
      <c r="AA9" s="16">
        <v>0.10447415094818401</v>
      </c>
      <c r="AB9" s="16">
        <v>0.118359949588615</v>
      </c>
      <c r="AC9" s="16">
        <v>8.9607457382351596E-2</v>
      </c>
      <c r="AD9" s="16">
        <v>0.11648608536654299</v>
      </c>
      <c r="AE9" s="16">
        <v>0.18088307245568599</v>
      </c>
      <c r="AF9" s="16">
        <v>0.196333116820817</v>
      </c>
      <c r="AG9" s="16"/>
      <c r="AH9" s="16">
        <v>0.134466737894886</v>
      </c>
      <c r="AI9" s="16">
        <v>9.1816844032300199E-2</v>
      </c>
      <c r="AJ9" s="16"/>
      <c r="AK9" s="16">
        <v>0.16237807974156901</v>
      </c>
      <c r="AL9" s="16">
        <v>8.3090742349907099E-2</v>
      </c>
      <c r="AM9" s="16"/>
      <c r="AN9" s="16">
        <v>0.14574660813545101</v>
      </c>
      <c r="AO9" s="16">
        <v>0.11909037568444999</v>
      </c>
      <c r="AP9" s="16"/>
      <c r="AQ9" s="16">
        <v>9.4221630996987701E-2</v>
      </c>
      <c r="AR9" s="16">
        <v>9.5765948435857604E-2</v>
      </c>
      <c r="AS9" s="16">
        <v>0.16380156991456199</v>
      </c>
      <c r="AT9" s="16"/>
      <c r="AU9" s="16">
        <v>0.14006987601555501</v>
      </c>
      <c r="AV9" s="16">
        <v>8.8520261451475804E-2</v>
      </c>
      <c r="AW9" s="16"/>
      <c r="AX9" s="16">
        <v>0.131366701905966</v>
      </c>
      <c r="AY9" s="16">
        <v>6.6095358907502594E-2</v>
      </c>
      <c r="AZ9" s="16"/>
      <c r="BA9" s="16">
        <v>0.16804089169028399</v>
      </c>
      <c r="BB9" s="16">
        <v>0.19975552796138099</v>
      </c>
      <c r="BC9" s="16"/>
      <c r="BD9" s="16">
        <v>0.16151084393720699</v>
      </c>
      <c r="BE9" s="16">
        <v>9.8836578827209198E-2</v>
      </c>
    </row>
    <row r="10" spans="2:57" x14ac:dyDescent="0.35">
      <c r="B10" s="19" t="s">
        <v>415</v>
      </c>
      <c r="C10" s="16">
        <v>0.26654791323167099</v>
      </c>
      <c r="D10" s="16">
        <v>0.29368166914802202</v>
      </c>
      <c r="E10" s="16">
        <v>0.23758251564642999</v>
      </c>
      <c r="F10" s="16"/>
      <c r="G10" s="16">
        <v>0.30413100806120102</v>
      </c>
      <c r="H10" s="16">
        <v>0.26208703904708902</v>
      </c>
      <c r="I10" s="16">
        <v>0.31255751272997401</v>
      </c>
      <c r="J10" s="16">
        <v>0.29155374774362702</v>
      </c>
      <c r="K10" s="16">
        <v>0.27143972154191198</v>
      </c>
      <c r="L10" s="16">
        <v>0.19016642563333699</v>
      </c>
      <c r="M10" s="16"/>
      <c r="N10" s="16">
        <v>0.245883374491178</v>
      </c>
      <c r="O10" s="16">
        <v>0.30497069669201698</v>
      </c>
      <c r="P10" s="16">
        <v>0.23615204393302899</v>
      </c>
      <c r="Q10" s="16">
        <v>0.29664723644464103</v>
      </c>
      <c r="R10" s="16"/>
      <c r="S10" s="16">
        <v>0.278066712595673</v>
      </c>
      <c r="T10" s="16">
        <v>0.25181695136201698</v>
      </c>
      <c r="U10" s="16"/>
      <c r="V10" s="16">
        <v>0.23902075535021799</v>
      </c>
      <c r="W10" s="16">
        <v>0.257558292263799</v>
      </c>
      <c r="X10" s="16">
        <v>0.29811360935037601</v>
      </c>
      <c r="Y10" s="16">
        <v>0.286958331971568</v>
      </c>
      <c r="Z10" s="16"/>
      <c r="AA10" s="16">
        <v>0.25239894136950802</v>
      </c>
      <c r="AB10" s="16">
        <v>0.21364290810355999</v>
      </c>
      <c r="AC10" s="16">
        <v>0.21306596047795501</v>
      </c>
      <c r="AD10" s="16">
        <v>0.340473710226813</v>
      </c>
      <c r="AE10" s="16">
        <v>0.28199456753518698</v>
      </c>
      <c r="AF10" s="16">
        <v>0.36755995507232803</v>
      </c>
      <c r="AG10" s="16"/>
      <c r="AH10" s="16">
        <v>0.27504572802333299</v>
      </c>
      <c r="AI10" s="16">
        <v>0.29998936291409201</v>
      </c>
      <c r="AJ10" s="16"/>
      <c r="AK10" s="16">
        <v>0.27718143445004301</v>
      </c>
      <c r="AL10" s="16">
        <v>0.31416114132351097</v>
      </c>
      <c r="AM10" s="16"/>
      <c r="AN10" s="16">
        <v>0.280459197607003</v>
      </c>
      <c r="AO10" s="16">
        <v>0.290568405930822</v>
      </c>
      <c r="AP10" s="16"/>
      <c r="AQ10" s="16">
        <v>0.29481408130425601</v>
      </c>
      <c r="AR10" s="16">
        <v>0.25563405735661299</v>
      </c>
      <c r="AS10" s="16">
        <v>0.29716414647807998</v>
      </c>
      <c r="AT10" s="16"/>
      <c r="AU10" s="16">
        <v>0.28533964650768401</v>
      </c>
      <c r="AV10" s="16">
        <v>0.24650857567084999</v>
      </c>
      <c r="AW10" s="16"/>
      <c r="AX10" s="16">
        <v>0.28885173411655601</v>
      </c>
      <c r="AY10" s="16">
        <v>0.203523518755717</v>
      </c>
      <c r="AZ10" s="16"/>
      <c r="BA10" s="16">
        <v>0.34541648104410899</v>
      </c>
      <c r="BB10" s="16">
        <v>0.32791662405338701</v>
      </c>
      <c r="BC10" s="16"/>
      <c r="BD10" s="16">
        <v>0.34094503367880402</v>
      </c>
      <c r="BE10" s="16">
        <v>0.253908322719619</v>
      </c>
    </row>
    <row r="11" spans="2:57" x14ac:dyDescent="0.35">
      <c r="B11" s="19" t="s">
        <v>416</v>
      </c>
      <c r="C11" s="16">
        <v>0.27285922578046101</v>
      </c>
      <c r="D11" s="16">
        <v>0.24094511522617301</v>
      </c>
      <c r="E11" s="16">
        <v>0.30574690961432099</v>
      </c>
      <c r="F11" s="16"/>
      <c r="G11" s="16">
        <v>0.26840907586590901</v>
      </c>
      <c r="H11" s="16">
        <v>0.21084218842289201</v>
      </c>
      <c r="I11" s="16">
        <v>0.27141053924686198</v>
      </c>
      <c r="J11" s="16">
        <v>0.325970069618023</v>
      </c>
      <c r="K11" s="16">
        <v>0.273079313194377</v>
      </c>
      <c r="L11" s="16">
        <v>0.28859096754554497</v>
      </c>
      <c r="M11" s="16"/>
      <c r="N11" s="16">
        <v>0.292593207995061</v>
      </c>
      <c r="O11" s="16">
        <v>0.30593438014608199</v>
      </c>
      <c r="P11" s="16">
        <v>0.29045694484050699</v>
      </c>
      <c r="Q11" s="16">
        <v>0.20169991494711501</v>
      </c>
      <c r="R11" s="16"/>
      <c r="S11" s="16">
        <v>0.25128007843914402</v>
      </c>
      <c r="T11" s="16">
        <v>0.30816493374377901</v>
      </c>
      <c r="U11" s="16"/>
      <c r="V11" s="16">
        <v>0.257261008980743</v>
      </c>
      <c r="W11" s="16">
        <v>0.31787941156867999</v>
      </c>
      <c r="X11" s="16">
        <v>0.23958108842824299</v>
      </c>
      <c r="Y11" s="16">
        <v>0.20330471375325701</v>
      </c>
      <c r="Z11" s="16"/>
      <c r="AA11" s="16">
        <v>0.30544730297785</v>
      </c>
      <c r="AB11" s="16">
        <v>0.29029886547879402</v>
      </c>
      <c r="AC11" s="16">
        <v>0.36522185716112499</v>
      </c>
      <c r="AD11" s="16">
        <v>0.19840272079542701</v>
      </c>
      <c r="AE11" s="16">
        <v>0.217224329586473</v>
      </c>
      <c r="AF11" s="16">
        <v>0.14264420948294801</v>
      </c>
      <c r="AG11" s="16"/>
      <c r="AH11" s="16">
        <v>0.28629633997078902</v>
      </c>
      <c r="AI11" s="16">
        <v>0.25920556372186299</v>
      </c>
      <c r="AJ11" s="16"/>
      <c r="AK11" s="16">
        <v>0.27377472423626098</v>
      </c>
      <c r="AL11" s="16">
        <v>0.25890092158341399</v>
      </c>
      <c r="AM11" s="16"/>
      <c r="AN11" s="16">
        <v>0.268568398453924</v>
      </c>
      <c r="AO11" s="16">
        <v>0.25531559979988799</v>
      </c>
      <c r="AP11" s="16"/>
      <c r="AQ11" s="16">
        <v>0.22879090851262099</v>
      </c>
      <c r="AR11" s="16">
        <v>0.36978450154199</v>
      </c>
      <c r="AS11" s="16">
        <v>0.17688047872937901</v>
      </c>
      <c r="AT11" s="16"/>
      <c r="AU11" s="16">
        <v>0.266569705189387</v>
      </c>
      <c r="AV11" s="16">
        <v>0.28503246126752901</v>
      </c>
      <c r="AW11" s="16"/>
      <c r="AX11" s="16">
        <v>0.27412306925102298</v>
      </c>
      <c r="AY11" s="16">
        <v>0.25421891605119101</v>
      </c>
      <c r="AZ11" s="16"/>
      <c r="BA11" s="16">
        <v>0.235125999800948</v>
      </c>
      <c r="BB11" s="16">
        <v>0.17658061182399801</v>
      </c>
      <c r="BC11" s="16"/>
      <c r="BD11" s="16">
        <v>0.27688497047973398</v>
      </c>
      <c r="BE11" s="16">
        <v>0.274803945772362</v>
      </c>
    </row>
    <row r="12" spans="2:57" x14ac:dyDescent="0.35">
      <c r="B12" s="19" t="s">
        <v>417</v>
      </c>
      <c r="C12" s="16">
        <v>0.12915690914706701</v>
      </c>
      <c r="D12" s="16">
        <v>0.12742829919836299</v>
      </c>
      <c r="E12" s="16">
        <v>0.13045997434224399</v>
      </c>
      <c r="F12" s="16"/>
      <c r="G12" s="16">
        <v>0.170900054935336</v>
      </c>
      <c r="H12" s="16">
        <v>0.11970082199522</v>
      </c>
      <c r="I12" s="16">
        <v>0.110668784643055</v>
      </c>
      <c r="J12" s="16">
        <v>0.104507956373793</v>
      </c>
      <c r="K12" s="16">
        <v>0.13351566098429099</v>
      </c>
      <c r="L12" s="16">
        <v>0.14251211909747</v>
      </c>
      <c r="M12" s="16"/>
      <c r="N12" s="16">
        <v>0.109568617225311</v>
      </c>
      <c r="O12" s="16">
        <v>0.14076768052320299</v>
      </c>
      <c r="P12" s="16">
        <v>0.14996271567107</v>
      </c>
      <c r="Q12" s="16">
        <v>9.9599053046130703E-2</v>
      </c>
      <c r="R12" s="16"/>
      <c r="S12" s="16">
        <v>0.140114012458422</v>
      </c>
      <c r="T12" s="16">
        <v>0.110524505004263</v>
      </c>
      <c r="U12" s="16"/>
      <c r="V12" s="16">
        <v>9.9075198112985305E-2</v>
      </c>
      <c r="W12" s="16">
        <v>0.124443086683279</v>
      </c>
      <c r="X12" s="16">
        <v>0.146498052342215</v>
      </c>
      <c r="Y12" s="16">
        <v>0.22544663462275</v>
      </c>
      <c r="Z12" s="16"/>
      <c r="AA12" s="16">
        <v>0.101255438295679</v>
      </c>
      <c r="AB12" s="16">
        <v>0.122369064379175</v>
      </c>
      <c r="AC12" s="16">
        <v>0.152793424384218</v>
      </c>
      <c r="AD12" s="16">
        <v>0.173657657407574</v>
      </c>
      <c r="AE12" s="16">
        <v>0.124074211809027</v>
      </c>
      <c r="AF12" s="16">
        <v>0.15330940981991401</v>
      </c>
      <c r="AG12" s="16"/>
      <c r="AH12" s="16">
        <v>0.13052333507775901</v>
      </c>
      <c r="AI12" s="16">
        <v>0.12685768064545599</v>
      </c>
      <c r="AJ12" s="16"/>
      <c r="AK12" s="16">
        <v>0.131683353487203</v>
      </c>
      <c r="AL12" s="16">
        <v>0.122831144174881</v>
      </c>
      <c r="AM12" s="16"/>
      <c r="AN12" s="16">
        <v>0.142168121473495</v>
      </c>
      <c r="AO12" s="16">
        <v>0.123405040121482</v>
      </c>
      <c r="AP12" s="16"/>
      <c r="AQ12" s="16">
        <v>0.20421101064289099</v>
      </c>
      <c r="AR12" s="16">
        <v>9.7055893666769505E-2</v>
      </c>
      <c r="AS12" s="16">
        <v>0.14498983905048601</v>
      </c>
      <c r="AT12" s="16"/>
      <c r="AU12" s="16">
        <v>0.12674325297918701</v>
      </c>
      <c r="AV12" s="16">
        <v>0.13425575349424501</v>
      </c>
      <c r="AW12" s="16"/>
      <c r="AX12" s="16">
        <v>0.136191904076474</v>
      </c>
      <c r="AY12" s="16">
        <v>0.112798010634933</v>
      </c>
      <c r="AZ12" s="16"/>
      <c r="BA12" s="16">
        <v>0.136506477872503</v>
      </c>
      <c r="BB12" s="16">
        <v>0.20576606866531499</v>
      </c>
      <c r="BC12" s="16"/>
      <c r="BD12" s="16">
        <v>0.112927945595511</v>
      </c>
      <c r="BE12" s="16">
        <v>0.186281047499117</v>
      </c>
    </row>
    <row r="13" spans="2:57" x14ac:dyDescent="0.35">
      <c r="B13" s="19" t="s">
        <v>418</v>
      </c>
      <c r="C13" s="16">
        <v>8.45644467123218E-2</v>
      </c>
      <c r="D13" s="16">
        <v>8.3407556574296701E-2</v>
      </c>
      <c r="E13" s="16">
        <v>8.6480235860255397E-2</v>
      </c>
      <c r="F13" s="16"/>
      <c r="G13" s="16">
        <v>4.21015557634574E-2</v>
      </c>
      <c r="H13" s="16">
        <v>5.2149081791845298E-2</v>
      </c>
      <c r="I13" s="16">
        <v>7.4447439363573897E-2</v>
      </c>
      <c r="J13" s="16">
        <v>8.6719159508081303E-2</v>
      </c>
      <c r="K13" s="16">
        <v>7.7073310551558805E-2</v>
      </c>
      <c r="L13" s="16">
        <v>0.148614020246437</v>
      </c>
      <c r="M13" s="16"/>
      <c r="N13" s="16">
        <v>0.124803362607133</v>
      </c>
      <c r="O13" s="16">
        <v>7.6755005518913497E-2</v>
      </c>
      <c r="P13" s="16">
        <v>6.1920944046157098E-2</v>
      </c>
      <c r="Q13" s="16">
        <v>9.9028323709403995E-2</v>
      </c>
      <c r="R13" s="16"/>
      <c r="S13" s="16">
        <v>9.5730373593503698E-2</v>
      </c>
      <c r="T13" s="16">
        <v>6.7471612138163703E-2</v>
      </c>
      <c r="U13" s="16"/>
      <c r="V13" s="16">
        <v>8.12572906659869E-2</v>
      </c>
      <c r="W13" s="16">
        <v>7.0121983197141399E-2</v>
      </c>
      <c r="X13" s="16">
        <v>0.11003119035511599</v>
      </c>
      <c r="Y13" s="16">
        <v>5.3298560240461201E-2</v>
      </c>
      <c r="Z13" s="16"/>
      <c r="AA13" s="16">
        <v>6.8478381393835497E-2</v>
      </c>
      <c r="AB13" s="16">
        <v>0.129549402415959</v>
      </c>
      <c r="AC13" s="16">
        <v>0.10015391330443101</v>
      </c>
      <c r="AD13" s="16">
        <v>6.8364793599369394E-2</v>
      </c>
      <c r="AE13" s="16">
        <v>9.3126233031626607E-2</v>
      </c>
      <c r="AF13" s="16">
        <v>6.3273877661225594E-2</v>
      </c>
      <c r="AG13" s="16"/>
      <c r="AH13" s="16">
        <v>7.9517156326781593E-2</v>
      </c>
      <c r="AI13" s="16">
        <v>0.11647731835417401</v>
      </c>
      <c r="AJ13" s="16"/>
      <c r="AK13" s="16">
        <v>6.5434669515079105E-2</v>
      </c>
      <c r="AL13" s="16">
        <v>0.12594345458706699</v>
      </c>
      <c r="AM13" s="16"/>
      <c r="AN13" s="16">
        <v>6.0878334257066E-2</v>
      </c>
      <c r="AO13" s="16">
        <v>0.11578798461413101</v>
      </c>
      <c r="AP13" s="16"/>
      <c r="AQ13" s="16">
        <v>9.8090780212344894E-2</v>
      </c>
      <c r="AR13" s="16">
        <v>6.6753353550040501E-2</v>
      </c>
      <c r="AS13" s="16">
        <v>0.110794128605898</v>
      </c>
      <c r="AT13" s="16"/>
      <c r="AU13" s="16">
        <v>8.1905493681746794E-2</v>
      </c>
      <c r="AV13" s="16">
        <v>8.9172639569340004E-2</v>
      </c>
      <c r="AW13" s="16"/>
      <c r="AX13" s="16">
        <v>7.7640938100672199E-2</v>
      </c>
      <c r="AY13" s="16">
        <v>0.14168204388607</v>
      </c>
      <c r="AZ13" s="16"/>
      <c r="BA13" s="16">
        <v>6.3781345631865494E-2</v>
      </c>
      <c r="BB13" s="16">
        <v>4.7406620161254298E-2</v>
      </c>
      <c r="BC13" s="16"/>
      <c r="BD13" s="16">
        <v>5.11031593524389E-2</v>
      </c>
      <c r="BE13" s="16">
        <v>0.11355900838000101</v>
      </c>
    </row>
    <row r="14" spans="2:57" x14ac:dyDescent="0.35">
      <c r="B14" s="19" t="s">
        <v>110</v>
      </c>
      <c r="C14" s="22">
        <v>0.12910534171486801</v>
      </c>
      <c r="D14" s="22">
        <v>9.5525603916584101E-2</v>
      </c>
      <c r="E14" s="22">
        <v>0.15990963886232301</v>
      </c>
      <c r="F14" s="22"/>
      <c r="G14" s="22">
        <v>0.128124152428369</v>
      </c>
      <c r="H14" s="22">
        <v>0.14004266670423299</v>
      </c>
      <c r="I14" s="22">
        <v>6.4792786269579405E-2</v>
      </c>
      <c r="J14" s="22">
        <v>0.107901287194948</v>
      </c>
      <c r="K14" s="22">
        <v>0.126209757156163</v>
      </c>
      <c r="L14" s="22">
        <v>0.18857603806281401</v>
      </c>
      <c r="M14" s="22"/>
      <c r="N14" s="22">
        <v>0.12756344958014099</v>
      </c>
      <c r="O14" s="22">
        <v>0.10402901356684401</v>
      </c>
      <c r="P14" s="22">
        <v>0.128659801755828</v>
      </c>
      <c r="Q14" s="22">
        <v>0.15276507075676199</v>
      </c>
      <c r="R14" s="22"/>
      <c r="S14" s="22">
        <v>0.13267526241264599</v>
      </c>
      <c r="T14" s="22">
        <v>0.11947694341673901</v>
      </c>
      <c r="U14" s="22"/>
      <c r="V14" s="22">
        <v>0.18937940597897199</v>
      </c>
      <c r="W14" s="22">
        <v>0.12630061943659299</v>
      </c>
      <c r="X14" s="22">
        <v>8.4818314177002502E-2</v>
      </c>
      <c r="Y14" s="22">
        <v>0.107931423671297</v>
      </c>
      <c r="Z14" s="22"/>
      <c r="AA14" s="22">
        <v>0.167945785014944</v>
      </c>
      <c r="AB14" s="22">
        <v>0.12577981003389699</v>
      </c>
      <c r="AC14" s="22">
        <v>7.9157387289920098E-2</v>
      </c>
      <c r="AD14" s="22">
        <v>0.102615032604272</v>
      </c>
      <c r="AE14" s="22">
        <v>0.102697585582</v>
      </c>
      <c r="AF14" s="22">
        <v>7.6879431142767504E-2</v>
      </c>
      <c r="AG14" s="22"/>
      <c r="AH14" s="22">
        <v>9.4150702706450595E-2</v>
      </c>
      <c r="AI14" s="22">
        <v>0.105653230332115</v>
      </c>
      <c r="AJ14" s="22"/>
      <c r="AK14" s="22">
        <v>8.9547738569845103E-2</v>
      </c>
      <c r="AL14" s="22">
        <v>9.5072595981220295E-2</v>
      </c>
      <c r="AM14" s="22"/>
      <c r="AN14" s="22">
        <v>0.102179340073061</v>
      </c>
      <c r="AO14" s="22">
        <v>9.5832593849226794E-2</v>
      </c>
      <c r="AP14" s="22"/>
      <c r="AQ14" s="22">
        <v>7.9871588330899496E-2</v>
      </c>
      <c r="AR14" s="22">
        <v>0.11500624544873</v>
      </c>
      <c r="AS14" s="22">
        <v>0.106369837221594</v>
      </c>
      <c r="AT14" s="22"/>
      <c r="AU14" s="22">
        <v>9.9372025626440305E-2</v>
      </c>
      <c r="AV14" s="22">
        <v>0.15651030854656101</v>
      </c>
      <c r="AW14" s="22"/>
      <c r="AX14" s="22">
        <v>9.1825652549308495E-2</v>
      </c>
      <c r="AY14" s="22">
        <v>0.221682151764586</v>
      </c>
      <c r="AZ14" s="22"/>
      <c r="BA14" s="22">
        <v>5.1128803960290202E-2</v>
      </c>
      <c r="BB14" s="22">
        <v>4.2574547334664398E-2</v>
      </c>
      <c r="BC14" s="22"/>
      <c r="BD14" s="22">
        <v>5.6628046956304703E-2</v>
      </c>
      <c r="BE14" s="22">
        <v>7.2611096801690894E-2</v>
      </c>
    </row>
    <row r="15" spans="2:57" x14ac:dyDescent="0.35">
      <c r="B15" s="19" t="s">
        <v>419</v>
      </c>
      <c r="C15" s="22">
        <v>0.384314076645283</v>
      </c>
      <c r="D15" s="22">
        <v>0.45269342508458299</v>
      </c>
      <c r="E15" s="22">
        <v>0.31740324132085601</v>
      </c>
      <c r="F15" s="22"/>
      <c r="G15" s="22">
        <v>0.39046516100692902</v>
      </c>
      <c r="H15" s="22">
        <v>0.47726524108580998</v>
      </c>
      <c r="I15" s="22">
        <v>0.47868045047692998</v>
      </c>
      <c r="J15" s="22">
        <v>0.37490152730515403</v>
      </c>
      <c r="K15" s="22">
        <v>0.39012195811361</v>
      </c>
      <c r="L15" s="22">
        <v>0.231706855047734</v>
      </c>
      <c r="M15" s="22"/>
      <c r="N15" s="22">
        <v>0.345471362592355</v>
      </c>
      <c r="O15" s="22">
        <v>0.372513920244957</v>
      </c>
      <c r="P15" s="22">
        <v>0.36899959368643798</v>
      </c>
      <c r="Q15" s="22">
        <v>0.44690763754058899</v>
      </c>
      <c r="R15" s="22"/>
      <c r="S15" s="22">
        <v>0.38020027309628501</v>
      </c>
      <c r="T15" s="22">
        <v>0.39436200569705498</v>
      </c>
      <c r="U15" s="22"/>
      <c r="V15" s="22">
        <v>0.37302709626131197</v>
      </c>
      <c r="W15" s="22">
        <v>0.36125489911430703</v>
      </c>
      <c r="X15" s="22">
        <v>0.41907135469742302</v>
      </c>
      <c r="Y15" s="22">
        <v>0.410018667712234</v>
      </c>
      <c r="Z15" s="22"/>
      <c r="AA15" s="22">
        <v>0.35687309231769199</v>
      </c>
      <c r="AB15" s="22">
        <v>0.33200285769217502</v>
      </c>
      <c r="AC15" s="22">
        <v>0.30267341786030599</v>
      </c>
      <c r="AD15" s="22">
        <v>0.45695979559335698</v>
      </c>
      <c r="AE15" s="22">
        <v>0.462877639990873</v>
      </c>
      <c r="AF15" s="22">
        <v>0.56389307189314497</v>
      </c>
      <c r="AG15" s="22"/>
      <c r="AH15" s="22">
        <v>0.40951246591821899</v>
      </c>
      <c r="AI15" s="22">
        <v>0.39180620694639201</v>
      </c>
      <c r="AJ15" s="22"/>
      <c r="AK15" s="22">
        <v>0.43955951419161199</v>
      </c>
      <c r="AL15" s="22">
        <v>0.39725188367341802</v>
      </c>
      <c r="AM15" s="22"/>
      <c r="AN15" s="22">
        <v>0.42620580574245298</v>
      </c>
      <c r="AO15" s="22">
        <v>0.40965878161527303</v>
      </c>
      <c r="AP15" s="22"/>
      <c r="AQ15" s="22">
        <v>0.38903571230124401</v>
      </c>
      <c r="AR15" s="22">
        <v>0.35140000579246999</v>
      </c>
      <c r="AS15" s="22">
        <v>0.460965716392642</v>
      </c>
      <c r="AT15" s="22"/>
      <c r="AU15" s="22">
        <v>0.42540952252323799</v>
      </c>
      <c r="AV15" s="22">
        <v>0.33502883712232501</v>
      </c>
      <c r="AW15" s="22"/>
      <c r="AX15" s="22">
        <v>0.42021843602252201</v>
      </c>
      <c r="AY15" s="22">
        <v>0.26961887766321901</v>
      </c>
      <c r="AZ15" s="22"/>
      <c r="BA15" s="22">
        <v>0.51345737273439296</v>
      </c>
      <c r="BB15" s="22">
        <v>0.52767215201476803</v>
      </c>
      <c r="BC15" s="22"/>
      <c r="BD15" s="22">
        <v>0.50245587761601096</v>
      </c>
      <c r="BE15" s="22">
        <v>0.35274490154682903</v>
      </c>
    </row>
    <row r="16" spans="2:57" x14ac:dyDescent="0.35">
      <c r="B16" s="19" t="s">
        <v>96</v>
      </c>
      <c r="C16" s="23">
        <v>-0.25520873493041502</v>
      </c>
      <c r="D16" s="23">
        <v>-0.357167821167999</v>
      </c>
      <c r="E16" s="23">
        <v>-0.157493602458533</v>
      </c>
      <c r="F16" s="23"/>
      <c r="G16" s="23">
        <v>-0.26234100857856002</v>
      </c>
      <c r="H16" s="23">
        <v>-0.33722257438157699</v>
      </c>
      <c r="I16" s="23">
        <v>-0.41388766420735101</v>
      </c>
      <c r="J16" s="23">
        <v>-0.26700024011020601</v>
      </c>
      <c r="K16" s="23">
        <v>-0.263912200957446</v>
      </c>
      <c r="L16" s="23">
        <v>-4.31308169849208E-2</v>
      </c>
      <c r="M16" s="23"/>
      <c r="N16" s="23">
        <v>-0.21790791301221399</v>
      </c>
      <c r="O16" s="23">
        <v>-0.26848490667811298</v>
      </c>
      <c r="P16" s="23">
        <v>-0.24033979193061</v>
      </c>
      <c r="Q16" s="23">
        <v>-0.294142566783826</v>
      </c>
      <c r="R16" s="23"/>
      <c r="S16" s="23">
        <v>-0.247525010683639</v>
      </c>
      <c r="T16" s="23">
        <v>-0.27488506228031601</v>
      </c>
      <c r="U16" s="23"/>
      <c r="V16" s="23">
        <v>-0.18364769028233999</v>
      </c>
      <c r="W16" s="23">
        <v>-0.23495427967771401</v>
      </c>
      <c r="X16" s="23">
        <v>-0.33425304052042099</v>
      </c>
      <c r="Y16" s="23">
        <v>-0.30208724404093701</v>
      </c>
      <c r="Z16" s="23"/>
      <c r="AA16" s="23">
        <v>-0.18892730730274801</v>
      </c>
      <c r="AB16" s="23">
        <v>-0.20622304765827801</v>
      </c>
      <c r="AC16" s="23">
        <v>-0.22351603057038599</v>
      </c>
      <c r="AD16" s="23">
        <v>-0.35434476298908402</v>
      </c>
      <c r="AE16" s="23">
        <v>-0.36018005440887302</v>
      </c>
      <c r="AF16" s="23">
        <v>-0.48701364075037701</v>
      </c>
      <c r="AG16" s="23"/>
      <c r="AH16" s="23">
        <v>-0.31536176321176901</v>
      </c>
      <c r="AI16" s="23">
        <v>-0.28615297661427702</v>
      </c>
      <c r="AJ16" s="23"/>
      <c r="AK16" s="23">
        <v>-0.350011775621767</v>
      </c>
      <c r="AL16" s="23">
        <v>-0.30217928769219798</v>
      </c>
      <c r="AM16" s="23"/>
      <c r="AN16" s="23">
        <v>-0.32402646566939203</v>
      </c>
      <c r="AO16" s="23">
        <v>-0.31382618776604598</v>
      </c>
      <c r="AP16" s="23"/>
      <c r="AQ16" s="23">
        <v>-0.30916412397034398</v>
      </c>
      <c r="AR16" s="23">
        <v>-0.23639376034374099</v>
      </c>
      <c r="AS16" s="23">
        <v>-0.35459587917104701</v>
      </c>
      <c r="AT16" s="23"/>
      <c r="AU16" s="23">
        <v>-0.32603749689679801</v>
      </c>
      <c r="AV16" s="23">
        <v>-0.178518528575765</v>
      </c>
      <c r="AW16" s="23"/>
      <c r="AX16" s="23">
        <v>-0.32839278347321299</v>
      </c>
      <c r="AY16" s="23">
        <v>-4.7936725898633001E-2</v>
      </c>
      <c r="AZ16" s="23"/>
      <c r="BA16" s="23">
        <v>-0.462328568774103</v>
      </c>
      <c r="BB16" s="23">
        <v>-0.48509760468010299</v>
      </c>
      <c r="BC16" s="23"/>
      <c r="BD16" s="23">
        <v>-0.44582783065970599</v>
      </c>
      <c r="BE16" s="23">
        <v>-0.28013380474513799</v>
      </c>
    </row>
    <row r="17" spans="2:2" x14ac:dyDescent="0.35">
      <c r="B17" s="21"/>
    </row>
    <row r="18" spans="2:2" x14ac:dyDescent="0.35">
      <c r="B18" t="s">
        <v>874</v>
      </c>
    </row>
    <row r="19" spans="2:2" x14ac:dyDescent="0.35">
      <c r="B19" t="s">
        <v>526</v>
      </c>
    </row>
    <row r="21" spans="2:2" x14ac:dyDescent="0.35">
      <c r="B21"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1-000000000000}">
  <dimension ref="B2:BE16"/>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352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ht="58" customHeight="1" x14ac:dyDescent="0.35">
      <c r="B9" s="19" t="s">
        <v>766</v>
      </c>
      <c r="C9" s="16">
        <v>0.53137345725690599</v>
      </c>
      <c r="D9" s="16">
        <v>0.55399338164434797</v>
      </c>
      <c r="E9" s="16">
        <v>0.50771723167671601</v>
      </c>
      <c r="F9" s="16"/>
      <c r="G9" s="16">
        <v>0.48354937156813799</v>
      </c>
      <c r="H9" s="16">
        <v>0.48880368704239702</v>
      </c>
      <c r="I9" s="16">
        <v>0.53718481048383104</v>
      </c>
      <c r="J9" s="16">
        <v>0.53113341765204503</v>
      </c>
      <c r="K9" s="16">
        <v>0.53904681457363901</v>
      </c>
      <c r="L9" s="16">
        <v>0.58460629596096203</v>
      </c>
      <c r="M9" s="16"/>
      <c r="N9" s="16">
        <v>0.51283600770774596</v>
      </c>
      <c r="O9" s="16">
        <v>0.579378020663043</v>
      </c>
      <c r="P9" s="16">
        <v>0.53446871285564901</v>
      </c>
      <c r="Q9" s="16">
        <v>0.49781171962475101</v>
      </c>
      <c r="R9" s="16"/>
      <c r="S9" s="16">
        <v>0.53448048477301102</v>
      </c>
      <c r="T9" s="16">
        <v>0.530909029247984</v>
      </c>
      <c r="U9" s="16"/>
      <c r="V9" s="16">
        <v>0.44148505211151301</v>
      </c>
      <c r="W9" s="16">
        <v>0.53706330846970396</v>
      </c>
      <c r="X9" s="16">
        <v>0.58438031184596495</v>
      </c>
      <c r="Y9" s="16">
        <v>0.639765168016736</v>
      </c>
      <c r="Z9" s="16"/>
      <c r="AA9" s="16">
        <v>0.44761832839155802</v>
      </c>
      <c r="AB9" s="16">
        <v>0.53081746193506396</v>
      </c>
      <c r="AC9" s="16">
        <v>0.62349203298761402</v>
      </c>
      <c r="AD9" s="16">
        <v>0.58157101675334999</v>
      </c>
      <c r="AE9" s="16">
        <v>0.59766905875571397</v>
      </c>
      <c r="AF9" s="16">
        <v>0.759479482155898</v>
      </c>
      <c r="AG9" s="16"/>
      <c r="AH9" s="16">
        <v>0.58963473225720198</v>
      </c>
      <c r="AI9" s="16">
        <v>0.524053758807279</v>
      </c>
      <c r="AJ9" s="16"/>
      <c r="AK9" s="16">
        <v>0.54408080562136396</v>
      </c>
      <c r="AL9" s="16">
        <v>0.52212458537503503</v>
      </c>
      <c r="AM9" s="16"/>
      <c r="AN9" s="16">
        <v>0.60700748173792596</v>
      </c>
      <c r="AO9" s="16">
        <v>0.497975891603048</v>
      </c>
      <c r="AP9" s="16"/>
      <c r="AQ9" s="16">
        <v>0.67809433214279502</v>
      </c>
      <c r="AR9" s="16">
        <v>0.506485825586102</v>
      </c>
      <c r="AS9" s="16">
        <v>0.52820770070074996</v>
      </c>
      <c r="AT9" s="16"/>
      <c r="AU9" s="16">
        <v>0.52793684863666801</v>
      </c>
      <c r="AV9" s="16">
        <v>0.54213013339230098</v>
      </c>
      <c r="AW9" s="16"/>
      <c r="AX9" s="16">
        <v>0.55142047344334699</v>
      </c>
      <c r="AY9" s="16">
        <v>0.48900228057107298</v>
      </c>
      <c r="AZ9" s="16"/>
      <c r="BA9" s="16">
        <v>0.557414857029355</v>
      </c>
      <c r="BB9" s="16">
        <v>0.65484060232552399</v>
      </c>
      <c r="BC9" s="16"/>
      <c r="BD9" s="16">
        <v>0.52981355690281695</v>
      </c>
      <c r="BE9" s="16">
        <v>0.64292388579678905</v>
      </c>
    </row>
    <row r="10" spans="2:57" ht="58" customHeight="1" x14ac:dyDescent="0.35">
      <c r="B10" s="19" t="s">
        <v>767</v>
      </c>
      <c r="C10" s="16">
        <v>0.29434341024027999</v>
      </c>
      <c r="D10" s="16">
        <v>0.29362186837774201</v>
      </c>
      <c r="E10" s="16">
        <v>0.29555864803655402</v>
      </c>
      <c r="F10" s="16"/>
      <c r="G10" s="16">
        <v>0.31250385440394901</v>
      </c>
      <c r="H10" s="16">
        <v>0.29872619109138498</v>
      </c>
      <c r="I10" s="16">
        <v>0.36051475718327702</v>
      </c>
      <c r="J10" s="16">
        <v>0.32971758143171798</v>
      </c>
      <c r="K10" s="16">
        <v>0.28281215080921301</v>
      </c>
      <c r="L10" s="16">
        <v>0.21122789139221401</v>
      </c>
      <c r="M10" s="16"/>
      <c r="N10" s="16">
        <v>0.30527085785008101</v>
      </c>
      <c r="O10" s="16">
        <v>0.26606116355234999</v>
      </c>
      <c r="P10" s="16">
        <v>0.27466652638774502</v>
      </c>
      <c r="Q10" s="16">
        <v>0.34278998762075802</v>
      </c>
      <c r="R10" s="16"/>
      <c r="S10" s="16">
        <v>0.29909651710023699</v>
      </c>
      <c r="T10" s="16">
        <v>0.28683025872357198</v>
      </c>
      <c r="U10" s="16"/>
      <c r="V10" s="16">
        <v>0.32451709157580899</v>
      </c>
      <c r="W10" s="16">
        <v>0.25758150943619501</v>
      </c>
      <c r="X10" s="16">
        <v>0.32288208231787202</v>
      </c>
      <c r="Y10" s="16">
        <v>0.24029876780817</v>
      </c>
      <c r="Z10" s="16"/>
      <c r="AA10" s="16">
        <v>0.28559649549297</v>
      </c>
      <c r="AB10" s="16">
        <v>0.33484859204523498</v>
      </c>
      <c r="AC10" s="16">
        <v>0.25545161433977798</v>
      </c>
      <c r="AD10" s="16">
        <v>0.30316921412902997</v>
      </c>
      <c r="AE10" s="16">
        <v>0.31901448787139602</v>
      </c>
      <c r="AF10" s="16">
        <v>0.15930378064780701</v>
      </c>
      <c r="AG10" s="16"/>
      <c r="AH10" s="16">
        <v>0.28601375766151599</v>
      </c>
      <c r="AI10" s="16">
        <v>0.35540859750745901</v>
      </c>
      <c r="AJ10" s="16"/>
      <c r="AK10" s="16">
        <v>0.31800602127302402</v>
      </c>
      <c r="AL10" s="16">
        <v>0.34652313207364799</v>
      </c>
      <c r="AM10" s="16"/>
      <c r="AN10" s="16">
        <v>0.27679404828208498</v>
      </c>
      <c r="AO10" s="16">
        <v>0.391004744207471</v>
      </c>
      <c r="AP10" s="16"/>
      <c r="AQ10" s="16">
        <v>0.237913131139011</v>
      </c>
      <c r="AR10" s="16">
        <v>0.30947889839493198</v>
      </c>
      <c r="AS10" s="16">
        <v>0.33937649833574102</v>
      </c>
      <c r="AT10" s="16"/>
      <c r="AU10" s="16">
        <v>0.31654132360415099</v>
      </c>
      <c r="AV10" s="16">
        <v>0.26830838378302801</v>
      </c>
      <c r="AW10" s="16"/>
      <c r="AX10" s="16">
        <v>0.31039499194362902</v>
      </c>
      <c r="AY10" s="16">
        <v>0.24839009942711701</v>
      </c>
      <c r="AZ10" s="16"/>
      <c r="BA10" s="16">
        <v>0.34031754654622698</v>
      </c>
      <c r="BB10" s="16">
        <v>0.257923213821386</v>
      </c>
      <c r="BC10" s="16"/>
      <c r="BD10" s="16">
        <v>0.37541626035568199</v>
      </c>
      <c r="BE10" s="16">
        <v>0.24176477177362199</v>
      </c>
    </row>
    <row r="11" spans="2:57" x14ac:dyDescent="0.35">
      <c r="B11" s="19" t="s">
        <v>110</v>
      </c>
      <c r="C11" s="20">
        <v>0.17428313250281299</v>
      </c>
      <c r="D11" s="20">
        <v>0.15238474997790999</v>
      </c>
      <c r="E11" s="20">
        <v>0.19672412028673</v>
      </c>
      <c r="F11" s="20"/>
      <c r="G11" s="20">
        <v>0.203946774027913</v>
      </c>
      <c r="H11" s="20">
        <v>0.212470121866217</v>
      </c>
      <c r="I11" s="20">
        <v>0.102300432332892</v>
      </c>
      <c r="J11" s="20">
        <v>0.139149000916237</v>
      </c>
      <c r="K11" s="20">
        <v>0.178141034617148</v>
      </c>
      <c r="L11" s="20">
        <v>0.20416581264682401</v>
      </c>
      <c r="M11" s="20"/>
      <c r="N11" s="20">
        <v>0.181893134442173</v>
      </c>
      <c r="O11" s="20">
        <v>0.15456081578460701</v>
      </c>
      <c r="P11" s="20">
        <v>0.19086476075660599</v>
      </c>
      <c r="Q11" s="20">
        <v>0.15939829275449</v>
      </c>
      <c r="R11" s="20"/>
      <c r="S11" s="20">
        <v>0.16642299812675199</v>
      </c>
      <c r="T11" s="20">
        <v>0.18226071202844399</v>
      </c>
      <c r="U11" s="20"/>
      <c r="V11" s="20">
        <v>0.233997856312678</v>
      </c>
      <c r="W11" s="20">
        <v>0.205355182094101</v>
      </c>
      <c r="X11" s="20">
        <v>9.2737605836163306E-2</v>
      </c>
      <c r="Y11" s="20">
        <v>0.119936064175094</v>
      </c>
      <c r="Z11" s="20"/>
      <c r="AA11" s="20">
        <v>0.26678517611547298</v>
      </c>
      <c r="AB11" s="20">
        <v>0.134333946019701</v>
      </c>
      <c r="AC11" s="20">
        <v>0.121056352672608</v>
      </c>
      <c r="AD11" s="20">
        <v>0.11525976911762099</v>
      </c>
      <c r="AE11" s="20">
        <v>8.3316453372889496E-2</v>
      </c>
      <c r="AF11" s="20">
        <v>8.12167371962947E-2</v>
      </c>
      <c r="AG11" s="20"/>
      <c r="AH11" s="20">
        <v>0.12435151008128199</v>
      </c>
      <c r="AI11" s="20">
        <v>0.120537643685262</v>
      </c>
      <c r="AJ11" s="20"/>
      <c r="AK11" s="20">
        <v>0.13791317310561199</v>
      </c>
      <c r="AL11" s="20">
        <v>0.13135228255131701</v>
      </c>
      <c r="AM11" s="20"/>
      <c r="AN11" s="20">
        <v>0.11619846997999</v>
      </c>
      <c r="AO11" s="20">
        <v>0.111019364189481</v>
      </c>
      <c r="AP11" s="20"/>
      <c r="AQ11" s="20">
        <v>8.3992536718194302E-2</v>
      </c>
      <c r="AR11" s="20">
        <v>0.18403527601896599</v>
      </c>
      <c r="AS11" s="20">
        <v>0.13241580096350899</v>
      </c>
      <c r="AT11" s="20"/>
      <c r="AU11" s="20">
        <v>0.155521827759181</v>
      </c>
      <c r="AV11" s="20">
        <v>0.189561482824671</v>
      </c>
      <c r="AW11" s="20"/>
      <c r="AX11" s="20">
        <v>0.13818453461302299</v>
      </c>
      <c r="AY11" s="20">
        <v>0.26260762000180998</v>
      </c>
      <c r="AZ11" s="20"/>
      <c r="BA11" s="20">
        <v>0.102267596424418</v>
      </c>
      <c r="BB11" s="20">
        <v>8.7236183853089497E-2</v>
      </c>
      <c r="BC11" s="20"/>
      <c r="BD11" s="20">
        <v>9.47701827415008E-2</v>
      </c>
      <c r="BE11" s="20">
        <v>0.115311342429589</v>
      </c>
    </row>
    <row r="12" spans="2:57" x14ac:dyDescent="0.35">
      <c r="B12" s="21"/>
    </row>
    <row r="13" spans="2:57" x14ac:dyDescent="0.35">
      <c r="B13" t="s">
        <v>874</v>
      </c>
    </row>
    <row r="14" spans="2:57" x14ac:dyDescent="0.35">
      <c r="B14" t="s">
        <v>526</v>
      </c>
    </row>
    <row r="16" spans="2:57" x14ac:dyDescent="0.35">
      <c r="B16"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1-000000000000}">
  <dimension ref="B2:BE16"/>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352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ht="72.5" customHeight="1" x14ac:dyDescent="0.35">
      <c r="B9" s="19" t="s">
        <v>768</v>
      </c>
      <c r="C9" s="16">
        <v>0.212430158514578</v>
      </c>
      <c r="D9" s="16">
        <v>0.27525627632127603</v>
      </c>
      <c r="E9" s="16">
        <v>0.15263031892080201</v>
      </c>
      <c r="F9" s="16"/>
      <c r="G9" s="16">
        <v>0.28744633518729901</v>
      </c>
      <c r="H9" s="16">
        <v>0.27075742127367802</v>
      </c>
      <c r="I9" s="16">
        <v>0.26905612176190002</v>
      </c>
      <c r="J9" s="16">
        <v>0.23246623426091101</v>
      </c>
      <c r="K9" s="16">
        <v>0.17420168540394901</v>
      </c>
      <c r="L9" s="16">
        <v>9.0929711472492097E-2</v>
      </c>
      <c r="M9" s="16"/>
      <c r="N9" s="16">
        <v>0.18566504047245899</v>
      </c>
      <c r="O9" s="16">
        <v>0.18637324305240999</v>
      </c>
      <c r="P9" s="16">
        <v>0.200229387871735</v>
      </c>
      <c r="Q9" s="16">
        <v>0.27382362959511197</v>
      </c>
      <c r="R9" s="16"/>
      <c r="S9" s="16">
        <v>0.20863687378575599</v>
      </c>
      <c r="T9" s="16">
        <v>0.21700322360287599</v>
      </c>
      <c r="U9" s="16"/>
      <c r="V9" s="16">
        <v>0.22212741995542501</v>
      </c>
      <c r="W9" s="16">
        <v>0.20725756538968099</v>
      </c>
      <c r="X9" s="16">
        <v>0.20405791593926201</v>
      </c>
      <c r="Y9" s="16">
        <v>0.258477072163872</v>
      </c>
      <c r="Z9" s="16"/>
      <c r="AA9" s="16">
        <v>0.23605318633581701</v>
      </c>
      <c r="AB9" s="16">
        <v>0.161492177882718</v>
      </c>
      <c r="AC9" s="16">
        <v>0.121795141344612</v>
      </c>
      <c r="AD9" s="16">
        <v>0.241882017353103</v>
      </c>
      <c r="AE9" s="16">
        <v>0.18968814016900701</v>
      </c>
      <c r="AF9" s="16">
        <v>0.36230645785685101</v>
      </c>
      <c r="AG9" s="16"/>
      <c r="AH9" s="16">
        <v>0.20393389003007201</v>
      </c>
      <c r="AI9" s="16">
        <v>0.25896507692666298</v>
      </c>
      <c r="AJ9" s="16"/>
      <c r="AK9" s="16">
        <v>0.20659200413369</v>
      </c>
      <c r="AL9" s="16">
        <v>0.23945978667770099</v>
      </c>
      <c r="AM9" s="16"/>
      <c r="AN9" s="16">
        <v>0.212530794690377</v>
      </c>
      <c r="AO9" s="16">
        <v>0.239117326046136</v>
      </c>
      <c r="AP9" s="16"/>
      <c r="AQ9" s="16">
        <v>0.174297901455846</v>
      </c>
      <c r="AR9" s="16">
        <v>0.212665104033572</v>
      </c>
      <c r="AS9" s="16">
        <v>0.25970053672780002</v>
      </c>
      <c r="AT9" s="16"/>
      <c r="AU9" s="16">
        <v>0.219186302990654</v>
      </c>
      <c r="AV9" s="16">
        <v>0.20818980700762199</v>
      </c>
      <c r="AW9" s="16"/>
      <c r="AX9" s="16">
        <v>0.23029888497405501</v>
      </c>
      <c r="AY9" s="16">
        <v>0.10703473971663401</v>
      </c>
      <c r="AZ9" s="16"/>
      <c r="BA9" s="16">
        <v>0.263297610840661</v>
      </c>
      <c r="BB9" s="16">
        <v>0.229270910765417</v>
      </c>
      <c r="BC9" s="16"/>
      <c r="BD9" s="16">
        <v>0.24621361741584499</v>
      </c>
      <c r="BE9" s="16">
        <v>0.21455646943912099</v>
      </c>
    </row>
    <row r="10" spans="2:57" ht="72.5" customHeight="1" x14ac:dyDescent="0.35">
      <c r="B10" s="19" t="s">
        <v>769</v>
      </c>
      <c r="C10" s="16">
        <v>0.62450105296324399</v>
      </c>
      <c r="D10" s="16">
        <v>0.60214667948142797</v>
      </c>
      <c r="E10" s="16">
        <v>0.64436741982310997</v>
      </c>
      <c r="F10" s="16"/>
      <c r="G10" s="16">
        <v>0.54008529131427796</v>
      </c>
      <c r="H10" s="16">
        <v>0.53031483404600999</v>
      </c>
      <c r="I10" s="16">
        <v>0.60227100612650397</v>
      </c>
      <c r="J10" s="16">
        <v>0.59556417701907505</v>
      </c>
      <c r="K10" s="16">
        <v>0.685814837174193</v>
      </c>
      <c r="L10" s="16">
        <v>0.74358652973900097</v>
      </c>
      <c r="M10" s="16"/>
      <c r="N10" s="16">
        <v>0.67663654164146303</v>
      </c>
      <c r="O10" s="16">
        <v>0.64788000169474902</v>
      </c>
      <c r="P10" s="16">
        <v>0.62812460166505701</v>
      </c>
      <c r="Q10" s="16">
        <v>0.56111576238070204</v>
      </c>
      <c r="R10" s="16"/>
      <c r="S10" s="16">
        <v>0.63332915086004204</v>
      </c>
      <c r="T10" s="16">
        <v>0.61632823474576004</v>
      </c>
      <c r="U10" s="16"/>
      <c r="V10" s="16">
        <v>0.57271433057741505</v>
      </c>
      <c r="W10" s="16">
        <v>0.61281650064744997</v>
      </c>
      <c r="X10" s="16">
        <v>0.67954446598600604</v>
      </c>
      <c r="Y10" s="16">
        <v>0.64757237155327696</v>
      </c>
      <c r="Z10" s="16"/>
      <c r="AA10" s="16">
        <v>0.537353332028633</v>
      </c>
      <c r="AB10" s="16">
        <v>0.65392038876394998</v>
      </c>
      <c r="AC10" s="16">
        <v>0.78262982624922395</v>
      </c>
      <c r="AD10" s="16">
        <v>0.63992957412616303</v>
      </c>
      <c r="AE10" s="16">
        <v>0.74679640300475103</v>
      </c>
      <c r="AF10" s="16">
        <v>0.58654612032638098</v>
      </c>
      <c r="AG10" s="16"/>
      <c r="AH10" s="16">
        <v>0.68738410881712697</v>
      </c>
      <c r="AI10" s="16">
        <v>0.63445111886410899</v>
      </c>
      <c r="AJ10" s="16"/>
      <c r="AK10" s="16">
        <v>0.66978059020068703</v>
      </c>
      <c r="AL10" s="16">
        <v>0.63741053589755403</v>
      </c>
      <c r="AM10" s="16"/>
      <c r="AN10" s="16">
        <v>0.67428825072571197</v>
      </c>
      <c r="AO10" s="16">
        <v>0.65840507851093699</v>
      </c>
      <c r="AP10" s="16"/>
      <c r="AQ10" s="16">
        <v>0.74597102352559397</v>
      </c>
      <c r="AR10" s="16">
        <v>0.606247079256795</v>
      </c>
      <c r="AS10" s="16">
        <v>0.64999980102965105</v>
      </c>
      <c r="AT10" s="16"/>
      <c r="AU10" s="16">
        <v>0.64948098932846898</v>
      </c>
      <c r="AV10" s="16">
        <v>0.59838514646639096</v>
      </c>
      <c r="AW10" s="16"/>
      <c r="AX10" s="16">
        <v>0.646659473758736</v>
      </c>
      <c r="AY10" s="16">
        <v>0.63584832734113705</v>
      </c>
      <c r="AZ10" s="16"/>
      <c r="BA10" s="16">
        <v>0.66443017698307205</v>
      </c>
      <c r="BB10" s="16">
        <v>0.68447925069805304</v>
      </c>
      <c r="BC10" s="16"/>
      <c r="BD10" s="16">
        <v>0.65899656422774799</v>
      </c>
      <c r="BE10" s="16">
        <v>0.71372475727405305</v>
      </c>
    </row>
    <row r="11" spans="2:57" x14ac:dyDescent="0.35">
      <c r="B11" s="19" t="s">
        <v>110</v>
      </c>
      <c r="C11" s="20">
        <v>0.16306878852217799</v>
      </c>
      <c r="D11" s="20">
        <v>0.122597044197296</v>
      </c>
      <c r="E11" s="20">
        <v>0.203002261256088</v>
      </c>
      <c r="F11" s="20"/>
      <c r="G11" s="20">
        <v>0.172468373498424</v>
      </c>
      <c r="H11" s="20">
        <v>0.19892774468031199</v>
      </c>
      <c r="I11" s="20">
        <v>0.128672872111596</v>
      </c>
      <c r="J11" s="20">
        <v>0.171969588720014</v>
      </c>
      <c r="K11" s="20">
        <v>0.13998347742185799</v>
      </c>
      <c r="L11" s="20">
        <v>0.16548375878850699</v>
      </c>
      <c r="M11" s="20"/>
      <c r="N11" s="20">
        <v>0.13769841788607801</v>
      </c>
      <c r="O11" s="20">
        <v>0.16574675525284099</v>
      </c>
      <c r="P11" s="20">
        <v>0.17164601046320799</v>
      </c>
      <c r="Q11" s="20">
        <v>0.16506060802418601</v>
      </c>
      <c r="R11" s="20"/>
      <c r="S11" s="20">
        <v>0.15803397535420199</v>
      </c>
      <c r="T11" s="20">
        <v>0.16666854165136399</v>
      </c>
      <c r="U11" s="20"/>
      <c r="V11" s="20">
        <v>0.20515824946715999</v>
      </c>
      <c r="W11" s="20">
        <v>0.17992593396286899</v>
      </c>
      <c r="X11" s="20">
        <v>0.11639761807473201</v>
      </c>
      <c r="Y11" s="20">
        <v>9.3950556282851302E-2</v>
      </c>
      <c r="Z11" s="20"/>
      <c r="AA11" s="20">
        <v>0.22659348163554999</v>
      </c>
      <c r="AB11" s="20">
        <v>0.184587433353332</v>
      </c>
      <c r="AC11" s="20">
        <v>9.5575032406164898E-2</v>
      </c>
      <c r="AD11" s="20">
        <v>0.11818840852073401</v>
      </c>
      <c r="AE11" s="20">
        <v>6.35154568262426E-2</v>
      </c>
      <c r="AF11" s="20">
        <v>5.1147421816767902E-2</v>
      </c>
      <c r="AG11" s="20"/>
      <c r="AH11" s="20">
        <v>0.10868200115280099</v>
      </c>
      <c r="AI11" s="20">
        <v>0.106583804209228</v>
      </c>
      <c r="AJ11" s="20"/>
      <c r="AK11" s="20">
        <v>0.123627405665623</v>
      </c>
      <c r="AL11" s="20">
        <v>0.123129677424745</v>
      </c>
      <c r="AM11" s="20"/>
      <c r="AN11" s="20">
        <v>0.11318095458391</v>
      </c>
      <c r="AO11" s="20">
        <v>0.10247759544292701</v>
      </c>
      <c r="AP11" s="20"/>
      <c r="AQ11" s="20">
        <v>7.9731075018560194E-2</v>
      </c>
      <c r="AR11" s="20">
        <v>0.181087816709633</v>
      </c>
      <c r="AS11" s="20">
        <v>9.0299662242549497E-2</v>
      </c>
      <c r="AT11" s="20"/>
      <c r="AU11" s="20">
        <v>0.13133270768087699</v>
      </c>
      <c r="AV11" s="20">
        <v>0.19342504652598599</v>
      </c>
      <c r="AW11" s="20"/>
      <c r="AX11" s="20">
        <v>0.123041641267209</v>
      </c>
      <c r="AY11" s="20">
        <v>0.25711693294222898</v>
      </c>
      <c r="AZ11" s="20"/>
      <c r="BA11" s="20">
        <v>7.2272212176267198E-2</v>
      </c>
      <c r="BB11" s="20">
        <v>8.6249838536530302E-2</v>
      </c>
      <c r="BC11" s="20"/>
      <c r="BD11" s="20">
        <v>9.4789818356407096E-2</v>
      </c>
      <c r="BE11" s="20">
        <v>7.1718773286825993E-2</v>
      </c>
    </row>
    <row r="12" spans="2:57" x14ac:dyDescent="0.35">
      <c r="B12" s="21"/>
    </row>
    <row r="13" spans="2:57" x14ac:dyDescent="0.35">
      <c r="B13" t="s">
        <v>874</v>
      </c>
    </row>
    <row r="14" spans="2:57" x14ac:dyDescent="0.35">
      <c r="B14" t="s">
        <v>526</v>
      </c>
    </row>
    <row r="16" spans="2:57" x14ac:dyDescent="0.35">
      <c r="B16"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1-000000000000}">
  <dimension ref="B2:BE23"/>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770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771</v>
      </c>
      <c r="C9" s="16">
        <v>0.58088363562368395</v>
      </c>
      <c r="D9" s="16">
        <v>0.59579189153105905</v>
      </c>
      <c r="E9" s="16">
        <v>0.56720292622107604</v>
      </c>
      <c r="F9" s="16"/>
      <c r="G9" s="16">
        <v>0.404126224232015</v>
      </c>
      <c r="H9" s="16">
        <v>0.55935220087038495</v>
      </c>
      <c r="I9" s="16">
        <v>0.55274565231489603</v>
      </c>
      <c r="J9" s="16">
        <v>0.59064043635140795</v>
      </c>
      <c r="K9" s="16">
        <v>0.64552990590286397</v>
      </c>
      <c r="L9" s="16">
        <v>0.66474111626460397</v>
      </c>
      <c r="M9" s="16"/>
      <c r="N9" s="16">
        <v>0.57101830280702603</v>
      </c>
      <c r="O9" s="16">
        <v>0.60886278770953195</v>
      </c>
      <c r="P9" s="16">
        <v>0.57679276555513104</v>
      </c>
      <c r="Q9" s="16">
        <v>0.57012132182741604</v>
      </c>
      <c r="R9" s="16"/>
      <c r="S9" s="16">
        <v>0.58130553123832296</v>
      </c>
      <c r="T9" s="16">
        <v>0.58277059340110804</v>
      </c>
      <c r="U9" s="16"/>
      <c r="V9" s="16">
        <v>0.51875974786449597</v>
      </c>
      <c r="W9" s="16">
        <v>0.59075608291251702</v>
      </c>
      <c r="X9" s="16">
        <v>0.62713452927574598</v>
      </c>
      <c r="Y9" s="16">
        <v>0.53811942944568003</v>
      </c>
      <c r="Z9" s="16"/>
      <c r="AA9" s="16">
        <v>0.50674119893792602</v>
      </c>
      <c r="AB9" s="16">
        <v>0.627706073462304</v>
      </c>
      <c r="AC9" s="16">
        <v>0.64579791325011004</v>
      </c>
      <c r="AD9" s="16">
        <v>0.60008084922118898</v>
      </c>
      <c r="AE9" s="16">
        <v>0.694958526033716</v>
      </c>
      <c r="AF9" s="16">
        <v>0.572121923782408</v>
      </c>
      <c r="AG9" s="16"/>
      <c r="AH9" s="16">
        <v>0.58275307487137595</v>
      </c>
      <c r="AI9" s="16">
        <v>0.65791135387379895</v>
      </c>
      <c r="AJ9" s="16"/>
      <c r="AK9" s="16">
        <v>0.57372654418128399</v>
      </c>
      <c r="AL9" s="16">
        <v>0.62308274373311601</v>
      </c>
      <c r="AM9" s="16"/>
      <c r="AN9" s="16">
        <v>0.58021017126441998</v>
      </c>
      <c r="AO9" s="16">
        <v>0.65019814261636799</v>
      </c>
      <c r="AP9" s="16"/>
      <c r="AQ9" s="16">
        <v>0.64011520814575595</v>
      </c>
      <c r="AR9" s="16">
        <v>0.56625778509241897</v>
      </c>
      <c r="AS9" s="16">
        <v>0.61845169929574795</v>
      </c>
      <c r="AT9" s="16"/>
      <c r="AU9" s="16">
        <v>0.61664808488422496</v>
      </c>
      <c r="AV9" s="16">
        <v>0.54130981729772398</v>
      </c>
      <c r="AW9" s="16"/>
      <c r="AX9" s="16">
        <v>0.61200874682311102</v>
      </c>
      <c r="AY9" s="16">
        <v>0.52478344321679704</v>
      </c>
      <c r="AZ9" s="16"/>
      <c r="BA9" s="16">
        <v>0.60489440202193601</v>
      </c>
      <c r="BB9" s="16">
        <v>0.695637936353113</v>
      </c>
      <c r="BC9" s="16"/>
      <c r="BD9" s="16">
        <v>0.61973023388021997</v>
      </c>
      <c r="BE9" s="16">
        <v>0.635225925164567</v>
      </c>
    </row>
    <row r="10" spans="2:57" x14ac:dyDescent="0.35">
      <c r="B10" s="19" t="s">
        <v>772</v>
      </c>
      <c r="C10" s="16">
        <v>0.55089223198738602</v>
      </c>
      <c r="D10" s="16">
        <v>0.55987849375991905</v>
      </c>
      <c r="E10" s="16">
        <v>0.54253290920726205</v>
      </c>
      <c r="F10" s="16"/>
      <c r="G10" s="16">
        <v>0.32731484852192799</v>
      </c>
      <c r="H10" s="16">
        <v>0.45128279525952802</v>
      </c>
      <c r="I10" s="16">
        <v>0.54516547266482096</v>
      </c>
      <c r="J10" s="16">
        <v>0.63673302731109904</v>
      </c>
      <c r="K10" s="16">
        <v>0.60770604911502502</v>
      </c>
      <c r="L10" s="16">
        <v>0.65905157335906295</v>
      </c>
      <c r="M10" s="16"/>
      <c r="N10" s="16">
        <v>0.57078145858335305</v>
      </c>
      <c r="O10" s="16">
        <v>0.55507338697946396</v>
      </c>
      <c r="P10" s="16">
        <v>0.56653828831568998</v>
      </c>
      <c r="Q10" s="16">
        <v>0.50792655672007103</v>
      </c>
      <c r="R10" s="16"/>
      <c r="S10" s="16">
        <v>0.56863903463080301</v>
      </c>
      <c r="T10" s="16">
        <v>0.52959639499803501</v>
      </c>
      <c r="U10" s="16"/>
      <c r="V10" s="16">
        <v>0.483391204541544</v>
      </c>
      <c r="W10" s="16">
        <v>0.56458688818138503</v>
      </c>
      <c r="X10" s="16">
        <v>0.594672541917871</v>
      </c>
      <c r="Y10" s="16">
        <v>0.52335506577486401</v>
      </c>
      <c r="Z10" s="16"/>
      <c r="AA10" s="16">
        <v>0.47468107407925297</v>
      </c>
      <c r="AB10" s="16">
        <v>0.64490219343954103</v>
      </c>
      <c r="AC10" s="16">
        <v>0.62692556345697303</v>
      </c>
      <c r="AD10" s="16">
        <v>0.532185203425523</v>
      </c>
      <c r="AE10" s="16">
        <v>0.63820944162527804</v>
      </c>
      <c r="AF10" s="16">
        <v>0.598764079836409</v>
      </c>
      <c r="AG10" s="16"/>
      <c r="AH10" s="16">
        <v>0.548210156810501</v>
      </c>
      <c r="AI10" s="16">
        <v>0.62759032544777704</v>
      </c>
      <c r="AJ10" s="16"/>
      <c r="AK10" s="16">
        <v>0.56441229648130598</v>
      </c>
      <c r="AL10" s="16">
        <v>0.61807059597647296</v>
      </c>
      <c r="AM10" s="16"/>
      <c r="AN10" s="16">
        <v>0.56632652652569904</v>
      </c>
      <c r="AO10" s="16">
        <v>0.62824130013315704</v>
      </c>
      <c r="AP10" s="16"/>
      <c r="AQ10" s="16">
        <v>0.62622462314136995</v>
      </c>
      <c r="AR10" s="16">
        <v>0.52085446309693395</v>
      </c>
      <c r="AS10" s="16">
        <v>0.58301501022563396</v>
      </c>
      <c r="AT10" s="16"/>
      <c r="AU10" s="16">
        <v>0.60429881681250097</v>
      </c>
      <c r="AV10" s="16">
        <v>0.497650790341504</v>
      </c>
      <c r="AW10" s="16"/>
      <c r="AX10" s="16">
        <v>0.57537901420896898</v>
      </c>
      <c r="AY10" s="16">
        <v>0.53773941052971397</v>
      </c>
      <c r="AZ10" s="16"/>
      <c r="BA10" s="16">
        <v>0.54365075679322705</v>
      </c>
      <c r="BB10" s="16">
        <v>0.66590695505805897</v>
      </c>
      <c r="BC10" s="16"/>
      <c r="BD10" s="16">
        <v>0.61182067672586204</v>
      </c>
      <c r="BE10" s="16">
        <v>0.58821826699643498</v>
      </c>
    </row>
    <row r="11" spans="2:57" x14ac:dyDescent="0.35">
      <c r="B11" s="19" t="s">
        <v>773</v>
      </c>
      <c r="C11" s="16">
        <v>0.48991714117470703</v>
      </c>
      <c r="D11" s="16">
        <v>0.52370027464248203</v>
      </c>
      <c r="E11" s="16">
        <v>0.459788863463091</v>
      </c>
      <c r="F11" s="16"/>
      <c r="G11" s="16">
        <v>0.27287642986199601</v>
      </c>
      <c r="H11" s="16">
        <v>0.42259066787819699</v>
      </c>
      <c r="I11" s="16">
        <v>0.42373507086335199</v>
      </c>
      <c r="J11" s="16">
        <v>0.49125685989144102</v>
      </c>
      <c r="K11" s="16">
        <v>0.60821064576697403</v>
      </c>
      <c r="L11" s="16">
        <v>0.62926019831772795</v>
      </c>
      <c r="M11" s="16"/>
      <c r="N11" s="16">
        <v>0.52295671866256699</v>
      </c>
      <c r="O11" s="16">
        <v>0.49013205412024602</v>
      </c>
      <c r="P11" s="16">
        <v>0.48032537922559398</v>
      </c>
      <c r="Q11" s="16">
        <v>0.48156289961927401</v>
      </c>
      <c r="R11" s="16"/>
      <c r="S11" s="16">
        <v>0.51529947605764503</v>
      </c>
      <c r="T11" s="16">
        <v>0.45320891025805499</v>
      </c>
      <c r="U11" s="16"/>
      <c r="V11" s="16">
        <v>0.41257895144254803</v>
      </c>
      <c r="W11" s="16">
        <v>0.50465091040886501</v>
      </c>
      <c r="X11" s="16">
        <v>0.54148404712855502</v>
      </c>
      <c r="Y11" s="16">
        <v>0.45695486149913001</v>
      </c>
      <c r="Z11" s="16"/>
      <c r="AA11" s="16">
        <v>0.39644455818951102</v>
      </c>
      <c r="AB11" s="16">
        <v>0.58294270776267598</v>
      </c>
      <c r="AC11" s="16">
        <v>0.540912337213734</v>
      </c>
      <c r="AD11" s="16">
        <v>0.542585924421779</v>
      </c>
      <c r="AE11" s="16">
        <v>0.49127727578463898</v>
      </c>
      <c r="AF11" s="16">
        <v>0.59962722198991203</v>
      </c>
      <c r="AG11" s="16"/>
      <c r="AH11" s="16">
        <v>0.49392350180648997</v>
      </c>
      <c r="AI11" s="16">
        <v>0.53529472442477999</v>
      </c>
      <c r="AJ11" s="16"/>
      <c r="AK11" s="16">
        <v>0.469396803774564</v>
      </c>
      <c r="AL11" s="16">
        <v>0.52432770070544299</v>
      </c>
      <c r="AM11" s="16"/>
      <c r="AN11" s="16">
        <v>0.49273074553137203</v>
      </c>
      <c r="AO11" s="16">
        <v>0.53819736564320597</v>
      </c>
      <c r="AP11" s="16"/>
      <c r="AQ11" s="16">
        <v>0.51520131515492595</v>
      </c>
      <c r="AR11" s="16">
        <v>0.469457909185997</v>
      </c>
      <c r="AS11" s="16">
        <v>0.52922180465783797</v>
      </c>
      <c r="AT11" s="16"/>
      <c r="AU11" s="16">
        <v>0.51201892565038098</v>
      </c>
      <c r="AV11" s="16">
        <v>0.46483705535460101</v>
      </c>
      <c r="AW11" s="16"/>
      <c r="AX11" s="16">
        <v>0.51433520823833501</v>
      </c>
      <c r="AY11" s="16">
        <v>0.45322732888073802</v>
      </c>
      <c r="AZ11" s="16"/>
      <c r="BA11" s="16">
        <v>0.498206817741703</v>
      </c>
      <c r="BB11" s="16">
        <v>0.61515834602332897</v>
      </c>
      <c r="BC11" s="16"/>
      <c r="BD11" s="16">
        <v>0.55132359953389998</v>
      </c>
      <c r="BE11" s="16">
        <v>0.48820221636425898</v>
      </c>
    </row>
    <row r="12" spans="2:57" x14ac:dyDescent="0.35">
      <c r="B12" s="19" t="s">
        <v>774</v>
      </c>
      <c r="C12" s="16">
        <v>0.45927896143577102</v>
      </c>
      <c r="D12" s="16">
        <v>0.45395167855843699</v>
      </c>
      <c r="E12" s="16">
        <v>0.46359619262010099</v>
      </c>
      <c r="F12" s="16"/>
      <c r="G12" s="16">
        <v>0.461924962868485</v>
      </c>
      <c r="H12" s="16">
        <v>0.55609137349538895</v>
      </c>
      <c r="I12" s="16">
        <v>0.51880443656235598</v>
      </c>
      <c r="J12" s="16">
        <v>0.38798427060625501</v>
      </c>
      <c r="K12" s="16">
        <v>0.39786658792475099</v>
      </c>
      <c r="L12" s="16">
        <v>0.43223757746866398</v>
      </c>
      <c r="M12" s="16"/>
      <c r="N12" s="16">
        <v>0.49961469123459501</v>
      </c>
      <c r="O12" s="16">
        <v>0.43318041317282202</v>
      </c>
      <c r="P12" s="16">
        <v>0.463066844514048</v>
      </c>
      <c r="Q12" s="16">
        <v>0.447148674389029</v>
      </c>
      <c r="R12" s="16"/>
      <c r="S12" s="16">
        <v>0.45522702568482099</v>
      </c>
      <c r="T12" s="16">
        <v>0.46562892928010202</v>
      </c>
      <c r="U12" s="16"/>
      <c r="V12" s="16">
        <v>0.45637852458829198</v>
      </c>
      <c r="W12" s="16">
        <v>0.46140193840321903</v>
      </c>
      <c r="X12" s="16">
        <v>0.45543827683079202</v>
      </c>
      <c r="Y12" s="16">
        <v>0.48424535407629199</v>
      </c>
      <c r="Z12" s="16"/>
      <c r="AA12" s="16">
        <v>0.418561662153623</v>
      </c>
      <c r="AB12" s="16">
        <v>0.48692576696981099</v>
      </c>
      <c r="AC12" s="16">
        <v>0.50128930970483498</v>
      </c>
      <c r="AD12" s="16">
        <v>0.49470166350240502</v>
      </c>
      <c r="AE12" s="16">
        <v>0.44826855241330299</v>
      </c>
      <c r="AF12" s="16">
        <v>0.46653278770363099</v>
      </c>
      <c r="AG12" s="16"/>
      <c r="AH12" s="16">
        <v>0.38800276449868398</v>
      </c>
      <c r="AI12" s="16">
        <v>0.57039701545598098</v>
      </c>
      <c r="AJ12" s="16"/>
      <c r="AK12" s="16">
        <v>0.40437802564515302</v>
      </c>
      <c r="AL12" s="16">
        <v>0.551934422146239</v>
      </c>
      <c r="AM12" s="16"/>
      <c r="AN12" s="16">
        <v>0.34570603314053699</v>
      </c>
      <c r="AO12" s="16">
        <v>0.60553756174369799</v>
      </c>
      <c r="AP12" s="16"/>
      <c r="AQ12" s="16">
        <v>0.37658695397688902</v>
      </c>
      <c r="AR12" s="16">
        <v>0.43872849648387802</v>
      </c>
      <c r="AS12" s="16">
        <v>0.57130048735042704</v>
      </c>
      <c r="AT12" s="16"/>
      <c r="AU12" s="16">
        <v>0.46531854811304402</v>
      </c>
      <c r="AV12" s="16">
        <v>0.452571797073827</v>
      </c>
      <c r="AW12" s="16"/>
      <c r="AX12" s="16">
        <v>0.47789370587526298</v>
      </c>
      <c r="AY12" s="16">
        <v>0.432469019529031</v>
      </c>
      <c r="AZ12" s="16"/>
      <c r="BA12" s="16">
        <v>0.52688780828247594</v>
      </c>
      <c r="BB12" s="16">
        <v>0.52466383470885802</v>
      </c>
      <c r="BC12" s="16"/>
      <c r="BD12" s="16">
        <v>0.48644468364365101</v>
      </c>
      <c r="BE12" s="16">
        <v>0.46483351271359602</v>
      </c>
    </row>
    <row r="13" spans="2:57" x14ac:dyDescent="0.35">
      <c r="B13" s="19" t="s">
        <v>775</v>
      </c>
      <c r="C13" s="16">
        <v>0.33890010314996299</v>
      </c>
      <c r="D13" s="16">
        <v>0.35582659604511002</v>
      </c>
      <c r="E13" s="16">
        <v>0.32104297446339602</v>
      </c>
      <c r="F13" s="16"/>
      <c r="G13" s="16">
        <v>0.27873927880439803</v>
      </c>
      <c r="H13" s="16">
        <v>0.32288254120946103</v>
      </c>
      <c r="I13" s="16">
        <v>0.36590367474857599</v>
      </c>
      <c r="J13" s="16">
        <v>0.35348750052332401</v>
      </c>
      <c r="K13" s="16">
        <v>0.35923930443385499</v>
      </c>
      <c r="L13" s="16">
        <v>0.33923362345937602</v>
      </c>
      <c r="M13" s="16"/>
      <c r="N13" s="16">
        <v>0.32521160162567903</v>
      </c>
      <c r="O13" s="16">
        <v>0.396415489226283</v>
      </c>
      <c r="P13" s="16">
        <v>0.31918304950117199</v>
      </c>
      <c r="Q13" s="16">
        <v>0.33023707023860599</v>
      </c>
      <c r="R13" s="16"/>
      <c r="S13" s="16">
        <v>0.30408624006809998</v>
      </c>
      <c r="T13" s="16">
        <v>0.39484782510080102</v>
      </c>
      <c r="U13" s="16"/>
      <c r="V13" s="16">
        <v>0.33409605021613598</v>
      </c>
      <c r="W13" s="16">
        <v>0.35211789085906903</v>
      </c>
      <c r="X13" s="16">
        <v>0.32847411831386297</v>
      </c>
      <c r="Y13" s="16">
        <v>0.32430286654983598</v>
      </c>
      <c r="Z13" s="16"/>
      <c r="AA13" s="16">
        <v>0.32584317560807702</v>
      </c>
      <c r="AB13" s="16">
        <v>0.36291650838994699</v>
      </c>
      <c r="AC13" s="16">
        <v>0.290612409975187</v>
      </c>
      <c r="AD13" s="16">
        <v>0.35139162376102201</v>
      </c>
      <c r="AE13" s="16">
        <v>0.32075744059371403</v>
      </c>
      <c r="AF13" s="16">
        <v>0.48503526963601901</v>
      </c>
      <c r="AG13" s="16"/>
      <c r="AH13" s="16">
        <v>0.49669264601566898</v>
      </c>
      <c r="AI13" s="16">
        <v>0.16777146225241399</v>
      </c>
      <c r="AJ13" s="16"/>
      <c r="AK13" s="16">
        <v>0.46485056813843501</v>
      </c>
      <c r="AL13" s="16">
        <v>0.14719890773299901</v>
      </c>
      <c r="AM13" s="16"/>
      <c r="AN13" s="16">
        <v>0.51445784558777297</v>
      </c>
      <c r="AO13" s="16">
        <v>0.164169173370392</v>
      </c>
      <c r="AP13" s="16"/>
      <c r="AQ13" s="16">
        <v>0.60629347123606003</v>
      </c>
      <c r="AR13" s="16">
        <v>0.32432465305427599</v>
      </c>
      <c r="AS13" s="16">
        <v>0.22636965858181399</v>
      </c>
      <c r="AT13" s="16"/>
      <c r="AU13" s="16">
        <v>0.340290760176373</v>
      </c>
      <c r="AV13" s="16">
        <v>0.343186530189591</v>
      </c>
      <c r="AW13" s="16"/>
      <c r="AX13" s="16">
        <v>0.358049263995252</v>
      </c>
      <c r="AY13" s="16">
        <v>0.25072127762847002</v>
      </c>
      <c r="AZ13" s="16"/>
      <c r="BA13" s="16">
        <v>0.36442013098911002</v>
      </c>
      <c r="BB13" s="16">
        <v>0.35023971563940998</v>
      </c>
      <c r="BC13" s="16"/>
      <c r="BD13" s="16">
        <v>0.35207784771789402</v>
      </c>
      <c r="BE13" s="16">
        <v>0.400052179035845</v>
      </c>
    </row>
    <row r="14" spans="2:57" x14ac:dyDescent="0.35">
      <c r="B14" s="19" t="s">
        <v>776</v>
      </c>
      <c r="C14" s="16">
        <v>0.32814602687510502</v>
      </c>
      <c r="D14" s="16">
        <v>0.33583627673206801</v>
      </c>
      <c r="E14" s="16">
        <v>0.32117721185287701</v>
      </c>
      <c r="F14" s="16"/>
      <c r="G14" s="16">
        <v>0.28646961270119098</v>
      </c>
      <c r="H14" s="16">
        <v>0.30833245775976398</v>
      </c>
      <c r="I14" s="16">
        <v>0.36573832467600298</v>
      </c>
      <c r="J14" s="16">
        <v>0.312371686966398</v>
      </c>
      <c r="K14" s="16">
        <v>0.36651269305087097</v>
      </c>
      <c r="L14" s="16">
        <v>0.32152150356153503</v>
      </c>
      <c r="M14" s="16"/>
      <c r="N14" s="16">
        <v>0.33538630022016902</v>
      </c>
      <c r="O14" s="16">
        <v>0.38100631485853498</v>
      </c>
      <c r="P14" s="16">
        <v>0.310355475995582</v>
      </c>
      <c r="Q14" s="16">
        <v>0.30551049105209599</v>
      </c>
      <c r="R14" s="16"/>
      <c r="S14" s="16">
        <v>0.33782907987169603</v>
      </c>
      <c r="T14" s="16">
        <v>0.313526739522688</v>
      </c>
      <c r="U14" s="16"/>
      <c r="V14" s="16">
        <v>0.303726622461787</v>
      </c>
      <c r="W14" s="16">
        <v>0.34577845684410002</v>
      </c>
      <c r="X14" s="16">
        <v>0.340063387493651</v>
      </c>
      <c r="Y14" s="16">
        <v>0.23548185162690199</v>
      </c>
      <c r="Z14" s="16"/>
      <c r="AA14" s="16">
        <v>0.29306081777966098</v>
      </c>
      <c r="AB14" s="16">
        <v>0.37627380921458398</v>
      </c>
      <c r="AC14" s="16">
        <v>0.34452281668175699</v>
      </c>
      <c r="AD14" s="16">
        <v>0.33850864487990201</v>
      </c>
      <c r="AE14" s="16">
        <v>0.35813424436714297</v>
      </c>
      <c r="AF14" s="16">
        <v>0.27973201775894302</v>
      </c>
      <c r="AG14" s="16"/>
      <c r="AH14" s="16">
        <v>0.33964023136025101</v>
      </c>
      <c r="AI14" s="16">
        <v>0.31457924329140302</v>
      </c>
      <c r="AJ14" s="16"/>
      <c r="AK14" s="16">
        <v>0.350410220257722</v>
      </c>
      <c r="AL14" s="16">
        <v>0.278046698220135</v>
      </c>
      <c r="AM14" s="16"/>
      <c r="AN14" s="16">
        <v>0.30886719038815502</v>
      </c>
      <c r="AO14" s="16">
        <v>0.343900385336048</v>
      </c>
      <c r="AP14" s="16"/>
      <c r="AQ14" s="16">
        <v>0.34354143579153201</v>
      </c>
      <c r="AR14" s="16">
        <v>0.328781553495122</v>
      </c>
      <c r="AS14" s="16">
        <v>0.33323208986143199</v>
      </c>
      <c r="AT14" s="16"/>
      <c r="AU14" s="16">
        <v>0.35231537805246999</v>
      </c>
      <c r="AV14" s="16">
        <v>0.302852802980077</v>
      </c>
      <c r="AW14" s="16"/>
      <c r="AX14" s="16">
        <v>0.346405622224431</v>
      </c>
      <c r="AY14" s="16">
        <v>0.28255806593231397</v>
      </c>
      <c r="AZ14" s="16"/>
      <c r="BA14" s="16">
        <v>0.35230796962710298</v>
      </c>
      <c r="BB14" s="16">
        <v>0.34153177261371898</v>
      </c>
      <c r="BC14" s="16"/>
      <c r="BD14" s="16">
        <v>0.341805462451445</v>
      </c>
      <c r="BE14" s="16">
        <v>0.344521137295563</v>
      </c>
    </row>
    <row r="15" spans="2:57" x14ac:dyDescent="0.35">
      <c r="B15" s="19" t="s">
        <v>777</v>
      </c>
      <c r="C15" s="16">
        <v>0.30263976309325202</v>
      </c>
      <c r="D15" s="16">
        <v>0.34488946119075697</v>
      </c>
      <c r="E15" s="16">
        <v>0.264259952701694</v>
      </c>
      <c r="F15" s="16"/>
      <c r="G15" s="16">
        <v>0.33655695178314599</v>
      </c>
      <c r="H15" s="16">
        <v>0.26382939806216499</v>
      </c>
      <c r="I15" s="16">
        <v>0.38751124426098299</v>
      </c>
      <c r="J15" s="16">
        <v>0.30932545761063701</v>
      </c>
      <c r="K15" s="16">
        <v>0.24232652222606099</v>
      </c>
      <c r="L15" s="16">
        <v>0.29255799761933499</v>
      </c>
      <c r="M15" s="16"/>
      <c r="N15" s="16">
        <v>0.31969370544984499</v>
      </c>
      <c r="O15" s="16">
        <v>0.32610806532055597</v>
      </c>
      <c r="P15" s="16">
        <v>0.29282183035408799</v>
      </c>
      <c r="Q15" s="16">
        <v>0.28579887740861798</v>
      </c>
      <c r="R15" s="16"/>
      <c r="S15" s="16">
        <v>0.31781699525319501</v>
      </c>
      <c r="T15" s="16">
        <v>0.282745341257925</v>
      </c>
      <c r="U15" s="16"/>
      <c r="V15" s="16">
        <v>0.28928592461453301</v>
      </c>
      <c r="W15" s="16">
        <v>0.32249533900188798</v>
      </c>
      <c r="X15" s="16">
        <v>0.28785435228229</v>
      </c>
      <c r="Y15" s="16">
        <v>0.31037521075871799</v>
      </c>
      <c r="Z15" s="16"/>
      <c r="AA15" s="16">
        <v>0.311025032751302</v>
      </c>
      <c r="AB15" s="16">
        <v>0.30846016709795498</v>
      </c>
      <c r="AC15" s="16">
        <v>0.29240765440764299</v>
      </c>
      <c r="AD15" s="16">
        <v>0.288938782594509</v>
      </c>
      <c r="AE15" s="16">
        <v>0.27080481713025201</v>
      </c>
      <c r="AF15" s="16">
        <v>0.38350316790850802</v>
      </c>
      <c r="AG15" s="16"/>
      <c r="AH15" s="16">
        <v>0.22234929426466399</v>
      </c>
      <c r="AI15" s="16">
        <v>0.451758525145455</v>
      </c>
      <c r="AJ15" s="16"/>
      <c r="AK15" s="16">
        <v>0.245844269293199</v>
      </c>
      <c r="AL15" s="16">
        <v>0.40997457222968098</v>
      </c>
      <c r="AM15" s="16"/>
      <c r="AN15" s="16">
        <v>0.21332835870168801</v>
      </c>
      <c r="AO15" s="16">
        <v>0.43862069651865099</v>
      </c>
      <c r="AP15" s="16"/>
      <c r="AQ15" s="16">
        <v>0.165106557213336</v>
      </c>
      <c r="AR15" s="16">
        <v>0.25442291566309899</v>
      </c>
      <c r="AS15" s="16">
        <v>0.48217125622600399</v>
      </c>
      <c r="AT15" s="16"/>
      <c r="AU15" s="16">
        <v>0.311072689780032</v>
      </c>
      <c r="AV15" s="16">
        <v>0.29800224232464301</v>
      </c>
      <c r="AW15" s="16"/>
      <c r="AX15" s="16">
        <v>0.31969415115550198</v>
      </c>
      <c r="AY15" s="16">
        <v>0.241177406072728</v>
      </c>
      <c r="AZ15" s="16"/>
      <c r="BA15" s="16">
        <v>0.32707529782957201</v>
      </c>
      <c r="BB15" s="16">
        <v>0.33507136095516898</v>
      </c>
      <c r="BC15" s="16"/>
      <c r="BD15" s="16">
        <v>0.32800629355644101</v>
      </c>
      <c r="BE15" s="16">
        <v>0.31341614992738798</v>
      </c>
    </row>
    <row r="16" spans="2:57" x14ac:dyDescent="0.35">
      <c r="B16" s="19" t="s">
        <v>778</v>
      </c>
      <c r="C16" s="16">
        <v>0.27859252158478798</v>
      </c>
      <c r="D16" s="16">
        <v>0.273143930706709</v>
      </c>
      <c r="E16" s="16">
        <v>0.282941505699354</v>
      </c>
      <c r="F16" s="16"/>
      <c r="G16" s="16">
        <v>0.236067544243967</v>
      </c>
      <c r="H16" s="16">
        <v>0.25661249625967703</v>
      </c>
      <c r="I16" s="16">
        <v>0.29199165632269097</v>
      </c>
      <c r="J16" s="16">
        <v>0.249229560280881</v>
      </c>
      <c r="K16" s="16">
        <v>0.33755249963577699</v>
      </c>
      <c r="L16" s="16">
        <v>0.28705911008716301</v>
      </c>
      <c r="M16" s="16"/>
      <c r="N16" s="16">
        <v>0.28012456795141599</v>
      </c>
      <c r="O16" s="16">
        <v>0.31161449431585803</v>
      </c>
      <c r="P16" s="16">
        <v>0.26555929141789097</v>
      </c>
      <c r="Q16" s="16">
        <v>0.269669305891307</v>
      </c>
      <c r="R16" s="16"/>
      <c r="S16" s="16">
        <v>0.27127750548182999</v>
      </c>
      <c r="T16" s="16">
        <v>0.28914345004833097</v>
      </c>
      <c r="U16" s="16"/>
      <c r="V16" s="16">
        <v>0.256161863236882</v>
      </c>
      <c r="W16" s="16">
        <v>0.29383134820768603</v>
      </c>
      <c r="X16" s="16">
        <v>0.271014822964247</v>
      </c>
      <c r="Y16" s="16">
        <v>0.329416161660401</v>
      </c>
      <c r="Z16" s="16"/>
      <c r="AA16" s="16">
        <v>0.23667010593971299</v>
      </c>
      <c r="AB16" s="16">
        <v>0.28413427635681698</v>
      </c>
      <c r="AC16" s="16">
        <v>0.32267380988324701</v>
      </c>
      <c r="AD16" s="16">
        <v>0.29856443449137998</v>
      </c>
      <c r="AE16" s="16">
        <v>0.32470908152730998</v>
      </c>
      <c r="AF16" s="16">
        <v>0.36303884298941203</v>
      </c>
      <c r="AG16" s="16"/>
      <c r="AH16" s="16">
        <v>0.27866487249984201</v>
      </c>
      <c r="AI16" s="16">
        <v>0.26722769026833398</v>
      </c>
      <c r="AJ16" s="16"/>
      <c r="AK16" s="16">
        <v>0.27933497275250602</v>
      </c>
      <c r="AL16" s="16">
        <v>0.24973790380767799</v>
      </c>
      <c r="AM16" s="16"/>
      <c r="AN16" s="16">
        <v>0.28452808793770101</v>
      </c>
      <c r="AO16" s="16">
        <v>0.268201845445798</v>
      </c>
      <c r="AP16" s="16"/>
      <c r="AQ16" s="16">
        <v>0.30677409015489898</v>
      </c>
      <c r="AR16" s="16">
        <v>0.27955983094586101</v>
      </c>
      <c r="AS16" s="16">
        <v>0.27535822985049702</v>
      </c>
      <c r="AT16" s="16"/>
      <c r="AU16" s="16">
        <v>0.29585763425704897</v>
      </c>
      <c r="AV16" s="16">
        <v>0.26056084655077699</v>
      </c>
      <c r="AW16" s="16"/>
      <c r="AX16" s="16">
        <v>0.29047112739960601</v>
      </c>
      <c r="AY16" s="16">
        <v>0.25033036695451699</v>
      </c>
      <c r="AZ16" s="16"/>
      <c r="BA16" s="16">
        <v>0.32577022735435102</v>
      </c>
      <c r="BB16" s="16">
        <v>0.37108260709368401</v>
      </c>
      <c r="BC16" s="16"/>
      <c r="BD16" s="16">
        <v>0.25448387165748498</v>
      </c>
      <c r="BE16" s="16">
        <v>0.34552752102586798</v>
      </c>
    </row>
    <row r="17" spans="2:57" x14ac:dyDescent="0.35">
      <c r="B17" s="19" t="s">
        <v>102</v>
      </c>
      <c r="C17" s="16">
        <v>2.96308382912173E-2</v>
      </c>
      <c r="D17" s="16">
        <v>1.8997431519003901E-2</v>
      </c>
      <c r="E17" s="16">
        <v>3.9994780570708502E-2</v>
      </c>
      <c r="F17" s="16"/>
      <c r="G17" s="16">
        <v>4.5338822975507002E-2</v>
      </c>
      <c r="H17" s="16">
        <v>6.9792658306911504E-2</v>
      </c>
      <c r="I17" s="16">
        <v>1.0403624057846299E-2</v>
      </c>
      <c r="J17" s="16">
        <v>1.80573969035123E-2</v>
      </c>
      <c r="K17" s="16">
        <v>1.6194298687022698E-2</v>
      </c>
      <c r="L17" s="16">
        <v>2.0879762176437701E-2</v>
      </c>
      <c r="M17" s="16"/>
      <c r="N17" s="16">
        <v>4.41175042648052E-2</v>
      </c>
      <c r="O17" s="16">
        <v>1.33968575379109E-2</v>
      </c>
      <c r="P17" s="16">
        <v>3.5894847659914901E-2</v>
      </c>
      <c r="Q17" s="16">
        <v>2.3373877043018802E-2</v>
      </c>
      <c r="R17" s="16"/>
      <c r="S17" s="16">
        <v>1.55619004359913E-2</v>
      </c>
      <c r="T17" s="16">
        <v>5.1168939048080501E-2</v>
      </c>
      <c r="U17" s="16"/>
      <c r="V17" s="16">
        <v>4.26673852299621E-2</v>
      </c>
      <c r="W17" s="16">
        <v>3.9176233077002798E-2</v>
      </c>
      <c r="X17" s="16">
        <v>6.3412861505062496E-3</v>
      </c>
      <c r="Y17" s="16">
        <v>3.1675241315929602E-2</v>
      </c>
      <c r="Z17" s="16"/>
      <c r="AA17" s="16">
        <v>4.1330026915403398E-2</v>
      </c>
      <c r="AB17" s="16">
        <v>1.9106969705534299E-2</v>
      </c>
      <c r="AC17" s="16">
        <v>2.4786456015590801E-2</v>
      </c>
      <c r="AD17" s="16">
        <v>2.5744983684047099E-2</v>
      </c>
      <c r="AE17" s="16">
        <v>1.8205956519289999E-2</v>
      </c>
      <c r="AF17" s="16">
        <v>1.8719738671135099E-2</v>
      </c>
      <c r="AG17" s="16"/>
      <c r="AH17" s="16">
        <v>1.8454848509568599E-2</v>
      </c>
      <c r="AI17" s="16">
        <v>3.3105024407585101E-2</v>
      </c>
      <c r="AJ17" s="16"/>
      <c r="AK17" s="16">
        <v>1.64175408461706E-2</v>
      </c>
      <c r="AL17" s="16">
        <v>2.6033819984875198E-2</v>
      </c>
      <c r="AM17" s="16"/>
      <c r="AN17" s="16">
        <v>1.9342187520686699E-2</v>
      </c>
      <c r="AO17" s="16">
        <v>2.5069272480796798E-2</v>
      </c>
      <c r="AP17" s="16"/>
      <c r="AQ17" s="16">
        <v>1.6425857648622099E-2</v>
      </c>
      <c r="AR17" s="16">
        <v>2.6983173697776499E-2</v>
      </c>
      <c r="AS17" s="16">
        <v>1.65661450428452E-2</v>
      </c>
      <c r="AT17" s="16"/>
      <c r="AU17" s="16">
        <v>2.21207236211312E-2</v>
      </c>
      <c r="AV17" s="16">
        <v>3.52246736323098E-2</v>
      </c>
      <c r="AW17" s="16"/>
      <c r="AX17" s="16">
        <v>2.6426050252399799E-2</v>
      </c>
      <c r="AY17" s="16">
        <v>3.0030523173001401E-2</v>
      </c>
      <c r="AZ17" s="16"/>
      <c r="BA17" s="16">
        <v>1.0931871162877801E-2</v>
      </c>
      <c r="BB17" s="16">
        <v>0</v>
      </c>
      <c r="BC17" s="16"/>
      <c r="BD17" s="16">
        <v>1.2586663477807901E-2</v>
      </c>
      <c r="BE17" s="16">
        <v>2.3699535738566001E-2</v>
      </c>
    </row>
    <row r="18" spans="2:57" x14ac:dyDescent="0.35">
      <c r="B18" s="19" t="s">
        <v>103</v>
      </c>
      <c r="C18" s="20">
        <v>0.119980818826274</v>
      </c>
      <c r="D18" s="20">
        <v>6.8451566926901394E-2</v>
      </c>
      <c r="E18" s="20">
        <v>0.167706658995429</v>
      </c>
      <c r="F18" s="20"/>
      <c r="G18" s="20">
        <v>0.153350716879393</v>
      </c>
      <c r="H18" s="20">
        <v>0.10278617509709501</v>
      </c>
      <c r="I18" s="20">
        <v>9.1112374912822106E-2</v>
      </c>
      <c r="J18" s="20">
        <v>0.12624274143729</v>
      </c>
      <c r="K18" s="20">
        <v>0.15369345343077701</v>
      </c>
      <c r="L18" s="20">
        <v>0.106231773306253</v>
      </c>
      <c r="M18" s="20"/>
      <c r="N18" s="20">
        <v>0.10133237338357901</v>
      </c>
      <c r="O18" s="20">
        <v>0.14063711931546699</v>
      </c>
      <c r="P18" s="20">
        <v>0.117227624883079</v>
      </c>
      <c r="Q18" s="20">
        <v>0.119715595474295</v>
      </c>
      <c r="R18" s="20"/>
      <c r="S18" s="20">
        <v>0.142400721549025</v>
      </c>
      <c r="T18" s="20">
        <v>8.1697316658681698E-2</v>
      </c>
      <c r="U18" s="20"/>
      <c r="V18" s="20">
        <v>0.17897437374986899</v>
      </c>
      <c r="W18" s="20">
        <v>0.12667035183305</v>
      </c>
      <c r="X18" s="20">
        <v>6.5764059317608398E-2</v>
      </c>
      <c r="Y18" s="20">
        <v>9.2516855534980805E-2</v>
      </c>
      <c r="Z18" s="20"/>
      <c r="AA18" s="20">
        <v>0.182550316527329</v>
      </c>
      <c r="AB18" s="20">
        <v>8.93117796446464E-2</v>
      </c>
      <c r="AC18" s="20">
        <v>9.8593782341206304E-2</v>
      </c>
      <c r="AD18" s="20">
        <v>8.7711244811325195E-2</v>
      </c>
      <c r="AE18" s="20">
        <v>5.1145257334080499E-2</v>
      </c>
      <c r="AF18" s="20">
        <v>0</v>
      </c>
      <c r="AG18" s="20"/>
      <c r="AH18" s="20">
        <v>9.1936294922606798E-2</v>
      </c>
      <c r="AI18" s="20">
        <v>7.6147364684396104E-2</v>
      </c>
      <c r="AJ18" s="20"/>
      <c r="AK18" s="20">
        <v>8.9436466278228696E-2</v>
      </c>
      <c r="AL18" s="20">
        <v>0.10724233105860299</v>
      </c>
      <c r="AM18" s="20"/>
      <c r="AN18" s="20">
        <v>7.9050182356864798E-2</v>
      </c>
      <c r="AO18" s="20">
        <v>7.5348470919534005E-2</v>
      </c>
      <c r="AP18" s="20"/>
      <c r="AQ18" s="20">
        <v>5.3731395204601899E-2</v>
      </c>
      <c r="AR18" s="20">
        <v>0.148115718396719</v>
      </c>
      <c r="AS18" s="20">
        <v>6.5579535397011293E-2</v>
      </c>
      <c r="AT18" s="20"/>
      <c r="AU18" s="20">
        <v>0.11374295465635501</v>
      </c>
      <c r="AV18" s="20">
        <v>0.123332418055036</v>
      </c>
      <c r="AW18" s="20"/>
      <c r="AX18" s="20">
        <v>8.8206300102718196E-2</v>
      </c>
      <c r="AY18" s="20">
        <v>0.205415558695626</v>
      </c>
      <c r="AZ18" s="20"/>
      <c r="BA18" s="20">
        <v>4.0456767764702799E-2</v>
      </c>
      <c r="BB18" s="20">
        <v>2.8568582681357001E-2</v>
      </c>
      <c r="BC18" s="20"/>
      <c r="BD18" s="20">
        <v>5.2948934046264197E-2</v>
      </c>
      <c r="BE18" s="20">
        <v>6.5717198041593705E-2</v>
      </c>
    </row>
    <row r="19" spans="2:57" x14ac:dyDescent="0.35">
      <c r="B19" s="21"/>
    </row>
    <row r="20" spans="2:57" x14ac:dyDescent="0.35">
      <c r="B20" t="s">
        <v>874</v>
      </c>
    </row>
    <row r="21" spans="2:57" x14ac:dyDescent="0.35">
      <c r="B21" t="s">
        <v>526</v>
      </c>
    </row>
    <row r="23" spans="2:57" x14ac:dyDescent="0.35">
      <c r="B23"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1-000000000000}">
  <dimension ref="B2:BE23"/>
  <sheetViews>
    <sheetView showGridLines="0" topLeftCell="A11"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779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780</v>
      </c>
      <c r="C9" s="16">
        <v>0.56854750788631403</v>
      </c>
      <c r="D9" s="16">
        <v>0.57055525938349705</v>
      </c>
      <c r="E9" s="16">
        <v>0.56697249638603897</v>
      </c>
      <c r="F9" s="16"/>
      <c r="G9" s="16">
        <v>0.48529889490507599</v>
      </c>
      <c r="H9" s="16">
        <v>0.443067060016337</v>
      </c>
      <c r="I9" s="16">
        <v>0.56376598472623396</v>
      </c>
      <c r="J9" s="16">
        <v>0.605274528386328</v>
      </c>
      <c r="K9" s="16">
        <v>0.64242786268596896</v>
      </c>
      <c r="L9" s="16">
        <v>0.64030750085735699</v>
      </c>
      <c r="M9" s="16"/>
      <c r="N9" s="16">
        <v>0.59079682783162801</v>
      </c>
      <c r="O9" s="16">
        <v>0.58883044992218203</v>
      </c>
      <c r="P9" s="16">
        <v>0.55706763101602697</v>
      </c>
      <c r="Q9" s="16">
        <v>0.553443971065954</v>
      </c>
      <c r="R9" s="16"/>
      <c r="S9" s="16">
        <v>0.57106731887141204</v>
      </c>
      <c r="T9" s="16">
        <v>0.57041873251197805</v>
      </c>
      <c r="U9" s="16"/>
      <c r="V9" s="16">
        <v>0.53808159483089402</v>
      </c>
      <c r="W9" s="16">
        <v>0.572703663051917</v>
      </c>
      <c r="X9" s="16">
        <v>0.58774227890941599</v>
      </c>
      <c r="Y9" s="16">
        <v>0.57753564580130701</v>
      </c>
      <c r="Z9" s="16"/>
      <c r="AA9" s="16">
        <v>0.54704524162920698</v>
      </c>
      <c r="AB9" s="16">
        <v>0.58245131654563498</v>
      </c>
      <c r="AC9" s="16">
        <v>0.62231695463621495</v>
      </c>
      <c r="AD9" s="16">
        <v>0.55302481708337403</v>
      </c>
      <c r="AE9" s="16">
        <v>0.60478144414129498</v>
      </c>
      <c r="AF9" s="16">
        <v>0.58953835843130298</v>
      </c>
      <c r="AG9" s="16"/>
      <c r="AH9" s="16">
        <v>0.57292166680109802</v>
      </c>
      <c r="AI9" s="16">
        <v>0.59633803817878805</v>
      </c>
      <c r="AJ9" s="16"/>
      <c r="AK9" s="16">
        <v>0.55790533459329394</v>
      </c>
      <c r="AL9" s="16">
        <v>0.60899872278233103</v>
      </c>
      <c r="AM9" s="16"/>
      <c r="AN9" s="16">
        <v>0.56142161214100395</v>
      </c>
      <c r="AO9" s="16">
        <v>0.60665660640368602</v>
      </c>
      <c r="AP9" s="16"/>
      <c r="AQ9" s="16">
        <v>0.66897396594786496</v>
      </c>
      <c r="AR9" s="16">
        <v>0.56751053130573104</v>
      </c>
      <c r="AS9" s="16">
        <v>0.53379537856804804</v>
      </c>
      <c r="AT9" s="16"/>
      <c r="AU9" s="16">
        <v>0.58227766929315505</v>
      </c>
      <c r="AV9" s="16">
        <v>0.55469685606293895</v>
      </c>
      <c r="AW9" s="16"/>
      <c r="AX9" s="16">
        <v>0.59632166411188803</v>
      </c>
      <c r="AY9" s="16">
        <v>0.52572018230595596</v>
      </c>
      <c r="AZ9" s="16"/>
      <c r="BA9" s="16">
        <v>0.57337329234008605</v>
      </c>
      <c r="BB9" s="16">
        <v>0.68242579933133096</v>
      </c>
      <c r="BC9" s="16"/>
      <c r="BD9" s="16">
        <v>0.59465210404615299</v>
      </c>
      <c r="BE9" s="16">
        <v>0.61156608595707396</v>
      </c>
    </row>
    <row r="10" spans="2:57" x14ac:dyDescent="0.35">
      <c r="B10" s="19" t="s">
        <v>781</v>
      </c>
      <c r="C10" s="16">
        <v>0.51442427070547603</v>
      </c>
      <c r="D10" s="16">
        <v>0.517832384088873</v>
      </c>
      <c r="E10" s="16">
        <v>0.51099772727849202</v>
      </c>
      <c r="F10" s="16"/>
      <c r="G10" s="16">
        <v>0.51719411596461895</v>
      </c>
      <c r="H10" s="16">
        <v>0.43332237635785698</v>
      </c>
      <c r="I10" s="16">
        <v>0.53795064405882098</v>
      </c>
      <c r="J10" s="16">
        <v>0.52911077154264496</v>
      </c>
      <c r="K10" s="16">
        <v>0.51994628428642597</v>
      </c>
      <c r="L10" s="16">
        <v>0.54761061354667395</v>
      </c>
      <c r="M10" s="16"/>
      <c r="N10" s="16">
        <v>0.50489964880205596</v>
      </c>
      <c r="O10" s="16">
        <v>0.54003750821678398</v>
      </c>
      <c r="P10" s="16">
        <v>0.47921923201557998</v>
      </c>
      <c r="Q10" s="16">
        <v>0.55545839279711096</v>
      </c>
      <c r="R10" s="16"/>
      <c r="S10" s="16">
        <v>0.51034941744964801</v>
      </c>
      <c r="T10" s="16">
        <v>0.52571228146312798</v>
      </c>
      <c r="U10" s="16"/>
      <c r="V10" s="16">
        <v>0.48844882097176701</v>
      </c>
      <c r="W10" s="16">
        <v>0.50792091366153103</v>
      </c>
      <c r="X10" s="16">
        <v>0.52506525064937404</v>
      </c>
      <c r="Y10" s="16">
        <v>0.64848512541480396</v>
      </c>
      <c r="Z10" s="16"/>
      <c r="AA10" s="16">
        <v>0.50973018335475595</v>
      </c>
      <c r="AB10" s="16">
        <v>0.49131680652017101</v>
      </c>
      <c r="AC10" s="16">
        <v>0.54521698725360201</v>
      </c>
      <c r="AD10" s="16">
        <v>0.50357424247063998</v>
      </c>
      <c r="AE10" s="16">
        <v>0.58142692288659104</v>
      </c>
      <c r="AF10" s="16">
        <v>0.489077920064097</v>
      </c>
      <c r="AG10" s="16"/>
      <c r="AH10" s="16">
        <v>0.51961121160718204</v>
      </c>
      <c r="AI10" s="16">
        <v>0.50396130814546203</v>
      </c>
      <c r="AJ10" s="16"/>
      <c r="AK10" s="16">
        <v>0.53597963721923703</v>
      </c>
      <c r="AL10" s="16">
        <v>0.48439508358088201</v>
      </c>
      <c r="AM10" s="16"/>
      <c r="AN10" s="16">
        <v>0.535183574895575</v>
      </c>
      <c r="AO10" s="16">
        <v>0.54838465891629995</v>
      </c>
      <c r="AP10" s="16"/>
      <c r="AQ10" s="16">
        <v>0.58849884451957002</v>
      </c>
      <c r="AR10" s="16">
        <v>0.50367628980618595</v>
      </c>
      <c r="AS10" s="16">
        <v>0.50678475108502397</v>
      </c>
      <c r="AT10" s="16"/>
      <c r="AU10" s="16">
        <v>0.53840620399634598</v>
      </c>
      <c r="AV10" s="16">
        <v>0.48755922294220699</v>
      </c>
      <c r="AW10" s="16"/>
      <c r="AX10" s="16">
        <v>0.53652842145882595</v>
      </c>
      <c r="AY10" s="16">
        <v>0.45226872446851801</v>
      </c>
      <c r="AZ10" s="16"/>
      <c r="BA10" s="16">
        <v>0.54777091047729298</v>
      </c>
      <c r="BB10" s="16">
        <v>0.66740885865161004</v>
      </c>
      <c r="BC10" s="16"/>
      <c r="BD10" s="16">
        <v>0.54835022169724401</v>
      </c>
      <c r="BE10" s="16">
        <v>0.56667627659120801</v>
      </c>
    </row>
    <row r="11" spans="2:57" ht="29" customHeight="1" x14ac:dyDescent="0.35">
      <c r="B11" s="19" t="s">
        <v>782</v>
      </c>
      <c r="C11" s="16">
        <v>0.41140805808254999</v>
      </c>
      <c r="D11" s="16">
        <v>0.38118635956875402</v>
      </c>
      <c r="E11" s="16">
        <v>0.43885274470656299</v>
      </c>
      <c r="F11" s="16"/>
      <c r="G11" s="16">
        <v>0.35077944757315799</v>
      </c>
      <c r="H11" s="16">
        <v>0.31756051222397902</v>
      </c>
      <c r="I11" s="16">
        <v>0.447861030129239</v>
      </c>
      <c r="J11" s="16">
        <v>0.43074659165748103</v>
      </c>
      <c r="K11" s="16">
        <v>0.44026847507276801</v>
      </c>
      <c r="L11" s="16">
        <v>0.46008912038548599</v>
      </c>
      <c r="M11" s="16"/>
      <c r="N11" s="16">
        <v>0.41572524179109399</v>
      </c>
      <c r="O11" s="16">
        <v>0.45954317653847698</v>
      </c>
      <c r="P11" s="16">
        <v>0.38419498174255001</v>
      </c>
      <c r="Q11" s="16">
        <v>0.41010964494872298</v>
      </c>
      <c r="R11" s="16"/>
      <c r="S11" s="16">
        <v>0.41815406278018802</v>
      </c>
      <c r="T11" s="16">
        <v>0.40532954597992898</v>
      </c>
      <c r="U11" s="16"/>
      <c r="V11" s="16">
        <v>0.45020386059369499</v>
      </c>
      <c r="W11" s="16">
        <v>0.39864139994816</v>
      </c>
      <c r="X11" s="16">
        <v>0.39719937937155703</v>
      </c>
      <c r="Y11" s="16">
        <v>0.394120416032337</v>
      </c>
      <c r="Z11" s="16"/>
      <c r="AA11" s="16">
        <v>0.42602417191469699</v>
      </c>
      <c r="AB11" s="16">
        <v>0.40439783622249598</v>
      </c>
      <c r="AC11" s="16">
        <v>0.40378717697604999</v>
      </c>
      <c r="AD11" s="16">
        <v>0.385209863191249</v>
      </c>
      <c r="AE11" s="16">
        <v>0.42491436812619598</v>
      </c>
      <c r="AF11" s="16">
        <v>0.433431359303112</v>
      </c>
      <c r="AG11" s="16"/>
      <c r="AH11" s="16">
        <v>0.43115820939167199</v>
      </c>
      <c r="AI11" s="16">
        <v>0.39012249569749902</v>
      </c>
      <c r="AJ11" s="16"/>
      <c r="AK11" s="16">
        <v>0.43137286858934598</v>
      </c>
      <c r="AL11" s="16">
        <v>0.40518259426116099</v>
      </c>
      <c r="AM11" s="16"/>
      <c r="AN11" s="16">
        <v>0.45623930924928802</v>
      </c>
      <c r="AO11" s="16">
        <v>0.40561935908304703</v>
      </c>
      <c r="AP11" s="16"/>
      <c r="AQ11" s="16">
        <v>0.46627368221241799</v>
      </c>
      <c r="AR11" s="16">
        <v>0.39310853097673498</v>
      </c>
      <c r="AS11" s="16">
        <v>0.41633971494143601</v>
      </c>
      <c r="AT11" s="16"/>
      <c r="AU11" s="16">
        <v>0.41768939369200597</v>
      </c>
      <c r="AV11" s="16">
        <v>0.40862792985962898</v>
      </c>
      <c r="AW11" s="16"/>
      <c r="AX11" s="16">
        <v>0.432842826536599</v>
      </c>
      <c r="AY11" s="16">
        <v>0.36585861202589298</v>
      </c>
      <c r="AZ11" s="16"/>
      <c r="BA11" s="16">
        <v>0.43374087215905699</v>
      </c>
      <c r="BB11" s="16">
        <v>0.500979225673572</v>
      </c>
      <c r="BC11" s="16"/>
      <c r="BD11" s="16">
        <v>0.41514340073855899</v>
      </c>
      <c r="BE11" s="16">
        <v>0.43623914879451797</v>
      </c>
    </row>
    <row r="12" spans="2:57" x14ac:dyDescent="0.35">
      <c r="B12" s="19" t="s">
        <v>783</v>
      </c>
      <c r="C12" s="16">
        <v>0.19211504162617199</v>
      </c>
      <c r="D12" s="16">
        <v>0.23572542179078501</v>
      </c>
      <c r="E12" s="16">
        <v>0.151062430194213</v>
      </c>
      <c r="F12" s="16"/>
      <c r="G12" s="16">
        <v>0.15313226313398001</v>
      </c>
      <c r="H12" s="16">
        <v>0.17618275576605499</v>
      </c>
      <c r="I12" s="16">
        <v>0.22615757163351799</v>
      </c>
      <c r="J12" s="16">
        <v>0.228037232315809</v>
      </c>
      <c r="K12" s="16">
        <v>0.17454957249219799</v>
      </c>
      <c r="L12" s="16">
        <v>0.18844322371454</v>
      </c>
      <c r="M12" s="16"/>
      <c r="N12" s="16">
        <v>0.17758406430513399</v>
      </c>
      <c r="O12" s="16">
        <v>0.207545609734894</v>
      </c>
      <c r="P12" s="16">
        <v>0.19485078782937101</v>
      </c>
      <c r="Q12" s="16">
        <v>0.18464718810275599</v>
      </c>
      <c r="R12" s="16"/>
      <c r="S12" s="16">
        <v>0.170307548259267</v>
      </c>
      <c r="T12" s="16">
        <v>0.226959452684971</v>
      </c>
      <c r="U12" s="16"/>
      <c r="V12" s="16">
        <v>0.19874605243343299</v>
      </c>
      <c r="W12" s="16">
        <v>0.16664531214405501</v>
      </c>
      <c r="X12" s="16">
        <v>0.213697105394696</v>
      </c>
      <c r="Y12" s="16">
        <v>0.22523834793941</v>
      </c>
      <c r="Z12" s="16"/>
      <c r="AA12" s="16">
        <v>0.14758455702947901</v>
      </c>
      <c r="AB12" s="16">
        <v>0.203527796570493</v>
      </c>
      <c r="AC12" s="16">
        <v>0.22722970758459399</v>
      </c>
      <c r="AD12" s="16">
        <v>0.234629481145711</v>
      </c>
      <c r="AE12" s="16">
        <v>0.191368835230247</v>
      </c>
      <c r="AF12" s="16">
        <v>0.28520278862690102</v>
      </c>
      <c r="AG12" s="16"/>
      <c r="AH12" s="16">
        <v>0.25664230209878103</v>
      </c>
      <c r="AI12" s="16">
        <v>0.14095116660694701</v>
      </c>
      <c r="AJ12" s="16"/>
      <c r="AK12" s="16">
        <v>0.24125283048717</v>
      </c>
      <c r="AL12" s="16">
        <v>0.15369967132880999</v>
      </c>
      <c r="AM12" s="16"/>
      <c r="AN12" s="16">
        <v>0.27450156748744098</v>
      </c>
      <c r="AO12" s="16">
        <v>0.14532728934471101</v>
      </c>
      <c r="AP12" s="16"/>
      <c r="AQ12" s="16">
        <v>0.36288393516323703</v>
      </c>
      <c r="AR12" s="16">
        <v>0.15436136949940801</v>
      </c>
      <c r="AS12" s="16">
        <v>0.166861816022259</v>
      </c>
      <c r="AT12" s="16"/>
      <c r="AU12" s="16">
        <v>0.20320774513366899</v>
      </c>
      <c r="AV12" s="16">
        <v>0.18241460817111399</v>
      </c>
      <c r="AW12" s="16"/>
      <c r="AX12" s="16">
        <v>0.20892312130145299</v>
      </c>
      <c r="AY12" s="16">
        <v>0.123954715756255</v>
      </c>
      <c r="AZ12" s="16"/>
      <c r="BA12" s="16">
        <v>0.24378644268060901</v>
      </c>
      <c r="BB12" s="16">
        <v>0.21888862007545601</v>
      </c>
      <c r="BC12" s="16"/>
      <c r="BD12" s="16">
        <v>0.18417281207754099</v>
      </c>
      <c r="BE12" s="16">
        <v>0.25314724901802899</v>
      </c>
    </row>
    <row r="13" spans="2:57" ht="29" customHeight="1" x14ac:dyDescent="0.35">
      <c r="B13" s="19" t="s">
        <v>784</v>
      </c>
      <c r="C13" s="16">
        <v>0.18987290526183301</v>
      </c>
      <c r="D13" s="16">
        <v>0.16043002482281299</v>
      </c>
      <c r="E13" s="16">
        <v>0.21737480647078899</v>
      </c>
      <c r="F13" s="16"/>
      <c r="G13" s="16">
        <v>0.112124716809266</v>
      </c>
      <c r="H13" s="16">
        <v>0.223411078262614</v>
      </c>
      <c r="I13" s="16">
        <v>0.151659442118798</v>
      </c>
      <c r="J13" s="16">
        <v>0.203902921925456</v>
      </c>
      <c r="K13" s="16">
        <v>0.20114271682340601</v>
      </c>
      <c r="L13" s="16">
        <v>0.216640291574867</v>
      </c>
      <c r="M13" s="16"/>
      <c r="N13" s="16">
        <v>0.18551218730699501</v>
      </c>
      <c r="O13" s="16">
        <v>0.22651681864199799</v>
      </c>
      <c r="P13" s="16">
        <v>0.20483727940228399</v>
      </c>
      <c r="Q13" s="16">
        <v>0.13702673856861899</v>
      </c>
      <c r="R13" s="16"/>
      <c r="S13" s="16">
        <v>0.19900134668081901</v>
      </c>
      <c r="T13" s="16">
        <v>0.174710628147007</v>
      </c>
      <c r="U13" s="16"/>
      <c r="V13" s="16">
        <v>0.16865499313093699</v>
      </c>
      <c r="W13" s="16">
        <v>0.19323145250524101</v>
      </c>
      <c r="X13" s="16">
        <v>0.21681863350087399</v>
      </c>
      <c r="Y13" s="16">
        <v>9.8552861033518402E-2</v>
      </c>
      <c r="Z13" s="16"/>
      <c r="AA13" s="16">
        <v>0.15820490382244501</v>
      </c>
      <c r="AB13" s="16">
        <v>0.244572104018771</v>
      </c>
      <c r="AC13" s="16">
        <v>0.19797975650500499</v>
      </c>
      <c r="AD13" s="16">
        <v>0.217424095078909</v>
      </c>
      <c r="AE13" s="16">
        <v>0.160712334730509</v>
      </c>
      <c r="AF13" s="16">
        <v>0.14059862865790801</v>
      </c>
      <c r="AG13" s="16"/>
      <c r="AH13" s="16">
        <v>0.19929106453380399</v>
      </c>
      <c r="AI13" s="16">
        <v>0.19050733492272301</v>
      </c>
      <c r="AJ13" s="16"/>
      <c r="AK13" s="16">
        <v>0.20108791606160401</v>
      </c>
      <c r="AL13" s="16">
        <v>0.18180023950612201</v>
      </c>
      <c r="AM13" s="16"/>
      <c r="AN13" s="16">
        <v>0.19644121327213099</v>
      </c>
      <c r="AO13" s="16">
        <v>0.18043621083384101</v>
      </c>
      <c r="AP13" s="16"/>
      <c r="AQ13" s="16">
        <v>0.17107358408857501</v>
      </c>
      <c r="AR13" s="16">
        <v>0.20089391918687299</v>
      </c>
      <c r="AS13" s="16">
        <v>0.19725532436655599</v>
      </c>
      <c r="AT13" s="16"/>
      <c r="AU13" s="16">
        <v>0.185785969491672</v>
      </c>
      <c r="AV13" s="16">
        <v>0.19800276847828799</v>
      </c>
      <c r="AW13" s="16"/>
      <c r="AX13" s="16">
        <v>0.18130530740208001</v>
      </c>
      <c r="AY13" s="16">
        <v>0.267376377424554</v>
      </c>
      <c r="AZ13" s="16"/>
      <c r="BA13" s="16">
        <v>0.18976659688730099</v>
      </c>
      <c r="BB13" s="16">
        <v>0.14882350834925401</v>
      </c>
      <c r="BC13" s="16"/>
      <c r="BD13" s="16">
        <v>0.18769313881347399</v>
      </c>
      <c r="BE13" s="16">
        <v>0.18043146230955001</v>
      </c>
    </row>
    <row r="14" spans="2:57" ht="29" customHeight="1" x14ac:dyDescent="0.35">
      <c r="B14" s="19" t="s">
        <v>785</v>
      </c>
      <c r="C14" s="16">
        <v>0.184638234732347</v>
      </c>
      <c r="D14" s="16">
        <v>0.223702227622953</v>
      </c>
      <c r="E14" s="16">
        <v>0.14782158134806</v>
      </c>
      <c r="F14" s="16"/>
      <c r="G14" s="16">
        <v>0.19772797341737799</v>
      </c>
      <c r="H14" s="16">
        <v>0.195320318095839</v>
      </c>
      <c r="I14" s="16">
        <v>0.19986434427792699</v>
      </c>
      <c r="J14" s="16">
        <v>0.21126181721876899</v>
      </c>
      <c r="K14" s="16">
        <v>0.18050773581217999</v>
      </c>
      <c r="L14" s="16">
        <v>0.13938257163842299</v>
      </c>
      <c r="M14" s="16"/>
      <c r="N14" s="16">
        <v>0.18563105857764001</v>
      </c>
      <c r="O14" s="16">
        <v>0.16372383995898501</v>
      </c>
      <c r="P14" s="16">
        <v>0.19706815195226701</v>
      </c>
      <c r="Q14" s="16">
        <v>0.18218215038338101</v>
      </c>
      <c r="R14" s="16"/>
      <c r="S14" s="16">
        <v>0.152212231221167</v>
      </c>
      <c r="T14" s="16">
        <v>0.234362674368264</v>
      </c>
      <c r="U14" s="16"/>
      <c r="V14" s="16">
        <v>0.143252679769937</v>
      </c>
      <c r="W14" s="16">
        <v>0.172555379151178</v>
      </c>
      <c r="X14" s="16">
        <v>0.20830735920961899</v>
      </c>
      <c r="Y14" s="16">
        <v>0.36685270171914702</v>
      </c>
      <c r="Z14" s="16"/>
      <c r="AA14" s="16">
        <v>0.12871208515804899</v>
      </c>
      <c r="AB14" s="16">
        <v>0.14163865747719401</v>
      </c>
      <c r="AC14" s="16">
        <v>0.18601048710753301</v>
      </c>
      <c r="AD14" s="16">
        <v>0.22807166612329299</v>
      </c>
      <c r="AE14" s="16">
        <v>0.33362412951495901</v>
      </c>
      <c r="AF14" s="16">
        <v>0.40173962526356399</v>
      </c>
      <c r="AG14" s="16"/>
      <c r="AH14" s="16">
        <v>0.235935230388644</v>
      </c>
      <c r="AI14" s="16">
        <v>0.136355417649726</v>
      </c>
      <c r="AJ14" s="16"/>
      <c r="AK14" s="16">
        <v>0.21974676190054099</v>
      </c>
      <c r="AL14" s="16">
        <v>0.125141245930626</v>
      </c>
      <c r="AM14" s="16"/>
      <c r="AN14" s="16">
        <v>0.24865974753209599</v>
      </c>
      <c r="AO14" s="16">
        <v>0.16029598944110299</v>
      </c>
      <c r="AP14" s="16"/>
      <c r="AQ14" s="16">
        <v>0.25811695334746998</v>
      </c>
      <c r="AR14" s="16">
        <v>0.163276580376536</v>
      </c>
      <c r="AS14" s="16">
        <v>0.175013401354468</v>
      </c>
      <c r="AT14" s="16"/>
      <c r="AU14" s="16">
        <v>0.17253246880933701</v>
      </c>
      <c r="AV14" s="16">
        <v>0.20211637774213201</v>
      </c>
      <c r="AW14" s="16"/>
      <c r="AX14" s="16">
        <v>0.20506065516119901</v>
      </c>
      <c r="AY14" s="16">
        <v>0.11832986826731</v>
      </c>
      <c r="AZ14" s="16"/>
      <c r="BA14" s="16">
        <v>0.233342433833128</v>
      </c>
      <c r="BB14" s="16">
        <v>0.31648727440766999</v>
      </c>
      <c r="BC14" s="16"/>
      <c r="BD14" s="16">
        <v>0.19830155244471301</v>
      </c>
      <c r="BE14" s="16">
        <v>0.21371932814825001</v>
      </c>
    </row>
    <row r="15" spans="2:57" x14ac:dyDescent="0.35">
      <c r="B15" s="19" t="s">
        <v>786</v>
      </c>
      <c r="C15" s="16">
        <v>0.18294210397771099</v>
      </c>
      <c r="D15" s="16">
        <v>0.21825205184278099</v>
      </c>
      <c r="E15" s="16">
        <v>0.15125318960150599</v>
      </c>
      <c r="F15" s="16"/>
      <c r="G15" s="16">
        <v>0.142120606684042</v>
      </c>
      <c r="H15" s="16">
        <v>0.22342430892273599</v>
      </c>
      <c r="I15" s="16">
        <v>0.205989485912838</v>
      </c>
      <c r="J15" s="16">
        <v>0.167645498180825</v>
      </c>
      <c r="K15" s="16">
        <v>0.16836617222693301</v>
      </c>
      <c r="L15" s="16">
        <v>0.17758477442939599</v>
      </c>
      <c r="M15" s="16"/>
      <c r="N15" s="16">
        <v>0.178542740517705</v>
      </c>
      <c r="O15" s="16">
        <v>0.17652412671771001</v>
      </c>
      <c r="P15" s="16">
        <v>0.15637665497462</v>
      </c>
      <c r="Q15" s="16">
        <v>0.23434379793708099</v>
      </c>
      <c r="R15" s="16"/>
      <c r="S15" s="16">
        <v>0.166126533935855</v>
      </c>
      <c r="T15" s="16">
        <v>0.20907985427554801</v>
      </c>
      <c r="U15" s="16"/>
      <c r="V15" s="16">
        <v>0.18477307332963</v>
      </c>
      <c r="W15" s="16">
        <v>0.17237660491128401</v>
      </c>
      <c r="X15" s="16">
        <v>0.196096366496747</v>
      </c>
      <c r="Y15" s="16">
        <v>0.17308027246466701</v>
      </c>
      <c r="Z15" s="16"/>
      <c r="AA15" s="16">
        <v>0.16359978750352899</v>
      </c>
      <c r="AB15" s="16">
        <v>0.187699289452463</v>
      </c>
      <c r="AC15" s="16">
        <v>0.17819278172182901</v>
      </c>
      <c r="AD15" s="16">
        <v>0.20732107410539399</v>
      </c>
      <c r="AE15" s="16">
        <v>0.189730525869577</v>
      </c>
      <c r="AF15" s="16">
        <v>0.22653686969204501</v>
      </c>
      <c r="AG15" s="16"/>
      <c r="AH15" s="16">
        <v>0.203186879568304</v>
      </c>
      <c r="AI15" s="16">
        <v>0.19153539709436099</v>
      </c>
      <c r="AJ15" s="16"/>
      <c r="AK15" s="16">
        <v>0.204435547903418</v>
      </c>
      <c r="AL15" s="16">
        <v>0.18496841784951301</v>
      </c>
      <c r="AM15" s="16"/>
      <c r="AN15" s="16">
        <v>0.20789549813474301</v>
      </c>
      <c r="AO15" s="16">
        <v>0.195413281037392</v>
      </c>
      <c r="AP15" s="16"/>
      <c r="AQ15" s="16">
        <v>0.17984672763620399</v>
      </c>
      <c r="AR15" s="16">
        <v>0.15128319333269999</v>
      </c>
      <c r="AS15" s="16">
        <v>0.258086139784237</v>
      </c>
      <c r="AT15" s="16"/>
      <c r="AU15" s="16">
        <v>0.18401645020645599</v>
      </c>
      <c r="AV15" s="16">
        <v>0.18487496007881701</v>
      </c>
      <c r="AW15" s="16"/>
      <c r="AX15" s="16">
        <v>0.19663792097597901</v>
      </c>
      <c r="AY15" s="16">
        <v>0.135911650570986</v>
      </c>
      <c r="AZ15" s="16"/>
      <c r="BA15" s="16">
        <v>0.21794724483048999</v>
      </c>
      <c r="BB15" s="16">
        <v>0.28170970736909001</v>
      </c>
      <c r="BC15" s="16"/>
      <c r="BD15" s="16">
        <v>0.20193798950644801</v>
      </c>
      <c r="BE15" s="16">
        <v>0.19112191174951301</v>
      </c>
    </row>
    <row r="16" spans="2:57" ht="29" customHeight="1" x14ac:dyDescent="0.35">
      <c r="B16" s="19" t="s">
        <v>787</v>
      </c>
      <c r="C16" s="16">
        <v>9.7143573293076296E-2</v>
      </c>
      <c r="D16" s="16">
        <v>0.11629410628381601</v>
      </c>
      <c r="E16" s="16">
        <v>7.9936809251383398E-2</v>
      </c>
      <c r="F16" s="16"/>
      <c r="G16" s="16">
        <v>8.2428981072949201E-2</v>
      </c>
      <c r="H16" s="16">
        <v>0.113775936608233</v>
      </c>
      <c r="I16" s="16">
        <v>9.2633686499756104E-2</v>
      </c>
      <c r="J16" s="16">
        <v>0.141937669685996</v>
      </c>
      <c r="K16" s="16">
        <v>8.3880219358995603E-2</v>
      </c>
      <c r="L16" s="16">
        <v>7.1705204561354902E-2</v>
      </c>
      <c r="M16" s="16"/>
      <c r="N16" s="16">
        <v>9.26259014593208E-2</v>
      </c>
      <c r="O16" s="16">
        <v>7.3464718882471497E-2</v>
      </c>
      <c r="P16" s="16">
        <v>0.109370094797708</v>
      </c>
      <c r="Q16" s="16">
        <v>0.101354137497116</v>
      </c>
      <c r="R16" s="16"/>
      <c r="S16" s="16">
        <v>7.8277483909956203E-2</v>
      </c>
      <c r="T16" s="16">
        <v>0.126598739419154</v>
      </c>
      <c r="U16" s="16"/>
      <c r="V16" s="16">
        <v>9.1026542730867396E-2</v>
      </c>
      <c r="W16" s="16">
        <v>9.2336833154460299E-2</v>
      </c>
      <c r="X16" s="16">
        <v>0.108920634774719</v>
      </c>
      <c r="Y16" s="16">
        <v>9.3170246389440103E-2</v>
      </c>
      <c r="Z16" s="16"/>
      <c r="AA16" s="16">
        <v>6.9133106959819293E-2</v>
      </c>
      <c r="AB16" s="16">
        <v>0.13154688095361899</v>
      </c>
      <c r="AC16" s="16">
        <v>6.2993535422896305E-2</v>
      </c>
      <c r="AD16" s="16">
        <v>0.118083651251447</v>
      </c>
      <c r="AE16" s="16">
        <v>0.146322086193127</v>
      </c>
      <c r="AF16" s="16">
        <v>7.0840569957763999E-2</v>
      </c>
      <c r="AG16" s="16"/>
      <c r="AH16" s="16">
        <v>9.3834181231962493E-2</v>
      </c>
      <c r="AI16" s="16">
        <v>0.111923670009339</v>
      </c>
      <c r="AJ16" s="16"/>
      <c r="AK16" s="16">
        <v>9.7602879436394605E-2</v>
      </c>
      <c r="AL16" s="16">
        <v>0.106934318129817</v>
      </c>
      <c r="AM16" s="16"/>
      <c r="AN16" s="16">
        <v>9.8375844006241497E-2</v>
      </c>
      <c r="AO16" s="16">
        <v>0.12134352586332001</v>
      </c>
      <c r="AP16" s="16"/>
      <c r="AQ16" s="16">
        <v>8.0084876623018303E-2</v>
      </c>
      <c r="AR16" s="16">
        <v>9.0400964946462006E-2</v>
      </c>
      <c r="AS16" s="16">
        <v>0.13502366138810901</v>
      </c>
      <c r="AT16" s="16"/>
      <c r="AU16" s="16">
        <v>9.87733608045121E-2</v>
      </c>
      <c r="AV16" s="16">
        <v>9.6922922517648599E-2</v>
      </c>
      <c r="AW16" s="16"/>
      <c r="AX16" s="16">
        <v>0.106992206605698</v>
      </c>
      <c r="AY16" s="16">
        <v>6.3873569512883394E-2</v>
      </c>
      <c r="AZ16" s="16"/>
      <c r="BA16" s="16">
        <v>0.12514226620883701</v>
      </c>
      <c r="BB16" s="16">
        <v>0.125859038724975</v>
      </c>
      <c r="BC16" s="16"/>
      <c r="BD16" s="16">
        <v>9.2825349830905096E-2</v>
      </c>
      <c r="BE16" s="16">
        <v>0.116230119507734</v>
      </c>
    </row>
    <row r="17" spans="2:57" ht="29" customHeight="1" x14ac:dyDescent="0.35">
      <c r="B17" s="19" t="s">
        <v>788</v>
      </c>
      <c r="C17" s="16">
        <v>2.09475706003905E-2</v>
      </c>
      <c r="D17" s="16">
        <v>2.3027904701672298E-2</v>
      </c>
      <c r="E17" s="16">
        <v>1.9179118153932601E-2</v>
      </c>
      <c r="F17" s="16"/>
      <c r="G17" s="16">
        <v>2.8908759147161699E-2</v>
      </c>
      <c r="H17" s="16">
        <v>5.9583806427264803E-2</v>
      </c>
      <c r="I17" s="16">
        <v>1.40087020392183E-2</v>
      </c>
      <c r="J17" s="16">
        <v>6.5274261665805898E-3</v>
      </c>
      <c r="K17" s="16">
        <v>7.0601336926365103E-3</v>
      </c>
      <c r="L17" s="16">
        <v>1.09538226303876E-2</v>
      </c>
      <c r="M17" s="16"/>
      <c r="N17" s="16">
        <v>1.8265754633696701E-2</v>
      </c>
      <c r="O17" s="16">
        <v>2.39943807517837E-2</v>
      </c>
      <c r="P17" s="16">
        <v>2.26715963815853E-2</v>
      </c>
      <c r="Q17" s="16">
        <v>1.7437725364588701E-2</v>
      </c>
      <c r="R17" s="16"/>
      <c r="S17" s="16">
        <v>9.8744552836320006E-3</v>
      </c>
      <c r="T17" s="16">
        <v>3.7875677536948898E-2</v>
      </c>
      <c r="U17" s="16"/>
      <c r="V17" s="16">
        <v>4.1677825166192603E-2</v>
      </c>
      <c r="W17" s="16">
        <v>1.6895134935467501E-2</v>
      </c>
      <c r="X17" s="16">
        <v>8.1998334013657602E-3</v>
      </c>
      <c r="Y17" s="16">
        <v>2.3270015939669101E-2</v>
      </c>
      <c r="Z17" s="16"/>
      <c r="AA17" s="16">
        <v>2.8581984971484599E-2</v>
      </c>
      <c r="AB17" s="16">
        <v>1.07857773554275E-2</v>
      </c>
      <c r="AC17" s="16">
        <v>0</v>
      </c>
      <c r="AD17" s="16">
        <v>2.6121405284011901E-2</v>
      </c>
      <c r="AE17" s="16">
        <v>2.5890092035230301E-2</v>
      </c>
      <c r="AF17" s="16">
        <v>0</v>
      </c>
      <c r="AG17" s="16"/>
      <c r="AH17" s="16">
        <v>9.1883635684598605E-3</v>
      </c>
      <c r="AI17" s="16">
        <v>2.8606981090120501E-2</v>
      </c>
      <c r="AJ17" s="16"/>
      <c r="AK17" s="16">
        <v>1.7946259718329099E-3</v>
      </c>
      <c r="AL17" s="16">
        <v>2.6279246218664402E-2</v>
      </c>
      <c r="AM17" s="16"/>
      <c r="AN17" s="16">
        <v>2.5962274097943998E-3</v>
      </c>
      <c r="AO17" s="16">
        <v>2.4561326633146599E-2</v>
      </c>
      <c r="AP17" s="16"/>
      <c r="AQ17" s="16">
        <v>0</v>
      </c>
      <c r="AR17" s="16">
        <v>3.5251284921899002E-2</v>
      </c>
      <c r="AS17" s="16">
        <v>7.5077953454210002E-3</v>
      </c>
      <c r="AT17" s="16"/>
      <c r="AU17" s="16">
        <v>1.7217240508173401E-2</v>
      </c>
      <c r="AV17" s="16">
        <v>2.1940068222383501E-2</v>
      </c>
      <c r="AW17" s="16"/>
      <c r="AX17" s="16">
        <v>1.8411063184535701E-2</v>
      </c>
      <c r="AY17" s="16">
        <v>1.48882062816927E-2</v>
      </c>
      <c r="AZ17" s="16"/>
      <c r="BA17" s="16">
        <v>1.8394579913848901E-2</v>
      </c>
      <c r="BB17" s="16">
        <v>0</v>
      </c>
      <c r="BC17" s="16"/>
      <c r="BD17" s="16">
        <v>1.2000671320721501E-2</v>
      </c>
      <c r="BE17" s="16">
        <v>1.3583600308514699E-2</v>
      </c>
    </row>
    <row r="18" spans="2:57" x14ac:dyDescent="0.35">
      <c r="B18" s="19" t="s">
        <v>103</v>
      </c>
      <c r="C18" s="20">
        <v>8.0122589822612097E-2</v>
      </c>
      <c r="D18" s="20">
        <v>5.9393987914123002E-2</v>
      </c>
      <c r="E18" s="20">
        <v>9.8273774692946694E-2</v>
      </c>
      <c r="F18" s="20"/>
      <c r="G18" s="20">
        <v>0.12791838094336599</v>
      </c>
      <c r="H18" s="20">
        <v>9.2932090214502994E-2</v>
      </c>
      <c r="I18" s="20">
        <v>5.8058260297051703E-2</v>
      </c>
      <c r="J18" s="20">
        <v>0.113679481227039</v>
      </c>
      <c r="K18" s="20">
        <v>5.3650859913998997E-2</v>
      </c>
      <c r="L18" s="20">
        <v>5.42646679098919E-2</v>
      </c>
      <c r="M18" s="20"/>
      <c r="N18" s="20">
        <v>7.2788223243182695E-2</v>
      </c>
      <c r="O18" s="20">
        <v>6.9298266395080604E-2</v>
      </c>
      <c r="P18" s="20">
        <v>8.5797104284185799E-2</v>
      </c>
      <c r="Q18" s="20">
        <v>8.5669845602979106E-2</v>
      </c>
      <c r="R18" s="20"/>
      <c r="S18" s="20">
        <v>8.2651125715152499E-2</v>
      </c>
      <c r="T18" s="20">
        <v>7.1474600846010206E-2</v>
      </c>
      <c r="U18" s="20"/>
      <c r="V18" s="20">
        <v>0.116389153106782</v>
      </c>
      <c r="W18" s="20">
        <v>9.8004448615977902E-2</v>
      </c>
      <c r="X18" s="20">
        <v>2.7073325730246001E-2</v>
      </c>
      <c r="Y18" s="20">
        <v>7.9961739161818507E-2</v>
      </c>
      <c r="Z18" s="20"/>
      <c r="AA18" s="20">
        <v>0.136728026154565</v>
      </c>
      <c r="AB18" s="20">
        <v>5.4832215958789197E-2</v>
      </c>
      <c r="AC18" s="20">
        <v>4.6547111347726697E-2</v>
      </c>
      <c r="AD18" s="20">
        <v>3.8342660831905899E-2</v>
      </c>
      <c r="AE18" s="20">
        <v>3.3595119230085103E-2</v>
      </c>
      <c r="AF18" s="20">
        <v>4.37444645590543E-2</v>
      </c>
      <c r="AG18" s="20"/>
      <c r="AH18" s="20">
        <v>4.8167029409587697E-2</v>
      </c>
      <c r="AI18" s="20">
        <v>4.9938147640510598E-2</v>
      </c>
      <c r="AJ18" s="20"/>
      <c r="AK18" s="20">
        <v>4.8427333007775998E-2</v>
      </c>
      <c r="AL18" s="20">
        <v>6.0330444422128503E-2</v>
      </c>
      <c r="AM18" s="20"/>
      <c r="AN18" s="20">
        <v>4.2204233100109997E-2</v>
      </c>
      <c r="AO18" s="20">
        <v>4.5929237162388899E-2</v>
      </c>
      <c r="AP18" s="20"/>
      <c r="AQ18" s="20">
        <v>4.2684654648127603E-2</v>
      </c>
      <c r="AR18" s="20">
        <v>8.0932064186192199E-2</v>
      </c>
      <c r="AS18" s="20">
        <v>4.53725845740253E-2</v>
      </c>
      <c r="AT18" s="20"/>
      <c r="AU18" s="20">
        <v>6.6932642950762303E-2</v>
      </c>
      <c r="AV18" s="20">
        <v>9.0961520304079196E-2</v>
      </c>
      <c r="AW18" s="20"/>
      <c r="AX18" s="20">
        <v>5.9857263473730597E-2</v>
      </c>
      <c r="AY18" s="20">
        <v>8.1768964233001201E-2</v>
      </c>
      <c r="AZ18" s="20"/>
      <c r="BA18" s="20">
        <v>2.3565849056335401E-2</v>
      </c>
      <c r="BB18" s="20">
        <v>3.35748349608831E-2</v>
      </c>
      <c r="BC18" s="20"/>
      <c r="BD18" s="20">
        <v>3.8186179159540798E-2</v>
      </c>
      <c r="BE18" s="20">
        <v>3.3141642164823799E-2</v>
      </c>
    </row>
    <row r="19" spans="2:57" x14ac:dyDescent="0.35">
      <c r="B19" s="21"/>
    </row>
    <row r="20" spans="2:57" x14ac:dyDescent="0.35">
      <c r="B20" t="s">
        <v>874</v>
      </c>
    </row>
    <row r="21" spans="2:57" x14ac:dyDescent="0.35">
      <c r="B21" t="s">
        <v>526</v>
      </c>
    </row>
    <row r="23" spans="2:57" x14ac:dyDescent="0.35">
      <c r="B23"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1-000000000000}">
  <dimension ref="B2:B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789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790</v>
      </c>
      <c r="C9" s="16">
        <v>0.16111811452692801</v>
      </c>
      <c r="D9" s="16">
        <v>0.20006050139350001</v>
      </c>
      <c r="E9" s="16">
        <v>0.12577541685086499</v>
      </c>
      <c r="F9" s="16"/>
      <c r="G9" s="16">
        <v>0.14209003220865399</v>
      </c>
      <c r="H9" s="16">
        <v>0.20679602901205499</v>
      </c>
      <c r="I9" s="16">
        <v>0.19699357526532699</v>
      </c>
      <c r="J9" s="16">
        <v>0.14160587567889699</v>
      </c>
      <c r="K9" s="16">
        <v>0.119527945249663</v>
      </c>
      <c r="L9" s="16">
        <v>0.15332538515094299</v>
      </c>
      <c r="M9" s="16"/>
      <c r="N9" s="16">
        <v>0.164595134651145</v>
      </c>
      <c r="O9" s="16">
        <v>0.131366567754021</v>
      </c>
      <c r="P9" s="16">
        <v>0.157274717949835</v>
      </c>
      <c r="Q9" s="16">
        <v>0.19072730449351699</v>
      </c>
      <c r="R9" s="16"/>
      <c r="S9" s="16">
        <v>0.16180024165926701</v>
      </c>
      <c r="T9" s="16">
        <v>0.161696633964691</v>
      </c>
      <c r="U9" s="16"/>
      <c r="V9" s="16">
        <v>0.15416534336527701</v>
      </c>
      <c r="W9" s="16">
        <v>0.126428179602083</v>
      </c>
      <c r="X9" s="16">
        <v>0.191507543776088</v>
      </c>
      <c r="Y9" s="16">
        <v>0.292364131282559</v>
      </c>
      <c r="Z9" s="16"/>
      <c r="AA9" s="16">
        <v>0.12876530130487199</v>
      </c>
      <c r="AB9" s="16">
        <v>0.16536078843685401</v>
      </c>
      <c r="AC9" s="16">
        <v>0.100540038319403</v>
      </c>
      <c r="AD9" s="16">
        <v>0.17209782187014799</v>
      </c>
      <c r="AE9" s="16">
        <v>0.29900257469962399</v>
      </c>
      <c r="AF9" s="16">
        <v>0.25904837932076802</v>
      </c>
      <c r="AG9" s="16"/>
      <c r="AH9" s="16">
        <v>0.200598428849593</v>
      </c>
      <c r="AI9" s="16">
        <v>0.157715200203704</v>
      </c>
      <c r="AJ9" s="16"/>
      <c r="AK9" s="16">
        <v>0.192560783749369</v>
      </c>
      <c r="AL9" s="16">
        <v>0.15274778569061101</v>
      </c>
      <c r="AM9" s="16"/>
      <c r="AN9" s="16">
        <v>0.20573526281186699</v>
      </c>
      <c r="AO9" s="16">
        <v>0.15109116359182501</v>
      </c>
      <c r="AP9" s="16"/>
      <c r="AQ9" s="16">
        <v>0.20736403111638499</v>
      </c>
      <c r="AR9" s="16">
        <v>0.123343992737125</v>
      </c>
      <c r="AS9" s="16">
        <v>0.21341144490393399</v>
      </c>
      <c r="AT9" s="16"/>
      <c r="AU9" s="16">
        <v>0.18153643922144599</v>
      </c>
      <c r="AV9" s="16">
        <v>0.139897766874859</v>
      </c>
      <c r="AW9" s="16"/>
      <c r="AX9" s="16">
        <v>0.17198316749457801</v>
      </c>
      <c r="AY9" s="16">
        <v>0.12103959826774401</v>
      </c>
      <c r="AZ9" s="16"/>
      <c r="BA9" s="16">
        <v>0.227891085692802</v>
      </c>
      <c r="BB9" s="16">
        <v>0.197339472618242</v>
      </c>
      <c r="BC9" s="16"/>
      <c r="BD9" s="16">
        <v>0.20257473746927901</v>
      </c>
      <c r="BE9" s="16">
        <v>0.169006113574281</v>
      </c>
    </row>
    <row r="10" spans="2:57" x14ac:dyDescent="0.35">
      <c r="B10" s="19" t="s">
        <v>791</v>
      </c>
      <c r="C10" s="16">
        <v>0.25767365010506199</v>
      </c>
      <c r="D10" s="16">
        <v>0.28253557182712902</v>
      </c>
      <c r="E10" s="16">
        <v>0.23428922717908199</v>
      </c>
      <c r="F10" s="16"/>
      <c r="G10" s="16">
        <v>0.26689109830510599</v>
      </c>
      <c r="H10" s="16">
        <v>0.20840529749258499</v>
      </c>
      <c r="I10" s="16">
        <v>0.31622004923649899</v>
      </c>
      <c r="J10" s="16">
        <v>0.23272848235924001</v>
      </c>
      <c r="K10" s="16">
        <v>0.25928500813635202</v>
      </c>
      <c r="L10" s="16">
        <v>0.26616950799118899</v>
      </c>
      <c r="M10" s="16"/>
      <c r="N10" s="16">
        <v>0.26493188014727997</v>
      </c>
      <c r="O10" s="16">
        <v>0.28896735974661603</v>
      </c>
      <c r="P10" s="16">
        <v>0.24038748303455101</v>
      </c>
      <c r="Q10" s="16">
        <v>0.25300167726696199</v>
      </c>
      <c r="R10" s="16"/>
      <c r="S10" s="16">
        <v>0.248952995775963</v>
      </c>
      <c r="T10" s="16">
        <v>0.273413081355663</v>
      </c>
      <c r="U10" s="16"/>
      <c r="V10" s="16">
        <v>0.18415216078393201</v>
      </c>
      <c r="W10" s="16">
        <v>0.26163440989049502</v>
      </c>
      <c r="X10" s="16">
        <v>0.29769114709016697</v>
      </c>
      <c r="Y10" s="16">
        <v>0.37532885579942099</v>
      </c>
      <c r="Z10" s="16"/>
      <c r="AA10" s="16">
        <v>0.19664308611727099</v>
      </c>
      <c r="AB10" s="16">
        <v>0.24097781280104899</v>
      </c>
      <c r="AC10" s="16">
        <v>0.34024864069875599</v>
      </c>
      <c r="AD10" s="16">
        <v>0.30570761884827702</v>
      </c>
      <c r="AE10" s="16">
        <v>0.30744666884677102</v>
      </c>
      <c r="AF10" s="16">
        <v>0.385911912852342</v>
      </c>
      <c r="AG10" s="16"/>
      <c r="AH10" s="16">
        <v>0.30959656360064503</v>
      </c>
      <c r="AI10" s="16">
        <v>0.26636410036828101</v>
      </c>
      <c r="AJ10" s="16"/>
      <c r="AK10" s="16">
        <v>0.294058764421265</v>
      </c>
      <c r="AL10" s="16">
        <v>0.27133687645314097</v>
      </c>
      <c r="AM10" s="16"/>
      <c r="AN10" s="16">
        <v>0.32517818013681699</v>
      </c>
      <c r="AO10" s="16">
        <v>0.26530910124622997</v>
      </c>
      <c r="AP10" s="16"/>
      <c r="AQ10" s="16">
        <v>0.316134914474823</v>
      </c>
      <c r="AR10" s="16">
        <v>0.22819344783146001</v>
      </c>
      <c r="AS10" s="16">
        <v>0.29217262711644099</v>
      </c>
      <c r="AT10" s="16"/>
      <c r="AU10" s="16">
        <v>0.274402662129554</v>
      </c>
      <c r="AV10" s="16">
        <v>0.24248402349881701</v>
      </c>
      <c r="AW10" s="16"/>
      <c r="AX10" s="16">
        <v>0.27484216203117201</v>
      </c>
      <c r="AY10" s="16">
        <v>0.22242158382756699</v>
      </c>
      <c r="AZ10" s="16"/>
      <c r="BA10" s="16">
        <v>0.31091218686948802</v>
      </c>
      <c r="BB10" s="16">
        <v>0.38716380163604103</v>
      </c>
      <c r="BC10" s="16"/>
      <c r="BD10" s="16">
        <v>0.29895607590265899</v>
      </c>
      <c r="BE10" s="16">
        <v>0.29505062049525699</v>
      </c>
    </row>
    <row r="11" spans="2:57" x14ac:dyDescent="0.35">
      <c r="B11" s="19" t="s">
        <v>792</v>
      </c>
      <c r="C11" s="16">
        <v>0.23298935347511401</v>
      </c>
      <c r="D11" s="16">
        <v>0.216912536123751</v>
      </c>
      <c r="E11" s="16">
        <v>0.248895749893882</v>
      </c>
      <c r="F11" s="16"/>
      <c r="G11" s="16">
        <v>0.28139974620511699</v>
      </c>
      <c r="H11" s="16">
        <v>0.25732379929248</v>
      </c>
      <c r="I11" s="16">
        <v>0.214860046709624</v>
      </c>
      <c r="J11" s="16">
        <v>0.24328870506540401</v>
      </c>
      <c r="K11" s="16">
        <v>0.24086031010163</v>
      </c>
      <c r="L11" s="16">
        <v>0.184489598611941</v>
      </c>
      <c r="M11" s="16"/>
      <c r="N11" s="16">
        <v>0.190037596448725</v>
      </c>
      <c r="O11" s="16">
        <v>0.21797859182708801</v>
      </c>
      <c r="P11" s="16">
        <v>0.253125650882219</v>
      </c>
      <c r="Q11" s="16">
        <v>0.24436704050261401</v>
      </c>
      <c r="R11" s="16"/>
      <c r="S11" s="16">
        <v>0.19724943868222</v>
      </c>
      <c r="T11" s="16">
        <v>0.28927798668738403</v>
      </c>
      <c r="U11" s="16"/>
      <c r="V11" s="16">
        <v>0.228549015309714</v>
      </c>
      <c r="W11" s="16">
        <v>0.24722275807490399</v>
      </c>
      <c r="X11" s="16">
        <v>0.238212663100833</v>
      </c>
      <c r="Y11" s="16">
        <v>9.9646271427637906E-2</v>
      </c>
      <c r="Z11" s="16"/>
      <c r="AA11" s="16">
        <v>0.24441994999246799</v>
      </c>
      <c r="AB11" s="16">
        <v>0.21465341429429799</v>
      </c>
      <c r="AC11" s="16">
        <v>0.24175223877839799</v>
      </c>
      <c r="AD11" s="16">
        <v>0.24917406690744101</v>
      </c>
      <c r="AE11" s="16">
        <v>0.20773667001329399</v>
      </c>
      <c r="AF11" s="16">
        <v>0.12903244129632699</v>
      </c>
      <c r="AG11" s="16"/>
      <c r="AH11" s="16">
        <v>0.235788214902274</v>
      </c>
      <c r="AI11" s="16">
        <v>0.16830719875074701</v>
      </c>
      <c r="AJ11" s="16"/>
      <c r="AK11" s="16">
        <v>0.25387993397935699</v>
      </c>
      <c r="AL11" s="16">
        <v>0.18171855133623299</v>
      </c>
      <c r="AM11" s="16"/>
      <c r="AN11" s="16">
        <v>0.236117385380749</v>
      </c>
      <c r="AO11" s="16">
        <v>0.192646072844468</v>
      </c>
      <c r="AP11" s="16"/>
      <c r="AQ11" s="16">
        <v>0.20349839246051901</v>
      </c>
      <c r="AR11" s="16">
        <v>0.294485431341165</v>
      </c>
      <c r="AS11" s="16">
        <v>0.15585081420199101</v>
      </c>
      <c r="AT11" s="16"/>
      <c r="AU11" s="16">
        <v>0.21250024384643401</v>
      </c>
      <c r="AV11" s="16">
        <v>0.25613314715235302</v>
      </c>
      <c r="AW11" s="16"/>
      <c r="AX11" s="16">
        <v>0.23953142164757499</v>
      </c>
      <c r="AY11" s="16">
        <v>0.20833503077568399</v>
      </c>
      <c r="AZ11" s="16"/>
      <c r="BA11" s="16">
        <v>0.21577320595497501</v>
      </c>
      <c r="BB11" s="16">
        <v>0.212009164503421</v>
      </c>
      <c r="BC11" s="16"/>
      <c r="BD11" s="16">
        <v>0.236459980801108</v>
      </c>
      <c r="BE11" s="16">
        <v>0.22893059728399701</v>
      </c>
    </row>
    <row r="12" spans="2:57" x14ac:dyDescent="0.35">
      <c r="B12" s="19" t="s">
        <v>793</v>
      </c>
      <c r="C12" s="16">
        <v>7.1561193456370603E-2</v>
      </c>
      <c r="D12" s="16">
        <v>8.4375902036738101E-2</v>
      </c>
      <c r="E12" s="16">
        <v>6.01107095203334E-2</v>
      </c>
      <c r="F12" s="16"/>
      <c r="G12" s="16">
        <v>6.60520121442007E-2</v>
      </c>
      <c r="H12" s="16">
        <v>8.1219510757270505E-2</v>
      </c>
      <c r="I12" s="16">
        <v>7.8335375532273002E-2</v>
      </c>
      <c r="J12" s="16">
        <v>8.0820778118560796E-2</v>
      </c>
      <c r="K12" s="16">
        <v>8.0327544433323503E-2</v>
      </c>
      <c r="L12" s="16">
        <v>4.7430531185404301E-2</v>
      </c>
      <c r="M12" s="16"/>
      <c r="N12" s="16">
        <v>7.2909809577302503E-2</v>
      </c>
      <c r="O12" s="16">
        <v>6.6875980342203795E-2</v>
      </c>
      <c r="P12" s="16">
        <v>7.7053171049895897E-2</v>
      </c>
      <c r="Q12" s="16">
        <v>6.5858458797672798E-2</v>
      </c>
      <c r="R12" s="16"/>
      <c r="S12" s="16">
        <v>7.7637904215010795E-2</v>
      </c>
      <c r="T12" s="16">
        <v>6.2022612314444697E-2</v>
      </c>
      <c r="U12" s="16"/>
      <c r="V12" s="16">
        <v>5.9368768153912302E-2</v>
      </c>
      <c r="W12" s="16">
        <v>8.48326100847379E-2</v>
      </c>
      <c r="X12" s="16">
        <v>6.6319260706446198E-2</v>
      </c>
      <c r="Y12" s="16">
        <v>6.3756481880276494E-2</v>
      </c>
      <c r="Z12" s="16"/>
      <c r="AA12" s="16">
        <v>7.4230195356764797E-2</v>
      </c>
      <c r="AB12" s="16">
        <v>5.4024033362602197E-2</v>
      </c>
      <c r="AC12" s="16">
        <v>9.1451176151545799E-2</v>
      </c>
      <c r="AD12" s="16">
        <v>8.9363017030097705E-2</v>
      </c>
      <c r="AE12" s="16">
        <v>4.6264764675535502E-2</v>
      </c>
      <c r="AF12" s="16">
        <v>2.7392899714418599E-2</v>
      </c>
      <c r="AG12" s="16"/>
      <c r="AH12" s="16">
        <v>5.3683111679115998E-2</v>
      </c>
      <c r="AI12" s="16">
        <v>0.104897132659206</v>
      </c>
      <c r="AJ12" s="16"/>
      <c r="AK12" s="16">
        <v>6.2619100562020996E-2</v>
      </c>
      <c r="AL12" s="16">
        <v>9.5912301100022607E-2</v>
      </c>
      <c r="AM12" s="16"/>
      <c r="AN12" s="16">
        <v>5.1434177355121E-2</v>
      </c>
      <c r="AO12" s="16">
        <v>0.107913209852252</v>
      </c>
      <c r="AP12" s="16"/>
      <c r="AQ12" s="16">
        <v>8.7521683828621397E-2</v>
      </c>
      <c r="AR12" s="16">
        <v>6.4192372877953499E-2</v>
      </c>
      <c r="AS12" s="16">
        <v>7.84758314120797E-2</v>
      </c>
      <c r="AT12" s="16"/>
      <c r="AU12" s="16">
        <v>7.7887654996484798E-2</v>
      </c>
      <c r="AV12" s="16">
        <v>6.5364468461837494E-2</v>
      </c>
      <c r="AW12" s="16"/>
      <c r="AX12" s="16">
        <v>7.7841274042312295E-2</v>
      </c>
      <c r="AY12" s="16">
        <v>5.1217658123733301E-2</v>
      </c>
      <c r="AZ12" s="16"/>
      <c r="BA12" s="16">
        <v>8.8754077109302595E-2</v>
      </c>
      <c r="BB12" s="16">
        <v>9.8192079163628002E-2</v>
      </c>
      <c r="BC12" s="16"/>
      <c r="BD12" s="16">
        <v>8.67198327273183E-2</v>
      </c>
      <c r="BE12" s="16">
        <v>7.1054747973292406E-2</v>
      </c>
    </row>
    <row r="13" spans="2:57" x14ac:dyDescent="0.35">
      <c r="B13" s="19" t="s">
        <v>794</v>
      </c>
      <c r="C13" s="16">
        <v>8.9845637415861199E-2</v>
      </c>
      <c r="D13" s="16">
        <v>8.3945373757091102E-2</v>
      </c>
      <c r="E13" s="16">
        <v>9.6307688693111904E-2</v>
      </c>
      <c r="F13" s="16"/>
      <c r="G13" s="16">
        <v>7.6268637934219105E-2</v>
      </c>
      <c r="H13" s="16">
        <v>5.5816187991121098E-2</v>
      </c>
      <c r="I13" s="16">
        <v>0.103177792639599</v>
      </c>
      <c r="J13" s="16">
        <v>9.5335404163004497E-2</v>
      </c>
      <c r="K13" s="16">
        <v>9.0866863381240795E-2</v>
      </c>
      <c r="L13" s="16">
        <v>0.111146027402259</v>
      </c>
      <c r="M13" s="16"/>
      <c r="N13" s="16">
        <v>0.10994291667858</v>
      </c>
      <c r="O13" s="16">
        <v>8.8152691987979204E-2</v>
      </c>
      <c r="P13" s="16">
        <v>9.0540442081750799E-2</v>
      </c>
      <c r="Q13" s="16">
        <v>7.5864572530377997E-2</v>
      </c>
      <c r="R13" s="16"/>
      <c r="S13" s="16">
        <v>0.106420708295105</v>
      </c>
      <c r="T13" s="16">
        <v>5.9063373980358901E-2</v>
      </c>
      <c r="U13" s="16"/>
      <c r="V13" s="16">
        <v>0.119563845013453</v>
      </c>
      <c r="W13" s="16">
        <v>9.1208118177102004E-2</v>
      </c>
      <c r="X13" s="16">
        <v>7.20055820155764E-2</v>
      </c>
      <c r="Y13" s="16">
        <v>2.8111952131721799E-2</v>
      </c>
      <c r="Z13" s="16"/>
      <c r="AA13" s="16">
        <v>9.6518863870826893E-2</v>
      </c>
      <c r="AB13" s="16">
        <v>0.13181592674232301</v>
      </c>
      <c r="AC13" s="16">
        <v>8.3498427298034195E-2</v>
      </c>
      <c r="AD13" s="16">
        <v>6.2809126479962202E-2</v>
      </c>
      <c r="AE13" s="16">
        <v>4.8280980217777797E-2</v>
      </c>
      <c r="AF13" s="16">
        <v>8.9987801706756798E-2</v>
      </c>
      <c r="AG13" s="16"/>
      <c r="AH13" s="16">
        <v>4.3911433098178403E-2</v>
      </c>
      <c r="AI13" s="16">
        <v>0.148515317374393</v>
      </c>
      <c r="AJ13" s="16"/>
      <c r="AK13" s="16">
        <v>5.53294321281061E-2</v>
      </c>
      <c r="AL13" s="16">
        <v>0.13192598001462699</v>
      </c>
      <c r="AM13" s="16"/>
      <c r="AN13" s="16">
        <v>3.7856878939103403E-2</v>
      </c>
      <c r="AO13" s="16">
        <v>0.145416786632244</v>
      </c>
      <c r="AP13" s="16"/>
      <c r="AQ13" s="16">
        <v>2.6556383410713001E-2</v>
      </c>
      <c r="AR13" s="16">
        <v>0.113963748532284</v>
      </c>
      <c r="AS13" s="16">
        <v>0.104198367449054</v>
      </c>
      <c r="AT13" s="16"/>
      <c r="AU13" s="16">
        <v>9.2203750753604402E-2</v>
      </c>
      <c r="AV13" s="16">
        <v>8.6063459381678101E-2</v>
      </c>
      <c r="AW13" s="16"/>
      <c r="AX13" s="16">
        <v>8.5146696215460005E-2</v>
      </c>
      <c r="AY13" s="16">
        <v>0.114210299357468</v>
      </c>
      <c r="AZ13" s="16"/>
      <c r="BA13" s="16">
        <v>6.2576971488507105E-2</v>
      </c>
      <c r="BB13" s="16">
        <v>7.9889951858998401E-2</v>
      </c>
      <c r="BC13" s="16"/>
      <c r="BD13" s="16">
        <v>8.8543952217275707E-2</v>
      </c>
      <c r="BE13" s="16">
        <v>7.8981021737856497E-2</v>
      </c>
    </row>
    <row r="14" spans="2:57" x14ac:dyDescent="0.35">
      <c r="B14" s="19" t="s">
        <v>110</v>
      </c>
      <c r="C14" s="16">
        <v>0.18681205102066401</v>
      </c>
      <c r="D14" s="16">
        <v>0.132170114861791</v>
      </c>
      <c r="E14" s="16">
        <v>0.234621207862726</v>
      </c>
      <c r="F14" s="16"/>
      <c r="G14" s="16">
        <v>0.167298473202703</v>
      </c>
      <c r="H14" s="16">
        <v>0.19043917545448899</v>
      </c>
      <c r="I14" s="16">
        <v>9.0413160616678201E-2</v>
      </c>
      <c r="J14" s="16">
        <v>0.206220754614894</v>
      </c>
      <c r="K14" s="16">
        <v>0.20913232869779</v>
      </c>
      <c r="L14" s="16">
        <v>0.23743894965826401</v>
      </c>
      <c r="M14" s="16"/>
      <c r="N14" s="16">
        <v>0.19758266249696799</v>
      </c>
      <c r="O14" s="16">
        <v>0.20665880834209199</v>
      </c>
      <c r="P14" s="16">
        <v>0.18161853500174799</v>
      </c>
      <c r="Q14" s="16">
        <v>0.170180946408856</v>
      </c>
      <c r="R14" s="16"/>
      <c r="S14" s="16">
        <v>0.207938711372434</v>
      </c>
      <c r="T14" s="16">
        <v>0.15452631169745901</v>
      </c>
      <c r="U14" s="16"/>
      <c r="V14" s="16">
        <v>0.254200867373712</v>
      </c>
      <c r="W14" s="16">
        <v>0.18867392417067799</v>
      </c>
      <c r="X14" s="16">
        <v>0.134263803310889</v>
      </c>
      <c r="Y14" s="16">
        <v>0.140792307478384</v>
      </c>
      <c r="Z14" s="16"/>
      <c r="AA14" s="16">
        <v>0.25942260335779699</v>
      </c>
      <c r="AB14" s="16">
        <v>0.193168024362874</v>
      </c>
      <c r="AC14" s="16">
        <v>0.14250947875386299</v>
      </c>
      <c r="AD14" s="16">
        <v>0.120848348864075</v>
      </c>
      <c r="AE14" s="16">
        <v>9.1268341546998297E-2</v>
      </c>
      <c r="AF14" s="16">
        <v>0.10862656510938699</v>
      </c>
      <c r="AG14" s="16"/>
      <c r="AH14" s="16">
        <v>0.15642224787019299</v>
      </c>
      <c r="AI14" s="16">
        <v>0.15420105064366901</v>
      </c>
      <c r="AJ14" s="16"/>
      <c r="AK14" s="16">
        <v>0.14155198515988199</v>
      </c>
      <c r="AL14" s="16">
        <v>0.16635850540536601</v>
      </c>
      <c r="AM14" s="16"/>
      <c r="AN14" s="16">
        <v>0.14367811537634301</v>
      </c>
      <c r="AO14" s="16">
        <v>0.137623665832982</v>
      </c>
      <c r="AP14" s="16"/>
      <c r="AQ14" s="16">
        <v>0.15892459470893899</v>
      </c>
      <c r="AR14" s="16">
        <v>0.17582100668001299</v>
      </c>
      <c r="AS14" s="16">
        <v>0.15589091491650001</v>
      </c>
      <c r="AT14" s="16"/>
      <c r="AU14" s="16">
        <v>0.161469249052477</v>
      </c>
      <c r="AV14" s="16">
        <v>0.210057134630455</v>
      </c>
      <c r="AW14" s="16"/>
      <c r="AX14" s="16">
        <v>0.15065527856890401</v>
      </c>
      <c r="AY14" s="16">
        <v>0.28277582964780501</v>
      </c>
      <c r="AZ14" s="16"/>
      <c r="BA14" s="16">
        <v>9.4092472884925699E-2</v>
      </c>
      <c r="BB14" s="16">
        <v>2.54055302196706E-2</v>
      </c>
      <c r="BC14" s="16"/>
      <c r="BD14" s="16">
        <v>8.6745420882360105E-2</v>
      </c>
      <c r="BE14" s="16">
        <v>0.15697689893531599</v>
      </c>
    </row>
    <row r="15" spans="2:57" x14ac:dyDescent="0.35">
      <c r="B15" s="19" t="s">
        <v>690</v>
      </c>
      <c r="C15" s="22">
        <v>0.41879176463199003</v>
      </c>
      <c r="D15" s="22">
        <v>0.48259607322062897</v>
      </c>
      <c r="E15" s="22">
        <v>0.36006464402994698</v>
      </c>
      <c r="F15" s="22"/>
      <c r="G15" s="22">
        <v>0.408981130513761</v>
      </c>
      <c r="H15" s="22">
        <v>0.41520132650463898</v>
      </c>
      <c r="I15" s="22">
        <v>0.51321362450182595</v>
      </c>
      <c r="J15" s="22">
        <v>0.37433435803813703</v>
      </c>
      <c r="K15" s="22">
        <v>0.37881295338601501</v>
      </c>
      <c r="L15" s="22">
        <v>0.41949489314213201</v>
      </c>
      <c r="M15" s="22"/>
      <c r="N15" s="22">
        <v>0.42952701479842498</v>
      </c>
      <c r="O15" s="22">
        <v>0.42033392750063697</v>
      </c>
      <c r="P15" s="22">
        <v>0.39766220098438598</v>
      </c>
      <c r="Q15" s="22">
        <v>0.44372898176047898</v>
      </c>
      <c r="R15" s="22"/>
      <c r="S15" s="22">
        <v>0.41075323743523001</v>
      </c>
      <c r="T15" s="22">
        <v>0.43510971532035297</v>
      </c>
      <c r="U15" s="22"/>
      <c r="V15" s="22">
        <v>0.33831750414920903</v>
      </c>
      <c r="W15" s="22">
        <v>0.38806258949257799</v>
      </c>
      <c r="X15" s="22">
        <v>0.489198690866255</v>
      </c>
      <c r="Y15" s="22">
        <v>0.66769298708197999</v>
      </c>
      <c r="Z15" s="22"/>
      <c r="AA15" s="22">
        <v>0.32540838742214301</v>
      </c>
      <c r="AB15" s="22">
        <v>0.406338601237903</v>
      </c>
      <c r="AC15" s="22">
        <v>0.44078867901815799</v>
      </c>
      <c r="AD15" s="22">
        <v>0.47780544071842501</v>
      </c>
      <c r="AE15" s="22">
        <v>0.60644924354639496</v>
      </c>
      <c r="AF15" s="22">
        <v>0.64496029217311102</v>
      </c>
      <c r="AG15" s="22"/>
      <c r="AH15" s="22">
        <v>0.51019499245023903</v>
      </c>
      <c r="AI15" s="22">
        <v>0.42407930057198501</v>
      </c>
      <c r="AJ15" s="22"/>
      <c r="AK15" s="22">
        <v>0.48661954817063502</v>
      </c>
      <c r="AL15" s="22">
        <v>0.42408466214375201</v>
      </c>
      <c r="AM15" s="22"/>
      <c r="AN15" s="22">
        <v>0.53091344294868403</v>
      </c>
      <c r="AO15" s="22">
        <v>0.41640026483805498</v>
      </c>
      <c r="AP15" s="22"/>
      <c r="AQ15" s="22">
        <v>0.52349894559120802</v>
      </c>
      <c r="AR15" s="22">
        <v>0.35153744056858499</v>
      </c>
      <c r="AS15" s="22">
        <v>0.50558407202037503</v>
      </c>
      <c r="AT15" s="22"/>
      <c r="AU15" s="22">
        <v>0.45593910135100002</v>
      </c>
      <c r="AV15" s="22">
        <v>0.38238179037367598</v>
      </c>
      <c r="AW15" s="22"/>
      <c r="AX15" s="22">
        <v>0.44682532952574899</v>
      </c>
      <c r="AY15" s="22">
        <v>0.34346118209531001</v>
      </c>
      <c r="AZ15" s="22"/>
      <c r="BA15" s="22">
        <v>0.53880327256228999</v>
      </c>
      <c r="BB15" s="22">
        <v>0.58450327425428195</v>
      </c>
      <c r="BC15" s="22"/>
      <c r="BD15" s="22">
        <v>0.50153081337193794</v>
      </c>
      <c r="BE15" s="22">
        <v>0.46405673406953801</v>
      </c>
    </row>
    <row r="16" spans="2:57" x14ac:dyDescent="0.35">
      <c r="B16" s="19" t="s">
        <v>691</v>
      </c>
      <c r="C16" s="22">
        <v>0.16140683087223201</v>
      </c>
      <c r="D16" s="22">
        <v>0.16832127579382899</v>
      </c>
      <c r="E16" s="22">
        <v>0.156418398213445</v>
      </c>
      <c r="F16" s="22"/>
      <c r="G16" s="22">
        <v>0.14232065007842001</v>
      </c>
      <c r="H16" s="22">
        <v>0.137035698748392</v>
      </c>
      <c r="I16" s="22">
        <v>0.18151316817187199</v>
      </c>
      <c r="J16" s="22">
        <v>0.17615618228156499</v>
      </c>
      <c r="K16" s="22">
        <v>0.17119440781456399</v>
      </c>
      <c r="L16" s="22">
        <v>0.15857655858766301</v>
      </c>
      <c r="M16" s="22"/>
      <c r="N16" s="22">
        <v>0.182852726255882</v>
      </c>
      <c r="O16" s="22">
        <v>0.155028672330183</v>
      </c>
      <c r="P16" s="22">
        <v>0.167593613131647</v>
      </c>
      <c r="Q16" s="22">
        <v>0.141723031328051</v>
      </c>
      <c r="R16" s="22"/>
      <c r="S16" s="22">
        <v>0.18405861251011599</v>
      </c>
      <c r="T16" s="22">
        <v>0.12108598629480399</v>
      </c>
      <c r="U16" s="22"/>
      <c r="V16" s="22">
        <v>0.178932613167365</v>
      </c>
      <c r="W16" s="22">
        <v>0.17604072826184</v>
      </c>
      <c r="X16" s="22">
        <v>0.138324842722023</v>
      </c>
      <c r="Y16" s="22">
        <v>9.1868434011998304E-2</v>
      </c>
      <c r="Z16" s="22"/>
      <c r="AA16" s="22">
        <v>0.17074905922759201</v>
      </c>
      <c r="AB16" s="22">
        <v>0.18583996010492501</v>
      </c>
      <c r="AC16" s="22">
        <v>0.17494960344957999</v>
      </c>
      <c r="AD16" s="22">
        <v>0.15217214351006</v>
      </c>
      <c r="AE16" s="22">
        <v>9.4545744893313299E-2</v>
      </c>
      <c r="AF16" s="22">
        <v>0.117380701421175</v>
      </c>
      <c r="AG16" s="22"/>
      <c r="AH16" s="22">
        <v>9.7594544777294304E-2</v>
      </c>
      <c r="AI16" s="22">
        <v>0.25341245003359902</v>
      </c>
      <c r="AJ16" s="22"/>
      <c r="AK16" s="22">
        <v>0.11794853269012701</v>
      </c>
      <c r="AL16" s="22">
        <v>0.22783828111464999</v>
      </c>
      <c r="AM16" s="22"/>
      <c r="AN16" s="22">
        <v>8.92910562942245E-2</v>
      </c>
      <c r="AO16" s="22">
        <v>0.253329996484496</v>
      </c>
      <c r="AP16" s="22"/>
      <c r="AQ16" s="22">
        <v>0.114078067239334</v>
      </c>
      <c r="AR16" s="22">
        <v>0.17815612141023701</v>
      </c>
      <c r="AS16" s="22">
        <v>0.18267419886113401</v>
      </c>
      <c r="AT16" s="22"/>
      <c r="AU16" s="22">
        <v>0.17009140575008899</v>
      </c>
      <c r="AV16" s="22">
        <v>0.151427927843516</v>
      </c>
      <c r="AW16" s="22"/>
      <c r="AX16" s="22">
        <v>0.16298797025777201</v>
      </c>
      <c r="AY16" s="22">
        <v>0.16542795748120101</v>
      </c>
      <c r="AZ16" s="22"/>
      <c r="BA16" s="22">
        <v>0.15133104859780999</v>
      </c>
      <c r="BB16" s="22">
        <v>0.17808203102262599</v>
      </c>
      <c r="BC16" s="22"/>
      <c r="BD16" s="22">
        <v>0.17526378494459399</v>
      </c>
      <c r="BE16" s="22">
        <v>0.15003576971114899</v>
      </c>
    </row>
    <row r="17" spans="2:57" x14ac:dyDescent="0.35">
      <c r="B17" s="19" t="s">
        <v>96</v>
      </c>
      <c r="C17" s="23">
        <v>0.25738493375975802</v>
      </c>
      <c r="D17" s="23">
        <v>0.31427479742679998</v>
      </c>
      <c r="E17" s="23">
        <v>0.20364624581650201</v>
      </c>
      <c r="F17" s="23"/>
      <c r="G17" s="23">
        <v>0.26666048043534102</v>
      </c>
      <c r="H17" s="23">
        <v>0.27816562775624798</v>
      </c>
      <c r="I17" s="23">
        <v>0.33170045632995399</v>
      </c>
      <c r="J17" s="23">
        <v>0.19817817575657101</v>
      </c>
      <c r="K17" s="23">
        <v>0.20761854557145101</v>
      </c>
      <c r="L17" s="23">
        <v>0.260918334554468</v>
      </c>
      <c r="M17" s="23"/>
      <c r="N17" s="23">
        <v>0.246674288542543</v>
      </c>
      <c r="O17" s="23">
        <v>0.265305255170454</v>
      </c>
      <c r="P17" s="23">
        <v>0.23006858785274001</v>
      </c>
      <c r="Q17" s="23">
        <v>0.30200595043242801</v>
      </c>
      <c r="R17" s="23"/>
      <c r="S17" s="23">
        <v>0.226694624925114</v>
      </c>
      <c r="T17" s="23">
        <v>0.31402372902554998</v>
      </c>
      <c r="U17" s="23"/>
      <c r="V17" s="23">
        <v>0.159384890981844</v>
      </c>
      <c r="W17" s="23">
        <v>0.21202186123073799</v>
      </c>
      <c r="X17" s="23">
        <v>0.350873848144233</v>
      </c>
      <c r="Y17" s="23">
        <v>0.57582455306998204</v>
      </c>
      <c r="Z17" s="23"/>
      <c r="AA17" s="23">
        <v>0.154659328194551</v>
      </c>
      <c r="AB17" s="23">
        <v>0.22049864113297801</v>
      </c>
      <c r="AC17" s="23">
        <v>0.265839075568578</v>
      </c>
      <c r="AD17" s="23">
        <v>0.32563329720836498</v>
      </c>
      <c r="AE17" s="23">
        <v>0.51190349865308105</v>
      </c>
      <c r="AF17" s="23">
        <v>0.52757959075193495</v>
      </c>
      <c r="AG17" s="23"/>
      <c r="AH17" s="23">
        <v>0.41260044767294402</v>
      </c>
      <c r="AI17" s="23">
        <v>0.17066685053838601</v>
      </c>
      <c r="AJ17" s="23"/>
      <c r="AK17" s="23">
        <v>0.36867101548050801</v>
      </c>
      <c r="AL17" s="23">
        <v>0.196246381029102</v>
      </c>
      <c r="AM17" s="23"/>
      <c r="AN17" s="23">
        <v>0.44162238665446002</v>
      </c>
      <c r="AO17" s="23">
        <v>0.16307026835355901</v>
      </c>
      <c r="AP17" s="23"/>
      <c r="AQ17" s="23">
        <v>0.40942087835187402</v>
      </c>
      <c r="AR17" s="23">
        <v>0.17338131915834801</v>
      </c>
      <c r="AS17" s="23">
        <v>0.32290987315924102</v>
      </c>
      <c r="AT17" s="23"/>
      <c r="AU17" s="23">
        <v>0.285847695600911</v>
      </c>
      <c r="AV17" s="23">
        <v>0.23095386253016101</v>
      </c>
      <c r="AW17" s="23"/>
      <c r="AX17" s="23">
        <v>0.28383735926797699</v>
      </c>
      <c r="AY17" s="23">
        <v>0.178033224614109</v>
      </c>
      <c r="AZ17" s="23"/>
      <c r="BA17" s="23">
        <v>0.38747222396448</v>
      </c>
      <c r="BB17" s="23">
        <v>0.40642124323165602</v>
      </c>
      <c r="BC17" s="23"/>
      <c r="BD17" s="23">
        <v>0.32626702842734401</v>
      </c>
      <c r="BE17" s="23">
        <v>0.314020964358389</v>
      </c>
    </row>
    <row r="18" spans="2:57" x14ac:dyDescent="0.35">
      <c r="B18" s="21"/>
    </row>
    <row r="19" spans="2:57" x14ac:dyDescent="0.35">
      <c r="B19" t="s">
        <v>874</v>
      </c>
    </row>
    <row r="20" spans="2:57" x14ac:dyDescent="0.35">
      <c r="B20" t="s">
        <v>526</v>
      </c>
    </row>
    <row r="22" spans="2:57" x14ac:dyDescent="0.35">
      <c r="B22"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1-000000000000}">
  <dimension ref="B2:B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795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790</v>
      </c>
      <c r="C9" s="16">
        <v>0.169709704480483</v>
      </c>
      <c r="D9" s="16">
        <v>0.215328178865238</v>
      </c>
      <c r="E9" s="16">
        <v>0.12812362840337299</v>
      </c>
      <c r="F9" s="16"/>
      <c r="G9" s="16">
        <v>0.107514284957619</v>
      </c>
      <c r="H9" s="16">
        <v>0.178332588318008</v>
      </c>
      <c r="I9" s="16">
        <v>0.24468476691682101</v>
      </c>
      <c r="J9" s="16">
        <v>0.15985054022301401</v>
      </c>
      <c r="K9" s="16">
        <v>0.126471125895254</v>
      </c>
      <c r="L9" s="16">
        <v>0.18188546752036</v>
      </c>
      <c r="M9" s="16"/>
      <c r="N9" s="16">
        <v>0.22625135208580999</v>
      </c>
      <c r="O9" s="16">
        <v>0.14655052033587501</v>
      </c>
      <c r="P9" s="16">
        <v>0.133646699072512</v>
      </c>
      <c r="Q9" s="16">
        <v>0.20746814149628801</v>
      </c>
      <c r="R9" s="16"/>
      <c r="S9" s="16">
        <v>0.179402955752338</v>
      </c>
      <c r="T9" s="16">
        <v>0.156768349584988</v>
      </c>
      <c r="U9" s="16"/>
      <c r="V9" s="16">
        <v>0.13140852656994301</v>
      </c>
      <c r="W9" s="16">
        <v>0.131971653440381</v>
      </c>
      <c r="X9" s="16">
        <v>0.225911557253412</v>
      </c>
      <c r="Y9" s="16">
        <v>0.33182243867927602</v>
      </c>
      <c r="Z9" s="16"/>
      <c r="AA9" s="16">
        <v>0.118348321066973</v>
      </c>
      <c r="AB9" s="16">
        <v>0.17252145267902799</v>
      </c>
      <c r="AC9" s="16">
        <v>0.15440463519449399</v>
      </c>
      <c r="AD9" s="16">
        <v>0.17750778915696899</v>
      </c>
      <c r="AE9" s="16">
        <v>0.305587416611663</v>
      </c>
      <c r="AF9" s="16">
        <v>0.400349675690295</v>
      </c>
      <c r="AG9" s="16"/>
      <c r="AH9" s="16">
        <v>0.20571848476236401</v>
      </c>
      <c r="AI9" s="16">
        <v>0.201644143314301</v>
      </c>
      <c r="AJ9" s="16"/>
      <c r="AK9" s="16">
        <v>0.1785650924312</v>
      </c>
      <c r="AL9" s="16">
        <v>0.224276854012155</v>
      </c>
      <c r="AM9" s="16"/>
      <c r="AN9" s="16">
        <v>0.199343563258087</v>
      </c>
      <c r="AO9" s="16">
        <v>0.18708215525986099</v>
      </c>
      <c r="AP9" s="16"/>
      <c r="AQ9" s="16">
        <v>0.217627826747194</v>
      </c>
      <c r="AR9" s="16">
        <v>0.121832543327434</v>
      </c>
      <c r="AS9" s="16">
        <v>0.237413704660979</v>
      </c>
      <c r="AT9" s="16"/>
      <c r="AU9" s="16">
        <v>0.198699681344261</v>
      </c>
      <c r="AV9" s="16">
        <v>0.138548968774687</v>
      </c>
      <c r="AW9" s="16"/>
      <c r="AX9" s="16">
        <v>0.17992083240356399</v>
      </c>
      <c r="AY9" s="16">
        <v>0.15842279623788799</v>
      </c>
      <c r="AZ9" s="16"/>
      <c r="BA9" s="16">
        <v>0.228468213226246</v>
      </c>
      <c r="BB9" s="16">
        <v>0.27021173821246403</v>
      </c>
      <c r="BC9" s="16"/>
      <c r="BD9" s="16">
        <v>0.22065397570725101</v>
      </c>
      <c r="BE9" s="16">
        <v>0.181816147780474</v>
      </c>
    </row>
    <row r="10" spans="2:57" x14ac:dyDescent="0.35">
      <c r="B10" s="19" t="s">
        <v>791</v>
      </c>
      <c r="C10" s="16">
        <v>0.200182683065181</v>
      </c>
      <c r="D10" s="16">
        <v>0.25006439113536699</v>
      </c>
      <c r="E10" s="16">
        <v>0.15253100758190899</v>
      </c>
      <c r="F10" s="16"/>
      <c r="G10" s="16">
        <v>0.19897511443846999</v>
      </c>
      <c r="H10" s="16">
        <v>0.16010708139047999</v>
      </c>
      <c r="I10" s="16">
        <v>0.190149184673987</v>
      </c>
      <c r="J10" s="16">
        <v>0.18038063582071101</v>
      </c>
      <c r="K10" s="16">
        <v>0.211901539308918</v>
      </c>
      <c r="L10" s="16">
        <v>0.248215785717535</v>
      </c>
      <c r="M10" s="16"/>
      <c r="N10" s="16">
        <v>0.17500924363485201</v>
      </c>
      <c r="O10" s="16">
        <v>0.24128405064272501</v>
      </c>
      <c r="P10" s="16">
        <v>0.194029373659658</v>
      </c>
      <c r="Q10" s="16">
        <v>0.192225118431569</v>
      </c>
      <c r="R10" s="16"/>
      <c r="S10" s="16">
        <v>0.221470933250906</v>
      </c>
      <c r="T10" s="16">
        <v>0.17003857576140699</v>
      </c>
      <c r="U10" s="16"/>
      <c r="V10" s="16">
        <v>0.136282871418416</v>
      </c>
      <c r="W10" s="16">
        <v>0.216749117820312</v>
      </c>
      <c r="X10" s="16">
        <v>0.22286056119637401</v>
      </c>
      <c r="Y10" s="16">
        <v>0.27226166069139801</v>
      </c>
      <c r="Z10" s="16"/>
      <c r="AA10" s="16">
        <v>0.165182324944283</v>
      </c>
      <c r="AB10" s="16">
        <v>0.17799849237815099</v>
      </c>
      <c r="AC10" s="16">
        <v>0.24102585608961</v>
      </c>
      <c r="AD10" s="16">
        <v>0.26714570530975901</v>
      </c>
      <c r="AE10" s="16">
        <v>0.20236268904163399</v>
      </c>
      <c r="AF10" s="16">
        <v>0.17216896693631201</v>
      </c>
      <c r="AG10" s="16"/>
      <c r="AH10" s="16">
        <v>0.21556707446802401</v>
      </c>
      <c r="AI10" s="16">
        <v>0.22952062356650199</v>
      </c>
      <c r="AJ10" s="16"/>
      <c r="AK10" s="16">
        <v>0.19765526857151799</v>
      </c>
      <c r="AL10" s="16">
        <v>0.20468455717706499</v>
      </c>
      <c r="AM10" s="16"/>
      <c r="AN10" s="16">
        <v>0.24043889673409399</v>
      </c>
      <c r="AO10" s="16">
        <v>0.219100985384233</v>
      </c>
      <c r="AP10" s="16"/>
      <c r="AQ10" s="16">
        <v>0.18668461694375801</v>
      </c>
      <c r="AR10" s="16">
        <v>0.19049588601852799</v>
      </c>
      <c r="AS10" s="16">
        <v>0.248730673069509</v>
      </c>
      <c r="AT10" s="16"/>
      <c r="AU10" s="16">
        <v>0.22378860260353001</v>
      </c>
      <c r="AV10" s="16">
        <v>0.17589269083591599</v>
      </c>
      <c r="AW10" s="16"/>
      <c r="AX10" s="16">
        <v>0.21964629511435399</v>
      </c>
      <c r="AY10" s="16">
        <v>0.14322389947358499</v>
      </c>
      <c r="AZ10" s="16"/>
      <c r="BA10" s="16">
        <v>0.26091205595935202</v>
      </c>
      <c r="BB10" s="16">
        <v>0.18202531380662901</v>
      </c>
      <c r="BC10" s="16"/>
      <c r="BD10" s="16">
        <v>0.214608799789024</v>
      </c>
      <c r="BE10" s="16">
        <v>0.24606027516522699</v>
      </c>
    </row>
    <row r="11" spans="2:57" x14ac:dyDescent="0.35">
      <c r="B11" s="19" t="s">
        <v>792</v>
      </c>
      <c r="C11" s="16">
        <v>0.234860326918404</v>
      </c>
      <c r="D11" s="16">
        <v>0.22835438500420199</v>
      </c>
      <c r="E11" s="16">
        <v>0.24202728158342399</v>
      </c>
      <c r="F11" s="16"/>
      <c r="G11" s="16">
        <v>0.31755429902516102</v>
      </c>
      <c r="H11" s="16">
        <v>0.25913218712758701</v>
      </c>
      <c r="I11" s="16">
        <v>0.26712962057253697</v>
      </c>
      <c r="J11" s="16">
        <v>0.26074753446341298</v>
      </c>
      <c r="K11" s="16">
        <v>0.20056577900439601</v>
      </c>
      <c r="L11" s="16">
        <v>0.14901363300933601</v>
      </c>
      <c r="M11" s="16"/>
      <c r="N11" s="16">
        <v>0.181428355009047</v>
      </c>
      <c r="O11" s="16">
        <v>0.25646337207052899</v>
      </c>
      <c r="P11" s="16">
        <v>0.24118037819301599</v>
      </c>
      <c r="Q11" s="16">
        <v>0.24401465611131001</v>
      </c>
      <c r="R11" s="16"/>
      <c r="S11" s="16">
        <v>0.18712479276219199</v>
      </c>
      <c r="T11" s="16">
        <v>0.30927948821953599</v>
      </c>
      <c r="U11" s="16"/>
      <c r="V11" s="16">
        <v>0.22953887639555601</v>
      </c>
      <c r="W11" s="16">
        <v>0.26245793293630798</v>
      </c>
      <c r="X11" s="16">
        <v>0.219827792573978</v>
      </c>
      <c r="Y11" s="16">
        <v>0.13057036271977199</v>
      </c>
      <c r="Z11" s="16"/>
      <c r="AA11" s="16">
        <v>0.28006034740515401</v>
      </c>
      <c r="AB11" s="16">
        <v>0.21958996534647399</v>
      </c>
      <c r="AC11" s="16">
        <v>0.21714022585272899</v>
      </c>
      <c r="AD11" s="16">
        <v>0.216405929813166</v>
      </c>
      <c r="AE11" s="16">
        <v>0.19263402399216001</v>
      </c>
      <c r="AF11" s="16">
        <v>5.9534725068165498E-2</v>
      </c>
      <c r="AG11" s="16"/>
      <c r="AH11" s="16">
        <v>0.25118709205390999</v>
      </c>
      <c r="AI11" s="16">
        <v>0.16486319865435201</v>
      </c>
      <c r="AJ11" s="16"/>
      <c r="AK11" s="16">
        <v>0.256670144695819</v>
      </c>
      <c r="AL11" s="16">
        <v>0.18489178243033799</v>
      </c>
      <c r="AM11" s="16"/>
      <c r="AN11" s="16">
        <v>0.245371177764765</v>
      </c>
      <c r="AO11" s="16">
        <v>0.19965957398814399</v>
      </c>
      <c r="AP11" s="16"/>
      <c r="AQ11" s="16">
        <v>0.26241168199180298</v>
      </c>
      <c r="AR11" s="16">
        <v>0.28527669554530499</v>
      </c>
      <c r="AS11" s="16">
        <v>0.14990781294192801</v>
      </c>
      <c r="AT11" s="16"/>
      <c r="AU11" s="16">
        <v>0.205603620224761</v>
      </c>
      <c r="AV11" s="16">
        <v>0.26459306100297603</v>
      </c>
      <c r="AW11" s="16"/>
      <c r="AX11" s="16">
        <v>0.23768718550623699</v>
      </c>
      <c r="AY11" s="16">
        <v>0.205015882746164</v>
      </c>
      <c r="AZ11" s="16"/>
      <c r="BA11" s="16">
        <v>0.240257252792237</v>
      </c>
      <c r="BB11" s="16">
        <v>0.213021038820179</v>
      </c>
      <c r="BC11" s="16"/>
      <c r="BD11" s="16">
        <v>0.238725710306087</v>
      </c>
      <c r="BE11" s="16">
        <v>0.22504134995307601</v>
      </c>
    </row>
    <row r="12" spans="2:57" x14ac:dyDescent="0.35">
      <c r="B12" s="19" t="s">
        <v>793</v>
      </c>
      <c r="C12" s="16">
        <v>9.3546749373328603E-2</v>
      </c>
      <c r="D12" s="16">
        <v>9.7965474175607706E-2</v>
      </c>
      <c r="E12" s="16">
        <v>9.02658155470593E-2</v>
      </c>
      <c r="F12" s="16"/>
      <c r="G12" s="16">
        <v>0.116070195552226</v>
      </c>
      <c r="H12" s="16">
        <v>9.1536056074204605E-2</v>
      </c>
      <c r="I12" s="16">
        <v>9.5045100328463694E-2</v>
      </c>
      <c r="J12" s="16">
        <v>8.1901893315393395E-2</v>
      </c>
      <c r="K12" s="16">
        <v>0.101882190337914</v>
      </c>
      <c r="L12" s="16">
        <v>8.3282592870855196E-2</v>
      </c>
      <c r="M12" s="16"/>
      <c r="N12" s="16">
        <v>7.7959648049331004E-2</v>
      </c>
      <c r="O12" s="16">
        <v>8.6750660862936299E-2</v>
      </c>
      <c r="P12" s="16">
        <v>0.126303874040751</v>
      </c>
      <c r="Q12" s="16">
        <v>5.7970760632141502E-2</v>
      </c>
      <c r="R12" s="16"/>
      <c r="S12" s="16">
        <v>8.9604069939741501E-2</v>
      </c>
      <c r="T12" s="16">
        <v>9.9355647297137695E-2</v>
      </c>
      <c r="U12" s="16"/>
      <c r="V12" s="16">
        <v>9.3933354785762702E-2</v>
      </c>
      <c r="W12" s="16">
        <v>0.11130611578484501</v>
      </c>
      <c r="X12" s="16">
        <v>7.9213986998372302E-2</v>
      </c>
      <c r="Y12" s="16">
        <v>3.6371817845915498E-2</v>
      </c>
      <c r="Z12" s="16"/>
      <c r="AA12" s="16">
        <v>8.40816005738243E-2</v>
      </c>
      <c r="AB12" s="16">
        <v>9.2148791747191205E-2</v>
      </c>
      <c r="AC12" s="16">
        <v>9.8278505796044593E-2</v>
      </c>
      <c r="AD12" s="16">
        <v>0.113931037485121</v>
      </c>
      <c r="AE12" s="16">
        <v>8.8388715365110601E-2</v>
      </c>
      <c r="AF12" s="16">
        <v>8.0358009805573505E-2</v>
      </c>
      <c r="AG12" s="16"/>
      <c r="AH12" s="16">
        <v>7.9462184843766007E-2</v>
      </c>
      <c r="AI12" s="16">
        <v>0.108232229506495</v>
      </c>
      <c r="AJ12" s="16"/>
      <c r="AK12" s="16">
        <v>9.9739658377589496E-2</v>
      </c>
      <c r="AL12" s="16">
        <v>0.10811222533086499</v>
      </c>
      <c r="AM12" s="16"/>
      <c r="AN12" s="16">
        <v>7.9915358914470602E-2</v>
      </c>
      <c r="AO12" s="16">
        <v>0.119799153296976</v>
      </c>
      <c r="AP12" s="16"/>
      <c r="AQ12" s="16">
        <v>8.12074926486685E-2</v>
      </c>
      <c r="AR12" s="16">
        <v>9.1609669872222299E-2</v>
      </c>
      <c r="AS12" s="16">
        <v>0.108460074104413</v>
      </c>
      <c r="AT12" s="16"/>
      <c r="AU12" s="16">
        <v>8.6503435489369507E-2</v>
      </c>
      <c r="AV12" s="16">
        <v>0.103473214451858</v>
      </c>
      <c r="AW12" s="16"/>
      <c r="AX12" s="16">
        <v>0.100193621689876</v>
      </c>
      <c r="AY12" s="16">
        <v>7.7864227686638393E-2</v>
      </c>
      <c r="AZ12" s="16"/>
      <c r="BA12" s="16">
        <v>6.1441265862996301E-2</v>
      </c>
      <c r="BB12" s="16">
        <v>0.124442881396258</v>
      </c>
      <c r="BC12" s="16"/>
      <c r="BD12" s="16">
        <v>0.117594799254006</v>
      </c>
      <c r="BE12" s="16">
        <v>8.7198411297795694E-2</v>
      </c>
    </row>
    <row r="13" spans="2:57" x14ac:dyDescent="0.35">
      <c r="B13" s="19" t="s">
        <v>794</v>
      </c>
      <c r="C13" s="16">
        <v>0.116956654861232</v>
      </c>
      <c r="D13" s="16">
        <v>9.25759355744636E-2</v>
      </c>
      <c r="E13" s="16">
        <v>0.139607900290079</v>
      </c>
      <c r="F13" s="16"/>
      <c r="G13" s="16">
        <v>7.8613050957731898E-2</v>
      </c>
      <c r="H13" s="16">
        <v>8.6454054619750004E-2</v>
      </c>
      <c r="I13" s="16">
        <v>0.112738342160487</v>
      </c>
      <c r="J13" s="16">
        <v>0.120691447699923</v>
      </c>
      <c r="K13" s="16">
        <v>0.12694042302104799</v>
      </c>
      <c r="L13" s="16">
        <v>0.15745965710530599</v>
      </c>
      <c r="M13" s="16"/>
      <c r="N13" s="16">
        <v>0.15161938245420301</v>
      </c>
      <c r="O13" s="16">
        <v>0.106238324787208</v>
      </c>
      <c r="P13" s="16">
        <v>0.13030782988485301</v>
      </c>
      <c r="Q13" s="16">
        <v>8.0115004250507896E-2</v>
      </c>
      <c r="R13" s="16"/>
      <c r="S13" s="16">
        <v>0.13610749548766499</v>
      </c>
      <c r="T13" s="16">
        <v>8.25559583531425E-2</v>
      </c>
      <c r="U13" s="16"/>
      <c r="V13" s="16">
        <v>0.15316127382673</v>
      </c>
      <c r="W13" s="16">
        <v>0.103536247771209</v>
      </c>
      <c r="X13" s="16">
        <v>0.109644018076311</v>
      </c>
      <c r="Y13" s="16">
        <v>7.2879218910794505E-2</v>
      </c>
      <c r="Z13" s="16"/>
      <c r="AA13" s="16">
        <v>0.128432192359798</v>
      </c>
      <c r="AB13" s="16">
        <v>0.15197718880302299</v>
      </c>
      <c r="AC13" s="16">
        <v>0.12990606364645901</v>
      </c>
      <c r="AD13" s="16">
        <v>9.3003584298727904E-2</v>
      </c>
      <c r="AE13" s="16">
        <v>5.3682141270687302E-2</v>
      </c>
      <c r="AF13" s="16">
        <v>7.7514608330249493E-2</v>
      </c>
      <c r="AG13" s="16"/>
      <c r="AH13" s="16">
        <v>8.49194271103203E-2</v>
      </c>
      <c r="AI13" s="16">
        <v>0.15806520961317799</v>
      </c>
      <c r="AJ13" s="16"/>
      <c r="AK13" s="16">
        <v>0.100057573666387</v>
      </c>
      <c r="AL13" s="16">
        <v>0.141507573446536</v>
      </c>
      <c r="AM13" s="16"/>
      <c r="AN13" s="16">
        <v>8.3965069172514104E-2</v>
      </c>
      <c r="AO13" s="16">
        <v>0.14292267442430101</v>
      </c>
      <c r="AP13" s="16"/>
      <c r="AQ13" s="16">
        <v>7.1136554800159901E-2</v>
      </c>
      <c r="AR13" s="16">
        <v>0.124950666992107</v>
      </c>
      <c r="AS13" s="16">
        <v>0.135672762035283</v>
      </c>
      <c r="AT13" s="16"/>
      <c r="AU13" s="16">
        <v>0.130175516128608</v>
      </c>
      <c r="AV13" s="16">
        <v>0.100863057253476</v>
      </c>
      <c r="AW13" s="16"/>
      <c r="AX13" s="16">
        <v>0.114059552624348</v>
      </c>
      <c r="AY13" s="16">
        <v>0.16077656748615299</v>
      </c>
      <c r="AZ13" s="16"/>
      <c r="BA13" s="16">
        <v>9.1960477663814696E-2</v>
      </c>
      <c r="BB13" s="16">
        <v>6.6403443006542606E-2</v>
      </c>
      <c r="BC13" s="16"/>
      <c r="BD13" s="16">
        <v>9.7534259096815207E-2</v>
      </c>
      <c r="BE13" s="16">
        <v>0.123202206205949</v>
      </c>
    </row>
    <row r="14" spans="2:57" x14ac:dyDescent="0.35">
      <c r="B14" s="19" t="s">
        <v>110</v>
      </c>
      <c r="C14" s="16">
        <v>0.18474388130137201</v>
      </c>
      <c r="D14" s="16">
        <v>0.115711635245122</v>
      </c>
      <c r="E14" s="16">
        <v>0.247444366594156</v>
      </c>
      <c r="F14" s="16"/>
      <c r="G14" s="16">
        <v>0.18127305506879199</v>
      </c>
      <c r="H14" s="16">
        <v>0.22443803246997099</v>
      </c>
      <c r="I14" s="16">
        <v>9.0252985347704304E-2</v>
      </c>
      <c r="J14" s="16">
        <v>0.19642794847754599</v>
      </c>
      <c r="K14" s="16">
        <v>0.23223894243247001</v>
      </c>
      <c r="L14" s="16">
        <v>0.18014286377660699</v>
      </c>
      <c r="M14" s="16"/>
      <c r="N14" s="16">
        <v>0.18773201876675799</v>
      </c>
      <c r="O14" s="16">
        <v>0.16271307130072701</v>
      </c>
      <c r="P14" s="16">
        <v>0.17453184514921</v>
      </c>
      <c r="Q14" s="16">
        <v>0.218206319078184</v>
      </c>
      <c r="R14" s="16"/>
      <c r="S14" s="16">
        <v>0.18628975280715701</v>
      </c>
      <c r="T14" s="16">
        <v>0.18200198078378901</v>
      </c>
      <c r="U14" s="16"/>
      <c r="V14" s="16">
        <v>0.25567509700359198</v>
      </c>
      <c r="W14" s="16">
        <v>0.173978932246944</v>
      </c>
      <c r="X14" s="16">
        <v>0.14254208390155099</v>
      </c>
      <c r="Y14" s="16">
        <v>0.15609450115284401</v>
      </c>
      <c r="Z14" s="16"/>
      <c r="AA14" s="16">
        <v>0.22389521364996801</v>
      </c>
      <c r="AB14" s="16">
        <v>0.185764109046133</v>
      </c>
      <c r="AC14" s="16">
        <v>0.15924471342066401</v>
      </c>
      <c r="AD14" s="16">
        <v>0.132005953936257</v>
      </c>
      <c r="AE14" s="16">
        <v>0.15734501371874501</v>
      </c>
      <c r="AF14" s="16">
        <v>0.21007401416940399</v>
      </c>
      <c r="AG14" s="16"/>
      <c r="AH14" s="16">
        <v>0.16314573676161501</v>
      </c>
      <c r="AI14" s="16">
        <v>0.13767459534517101</v>
      </c>
      <c r="AJ14" s="16"/>
      <c r="AK14" s="16">
        <v>0.16731226225748699</v>
      </c>
      <c r="AL14" s="16">
        <v>0.13652700760304001</v>
      </c>
      <c r="AM14" s="16"/>
      <c r="AN14" s="16">
        <v>0.15096593415606899</v>
      </c>
      <c r="AO14" s="16">
        <v>0.13143545764648401</v>
      </c>
      <c r="AP14" s="16"/>
      <c r="AQ14" s="16">
        <v>0.180931826868417</v>
      </c>
      <c r="AR14" s="16">
        <v>0.18583453824440299</v>
      </c>
      <c r="AS14" s="16">
        <v>0.119814973187888</v>
      </c>
      <c r="AT14" s="16"/>
      <c r="AU14" s="16">
        <v>0.15522914420947001</v>
      </c>
      <c r="AV14" s="16">
        <v>0.216629007681087</v>
      </c>
      <c r="AW14" s="16"/>
      <c r="AX14" s="16">
        <v>0.148492512661621</v>
      </c>
      <c r="AY14" s="16">
        <v>0.25469662636957202</v>
      </c>
      <c r="AZ14" s="16"/>
      <c r="BA14" s="16">
        <v>0.116960734495354</v>
      </c>
      <c r="BB14" s="16">
        <v>0.14389558475792699</v>
      </c>
      <c r="BC14" s="16"/>
      <c r="BD14" s="16">
        <v>0.110882455846818</v>
      </c>
      <c r="BE14" s="16">
        <v>0.13668160959747799</v>
      </c>
    </row>
    <row r="15" spans="2:57" x14ac:dyDescent="0.35">
      <c r="B15" s="19" t="s">
        <v>690</v>
      </c>
      <c r="C15" s="22">
        <v>0.369892387545664</v>
      </c>
      <c r="D15" s="22">
        <v>0.46539257000060502</v>
      </c>
      <c r="E15" s="22">
        <v>0.28065463598528201</v>
      </c>
      <c r="F15" s="22"/>
      <c r="G15" s="22">
        <v>0.30648939939608899</v>
      </c>
      <c r="H15" s="22">
        <v>0.33843966970848799</v>
      </c>
      <c r="I15" s="22">
        <v>0.43483395159080801</v>
      </c>
      <c r="J15" s="22">
        <v>0.34023117604372499</v>
      </c>
      <c r="K15" s="22">
        <v>0.33837266520417197</v>
      </c>
      <c r="L15" s="22">
        <v>0.430101253237895</v>
      </c>
      <c r="M15" s="22"/>
      <c r="N15" s="22">
        <v>0.40126059572066203</v>
      </c>
      <c r="O15" s="22">
        <v>0.38783457097860002</v>
      </c>
      <c r="P15" s="22">
        <v>0.32767607273216998</v>
      </c>
      <c r="Q15" s="22">
        <v>0.39969325992785698</v>
      </c>
      <c r="R15" s="22"/>
      <c r="S15" s="22">
        <v>0.400873889003244</v>
      </c>
      <c r="T15" s="22">
        <v>0.32680692534639499</v>
      </c>
      <c r="U15" s="22"/>
      <c r="V15" s="22">
        <v>0.267691397988359</v>
      </c>
      <c r="W15" s="22">
        <v>0.34872077126069301</v>
      </c>
      <c r="X15" s="22">
        <v>0.44877211844978698</v>
      </c>
      <c r="Y15" s="22">
        <v>0.60408409937067398</v>
      </c>
      <c r="Z15" s="22"/>
      <c r="AA15" s="22">
        <v>0.28353064601125599</v>
      </c>
      <c r="AB15" s="22">
        <v>0.35051994505717898</v>
      </c>
      <c r="AC15" s="22">
        <v>0.39543049128410401</v>
      </c>
      <c r="AD15" s="22">
        <v>0.44465349446672903</v>
      </c>
      <c r="AE15" s="22">
        <v>0.50795010565329601</v>
      </c>
      <c r="AF15" s="22">
        <v>0.57251864262660801</v>
      </c>
      <c r="AG15" s="22"/>
      <c r="AH15" s="22">
        <v>0.42128555923038802</v>
      </c>
      <c r="AI15" s="22">
        <v>0.43116476688080402</v>
      </c>
      <c r="AJ15" s="22"/>
      <c r="AK15" s="22">
        <v>0.376220361002718</v>
      </c>
      <c r="AL15" s="22">
        <v>0.42896141118921999</v>
      </c>
      <c r="AM15" s="22"/>
      <c r="AN15" s="22">
        <v>0.43978245999218002</v>
      </c>
      <c r="AO15" s="22">
        <v>0.406183140644095</v>
      </c>
      <c r="AP15" s="22"/>
      <c r="AQ15" s="22">
        <v>0.40431244369095198</v>
      </c>
      <c r="AR15" s="22">
        <v>0.312328429345962</v>
      </c>
      <c r="AS15" s="22">
        <v>0.48614437773048802</v>
      </c>
      <c r="AT15" s="22"/>
      <c r="AU15" s="22">
        <v>0.42248828394779098</v>
      </c>
      <c r="AV15" s="22">
        <v>0.314441659610603</v>
      </c>
      <c r="AW15" s="22"/>
      <c r="AX15" s="22">
        <v>0.39956712751791701</v>
      </c>
      <c r="AY15" s="22">
        <v>0.30164669571147301</v>
      </c>
      <c r="AZ15" s="22"/>
      <c r="BA15" s="22">
        <v>0.48938026918559802</v>
      </c>
      <c r="BB15" s="22">
        <v>0.45223705201909298</v>
      </c>
      <c r="BC15" s="22"/>
      <c r="BD15" s="22">
        <v>0.43526277549627401</v>
      </c>
      <c r="BE15" s="22">
        <v>0.427876422945701</v>
      </c>
    </row>
    <row r="16" spans="2:57" x14ac:dyDescent="0.35">
      <c r="B16" s="19" t="s">
        <v>691</v>
      </c>
      <c r="C16" s="22">
        <v>0.21050340423455999</v>
      </c>
      <c r="D16" s="22">
        <v>0.190541409750071</v>
      </c>
      <c r="E16" s="22">
        <v>0.229873715837138</v>
      </c>
      <c r="F16" s="22"/>
      <c r="G16" s="22">
        <v>0.194683246509957</v>
      </c>
      <c r="H16" s="22">
        <v>0.17799011069395501</v>
      </c>
      <c r="I16" s="22">
        <v>0.207783442488951</v>
      </c>
      <c r="J16" s="22">
        <v>0.20259334101531601</v>
      </c>
      <c r="K16" s="22">
        <v>0.22882261335896201</v>
      </c>
      <c r="L16" s="22">
        <v>0.240742249976162</v>
      </c>
      <c r="M16" s="22"/>
      <c r="N16" s="22">
        <v>0.22957903050353401</v>
      </c>
      <c r="O16" s="22">
        <v>0.192988985650144</v>
      </c>
      <c r="P16" s="22">
        <v>0.25661170392560401</v>
      </c>
      <c r="Q16" s="22">
        <v>0.13808576488264901</v>
      </c>
      <c r="R16" s="22"/>
      <c r="S16" s="22">
        <v>0.225711565427406</v>
      </c>
      <c r="T16" s="22">
        <v>0.18191160565028</v>
      </c>
      <c r="U16" s="22"/>
      <c r="V16" s="22">
        <v>0.24709462861249201</v>
      </c>
      <c r="W16" s="22">
        <v>0.21484236355605499</v>
      </c>
      <c r="X16" s="22">
        <v>0.188858005074684</v>
      </c>
      <c r="Y16" s="22">
        <v>0.10925103675671</v>
      </c>
      <c r="Z16" s="22"/>
      <c r="AA16" s="22">
        <v>0.21251379293362199</v>
      </c>
      <c r="AB16" s="22">
        <v>0.24412598055021401</v>
      </c>
      <c r="AC16" s="22">
        <v>0.22818456944250301</v>
      </c>
      <c r="AD16" s="22">
        <v>0.206934621783849</v>
      </c>
      <c r="AE16" s="22">
        <v>0.14207085663579799</v>
      </c>
      <c r="AF16" s="22">
        <v>0.15787261813582301</v>
      </c>
      <c r="AG16" s="22"/>
      <c r="AH16" s="22">
        <v>0.16438161195408599</v>
      </c>
      <c r="AI16" s="22">
        <v>0.26629743911967302</v>
      </c>
      <c r="AJ16" s="22"/>
      <c r="AK16" s="22">
        <v>0.19979723204397701</v>
      </c>
      <c r="AL16" s="22">
        <v>0.24961979877740101</v>
      </c>
      <c r="AM16" s="22"/>
      <c r="AN16" s="22">
        <v>0.163880428086985</v>
      </c>
      <c r="AO16" s="22">
        <v>0.262721827721277</v>
      </c>
      <c r="AP16" s="22"/>
      <c r="AQ16" s="22">
        <v>0.15234404744882801</v>
      </c>
      <c r="AR16" s="22">
        <v>0.21656033686432899</v>
      </c>
      <c r="AS16" s="22">
        <v>0.244132836139696</v>
      </c>
      <c r="AT16" s="22"/>
      <c r="AU16" s="22">
        <v>0.21667895161797801</v>
      </c>
      <c r="AV16" s="22">
        <v>0.204336271705333</v>
      </c>
      <c r="AW16" s="22"/>
      <c r="AX16" s="22">
        <v>0.214253174314224</v>
      </c>
      <c r="AY16" s="22">
        <v>0.23864079517279199</v>
      </c>
      <c r="AZ16" s="22"/>
      <c r="BA16" s="22">
        <v>0.15340174352681099</v>
      </c>
      <c r="BB16" s="22">
        <v>0.1908463244028</v>
      </c>
      <c r="BC16" s="22"/>
      <c r="BD16" s="22">
        <v>0.215129058350821</v>
      </c>
      <c r="BE16" s="22">
        <v>0.210400617503745</v>
      </c>
    </row>
    <row r="17" spans="2:57" x14ac:dyDescent="0.35">
      <c r="B17" s="19" t="s">
        <v>96</v>
      </c>
      <c r="C17" s="23">
        <v>0.15938898331110399</v>
      </c>
      <c r="D17" s="23">
        <v>0.27485116025053402</v>
      </c>
      <c r="E17" s="23">
        <v>5.0780920148143699E-2</v>
      </c>
      <c r="F17" s="23"/>
      <c r="G17" s="23">
        <v>0.11180615288613199</v>
      </c>
      <c r="H17" s="23">
        <v>0.16044955901453301</v>
      </c>
      <c r="I17" s="23">
        <v>0.22705050910185701</v>
      </c>
      <c r="J17" s="23">
        <v>0.13763783502840901</v>
      </c>
      <c r="K17" s="23">
        <v>0.109550051845209</v>
      </c>
      <c r="L17" s="23">
        <v>0.18935900326173299</v>
      </c>
      <c r="M17" s="23"/>
      <c r="N17" s="23">
        <v>0.17168156521712799</v>
      </c>
      <c r="O17" s="23">
        <v>0.194845585328456</v>
      </c>
      <c r="P17" s="23">
        <v>7.1064368806566594E-2</v>
      </c>
      <c r="Q17" s="23">
        <v>0.26160749504520803</v>
      </c>
      <c r="R17" s="23"/>
      <c r="S17" s="23">
        <v>0.175162323575838</v>
      </c>
      <c r="T17" s="23">
        <v>0.14489531969611399</v>
      </c>
      <c r="U17" s="23"/>
      <c r="V17" s="23">
        <v>2.05967693758668E-2</v>
      </c>
      <c r="W17" s="23">
        <v>0.13387840770463799</v>
      </c>
      <c r="X17" s="23">
        <v>0.25991411337510301</v>
      </c>
      <c r="Y17" s="23">
        <v>0.49483306261396398</v>
      </c>
      <c r="Z17" s="23"/>
      <c r="AA17" s="23">
        <v>7.1016853077633404E-2</v>
      </c>
      <c r="AB17" s="23">
        <v>0.10639396450696401</v>
      </c>
      <c r="AC17" s="23">
        <v>0.167245921841601</v>
      </c>
      <c r="AD17" s="23">
        <v>0.23771887268288</v>
      </c>
      <c r="AE17" s="23">
        <v>0.36587924901749802</v>
      </c>
      <c r="AF17" s="23">
        <v>0.41464602449078503</v>
      </c>
      <c r="AG17" s="23"/>
      <c r="AH17" s="23">
        <v>0.256903947276302</v>
      </c>
      <c r="AI17" s="23">
        <v>0.164867327761131</v>
      </c>
      <c r="AJ17" s="23"/>
      <c r="AK17" s="23">
        <v>0.17642312895874099</v>
      </c>
      <c r="AL17" s="23">
        <v>0.17934161241181901</v>
      </c>
      <c r="AM17" s="23"/>
      <c r="AN17" s="23">
        <v>0.27590203190519602</v>
      </c>
      <c r="AO17" s="23">
        <v>0.143461312922817</v>
      </c>
      <c r="AP17" s="23"/>
      <c r="AQ17" s="23">
        <v>0.25196839624212403</v>
      </c>
      <c r="AR17" s="23">
        <v>9.5768092481632996E-2</v>
      </c>
      <c r="AS17" s="23">
        <v>0.24201154159079299</v>
      </c>
      <c r="AT17" s="23"/>
      <c r="AU17" s="23">
        <v>0.20580933232981399</v>
      </c>
      <c r="AV17" s="23">
        <v>0.11010538790527</v>
      </c>
      <c r="AW17" s="23"/>
      <c r="AX17" s="23">
        <v>0.18531395320369301</v>
      </c>
      <c r="AY17" s="23">
        <v>6.3005900538681006E-2</v>
      </c>
      <c r="AZ17" s="23"/>
      <c r="BA17" s="23">
        <v>0.335978525658787</v>
      </c>
      <c r="BB17" s="23">
        <v>0.26139072761629301</v>
      </c>
      <c r="BC17" s="23"/>
      <c r="BD17" s="23">
        <v>0.22013371714545299</v>
      </c>
      <c r="BE17" s="23">
        <v>0.21747580544195699</v>
      </c>
    </row>
    <row r="18" spans="2:57" x14ac:dyDescent="0.35">
      <c r="B18" s="21"/>
    </row>
    <row r="19" spans="2:57" x14ac:dyDescent="0.35">
      <c r="B19" t="s">
        <v>874</v>
      </c>
    </row>
    <row r="20" spans="2:57" x14ac:dyDescent="0.35">
      <c r="B20" t="s">
        <v>526</v>
      </c>
    </row>
    <row r="22" spans="2:57" x14ac:dyDescent="0.35">
      <c r="B22"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1-000000000000}">
  <dimension ref="B2:B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796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790</v>
      </c>
      <c r="C9" s="16">
        <v>0.10215727611136199</v>
      </c>
      <c r="D9" s="16">
        <v>0.1488645510046</v>
      </c>
      <c r="E9" s="16">
        <v>5.8884788096982402E-2</v>
      </c>
      <c r="F9" s="16"/>
      <c r="G9" s="16">
        <v>8.2427516375972301E-2</v>
      </c>
      <c r="H9" s="16">
        <v>0.16465482554998701</v>
      </c>
      <c r="I9" s="16">
        <v>0.14497663118669801</v>
      </c>
      <c r="J9" s="16">
        <v>7.5412405713368297E-2</v>
      </c>
      <c r="K9" s="16">
        <v>6.3185936707049903E-2</v>
      </c>
      <c r="L9" s="16">
        <v>7.85924386824111E-2</v>
      </c>
      <c r="M9" s="16"/>
      <c r="N9" s="16">
        <v>0.104180730561842</v>
      </c>
      <c r="O9" s="16">
        <v>7.6660692603791603E-2</v>
      </c>
      <c r="P9" s="16">
        <v>9.8657175213660298E-2</v>
      </c>
      <c r="Q9" s="16">
        <v>0.12854569031799101</v>
      </c>
      <c r="R9" s="16"/>
      <c r="S9" s="16">
        <v>9.9677906170184696E-2</v>
      </c>
      <c r="T9" s="16">
        <v>0.106920644774294</v>
      </c>
      <c r="U9" s="16"/>
      <c r="V9" s="16">
        <v>8.2970856383225294E-2</v>
      </c>
      <c r="W9" s="16">
        <v>7.4256386976748398E-2</v>
      </c>
      <c r="X9" s="16">
        <v>0.140436668824651</v>
      </c>
      <c r="Y9" s="16">
        <v>0.191445526470888</v>
      </c>
      <c r="Z9" s="16"/>
      <c r="AA9" s="16">
        <v>6.3298812535723295E-2</v>
      </c>
      <c r="AB9" s="16">
        <v>9.82317464845604E-2</v>
      </c>
      <c r="AC9" s="16">
        <v>6.0543743146741297E-2</v>
      </c>
      <c r="AD9" s="16">
        <v>0.12756064622657801</v>
      </c>
      <c r="AE9" s="16">
        <v>0.203006636147537</v>
      </c>
      <c r="AF9" s="16">
        <v>0.27837083976010102</v>
      </c>
      <c r="AG9" s="16"/>
      <c r="AH9" s="16">
        <v>0.137902712397521</v>
      </c>
      <c r="AI9" s="16">
        <v>9.2183041942596203E-2</v>
      </c>
      <c r="AJ9" s="16"/>
      <c r="AK9" s="16">
        <v>0.11764699640267</v>
      </c>
      <c r="AL9" s="16">
        <v>0.12113394007688599</v>
      </c>
      <c r="AM9" s="16"/>
      <c r="AN9" s="16">
        <v>0.12864136929744799</v>
      </c>
      <c r="AO9" s="16">
        <v>0.108243263566226</v>
      </c>
      <c r="AP9" s="16"/>
      <c r="AQ9" s="16">
        <v>0.12939171032572699</v>
      </c>
      <c r="AR9" s="16">
        <v>6.7558965917404207E-2</v>
      </c>
      <c r="AS9" s="16">
        <v>0.14992568923076899</v>
      </c>
      <c r="AT9" s="16"/>
      <c r="AU9" s="16">
        <v>0.117328503490394</v>
      </c>
      <c r="AV9" s="16">
        <v>8.1034920720759102E-2</v>
      </c>
      <c r="AW9" s="16"/>
      <c r="AX9" s="16">
        <v>0.111738148986498</v>
      </c>
      <c r="AY9" s="16">
        <v>7.7810449109277105E-2</v>
      </c>
      <c r="AZ9" s="16"/>
      <c r="BA9" s="16">
        <v>0.19104105924704601</v>
      </c>
      <c r="BB9" s="16">
        <v>0.117753088568317</v>
      </c>
      <c r="BC9" s="16"/>
      <c r="BD9" s="16">
        <v>0.142013077738913</v>
      </c>
      <c r="BE9" s="16">
        <v>0.110851923170808</v>
      </c>
    </row>
    <row r="10" spans="2:57" x14ac:dyDescent="0.35">
      <c r="B10" s="19" t="s">
        <v>791</v>
      </c>
      <c r="C10" s="16">
        <v>0.157097258519272</v>
      </c>
      <c r="D10" s="16">
        <v>0.187420505387945</v>
      </c>
      <c r="E10" s="16">
        <v>0.12756276267695399</v>
      </c>
      <c r="F10" s="16"/>
      <c r="G10" s="16">
        <v>0.21377658129187299</v>
      </c>
      <c r="H10" s="16">
        <v>0.12143911039103999</v>
      </c>
      <c r="I10" s="16">
        <v>0.165615960097695</v>
      </c>
      <c r="J10" s="16">
        <v>0.17546924799296101</v>
      </c>
      <c r="K10" s="16">
        <v>0.167123872627265</v>
      </c>
      <c r="L10" s="16">
        <v>0.126017557925339</v>
      </c>
      <c r="M10" s="16"/>
      <c r="N10" s="16">
        <v>0.156467086799568</v>
      </c>
      <c r="O10" s="16">
        <v>0.17362080664215801</v>
      </c>
      <c r="P10" s="16">
        <v>0.13762484905271799</v>
      </c>
      <c r="Q10" s="16">
        <v>0.17443176995360801</v>
      </c>
      <c r="R10" s="16"/>
      <c r="S10" s="16">
        <v>0.15298936334177701</v>
      </c>
      <c r="T10" s="16">
        <v>0.163790036586133</v>
      </c>
      <c r="U10" s="16"/>
      <c r="V10" s="16">
        <v>0.116445907285655</v>
      </c>
      <c r="W10" s="16">
        <v>0.13977402152504101</v>
      </c>
      <c r="X10" s="16">
        <v>0.20041057161530501</v>
      </c>
      <c r="Y10" s="16">
        <v>0.24502252817033801</v>
      </c>
      <c r="Z10" s="16"/>
      <c r="AA10" s="16">
        <v>0.117643368032347</v>
      </c>
      <c r="AB10" s="16">
        <v>0.14282544483611101</v>
      </c>
      <c r="AC10" s="16">
        <v>0.19197274126414501</v>
      </c>
      <c r="AD10" s="16">
        <v>0.20921290096439599</v>
      </c>
      <c r="AE10" s="16">
        <v>0.21829328137242399</v>
      </c>
      <c r="AF10" s="16">
        <v>8.8136072742900695E-2</v>
      </c>
      <c r="AG10" s="16"/>
      <c r="AH10" s="16">
        <v>0.18797473459315001</v>
      </c>
      <c r="AI10" s="16">
        <v>0.16719838385010199</v>
      </c>
      <c r="AJ10" s="16"/>
      <c r="AK10" s="16">
        <v>0.18688034946593901</v>
      </c>
      <c r="AL10" s="16">
        <v>0.14984299439947801</v>
      </c>
      <c r="AM10" s="16"/>
      <c r="AN10" s="16">
        <v>0.208889430509128</v>
      </c>
      <c r="AO10" s="16">
        <v>0.14972750481574101</v>
      </c>
      <c r="AP10" s="16"/>
      <c r="AQ10" s="16">
        <v>0.16205166840291599</v>
      </c>
      <c r="AR10" s="16">
        <v>0.140214172153098</v>
      </c>
      <c r="AS10" s="16">
        <v>0.20360287192005899</v>
      </c>
      <c r="AT10" s="16"/>
      <c r="AU10" s="16">
        <v>0.175021978917307</v>
      </c>
      <c r="AV10" s="16">
        <v>0.138742105215863</v>
      </c>
      <c r="AW10" s="16"/>
      <c r="AX10" s="16">
        <v>0.17456450009506</v>
      </c>
      <c r="AY10" s="16">
        <v>9.4303320299401999E-2</v>
      </c>
      <c r="AZ10" s="16"/>
      <c r="BA10" s="16">
        <v>0.20163385533817199</v>
      </c>
      <c r="BB10" s="16">
        <v>0.15349125095839899</v>
      </c>
      <c r="BC10" s="16"/>
      <c r="BD10" s="16">
        <v>0.181951508366271</v>
      </c>
      <c r="BE10" s="16">
        <v>0.17209415320431901</v>
      </c>
    </row>
    <row r="11" spans="2:57" x14ac:dyDescent="0.35">
      <c r="B11" s="19" t="s">
        <v>792</v>
      </c>
      <c r="C11" s="16">
        <v>0.18664579826490099</v>
      </c>
      <c r="D11" s="16">
        <v>0.200674819504606</v>
      </c>
      <c r="E11" s="16">
        <v>0.17515976891002599</v>
      </c>
      <c r="F11" s="16"/>
      <c r="G11" s="16">
        <v>0.189581782354139</v>
      </c>
      <c r="H11" s="16">
        <v>0.19263210181363299</v>
      </c>
      <c r="I11" s="16">
        <v>0.18278370331020799</v>
      </c>
      <c r="J11" s="16">
        <v>0.21410198602543201</v>
      </c>
      <c r="K11" s="16">
        <v>0.14425089891598999</v>
      </c>
      <c r="L11" s="16">
        <v>0.19557021613147599</v>
      </c>
      <c r="M11" s="16"/>
      <c r="N11" s="16">
        <v>0.21955846535934401</v>
      </c>
      <c r="O11" s="16">
        <v>0.20631063534577701</v>
      </c>
      <c r="P11" s="16">
        <v>0.19515869552219201</v>
      </c>
      <c r="Q11" s="16">
        <v>0.132357891443873</v>
      </c>
      <c r="R11" s="16"/>
      <c r="S11" s="16">
        <v>0.18748788916994499</v>
      </c>
      <c r="T11" s="16">
        <v>0.187237636056759</v>
      </c>
      <c r="U11" s="16"/>
      <c r="V11" s="16">
        <v>0.15761632555135199</v>
      </c>
      <c r="W11" s="16">
        <v>0.19564274305866999</v>
      </c>
      <c r="X11" s="16">
        <v>0.20964325260050201</v>
      </c>
      <c r="Y11" s="16">
        <v>0.119179666524577</v>
      </c>
      <c r="Z11" s="16"/>
      <c r="AA11" s="16">
        <v>0.20979165758524099</v>
      </c>
      <c r="AB11" s="16">
        <v>0.169882645630588</v>
      </c>
      <c r="AC11" s="16">
        <v>0.141397749337624</v>
      </c>
      <c r="AD11" s="16">
        <v>0.19162480019039099</v>
      </c>
      <c r="AE11" s="16">
        <v>0.163756752723933</v>
      </c>
      <c r="AF11" s="16">
        <v>0.168251684973451</v>
      </c>
      <c r="AG11" s="16"/>
      <c r="AH11" s="16">
        <v>0.180844837136758</v>
      </c>
      <c r="AI11" s="16">
        <v>0.16466318991215501</v>
      </c>
      <c r="AJ11" s="16"/>
      <c r="AK11" s="16">
        <v>0.191922471848961</v>
      </c>
      <c r="AL11" s="16">
        <v>0.17965698955525</v>
      </c>
      <c r="AM11" s="16"/>
      <c r="AN11" s="16">
        <v>0.184343858677878</v>
      </c>
      <c r="AO11" s="16">
        <v>0.163536147871995</v>
      </c>
      <c r="AP11" s="16"/>
      <c r="AQ11" s="16">
        <v>0.191564126568874</v>
      </c>
      <c r="AR11" s="16">
        <v>0.238806846235468</v>
      </c>
      <c r="AS11" s="16">
        <v>0.114606260547215</v>
      </c>
      <c r="AT11" s="16"/>
      <c r="AU11" s="16">
        <v>0.18113973434744801</v>
      </c>
      <c r="AV11" s="16">
        <v>0.19638985510649401</v>
      </c>
      <c r="AW11" s="16"/>
      <c r="AX11" s="16">
        <v>0.187065769341108</v>
      </c>
      <c r="AY11" s="16">
        <v>0.16239777703990299</v>
      </c>
      <c r="AZ11" s="16"/>
      <c r="BA11" s="16">
        <v>0.18085809911081599</v>
      </c>
      <c r="BB11" s="16">
        <v>0.14583694324872101</v>
      </c>
      <c r="BC11" s="16"/>
      <c r="BD11" s="16">
        <v>0.17331883284584401</v>
      </c>
      <c r="BE11" s="16">
        <v>0.19097206176501599</v>
      </c>
    </row>
    <row r="12" spans="2:57" x14ac:dyDescent="0.35">
      <c r="B12" s="19" t="s">
        <v>793</v>
      </c>
      <c r="C12" s="16">
        <v>0.160573965678872</v>
      </c>
      <c r="D12" s="16">
        <v>0.15522348012627801</v>
      </c>
      <c r="E12" s="16">
        <v>0.167200395690357</v>
      </c>
      <c r="F12" s="16"/>
      <c r="G12" s="16">
        <v>0.18175553223799701</v>
      </c>
      <c r="H12" s="16">
        <v>0.13744134653618501</v>
      </c>
      <c r="I12" s="16">
        <v>0.18283936310903001</v>
      </c>
      <c r="J12" s="16">
        <v>0.12590330466525901</v>
      </c>
      <c r="K12" s="16">
        <v>0.19376497734290499</v>
      </c>
      <c r="L12" s="16">
        <v>0.150631683072663</v>
      </c>
      <c r="M12" s="16"/>
      <c r="N12" s="16">
        <v>0.12729355078854199</v>
      </c>
      <c r="O12" s="16">
        <v>0.174526886544736</v>
      </c>
      <c r="P12" s="16">
        <v>0.153838895292046</v>
      </c>
      <c r="Q12" s="16">
        <v>0.18298424505727201</v>
      </c>
      <c r="R12" s="16"/>
      <c r="S12" s="16">
        <v>0.15223213240849301</v>
      </c>
      <c r="T12" s="16">
        <v>0.17477207826796201</v>
      </c>
      <c r="U12" s="16"/>
      <c r="V12" s="16">
        <v>0.14138775785767199</v>
      </c>
      <c r="W12" s="16">
        <v>0.206157182109968</v>
      </c>
      <c r="X12" s="16">
        <v>0.127188441120138</v>
      </c>
      <c r="Y12" s="16">
        <v>0.107759274121716</v>
      </c>
      <c r="Z12" s="16"/>
      <c r="AA12" s="16">
        <v>0.18327335257361299</v>
      </c>
      <c r="AB12" s="16">
        <v>0.14540297708851799</v>
      </c>
      <c r="AC12" s="16">
        <v>0.12677323885385799</v>
      </c>
      <c r="AD12" s="16">
        <v>0.163392335334546</v>
      </c>
      <c r="AE12" s="16">
        <v>0.15490922461876999</v>
      </c>
      <c r="AF12" s="16">
        <v>6.6409572175541803E-2</v>
      </c>
      <c r="AG12" s="16"/>
      <c r="AH12" s="16">
        <v>0.15693108435028</v>
      </c>
      <c r="AI12" s="16">
        <v>0.174552444416436</v>
      </c>
      <c r="AJ12" s="16"/>
      <c r="AK12" s="16">
        <v>0.163747719628306</v>
      </c>
      <c r="AL12" s="16">
        <v>0.17075764327318199</v>
      </c>
      <c r="AM12" s="16"/>
      <c r="AN12" s="16">
        <v>0.18517069935436301</v>
      </c>
      <c r="AO12" s="16">
        <v>0.16268379029053701</v>
      </c>
      <c r="AP12" s="16"/>
      <c r="AQ12" s="16">
        <v>0.18697744304352801</v>
      </c>
      <c r="AR12" s="16">
        <v>0.15076831301135199</v>
      </c>
      <c r="AS12" s="16">
        <v>0.173052779472567</v>
      </c>
      <c r="AT12" s="16"/>
      <c r="AU12" s="16">
        <v>0.155217429366826</v>
      </c>
      <c r="AV12" s="16">
        <v>0.169686298536671</v>
      </c>
      <c r="AW12" s="16"/>
      <c r="AX12" s="16">
        <v>0.15785976087501299</v>
      </c>
      <c r="AY12" s="16">
        <v>0.21087901706175899</v>
      </c>
      <c r="AZ12" s="16"/>
      <c r="BA12" s="16">
        <v>0.16491674346077301</v>
      </c>
      <c r="BB12" s="16">
        <v>0.17350482004939699</v>
      </c>
      <c r="BC12" s="16"/>
      <c r="BD12" s="16">
        <v>0.197176609345181</v>
      </c>
      <c r="BE12" s="16">
        <v>0.17170911740454101</v>
      </c>
    </row>
    <row r="13" spans="2:57" x14ac:dyDescent="0.35">
      <c r="B13" s="19" t="s">
        <v>794</v>
      </c>
      <c r="C13" s="16">
        <v>0.25917840484536397</v>
      </c>
      <c r="D13" s="16">
        <v>0.21207727707483401</v>
      </c>
      <c r="E13" s="16">
        <v>0.30346464319080502</v>
      </c>
      <c r="F13" s="16"/>
      <c r="G13" s="16">
        <v>0.21255134188223301</v>
      </c>
      <c r="H13" s="16">
        <v>0.256282390913259</v>
      </c>
      <c r="I13" s="16">
        <v>0.26046651425664102</v>
      </c>
      <c r="J13" s="16">
        <v>0.26152397207808198</v>
      </c>
      <c r="K13" s="16">
        <v>0.26097375641305698</v>
      </c>
      <c r="L13" s="16">
        <v>0.28440884682952999</v>
      </c>
      <c r="M13" s="16"/>
      <c r="N13" s="16">
        <v>0.24354836095124499</v>
      </c>
      <c r="O13" s="16">
        <v>0.264186898844542</v>
      </c>
      <c r="P13" s="16">
        <v>0.280741573508766</v>
      </c>
      <c r="Q13" s="16">
        <v>0.23133094784212699</v>
      </c>
      <c r="R13" s="16"/>
      <c r="S13" s="16">
        <v>0.26212556248546098</v>
      </c>
      <c r="T13" s="16">
        <v>0.25066299750816801</v>
      </c>
      <c r="U13" s="16"/>
      <c r="V13" s="16">
        <v>0.29402727437015502</v>
      </c>
      <c r="W13" s="16">
        <v>0.26340100972809499</v>
      </c>
      <c r="X13" s="16">
        <v>0.230930505335178</v>
      </c>
      <c r="Y13" s="16">
        <v>0.214567180848072</v>
      </c>
      <c r="Z13" s="16"/>
      <c r="AA13" s="16">
        <v>0.25141591860248202</v>
      </c>
      <c r="AB13" s="16">
        <v>0.28470428704822598</v>
      </c>
      <c r="AC13" s="16">
        <v>0.37276165580670201</v>
      </c>
      <c r="AD13" s="16">
        <v>0.23400181955855101</v>
      </c>
      <c r="AE13" s="16">
        <v>0.17075722482979799</v>
      </c>
      <c r="AF13" s="16">
        <v>0.27998562380161701</v>
      </c>
      <c r="AG13" s="16"/>
      <c r="AH13" s="16">
        <v>0.21711520300302201</v>
      </c>
      <c r="AI13" s="16">
        <v>0.306292371313862</v>
      </c>
      <c r="AJ13" s="16"/>
      <c r="AK13" s="16">
        <v>0.22530339145265199</v>
      </c>
      <c r="AL13" s="16">
        <v>0.29271626006754897</v>
      </c>
      <c r="AM13" s="16"/>
      <c r="AN13" s="16">
        <v>0.18781414870430199</v>
      </c>
      <c r="AO13" s="16">
        <v>0.33880502281583802</v>
      </c>
      <c r="AP13" s="16"/>
      <c r="AQ13" s="16">
        <v>0.202511162216125</v>
      </c>
      <c r="AR13" s="16">
        <v>0.27757330104393402</v>
      </c>
      <c r="AS13" s="16">
        <v>0.28106526507677498</v>
      </c>
      <c r="AT13" s="16"/>
      <c r="AU13" s="16">
        <v>0.26156012434581499</v>
      </c>
      <c r="AV13" s="16">
        <v>0.25832814257009301</v>
      </c>
      <c r="AW13" s="16"/>
      <c r="AX13" s="16">
        <v>0.267508071942267</v>
      </c>
      <c r="AY13" s="16">
        <v>0.25752296310821998</v>
      </c>
      <c r="AZ13" s="16"/>
      <c r="BA13" s="16">
        <v>0.205581941169625</v>
      </c>
      <c r="BB13" s="16">
        <v>0.33120913067372898</v>
      </c>
      <c r="BC13" s="16"/>
      <c r="BD13" s="16">
        <v>0.24452337428575599</v>
      </c>
      <c r="BE13" s="16">
        <v>0.263778340378652</v>
      </c>
    </row>
    <row r="14" spans="2:57" x14ac:dyDescent="0.35">
      <c r="B14" s="19" t="s">
        <v>110</v>
      </c>
      <c r="C14" s="16">
        <v>0.13434729658022901</v>
      </c>
      <c r="D14" s="16">
        <v>9.5739366901737399E-2</v>
      </c>
      <c r="E14" s="16">
        <v>0.16772764143487601</v>
      </c>
      <c r="F14" s="16"/>
      <c r="G14" s="16">
        <v>0.119907245857786</v>
      </c>
      <c r="H14" s="16">
        <v>0.12755022479589601</v>
      </c>
      <c r="I14" s="16">
        <v>6.3317828039729199E-2</v>
      </c>
      <c r="J14" s="16">
        <v>0.147589083524898</v>
      </c>
      <c r="K14" s="16">
        <v>0.17070055799373299</v>
      </c>
      <c r="L14" s="16">
        <v>0.16477925735858001</v>
      </c>
      <c r="M14" s="16"/>
      <c r="N14" s="16">
        <v>0.148951805539459</v>
      </c>
      <c r="O14" s="16">
        <v>0.10469408001899499</v>
      </c>
      <c r="P14" s="16">
        <v>0.13397881141061899</v>
      </c>
      <c r="Q14" s="16">
        <v>0.150349455385129</v>
      </c>
      <c r="R14" s="16"/>
      <c r="S14" s="16">
        <v>0.14548714642413901</v>
      </c>
      <c r="T14" s="16">
        <v>0.116616606806684</v>
      </c>
      <c r="U14" s="16"/>
      <c r="V14" s="16">
        <v>0.20755187855193999</v>
      </c>
      <c r="W14" s="16">
        <v>0.12076865660147799</v>
      </c>
      <c r="X14" s="16">
        <v>9.1390560504225699E-2</v>
      </c>
      <c r="Y14" s="16">
        <v>0.12202582386440899</v>
      </c>
      <c r="Z14" s="16"/>
      <c r="AA14" s="16">
        <v>0.17457689067059301</v>
      </c>
      <c r="AB14" s="16">
        <v>0.15895289891199599</v>
      </c>
      <c r="AC14" s="16">
        <v>0.10655087159093</v>
      </c>
      <c r="AD14" s="16">
        <v>7.4207497725537197E-2</v>
      </c>
      <c r="AE14" s="16">
        <v>8.9276880307537804E-2</v>
      </c>
      <c r="AF14" s="16">
        <v>0.118846206546388</v>
      </c>
      <c r="AG14" s="16"/>
      <c r="AH14" s="16">
        <v>0.119231428519269</v>
      </c>
      <c r="AI14" s="16">
        <v>9.5110568564848605E-2</v>
      </c>
      <c r="AJ14" s="16"/>
      <c r="AK14" s="16">
        <v>0.114499071201473</v>
      </c>
      <c r="AL14" s="16">
        <v>8.5892172627655E-2</v>
      </c>
      <c r="AM14" s="16"/>
      <c r="AN14" s="16">
        <v>0.10514049345688101</v>
      </c>
      <c r="AO14" s="16">
        <v>7.7004270639663294E-2</v>
      </c>
      <c r="AP14" s="16"/>
      <c r="AQ14" s="16">
        <v>0.12750388944283</v>
      </c>
      <c r="AR14" s="16">
        <v>0.12507840163874401</v>
      </c>
      <c r="AS14" s="16">
        <v>7.7747133752615105E-2</v>
      </c>
      <c r="AT14" s="16"/>
      <c r="AU14" s="16">
        <v>0.109732229532211</v>
      </c>
      <c r="AV14" s="16">
        <v>0.15581867785011999</v>
      </c>
      <c r="AW14" s="16"/>
      <c r="AX14" s="16">
        <v>0.10126374876005401</v>
      </c>
      <c r="AY14" s="16">
        <v>0.197086473381439</v>
      </c>
      <c r="AZ14" s="16"/>
      <c r="BA14" s="16">
        <v>5.59683016735677E-2</v>
      </c>
      <c r="BB14" s="16">
        <v>7.8204766501437095E-2</v>
      </c>
      <c r="BC14" s="16"/>
      <c r="BD14" s="16">
        <v>6.10165974180353E-2</v>
      </c>
      <c r="BE14" s="16">
        <v>9.0594404076664206E-2</v>
      </c>
    </row>
    <row r="15" spans="2:57" x14ac:dyDescent="0.35">
      <c r="B15" s="19" t="s">
        <v>690</v>
      </c>
      <c r="C15" s="22">
        <v>0.25925453463063403</v>
      </c>
      <c r="D15" s="22">
        <v>0.33628505639254502</v>
      </c>
      <c r="E15" s="22">
        <v>0.18644755077393699</v>
      </c>
      <c r="F15" s="22"/>
      <c r="G15" s="22">
        <v>0.296204097667845</v>
      </c>
      <c r="H15" s="22">
        <v>0.286093935941027</v>
      </c>
      <c r="I15" s="22">
        <v>0.31059259128439198</v>
      </c>
      <c r="J15" s="22">
        <v>0.25088165370632998</v>
      </c>
      <c r="K15" s="22">
        <v>0.230309809334315</v>
      </c>
      <c r="L15" s="22">
        <v>0.20460999660775001</v>
      </c>
      <c r="M15" s="22"/>
      <c r="N15" s="22">
        <v>0.26064781736141002</v>
      </c>
      <c r="O15" s="22">
        <v>0.250281499245949</v>
      </c>
      <c r="P15" s="22">
        <v>0.23628202426637801</v>
      </c>
      <c r="Q15" s="22">
        <v>0.302977460271599</v>
      </c>
      <c r="R15" s="22"/>
      <c r="S15" s="22">
        <v>0.252667269511962</v>
      </c>
      <c r="T15" s="22">
        <v>0.27071068136042697</v>
      </c>
      <c r="U15" s="22"/>
      <c r="V15" s="22">
        <v>0.19941676366888</v>
      </c>
      <c r="W15" s="22">
        <v>0.21403040850179</v>
      </c>
      <c r="X15" s="22">
        <v>0.34084724043995601</v>
      </c>
      <c r="Y15" s="22">
        <v>0.43646805464122701</v>
      </c>
      <c r="Z15" s="22"/>
      <c r="AA15" s="22">
        <v>0.18094218056807099</v>
      </c>
      <c r="AB15" s="22">
        <v>0.24105719132067199</v>
      </c>
      <c r="AC15" s="22">
        <v>0.25251648441088698</v>
      </c>
      <c r="AD15" s="22">
        <v>0.33677354719097402</v>
      </c>
      <c r="AE15" s="22">
        <v>0.42129991751996099</v>
      </c>
      <c r="AF15" s="22">
        <v>0.36650691250300199</v>
      </c>
      <c r="AG15" s="22"/>
      <c r="AH15" s="22">
        <v>0.325877446990671</v>
      </c>
      <c r="AI15" s="22">
        <v>0.25938142579269802</v>
      </c>
      <c r="AJ15" s="22"/>
      <c r="AK15" s="22">
        <v>0.30452734586860902</v>
      </c>
      <c r="AL15" s="22">
        <v>0.27097693447636401</v>
      </c>
      <c r="AM15" s="22"/>
      <c r="AN15" s="22">
        <v>0.33753079980657702</v>
      </c>
      <c r="AO15" s="22">
        <v>0.25797076838196698</v>
      </c>
      <c r="AP15" s="22"/>
      <c r="AQ15" s="22">
        <v>0.29144337872864301</v>
      </c>
      <c r="AR15" s="22">
        <v>0.20777313807050199</v>
      </c>
      <c r="AS15" s="22">
        <v>0.35352856115082798</v>
      </c>
      <c r="AT15" s="22"/>
      <c r="AU15" s="22">
        <v>0.29235048240770001</v>
      </c>
      <c r="AV15" s="22">
        <v>0.21977702593662199</v>
      </c>
      <c r="AW15" s="22"/>
      <c r="AX15" s="22">
        <v>0.286302649081558</v>
      </c>
      <c r="AY15" s="22">
        <v>0.17211376940867901</v>
      </c>
      <c r="AZ15" s="22"/>
      <c r="BA15" s="22">
        <v>0.39267491458521903</v>
      </c>
      <c r="BB15" s="22">
        <v>0.27124433952671601</v>
      </c>
      <c r="BC15" s="22"/>
      <c r="BD15" s="22">
        <v>0.32396458610518403</v>
      </c>
      <c r="BE15" s="22">
        <v>0.28294607637512698</v>
      </c>
    </row>
    <row r="16" spans="2:57" x14ac:dyDescent="0.35">
      <c r="B16" s="19" t="s">
        <v>691</v>
      </c>
      <c r="C16" s="22">
        <v>0.41975237052423697</v>
      </c>
      <c r="D16" s="22">
        <v>0.36730075720111199</v>
      </c>
      <c r="E16" s="22">
        <v>0.47066503888116201</v>
      </c>
      <c r="F16" s="22"/>
      <c r="G16" s="22">
        <v>0.39430687412023002</v>
      </c>
      <c r="H16" s="22">
        <v>0.393723737449444</v>
      </c>
      <c r="I16" s="22">
        <v>0.44330587736567101</v>
      </c>
      <c r="J16" s="22">
        <v>0.38742727674334099</v>
      </c>
      <c r="K16" s="22">
        <v>0.45473873375596202</v>
      </c>
      <c r="L16" s="22">
        <v>0.435040529902193</v>
      </c>
      <c r="M16" s="22"/>
      <c r="N16" s="22">
        <v>0.37084191173978698</v>
      </c>
      <c r="O16" s="22">
        <v>0.43871378538927802</v>
      </c>
      <c r="P16" s="22">
        <v>0.43458046880081103</v>
      </c>
      <c r="Q16" s="22">
        <v>0.414315192899399</v>
      </c>
      <c r="R16" s="22"/>
      <c r="S16" s="22">
        <v>0.41435769489395502</v>
      </c>
      <c r="T16" s="22">
        <v>0.42543507577612999</v>
      </c>
      <c r="U16" s="22"/>
      <c r="V16" s="22">
        <v>0.43541503222782701</v>
      </c>
      <c r="W16" s="22">
        <v>0.46955819183806302</v>
      </c>
      <c r="X16" s="22">
        <v>0.358118946455316</v>
      </c>
      <c r="Y16" s="22">
        <v>0.32232645496978801</v>
      </c>
      <c r="Z16" s="22"/>
      <c r="AA16" s="22">
        <v>0.43468927117609502</v>
      </c>
      <c r="AB16" s="22">
        <v>0.43010726413674399</v>
      </c>
      <c r="AC16" s="22">
        <v>0.49953489466056</v>
      </c>
      <c r="AD16" s="22">
        <v>0.39739415489309798</v>
      </c>
      <c r="AE16" s="22">
        <v>0.32566644944856799</v>
      </c>
      <c r="AF16" s="22">
        <v>0.34639519597715901</v>
      </c>
      <c r="AG16" s="22"/>
      <c r="AH16" s="22">
        <v>0.37404628735330198</v>
      </c>
      <c r="AI16" s="22">
        <v>0.48084481573029803</v>
      </c>
      <c r="AJ16" s="22"/>
      <c r="AK16" s="22">
        <v>0.38905111108095702</v>
      </c>
      <c r="AL16" s="22">
        <v>0.46347390334073102</v>
      </c>
      <c r="AM16" s="22"/>
      <c r="AN16" s="22">
        <v>0.372984848058664</v>
      </c>
      <c r="AO16" s="22">
        <v>0.50148881310637505</v>
      </c>
      <c r="AP16" s="22"/>
      <c r="AQ16" s="22">
        <v>0.38948860525965301</v>
      </c>
      <c r="AR16" s="22">
        <v>0.42834161405528598</v>
      </c>
      <c r="AS16" s="22">
        <v>0.45411804454934201</v>
      </c>
      <c r="AT16" s="22"/>
      <c r="AU16" s="22">
        <v>0.41677755371264102</v>
      </c>
      <c r="AV16" s="22">
        <v>0.42801444110676401</v>
      </c>
      <c r="AW16" s="22"/>
      <c r="AX16" s="22">
        <v>0.42536783281728002</v>
      </c>
      <c r="AY16" s="22">
        <v>0.46840198016998003</v>
      </c>
      <c r="AZ16" s="22"/>
      <c r="BA16" s="22">
        <v>0.37049868463039798</v>
      </c>
      <c r="BB16" s="22">
        <v>0.50471395072312597</v>
      </c>
      <c r="BC16" s="22"/>
      <c r="BD16" s="22">
        <v>0.44169998363093699</v>
      </c>
      <c r="BE16" s="22">
        <v>0.43548745778319298</v>
      </c>
    </row>
    <row r="17" spans="2:57" x14ac:dyDescent="0.35">
      <c r="B17" s="19" t="s">
        <v>96</v>
      </c>
      <c r="C17" s="23">
        <v>-0.160497835893603</v>
      </c>
      <c r="D17" s="23">
        <v>-3.1015700808566998E-2</v>
      </c>
      <c r="E17" s="23">
        <v>-0.28421748810722602</v>
      </c>
      <c r="F17" s="23"/>
      <c r="G17" s="23">
        <v>-9.8102776452384396E-2</v>
      </c>
      <c r="H17" s="23">
        <v>-0.107629801508416</v>
      </c>
      <c r="I17" s="23">
        <v>-0.132713286081278</v>
      </c>
      <c r="J17" s="23">
        <v>-0.13654562303701101</v>
      </c>
      <c r="K17" s="23">
        <v>-0.224428924421647</v>
      </c>
      <c r="L17" s="23">
        <v>-0.23043053329444299</v>
      </c>
      <c r="M17" s="23"/>
      <c r="N17" s="23">
        <v>-0.110194094378377</v>
      </c>
      <c r="O17" s="23">
        <v>-0.18843228614332899</v>
      </c>
      <c r="P17" s="23">
        <v>-0.19829844453443299</v>
      </c>
      <c r="Q17" s="23">
        <v>-0.1113377326278</v>
      </c>
      <c r="R17" s="23"/>
      <c r="S17" s="23">
        <v>-0.16169042538199299</v>
      </c>
      <c r="T17" s="23">
        <v>-0.15472439441570299</v>
      </c>
      <c r="U17" s="23"/>
      <c r="V17" s="23">
        <v>-0.23599826855894701</v>
      </c>
      <c r="W17" s="23">
        <v>-0.25552778333627302</v>
      </c>
      <c r="X17" s="23">
        <v>-1.7271706015360301E-2</v>
      </c>
      <c r="Y17" s="23">
        <v>0.114141599671438</v>
      </c>
      <c r="Z17" s="23"/>
      <c r="AA17" s="23">
        <v>-0.25374709060802397</v>
      </c>
      <c r="AB17" s="23">
        <v>-0.189050072816072</v>
      </c>
      <c r="AC17" s="23">
        <v>-0.247018410249673</v>
      </c>
      <c r="AD17" s="23">
        <v>-6.0620607702123401E-2</v>
      </c>
      <c r="AE17" s="23">
        <v>9.5633468071392697E-2</v>
      </c>
      <c r="AF17" s="23">
        <v>2.01117165258426E-2</v>
      </c>
      <c r="AG17" s="23"/>
      <c r="AH17" s="23">
        <v>-4.8168840362630298E-2</v>
      </c>
      <c r="AI17" s="23">
        <v>-0.22146338993760001</v>
      </c>
      <c r="AJ17" s="23"/>
      <c r="AK17" s="23">
        <v>-8.4523765212348695E-2</v>
      </c>
      <c r="AL17" s="23">
        <v>-0.19249696886436701</v>
      </c>
      <c r="AM17" s="23"/>
      <c r="AN17" s="23">
        <v>-3.5454048252087901E-2</v>
      </c>
      <c r="AO17" s="23">
        <v>-0.24351804472440799</v>
      </c>
      <c r="AP17" s="23"/>
      <c r="AQ17" s="23">
        <v>-9.8045226531009597E-2</v>
      </c>
      <c r="AR17" s="23">
        <v>-0.22056847598478399</v>
      </c>
      <c r="AS17" s="23">
        <v>-0.10058948339851299</v>
      </c>
      <c r="AT17" s="23"/>
      <c r="AU17" s="23">
        <v>-0.124427071304941</v>
      </c>
      <c r="AV17" s="23">
        <v>-0.20823741517014099</v>
      </c>
      <c r="AW17" s="23"/>
      <c r="AX17" s="23">
        <v>-0.13906518373572199</v>
      </c>
      <c r="AY17" s="23">
        <v>-0.29628821076130102</v>
      </c>
      <c r="AZ17" s="23"/>
      <c r="BA17" s="23">
        <v>2.2176229954820801E-2</v>
      </c>
      <c r="BB17" s="23">
        <v>-0.23346961119640999</v>
      </c>
      <c r="BC17" s="23"/>
      <c r="BD17" s="23">
        <v>-0.117735397525753</v>
      </c>
      <c r="BE17" s="23">
        <v>-0.152541381408066</v>
      </c>
    </row>
    <row r="18" spans="2:57" x14ac:dyDescent="0.35">
      <c r="B18" s="21"/>
    </row>
    <row r="19" spans="2:57" x14ac:dyDescent="0.35">
      <c r="B19" t="s">
        <v>874</v>
      </c>
    </row>
    <row r="20" spans="2:57" x14ac:dyDescent="0.35">
      <c r="B20" t="s">
        <v>526</v>
      </c>
    </row>
    <row r="22" spans="2:57" x14ac:dyDescent="0.35">
      <c r="B22"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1-000000000000}">
  <dimension ref="B2:BE16"/>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352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ht="72.5" customHeight="1" x14ac:dyDescent="0.35">
      <c r="B9" s="19" t="s">
        <v>797</v>
      </c>
      <c r="C9" s="16">
        <v>0.48978668594217301</v>
      </c>
      <c r="D9" s="16">
        <v>0.50236711448546201</v>
      </c>
      <c r="E9" s="16">
        <v>0.47751026790759898</v>
      </c>
      <c r="F9" s="16"/>
      <c r="G9" s="16">
        <v>0.47573205459683798</v>
      </c>
      <c r="H9" s="16">
        <v>0.59674548866920996</v>
      </c>
      <c r="I9" s="16">
        <v>0.50643930764187195</v>
      </c>
      <c r="J9" s="16">
        <v>0.46215858503280199</v>
      </c>
      <c r="K9" s="16">
        <v>0.48410585457354999</v>
      </c>
      <c r="L9" s="16">
        <v>0.42007993270103799</v>
      </c>
      <c r="M9" s="16"/>
      <c r="N9" s="16">
        <v>0.482046954519608</v>
      </c>
      <c r="O9" s="16">
        <v>0.49075210497926303</v>
      </c>
      <c r="P9" s="16">
        <v>0.52107632613702004</v>
      </c>
      <c r="Q9" s="16">
        <v>0.44420767292649499</v>
      </c>
      <c r="R9" s="16"/>
      <c r="S9" s="16">
        <v>0.486321755086216</v>
      </c>
      <c r="T9" s="16">
        <v>0.49663283231952599</v>
      </c>
      <c r="U9" s="16"/>
      <c r="V9" s="16">
        <v>0.46188119129659899</v>
      </c>
      <c r="W9" s="16">
        <v>0.52000257431413299</v>
      </c>
      <c r="X9" s="16">
        <v>0.47595715476321399</v>
      </c>
      <c r="Y9" s="16">
        <v>0.48592558911026001</v>
      </c>
      <c r="Z9" s="16"/>
      <c r="AA9" s="16">
        <v>0.43895087214609102</v>
      </c>
      <c r="AB9" s="16">
        <v>0.54648057466779598</v>
      </c>
      <c r="AC9" s="16">
        <v>0.560818144635577</v>
      </c>
      <c r="AD9" s="16">
        <v>0.50313119686792895</v>
      </c>
      <c r="AE9" s="16">
        <v>0.49188599198244498</v>
      </c>
      <c r="AF9" s="16">
        <v>0.47767893927032601</v>
      </c>
      <c r="AG9" s="16"/>
      <c r="AH9" s="16">
        <v>0.45052647863080902</v>
      </c>
      <c r="AI9" s="16">
        <v>0.54254720889575203</v>
      </c>
      <c r="AJ9" s="16"/>
      <c r="AK9" s="16">
        <v>0.46269877985739999</v>
      </c>
      <c r="AL9" s="16">
        <v>0.56113925294388001</v>
      </c>
      <c r="AM9" s="16"/>
      <c r="AN9" s="16">
        <v>0.41614072474269298</v>
      </c>
      <c r="AO9" s="16">
        <v>0.59239353853906596</v>
      </c>
      <c r="AP9" s="16"/>
      <c r="AQ9" s="16">
        <v>0.44193109343392101</v>
      </c>
      <c r="AR9" s="16">
        <v>0.49467095250160897</v>
      </c>
      <c r="AS9" s="16">
        <v>0.56200148546407103</v>
      </c>
      <c r="AT9" s="16"/>
      <c r="AU9" s="16">
        <v>0.470004708796322</v>
      </c>
      <c r="AV9" s="16">
        <v>0.51400992492720199</v>
      </c>
      <c r="AW9" s="16"/>
      <c r="AX9" s="16">
        <v>0.52006531365436304</v>
      </c>
      <c r="AY9" s="16">
        <v>0.41901161838384998</v>
      </c>
      <c r="AZ9" s="16"/>
      <c r="BA9" s="16">
        <v>0.51076003298404504</v>
      </c>
      <c r="BB9" s="16">
        <v>0.61932783476846998</v>
      </c>
      <c r="BC9" s="16"/>
      <c r="BD9" s="16">
        <v>0.53779897566853896</v>
      </c>
      <c r="BE9" s="16">
        <v>0.51449242548751295</v>
      </c>
    </row>
    <row r="10" spans="2:57" ht="72.5" customHeight="1" x14ac:dyDescent="0.35">
      <c r="B10" s="19" t="s">
        <v>798</v>
      </c>
      <c r="C10" s="16">
        <v>0.30226718611467701</v>
      </c>
      <c r="D10" s="16">
        <v>0.34340949128882903</v>
      </c>
      <c r="E10" s="16">
        <v>0.26388668723985897</v>
      </c>
      <c r="F10" s="16"/>
      <c r="G10" s="16">
        <v>0.29869728528558698</v>
      </c>
      <c r="H10" s="16">
        <v>0.228300133531843</v>
      </c>
      <c r="I10" s="16">
        <v>0.37269542323874699</v>
      </c>
      <c r="J10" s="16">
        <v>0.27652127633343099</v>
      </c>
      <c r="K10" s="16">
        <v>0.30754129104829397</v>
      </c>
      <c r="L10" s="16">
        <v>0.32752428327003102</v>
      </c>
      <c r="M10" s="16"/>
      <c r="N10" s="16">
        <v>0.30401359647547299</v>
      </c>
      <c r="O10" s="16">
        <v>0.30894905199002498</v>
      </c>
      <c r="P10" s="16">
        <v>0.26690158326868402</v>
      </c>
      <c r="Q10" s="16">
        <v>0.35200821247407599</v>
      </c>
      <c r="R10" s="16"/>
      <c r="S10" s="16">
        <v>0.29694296879258503</v>
      </c>
      <c r="T10" s="16">
        <v>0.31224568813371201</v>
      </c>
      <c r="U10" s="16"/>
      <c r="V10" s="16">
        <v>0.29076665923742701</v>
      </c>
      <c r="W10" s="16">
        <v>0.26452310943443402</v>
      </c>
      <c r="X10" s="16">
        <v>0.35781578234223599</v>
      </c>
      <c r="Y10" s="16">
        <v>0.31302628386854398</v>
      </c>
      <c r="Z10" s="16"/>
      <c r="AA10" s="16">
        <v>0.273022209761347</v>
      </c>
      <c r="AB10" s="16">
        <v>0.265539960833929</v>
      </c>
      <c r="AC10" s="16">
        <v>0.318687495807155</v>
      </c>
      <c r="AD10" s="16">
        <v>0.34867750439692902</v>
      </c>
      <c r="AE10" s="16">
        <v>0.37252041765159399</v>
      </c>
      <c r="AF10" s="16">
        <v>0.30691332555258699</v>
      </c>
      <c r="AG10" s="16"/>
      <c r="AH10" s="16">
        <v>0.35960563169528098</v>
      </c>
      <c r="AI10" s="16">
        <v>0.30681238364764701</v>
      </c>
      <c r="AJ10" s="16"/>
      <c r="AK10" s="16">
        <v>0.36833403150309801</v>
      </c>
      <c r="AL10" s="16">
        <v>0.26550940783504401</v>
      </c>
      <c r="AM10" s="16"/>
      <c r="AN10" s="16">
        <v>0.40388997920012498</v>
      </c>
      <c r="AO10" s="16">
        <v>0.266374340204386</v>
      </c>
      <c r="AP10" s="16"/>
      <c r="AQ10" s="16">
        <v>0.39898146125259298</v>
      </c>
      <c r="AR10" s="16">
        <v>0.28239752312368999</v>
      </c>
      <c r="AS10" s="16">
        <v>0.30305710059450403</v>
      </c>
      <c r="AT10" s="16"/>
      <c r="AU10" s="16">
        <v>0.32992585916768702</v>
      </c>
      <c r="AV10" s="16">
        <v>0.274990585858502</v>
      </c>
      <c r="AW10" s="16"/>
      <c r="AX10" s="16">
        <v>0.31802241218694599</v>
      </c>
      <c r="AY10" s="16">
        <v>0.26443151722304797</v>
      </c>
      <c r="AZ10" s="16"/>
      <c r="BA10" s="16">
        <v>0.372322700868848</v>
      </c>
      <c r="BB10" s="16">
        <v>0.26899618803123498</v>
      </c>
      <c r="BC10" s="16"/>
      <c r="BD10" s="16">
        <v>0.36016272687190398</v>
      </c>
      <c r="BE10" s="16">
        <v>0.344965245790046</v>
      </c>
    </row>
    <row r="11" spans="2:57" x14ac:dyDescent="0.35">
      <c r="B11" s="19" t="s">
        <v>103</v>
      </c>
      <c r="C11" s="20">
        <v>0.20794612794315001</v>
      </c>
      <c r="D11" s="20">
        <v>0.15422339422570899</v>
      </c>
      <c r="E11" s="20">
        <v>0.25860304485254199</v>
      </c>
      <c r="F11" s="20"/>
      <c r="G11" s="20">
        <v>0.22557066011757401</v>
      </c>
      <c r="H11" s="20">
        <v>0.17495437779894699</v>
      </c>
      <c r="I11" s="20">
        <v>0.120865269119381</v>
      </c>
      <c r="J11" s="20">
        <v>0.26132013863376702</v>
      </c>
      <c r="K11" s="20">
        <v>0.20835285437815601</v>
      </c>
      <c r="L11" s="20">
        <v>0.25239578402893098</v>
      </c>
      <c r="M11" s="20"/>
      <c r="N11" s="20">
        <v>0.21393944900491799</v>
      </c>
      <c r="O11" s="20">
        <v>0.20029884303071199</v>
      </c>
      <c r="P11" s="20">
        <v>0.212022090594295</v>
      </c>
      <c r="Q11" s="20">
        <v>0.20378411459942899</v>
      </c>
      <c r="R11" s="20"/>
      <c r="S11" s="20">
        <v>0.216735276121198</v>
      </c>
      <c r="T11" s="20">
        <v>0.19112147954676301</v>
      </c>
      <c r="U11" s="20"/>
      <c r="V11" s="20">
        <v>0.247352149465974</v>
      </c>
      <c r="W11" s="20">
        <v>0.21547431625143301</v>
      </c>
      <c r="X11" s="20">
        <v>0.166227062894551</v>
      </c>
      <c r="Y11" s="20">
        <v>0.20104812702119601</v>
      </c>
      <c r="Z11" s="20"/>
      <c r="AA11" s="20">
        <v>0.28802691809256198</v>
      </c>
      <c r="AB11" s="20">
        <v>0.18797946449827399</v>
      </c>
      <c r="AC11" s="20">
        <v>0.120494359557269</v>
      </c>
      <c r="AD11" s="20">
        <v>0.148191298735143</v>
      </c>
      <c r="AE11" s="20">
        <v>0.135593590365961</v>
      </c>
      <c r="AF11" s="20">
        <v>0.215407735177087</v>
      </c>
      <c r="AG11" s="20"/>
      <c r="AH11" s="20">
        <v>0.18986788967391099</v>
      </c>
      <c r="AI11" s="20">
        <v>0.15064040745660101</v>
      </c>
      <c r="AJ11" s="20"/>
      <c r="AK11" s="20">
        <v>0.168967188639501</v>
      </c>
      <c r="AL11" s="20">
        <v>0.17335133922107601</v>
      </c>
      <c r="AM11" s="20"/>
      <c r="AN11" s="20">
        <v>0.17996929605718201</v>
      </c>
      <c r="AO11" s="20">
        <v>0.14123212125654799</v>
      </c>
      <c r="AP11" s="20"/>
      <c r="AQ11" s="20">
        <v>0.15908744531348601</v>
      </c>
      <c r="AR11" s="20">
        <v>0.22293152437470101</v>
      </c>
      <c r="AS11" s="20">
        <v>0.134941413941424</v>
      </c>
      <c r="AT11" s="20"/>
      <c r="AU11" s="20">
        <v>0.20006943203599201</v>
      </c>
      <c r="AV11" s="20">
        <v>0.21099948921429501</v>
      </c>
      <c r="AW11" s="20"/>
      <c r="AX11" s="20">
        <v>0.161912274158691</v>
      </c>
      <c r="AY11" s="20">
        <v>0.31655686439310199</v>
      </c>
      <c r="AZ11" s="20"/>
      <c r="BA11" s="20">
        <v>0.116917266147107</v>
      </c>
      <c r="BB11" s="20">
        <v>0.111675977200295</v>
      </c>
      <c r="BC11" s="20"/>
      <c r="BD11" s="20">
        <v>0.102038297459557</v>
      </c>
      <c r="BE11" s="20">
        <v>0.14054232872244199</v>
      </c>
    </row>
    <row r="12" spans="2:57" x14ac:dyDescent="0.35">
      <c r="B12" s="21"/>
    </row>
    <row r="13" spans="2:57" x14ac:dyDescent="0.35">
      <c r="B13" t="s">
        <v>874</v>
      </c>
    </row>
    <row r="14" spans="2:57" x14ac:dyDescent="0.35">
      <c r="B14" t="s">
        <v>526</v>
      </c>
    </row>
    <row r="16" spans="2:57" x14ac:dyDescent="0.35">
      <c r="B16"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1-000000000000}">
  <dimension ref="B2:BE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799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800</v>
      </c>
      <c r="C9" s="16">
        <v>0.102611991253043</v>
      </c>
      <c r="D9" s="16">
        <v>0.14888976987778199</v>
      </c>
      <c r="E9" s="16">
        <v>5.9750924228843802E-2</v>
      </c>
      <c r="F9" s="16"/>
      <c r="G9" s="16">
        <v>0.14795903429451401</v>
      </c>
      <c r="H9" s="16">
        <v>0.197879429186614</v>
      </c>
      <c r="I9" s="16">
        <v>0.16184894460910701</v>
      </c>
      <c r="J9" s="16">
        <v>3.4605444016542503E-2</v>
      </c>
      <c r="K9" s="16">
        <v>3.4857180914877599E-2</v>
      </c>
      <c r="L9" s="16">
        <v>5.4914124623573098E-2</v>
      </c>
      <c r="M9" s="16"/>
      <c r="N9" s="16">
        <v>0.10841310116995</v>
      </c>
      <c r="O9" s="16">
        <v>7.58086649260519E-2</v>
      </c>
      <c r="P9" s="16">
        <v>0.10191041786445799</v>
      </c>
      <c r="Q9" s="16">
        <v>0.122948021800906</v>
      </c>
      <c r="R9" s="16"/>
      <c r="S9" s="16">
        <v>8.58747438252285E-2</v>
      </c>
      <c r="T9" s="16">
        <v>0.128907469741878</v>
      </c>
      <c r="U9" s="16"/>
      <c r="V9" s="16">
        <v>0.11415525779777</v>
      </c>
      <c r="W9" s="16">
        <v>7.6794426018939696E-2</v>
      </c>
      <c r="X9" s="16">
        <v>0.122427332251621</v>
      </c>
      <c r="Y9" s="16">
        <v>0.122344127309053</v>
      </c>
      <c r="Z9" s="16"/>
      <c r="AA9" s="16">
        <v>8.5301348656269593E-2</v>
      </c>
      <c r="AB9" s="16">
        <v>5.8461580993656503E-2</v>
      </c>
      <c r="AC9" s="16">
        <v>0.13494372762032</v>
      </c>
      <c r="AD9" s="16">
        <v>0.110133848808566</v>
      </c>
      <c r="AE9" s="16">
        <v>0.18900247929227901</v>
      </c>
      <c r="AF9" s="16">
        <v>0.17082912386959201</v>
      </c>
      <c r="AG9" s="16"/>
      <c r="AH9" s="16">
        <v>0.11918194744836701</v>
      </c>
      <c r="AI9" s="16">
        <v>0.105302652247996</v>
      </c>
      <c r="AJ9" s="16"/>
      <c r="AK9" s="16">
        <v>0.121411895105019</v>
      </c>
      <c r="AL9" s="16">
        <v>0.12465043298749701</v>
      </c>
      <c r="AM9" s="16"/>
      <c r="AN9" s="16">
        <v>0.11480435021603801</v>
      </c>
      <c r="AO9" s="16">
        <v>0.13390180840933</v>
      </c>
      <c r="AP9" s="16"/>
      <c r="AQ9" s="16">
        <v>5.99843588334436E-2</v>
      </c>
      <c r="AR9" s="16">
        <v>8.2306169467186399E-2</v>
      </c>
      <c r="AS9" s="16">
        <v>0.17820228115289299</v>
      </c>
      <c r="AT9" s="16"/>
      <c r="AU9" s="16">
        <v>0.117520483795478</v>
      </c>
      <c r="AV9" s="16">
        <v>8.6855216438642094E-2</v>
      </c>
      <c r="AW9" s="16"/>
      <c r="AX9" s="16">
        <v>0.108123548114718</v>
      </c>
      <c r="AY9" s="16">
        <v>7.8260376525611602E-2</v>
      </c>
      <c r="AZ9" s="16"/>
      <c r="BA9" s="16">
        <v>0.173153348773392</v>
      </c>
      <c r="BB9" s="16">
        <v>0.15001994298312801</v>
      </c>
      <c r="BC9" s="16"/>
      <c r="BD9" s="16">
        <v>0.14225137180612499</v>
      </c>
      <c r="BE9" s="16">
        <v>0.11113974383325601</v>
      </c>
    </row>
    <row r="10" spans="2:57" x14ac:dyDescent="0.35">
      <c r="B10" s="19" t="s">
        <v>801</v>
      </c>
      <c r="C10" s="16">
        <v>0.24719549076798</v>
      </c>
      <c r="D10" s="16">
        <v>0.29096705687688001</v>
      </c>
      <c r="E10" s="16">
        <v>0.20196331948914001</v>
      </c>
      <c r="F10" s="16"/>
      <c r="G10" s="16">
        <v>0.29684944394545199</v>
      </c>
      <c r="H10" s="16">
        <v>0.24332726952702799</v>
      </c>
      <c r="I10" s="16">
        <v>0.29107274754454898</v>
      </c>
      <c r="J10" s="16">
        <v>0.27085715574838798</v>
      </c>
      <c r="K10" s="16">
        <v>0.25656735786553397</v>
      </c>
      <c r="L10" s="16">
        <v>0.162465092330697</v>
      </c>
      <c r="M10" s="16"/>
      <c r="N10" s="16">
        <v>0.217521812802278</v>
      </c>
      <c r="O10" s="16">
        <v>0.235749686797466</v>
      </c>
      <c r="P10" s="16">
        <v>0.23439286901627199</v>
      </c>
      <c r="Q10" s="16">
        <v>0.29890333168100602</v>
      </c>
      <c r="R10" s="16"/>
      <c r="S10" s="16">
        <v>0.25567594918876801</v>
      </c>
      <c r="T10" s="16">
        <v>0.235780917613507</v>
      </c>
      <c r="U10" s="16"/>
      <c r="V10" s="16">
        <v>0.143876353484678</v>
      </c>
      <c r="W10" s="16">
        <v>0.25911120040163599</v>
      </c>
      <c r="X10" s="16">
        <v>0.29688393191633999</v>
      </c>
      <c r="Y10" s="16">
        <v>0.40270506039062998</v>
      </c>
      <c r="Z10" s="16"/>
      <c r="AA10" s="16">
        <v>0.19945827021065499</v>
      </c>
      <c r="AB10" s="16">
        <v>0.22913677682186501</v>
      </c>
      <c r="AC10" s="16">
        <v>0.27846622331978998</v>
      </c>
      <c r="AD10" s="16">
        <v>0.301275540206215</v>
      </c>
      <c r="AE10" s="16">
        <v>0.28637291353703298</v>
      </c>
      <c r="AF10" s="16">
        <v>0.36787924171770398</v>
      </c>
      <c r="AG10" s="16"/>
      <c r="AH10" s="16">
        <v>0.24320864017277299</v>
      </c>
      <c r="AI10" s="16">
        <v>0.31274597436121498</v>
      </c>
      <c r="AJ10" s="16"/>
      <c r="AK10" s="16">
        <v>0.24735288021954699</v>
      </c>
      <c r="AL10" s="16">
        <v>0.27177424437563702</v>
      </c>
      <c r="AM10" s="16"/>
      <c r="AN10" s="16">
        <v>0.258557199614314</v>
      </c>
      <c r="AO10" s="16">
        <v>0.28921427760449497</v>
      </c>
      <c r="AP10" s="16"/>
      <c r="AQ10" s="16">
        <v>0.26402599853890402</v>
      </c>
      <c r="AR10" s="16">
        <v>0.21190802106399501</v>
      </c>
      <c r="AS10" s="16">
        <v>0.31559285674511101</v>
      </c>
      <c r="AT10" s="16"/>
      <c r="AU10" s="16">
        <v>0.26373380344837999</v>
      </c>
      <c r="AV10" s="16">
        <v>0.23204721173485701</v>
      </c>
      <c r="AW10" s="16"/>
      <c r="AX10" s="16">
        <v>0.28137178877619101</v>
      </c>
      <c r="AY10" s="16">
        <v>0.118852327203709</v>
      </c>
      <c r="AZ10" s="16"/>
      <c r="BA10" s="16">
        <v>0.34975083111558097</v>
      </c>
      <c r="BB10" s="16">
        <v>0.41676557551538401</v>
      </c>
      <c r="BC10" s="16"/>
      <c r="BD10" s="16">
        <v>0.30734939577728498</v>
      </c>
      <c r="BE10" s="16">
        <v>0.26712625761224901</v>
      </c>
    </row>
    <row r="11" spans="2:57" x14ac:dyDescent="0.35">
      <c r="B11" s="19" t="s">
        <v>802</v>
      </c>
      <c r="C11" s="16">
        <v>0.24752514451389901</v>
      </c>
      <c r="D11" s="16">
        <v>0.24051113899173601</v>
      </c>
      <c r="E11" s="16">
        <v>0.25657060257435399</v>
      </c>
      <c r="F11" s="16"/>
      <c r="G11" s="16">
        <v>0.232439699744523</v>
      </c>
      <c r="H11" s="16">
        <v>0.23976369530324701</v>
      </c>
      <c r="I11" s="16">
        <v>0.237510981815797</v>
      </c>
      <c r="J11" s="16">
        <v>0.27211775150605799</v>
      </c>
      <c r="K11" s="16">
        <v>0.26867212555796</v>
      </c>
      <c r="L11" s="16">
        <v>0.23528971082105499</v>
      </c>
      <c r="M11" s="16"/>
      <c r="N11" s="16">
        <v>0.24037492135514801</v>
      </c>
      <c r="O11" s="16">
        <v>0.26975726415079299</v>
      </c>
      <c r="P11" s="16">
        <v>0.23472281429132799</v>
      </c>
      <c r="Q11" s="16">
        <v>0.25382496954654898</v>
      </c>
      <c r="R11" s="16"/>
      <c r="S11" s="16">
        <v>0.23429268322962199</v>
      </c>
      <c r="T11" s="16">
        <v>0.26659755887549502</v>
      </c>
      <c r="U11" s="16"/>
      <c r="V11" s="16">
        <v>0.229869596455307</v>
      </c>
      <c r="W11" s="16">
        <v>0.28282961769527498</v>
      </c>
      <c r="X11" s="16">
        <v>0.22471897396033999</v>
      </c>
      <c r="Y11" s="16">
        <v>0.201857862141056</v>
      </c>
      <c r="Z11" s="16"/>
      <c r="AA11" s="16">
        <v>0.27155452940685298</v>
      </c>
      <c r="AB11" s="16">
        <v>0.267589435493227</v>
      </c>
      <c r="AC11" s="16">
        <v>0.25803783128985502</v>
      </c>
      <c r="AD11" s="16">
        <v>0.22922319065608601</v>
      </c>
      <c r="AE11" s="16">
        <v>0.16896458320886301</v>
      </c>
      <c r="AF11" s="16">
        <v>0.14971837797127199</v>
      </c>
      <c r="AG11" s="16"/>
      <c r="AH11" s="16">
        <v>0.25748149251909302</v>
      </c>
      <c r="AI11" s="16">
        <v>0.20747803924097299</v>
      </c>
      <c r="AJ11" s="16"/>
      <c r="AK11" s="16">
        <v>0.24820775392470201</v>
      </c>
      <c r="AL11" s="16">
        <v>0.22790186251824099</v>
      </c>
      <c r="AM11" s="16"/>
      <c r="AN11" s="16">
        <v>0.24757957898875499</v>
      </c>
      <c r="AO11" s="16">
        <v>0.21395995352532801</v>
      </c>
      <c r="AP11" s="16"/>
      <c r="AQ11" s="16">
        <v>0.282953607571718</v>
      </c>
      <c r="AR11" s="16">
        <v>0.28708520563614998</v>
      </c>
      <c r="AS11" s="16">
        <v>0.19003621400422299</v>
      </c>
      <c r="AT11" s="16"/>
      <c r="AU11" s="16">
        <v>0.24562770927734701</v>
      </c>
      <c r="AV11" s="16">
        <v>0.24903686671245601</v>
      </c>
      <c r="AW11" s="16"/>
      <c r="AX11" s="16">
        <v>0.25314393491237402</v>
      </c>
      <c r="AY11" s="16">
        <v>0.19548722846979799</v>
      </c>
      <c r="AZ11" s="16"/>
      <c r="BA11" s="16">
        <v>0.223831722629112</v>
      </c>
      <c r="BB11" s="16">
        <v>0.163971964517069</v>
      </c>
      <c r="BC11" s="16"/>
      <c r="BD11" s="16">
        <v>0.21559311158170999</v>
      </c>
      <c r="BE11" s="16">
        <v>0.26109911347231202</v>
      </c>
    </row>
    <row r="12" spans="2:57" x14ac:dyDescent="0.35">
      <c r="B12" s="19" t="s">
        <v>803</v>
      </c>
      <c r="C12" s="16">
        <v>9.61587154561062E-2</v>
      </c>
      <c r="D12" s="16">
        <v>8.7313659844457395E-2</v>
      </c>
      <c r="E12" s="16">
        <v>0.104198283813999</v>
      </c>
      <c r="F12" s="16"/>
      <c r="G12" s="16">
        <v>8.1363547948395398E-2</v>
      </c>
      <c r="H12" s="16">
        <v>6.5027783003632697E-2</v>
      </c>
      <c r="I12" s="16">
        <v>6.0785876769445801E-2</v>
      </c>
      <c r="J12" s="16">
        <v>8.2591971339349105E-2</v>
      </c>
      <c r="K12" s="16">
        <v>0.12580852198621101</v>
      </c>
      <c r="L12" s="16">
        <v>0.14527247153156</v>
      </c>
      <c r="M12" s="16"/>
      <c r="N12" s="16">
        <v>9.9329788781479605E-2</v>
      </c>
      <c r="O12" s="16">
        <v>0.12648081787526899</v>
      </c>
      <c r="P12" s="16">
        <v>0.103116853275357</v>
      </c>
      <c r="Q12" s="16">
        <v>5.6305798924845801E-2</v>
      </c>
      <c r="R12" s="16"/>
      <c r="S12" s="16">
        <v>0.11116796621113401</v>
      </c>
      <c r="T12" s="16">
        <v>7.4456621212805205E-2</v>
      </c>
      <c r="U12" s="16"/>
      <c r="V12" s="16">
        <v>6.8230825011902294E-2</v>
      </c>
      <c r="W12" s="16">
        <v>0.10295991450583</v>
      </c>
      <c r="X12" s="16">
        <v>0.117309736121734</v>
      </c>
      <c r="Y12" s="16">
        <v>5.4010834457897297E-2</v>
      </c>
      <c r="Z12" s="16"/>
      <c r="AA12" s="16">
        <v>5.8530432578138003E-2</v>
      </c>
      <c r="AB12" s="16">
        <v>8.5391794748155905E-2</v>
      </c>
      <c r="AC12" s="16">
        <v>8.3009838991459306E-2</v>
      </c>
      <c r="AD12" s="16">
        <v>0.1560326294862</v>
      </c>
      <c r="AE12" s="16">
        <v>0.14306937208429599</v>
      </c>
      <c r="AF12" s="16">
        <v>0.125084693505948</v>
      </c>
      <c r="AG12" s="16"/>
      <c r="AH12" s="16">
        <v>0.122231054896297</v>
      </c>
      <c r="AI12" s="16">
        <v>7.9823939133552596E-2</v>
      </c>
      <c r="AJ12" s="16"/>
      <c r="AK12" s="16">
        <v>0.102639825449672</v>
      </c>
      <c r="AL12" s="16">
        <v>9.2357029582428099E-2</v>
      </c>
      <c r="AM12" s="16"/>
      <c r="AN12" s="16">
        <v>0.12052866981168001</v>
      </c>
      <c r="AO12" s="16">
        <v>8.4634833189664194E-2</v>
      </c>
      <c r="AP12" s="16"/>
      <c r="AQ12" s="16">
        <v>0.12158432374648601</v>
      </c>
      <c r="AR12" s="16">
        <v>0.111560563375244</v>
      </c>
      <c r="AS12" s="16">
        <v>8.0308056819631601E-2</v>
      </c>
      <c r="AT12" s="16"/>
      <c r="AU12" s="16">
        <v>8.7379658403352795E-2</v>
      </c>
      <c r="AV12" s="16">
        <v>0.108174152675223</v>
      </c>
      <c r="AW12" s="16"/>
      <c r="AX12" s="16">
        <v>9.4792906398660004E-2</v>
      </c>
      <c r="AY12" s="16">
        <v>0.12972911897977399</v>
      </c>
      <c r="AZ12" s="16"/>
      <c r="BA12" s="16">
        <v>9.4021006292118903E-2</v>
      </c>
      <c r="BB12" s="16">
        <v>0.119946127623306</v>
      </c>
      <c r="BC12" s="16"/>
      <c r="BD12" s="16">
        <v>9.7102321517036197E-2</v>
      </c>
      <c r="BE12" s="16">
        <v>0.101083419510216</v>
      </c>
    </row>
    <row r="13" spans="2:57" x14ac:dyDescent="0.35">
      <c r="B13" s="19" t="s">
        <v>804</v>
      </c>
      <c r="C13" s="16">
        <v>0.21270858199846601</v>
      </c>
      <c r="D13" s="16">
        <v>0.17217786545333599</v>
      </c>
      <c r="E13" s="16">
        <v>0.25317896492080399</v>
      </c>
      <c r="F13" s="16"/>
      <c r="G13" s="16">
        <v>0.13651428212748901</v>
      </c>
      <c r="H13" s="16">
        <v>0.110370412456122</v>
      </c>
      <c r="I13" s="16">
        <v>0.18224523113353699</v>
      </c>
      <c r="J13" s="16">
        <v>0.243075703921143</v>
      </c>
      <c r="K13" s="16">
        <v>0.242571381093063</v>
      </c>
      <c r="L13" s="16">
        <v>0.32027460600273999</v>
      </c>
      <c r="M13" s="16"/>
      <c r="N13" s="16">
        <v>0.23463425316426001</v>
      </c>
      <c r="O13" s="16">
        <v>0.20756859229963601</v>
      </c>
      <c r="P13" s="16">
        <v>0.22744592741633801</v>
      </c>
      <c r="Q13" s="16">
        <v>0.17786914587108801</v>
      </c>
      <c r="R13" s="16"/>
      <c r="S13" s="16">
        <v>0.227987519871302</v>
      </c>
      <c r="T13" s="16">
        <v>0.188487811169325</v>
      </c>
      <c r="U13" s="16"/>
      <c r="V13" s="16">
        <v>0.27057932430928999</v>
      </c>
      <c r="W13" s="16">
        <v>0.191792965895967</v>
      </c>
      <c r="X13" s="16">
        <v>0.200969764198736</v>
      </c>
      <c r="Y13" s="16">
        <v>0.137959483233141</v>
      </c>
      <c r="Z13" s="16"/>
      <c r="AA13" s="16">
        <v>0.22969501303008999</v>
      </c>
      <c r="AB13" s="16">
        <v>0.29685036522670999</v>
      </c>
      <c r="AC13" s="16">
        <v>0.17052319645333899</v>
      </c>
      <c r="AD13" s="16">
        <v>0.142870824698142</v>
      </c>
      <c r="AE13" s="16">
        <v>0.19181804814955999</v>
      </c>
      <c r="AF13" s="16">
        <v>0.18648856293548399</v>
      </c>
      <c r="AG13" s="16"/>
      <c r="AH13" s="16">
        <v>0.201929089597124</v>
      </c>
      <c r="AI13" s="16">
        <v>0.224910501491313</v>
      </c>
      <c r="AJ13" s="16"/>
      <c r="AK13" s="16">
        <v>0.215402662035131</v>
      </c>
      <c r="AL13" s="16">
        <v>0.21097536671599201</v>
      </c>
      <c r="AM13" s="16"/>
      <c r="AN13" s="16">
        <v>0.206759628058161</v>
      </c>
      <c r="AO13" s="16">
        <v>0.208475904733529</v>
      </c>
      <c r="AP13" s="16"/>
      <c r="AQ13" s="16">
        <v>0.21604799956484699</v>
      </c>
      <c r="AR13" s="16">
        <v>0.22724500382955301</v>
      </c>
      <c r="AS13" s="16">
        <v>0.17224997999028299</v>
      </c>
      <c r="AT13" s="16"/>
      <c r="AU13" s="16">
        <v>0.22664728876925599</v>
      </c>
      <c r="AV13" s="16">
        <v>0.197441194163963</v>
      </c>
      <c r="AW13" s="16"/>
      <c r="AX13" s="16">
        <v>0.194007974423481</v>
      </c>
      <c r="AY13" s="16">
        <v>0.34549108738850698</v>
      </c>
      <c r="AZ13" s="16"/>
      <c r="BA13" s="16">
        <v>0.11603019531221</v>
      </c>
      <c r="BB13" s="16">
        <v>0.13039509300217</v>
      </c>
      <c r="BC13" s="16"/>
      <c r="BD13" s="16">
        <v>0.19111072067203899</v>
      </c>
      <c r="BE13" s="16">
        <v>0.22294021095593</v>
      </c>
    </row>
    <row r="14" spans="2:57" x14ac:dyDescent="0.35">
      <c r="B14" s="19" t="s">
        <v>110</v>
      </c>
      <c r="C14" s="20">
        <v>9.3800076010506106E-2</v>
      </c>
      <c r="D14" s="20">
        <v>6.0140508955809101E-2</v>
      </c>
      <c r="E14" s="20">
        <v>0.124337904972859</v>
      </c>
      <c r="F14" s="20"/>
      <c r="G14" s="20">
        <v>0.104873991939627</v>
      </c>
      <c r="H14" s="20">
        <v>0.14363141052335601</v>
      </c>
      <c r="I14" s="20">
        <v>6.6536218127563898E-2</v>
      </c>
      <c r="J14" s="20">
        <v>9.67519734685197E-2</v>
      </c>
      <c r="K14" s="20">
        <v>7.1523432582354399E-2</v>
      </c>
      <c r="L14" s="20">
        <v>8.1783994690374506E-2</v>
      </c>
      <c r="M14" s="20"/>
      <c r="N14" s="20">
        <v>9.9726122726884595E-2</v>
      </c>
      <c r="O14" s="20">
        <v>8.4634973950784495E-2</v>
      </c>
      <c r="P14" s="20">
        <v>9.8411118136246603E-2</v>
      </c>
      <c r="Q14" s="20">
        <v>9.0148732175604998E-2</v>
      </c>
      <c r="R14" s="20"/>
      <c r="S14" s="20">
        <v>8.5001137673946098E-2</v>
      </c>
      <c r="T14" s="20">
        <v>0.10576962138699</v>
      </c>
      <c r="U14" s="20"/>
      <c r="V14" s="20">
        <v>0.17328864294105201</v>
      </c>
      <c r="W14" s="20">
        <v>8.6511875482351799E-2</v>
      </c>
      <c r="X14" s="20">
        <v>3.7690261551228899E-2</v>
      </c>
      <c r="Y14" s="20">
        <v>8.1122632468223294E-2</v>
      </c>
      <c r="Z14" s="20"/>
      <c r="AA14" s="20">
        <v>0.155460406117994</v>
      </c>
      <c r="AB14" s="20">
        <v>6.2570046716385594E-2</v>
      </c>
      <c r="AC14" s="20">
        <v>7.5019182325237202E-2</v>
      </c>
      <c r="AD14" s="20">
        <v>6.0463966144791201E-2</v>
      </c>
      <c r="AE14" s="20">
        <v>2.0772603727968599E-2</v>
      </c>
      <c r="AF14" s="20">
        <v>0</v>
      </c>
      <c r="AG14" s="20"/>
      <c r="AH14" s="20">
        <v>5.59677753663455E-2</v>
      </c>
      <c r="AI14" s="20">
        <v>6.9738893524950704E-2</v>
      </c>
      <c r="AJ14" s="20"/>
      <c r="AK14" s="20">
        <v>6.4984983265930302E-2</v>
      </c>
      <c r="AL14" s="20">
        <v>7.2341063820204901E-2</v>
      </c>
      <c r="AM14" s="20"/>
      <c r="AN14" s="20">
        <v>5.1770573311051997E-2</v>
      </c>
      <c r="AO14" s="20">
        <v>6.9813222537653499E-2</v>
      </c>
      <c r="AP14" s="20"/>
      <c r="AQ14" s="20">
        <v>5.5403711744601597E-2</v>
      </c>
      <c r="AR14" s="20">
        <v>7.9895036627871396E-2</v>
      </c>
      <c r="AS14" s="20">
        <v>6.3610611287858401E-2</v>
      </c>
      <c r="AT14" s="20"/>
      <c r="AU14" s="20">
        <v>5.9091056306185497E-2</v>
      </c>
      <c r="AV14" s="20">
        <v>0.12644535827485801</v>
      </c>
      <c r="AW14" s="20"/>
      <c r="AX14" s="20">
        <v>6.85598473745756E-2</v>
      </c>
      <c r="AY14" s="20">
        <v>0.13217986143260099</v>
      </c>
      <c r="AZ14" s="20"/>
      <c r="BA14" s="20">
        <v>4.3212895877586699E-2</v>
      </c>
      <c r="BB14" s="20">
        <v>1.8901296358941898E-2</v>
      </c>
      <c r="BC14" s="20"/>
      <c r="BD14" s="20">
        <v>4.65930786458039E-2</v>
      </c>
      <c r="BE14" s="20">
        <v>3.6611254616037599E-2</v>
      </c>
    </row>
    <row r="15" spans="2:57" x14ac:dyDescent="0.35">
      <c r="B15" s="21"/>
    </row>
    <row r="16" spans="2:57" x14ac:dyDescent="0.35">
      <c r="B16" t="s">
        <v>874</v>
      </c>
    </row>
    <row r="17" spans="2:2" x14ac:dyDescent="0.35">
      <c r="B17" t="s">
        <v>526</v>
      </c>
    </row>
    <row r="19" spans="2:2" x14ac:dyDescent="0.35">
      <c r="B19"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1-000000000000}">
  <dimension ref="B2:BE21"/>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805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391</v>
      </c>
      <c r="C9" s="16">
        <v>2.4794647009925098E-2</v>
      </c>
      <c r="D9" s="16">
        <v>3.4850368192383699E-2</v>
      </c>
      <c r="E9" s="16">
        <v>1.550555151061E-2</v>
      </c>
      <c r="F9" s="16"/>
      <c r="G9" s="16">
        <v>2.70137287805884E-2</v>
      </c>
      <c r="H9" s="16">
        <v>4.5782417743133602E-2</v>
      </c>
      <c r="I9" s="16">
        <v>2.8193045575887799E-2</v>
      </c>
      <c r="J9" s="16">
        <v>2.1351571985475801E-2</v>
      </c>
      <c r="K9" s="16">
        <v>1.2930160990790701E-2</v>
      </c>
      <c r="L9" s="16">
        <v>1.5120316782631101E-2</v>
      </c>
      <c r="M9" s="16"/>
      <c r="N9" s="16">
        <v>2.5228956062393001E-2</v>
      </c>
      <c r="O9" s="16">
        <v>1.8355663129414699E-2</v>
      </c>
      <c r="P9" s="16">
        <v>3.0658154241051599E-2</v>
      </c>
      <c r="Q9" s="16">
        <v>2.06752007945348E-2</v>
      </c>
      <c r="R9" s="16"/>
      <c r="S9" s="16">
        <v>2.44953524339281E-2</v>
      </c>
      <c r="T9" s="16">
        <v>2.54940687838075E-2</v>
      </c>
      <c r="U9" s="16"/>
      <c r="V9" s="16">
        <v>4.4430176032731201E-2</v>
      </c>
      <c r="W9" s="16">
        <v>1.6244862713137E-2</v>
      </c>
      <c r="X9" s="16">
        <v>1.9975704335359501E-2</v>
      </c>
      <c r="Y9" s="16">
        <v>1.7768683882887E-2</v>
      </c>
      <c r="Z9" s="16"/>
      <c r="AA9" s="16">
        <v>2.85453106243863E-2</v>
      </c>
      <c r="AB9" s="16">
        <v>2.4856020253341899E-2</v>
      </c>
      <c r="AC9" s="16">
        <v>2.5054928114308199E-2</v>
      </c>
      <c r="AD9" s="16">
        <v>1.8372005416367999E-2</v>
      </c>
      <c r="AE9" s="16">
        <v>2.5435338375217598E-2</v>
      </c>
      <c r="AF9" s="16">
        <v>1.8719738671135099E-2</v>
      </c>
      <c r="AG9" s="16"/>
      <c r="AH9" s="16">
        <v>1.31437766106055E-2</v>
      </c>
      <c r="AI9" s="16">
        <v>2.42839464125745E-2</v>
      </c>
      <c r="AJ9" s="16"/>
      <c r="AK9" s="16">
        <v>8.8582264683722597E-3</v>
      </c>
      <c r="AL9" s="16">
        <v>3.9306081944417398E-2</v>
      </c>
      <c r="AM9" s="16"/>
      <c r="AN9" s="16">
        <v>9.5120986157947295E-3</v>
      </c>
      <c r="AO9" s="16">
        <v>2.8000338647317598E-2</v>
      </c>
      <c r="AP9" s="16"/>
      <c r="AQ9" s="16">
        <v>1.52557450910722E-2</v>
      </c>
      <c r="AR9" s="16">
        <v>1.8926849371226798E-2</v>
      </c>
      <c r="AS9" s="16">
        <v>2.73626829700644E-2</v>
      </c>
      <c r="AT9" s="16"/>
      <c r="AU9" s="16">
        <v>1.5840055598821901E-2</v>
      </c>
      <c r="AV9" s="16">
        <v>3.57693772282833E-2</v>
      </c>
      <c r="AW9" s="16"/>
      <c r="AX9" s="16">
        <v>2.5614358063786299E-2</v>
      </c>
      <c r="AY9" s="16">
        <v>1.6439882579428401E-2</v>
      </c>
      <c r="AZ9" s="16"/>
      <c r="BA9" s="16">
        <v>1.8076203480569802E-2</v>
      </c>
      <c r="BB9" s="16">
        <v>1.1829502721508499E-2</v>
      </c>
      <c r="BC9" s="16"/>
      <c r="BD9" s="16">
        <v>3.0696741745911801E-2</v>
      </c>
      <c r="BE9" s="16">
        <v>1.6252126400961499E-2</v>
      </c>
    </row>
    <row r="10" spans="2:57" x14ac:dyDescent="0.35">
      <c r="B10" s="19" t="s">
        <v>373</v>
      </c>
      <c r="C10" s="16">
        <v>8.03150893664706E-3</v>
      </c>
      <c r="D10" s="16">
        <v>1.65887679123362E-2</v>
      </c>
      <c r="E10" s="16">
        <v>0</v>
      </c>
      <c r="F10" s="16"/>
      <c r="G10" s="16">
        <v>3.5927165978824102E-2</v>
      </c>
      <c r="H10" s="16">
        <v>3.63888127440453E-3</v>
      </c>
      <c r="I10" s="16">
        <v>7.0113744588723003E-3</v>
      </c>
      <c r="J10" s="16">
        <v>0</v>
      </c>
      <c r="K10" s="16">
        <v>0</v>
      </c>
      <c r="L10" s="16">
        <v>8.8005890062665508E-3</v>
      </c>
      <c r="M10" s="16"/>
      <c r="N10" s="16">
        <v>2.99724488805681E-3</v>
      </c>
      <c r="O10" s="16">
        <v>3.63236525594698E-3</v>
      </c>
      <c r="P10" s="16">
        <v>8.7799281284959094E-3</v>
      </c>
      <c r="Q10" s="16">
        <v>1.4253428447028401E-2</v>
      </c>
      <c r="R10" s="16"/>
      <c r="S10" s="16">
        <v>6.9415263040380499E-3</v>
      </c>
      <c r="T10" s="16">
        <v>9.7574218771624005E-3</v>
      </c>
      <c r="U10" s="16"/>
      <c r="V10" s="16">
        <v>6.0428390837289096E-3</v>
      </c>
      <c r="W10" s="16">
        <v>1.3422002321748399E-2</v>
      </c>
      <c r="X10" s="16">
        <v>4.1060683237246097E-3</v>
      </c>
      <c r="Y10" s="16">
        <v>0</v>
      </c>
      <c r="Z10" s="16"/>
      <c r="AA10" s="16">
        <v>1.2895105154869701E-2</v>
      </c>
      <c r="AB10" s="16">
        <v>6.1424282987035499E-3</v>
      </c>
      <c r="AC10" s="16">
        <v>0</v>
      </c>
      <c r="AD10" s="16">
        <v>5.4405456676340303E-3</v>
      </c>
      <c r="AE10" s="16">
        <v>8.3796797751984602E-3</v>
      </c>
      <c r="AF10" s="16">
        <v>0</v>
      </c>
      <c r="AG10" s="16"/>
      <c r="AH10" s="16">
        <v>1.09079313578663E-3</v>
      </c>
      <c r="AI10" s="16">
        <v>2.34677758970433E-2</v>
      </c>
      <c r="AJ10" s="16"/>
      <c r="AK10" s="16">
        <v>1.28729648956642E-3</v>
      </c>
      <c r="AL10" s="16">
        <v>1.4554208492436301E-2</v>
      </c>
      <c r="AM10" s="16"/>
      <c r="AN10" s="16">
        <v>1.2731707207374E-3</v>
      </c>
      <c r="AO10" s="16">
        <v>1.6889544534432501E-2</v>
      </c>
      <c r="AP10" s="16"/>
      <c r="AQ10" s="16">
        <v>1.1980675271473E-2</v>
      </c>
      <c r="AR10" s="16">
        <v>1.4660724174024101E-3</v>
      </c>
      <c r="AS10" s="16">
        <v>1.7359209694302699E-2</v>
      </c>
      <c r="AT10" s="16"/>
      <c r="AU10" s="16">
        <v>2.0521911561495799E-3</v>
      </c>
      <c r="AV10" s="16">
        <v>1.5210747433905601E-2</v>
      </c>
      <c r="AW10" s="16"/>
      <c r="AX10" s="16">
        <v>7.0161536843090103E-3</v>
      </c>
      <c r="AY10" s="16">
        <v>1.64472016452368E-2</v>
      </c>
      <c r="AZ10" s="16"/>
      <c r="BA10" s="16">
        <v>5.7848527133480101E-3</v>
      </c>
      <c r="BB10" s="16">
        <v>0</v>
      </c>
      <c r="BC10" s="16"/>
      <c r="BD10" s="16">
        <v>4.37146726922684E-3</v>
      </c>
      <c r="BE10" s="16">
        <v>1.7474344590068001E-2</v>
      </c>
    </row>
    <row r="11" spans="2:57" x14ac:dyDescent="0.35">
      <c r="B11" s="19" t="s">
        <v>374</v>
      </c>
      <c r="C11" s="16">
        <v>2.8809028420759001E-2</v>
      </c>
      <c r="D11" s="16">
        <v>3.4451184848714199E-2</v>
      </c>
      <c r="E11" s="16">
        <v>2.3741374066208201E-2</v>
      </c>
      <c r="F11" s="16"/>
      <c r="G11" s="16">
        <v>0.105121515599004</v>
      </c>
      <c r="H11" s="16">
        <v>4.1007142261255701E-2</v>
      </c>
      <c r="I11" s="16">
        <v>1.7459715233385499E-2</v>
      </c>
      <c r="J11" s="16">
        <v>1.04793338677186E-2</v>
      </c>
      <c r="K11" s="16">
        <v>3.5129031847147998E-3</v>
      </c>
      <c r="L11" s="16">
        <v>1.6968697521214399E-2</v>
      </c>
      <c r="M11" s="16"/>
      <c r="N11" s="16">
        <v>2.5917376693239499E-2</v>
      </c>
      <c r="O11" s="16">
        <v>2.8660896890090801E-2</v>
      </c>
      <c r="P11" s="16">
        <v>2.6055898164573699E-2</v>
      </c>
      <c r="Q11" s="16">
        <v>3.5423648786013701E-2</v>
      </c>
      <c r="R11" s="16"/>
      <c r="S11" s="16">
        <v>2.33567603735979E-2</v>
      </c>
      <c r="T11" s="16">
        <v>3.7328856319873698E-2</v>
      </c>
      <c r="U11" s="16"/>
      <c r="V11" s="16">
        <v>2.9321600524094299E-2</v>
      </c>
      <c r="W11" s="16">
        <v>3.1489002470614098E-2</v>
      </c>
      <c r="X11" s="16">
        <v>2.69337372187935E-2</v>
      </c>
      <c r="Y11" s="16">
        <v>1.55568357585596E-2</v>
      </c>
      <c r="Z11" s="16"/>
      <c r="AA11" s="16">
        <v>3.2736811776303901E-2</v>
      </c>
      <c r="AB11" s="16">
        <v>2.6180111024813699E-2</v>
      </c>
      <c r="AC11" s="16">
        <v>2.4395160313521499E-2</v>
      </c>
      <c r="AD11" s="16">
        <v>3.0402461862212599E-2</v>
      </c>
      <c r="AE11" s="16">
        <v>2.0205308503982299E-2</v>
      </c>
      <c r="AF11" s="16">
        <v>2.2665107616487601E-2</v>
      </c>
      <c r="AG11" s="16"/>
      <c r="AH11" s="16">
        <v>2.7151191406586499E-2</v>
      </c>
      <c r="AI11" s="16">
        <v>3.02924410845219E-2</v>
      </c>
      <c r="AJ11" s="16"/>
      <c r="AK11" s="16">
        <v>2.5213475507484501E-2</v>
      </c>
      <c r="AL11" s="16">
        <v>2.8843911719373699E-2</v>
      </c>
      <c r="AM11" s="16"/>
      <c r="AN11" s="16">
        <v>2.5953039363663801E-2</v>
      </c>
      <c r="AO11" s="16">
        <v>3.3764230726142402E-2</v>
      </c>
      <c r="AP11" s="16"/>
      <c r="AQ11" s="16">
        <v>3.9029261907584198E-2</v>
      </c>
      <c r="AR11" s="16">
        <v>3.3359410489830703E-2</v>
      </c>
      <c r="AS11" s="16">
        <v>2.2450260760924101E-2</v>
      </c>
      <c r="AT11" s="16"/>
      <c r="AU11" s="16">
        <v>1.69814313015898E-2</v>
      </c>
      <c r="AV11" s="16">
        <v>4.3236029648872402E-2</v>
      </c>
      <c r="AW11" s="16"/>
      <c r="AX11" s="16">
        <v>2.7945521908937201E-2</v>
      </c>
      <c r="AY11" s="16">
        <v>1.10675422784237E-2</v>
      </c>
      <c r="AZ11" s="16"/>
      <c r="BA11" s="16">
        <v>3.1110956567126501E-2</v>
      </c>
      <c r="BB11" s="16">
        <v>2.6500970376138501E-2</v>
      </c>
      <c r="BC11" s="16"/>
      <c r="BD11" s="16">
        <v>3.5781111783747203E-2</v>
      </c>
      <c r="BE11" s="16">
        <v>2.88752100583516E-2</v>
      </c>
    </row>
    <row r="12" spans="2:57" ht="29" customHeight="1" x14ac:dyDescent="0.35">
      <c r="B12" s="19" t="s">
        <v>806</v>
      </c>
      <c r="C12" s="16">
        <v>0.192221039907607</v>
      </c>
      <c r="D12" s="16">
        <v>0.193338223687544</v>
      </c>
      <c r="E12" s="16">
        <v>0.19302501494669899</v>
      </c>
      <c r="F12" s="16"/>
      <c r="G12" s="16">
        <v>0.21415042938991299</v>
      </c>
      <c r="H12" s="16">
        <v>0.238282096489914</v>
      </c>
      <c r="I12" s="16">
        <v>0.19989986517817701</v>
      </c>
      <c r="J12" s="16">
        <v>0.23732225185106101</v>
      </c>
      <c r="K12" s="16">
        <v>0.16237679470317401</v>
      </c>
      <c r="L12" s="16">
        <v>0.124143106110498</v>
      </c>
      <c r="M12" s="16"/>
      <c r="N12" s="16">
        <v>0.13249729444112701</v>
      </c>
      <c r="O12" s="16">
        <v>0.22605797665802099</v>
      </c>
      <c r="P12" s="16">
        <v>0.18332791885740199</v>
      </c>
      <c r="Q12" s="16">
        <v>0.21964462471870599</v>
      </c>
      <c r="R12" s="16"/>
      <c r="S12" s="16">
        <v>0.16303606551073699</v>
      </c>
      <c r="T12" s="16">
        <v>0.23482760604296399</v>
      </c>
      <c r="U12" s="16"/>
      <c r="V12" s="16">
        <v>0.187247505287685</v>
      </c>
      <c r="W12" s="16">
        <v>0.21804697009020699</v>
      </c>
      <c r="X12" s="16">
        <v>0.177733336008604</v>
      </c>
      <c r="Y12" s="16">
        <v>9.7485217636014601E-2</v>
      </c>
      <c r="Z12" s="16"/>
      <c r="AA12" s="16">
        <v>0.20356528342731101</v>
      </c>
      <c r="AB12" s="16">
        <v>0.185284726466142</v>
      </c>
      <c r="AC12" s="16">
        <v>0.240026214641788</v>
      </c>
      <c r="AD12" s="16">
        <v>0.20912805055903</v>
      </c>
      <c r="AE12" s="16">
        <v>0.100743877945451</v>
      </c>
      <c r="AF12" s="16">
        <v>8.7507723116571401E-2</v>
      </c>
      <c r="AG12" s="16"/>
      <c r="AH12" s="16">
        <v>0.190007384311418</v>
      </c>
      <c r="AI12" s="16">
        <v>0.15794933945310699</v>
      </c>
      <c r="AJ12" s="16"/>
      <c r="AK12" s="16">
        <v>0.19463539772525501</v>
      </c>
      <c r="AL12" s="16">
        <v>0.16657419166102699</v>
      </c>
      <c r="AM12" s="16"/>
      <c r="AN12" s="16">
        <v>0.18744239301299601</v>
      </c>
      <c r="AO12" s="16">
        <v>0.177135598906629</v>
      </c>
      <c r="AP12" s="16"/>
      <c r="AQ12" s="16">
        <v>0.20327473578796901</v>
      </c>
      <c r="AR12" s="16">
        <v>0.23110287107112101</v>
      </c>
      <c r="AS12" s="16">
        <v>0.133161776578268</v>
      </c>
      <c r="AT12" s="16"/>
      <c r="AU12" s="16">
        <v>0.19156604858048201</v>
      </c>
      <c r="AV12" s="16">
        <v>0.19635185696131399</v>
      </c>
      <c r="AW12" s="16"/>
      <c r="AX12" s="16">
        <v>0.192604430703878</v>
      </c>
      <c r="AY12" s="16">
        <v>0.192285213715888</v>
      </c>
      <c r="AZ12" s="16"/>
      <c r="BA12" s="16">
        <v>0.19391170021797199</v>
      </c>
      <c r="BB12" s="16">
        <v>0.167407602116527</v>
      </c>
      <c r="BC12" s="16"/>
      <c r="BD12" s="16">
        <v>0.173338767327153</v>
      </c>
      <c r="BE12" s="16">
        <v>0.21741089174054101</v>
      </c>
    </row>
    <row r="13" spans="2:57" x14ac:dyDescent="0.35">
      <c r="B13" s="19" t="s">
        <v>376</v>
      </c>
      <c r="C13" s="16">
        <v>0.244405897016547</v>
      </c>
      <c r="D13" s="16">
        <v>0.254700015633751</v>
      </c>
      <c r="E13" s="16">
        <v>0.233423861688379</v>
      </c>
      <c r="F13" s="16"/>
      <c r="G13" s="16">
        <v>0.300044198587191</v>
      </c>
      <c r="H13" s="16">
        <v>0.227640962376391</v>
      </c>
      <c r="I13" s="16">
        <v>0.24762996969221099</v>
      </c>
      <c r="J13" s="16">
        <v>0.17993028896665</v>
      </c>
      <c r="K13" s="16">
        <v>0.257618218178711</v>
      </c>
      <c r="L13" s="16">
        <v>0.262198236028581</v>
      </c>
      <c r="M13" s="16"/>
      <c r="N13" s="16">
        <v>0.291618079172554</v>
      </c>
      <c r="O13" s="16">
        <v>0.250201838728354</v>
      </c>
      <c r="P13" s="16">
        <v>0.22221398501561099</v>
      </c>
      <c r="Q13" s="16">
        <v>0.24131725346713401</v>
      </c>
      <c r="R13" s="16"/>
      <c r="S13" s="16">
        <v>0.26036230787958697</v>
      </c>
      <c r="T13" s="16">
        <v>0.22275366565272101</v>
      </c>
      <c r="U13" s="16"/>
      <c r="V13" s="16">
        <v>0.19133617771766701</v>
      </c>
      <c r="W13" s="16">
        <v>0.23929378264720899</v>
      </c>
      <c r="X13" s="16">
        <v>0.294348213664609</v>
      </c>
      <c r="Y13" s="16">
        <v>0.25321328057433701</v>
      </c>
      <c r="Z13" s="16"/>
      <c r="AA13" s="16">
        <v>0.21753400052664301</v>
      </c>
      <c r="AB13" s="16">
        <v>0.29037058776900698</v>
      </c>
      <c r="AC13" s="16">
        <v>0.15837810197289701</v>
      </c>
      <c r="AD13" s="16">
        <v>0.285411754269909</v>
      </c>
      <c r="AE13" s="16">
        <v>0.25901302254414899</v>
      </c>
      <c r="AF13" s="16">
        <v>0.26415719608666199</v>
      </c>
      <c r="AG13" s="16"/>
      <c r="AH13" s="16">
        <v>0.27800183714559601</v>
      </c>
      <c r="AI13" s="16">
        <v>0.222600612827869</v>
      </c>
      <c r="AJ13" s="16"/>
      <c r="AK13" s="16">
        <v>0.26086970609184601</v>
      </c>
      <c r="AL13" s="16">
        <v>0.225044290842598</v>
      </c>
      <c r="AM13" s="16"/>
      <c r="AN13" s="16">
        <v>0.28447839299930999</v>
      </c>
      <c r="AO13" s="16">
        <v>0.216374464881777</v>
      </c>
      <c r="AP13" s="16"/>
      <c r="AQ13" s="16">
        <v>0.27817355475386402</v>
      </c>
      <c r="AR13" s="16">
        <v>0.22981561693309499</v>
      </c>
      <c r="AS13" s="16">
        <v>0.25910598682929797</v>
      </c>
      <c r="AT13" s="16"/>
      <c r="AU13" s="16">
        <v>0.229891036946689</v>
      </c>
      <c r="AV13" s="16">
        <v>0.26318810145892702</v>
      </c>
      <c r="AW13" s="16"/>
      <c r="AX13" s="16">
        <v>0.25402465397923202</v>
      </c>
      <c r="AY13" s="16">
        <v>0.235174432428292</v>
      </c>
      <c r="AZ13" s="16"/>
      <c r="BA13" s="16">
        <v>0.27452565960802999</v>
      </c>
      <c r="BB13" s="16">
        <v>0.33104659557003602</v>
      </c>
      <c r="BC13" s="16"/>
      <c r="BD13" s="16">
        <v>0.287190212330031</v>
      </c>
      <c r="BE13" s="16">
        <v>0.23434067933161901</v>
      </c>
    </row>
    <row r="14" spans="2:57" x14ac:dyDescent="0.35">
      <c r="B14" s="19" t="s">
        <v>377</v>
      </c>
      <c r="C14" s="16">
        <v>0.20546680190119401</v>
      </c>
      <c r="D14" s="16">
        <v>0.21922605313926199</v>
      </c>
      <c r="E14" s="16">
        <v>0.192179058962302</v>
      </c>
      <c r="F14" s="16"/>
      <c r="G14" s="16">
        <v>0.12608645235523999</v>
      </c>
      <c r="H14" s="16">
        <v>0.14323808878198599</v>
      </c>
      <c r="I14" s="16">
        <v>0.208740701743724</v>
      </c>
      <c r="J14" s="16">
        <v>0.22236808365755001</v>
      </c>
      <c r="K14" s="16">
        <v>0.23722046002452901</v>
      </c>
      <c r="L14" s="16">
        <v>0.26356417021815298</v>
      </c>
      <c r="M14" s="16"/>
      <c r="N14" s="16">
        <v>0.20167038500802101</v>
      </c>
      <c r="O14" s="16">
        <v>0.22407192672927401</v>
      </c>
      <c r="P14" s="16">
        <v>0.198652786987906</v>
      </c>
      <c r="Q14" s="16">
        <v>0.202914082154523</v>
      </c>
      <c r="R14" s="16"/>
      <c r="S14" s="16">
        <v>0.21079028568050501</v>
      </c>
      <c r="T14" s="16">
        <v>0.19620519795665101</v>
      </c>
      <c r="U14" s="16"/>
      <c r="V14" s="16">
        <v>0.182086774552497</v>
      </c>
      <c r="W14" s="16">
        <v>0.20130892877707701</v>
      </c>
      <c r="X14" s="16">
        <v>0.22629059276222799</v>
      </c>
      <c r="Y14" s="16">
        <v>0.23396027602029701</v>
      </c>
      <c r="Z14" s="16"/>
      <c r="AA14" s="16">
        <v>0.180308909225981</v>
      </c>
      <c r="AB14" s="16">
        <v>0.17899972886517301</v>
      </c>
      <c r="AC14" s="16">
        <v>0.27503220559779201</v>
      </c>
      <c r="AD14" s="16">
        <v>0.19754089715376899</v>
      </c>
      <c r="AE14" s="16">
        <v>0.29190102483783498</v>
      </c>
      <c r="AF14" s="16">
        <v>0.258020747332731</v>
      </c>
      <c r="AG14" s="16"/>
      <c r="AH14" s="16">
        <v>0.22330497702513599</v>
      </c>
      <c r="AI14" s="16">
        <v>0.22940511770425601</v>
      </c>
      <c r="AJ14" s="16"/>
      <c r="AK14" s="16">
        <v>0.21381159600076599</v>
      </c>
      <c r="AL14" s="16">
        <v>0.223816592673654</v>
      </c>
      <c r="AM14" s="16"/>
      <c r="AN14" s="16">
        <v>0.218306277895565</v>
      </c>
      <c r="AO14" s="16">
        <v>0.23092905337984801</v>
      </c>
      <c r="AP14" s="16"/>
      <c r="AQ14" s="16">
        <v>0.19564823980748899</v>
      </c>
      <c r="AR14" s="16">
        <v>0.200490885785302</v>
      </c>
      <c r="AS14" s="16">
        <v>0.23147617810240401</v>
      </c>
      <c r="AT14" s="16"/>
      <c r="AU14" s="16">
        <v>0.22993810057905201</v>
      </c>
      <c r="AV14" s="16">
        <v>0.175202102596661</v>
      </c>
      <c r="AW14" s="16"/>
      <c r="AX14" s="16">
        <v>0.21350994629865999</v>
      </c>
      <c r="AY14" s="16">
        <v>0.17461622575684599</v>
      </c>
      <c r="AZ14" s="16"/>
      <c r="BA14" s="16">
        <v>0.223737004077047</v>
      </c>
      <c r="BB14" s="16">
        <v>0.200431902488129</v>
      </c>
      <c r="BC14" s="16"/>
      <c r="BD14" s="16">
        <v>0.23279481473330699</v>
      </c>
      <c r="BE14" s="16">
        <v>0.21997564133099001</v>
      </c>
    </row>
    <row r="15" spans="2:57" x14ac:dyDescent="0.35">
      <c r="B15" s="19" t="s">
        <v>393</v>
      </c>
      <c r="C15" s="16">
        <v>0.21529360117694499</v>
      </c>
      <c r="D15" s="16">
        <v>0.19372199260779299</v>
      </c>
      <c r="E15" s="16">
        <v>0.23623569149624199</v>
      </c>
      <c r="F15" s="16"/>
      <c r="G15" s="16">
        <v>0.108039856996963</v>
      </c>
      <c r="H15" s="16">
        <v>0.21326792824487001</v>
      </c>
      <c r="I15" s="16">
        <v>0.24110117430185701</v>
      </c>
      <c r="J15" s="16">
        <v>0.224653295274203</v>
      </c>
      <c r="K15" s="16">
        <v>0.25398777114894799</v>
      </c>
      <c r="L15" s="16">
        <v>0.22145612259271399</v>
      </c>
      <c r="M15" s="16"/>
      <c r="N15" s="16">
        <v>0.24813217211535701</v>
      </c>
      <c r="O15" s="16">
        <v>0.19237155639157399</v>
      </c>
      <c r="P15" s="16">
        <v>0.23601048336008401</v>
      </c>
      <c r="Q15" s="16">
        <v>0.178552610710005</v>
      </c>
      <c r="R15" s="16"/>
      <c r="S15" s="16">
        <v>0.22365564459905801</v>
      </c>
      <c r="T15" s="16">
        <v>0.203739342561403</v>
      </c>
      <c r="U15" s="16"/>
      <c r="V15" s="16">
        <v>0.20544958672074001</v>
      </c>
      <c r="W15" s="16">
        <v>0.216760713043884</v>
      </c>
      <c r="X15" s="16">
        <v>0.20933943505012101</v>
      </c>
      <c r="Y15" s="16">
        <v>0.30089307365968099</v>
      </c>
      <c r="Z15" s="16"/>
      <c r="AA15" s="16">
        <v>0.212772009773155</v>
      </c>
      <c r="AB15" s="16">
        <v>0.206154960093131</v>
      </c>
      <c r="AC15" s="16">
        <v>0.183991744888547</v>
      </c>
      <c r="AD15" s="16">
        <v>0.20129239041150501</v>
      </c>
      <c r="AE15" s="16">
        <v>0.28087150755416901</v>
      </c>
      <c r="AF15" s="16">
        <v>0.30518502261735903</v>
      </c>
      <c r="AG15" s="16"/>
      <c r="AH15" s="16">
        <v>0.21521525047751899</v>
      </c>
      <c r="AI15" s="16">
        <v>0.25160393823919502</v>
      </c>
      <c r="AJ15" s="16"/>
      <c r="AK15" s="16">
        <v>0.23911240526071101</v>
      </c>
      <c r="AL15" s="16">
        <v>0.24400606399660599</v>
      </c>
      <c r="AM15" s="16"/>
      <c r="AN15" s="16">
        <v>0.22300080529844199</v>
      </c>
      <c r="AO15" s="16">
        <v>0.24621617772141</v>
      </c>
      <c r="AP15" s="16"/>
      <c r="AQ15" s="16">
        <v>0.200718234941235</v>
      </c>
      <c r="AR15" s="16">
        <v>0.21576064211410401</v>
      </c>
      <c r="AS15" s="16">
        <v>0.258400037770184</v>
      </c>
      <c r="AT15" s="16"/>
      <c r="AU15" s="16">
        <v>0.26267329748417501</v>
      </c>
      <c r="AV15" s="16">
        <v>0.163281213936565</v>
      </c>
      <c r="AW15" s="16"/>
      <c r="AX15" s="16">
        <v>0.22779109481945001</v>
      </c>
      <c r="AY15" s="16">
        <v>0.19491894172084601</v>
      </c>
      <c r="AZ15" s="16"/>
      <c r="BA15" s="16">
        <v>0.20285284507975801</v>
      </c>
      <c r="BB15" s="16">
        <v>0.26278342672766097</v>
      </c>
      <c r="BC15" s="16"/>
      <c r="BD15" s="16">
        <v>0.20802251706132699</v>
      </c>
      <c r="BE15" s="16">
        <v>0.22587618896492201</v>
      </c>
    </row>
    <row r="16" spans="2:57" x14ac:dyDescent="0.35">
      <c r="B16" s="19" t="s">
        <v>103</v>
      </c>
      <c r="C16" s="20">
        <v>8.0977475630376494E-2</v>
      </c>
      <c r="D16" s="20">
        <v>5.3123393978215701E-2</v>
      </c>
      <c r="E16" s="20">
        <v>0.105889447329561</v>
      </c>
      <c r="F16" s="20"/>
      <c r="G16" s="20">
        <v>8.3616652312276593E-2</v>
      </c>
      <c r="H16" s="20">
        <v>8.7142482828044696E-2</v>
      </c>
      <c r="I16" s="20">
        <v>4.99641538158851E-2</v>
      </c>
      <c r="J16" s="20">
        <v>0.103895174397342</v>
      </c>
      <c r="K16" s="20">
        <v>7.2353691769132297E-2</v>
      </c>
      <c r="L16" s="20">
        <v>8.7748761739941797E-2</v>
      </c>
      <c r="M16" s="20"/>
      <c r="N16" s="20">
        <v>7.1938491619251907E-2</v>
      </c>
      <c r="O16" s="20">
        <v>5.6647776217324801E-2</v>
      </c>
      <c r="P16" s="20">
        <v>9.4300845244876003E-2</v>
      </c>
      <c r="Q16" s="20">
        <v>8.7219150922056302E-2</v>
      </c>
      <c r="R16" s="20"/>
      <c r="S16" s="20">
        <v>8.7362057218548506E-2</v>
      </c>
      <c r="T16" s="20">
        <v>6.9893840805417606E-2</v>
      </c>
      <c r="U16" s="20"/>
      <c r="V16" s="20">
        <v>0.154085340080856</v>
      </c>
      <c r="W16" s="20">
        <v>6.3433737936122295E-2</v>
      </c>
      <c r="X16" s="20">
        <v>4.1272912636561201E-2</v>
      </c>
      <c r="Y16" s="20">
        <v>8.1122632468223294E-2</v>
      </c>
      <c r="Z16" s="20"/>
      <c r="AA16" s="20">
        <v>0.111642569491351</v>
      </c>
      <c r="AB16" s="20">
        <v>8.2011437229687595E-2</v>
      </c>
      <c r="AC16" s="20">
        <v>9.3121644471146403E-2</v>
      </c>
      <c r="AD16" s="20">
        <v>5.24118946595728E-2</v>
      </c>
      <c r="AE16" s="20">
        <v>1.34502404639974E-2</v>
      </c>
      <c r="AF16" s="20">
        <v>4.37444645590543E-2</v>
      </c>
      <c r="AG16" s="20"/>
      <c r="AH16" s="20">
        <v>5.2084789887352698E-2</v>
      </c>
      <c r="AI16" s="20">
        <v>6.0396828381433898E-2</v>
      </c>
      <c r="AJ16" s="20"/>
      <c r="AK16" s="20">
        <v>5.6211896455998202E-2</v>
      </c>
      <c r="AL16" s="20">
        <v>5.7854658669887898E-2</v>
      </c>
      <c r="AM16" s="20"/>
      <c r="AN16" s="20">
        <v>5.00338220934912E-2</v>
      </c>
      <c r="AO16" s="20">
        <v>5.0690591202443597E-2</v>
      </c>
      <c r="AP16" s="20"/>
      <c r="AQ16" s="20">
        <v>5.5919552439313597E-2</v>
      </c>
      <c r="AR16" s="20">
        <v>6.9077651817917501E-2</v>
      </c>
      <c r="AS16" s="20">
        <v>5.0683867294555499E-2</v>
      </c>
      <c r="AT16" s="20"/>
      <c r="AU16" s="20">
        <v>5.10578383530415E-2</v>
      </c>
      <c r="AV16" s="20">
        <v>0.107760570735472</v>
      </c>
      <c r="AW16" s="20"/>
      <c r="AX16" s="20">
        <v>5.1493840541746903E-2</v>
      </c>
      <c r="AY16" s="20">
        <v>0.15905055987503799</v>
      </c>
      <c r="AZ16" s="20"/>
      <c r="BA16" s="20">
        <v>5.0000778256148098E-2</v>
      </c>
      <c r="BB16" s="20">
        <v>0</v>
      </c>
      <c r="BC16" s="20"/>
      <c r="BD16" s="20">
        <v>2.78043677492971E-2</v>
      </c>
      <c r="BE16" s="20">
        <v>3.9794917582547003E-2</v>
      </c>
    </row>
    <row r="17" spans="2:2" x14ac:dyDescent="0.35">
      <c r="B17" s="21"/>
    </row>
    <row r="18" spans="2:2" x14ac:dyDescent="0.35">
      <c r="B18" t="s">
        <v>874</v>
      </c>
    </row>
    <row r="19" spans="2:2" x14ac:dyDescent="0.35">
      <c r="B19" t="s">
        <v>526</v>
      </c>
    </row>
    <row r="21" spans="2:2" x14ac:dyDescent="0.35">
      <c r="B21"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1-000000000000}">
  <dimension ref="B2:BE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807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808</v>
      </c>
      <c r="C9" s="16">
        <v>7.7458287590753599E-2</v>
      </c>
      <c r="D9" s="16">
        <v>0.122426819128339</v>
      </c>
      <c r="E9" s="16">
        <v>3.5594189156978998E-2</v>
      </c>
      <c r="F9" s="16"/>
      <c r="G9" s="16">
        <v>9.7591408053371298E-2</v>
      </c>
      <c r="H9" s="16">
        <v>0.13278699051732601</v>
      </c>
      <c r="I9" s="16">
        <v>0.15767903799987201</v>
      </c>
      <c r="J9" s="16">
        <v>5.9295538782832301E-2</v>
      </c>
      <c r="K9" s="16">
        <v>1.6452770686888801E-2</v>
      </c>
      <c r="L9" s="16">
        <v>1.8804118639686899E-2</v>
      </c>
      <c r="M9" s="16"/>
      <c r="N9" s="16">
        <v>6.2086290251938001E-2</v>
      </c>
      <c r="O9" s="16">
        <v>3.4087397040557001E-2</v>
      </c>
      <c r="P9" s="16">
        <v>7.0560317573455406E-2</v>
      </c>
      <c r="Q9" s="16">
        <v>0.13728685581737499</v>
      </c>
      <c r="R9" s="16"/>
      <c r="S9" s="16">
        <v>6.2776981392119097E-2</v>
      </c>
      <c r="T9" s="16">
        <v>0.10039844819360599</v>
      </c>
      <c r="U9" s="16"/>
      <c r="V9" s="16">
        <v>7.61411639440642E-2</v>
      </c>
      <c r="W9" s="16">
        <v>4.8062778010779898E-2</v>
      </c>
      <c r="X9" s="16">
        <v>0.110268340986861</v>
      </c>
      <c r="Y9" s="16">
        <v>0.113419989588109</v>
      </c>
      <c r="Z9" s="16"/>
      <c r="AA9" s="16">
        <v>4.5769264546270803E-2</v>
      </c>
      <c r="AB9" s="16">
        <v>7.6414024435335404E-2</v>
      </c>
      <c r="AC9" s="16">
        <v>7.29379791686528E-2</v>
      </c>
      <c r="AD9" s="16">
        <v>0.10054310305137899</v>
      </c>
      <c r="AE9" s="16">
        <v>0.15875119549256</v>
      </c>
      <c r="AF9" s="16">
        <v>0.10098790947144801</v>
      </c>
      <c r="AG9" s="16"/>
      <c r="AH9" s="16">
        <v>0.102777484943366</v>
      </c>
      <c r="AI9" s="16">
        <v>7.8312629764792294E-2</v>
      </c>
      <c r="AJ9" s="16"/>
      <c r="AK9" s="16">
        <v>9.9228834621316306E-2</v>
      </c>
      <c r="AL9" s="16">
        <v>9.85965662847577E-2</v>
      </c>
      <c r="AM9" s="16"/>
      <c r="AN9" s="16">
        <v>0.103388862224708</v>
      </c>
      <c r="AO9" s="16">
        <v>8.7161601164913102E-2</v>
      </c>
      <c r="AP9" s="16"/>
      <c r="AQ9" s="16">
        <v>5.7242876486343797E-2</v>
      </c>
      <c r="AR9" s="16">
        <v>4.0140630688835499E-2</v>
      </c>
      <c r="AS9" s="16">
        <v>0.161132979995527</v>
      </c>
      <c r="AT9" s="16"/>
      <c r="AU9" s="16">
        <v>8.8364831402188704E-2</v>
      </c>
      <c r="AV9" s="16">
        <v>6.5972958416803104E-2</v>
      </c>
      <c r="AW9" s="16"/>
      <c r="AX9" s="16">
        <v>8.9836254469416899E-2</v>
      </c>
      <c r="AY9" s="16">
        <v>1.38948238309404E-2</v>
      </c>
      <c r="AZ9" s="16"/>
      <c r="BA9" s="16">
        <v>0.144314216114733</v>
      </c>
      <c r="BB9" s="16">
        <v>0.13188340857860401</v>
      </c>
      <c r="BC9" s="16"/>
      <c r="BD9" s="16">
        <v>0.12921560309095501</v>
      </c>
      <c r="BE9" s="16">
        <v>6.06646222261105E-2</v>
      </c>
    </row>
    <row r="10" spans="2:57" x14ac:dyDescent="0.35">
      <c r="B10" s="19" t="s">
        <v>809</v>
      </c>
      <c r="C10" s="16">
        <v>0.15181039504295499</v>
      </c>
      <c r="D10" s="16">
        <v>0.209221099367978</v>
      </c>
      <c r="E10" s="16">
        <v>9.4968447522686503E-2</v>
      </c>
      <c r="F10" s="16"/>
      <c r="G10" s="16">
        <v>0.21320538204284301</v>
      </c>
      <c r="H10" s="16">
        <v>0.20352803285648499</v>
      </c>
      <c r="I10" s="16">
        <v>0.147783311269957</v>
      </c>
      <c r="J10" s="16">
        <v>0.11428460874532299</v>
      </c>
      <c r="K10" s="16">
        <v>0.10945634910334801</v>
      </c>
      <c r="L10" s="16">
        <v>0.137528774076462</v>
      </c>
      <c r="M10" s="16"/>
      <c r="N10" s="16">
        <v>0.181529352765294</v>
      </c>
      <c r="O10" s="16">
        <v>0.17570404449447499</v>
      </c>
      <c r="P10" s="16">
        <v>0.14807575710454901</v>
      </c>
      <c r="Q10" s="16">
        <v>0.11579072716382199</v>
      </c>
      <c r="R10" s="16"/>
      <c r="S10" s="16">
        <v>0.12598813671919601</v>
      </c>
      <c r="T10" s="16">
        <v>0.192314225628581</v>
      </c>
      <c r="U10" s="16"/>
      <c r="V10" s="16">
        <v>0.119549294277024</v>
      </c>
      <c r="W10" s="16">
        <v>0.13827055995729901</v>
      </c>
      <c r="X10" s="16">
        <v>0.17874120393860801</v>
      </c>
      <c r="Y10" s="16">
        <v>0.27107771548228599</v>
      </c>
      <c r="Z10" s="16"/>
      <c r="AA10" s="16">
        <v>0.113643082203415</v>
      </c>
      <c r="AB10" s="16">
        <v>0.14916623017484201</v>
      </c>
      <c r="AC10" s="16">
        <v>8.4782887573857296E-2</v>
      </c>
      <c r="AD10" s="16">
        <v>0.22173022228686601</v>
      </c>
      <c r="AE10" s="16">
        <v>0.19920716689628901</v>
      </c>
      <c r="AF10" s="16">
        <v>0.241107231507941</v>
      </c>
      <c r="AG10" s="16"/>
      <c r="AH10" s="16">
        <v>0.20229100965591201</v>
      </c>
      <c r="AI10" s="16">
        <v>0.11941613846492399</v>
      </c>
      <c r="AJ10" s="16"/>
      <c r="AK10" s="16">
        <v>0.21827975685127099</v>
      </c>
      <c r="AL10" s="16">
        <v>0.10165219207520899</v>
      </c>
      <c r="AM10" s="16"/>
      <c r="AN10" s="16">
        <v>0.20024791646871601</v>
      </c>
      <c r="AO10" s="16">
        <v>0.13467983241427001</v>
      </c>
      <c r="AP10" s="16"/>
      <c r="AQ10" s="16">
        <v>0.20726425645430599</v>
      </c>
      <c r="AR10" s="16">
        <v>0.12860833958245901</v>
      </c>
      <c r="AS10" s="16">
        <v>0.160367429406541</v>
      </c>
      <c r="AT10" s="16"/>
      <c r="AU10" s="16">
        <v>0.14295514403156501</v>
      </c>
      <c r="AV10" s="16">
        <v>0.15983990196352099</v>
      </c>
      <c r="AW10" s="16"/>
      <c r="AX10" s="16">
        <v>0.16899867068573801</v>
      </c>
      <c r="AY10" s="16">
        <v>8.1348520057553303E-2</v>
      </c>
      <c r="AZ10" s="16"/>
      <c r="BA10" s="16">
        <v>0.24930991873763</v>
      </c>
      <c r="BB10" s="16">
        <v>0.15735021181318801</v>
      </c>
      <c r="BC10" s="16"/>
      <c r="BD10" s="16">
        <v>0.22156874257945799</v>
      </c>
      <c r="BE10" s="16">
        <v>0.122882514467459</v>
      </c>
    </row>
    <row r="11" spans="2:57" x14ac:dyDescent="0.35">
      <c r="B11" s="19" t="s">
        <v>810</v>
      </c>
      <c r="C11" s="16">
        <v>0.23779037782557499</v>
      </c>
      <c r="D11" s="16">
        <v>0.21595726239146501</v>
      </c>
      <c r="E11" s="16">
        <v>0.26078491954516497</v>
      </c>
      <c r="F11" s="16"/>
      <c r="G11" s="16">
        <v>0.230536943492129</v>
      </c>
      <c r="H11" s="16">
        <v>0.25559483153970702</v>
      </c>
      <c r="I11" s="16">
        <v>0.26454833283222401</v>
      </c>
      <c r="J11" s="16">
        <v>0.271284775569054</v>
      </c>
      <c r="K11" s="16">
        <v>0.25315889927198598</v>
      </c>
      <c r="L11" s="16">
        <v>0.16878028411486801</v>
      </c>
      <c r="M11" s="16"/>
      <c r="N11" s="16">
        <v>0.238235778206908</v>
      </c>
      <c r="O11" s="16">
        <v>0.24057245107103201</v>
      </c>
      <c r="P11" s="16">
        <v>0.22201643601853499</v>
      </c>
      <c r="Q11" s="16">
        <v>0.26038676127058302</v>
      </c>
      <c r="R11" s="16"/>
      <c r="S11" s="16">
        <v>0.22265506787019099</v>
      </c>
      <c r="T11" s="16">
        <v>0.26301662322588298</v>
      </c>
      <c r="U11" s="16"/>
      <c r="V11" s="16">
        <v>0.259730069627924</v>
      </c>
      <c r="W11" s="16">
        <v>0.237664691953857</v>
      </c>
      <c r="X11" s="16">
        <v>0.22823503794160999</v>
      </c>
      <c r="Y11" s="16">
        <v>0.17709496976717401</v>
      </c>
      <c r="Z11" s="16"/>
      <c r="AA11" s="16">
        <v>0.25735480427964802</v>
      </c>
      <c r="AB11" s="16">
        <v>0.228643186291656</v>
      </c>
      <c r="AC11" s="16">
        <v>0.29783214826638199</v>
      </c>
      <c r="AD11" s="16">
        <v>0.22518961109636901</v>
      </c>
      <c r="AE11" s="16">
        <v>0.17816031155106399</v>
      </c>
      <c r="AF11" s="16">
        <v>0.113860947996824</v>
      </c>
      <c r="AG11" s="16"/>
      <c r="AH11" s="16">
        <v>0.21332318298532199</v>
      </c>
      <c r="AI11" s="16">
        <v>0.25390257164534502</v>
      </c>
      <c r="AJ11" s="16"/>
      <c r="AK11" s="16">
        <v>0.222222505753049</v>
      </c>
      <c r="AL11" s="16">
        <v>0.25556423699929998</v>
      </c>
      <c r="AM11" s="16"/>
      <c r="AN11" s="16">
        <v>0.22068066459876601</v>
      </c>
      <c r="AO11" s="16">
        <v>0.22993951258696099</v>
      </c>
      <c r="AP11" s="16"/>
      <c r="AQ11" s="16">
        <v>0.14989310960888999</v>
      </c>
      <c r="AR11" s="16">
        <v>0.31348943213878</v>
      </c>
      <c r="AS11" s="16">
        <v>0.18527693387764599</v>
      </c>
      <c r="AT11" s="16"/>
      <c r="AU11" s="16">
        <v>0.23282954733562</v>
      </c>
      <c r="AV11" s="16">
        <v>0.245209939120206</v>
      </c>
      <c r="AW11" s="16"/>
      <c r="AX11" s="16">
        <v>0.25232509117746499</v>
      </c>
      <c r="AY11" s="16">
        <v>0.16829768531412401</v>
      </c>
      <c r="AZ11" s="16"/>
      <c r="BA11" s="16">
        <v>0.197736779720879</v>
      </c>
      <c r="BB11" s="16">
        <v>0.324157231995999</v>
      </c>
      <c r="BC11" s="16"/>
      <c r="BD11" s="16">
        <v>0.26575633269684901</v>
      </c>
      <c r="BE11" s="16">
        <v>0.191964459495859</v>
      </c>
    </row>
    <row r="12" spans="2:57" x14ac:dyDescent="0.35">
      <c r="B12" s="19" t="s">
        <v>811</v>
      </c>
      <c r="C12" s="16">
        <v>0.23481767235751799</v>
      </c>
      <c r="D12" s="16">
        <v>0.21217736580656599</v>
      </c>
      <c r="E12" s="16">
        <v>0.25854834705181901</v>
      </c>
      <c r="F12" s="16"/>
      <c r="G12" s="16">
        <v>0.21844999706669799</v>
      </c>
      <c r="H12" s="16">
        <v>0.17841912024916101</v>
      </c>
      <c r="I12" s="16">
        <v>0.22395927585012801</v>
      </c>
      <c r="J12" s="16">
        <v>0.20933009937281999</v>
      </c>
      <c r="K12" s="16">
        <v>0.26792844789883502</v>
      </c>
      <c r="L12" s="16">
        <v>0.29346483743075102</v>
      </c>
      <c r="M12" s="16"/>
      <c r="N12" s="16">
        <v>0.224195118678019</v>
      </c>
      <c r="O12" s="16">
        <v>0.22240292149096799</v>
      </c>
      <c r="P12" s="16">
        <v>0.24556031720198601</v>
      </c>
      <c r="Q12" s="16">
        <v>0.23595559285960599</v>
      </c>
      <c r="R12" s="16"/>
      <c r="S12" s="16">
        <v>0.24188003268094099</v>
      </c>
      <c r="T12" s="16">
        <v>0.22649859975672201</v>
      </c>
      <c r="U12" s="16"/>
      <c r="V12" s="16">
        <v>0.19785159046442599</v>
      </c>
      <c r="W12" s="16">
        <v>0.28248182649391301</v>
      </c>
      <c r="X12" s="16">
        <v>0.212121628202915</v>
      </c>
      <c r="Y12" s="16">
        <v>0.19376276411121801</v>
      </c>
      <c r="Z12" s="16"/>
      <c r="AA12" s="16">
        <v>0.22903251899457</v>
      </c>
      <c r="AB12" s="16">
        <v>0.25467025371903301</v>
      </c>
      <c r="AC12" s="16">
        <v>0.26221672942662599</v>
      </c>
      <c r="AD12" s="16">
        <v>0.24021888654062401</v>
      </c>
      <c r="AE12" s="16">
        <v>0.16890733648592901</v>
      </c>
      <c r="AF12" s="16">
        <v>0.260763508173953</v>
      </c>
      <c r="AG12" s="16"/>
      <c r="AH12" s="16">
        <v>0.24316123832976499</v>
      </c>
      <c r="AI12" s="16">
        <v>0.24290847000391899</v>
      </c>
      <c r="AJ12" s="16"/>
      <c r="AK12" s="16">
        <v>0.23009400419748799</v>
      </c>
      <c r="AL12" s="16">
        <v>0.23036434065209899</v>
      </c>
      <c r="AM12" s="16"/>
      <c r="AN12" s="16">
        <v>0.24682688186896301</v>
      </c>
      <c r="AO12" s="16">
        <v>0.25168380148616898</v>
      </c>
      <c r="AP12" s="16"/>
      <c r="AQ12" s="16">
        <v>0.287277405117146</v>
      </c>
      <c r="AR12" s="16">
        <v>0.242160681432535</v>
      </c>
      <c r="AS12" s="16">
        <v>0.21588295653869799</v>
      </c>
      <c r="AT12" s="16"/>
      <c r="AU12" s="16">
        <v>0.24323291364080701</v>
      </c>
      <c r="AV12" s="16">
        <v>0.229015533566094</v>
      </c>
      <c r="AW12" s="16"/>
      <c r="AX12" s="16">
        <v>0.22935451727081699</v>
      </c>
      <c r="AY12" s="16">
        <v>0.29828030317537502</v>
      </c>
      <c r="AZ12" s="16"/>
      <c r="BA12" s="16">
        <v>0.200451409564951</v>
      </c>
      <c r="BB12" s="16">
        <v>0.22484279647109801</v>
      </c>
      <c r="BC12" s="16"/>
      <c r="BD12" s="16">
        <v>0.204046989126558</v>
      </c>
      <c r="BE12" s="16">
        <v>0.30381154839054603</v>
      </c>
    </row>
    <row r="13" spans="2:57" x14ac:dyDescent="0.35">
      <c r="B13" s="19" t="s">
        <v>812</v>
      </c>
      <c r="C13" s="16">
        <v>0.21570546569041399</v>
      </c>
      <c r="D13" s="16">
        <v>0.169339264724157</v>
      </c>
      <c r="E13" s="16">
        <v>0.25949517640917302</v>
      </c>
      <c r="F13" s="16"/>
      <c r="G13" s="16">
        <v>0.151538610679887</v>
      </c>
      <c r="H13" s="16">
        <v>0.14962297878077399</v>
      </c>
      <c r="I13" s="16">
        <v>0.149106817180093</v>
      </c>
      <c r="J13" s="16">
        <v>0.248575417764935</v>
      </c>
      <c r="K13" s="16">
        <v>0.25117489435253798</v>
      </c>
      <c r="L13" s="16">
        <v>0.30738305366124402</v>
      </c>
      <c r="M13" s="16"/>
      <c r="N13" s="16">
        <v>0.220463721733266</v>
      </c>
      <c r="O13" s="16">
        <v>0.23792310526219601</v>
      </c>
      <c r="P13" s="16">
        <v>0.21689438608641601</v>
      </c>
      <c r="Q13" s="16">
        <v>0.191046914161147</v>
      </c>
      <c r="R13" s="16"/>
      <c r="S13" s="16">
        <v>0.25964930705065498</v>
      </c>
      <c r="T13" s="16">
        <v>0.147156355004015</v>
      </c>
      <c r="U13" s="16"/>
      <c r="V13" s="16">
        <v>0.208156334005619</v>
      </c>
      <c r="W13" s="16">
        <v>0.22055253509932601</v>
      </c>
      <c r="X13" s="16">
        <v>0.22487127450712399</v>
      </c>
      <c r="Y13" s="16">
        <v>0.15451087269098901</v>
      </c>
      <c r="Z13" s="16"/>
      <c r="AA13" s="16">
        <v>0.22729807701266999</v>
      </c>
      <c r="AB13" s="16">
        <v>0.237283959166224</v>
      </c>
      <c r="AC13" s="16">
        <v>0.23654534256492701</v>
      </c>
      <c r="AD13" s="16">
        <v>0.17452022821598101</v>
      </c>
      <c r="AE13" s="16">
        <v>0.19924345954492201</v>
      </c>
      <c r="AF13" s="16">
        <v>0.210160860429039</v>
      </c>
      <c r="AG13" s="16"/>
      <c r="AH13" s="16">
        <v>0.16975849118515199</v>
      </c>
      <c r="AI13" s="16">
        <v>0.26108729274852999</v>
      </c>
      <c r="AJ13" s="16"/>
      <c r="AK13" s="16">
        <v>0.178595018471464</v>
      </c>
      <c r="AL13" s="16">
        <v>0.27140179750964</v>
      </c>
      <c r="AM13" s="16"/>
      <c r="AN13" s="16">
        <v>0.159409561317959</v>
      </c>
      <c r="AO13" s="16">
        <v>0.25399863809951201</v>
      </c>
      <c r="AP13" s="16"/>
      <c r="AQ13" s="16">
        <v>0.22135365142744001</v>
      </c>
      <c r="AR13" s="16">
        <v>0.20330708279346199</v>
      </c>
      <c r="AS13" s="16">
        <v>0.24004390001621501</v>
      </c>
      <c r="AT13" s="16"/>
      <c r="AU13" s="16">
        <v>0.23371958582118799</v>
      </c>
      <c r="AV13" s="16">
        <v>0.19826946216074001</v>
      </c>
      <c r="AW13" s="16"/>
      <c r="AX13" s="16">
        <v>0.19781201839382001</v>
      </c>
      <c r="AY13" s="16">
        <v>0.33721035095927698</v>
      </c>
      <c r="AZ13" s="16"/>
      <c r="BA13" s="16">
        <v>0.151037140350578</v>
      </c>
      <c r="BB13" s="16">
        <v>0.16176635114110999</v>
      </c>
      <c r="BC13" s="16"/>
      <c r="BD13" s="16">
        <v>0.13861141921015599</v>
      </c>
      <c r="BE13" s="16">
        <v>0.28257077619170201</v>
      </c>
    </row>
    <row r="14" spans="2:57" x14ac:dyDescent="0.35">
      <c r="B14" s="19" t="s">
        <v>110</v>
      </c>
      <c r="C14" s="20">
        <v>8.2417801492784604E-2</v>
      </c>
      <c r="D14" s="20">
        <v>7.0878188581495E-2</v>
      </c>
      <c r="E14" s="20">
        <v>9.0608920314177305E-2</v>
      </c>
      <c r="F14" s="20"/>
      <c r="G14" s="20">
        <v>8.8677658665071393E-2</v>
      </c>
      <c r="H14" s="20">
        <v>8.0048046056546696E-2</v>
      </c>
      <c r="I14" s="20">
        <v>5.6923224867726802E-2</v>
      </c>
      <c r="J14" s="20">
        <v>9.7229559765036194E-2</v>
      </c>
      <c r="K14" s="20">
        <v>0.101828638686404</v>
      </c>
      <c r="L14" s="20">
        <v>7.4038932076988598E-2</v>
      </c>
      <c r="M14" s="20"/>
      <c r="N14" s="20">
        <v>7.3489738364573898E-2</v>
      </c>
      <c r="O14" s="20">
        <v>8.9310080640771394E-2</v>
      </c>
      <c r="P14" s="20">
        <v>9.6892786015059698E-2</v>
      </c>
      <c r="Q14" s="20">
        <v>5.9533148727467698E-2</v>
      </c>
      <c r="R14" s="20"/>
      <c r="S14" s="20">
        <v>8.70504742868978E-2</v>
      </c>
      <c r="T14" s="20">
        <v>7.0615748191193206E-2</v>
      </c>
      <c r="U14" s="20"/>
      <c r="V14" s="20">
        <v>0.13857154768094199</v>
      </c>
      <c r="W14" s="20">
        <v>7.2967608484825197E-2</v>
      </c>
      <c r="X14" s="20">
        <v>4.57625144228824E-2</v>
      </c>
      <c r="Y14" s="20">
        <v>9.0133688360224007E-2</v>
      </c>
      <c r="Z14" s="20"/>
      <c r="AA14" s="20">
        <v>0.126902252963428</v>
      </c>
      <c r="AB14" s="20">
        <v>5.3822346212909898E-2</v>
      </c>
      <c r="AC14" s="20">
        <v>4.5684912999555197E-2</v>
      </c>
      <c r="AD14" s="20">
        <v>3.7797948808779999E-2</v>
      </c>
      <c r="AE14" s="20">
        <v>9.5730530029235095E-2</v>
      </c>
      <c r="AF14" s="20">
        <v>7.3119542420794506E-2</v>
      </c>
      <c r="AG14" s="20"/>
      <c r="AH14" s="20">
        <v>6.8688592900482195E-2</v>
      </c>
      <c r="AI14" s="20">
        <v>4.43728973724902E-2</v>
      </c>
      <c r="AJ14" s="20"/>
      <c r="AK14" s="20">
        <v>5.1579880105411202E-2</v>
      </c>
      <c r="AL14" s="20">
        <v>4.2420866478993798E-2</v>
      </c>
      <c r="AM14" s="20"/>
      <c r="AN14" s="20">
        <v>6.9446113520888905E-2</v>
      </c>
      <c r="AO14" s="20">
        <v>4.2536614248176501E-2</v>
      </c>
      <c r="AP14" s="20"/>
      <c r="AQ14" s="20">
        <v>7.6968700905874807E-2</v>
      </c>
      <c r="AR14" s="20">
        <v>7.2293833363929402E-2</v>
      </c>
      <c r="AS14" s="20">
        <v>3.7295800165372497E-2</v>
      </c>
      <c r="AT14" s="20"/>
      <c r="AU14" s="20">
        <v>5.8897977768630802E-2</v>
      </c>
      <c r="AV14" s="20">
        <v>0.10169220477263501</v>
      </c>
      <c r="AW14" s="20"/>
      <c r="AX14" s="20">
        <v>6.1673448002742499E-2</v>
      </c>
      <c r="AY14" s="20">
        <v>0.10096831666273</v>
      </c>
      <c r="AZ14" s="20"/>
      <c r="BA14" s="20">
        <v>5.7150535511229603E-2</v>
      </c>
      <c r="BB14" s="20">
        <v>0</v>
      </c>
      <c r="BC14" s="20"/>
      <c r="BD14" s="20">
        <v>4.0800913296024102E-2</v>
      </c>
      <c r="BE14" s="20">
        <v>3.8106079228322598E-2</v>
      </c>
    </row>
    <row r="15" spans="2:57" x14ac:dyDescent="0.35">
      <c r="B15" s="21"/>
    </row>
    <row r="16" spans="2:57" x14ac:dyDescent="0.35">
      <c r="B16" t="s">
        <v>874</v>
      </c>
    </row>
    <row r="17" spans="2:2" x14ac:dyDescent="0.35">
      <c r="B17" t="s">
        <v>526</v>
      </c>
    </row>
    <row r="19" spans="2:2" x14ac:dyDescent="0.35">
      <c r="B19"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1-000000000000}">
  <dimension ref="B2:BE19"/>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813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814</v>
      </c>
      <c r="C9" s="16">
        <v>4.4972297100409397E-2</v>
      </c>
      <c r="D9" s="16">
        <v>7.1669451569284795E-2</v>
      </c>
      <c r="E9" s="16">
        <v>2.0108377236396701E-2</v>
      </c>
      <c r="F9" s="16"/>
      <c r="G9" s="16">
        <v>7.1277868456895196E-2</v>
      </c>
      <c r="H9" s="16">
        <v>0.103253479166811</v>
      </c>
      <c r="I9" s="16">
        <v>7.6653912009972403E-2</v>
      </c>
      <c r="J9" s="16">
        <v>2.2626028331382698E-2</v>
      </c>
      <c r="K9" s="16">
        <v>0</v>
      </c>
      <c r="L9" s="16">
        <v>8.3736479438598597E-3</v>
      </c>
      <c r="M9" s="16"/>
      <c r="N9" s="16">
        <v>5.5944819229679803E-2</v>
      </c>
      <c r="O9" s="16">
        <v>3.7561232943886302E-2</v>
      </c>
      <c r="P9" s="16">
        <v>3.4060715125634598E-2</v>
      </c>
      <c r="Q9" s="16">
        <v>6.1126225116741997E-2</v>
      </c>
      <c r="R9" s="16"/>
      <c r="S9" s="16">
        <v>4.0799350087633399E-2</v>
      </c>
      <c r="T9" s="16">
        <v>5.1721872064160901E-2</v>
      </c>
      <c r="U9" s="16"/>
      <c r="V9" s="16">
        <v>1.1751031396694801E-2</v>
      </c>
      <c r="W9" s="16">
        <v>3.7684369971917098E-2</v>
      </c>
      <c r="X9" s="16">
        <v>7.31627571680704E-2</v>
      </c>
      <c r="Y9" s="16">
        <v>0.107039180203422</v>
      </c>
      <c r="Z9" s="16"/>
      <c r="AA9" s="16">
        <v>1.26989850220884E-2</v>
      </c>
      <c r="AB9" s="16">
        <v>4.0062910212387899E-2</v>
      </c>
      <c r="AC9" s="16">
        <v>2.0546547753041901E-2</v>
      </c>
      <c r="AD9" s="16">
        <v>8.4805635709320495E-2</v>
      </c>
      <c r="AE9" s="16">
        <v>0.12468893157255399</v>
      </c>
      <c r="AF9" s="16">
        <v>5.05135332623564E-2</v>
      </c>
      <c r="AG9" s="16"/>
      <c r="AH9" s="16">
        <v>7.3773000957878102E-2</v>
      </c>
      <c r="AI9" s="16">
        <v>3.2314789152361599E-2</v>
      </c>
      <c r="AJ9" s="16"/>
      <c r="AK9" s="16">
        <v>8.1232411286041098E-2</v>
      </c>
      <c r="AL9" s="16">
        <v>2.37228378909498E-2</v>
      </c>
      <c r="AM9" s="16"/>
      <c r="AN9" s="16">
        <v>7.7004105529621794E-2</v>
      </c>
      <c r="AO9" s="16">
        <v>3.9503672599717203E-2</v>
      </c>
      <c r="AP9" s="16"/>
      <c r="AQ9" s="16">
        <v>4.0760765405168799E-2</v>
      </c>
      <c r="AR9" s="16">
        <v>1.9961305458492801E-2</v>
      </c>
      <c r="AS9" s="16">
        <v>9.6728505658111502E-2</v>
      </c>
      <c r="AT9" s="16"/>
      <c r="AU9" s="16">
        <v>5.77165349765962E-2</v>
      </c>
      <c r="AV9" s="16">
        <v>3.0755822042982502E-2</v>
      </c>
      <c r="AW9" s="16"/>
      <c r="AX9" s="16">
        <v>5.0954735949300001E-2</v>
      </c>
      <c r="AY9" s="16">
        <v>2.3947183648597499E-2</v>
      </c>
      <c r="AZ9" s="16"/>
      <c r="BA9" s="16">
        <v>9.2783170441992094E-2</v>
      </c>
      <c r="BB9" s="16">
        <v>7.4411222425571202E-2</v>
      </c>
      <c r="BC9" s="16"/>
      <c r="BD9" s="16">
        <v>5.9886886633978002E-2</v>
      </c>
      <c r="BE9" s="16">
        <v>5.3975220952804499E-2</v>
      </c>
    </row>
    <row r="10" spans="2:57" x14ac:dyDescent="0.35">
      <c r="B10" s="19" t="s">
        <v>815</v>
      </c>
      <c r="C10" s="16">
        <v>0.123017058590843</v>
      </c>
      <c r="D10" s="16">
        <v>0.172593931178423</v>
      </c>
      <c r="E10" s="16">
        <v>7.5640684936181202E-2</v>
      </c>
      <c r="F10" s="16"/>
      <c r="G10" s="16">
        <v>0.14662608743384001</v>
      </c>
      <c r="H10" s="16">
        <v>0.20193338026910701</v>
      </c>
      <c r="I10" s="16">
        <v>0.16756513044323301</v>
      </c>
      <c r="J10" s="16">
        <v>0.10194606527953699</v>
      </c>
      <c r="K10" s="16">
        <v>7.6104266498150802E-2</v>
      </c>
      <c r="L10" s="16">
        <v>6.11552092128591E-2</v>
      </c>
      <c r="M10" s="16"/>
      <c r="N10" s="16">
        <v>0.11777875023949599</v>
      </c>
      <c r="O10" s="16">
        <v>0.122805981847465</v>
      </c>
      <c r="P10" s="16">
        <v>0.114310630410487</v>
      </c>
      <c r="Q10" s="16">
        <v>0.14092365144765701</v>
      </c>
      <c r="R10" s="16"/>
      <c r="S10" s="16">
        <v>9.7081547342472901E-2</v>
      </c>
      <c r="T10" s="16">
        <v>0.16340444236829699</v>
      </c>
      <c r="U10" s="16"/>
      <c r="V10" s="16">
        <v>0.117884582117806</v>
      </c>
      <c r="W10" s="16">
        <v>0.11135069291812801</v>
      </c>
      <c r="X10" s="16">
        <v>0.13614228325636299</v>
      </c>
      <c r="Y10" s="16">
        <v>0.16339097027056601</v>
      </c>
      <c r="Z10" s="16"/>
      <c r="AA10" s="16">
        <v>9.9426346981951505E-2</v>
      </c>
      <c r="AB10" s="16">
        <v>0.11571083311844001</v>
      </c>
      <c r="AC10" s="16">
        <v>0.118169315712417</v>
      </c>
      <c r="AD10" s="16">
        <v>0.153826066035603</v>
      </c>
      <c r="AE10" s="16">
        <v>0.16487538257473</v>
      </c>
      <c r="AF10" s="16">
        <v>0.14367702422329301</v>
      </c>
      <c r="AG10" s="16"/>
      <c r="AH10" s="16">
        <v>0.14498620582503199</v>
      </c>
      <c r="AI10" s="16">
        <v>0.13748085250146699</v>
      </c>
      <c r="AJ10" s="16"/>
      <c r="AK10" s="16">
        <v>0.15058284018075399</v>
      </c>
      <c r="AL10" s="16">
        <v>0.139271254357163</v>
      </c>
      <c r="AM10" s="16"/>
      <c r="AN10" s="16">
        <v>0.16309001071941001</v>
      </c>
      <c r="AO10" s="16">
        <v>0.141636673100662</v>
      </c>
      <c r="AP10" s="16"/>
      <c r="AQ10" s="16">
        <v>0.13937088905616199</v>
      </c>
      <c r="AR10" s="16">
        <v>8.2683048049232502E-2</v>
      </c>
      <c r="AS10" s="16">
        <v>0.18495453818447899</v>
      </c>
      <c r="AT10" s="16"/>
      <c r="AU10" s="16">
        <v>0.13398234476885301</v>
      </c>
      <c r="AV10" s="16">
        <v>0.112258882792464</v>
      </c>
      <c r="AW10" s="16"/>
      <c r="AX10" s="16">
        <v>0.14539043919311501</v>
      </c>
      <c r="AY10" s="16">
        <v>3.04080870045874E-2</v>
      </c>
      <c r="AZ10" s="16"/>
      <c r="BA10" s="16">
        <v>0.23778646474517401</v>
      </c>
      <c r="BB10" s="16">
        <v>9.8857825407050903E-2</v>
      </c>
      <c r="BC10" s="16"/>
      <c r="BD10" s="16">
        <v>0.19233180093937099</v>
      </c>
      <c r="BE10" s="16">
        <v>9.7480073932430397E-2</v>
      </c>
    </row>
    <row r="11" spans="2:57" x14ac:dyDescent="0.35">
      <c r="B11" s="19" t="s">
        <v>816</v>
      </c>
      <c r="C11" s="16">
        <v>0.19156742816647801</v>
      </c>
      <c r="D11" s="16">
        <v>0.19446253047776399</v>
      </c>
      <c r="E11" s="16">
        <v>0.19068021457039899</v>
      </c>
      <c r="F11" s="16"/>
      <c r="G11" s="16">
        <v>0.29351895038863901</v>
      </c>
      <c r="H11" s="16">
        <v>0.16302074730612701</v>
      </c>
      <c r="I11" s="16">
        <v>0.20596430631814899</v>
      </c>
      <c r="J11" s="16">
        <v>0.17668260875501299</v>
      </c>
      <c r="K11" s="16">
        <v>0.20549907718471599</v>
      </c>
      <c r="L11" s="16">
        <v>0.14580241758147</v>
      </c>
      <c r="M11" s="16"/>
      <c r="N11" s="16">
        <v>0.17368764451978</v>
      </c>
      <c r="O11" s="16">
        <v>0.198180745500805</v>
      </c>
      <c r="P11" s="16">
        <v>0.18954040273046699</v>
      </c>
      <c r="Q11" s="16">
        <v>0.20182010035467501</v>
      </c>
      <c r="R11" s="16"/>
      <c r="S11" s="16">
        <v>0.15192839011731499</v>
      </c>
      <c r="T11" s="16">
        <v>0.25332972292933598</v>
      </c>
      <c r="U11" s="16"/>
      <c r="V11" s="16">
        <v>0.204293334138236</v>
      </c>
      <c r="W11" s="16">
        <v>0.207876348881565</v>
      </c>
      <c r="X11" s="16">
        <v>0.16424300964803501</v>
      </c>
      <c r="Y11" s="16">
        <v>0.164690204685328</v>
      </c>
      <c r="Z11" s="16"/>
      <c r="AA11" s="16">
        <v>0.21737482482405199</v>
      </c>
      <c r="AB11" s="16">
        <v>0.15076112861713201</v>
      </c>
      <c r="AC11" s="16">
        <v>0.177651563387898</v>
      </c>
      <c r="AD11" s="16">
        <v>0.202086221224336</v>
      </c>
      <c r="AE11" s="16">
        <v>0.14945421875860801</v>
      </c>
      <c r="AF11" s="16">
        <v>0.19776308925552999</v>
      </c>
      <c r="AG11" s="16"/>
      <c r="AH11" s="16">
        <v>0.199343145753137</v>
      </c>
      <c r="AI11" s="16">
        <v>0.14837597627215601</v>
      </c>
      <c r="AJ11" s="16"/>
      <c r="AK11" s="16">
        <v>0.19036358893135399</v>
      </c>
      <c r="AL11" s="16">
        <v>0.147706034001333</v>
      </c>
      <c r="AM11" s="16"/>
      <c r="AN11" s="16">
        <v>0.19979117599038701</v>
      </c>
      <c r="AO11" s="16">
        <v>0.16012327931995701</v>
      </c>
      <c r="AP11" s="16"/>
      <c r="AQ11" s="16">
        <v>0.132312538617638</v>
      </c>
      <c r="AR11" s="16">
        <v>0.26063618685862</v>
      </c>
      <c r="AS11" s="16">
        <v>0.12949540953139399</v>
      </c>
      <c r="AT11" s="16"/>
      <c r="AU11" s="16">
        <v>0.186847516623283</v>
      </c>
      <c r="AV11" s="16">
        <v>0.19542370794771499</v>
      </c>
      <c r="AW11" s="16"/>
      <c r="AX11" s="16">
        <v>0.19814976012541999</v>
      </c>
      <c r="AY11" s="16">
        <v>0.15069011810196201</v>
      </c>
      <c r="AZ11" s="16"/>
      <c r="BA11" s="16">
        <v>0.181920173009743</v>
      </c>
      <c r="BB11" s="16">
        <v>0.26588282040883299</v>
      </c>
      <c r="BC11" s="16"/>
      <c r="BD11" s="16">
        <v>0.225718888557147</v>
      </c>
      <c r="BE11" s="16">
        <v>0.14699586801067899</v>
      </c>
    </row>
    <row r="12" spans="2:57" x14ac:dyDescent="0.35">
      <c r="B12" s="19" t="s">
        <v>817</v>
      </c>
      <c r="C12" s="16">
        <v>0.287626603543994</v>
      </c>
      <c r="D12" s="16">
        <v>0.25753070966844299</v>
      </c>
      <c r="E12" s="16">
        <v>0.31533922264090702</v>
      </c>
      <c r="F12" s="16"/>
      <c r="G12" s="16">
        <v>0.25464011196838898</v>
      </c>
      <c r="H12" s="16">
        <v>0.19642443461103101</v>
      </c>
      <c r="I12" s="16">
        <v>0.295115497685288</v>
      </c>
      <c r="J12" s="16">
        <v>0.30835991077918101</v>
      </c>
      <c r="K12" s="16">
        <v>0.30280531929486998</v>
      </c>
      <c r="L12" s="16">
        <v>0.35026030551493598</v>
      </c>
      <c r="M12" s="16"/>
      <c r="N12" s="16">
        <v>0.29539996554915399</v>
      </c>
      <c r="O12" s="16">
        <v>0.33837074579561399</v>
      </c>
      <c r="P12" s="16">
        <v>0.29402611418385199</v>
      </c>
      <c r="Q12" s="16">
        <v>0.227597641442014</v>
      </c>
      <c r="R12" s="16"/>
      <c r="S12" s="16">
        <v>0.32138559957828799</v>
      </c>
      <c r="T12" s="16">
        <v>0.238448297827244</v>
      </c>
      <c r="U12" s="16"/>
      <c r="V12" s="16">
        <v>0.25728310566205698</v>
      </c>
      <c r="W12" s="16">
        <v>0.27399519086841501</v>
      </c>
      <c r="X12" s="16">
        <v>0.33346032464694098</v>
      </c>
      <c r="Y12" s="16">
        <v>0.26626964382309498</v>
      </c>
      <c r="Z12" s="16"/>
      <c r="AA12" s="16">
        <v>0.25513169250090501</v>
      </c>
      <c r="AB12" s="16">
        <v>0.31216602453944098</v>
      </c>
      <c r="AC12" s="16">
        <v>0.350750349281852</v>
      </c>
      <c r="AD12" s="16">
        <v>0.30901875005269802</v>
      </c>
      <c r="AE12" s="16">
        <v>0.28763085845741498</v>
      </c>
      <c r="AF12" s="16">
        <v>0.20633354919618299</v>
      </c>
      <c r="AG12" s="16"/>
      <c r="AH12" s="16">
        <v>0.30228225381121099</v>
      </c>
      <c r="AI12" s="16">
        <v>0.29636596526055398</v>
      </c>
      <c r="AJ12" s="16"/>
      <c r="AK12" s="16">
        <v>0.278702195345508</v>
      </c>
      <c r="AL12" s="16">
        <v>0.29140651501526499</v>
      </c>
      <c r="AM12" s="16"/>
      <c r="AN12" s="16">
        <v>0.29996006687525401</v>
      </c>
      <c r="AO12" s="16">
        <v>0.28788135671089699</v>
      </c>
      <c r="AP12" s="16"/>
      <c r="AQ12" s="16">
        <v>0.39573984013130997</v>
      </c>
      <c r="AR12" s="16">
        <v>0.284500163208524</v>
      </c>
      <c r="AS12" s="16">
        <v>0.23711261949260201</v>
      </c>
      <c r="AT12" s="16"/>
      <c r="AU12" s="16">
        <v>0.29173676477878202</v>
      </c>
      <c r="AV12" s="16">
        <v>0.28523885354263601</v>
      </c>
      <c r="AW12" s="16"/>
      <c r="AX12" s="16">
        <v>0.29627076609821501</v>
      </c>
      <c r="AY12" s="16">
        <v>0.28471975685238099</v>
      </c>
      <c r="AZ12" s="16"/>
      <c r="BA12" s="16">
        <v>0.247851899361067</v>
      </c>
      <c r="BB12" s="16">
        <v>0.34433004701120201</v>
      </c>
      <c r="BC12" s="16"/>
      <c r="BD12" s="16">
        <v>0.29805925497063601</v>
      </c>
      <c r="BE12" s="16">
        <v>0.33075761684603</v>
      </c>
    </row>
    <row r="13" spans="2:57" x14ac:dyDescent="0.35">
      <c r="B13" s="19" t="s">
        <v>818</v>
      </c>
      <c r="C13" s="16">
        <v>0.241022579726204</v>
      </c>
      <c r="D13" s="16">
        <v>0.20549315884559799</v>
      </c>
      <c r="E13" s="16">
        <v>0.27478808275495198</v>
      </c>
      <c r="F13" s="16"/>
      <c r="G13" s="16">
        <v>0.127796145047223</v>
      </c>
      <c r="H13" s="16">
        <v>0.17033416744156299</v>
      </c>
      <c r="I13" s="16">
        <v>0.18358590231685101</v>
      </c>
      <c r="J13" s="16">
        <v>0.25012620173323702</v>
      </c>
      <c r="K13" s="16">
        <v>0.31727758662213201</v>
      </c>
      <c r="L13" s="16">
        <v>0.34366589430962402</v>
      </c>
      <c r="M13" s="16"/>
      <c r="N13" s="16">
        <v>0.244891402259965</v>
      </c>
      <c r="O13" s="16">
        <v>0.21272182722837801</v>
      </c>
      <c r="P13" s="16">
        <v>0.25778335610086101</v>
      </c>
      <c r="Q13" s="16">
        <v>0.235992007702091</v>
      </c>
      <c r="R13" s="16"/>
      <c r="S13" s="16">
        <v>0.28791345363976001</v>
      </c>
      <c r="T13" s="16">
        <v>0.16935448989764201</v>
      </c>
      <c r="U13" s="16"/>
      <c r="V13" s="16">
        <v>0.234706830814532</v>
      </c>
      <c r="W13" s="16">
        <v>0.24825508964599299</v>
      </c>
      <c r="X13" s="16">
        <v>0.242100968472727</v>
      </c>
      <c r="Y13" s="16">
        <v>0.20773989055997899</v>
      </c>
      <c r="Z13" s="16"/>
      <c r="AA13" s="16">
        <v>0.23694607798200501</v>
      </c>
      <c r="AB13" s="16">
        <v>0.30214451892355099</v>
      </c>
      <c r="AC13" s="16">
        <v>0.25596159755185999</v>
      </c>
      <c r="AD13" s="16">
        <v>0.19601163494520699</v>
      </c>
      <c r="AE13" s="16">
        <v>0.187309019295719</v>
      </c>
      <c r="AF13" s="16">
        <v>0.35796833950358198</v>
      </c>
      <c r="AG13" s="16"/>
      <c r="AH13" s="16">
        <v>0.199187113328126</v>
      </c>
      <c r="AI13" s="16">
        <v>0.30515810802084598</v>
      </c>
      <c r="AJ13" s="16"/>
      <c r="AK13" s="16">
        <v>0.21454072899858301</v>
      </c>
      <c r="AL13" s="16">
        <v>0.30515430455320902</v>
      </c>
      <c r="AM13" s="16"/>
      <c r="AN13" s="16">
        <v>0.18188327662657899</v>
      </c>
      <c r="AO13" s="16">
        <v>0.29908928126773698</v>
      </c>
      <c r="AP13" s="16"/>
      <c r="AQ13" s="16">
        <v>0.22699283830007499</v>
      </c>
      <c r="AR13" s="16">
        <v>0.23518812073776199</v>
      </c>
      <c r="AS13" s="16">
        <v>0.279086301969735</v>
      </c>
      <c r="AT13" s="16"/>
      <c r="AU13" s="16">
        <v>0.25320600087002998</v>
      </c>
      <c r="AV13" s="16">
        <v>0.23089298921822901</v>
      </c>
      <c r="AW13" s="16"/>
      <c r="AX13" s="16">
        <v>0.22478238766879699</v>
      </c>
      <c r="AY13" s="16">
        <v>0.36776532478715701</v>
      </c>
      <c r="AZ13" s="16"/>
      <c r="BA13" s="16">
        <v>0.169673682473855</v>
      </c>
      <c r="BB13" s="16">
        <v>0.204157862690793</v>
      </c>
      <c r="BC13" s="16"/>
      <c r="BD13" s="16">
        <v>0.175139262317762</v>
      </c>
      <c r="BE13" s="16">
        <v>0.29469703119557999</v>
      </c>
    </row>
    <row r="14" spans="2:57" x14ac:dyDescent="0.35">
      <c r="B14" s="19" t="s">
        <v>110</v>
      </c>
      <c r="C14" s="20">
        <v>0.111794032872072</v>
      </c>
      <c r="D14" s="20">
        <v>9.8250218260486993E-2</v>
      </c>
      <c r="E14" s="20">
        <v>0.123443417861164</v>
      </c>
      <c r="F14" s="20"/>
      <c r="G14" s="20">
        <v>0.10614083670501399</v>
      </c>
      <c r="H14" s="20">
        <v>0.16503379120536099</v>
      </c>
      <c r="I14" s="20">
        <v>7.1115251226506193E-2</v>
      </c>
      <c r="J14" s="20">
        <v>0.140259185121649</v>
      </c>
      <c r="K14" s="20">
        <v>9.8313750400130795E-2</v>
      </c>
      <c r="L14" s="20">
        <v>9.0742525437251101E-2</v>
      </c>
      <c r="M14" s="20"/>
      <c r="N14" s="20">
        <v>0.112297418201926</v>
      </c>
      <c r="O14" s="20">
        <v>9.03594666838516E-2</v>
      </c>
      <c r="P14" s="20">
        <v>0.110278781448698</v>
      </c>
      <c r="Q14" s="20">
        <v>0.13254037393682</v>
      </c>
      <c r="R14" s="20"/>
      <c r="S14" s="20">
        <v>0.100891659234531</v>
      </c>
      <c r="T14" s="20">
        <v>0.12374117491332</v>
      </c>
      <c r="U14" s="20"/>
      <c r="V14" s="20">
        <v>0.17408111587067401</v>
      </c>
      <c r="W14" s="20">
        <v>0.120838307713982</v>
      </c>
      <c r="X14" s="20">
        <v>5.0890656807862603E-2</v>
      </c>
      <c r="Y14" s="20">
        <v>9.0870110457610398E-2</v>
      </c>
      <c r="Z14" s="20"/>
      <c r="AA14" s="20">
        <v>0.17842207268899801</v>
      </c>
      <c r="AB14" s="20">
        <v>7.9154584589048296E-2</v>
      </c>
      <c r="AC14" s="20">
        <v>7.6920626312930104E-2</v>
      </c>
      <c r="AD14" s="20">
        <v>5.4251692032834899E-2</v>
      </c>
      <c r="AE14" s="20">
        <v>8.6041589340972904E-2</v>
      </c>
      <c r="AF14" s="20">
        <v>4.37444645590543E-2</v>
      </c>
      <c r="AG14" s="20"/>
      <c r="AH14" s="20">
        <v>8.0428280324616006E-2</v>
      </c>
      <c r="AI14" s="20">
        <v>8.0304308792616894E-2</v>
      </c>
      <c r="AJ14" s="20"/>
      <c r="AK14" s="20">
        <v>8.4578235257760995E-2</v>
      </c>
      <c r="AL14" s="20">
        <v>9.2739054182079297E-2</v>
      </c>
      <c r="AM14" s="20"/>
      <c r="AN14" s="20">
        <v>7.8271364258748893E-2</v>
      </c>
      <c r="AO14" s="20">
        <v>7.1765737001029395E-2</v>
      </c>
      <c r="AP14" s="20"/>
      <c r="AQ14" s="20">
        <v>6.4823128489646095E-2</v>
      </c>
      <c r="AR14" s="20">
        <v>0.117031175687368</v>
      </c>
      <c r="AS14" s="20">
        <v>7.2622625163678997E-2</v>
      </c>
      <c r="AT14" s="20"/>
      <c r="AU14" s="20">
        <v>7.6510837982455407E-2</v>
      </c>
      <c r="AV14" s="20">
        <v>0.14542974445597301</v>
      </c>
      <c r="AW14" s="20"/>
      <c r="AX14" s="20">
        <v>8.4451910965152699E-2</v>
      </c>
      <c r="AY14" s="20">
        <v>0.142469529605314</v>
      </c>
      <c r="AZ14" s="20"/>
      <c r="BA14" s="20">
        <v>6.9984609968168895E-2</v>
      </c>
      <c r="BB14" s="20">
        <v>1.2360222056549399E-2</v>
      </c>
      <c r="BC14" s="20"/>
      <c r="BD14" s="20">
        <v>4.8863906581107501E-2</v>
      </c>
      <c r="BE14" s="20">
        <v>7.6094189062475906E-2</v>
      </c>
    </row>
    <row r="15" spans="2:57" x14ac:dyDescent="0.35">
      <c r="B15" s="21"/>
    </row>
    <row r="16" spans="2:57" x14ac:dyDescent="0.35">
      <c r="B16" t="s">
        <v>874</v>
      </c>
    </row>
    <row r="17" spans="2:2" x14ac:dyDescent="0.35">
      <c r="B17" t="s">
        <v>526</v>
      </c>
    </row>
    <row r="19" spans="2:2" x14ac:dyDescent="0.35">
      <c r="B19"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1-000000000000}">
  <dimension ref="B2:BE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819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820</v>
      </c>
      <c r="C9" s="16">
        <v>0.40930310367706502</v>
      </c>
      <c r="D9" s="16">
        <v>0.49743416812743602</v>
      </c>
      <c r="E9" s="16">
        <v>0.32456970180116201</v>
      </c>
      <c r="F9" s="16"/>
      <c r="G9" s="16">
        <v>0.44980825798694102</v>
      </c>
      <c r="H9" s="16">
        <v>0.46757148081099398</v>
      </c>
      <c r="I9" s="16">
        <v>0.52580450692146896</v>
      </c>
      <c r="J9" s="16">
        <v>0.33271904485798998</v>
      </c>
      <c r="K9" s="16">
        <v>0.36698104042381402</v>
      </c>
      <c r="L9" s="16">
        <v>0.33770390106727699</v>
      </c>
      <c r="M9" s="16"/>
      <c r="N9" s="16">
        <v>0.40426800171064198</v>
      </c>
      <c r="O9" s="16">
        <v>0.38261036197214598</v>
      </c>
      <c r="P9" s="16">
        <v>0.40686942963737199</v>
      </c>
      <c r="Q9" s="16">
        <v>0.44005687795451398</v>
      </c>
      <c r="R9" s="16"/>
      <c r="S9" s="16">
        <v>0.41243632427045601</v>
      </c>
      <c r="T9" s="16">
        <v>0.40200546180198299</v>
      </c>
      <c r="U9" s="16"/>
      <c r="V9" s="16">
        <v>0.33619747902957797</v>
      </c>
      <c r="W9" s="16">
        <v>0.390169069656495</v>
      </c>
      <c r="X9" s="16">
        <v>0.47451415526110202</v>
      </c>
      <c r="Y9" s="16">
        <v>0.550796587787175</v>
      </c>
      <c r="Z9" s="16"/>
      <c r="AA9" s="16">
        <v>0.32366531704981799</v>
      </c>
      <c r="AB9" s="16">
        <v>0.41018691708690702</v>
      </c>
      <c r="AC9" s="16">
        <v>0.41789604316220902</v>
      </c>
      <c r="AD9" s="16">
        <v>0.48988076776702399</v>
      </c>
      <c r="AE9" s="16">
        <v>0.51875630258721595</v>
      </c>
      <c r="AF9" s="16">
        <v>0.58222374974586799</v>
      </c>
      <c r="AG9" s="16"/>
      <c r="AH9" s="16">
        <v>0.403873310465306</v>
      </c>
      <c r="AI9" s="16">
        <v>0.47875940903624198</v>
      </c>
      <c r="AJ9" s="16"/>
      <c r="AK9" s="16">
        <v>0.38205480239883299</v>
      </c>
      <c r="AL9" s="16">
        <v>0.44696373868313499</v>
      </c>
      <c r="AM9" s="16"/>
      <c r="AN9" s="16">
        <v>0.39840360155795801</v>
      </c>
      <c r="AO9" s="16">
        <v>0.43459533107661902</v>
      </c>
      <c r="AP9" s="16"/>
      <c r="AQ9" s="16">
        <v>0.39220510736622299</v>
      </c>
      <c r="AR9" s="16">
        <v>0.38599774642344697</v>
      </c>
      <c r="AS9" s="16">
        <v>0.51357370046114004</v>
      </c>
      <c r="AT9" s="16"/>
      <c r="AU9" s="16">
        <v>0.42231406258906801</v>
      </c>
      <c r="AV9" s="16">
        <v>0.40114064808337802</v>
      </c>
      <c r="AW9" s="16"/>
      <c r="AX9" s="16">
        <v>0.43777870896710602</v>
      </c>
      <c r="AY9" s="16">
        <v>0.32242737902116902</v>
      </c>
      <c r="AZ9" s="16"/>
      <c r="BA9" s="16">
        <v>0.51601855947771402</v>
      </c>
      <c r="BB9" s="16">
        <v>0.51287206608982605</v>
      </c>
      <c r="BC9" s="16"/>
      <c r="BD9" s="16">
        <v>0.47864745312784501</v>
      </c>
      <c r="BE9" s="16">
        <v>0.43656824883939199</v>
      </c>
    </row>
    <row r="10" spans="2:57" x14ac:dyDescent="0.35">
      <c r="B10" s="19" t="s">
        <v>821</v>
      </c>
      <c r="C10" s="16">
        <v>0.44179103575871098</v>
      </c>
      <c r="D10" s="16">
        <v>0.38474485992713597</v>
      </c>
      <c r="E10" s="16">
        <v>0.500132269870602</v>
      </c>
      <c r="F10" s="16"/>
      <c r="G10" s="16">
        <v>0.370302407201685</v>
      </c>
      <c r="H10" s="16">
        <v>0.40337949592621802</v>
      </c>
      <c r="I10" s="16">
        <v>0.37587265637716299</v>
      </c>
      <c r="J10" s="16">
        <v>0.49056082803573198</v>
      </c>
      <c r="K10" s="16">
        <v>0.46156251293218498</v>
      </c>
      <c r="L10" s="16">
        <v>0.51417744357184503</v>
      </c>
      <c r="M10" s="16"/>
      <c r="N10" s="16">
        <v>0.445338537721919</v>
      </c>
      <c r="O10" s="16">
        <v>0.45491437321473099</v>
      </c>
      <c r="P10" s="16">
        <v>0.46179142608124302</v>
      </c>
      <c r="Q10" s="16">
        <v>0.39570157881628298</v>
      </c>
      <c r="R10" s="16"/>
      <c r="S10" s="16">
        <v>0.44507961241641503</v>
      </c>
      <c r="T10" s="16">
        <v>0.44015818936595702</v>
      </c>
      <c r="U10" s="16"/>
      <c r="V10" s="16">
        <v>0.52697613235530805</v>
      </c>
      <c r="W10" s="16">
        <v>0.4550023756653</v>
      </c>
      <c r="X10" s="16">
        <v>0.37626655760352901</v>
      </c>
      <c r="Y10" s="16">
        <v>0.28344402826139198</v>
      </c>
      <c r="Z10" s="16"/>
      <c r="AA10" s="16">
        <v>0.465467303907246</v>
      </c>
      <c r="AB10" s="16">
        <v>0.48567615641175399</v>
      </c>
      <c r="AC10" s="16">
        <v>0.44865665010678002</v>
      </c>
      <c r="AD10" s="16">
        <v>0.40509108382096998</v>
      </c>
      <c r="AE10" s="16">
        <v>0.37767171201807498</v>
      </c>
      <c r="AF10" s="16">
        <v>0.30623207079027998</v>
      </c>
      <c r="AG10" s="16"/>
      <c r="AH10" s="16">
        <v>0.45499448662619402</v>
      </c>
      <c r="AI10" s="16">
        <v>0.41076997643768098</v>
      </c>
      <c r="AJ10" s="16"/>
      <c r="AK10" s="16">
        <v>0.47990103588323102</v>
      </c>
      <c r="AL10" s="16">
        <v>0.43759450943635098</v>
      </c>
      <c r="AM10" s="16"/>
      <c r="AN10" s="16">
        <v>0.46233573239776299</v>
      </c>
      <c r="AO10" s="16">
        <v>0.46322583898629699</v>
      </c>
      <c r="AP10" s="16"/>
      <c r="AQ10" s="16">
        <v>0.49480085899090098</v>
      </c>
      <c r="AR10" s="16">
        <v>0.460067612912826</v>
      </c>
      <c r="AS10" s="16">
        <v>0.37894410592616301</v>
      </c>
      <c r="AT10" s="16"/>
      <c r="AU10" s="16">
        <v>0.44319193991887201</v>
      </c>
      <c r="AV10" s="16">
        <v>0.44023886797520101</v>
      </c>
      <c r="AW10" s="16"/>
      <c r="AX10" s="16">
        <v>0.442272095521825</v>
      </c>
      <c r="AY10" s="16">
        <v>0.48695170395485599</v>
      </c>
      <c r="AZ10" s="16"/>
      <c r="BA10" s="16">
        <v>0.37525867567462101</v>
      </c>
      <c r="BB10" s="16">
        <v>0.420766066521718</v>
      </c>
      <c r="BC10" s="16"/>
      <c r="BD10" s="16">
        <v>0.43817502669601799</v>
      </c>
      <c r="BE10" s="16">
        <v>0.459001072359357</v>
      </c>
    </row>
    <row r="11" spans="2:57" x14ac:dyDescent="0.35">
      <c r="B11" s="19" t="s">
        <v>110</v>
      </c>
      <c r="C11" s="20">
        <v>0.148905860564223</v>
      </c>
      <c r="D11" s="20">
        <v>0.117820971945428</v>
      </c>
      <c r="E11" s="20">
        <v>0.17529802832823599</v>
      </c>
      <c r="F11" s="20"/>
      <c r="G11" s="20">
        <v>0.17988933481137401</v>
      </c>
      <c r="H11" s="20">
        <v>0.129049023262788</v>
      </c>
      <c r="I11" s="20">
        <v>9.8322836701368502E-2</v>
      </c>
      <c r="J11" s="20">
        <v>0.17672012710627799</v>
      </c>
      <c r="K11" s="20">
        <v>0.171456446644002</v>
      </c>
      <c r="L11" s="20">
        <v>0.14811865536087701</v>
      </c>
      <c r="M11" s="20"/>
      <c r="N11" s="20">
        <v>0.15039346056743899</v>
      </c>
      <c r="O11" s="20">
        <v>0.16247526481312299</v>
      </c>
      <c r="P11" s="20">
        <v>0.13133914428138499</v>
      </c>
      <c r="Q11" s="20">
        <v>0.16424154322920301</v>
      </c>
      <c r="R11" s="20"/>
      <c r="S11" s="20">
        <v>0.14248406331312899</v>
      </c>
      <c r="T11" s="20">
        <v>0.15783634883205999</v>
      </c>
      <c r="U11" s="20"/>
      <c r="V11" s="20">
        <v>0.13682638861511401</v>
      </c>
      <c r="W11" s="20">
        <v>0.154828554678205</v>
      </c>
      <c r="X11" s="20">
        <v>0.149219287135369</v>
      </c>
      <c r="Y11" s="20">
        <v>0.165759383951433</v>
      </c>
      <c r="Z11" s="20"/>
      <c r="AA11" s="20">
        <v>0.21086737904293701</v>
      </c>
      <c r="AB11" s="20">
        <v>0.10413692650134</v>
      </c>
      <c r="AC11" s="20">
        <v>0.13344730673101099</v>
      </c>
      <c r="AD11" s="20">
        <v>0.105028148412005</v>
      </c>
      <c r="AE11" s="20">
        <v>0.10357198539470901</v>
      </c>
      <c r="AF11" s="20">
        <v>0.11154417946385201</v>
      </c>
      <c r="AG11" s="20"/>
      <c r="AH11" s="20">
        <v>0.14113220290850001</v>
      </c>
      <c r="AI11" s="20">
        <v>0.110470614526077</v>
      </c>
      <c r="AJ11" s="20"/>
      <c r="AK11" s="20">
        <v>0.13804416171793499</v>
      </c>
      <c r="AL11" s="20">
        <v>0.115441751880513</v>
      </c>
      <c r="AM11" s="20"/>
      <c r="AN11" s="20">
        <v>0.139260666044279</v>
      </c>
      <c r="AO11" s="20">
        <v>0.10217882993708401</v>
      </c>
      <c r="AP11" s="20"/>
      <c r="AQ11" s="20">
        <v>0.112994033642876</v>
      </c>
      <c r="AR11" s="20">
        <v>0.153934640663727</v>
      </c>
      <c r="AS11" s="20">
        <v>0.10748219361269599</v>
      </c>
      <c r="AT11" s="20"/>
      <c r="AU11" s="20">
        <v>0.13449399749206001</v>
      </c>
      <c r="AV11" s="20">
        <v>0.158620483941421</v>
      </c>
      <c r="AW11" s="20"/>
      <c r="AX11" s="20">
        <v>0.119949195511069</v>
      </c>
      <c r="AY11" s="20">
        <v>0.19062091702397599</v>
      </c>
      <c r="AZ11" s="20"/>
      <c r="BA11" s="20">
        <v>0.10872276484766399</v>
      </c>
      <c r="BB11" s="20">
        <v>6.6361867388455995E-2</v>
      </c>
      <c r="BC11" s="20"/>
      <c r="BD11" s="20">
        <v>8.3177520176137498E-2</v>
      </c>
      <c r="BE11" s="20">
        <v>0.104430678801251</v>
      </c>
    </row>
    <row r="12" spans="2:57" x14ac:dyDescent="0.35">
      <c r="B12" s="21"/>
    </row>
    <row r="13" spans="2:57" x14ac:dyDescent="0.35">
      <c r="B13" t="s">
        <v>874</v>
      </c>
    </row>
    <row r="14" spans="2:57" x14ac:dyDescent="0.35">
      <c r="B14" t="s">
        <v>526</v>
      </c>
    </row>
    <row r="16" spans="2:57" x14ac:dyDescent="0.35">
      <c r="B16"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1-000000000000}">
  <dimension ref="B2:J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0" width="20.7265625" customWidth="1"/>
  </cols>
  <sheetData>
    <row r="2" spans="2:10" ht="40" customHeight="1" x14ac:dyDescent="0.35">
      <c r="D2" s="32" t="s">
        <v>935</v>
      </c>
      <c r="E2" s="27"/>
      <c r="F2" s="27"/>
      <c r="G2" s="27"/>
      <c r="H2" s="27"/>
      <c r="I2" s="27"/>
      <c r="J2" s="27"/>
    </row>
    <row r="6" spans="2:10" ht="50" customHeight="1" x14ac:dyDescent="0.35">
      <c r="B6" s="24"/>
      <c r="C6" s="24" t="s">
        <v>936</v>
      </c>
      <c r="D6" s="24" t="s">
        <v>937</v>
      </c>
      <c r="E6" s="24" t="s">
        <v>938</v>
      </c>
      <c r="F6" s="24" t="s">
        <v>939</v>
      </c>
      <c r="G6" s="24" t="s">
        <v>940</v>
      </c>
      <c r="H6" s="24" t="s">
        <v>941</v>
      </c>
      <c r="I6" s="24" t="s">
        <v>942</v>
      </c>
    </row>
    <row r="7" spans="2:10" x14ac:dyDescent="0.35">
      <c r="B7" s="19" t="s">
        <v>414</v>
      </c>
      <c r="C7" s="16">
        <v>8.34541720820835E-2</v>
      </c>
      <c r="D7" s="16">
        <v>0.103970533621873</v>
      </c>
      <c r="E7" s="16">
        <v>0.106186254569814</v>
      </c>
      <c r="F7" s="16">
        <v>0.10635665110419699</v>
      </c>
      <c r="G7" s="16">
        <v>0.17027680816027599</v>
      </c>
      <c r="H7" s="16">
        <v>0.21779566942428299</v>
      </c>
      <c r="I7" s="16">
        <v>0.28920101230129902</v>
      </c>
    </row>
    <row r="8" spans="2:10" x14ac:dyDescent="0.35">
      <c r="B8" s="19" t="s">
        <v>415</v>
      </c>
      <c r="C8" s="16">
        <v>9.7578915937219401E-2</v>
      </c>
      <c r="D8" s="16">
        <v>0.159433277746309</v>
      </c>
      <c r="E8" s="16">
        <v>0.18712606990306599</v>
      </c>
      <c r="F8" s="16">
        <v>0.22460701395260901</v>
      </c>
      <c r="G8" s="16">
        <v>0.22777024110419999</v>
      </c>
      <c r="H8" s="16">
        <v>0.249561039064604</v>
      </c>
      <c r="I8" s="16">
        <v>0.35002446722068298</v>
      </c>
    </row>
    <row r="9" spans="2:10" x14ac:dyDescent="0.35">
      <c r="B9" s="19" t="s">
        <v>416</v>
      </c>
      <c r="C9" s="16">
        <v>0.25420939283372401</v>
      </c>
      <c r="D9" s="16">
        <v>0.28157869639932898</v>
      </c>
      <c r="E9" s="16">
        <v>0.31096973656145399</v>
      </c>
      <c r="F9" s="16">
        <v>0.27208603696669997</v>
      </c>
      <c r="G9" s="16">
        <v>0.232416558070105</v>
      </c>
      <c r="H9" s="16">
        <v>0.23364268389377901</v>
      </c>
      <c r="I9" s="16">
        <v>0.17283750660518801</v>
      </c>
    </row>
    <row r="10" spans="2:10" x14ac:dyDescent="0.35">
      <c r="B10" s="19" t="s">
        <v>417</v>
      </c>
      <c r="C10" s="16">
        <v>0.19771929890043399</v>
      </c>
      <c r="D10" s="16">
        <v>0.16914846494955099</v>
      </c>
      <c r="E10" s="16">
        <v>0.14714831154579999</v>
      </c>
      <c r="F10" s="16">
        <v>0.153446388657414</v>
      </c>
      <c r="G10" s="16">
        <v>0.13149082468249901</v>
      </c>
      <c r="H10" s="16">
        <v>9.9942667639993293E-2</v>
      </c>
      <c r="I10" s="16">
        <v>4.4591306296119897E-2</v>
      </c>
    </row>
    <row r="11" spans="2:10" x14ac:dyDescent="0.35">
      <c r="B11" s="19" t="s">
        <v>418</v>
      </c>
      <c r="C11" s="16">
        <v>0.229048056886929</v>
      </c>
      <c r="D11" s="16">
        <v>0.157884224009778</v>
      </c>
      <c r="E11" s="16">
        <v>0.100226434295417</v>
      </c>
      <c r="F11" s="16">
        <v>0.123900227134726</v>
      </c>
      <c r="G11" s="16">
        <v>0.104052615263951</v>
      </c>
      <c r="H11" s="16">
        <v>7.3807399061071796E-2</v>
      </c>
      <c r="I11" s="16">
        <v>3.1849449453738299E-2</v>
      </c>
    </row>
    <row r="12" spans="2:10" x14ac:dyDescent="0.35">
      <c r="B12" s="25" t="s">
        <v>110</v>
      </c>
      <c r="C12" s="22">
        <v>0.13799016335961001</v>
      </c>
      <c r="D12" s="22">
        <v>0.12798480327316</v>
      </c>
      <c r="E12" s="22">
        <v>0.14834319312444999</v>
      </c>
      <c r="F12" s="22">
        <v>0.11960368218435399</v>
      </c>
      <c r="G12" s="22">
        <v>0.13399295271896899</v>
      </c>
      <c r="H12" s="22">
        <v>0.12525054091627</v>
      </c>
      <c r="I12" s="22">
        <v>0.11149625812297199</v>
      </c>
    </row>
    <row r="13" spans="2:10" x14ac:dyDescent="0.35">
      <c r="B13" s="25" t="s">
        <v>419</v>
      </c>
      <c r="C13" s="22">
        <v>0.18103308801930301</v>
      </c>
      <c r="D13" s="22">
        <v>0.26340381136818197</v>
      </c>
      <c r="E13" s="22">
        <v>0.29331232447287903</v>
      </c>
      <c r="F13" s="22">
        <v>0.33096366505680602</v>
      </c>
      <c r="G13" s="22">
        <v>0.39804704926447598</v>
      </c>
      <c r="H13" s="22">
        <v>0.467356708488887</v>
      </c>
      <c r="I13" s="22">
        <v>0.63922547952198105</v>
      </c>
    </row>
    <row r="14" spans="2:10" x14ac:dyDescent="0.35">
      <c r="B14" s="25" t="s">
        <v>96</v>
      </c>
      <c r="C14" s="23">
        <v>-4.3042924659693303E-2</v>
      </c>
      <c r="D14" s="23">
        <v>-0.135419008095022</v>
      </c>
      <c r="E14" s="23">
        <v>-0.14496913134842901</v>
      </c>
      <c r="F14" s="23">
        <v>-0.211359982872452</v>
      </c>
      <c r="G14" s="23">
        <v>-0.26405409654550699</v>
      </c>
      <c r="H14" s="23">
        <v>-0.34210616757261703</v>
      </c>
      <c r="I14" s="23">
        <v>-0.52772922139900902</v>
      </c>
    </row>
    <row r="15" spans="2:10" x14ac:dyDescent="0.35">
      <c r="B15" s="21"/>
      <c r="C15" s="21"/>
      <c r="D15" s="21"/>
      <c r="E15" s="21"/>
      <c r="F15" s="21"/>
      <c r="G15" s="21"/>
      <c r="H15" s="21"/>
      <c r="I15" s="21"/>
    </row>
    <row r="16" spans="2:10" x14ac:dyDescent="0.35">
      <c r="B16" t="s">
        <v>874</v>
      </c>
    </row>
    <row r="17" spans="2:2" x14ac:dyDescent="0.35">
      <c r="B17" t="s">
        <v>526</v>
      </c>
    </row>
    <row r="21" spans="2:2" x14ac:dyDescent="0.35">
      <c r="B21" s="6" t="str">
        <f>HYPERLINK("#'B- 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2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1-000000000000}">
  <dimension ref="B2:BE21"/>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822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414</v>
      </c>
      <c r="C9" s="16">
        <v>0.106186254569814</v>
      </c>
      <c r="D9" s="16">
        <v>0.15546079395307999</v>
      </c>
      <c r="E9" s="16">
        <v>6.0519925321754799E-2</v>
      </c>
      <c r="F9" s="16"/>
      <c r="G9" s="16">
        <v>0.13874572022186499</v>
      </c>
      <c r="H9" s="16">
        <v>0.20291810936261101</v>
      </c>
      <c r="I9" s="16">
        <v>0.189701657444903</v>
      </c>
      <c r="J9" s="16">
        <v>5.2109873898204602E-2</v>
      </c>
      <c r="K9" s="16">
        <v>5.2829055351852498E-2</v>
      </c>
      <c r="L9" s="16">
        <v>2.39525624926741E-2</v>
      </c>
      <c r="M9" s="16"/>
      <c r="N9" s="16">
        <v>8.5467127604681906E-2</v>
      </c>
      <c r="O9" s="16">
        <v>0.103598913204743</v>
      </c>
      <c r="P9" s="16">
        <v>0.107494882998797</v>
      </c>
      <c r="Q9" s="16">
        <v>0.121121450446874</v>
      </c>
      <c r="R9" s="16"/>
      <c r="S9" s="16">
        <v>9.7885260831455906E-2</v>
      </c>
      <c r="T9" s="16">
        <v>0.11977975150440601</v>
      </c>
      <c r="U9" s="16"/>
      <c r="V9" s="16">
        <v>0.10081369893516701</v>
      </c>
      <c r="W9" s="16">
        <v>9.14118542184085E-2</v>
      </c>
      <c r="X9" s="16">
        <v>0.11829023413626299</v>
      </c>
      <c r="Y9" s="16">
        <v>0.18189200744700601</v>
      </c>
      <c r="Z9" s="16"/>
      <c r="AA9" s="16">
        <v>8.8943645658448103E-2</v>
      </c>
      <c r="AB9" s="16">
        <v>9.0582204941215605E-2</v>
      </c>
      <c r="AC9" s="16">
        <v>0.120233934880773</v>
      </c>
      <c r="AD9" s="16">
        <v>0.11212852282859501</v>
      </c>
      <c r="AE9" s="16">
        <v>0.15748130659553</v>
      </c>
      <c r="AF9" s="16">
        <v>0.17923530373690999</v>
      </c>
      <c r="AG9" s="16"/>
      <c r="AH9" s="16">
        <v>9.9630714601717504E-2</v>
      </c>
      <c r="AI9" s="16">
        <v>0.120851493742826</v>
      </c>
      <c r="AJ9" s="16"/>
      <c r="AK9" s="16">
        <v>0.12744671669292601</v>
      </c>
      <c r="AL9" s="16">
        <v>0.118748125397993</v>
      </c>
      <c r="AM9" s="16"/>
      <c r="AN9" s="16">
        <v>0.10980835470269899</v>
      </c>
      <c r="AO9" s="16">
        <v>0.1270824097827</v>
      </c>
      <c r="AP9" s="16"/>
      <c r="AQ9" s="16">
        <v>6.8676943736234203E-2</v>
      </c>
      <c r="AR9" s="16">
        <v>9.0885813337136898E-2</v>
      </c>
      <c r="AS9" s="16">
        <v>0.165542397260349</v>
      </c>
      <c r="AT9" s="16"/>
      <c r="AU9" s="16">
        <v>0.118406725666172</v>
      </c>
      <c r="AV9" s="16">
        <v>9.3656294449984204E-2</v>
      </c>
      <c r="AW9" s="16"/>
      <c r="AX9" s="16">
        <v>0.11491622651070001</v>
      </c>
      <c r="AY9" s="16">
        <v>7.0021906718659502E-2</v>
      </c>
      <c r="AZ9" s="16"/>
      <c r="BA9" s="16">
        <v>0.167686893839426</v>
      </c>
      <c r="BB9" s="16">
        <v>0.15956811170485199</v>
      </c>
      <c r="BC9" s="16"/>
      <c r="BD9" s="16">
        <v>0.15462539509800999</v>
      </c>
      <c r="BE9" s="16">
        <v>8.3751711013937497E-2</v>
      </c>
    </row>
    <row r="10" spans="2:57" x14ac:dyDescent="0.35">
      <c r="B10" s="19" t="s">
        <v>415</v>
      </c>
      <c r="C10" s="16">
        <v>0.18712606990306599</v>
      </c>
      <c r="D10" s="16">
        <v>0.22424880258198801</v>
      </c>
      <c r="E10" s="16">
        <v>0.14857804960201601</v>
      </c>
      <c r="F10" s="16"/>
      <c r="G10" s="16">
        <v>0.20573555955999001</v>
      </c>
      <c r="H10" s="16">
        <v>0.23488848296201101</v>
      </c>
      <c r="I10" s="16">
        <v>0.17685949160252201</v>
      </c>
      <c r="J10" s="16">
        <v>0.166832249810348</v>
      </c>
      <c r="K10" s="16">
        <v>0.16718122629642801</v>
      </c>
      <c r="L10" s="16">
        <v>0.17506402232040399</v>
      </c>
      <c r="M10" s="16"/>
      <c r="N10" s="16">
        <v>0.20564750941963</v>
      </c>
      <c r="O10" s="16">
        <v>0.17275669206239599</v>
      </c>
      <c r="P10" s="16">
        <v>0.21582213272246201</v>
      </c>
      <c r="Q10" s="16">
        <v>0.14033344392219099</v>
      </c>
      <c r="R10" s="16"/>
      <c r="S10" s="16">
        <v>0.180598994710396</v>
      </c>
      <c r="T10" s="16">
        <v>0.197771278198664</v>
      </c>
      <c r="U10" s="16"/>
      <c r="V10" s="16">
        <v>0.13155925838847601</v>
      </c>
      <c r="W10" s="16">
        <v>0.193050705478922</v>
      </c>
      <c r="X10" s="16">
        <v>0.22476115140275099</v>
      </c>
      <c r="Y10" s="16">
        <v>0.199755057149683</v>
      </c>
      <c r="Z10" s="16"/>
      <c r="AA10" s="16">
        <v>0.13647418214234699</v>
      </c>
      <c r="AB10" s="16">
        <v>0.22659494059891699</v>
      </c>
      <c r="AC10" s="16">
        <v>0.127693076754539</v>
      </c>
      <c r="AD10" s="16">
        <v>0.22816052611097201</v>
      </c>
      <c r="AE10" s="16">
        <v>0.244476865090446</v>
      </c>
      <c r="AF10" s="16">
        <v>0.33567001083745102</v>
      </c>
      <c r="AG10" s="16"/>
      <c r="AH10" s="16">
        <v>0.219598511555885</v>
      </c>
      <c r="AI10" s="16">
        <v>0.192776015965134</v>
      </c>
      <c r="AJ10" s="16"/>
      <c r="AK10" s="16">
        <v>0.233727391443463</v>
      </c>
      <c r="AL10" s="16">
        <v>0.17687648526181701</v>
      </c>
      <c r="AM10" s="16"/>
      <c r="AN10" s="16">
        <v>0.23716790598622201</v>
      </c>
      <c r="AO10" s="16">
        <v>0.199011089702441</v>
      </c>
      <c r="AP10" s="16"/>
      <c r="AQ10" s="16">
        <v>0.26219469798130601</v>
      </c>
      <c r="AR10" s="16">
        <v>0.15062349806248401</v>
      </c>
      <c r="AS10" s="16">
        <v>0.21712325627538701</v>
      </c>
      <c r="AT10" s="16"/>
      <c r="AU10" s="16">
        <v>0.19630153997329899</v>
      </c>
      <c r="AV10" s="16">
        <v>0.17454706404991199</v>
      </c>
      <c r="AW10" s="16"/>
      <c r="AX10" s="16">
        <v>0.21518346607668901</v>
      </c>
      <c r="AY10" s="16">
        <v>7.0607492096908198E-2</v>
      </c>
      <c r="AZ10" s="16"/>
      <c r="BA10" s="16">
        <v>0.26742687192944398</v>
      </c>
      <c r="BB10" s="16">
        <v>0.20212059767542201</v>
      </c>
      <c r="BC10" s="16"/>
      <c r="BD10" s="16">
        <v>0.24876415781657199</v>
      </c>
      <c r="BE10" s="16">
        <v>0.19631638958851799</v>
      </c>
    </row>
    <row r="11" spans="2:57" x14ac:dyDescent="0.35">
      <c r="B11" s="19" t="s">
        <v>416</v>
      </c>
      <c r="C11" s="16">
        <v>0.31096973656145399</v>
      </c>
      <c r="D11" s="16">
        <v>0.28407335869074801</v>
      </c>
      <c r="E11" s="16">
        <v>0.339471639084795</v>
      </c>
      <c r="F11" s="16"/>
      <c r="G11" s="16">
        <v>0.31550094599440998</v>
      </c>
      <c r="H11" s="16">
        <v>0.25159479973423199</v>
      </c>
      <c r="I11" s="16">
        <v>0.27230533282672897</v>
      </c>
      <c r="J11" s="16">
        <v>0.33972313639542401</v>
      </c>
      <c r="K11" s="16">
        <v>0.320676186608572</v>
      </c>
      <c r="L11" s="16">
        <v>0.35903750076194701</v>
      </c>
      <c r="M11" s="16"/>
      <c r="N11" s="16">
        <v>0.33766681980861102</v>
      </c>
      <c r="O11" s="16">
        <v>0.33939072814650101</v>
      </c>
      <c r="P11" s="16">
        <v>0.29888738790790798</v>
      </c>
      <c r="Q11" s="16">
        <v>0.286571375814409</v>
      </c>
      <c r="R11" s="16"/>
      <c r="S11" s="16">
        <v>0.30666009554948198</v>
      </c>
      <c r="T11" s="16">
        <v>0.32058115767350498</v>
      </c>
      <c r="U11" s="16"/>
      <c r="V11" s="16">
        <v>0.26626019414455798</v>
      </c>
      <c r="W11" s="16">
        <v>0.32887676963595303</v>
      </c>
      <c r="X11" s="16">
        <v>0.33200649381972203</v>
      </c>
      <c r="Y11" s="16">
        <v>0.27112037258475502</v>
      </c>
      <c r="Z11" s="16"/>
      <c r="AA11" s="16">
        <v>0.33992303781972499</v>
      </c>
      <c r="AB11" s="16">
        <v>0.28330838550551102</v>
      </c>
      <c r="AC11" s="16">
        <v>0.37451523784875601</v>
      </c>
      <c r="AD11" s="16">
        <v>0.295688307901601</v>
      </c>
      <c r="AE11" s="16">
        <v>0.261741514297127</v>
      </c>
      <c r="AF11" s="16">
        <v>0.152980314209964</v>
      </c>
      <c r="AG11" s="16"/>
      <c r="AH11" s="16">
        <v>0.3334885747843</v>
      </c>
      <c r="AI11" s="16">
        <v>0.27050960230772497</v>
      </c>
      <c r="AJ11" s="16"/>
      <c r="AK11" s="16">
        <v>0.31916965665470898</v>
      </c>
      <c r="AL11" s="16">
        <v>0.28038773152014601</v>
      </c>
      <c r="AM11" s="16"/>
      <c r="AN11" s="16">
        <v>0.30674633453621503</v>
      </c>
      <c r="AO11" s="16">
        <v>0.29056176320972998</v>
      </c>
      <c r="AP11" s="16"/>
      <c r="AQ11" s="16">
        <v>0.31165873238039898</v>
      </c>
      <c r="AR11" s="16">
        <v>0.37987696877051302</v>
      </c>
      <c r="AS11" s="16">
        <v>0.22220210713604099</v>
      </c>
      <c r="AT11" s="16"/>
      <c r="AU11" s="16">
        <v>0.30964391435713801</v>
      </c>
      <c r="AV11" s="16">
        <v>0.31538923756853599</v>
      </c>
      <c r="AW11" s="16"/>
      <c r="AX11" s="16">
        <v>0.313795980300344</v>
      </c>
      <c r="AY11" s="16">
        <v>0.31746335756295402</v>
      </c>
      <c r="AZ11" s="16"/>
      <c r="BA11" s="16">
        <v>0.25683927518763999</v>
      </c>
      <c r="BB11" s="16">
        <v>0.29428201060616099</v>
      </c>
      <c r="BC11" s="16"/>
      <c r="BD11" s="16">
        <v>0.31221071333639899</v>
      </c>
      <c r="BE11" s="16">
        <v>0.28965637197852701</v>
      </c>
    </row>
    <row r="12" spans="2:57" x14ac:dyDescent="0.35">
      <c r="B12" s="19" t="s">
        <v>417</v>
      </c>
      <c r="C12" s="16">
        <v>0.14714831154579999</v>
      </c>
      <c r="D12" s="16">
        <v>0.13972741749335499</v>
      </c>
      <c r="E12" s="16">
        <v>0.155606677625933</v>
      </c>
      <c r="F12" s="16"/>
      <c r="G12" s="16">
        <v>0.11489848470435</v>
      </c>
      <c r="H12" s="16">
        <v>8.8360329374258501E-2</v>
      </c>
      <c r="I12" s="16">
        <v>0.19824937253473199</v>
      </c>
      <c r="J12" s="16">
        <v>0.15951021260950399</v>
      </c>
      <c r="K12" s="16">
        <v>0.16782012753757899</v>
      </c>
      <c r="L12" s="16">
        <v>0.150198187050466</v>
      </c>
      <c r="M12" s="16"/>
      <c r="N12" s="16">
        <v>0.119024797006616</v>
      </c>
      <c r="O12" s="16">
        <v>0.17272926836937699</v>
      </c>
      <c r="P12" s="16">
        <v>0.13312225816463</v>
      </c>
      <c r="Q12" s="16">
        <v>0.16746140883812999</v>
      </c>
      <c r="R12" s="16"/>
      <c r="S12" s="16">
        <v>0.14100666938511699</v>
      </c>
      <c r="T12" s="16">
        <v>0.154615386353326</v>
      </c>
      <c r="U12" s="16"/>
      <c r="V12" s="16">
        <v>0.11796566173466901</v>
      </c>
      <c r="W12" s="16">
        <v>0.191796155334954</v>
      </c>
      <c r="X12" s="16">
        <v>0.12060078857105901</v>
      </c>
      <c r="Y12" s="16">
        <v>0.113459642332781</v>
      </c>
      <c r="Z12" s="16"/>
      <c r="AA12" s="16">
        <v>0.13015988906005699</v>
      </c>
      <c r="AB12" s="16">
        <v>0.11339428524579299</v>
      </c>
      <c r="AC12" s="16">
        <v>0.16654631454673199</v>
      </c>
      <c r="AD12" s="16">
        <v>0.18021258946244201</v>
      </c>
      <c r="AE12" s="16">
        <v>0.17858258547313199</v>
      </c>
      <c r="AF12" s="16">
        <v>0.176057596082596</v>
      </c>
      <c r="AG12" s="16"/>
      <c r="AH12" s="16">
        <v>0.13786648113594399</v>
      </c>
      <c r="AI12" s="16">
        <v>0.17560310861547801</v>
      </c>
      <c r="AJ12" s="16"/>
      <c r="AK12" s="16">
        <v>0.125150015062227</v>
      </c>
      <c r="AL12" s="16">
        <v>0.15994588099266899</v>
      </c>
      <c r="AM12" s="16"/>
      <c r="AN12" s="16">
        <v>0.15393740598552499</v>
      </c>
      <c r="AO12" s="16">
        <v>0.14811468393843999</v>
      </c>
      <c r="AP12" s="16"/>
      <c r="AQ12" s="16">
        <v>0.145570105317611</v>
      </c>
      <c r="AR12" s="16">
        <v>0.132218938672369</v>
      </c>
      <c r="AS12" s="16">
        <v>0.18300406483786699</v>
      </c>
      <c r="AT12" s="16"/>
      <c r="AU12" s="16">
        <v>0.14580318297949901</v>
      </c>
      <c r="AV12" s="16">
        <v>0.15130374924298601</v>
      </c>
      <c r="AW12" s="16"/>
      <c r="AX12" s="16">
        <v>0.14200596140070301</v>
      </c>
      <c r="AY12" s="16">
        <v>0.17361871454184499</v>
      </c>
      <c r="AZ12" s="16"/>
      <c r="BA12" s="16">
        <v>0.142644756158298</v>
      </c>
      <c r="BB12" s="16">
        <v>0.24944271746176999</v>
      </c>
      <c r="BC12" s="16"/>
      <c r="BD12" s="16">
        <v>0.134106447140835</v>
      </c>
      <c r="BE12" s="16">
        <v>0.195904168410968</v>
      </c>
    </row>
    <row r="13" spans="2:57" x14ac:dyDescent="0.35">
      <c r="B13" s="19" t="s">
        <v>418</v>
      </c>
      <c r="C13" s="16">
        <v>0.100226434295417</v>
      </c>
      <c r="D13" s="16">
        <v>9.5220345258908906E-2</v>
      </c>
      <c r="E13" s="16">
        <v>0.105941708845223</v>
      </c>
      <c r="F13" s="16"/>
      <c r="G13" s="16">
        <v>7.1096860586958105E-2</v>
      </c>
      <c r="H13" s="16">
        <v>6.8739894064075699E-2</v>
      </c>
      <c r="I13" s="16">
        <v>9.7655303294840803E-2</v>
      </c>
      <c r="J13" s="16">
        <v>0.13983705855504899</v>
      </c>
      <c r="K13" s="16">
        <v>0.111491510982732</v>
      </c>
      <c r="L13" s="16">
        <v>0.106821339544123</v>
      </c>
      <c r="M13" s="16"/>
      <c r="N13" s="16">
        <v>0.11348903214562001</v>
      </c>
      <c r="O13" s="16">
        <v>6.2011624959682897E-2</v>
      </c>
      <c r="P13" s="16">
        <v>9.0850877861924806E-2</v>
      </c>
      <c r="Q13" s="16">
        <v>0.13911207142406701</v>
      </c>
      <c r="R13" s="16"/>
      <c r="S13" s="16">
        <v>0.115953164417934</v>
      </c>
      <c r="T13" s="16">
        <v>7.7481646111401306E-2</v>
      </c>
      <c r="U13" s="16"/>
      <c r="V13" s="16">
        <v>0.12755472610723201</v>
      </c>
      <c r="W13" s="16">
        <v>8.1752497544000893E-2</v>
      </c>
      <c r="X13" s="16">
        <v>0.104128426400824</v>
      </c>
      <c r="Y13" s="16">
        <v>7.4238878578168396E-2</v>
      </c>
      <c r="Z13" s="16"/>
      <c r="AA13" s="16">
        <v>0.109354930862435</v>
      </c>
      <c r="AB13" s="16">
        <v>0.141922932517699</v>
      </c>
      <c r="AC13" s="16">
        <v>6.6951936994540204E-2</v>
      </c>
      <c r="AD13" s="16">
        <v>7.6995267709852794E-2</v>
      </c>
      <c r="AE13" s="16">
        <v>7.1840590724681699E-2</v>
      </c>
      <c r="AF13" s="16">
        <v>9.1756191861506006E-2</v>
      </c>
      <c r="AG13" s="16"/>
      <c r="AH13" s="16">
        <v>8.3995280419103799E-2</v>
      </c>
      <c r="AI13" s="16">
        <v>0.150887338401165</v>
      </c>
      <c r="AJ13" s="16"/>
      <c r="AK13" s="16">
        <v>8.2563529238827399E-2</v>
      </c>
      <c r="AL13" s="16">
        <v>0.131277625760751</v>
      </c>
      <c r="AM13" s="16"/>
      <c r="AN13" s="16">
        <v>6.9375840232223596E-2</v>
      </c>
      <c r="AO13" s="16">
        <v>0.133942288102949</v>
      </c>
      <c r="AP13" s="16"/>
      <c r="AQ13" s="16">
        <v>8.2203476888174906E-2</v>
      </c>
      <c r="AR13" s="16">
        <v>0.100100434208429</v>
      </c>
      <c r="AS13" s="16">
        <v>0.132864428767582</v>
      </c>
      <c r="AT13" s="16"/>
      <c r="AU13" s="16">
        <v>0.110718776074591</v>
      </c>
      <c r="AV13" s="16">
        <v>8.9626660191967605E-2</v>
      </c>
      <c r="AW13" s="16"/>
      <c r="AX13" s="16">
        <v>9.8648814117164599E-2</v>
      </c>
      <c r="AY13" s="16">
        <v>0.11223962757657199</v>
      </c>
      <c r="AZ13" s="16"/>
      <c r="BA13" s="16">
        <v>8.0561577982076804E-2</v>
      </c>
      <c r="BB13" s="16">
        <v>4.9837409278261698E-2</v>
      </c>
      <c r="BC13" s="16"/>
      <c r="BD13" s="16">
        <v>7.0590873840838606E-2</v>
      </c>
      <c r="BE13" s="16">
        <v>0.12492201158684201</v>
      </c>
    </row>
    <row r="14" spans="2:57" x14ac:dyDescent="0.35">
      <c r="B14" s="19" t="s">
        <v>110</v>
      </c>
      <c r="C14" s="22">
        <v>0.14834319312444999</v>
      </c>
      <c r="D14" s="22">
        <v>0.10126928202192</v>
      </c>
      <c r="E14" s="22">
        <v>0.18988199952027901</v>
      </c>
      <c r="F14" s="22"/>
      <c r="G14" s="22">
        <v>0.15402242893242801</v>
      </c>
      <c r="H14" s="22">
        <v>0.153498384502811</v>
      </c>
      <c r="I14" s="22">
        <v>6.5228842296273098E-2</v>
      </c>
      <c r="J14" s="22">
        <v>0.141987468731471</v>
      </c>
      <c r="K14" s="22">
        <v>0.180001893222836</v>
      </c>
      <c r="L14" s="22">
        <v>0.18492638783038601</v>
      </c>
      <c r="M14" s="22"/>
      <c r="N14" s="22">
        <v>0.138704714014842</v>
      </c>
      <c r="O14" s="22">
        <v>0.149512773257301</v>
      </c>
      <c r="P14" s="22">
        <v>0.15382246034427899</v>
      </c>
      <c r="Q14" s="22">
        <v>0.14540024955433001</v>
      </c>
      <c r="R14" s="22"/>
      <c r="S14" s="22">
        <v>0.15789581510561501</v>
      </c>
      <c r="T14" s="22">
        <v>0.129770780158699</v>
      </c>
      <c r="U14" s="22"/>
      <c r="V14" s="22">
        <v>0.25584646068989803</v>
      </c>
      <c r="W14" s="22">
        <v>0.113112017787761</v>
      </c>
      <c r="X14" s="22">
        <v>0.100212905669381</v>
      </c>
      <c r="Y14" s="22">
        <v>0.15953404190760601</v>
      </c>
      <c r="Z14" s="22"/>
      <c r="AA14" s="22">
        <v>0.19514431445698799</v>
      </c>
      <c r="AB14" s="22">
        <v>0.14419725119086399</v>
      </c>
      <c r="AC14" s="22">
        <v>0.14405949897466</v>
      </c>
      <c r="AD14" s="22">
        <v>0.106814785986538</v>
      </c>
      <c r="AE14" s="22">
        <v>8.5877137819082794E-2</v>
      </c>
      <c r="AF14" s="22">
        <v>6.4300583271571607E-2</v>
      </c>
      <c r="AG14" s="22"/>
      <c r="AH14" s="22">
        <v>0.12542043750304999</v>
      </c>
      <c r="AI14" s="22">
        <v>8.9372440967672107E-2</v>
      </c>
      <c r="AJ14" s="22"/>
      <c r="AK14" s="22">
        <v>0.111942690907848</v>
      </c>
      <c r="AL14" s="22">
        <v>0.13276415106662501</v>
      </c>
      <c r="AM14" s="22"/>
      <c r="AN14" s="22">
        <v>0.122964158557115</v>
      </c>
      <c r="AO14" s="22">
        <v>0.10128776526374</v>
      </c>
      <c r="AP14" s="22"/>
      <c r="AQ14" s="22">
        <v>0.12969604369627399</v>
      </c>
      <c r="AR14" s="22">
        <v>0.14629434694906901</v>
      </c>
      <c r="AS14" s="22">
        <v>7.9263745722773296E-2</v>
      </c>
      <c r="AT14" s="22"/>
      <c r="AU14" s="22">
        <v>0.119125860949301</v>
      </c>
      <c r="AV14" s="22">
        <v>0.175476994496615</v>
      </c>
      <c r="AW14" s="22"/>
      <c r="AX14" s="22">
        <v>0.1154495515944</v>
      </c>
      <c r="AY14" s="22">
        <v>0.25604890150305998</v>
      </c>
      <c r="AZ14" s="22"/>
      <c r="BA14" s="22">
        <v>8.4840624903114698E-2</v>
      </c>
      <c r="BB14" s="22">
        <v>4.4749153273532599E-2</v>
      </c>
      <c r="BC14" s="22"/>
      <c r="BD14" s="22">
        <v>7.9702412767345202E-2</v>
      </c>
      <c r="BE14" s="22">
        <v>0.109449347421207</v>
      </c>
    </row>
    <row r="15" spans="2:57" x14ac:dyDescent="0.35">
      <c r="B15" s="19" t="s">
        <v>419</v>
      </c>
      <c r="C15" s="22">
        <v>0.29331232447287903</v>
      </c>
      <c r="D15" s="22">
        <v>0.37970959653506797</v>
      </c>
      <c r="E15" s="22">
        <v>0.209097974923771</v>
      </c>
      <c r="F15" s="22"/>
      <c r="G15" s="22">
        <v>0.344481279781854</v>
      </c>
      <c r="H15" s="22">
        <v>0.43780659232462299</v>
      </c>
      <c r="I15" s="22">
        <v>0.36656114904742398</v>
      </c>
      <c r="J15" s="22">
        <v>0.21894212370855201</v>
      </c>
      <c r="K15" s="22">
        <v>0.22001028164828099</v>
      </c>
      <c r="L15" s="22">
        <v>0.19901658481307799</v>
      </c>
      <c r="M15" s="22"/>
      <c r="N15" s="22">
        <v>0.29111463702431201</v>
      </c>
      <c r="O15" s="22">
        <v>0.27635560526713898</v>
      </c>
      <c r="P15" s="22">
        <v>0.32331701572125898</v>
      </c>
      <c r="Q15" s="22">
        <v>0.26145489436906499</v>
      </c>
      <c r="R15" s="22"/>
      <c r="S15" s="22">
        <v>0.27848425554185202</v>
      </c>
      <c r="T15" s="22">
        <v>0.31755102970306898</v>
      </c>
      <c r="U15" s="22"/>
      <c r="V15" s="22">
        <v>0.23237295732364299</v>
      </c>
      <c r="W15" s="22">
        <v>0.28446255969733097</v>
      </c>
      <c r="X15" s="22">
        <v>0.34305138553901399</v>
      </c>
      <c r="Y15" s="22">
        <v>0.38164706459669001</v>
      </c>
      <c r="Z15" s="22"/>
      <c r="AA15" s="22">
        <v>0.225417827800795</v>
      </c>
      <c r="AB15" s="22">
        <v>0.31717714554013199</v>
      </c>
      <c r="AC15" s="22">
        <v>0.247927011635312</v>
      </c>
      <c r="AD15" s="22">
        <v>0.34028904893956702</v>
      </c>
      <c r="AE15" s="22">
        <v>0.40195817168597697</v>
      </c>
      <c r="AF15" s="22">
        <v>0.51490531457436195</v>
      </c>
      <c r="AG15" s="22"/>
      <c r="AH15" s="22">
        <v>0.31922922615760302</v>
      </c>
      <c r="AI15" s="22">
        <v>0.31362750970795999</v>
      </c>
      <c r="AJ15" s="22"/>
      <c r="AK15" s="22">
        <v>0.361174108136389</v>
      </c>
      <c r="AL15" s="22">
        <v>0.29562461065980999</v>
      </c>
      <c r="AM15" s="22"/>
      <c r="AN15" s="22">
        <v>0.34697626068892101</v>
      </c>
      <c r="AO15" s="22">
        <v>0.32609349948514099</v>
      </c>
      <c r="AP15" s="22"/>
      <c r="AQ15" s="22">
        <v>0.33087164171754102</v>
      </c>
      <c r="AR15" s="22">
        <v>0.24150931139962001</v>
      </c>
      <c r="AS15" s="22">
        <v>0.38266565353573601</v>
      </c>
      <c r="AT15" s="22"/>
      <c r="AU15" s="22">
        <v>0.31470826563947102</v>
      </c>
      <c r="AV15" s="22">
        <v>0.26820335849989602</v>
      </c>
      <c r="AW15" s="22"/>
      <c r="AX15" s="22">
        <v>0.33009969258738803</v>
      </c>
      <c r="AY15" s="22">
        <v>0.14062939881556799</v>
      </c>
      <c r="AZ15" s="22"/>
      <c r="BA15" s="22">
        <v>0.43511376576887001</v>
      </c>
      <c r="BB15" s="22">
        <v>0.36168870938027498</v>
      </c>
      <c r="BC15" s="22"/>
      <c r="BD15" s="22">
        <v>0.40338955291458201</v>
      </c>
      <c r="BE15" s="22">
        <v>0.28006810060245602</v>
      </c>
    </row>
    <row r="16" spans="2:57" x14ac:dyDescent="0.35">
      <c r="B16" s="19" t="s">
        <v>96</v>
      </c>
      <c r="C16" s="23">
        <v>-0.14496913134842901</v>
      </c>
      <c r="D16" s="23">
        <v>-0.27844031451314799</v>
      </c>
      <c r="E16" s="23">
        <v>-1.9215975403492101E-2</v>
      </c>
      <c r="F16" s="23"/>
      <c r="G16" s="23">
        <v>-0.19045885084942701</v>
      </c>
      <c r="H16" s="23">
        <v>-0.28430820782181199</v>
      </c>
      <c r="I16" s="23">
        <v>-0.30133230675115102</v>
      </c>
      <c r="J16" s="23">
        <v>-7.6954654977081094E-2</v>
      </c>
      <c r="K16" s="23">
        <v>-4.0008388425444602E-2</v>
      </c>
      <c r="L16" s="23">
        <v>-1.40901969826918E-2</v>
      </c>
      <c r="M16" s="23"/>
      <c r="N16" s="23">
        <v>-0.15240992300947001</v>
      </c>
      <c r="O16" s="23">
        <v>-0.12684283200983801</v>
      </c>
      <c r="P16" s="23">
        <v>-0.16949455537697999</v>
      </c>
      <c r="Q16" s="23">
        <v>-0.116054644814735</v>
      </c>
      <c r="R16" s="23"/>
      <c r="S16" s="23">
        <v>-0.120588440436237</v>
      </c>
      <c r="T16" s="23">
        <v>-0.18778024954437</v>
      </c>
      <c r="U16" s="23"/>
      <c r="V16" s="23">
        <v>2.3473503366255501E-2</v>
      </c>
      <c r="W16" s="23">
        <v>-0.171350541909569</v>
      </c>
      <c r="X16" s="23">
        <v>-0.242838479869633</v>
      </c>
      <c r="Y16" s="23">
        <v>-0.22211302268908301</v>
      </c>
      <c r="Z16" s="23"/>
      <c r="AA16" s="23">
        <v>-3.0273513343807099E-2</v>
      </c>
      <c r="AB16" s="23">
        <v>-0.172979894349268</v>
      </c>
      <c r="AC16" s="23">
        <v>-0.103867512660652</v>
      </c>
      <c r="AD16" s="23">
        <v>-0.233474262953029</v>
      </c>
      <c r="AE16" s="23">
        <v>-0.31608103386689401</v>
      </c>
      <c r="AF16" s="23">
        <v>-0.45060473130279</v>
      </c>
      <c r="AG16" s="23"/>
      <c r="AH16" s="23">
        <v>-0.193808788654553</v>
      </c>
      <c r="AI16" s="23">
        <v>-0.224255068740288</v>
      </c>
      <c r="AJ16" s="23"/>
      <c r="AK16" s="23">
        <v>-0.249231417228541</v>
      </c>
      <c r="AL16" s="23">
        <v>-0.16286045959318499</v>
      </c>
      <c r="AM16" s="23"/>
      <c r="AN16" s="23">
        <v>-0.224012102131806</v>
      </c>
      <c r="AO16" s="23">
        <v>-0.22480573422140099</v>
      </c>
      <c r="AP16" s="23"/>
      <c r="AQ16" s="23">
        <v>-0.201175598021267</v>
      </c>
      <c r="AR16" s="23">
        <v>-9.52149644505519E-2</v>
      </c>
      <c r="AS16" s="23">
        <v>-0.303401907812963</v>
      </c>
      <c r="AT16" s="23"/>
      <c r="AU16" s="23">
        <v>-0.19558240469016899</v>
      </c>
      <c r="AV16" s="23">
        <v>-9.2726364003281006E-2</v>
      </c>
      <c r="AW16" s="23"/>
      <c r="AX16" s="23">
        <v>-0.21465014099298799</v>
      </c>
      <c r="AY16" s="23">
        <v>0.115419502687493</v>
      </c>
      <c r="AZ16" s="23"/>
      <c r="BA16" s="23">
        <v>-0.35027314086575501</v>
      </c>
      <c r="BB16" s="23">
        <v>-0.31693955610674202</v>
      </c>
      <c r="BC16" s="23"/>
      <c r="BD16" s="23">
        <v>-0.32368714014723698</v>
      </c>
      <c r="BE16" s="23">
        <v>-0.170618753181248</v>
      </c>
    </row>
    <row r="17" spans="2:2" x14ac:dyDescent="0.35">
      <c r="B17" s="21"/>
    </row>
    <row r="18" spans="2:2" x14ac:dyDescent="0.35">
      <c r="B18" t="s">
        <v>874</v>
      </c>
    </row>
    <row r="19" spans="2:2" x14ac:dyDescent="0.35">
      <c r="B19" t="s">
        <v>526</v>
      </c>
    </row>
    <row r="21" spans="2:2" x14ac:dyDescent="0.35">
      <c r="B21"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1-000000000000}">
  <dimension ref="B2:BE21"/>
  <sheetViews>
    <sheetView showGridLines="0" topLeftCell="A8"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823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414</v>
      </c>
      <c r="C9" s="16">
        <v>0.10635665110419699</v>
      </c>
      <c r="D9" s="16">
        <v>0.14576395517875501</v>
      </c>
      <c r="E9" s="16">
        <v>6.8456084315040702E-2</v>
      </c>
      <c r="F9" s="16"/>
      <c r="G9" s="16">
        <v>0.15925301228004199</v>
      </c>
      <c r="H9" s="16">
        <v>0.19263976964517299</v>
      </c>
      <c r="I9" s="16">
        <v>0.12944403529578499</v>
      </c>
      <c r="J9" s="16">
        <v>3.5750306679177599E-2</v>
      </c>
      <c r="K9" s="16">
        <v>8.3719997361278706E-2</v>
      </c>
      <c r="L9" s="16">
        <v>5.6257761699862997E-2</v>
      </c>
      <c r="M9" s="16"/>
      <c r="N9" s="16">
        <v>6.4107254771523403E-2</v>
      </c>
      <c r="O9" s="16">
        <v>8.9737389830296804E-2</v>
      </c>
      <c r="P9" s="16">
        <v>0.11752303154791301</v>
      </c>
      <c r="Q9" s="16">
        <v>0.133042702559479</v>
      </c>
      <c r="R9" s="16"/>
      <c r="S9" s="16">
        <v>9.3278916553142605E-2</v>
      </c>
      <c r="T9" s="16">
        <v>0.12716411644869699</v>
      </c>
      <c r="U9" s="16"/>
      <c r="V9" s="16">
        <v>0.12562816566846299</v>
      </c>
      <c r="W9" s="16">
        <v>9.15750035301688E-2</v>
      </c>
      <c r="X9" s="16">
        <v>9.8080900152488701E-2</v>
      </c>
      <c r="Y9" s="16">
        <v>0.17920159524689799</v>
      </c>
      <c r="Z9" s="16"/>
      <c r="AA9" s="16">
        <v>9.9414136475671697E-2</v>
      </c>
      <c r="AB9" s="16">
        <v>7.8439721885994698E-2</v>
      </c>
      <c r="AC9" s="16">
        <v>0.11969355269561301</v>
      </c>
      <c r="AD9" s="16">
        <v>0.11460681780566601</v>
      </c>
      <c r="AE9" s="16">
        <v>0.13644924071926401</v>
      </c>
      <c r="AF9" s="16">
        <v>0.169221415109606</v>
      </c>
      <c r="AG9" s="16"/>
      <c r="AH9" s="16">
        <v>0.123258314400397</v>
      </c>
      <c r="AI9" s="16">
        <v>0.10571478494296099</v>
      </c>
      <c r="AJ9" s="16"/>
      <c r="AK9" s="16">
        <v>0.13311113102626901</v>
      </c>
      <c r="AL9" s="16">
        <v>0.11710372319295501</v>
      </c>
      <c r="AM9" s="16"/>
      <c r="AN9" s="16">
        <v>0.13315214912291401</v>
      </c>
      <c r="AO9" s="16">
        <v>0.104390797391612</v>
      </c>
      <c r="AP9" s="16"/>
      <c r="AQ9" s="16">
        <v>0.10748591193231</v>
      </c>
      <c r="AR9" s="16">
        <v>8.5430474188532196E-2</v>
      </c>
      <c r="AS9" s="16">
        <v>0.14186823020960401</v>
      </c>
      <c r="AT9" s="16"/>
      <c r="AU9" s="16">
        <v>0.111768348703864</v>
      </c>
      <c r="AV9" s="16">
        <v>0.101844964075922</v>
      </c>
      <c r="AW9" s="16"/>
      <c r="AX9" s="16">
        <v>0.114068265164692</v>
      </c>
      <c r="AY9" s="16">
        <v>8.4869392128676405E-2</v>
      </c>
      <c r="AZ9" s="16"/>
      <c r="BA9" s="16">
        <v>0.14626999542868899</v>
      </c>
      <c r="BB9" s="16">
        <v>0.14974887364213099</v>
      </c>
      <c r="BC9" s="16"/>
      <c r="BD9" s="16">
        <v>0.14731657803704701</v>
      </c>
      <c r="BE9" s="16">
        <v>0.102422403786307</v>
      </c>
    </row>
    <row r="10" spans="2:57" x14ac:dyDescent="0.35">
      <c r="B10" s="19" t="s">
        <v>415</v>
      </c>
      <c r="C10" s="16">
        <v>0.22460701395260901</v>
      </c>
      <c r="D10" s="16">
        <v>0.26102198374205299</v>
      </c>
      <c r="E10" s="16">
        <v>0.18995385133856801</v>
      </c>
      <c r="F10" s="16"/>
      <c r="G10" s="16">
        <v>0.29070624173249898</v>
      </c>
      <c r="H10" s="16">
        <v>0.24665258432119799</v>
      </c>
      <c r="I10" s="16">
        <v>0.29221926179945601</v>
      </c>
      <c r="J10" s="16">
        <v>0.14583288981892301</v>
      </c>
      <c r="K10" s="16">
        <v>0.154414883568843</v>
      </c>
      <c r="L10" s="16">
        <v>0.23029926305845899</v>
      </c>
      <c r="M10" s="16"/>
      <c r="N10" s="16">
        <v>0.26866706795689699</v>
      </c>
      <c r="O10" s="16">
        <v>0.20321567753657299</v>
      </c>
      <c r="P10" s="16">
        <v>0.225201236417199</v>
      </c>
      <c r="Q10" s="16">
        <v>0.210848896997858</v>
      </c>
      <c r="R10" s="16"/>
      <c r="S10" s="16">
        <v>0.24199573124899701</v>
      </c>
      <c r="T10" s="16">
        <v>0.20059453067661201</v>
      </c>
      <c r="U10" s="16"/>
      <c r="V10" s="16">
        <v>0.15461729842927199</v>
      </c>
      <c r="W10" s="16">
        <v>0.23252115525483899</v>
      </c>
      <c r="X10" s="16">
        <v>0.28046157416544698</v>
      </c>
      <c r="Y10" s="16">
        <v>0.178368711934042</v>
      </c>
      <c r="Z10" s="16"/>
      <c r="AA10" s="16">
        <v>0.189539197033605</v>
      </c>
      <c r="AB10" s="16">
        <v>0.21479548038257501</v>
      </c>
      <c r="AC10" s="16">
        <v>0.23446328004549999</v>
      </c>
      <c r="AD10" s="16">
        <v>0.25138410579347098</v>
      </c>
      <c r="AE10" s="16">
        <v>0.33073601157875698</v>
      </c>
      <c r="AF10" s="16">
        <v>0.197734618868211</v>
      </c>
      <c r="AG10" s="16"/>
      <c r="AH10" s="16">
        <v>0.23702964342452901</v>
      </c>
      <c r="AI10" s="16">
        <v>0.24187450241418201</v>
      </c>
      <c r="AJ10" s="16"/>
      <c r="AK10" s="16">
        <v>0.24149582466195399</v>
      </c>
      <c r="AL10" s="16">
        <v>0.21314579302316899</v>
      </c>
      <c r="AM10" s="16"/>
      <c r="AN10" s="16">
        <v>0.25394088177704799</v>
      </c>
      <c r="AO10" s="16">
        <v>0.24325711155965399</v>
      </c>
      <c r="AP10" s="16"/>
      <c r="AQ10" s="16">
        <v>0.23349700525120701</v>
      </c>
      <c r="AR10" s="16">
        <v>0.198149609319657</v>
      </c>
      <c r="AS10" s="16">
        <v>0.28352127008289502</v>
      </c>
      <c r="AT10" s="16"/>
      <c r="AU10" s="16">
        <v>0.24516886790484399</v>
      </c>
      <c r="AV10" s="16">
        <v>0.199279061491202</v>
      </c>
      <c r="AW10" s="16"/>
      <c r="AX10" s="16">
        <v>0.244212026573878</v>
      </c>
      <c r="AY10" s="16">
        <v>0.163038280462379</v>
      </c>
      <c r="AZ10" s="16"/>
      <c r="BA10" s="16">
        <v>0.30362844674103201</v>
      </c>
      <c r="BB10" s="16">
        <v>0.28699992485095399</v>
      </c>
      <c r="BC10" s="16"/>
      <c r="BD10" s="16">
        <v>0.261039355382784</v>
      </c>
      <c r="BE10" s="16">
        <v>0.241697334831354</v>
      </c>
    </row>
    <row r="11" spans="2:57" x14ac:dyDescent="0.35">
      <c r="B11" s="19" t="s">
        <v>416</v>
      </c>
      <c r="C11" s="16">
        <v>0.27208603696669997</v>
      </c>
      <c r="D11" s="16">
        <v>0.25304070915507898</v>
      </c>
      <c r="E11" s="16">
        <v>0.290502241910084</v>
      </c>
      <c r="F11" s="16"/>
      <c r="G11" s="16">
        <v>0.276023157723853</v>
      </c>
      <c r="H11" s="16">
        <v>0.22462849281962199</v>
      </c>
      <c r="I11" s="16">
        <v>0.298431918303454</v>
      </c>
      <c r="J11" s="16">
        <v>0.257655233885631</v>
      </c>
      <c r="K11" s="16">
        <v>0.33033845924331101</v>
      </c>
      <c r="L11" s="16">
        <v>0.25442532467268802</v>
      </c>
      <c r="M11" s="16"/>
      <c r="N11" s="16">
        <v>0.30581270616605</v>
      </c>
      <c r="O11" s="16">
        <v>0.30897413823525</v>
      </c>
      <c r="P11" s="16">
        <v>0.23763734757497099</v>
      </c>
      <c r="Q11" s="16">
        <v>0.271223278491451</v>
      </c>
      <c r="R11" s="16"/>
      <c r="S11" s="16">
        <v>0.25971476059044701</v>
      </c>
      <c r="T11" s="16">
        <v>0.29020631706857197</v>
      </c>
      <c r="U11" s="16"/>
      <c r="V11" s="16">
        <v>0.27049742221086498</v>
      </c>
      <c r="W11" s="16">
        <v>0.27316515066416902</v>
      </c>
      <c r="X11" s="16">
        <v>0.29553768902618599</v>
      </c>
      <c r="Y11" s="16">
        <v>0.110381263092342</v>
      </c>
      <c r="Z11" s="16"/>
      <c r="AA11" s="16">
        <v>0.27885300675082703</v>
      </c>
      <c r="AB11" s="16">
        <v>0.30198718030008298</v>
      </c>
      <c r="AC11" s="16">
        <v>0.27348249850697798</v>
      </c>
      <c r="AD11" s="16">
        <v>0.261997130735104</v>
      </c>
      <c r="AE11" s="16">
        <v>0.21783536861115399</v>
      </c>
      <c r="AF11" s="16">
        <v>0.23647796919754999</v>
      </c>
      <c r="AG11" s="16"/>
      <c r="AH11" s="16">
        <v>0.27064971186777098</v>
      </c>
      <c r="AI11" s="16">
        <v>0.24421066418934001</v>
      </c>
      <c r="AJ11" s="16"/>
      <c r="AK11" s="16">
        <v>0.26978784934297101</v>
      </c>
      <c r="AL11" s="16">
        <v>0.26679195745914203</v>
      </c>
      <c r="AM11" s="16"/>
      <c r="AN11" s="16">
        <v>0.25588975606766801</v>
      </c>
      <c r="AO11" s="16">
        <v>0.26423722170571801</v>
      </c>
      <c r="AP11" s="16"/>
      <c r="AQ11" s="16">
        <v>0.27563819617012802</v>
      </c>
      <c r="AR11" s="16">
        <v>0.32248928991849102</v>
      </c>
      <c r="AS11" s="16">
        <v>0.198336188625065</v>
      </c>
      <c r="AT11" s="16"/>
      <c r="AU11" s="16">
        <v>0.26700320766803198</v>
      </c>
      <c r="AV11" s="16">
        <v>0.28024865654853298</v>
      </c>
      <c r="AW11" s="16"/>
      <c r="AX11" s="16">
        <v>0.25811879534933302</v>
      </c>
      <c r="AY11" s="16">
        <v>0.28513831179059301</v>
      </c>
      <c r="AZ11" s="16"/>
      <c r="BA11" s="16">
        <v>0.23802646163182101</v>
      </c>
      <c r="BB11" s="16">
        <v>0.26854649963737098</v>
      </c>
      <c r="BC11" s="16"/>
      <c r="BD11" s="16">
        <v>0.250066894406415</v>
      </c>
      <c r="BE11" s="16">
        <v>0.28341080747811598</v>
      </c>
    </row>
    <row r="12" spans="2:57" x14ac:dyDescent="0.35">
      <c r="B12" s="19" t="s">
        <v>417</v>
      </c>
      <c r="C12" s="16">
        <v>0.153446388657414</v>
      </c>
      <c r="D12" s="16">
        <v>0.14286906377251901</v>
      </c>
      <c r="E12" s="16">
        <v>0.16495699525008101</v>
      </c>
      <c r="F12" s="16"/>
      <c r="G12" s="16">
        <v>0.113200800306427</v>
      </c>
      <c r="H12" s="16">
        <v>6.3798780636901906E-2</v>
      </c>
      <c r="I12" s="16">
        <v>0.14556847880009399</v>
      </c>
      <c r="J12" s="16">
        <v>0.206962190428679</v>
      </c>
      <c r="K12" s="16">
        <v>0.20866788896893701</v>
      </c>
      <c r="L12" s="16">
        <v>0.174501803767911</v>
      </c>
      <c r="M12" s="16"/>
      <c r="N12" s="16">
        <v>0.13777460636312</v>
      </c>
      <c r="O12" s="16">
        <v>0.18327167121705401</v>
      </c>
      <c r="P12" s="16">
        <v>0.15153133676421199</v>
      </c>
      <c r="Q12" s="16">
        <v>0.14172389887088799</v>
      </c>
      <c r="R12" s="16"/>
      <c r="S12" s="16">
        <v>0.16125023516215101</v>
      </c>
      <c r="T12" s="16">
        <v>0.14211751447209001</v>
      </c>
      <c r="U12" s="16"/>
      <c r="V12" s="16">
        <v>0.113678367490623</v>
      </c>
      <c r="W12" s="16">
        <v>0.169108995196419</v>
      </c>
      <c r="X12" s="16">
        <v>0.15360023817223201</v>
      </c>
      <c r="Y12" s="16">
        <v>0.24818042547307401</v>
      </c>
      <c r="Z12" s="16"/>
      <c r="AA12" s="16">
        <v>0.11270865671633</v>
      </c>
      <c r="AB12" s="16">
        <v>0.14462518185984199</v>
      </c>
      <c r="AC12" s="16">
        <v>0.19615452789960899</v>
      </c>
      <c r="AD12" s="16">
        <v>0.201336325386472</v>
      </c>
      <c r="AE12" s="16">
        <v>0.164927707896107</v>
      </c>
      <c r="AF12" s="16">
        <v>0.219166545133577</v>
      </c>
      <c r="AG12" s="16"/>
      <c r="AH12" s="16">
        <v>0.14014493464958799</v>
      </c>
      <c r="AI12" s="16">
        <v>0.192055278634927</v>
      </c>
      <c r="AJ12" s="16"/>
      <c r="AK12" s="16">
        <v>0.129600633250331</v>
      </c>
      <c r="AL12" s="16">
        <v>0.169106115824146</v>
      </c>
      <c r="AM12" s="16"/>
      <c r="AN12" s="16">
        <v>0.14007738197440001</v>
      </c>
      <c r="AO12" s="16">
        <v>0.17114993232922801</v>
      </c>
      <c r="AP12" s="16"/>
      <c r="AQ12" s="16">
        <v>0.16744981649027901</v>
      </c>
      <c r="AR12" s="16">
        <v>0.146940799239901</v>
      </c>
      <c r="AS12" s="16">
        <v>0.16439631474913399</v>
      </c>
      <c r="AT12" s="16"/>
      <c r="AU12" s="16">
        <v>0.15218229100221001</v>
      </c>
      <c r="AV12" s="16">
        <v>0.157616518452906</v>
      </c>
      <c r="AW12" s="16"/>
      <c r="AX12" s="16">
        <v>0.167289258633704</v>
      </c>
      <c r="AY12" s="16">
        <v>0.12007773048409</v>
      </c>
      <c r="AZ12" s="16"/>
      <c r="BA12" s="16">
        <v>0.14148657347002999</v>
      </c>
      <c r="BB12" s="16">
        <v>0.20183431008146199</v>
      </c>
      <c r="BC12" s="16"/>
      <c r="BD12" s="16">
        <v>0.146672055017151</v>
      </c>
      <c r="BE12" s="16">
        <v>0.18123469117062399</v>
      </c>
    </row>
    <row r="13" spans="2:57" x14ac:dyDescent="0.35">
      <c r="B13" s="19" t="s">
        <v>418</v>
      </c>
      <c r="C13" s="16">
        <v>0.123900227134726</v>
      </c>
      <c r="D13" s="16">
        <v>0.109538574302098</v>
      </c>
      <c r="E13" s="16">
        <v>0.13871076296686199</v>
      </c>
      <c r="F13" s="16"/>
      <c r="G13" s="16">
        <v>6.5296338853917807E-2</v>
      </c>
      <c r="H13" s="16">
        <v>0.11628136880140701</v>
      </c>
      <c r="I13" s="16">
        <v>8.37081956818225E-2</v>
      </c>
      <c r="J13" s="16">
        <v>0.23127164883727</v>
      </c>
      <c r="K13" s="16">
        <v>9.9281123132857099E-2</v>
      </c>
      <c r="L13" s="16">
        <v>0.13361839000938</v>
      </c>
      <c r="M13" s="16"/>
      <c r="N13" s="16">
        <v>0.10393016871846</v>
      </c>
      <c r="O13" s="16">
        <v>8.5871363955779004E-2</v>
      </c>
      <c r="P13" s="16">
        <v>0.136462203073795</v>
      </c>
      <c r="Q13" s="16">
        <v>0.15109770832854599</v>
      </c>
      <c r="R13" s="16"/>
      <c r="S13" s="16">
        <v>0.11608429585829599</v>
      </c>
      <c r="T13" s="16">
        <v>0.13693818063161001</v>
      </c>
      <c r="U13" s="16"/>
      <c r="V13" s="16">
        <v>0.15045176198978599</v>
      </c>
      <c r="W13" s="16">
        <v>0.119164703224187</v>
      </c>
      <c r="X13" s="16">
        <v>0.100652983228736</v>
      </c>
      <c r="Y13" s="16">
        <v>0.170623138928476</v>
      </c>
      <c r="Z13" s="16"/>
      <c r="AA13" s="16">
        <v>0.14893206753390301</v>
      </c>
      <c r="AB13" s="16">
        <v>0.14090886711103301</v>
      </c>
      <c r="AC13" s="16">
        <v>6.8487126342252597E-2</v>
      </c>
      <c r="AD13" s="16">
        <v>0.107521726609608</v>
      </c>
      <c r="AE13" s="16">
        <v>7.7623303166063806E-2</v>
      </c>
      <c r="AF13" s="16">
        <v>0.133654987132002</v>
      </c>
      <c r="AG13" s="16"/>
      <c r="AH13" s="16">
        <v>0.117157805706721</v>
      </c>
      <c r="AI13" s="16">
        <v>0.14428787523164599</v>
      </c>
      <c r="AJ13" s="16"/>
      <c r="AK13" s="16">
        <v>0.12650767733728899</v>
      </c>
      <c r="AL13" s="16">
        <v>0.142518521962407</v>
      </c>
      <c r="AM13" s="16"/>
      <c r="AN13" s="16">
        <v>0.114909481444573</v>
      </c>
      <c r="AO13" s="16">
        <v>0.14736879557694399</v>
      </c>
      <c r="AP13" s="16"/>
      <c r="AQ13" s="16">
        <v>0.11244440172235</v>
      </c>
      <c r="AR13" s="16">
        <v>0.122101118190444</v>
      </c>
      <c r="AS13" s="16">
        <v>0.148790333283843</v>
      </c>
      <c r="AT13" s="16"/>
      <c r="AU13" s="16">
        <v>0.13201094847875</v>
      </c>
      <c r="AV13" s="16">
        <v>0.112752898963574</v>
      </c>
      <c r="AW13" s="16"/>
      <c r="AX13" s="16">
        <v>0.119013389788934</v>
      </c>
      <c r="AY13" s="16">
        <v>0.14098390373803399</v>
      </c>
      <c r="AZ13" s="16"/>
      <c r="BA13" s="16">
        <v>0.10419827305234999</v>
      </c>
      <c r="BB13" s="16">
        <v>8.4179590942707397E-2</v>
      </c>
      <c r="BC13" s="16"/>
      <c r="BD13" s="16">
        <v>0.115862289049897</v>
      </c>
      <c r="BE13" s="16">
        <v>0.12233598023842</v>
      </c>
    </row>
    <row r="14" spans="2:57" x14ac:dyDescent="0.35">
      <c r="B14" s="19" t="s">
        <v>110</v>
      </c>
      <c r="C14" s="22">
        <v>0.11960368218435399</v>
      </c>
      <c r="D14" s="22">
        <v>8.7765713849496302E-2</v>
      </c>
      <c r="E14" s="22">
        <v>0.14742006421936399</v>
      </c>
      <c r="F14" s="22"/>
      <c r="G14" s="22">
        <v>9.5520449103259894E-2</v>
      </c>
      <c r="H14" s="22">
        <v>0.155999003775698</v>
      </c>
      <c r="I14" s="22">
        <v>5.06281101193886E-2</v>
      </c>
      <c r="J14" s="22">
        <v>0.122527730350319</v>
      </c>
      <c r="K14" s="22">
        <v>0.123577647724773</v>
      </c>
      <c r="L14" s="22">
        <v>0.150897456791699</v>
      </c>
      <c r="M14" s="22"/>
      <c r="N14" s="22">
        <v>0.119708196023949</v>
      </c>
      <c r="O14" s="22">
        <v>0.12892975922504701</v>
      </c>
      <c r="P14" s="22">
        <v>0.13164484462191001</v>
      </c>
      <c r="Q14" s="22">
        <v>9.2063514751776904E-2</v>
      </c>
      <c r="R14" s="22"/>
      <c r="S14" s="22">
        <v>0.12767606058696701</v>
      </c>
      <c r="T14" s="22">
        <v>0.10297934070242</v>
      </c>
      <c r="U14" s="22"/>
      <c r="V14" s="22">
        <v>0.18512698421099</v>
      </c>
      <c r="W14" s="22">
        <v>0.11446499213021701</v>
      </c>
      <c r="X14" s="22">
        <v>7.1666615254909694E-2</v>
      </c>
      <c r="Y14" s="22">
        <v>0.113244865325169</v>
      </c>
      <c r="Z14" s="22"/>
      <c r="AA14" s="22">
        <v>0.17055293548966399</v>
      </c>
      <c r="AB14" s="22">
        <v>0.119243568460472</v>
      </c>
      <c r="AC14" s="22">
        <v>0.10771901451004701</v>
      </c>
      <c r="AD14" s="22">
        <v>6.3153893669679703E-2</v>
      </c>
      <c r="AE14" s="22">
        <v>7.24283680286541E-2</v>
      </c>
      <c r="AF14" s="22">
        <v>4.37444645590543E-2</v>
      </c>
      <c r="AG14" s="22"/>
      <c r="AH14" s="22">
        <v>0.111759589950995</v>
      </c>
      <c r="AI14" s="22">
        <v>7.1856894586944206E-2</v>
      </c>
      <c r="AJ14" s="22"/>
      <c r="AK14" s="22">
        <v>9.9496884381186798E-2</v>
      </c>
      <c r="AL14" s="22">
        <v>9.1333888538181099E-2</v>
      </c>
      <c r="AM14" s="22"/>
      <c r="AN14" s="22">
        <v>0.10203034961339701</v>
      </c>
      <c r="AO14" s="22">
        <v>6.9596141436842895E-2</v>
      </c>
      <c r="AP14" s="22"/>
      <c r="AQ14" s="22">
        <v>0.103484668433726</v>
      </c>
      <c r="AR14" s="22">
        <v>0.12488870914297499</v>
      </c>
      <c r="AS14" s="22">
        <v>6.3087663049458495E-2</v>
      </c>
      <c r="AT14" s="22"/>
      <c r="AU14" s="22">
        <v>9.1866336242299604E-2</v>
      </c>
      <c r="AV14" s="22">
        <v>0.148257900467863</v>
      </c>
      <c r="AW14" s="22"/>
      <c r="AX14" s="22">
        <v>9.7298264489457997E-2</v>
      </c>
      <c r="AY14" s="22">
        <v>0.20589238139622801</v>
      </c>
      <c r="AZ14" s="22"/>
      <c r="BA14" s="22">
        <v>6.6390249676077706E-2</v>
      </c>
      <c r="BB14" s="22">
        <v>8.6908008453756395E-3</v>
      </c>
      <c r="BC14" s="22"/>
      <c r="BD14" s="22">
        <v>7.9042828106706695E-2</v>
      </c>
      <c r="BE14" s="22">
        <v>6.8898782495179403E-2</v>
      </c>
    </row>
    <row r="15" spans="2:57" x14ac:dyDescent="0.35">
      <c r="B15" s="19" t="s">
        <v>419</v>
      </c>
      <c r="C15" s="22">
        <v>0.33096366505680602</v>
      </c>
      <c r="D15" s="22">
        <v>0.406785938920808</v>
      </c>
      <c r="E15" s="22">
        <v>0.25840993565360898</v>
      </c>
      <c r="F15" s="22"/>
      <c r="G15" s="22">
        <v>0.449959254012542</v>
      </c>
      <c r="H15" s="22">
        <v>0.43929235396637101</v>
      </c>
      <c r="I15" s="22">
        <v>0.42166329709524097</v>
      </c>
      <c r="J15" s="22">
        <v>0.18158319649810101</v>
      </c>
      <c r="K15" s="22">
        <v>0.238134880930121</v>
      </c>
      <c r="L15" s="22">
        <v>0.28655702475832201</v>
      </c>
      <c r="M15" s="22"/>
      <c r="N15" s="22">
        <v>0.33277432272842</v>
      </c>
      <c r="O15" s="22">
        <v>0.29295306736686999</v>
      </c>
      <c r="P15" s="22">
        <v>0.34272426796511202</v>
      </c>
      <c r="Q15" s="22">
        <v>0.343891599557338</v>
      </c>
      <c r="R15" s="22"/>
      <c r="S15" s="22">
        <v>0.335274647802139</v>
      </c>
      <c r="T15" s="22">
        <v>0.327758647125308</v>
      </c>
      <c r="U15" s="22"/>
      <c r="V15" s="22">
        <v>0.28024546409773599</v>
      </c>
      <c r="W15" s="22">
        <v>0.32409615878500803</v>
      </c>
      <c r="X15" s="22">
        <v>0.37854247431793497</v>
      </c>
      <c r="Y15" s="22">
        <v>0.35757030718094002</v>
      </c>
      <c r="Z15" s="22"/>
      <c r="AA15" s="22">
        <v>0.28895333350927699</v>
      </c>
      <c r="AB15" s="22">
        <v>0.29323520226857003</v>
      </c>
      <c r="AC15" s="22">
        <v>0.35415683274111298</v>
      </c>
      <c r="AD15" s="22">
        <v>0.36599092359913599</v>
      </c>
      <c r="AE15" s="22">
        <v>0.46718525229802099</v>
      </c>
      <c r="AF15" s="22">
        <v>0.36695603397781701</v>
      </c>
      <c r="AG15" s="22"/>
      <c r="AH15" s="22">
        <v>0.36028795782492601</v>
      </c>
      <c r="AI15" s="22">
        <v>0.34758928735714201</v>
      </c>
      <c r="AJ15" s="22"/>
      <c r="AK15" s="22">
        <v>0.374606955688223</v>
      </c>
      <c r="AL15" s="22">
        <v>0.33024951621612397</v>
      </c>
      <c r="AM15" s="22"/>
      <c r="AN15" s="22">
        <v>0.387093030899962</v>
      </c>
      <c r="AO15" s="22">
        <v>0.34764790895126602</v>
      </c>
      <c r="AP15" s="22"/>
      <c r="AQ15" s="22">
        <v>0.34098291718351698</v>
      </c>
      <c r="AR15" s="22">
        <v>0.28358008350818897</v>
      </c>
      <c r="AS15" s="22">
        <v>0.425389500292499</v>
      </c>
      <c r="AT15" s="22"/>
      <c r="AU15" s="22">
        <v>0.35693721660870897</v>
      </c>
      <c r="AV15" s="22">
        <v>0.30112402556712398</v>
      </c>
      <c r="AW15" s="22"/>
      <c r="AX15" s="22">
        <v>0.35828029173857101</v>
      </c>
      <c r="AY15" s="22">
        <v>0.24790767259105501</v>
      </c>
      <c r="AZ15" s="22"/>
      <c r="BA15" s="22">
        <v>0.44989844216972102</v>
      </c>
      <c r="BB15" s="22">
        <v>0.43674879849308401</v>
      </c>
      <c r="BC15" s="22"/>
      <c r="BD15" s="22">
        <v>0.40835593341983001</v>
      </c>
      <c r="BE15" s="22">
        <v>0.34411973861766099</v>
      </c>
    </row>
    <row r="16" spans="2:57" x14ac:dyDescent="0.35">
      <c r="B16" s="19" t="s">
        <v>96</v>
      </c>
      <c r="C16" s="23">
        <v>-0.211359982872452</v>
      </c>
      <c r="D16" s="23">
        <v>-0.319020225071312</v>
      </c>
      <c r="E16" s="23">
        <v>-0.110989871434245</v>
      </c>
      <c r="F16" s="23"/>
      <c r="G16" s="23">
        <v>-0.35443880490928198</v>
      </c>
      <c r="H16" s="23">
        <v>-0.28329335019067198</v>
      </c>
      <c r="I16" s="23">
        <v>-0.37103518697585203</v>
      </c>
      <c r="J16" s="23">
        <v>-5.9055466147782197E-2</v>
      </c>
      <c r="K16" s="23">
        <v>-0.114557233205348</v>
      </c>
      <c r="L16" s="23">
        <v>-0.13565956796662201</v>
      </c>
      <c r="M16" s="23"/>
      <c r="N16" s="23">
        <v>-0.213066126704471</v>
      </c>
      <c r="O16" s="23">
        <v>-0.16402330814182201</v>
      </c>
      <c r="P16" s="23">
        <v>-0.21107942334320301</v>
      </c>
      <c r="Q16" s="23">
        <v>-0.25182808480556101</v>
      </c>
      <c r="R16" s="23"/>
      <c r="S16" s="23">
        <v>-0.20759858721517199</v>
      </c>
      <c r="T16" s="23">
        <v>-0.22477930642288799</v>
      </c>
      <c r="U16" s="23"/>
      <c r="V16" s="23">
        <v>-9.5118479886745794E-2</v>
      </c>
      <c r="W16" s="23">
        <v>-0.20963116665479101</v>
      </c>
      <c r="X16" s="23">
        <v>-0.306875859063026</v>
      </c>
      <c r="Y16" s="23">
        <v>-0.24432544185577099</v>
      </c>
      <c r="Z16" s="23"/>
      <c r="AA16" s="23">
        <v>-0.118400398019613</v>
      </c>
      <c r="AB16" s="23">
        <v>-0.17399163380809901</v>
      </c>
      <c r="AC16" s="23">
        <v>-0.246437818231067</v>
      </c>
      <c r="AD16" s="23">
        <v>-0.30283702992945699</v>
      </c>
      <c r="AE16" s="23">
        <v>-0.394756884269367</v>
      </c>
      <c r="AF16" s="23">
        <v>-0.323211569418762</v>
      </c>
      <c r="AG16" s="23"/>
      <c r="AH16" s="23">
        <v>-0.24852836787393101</v>
      </c>
      <c r="AI16" s="23">
        <v>-0.27573239277019801</v>
      </c>
      <c r="AJ16" s="23"/>
      <c r="AK16" s="23">
        <v>-0.27511007130703602</v>
      </c>
      <c r="AL16" s="23">
        <v>-0.238915627677943</v>
      </c>
      <c r="AM16" s="23"/>
      <c r="AN16" s="23">
        <v>-0.28506268128656498</v>
      </c>
      <c r="AO16" s="23">
        <v>-0.27805176751442301</v>
      </c>
      <c r="AP16" s="23"/>
      <c r="AQ16" s="23">
        <v>-0.237498248749792</v>
      </c>
      <c r="AR16" s="23">
        <v>-0.15869137436521299</v>
      </c>
      <c r="AS16" s="23">
        <v>-0.36230183724304099</v>
      </c>
      <c r="AT16" s="23"/>
      <c r="AU16" s="23">
        <v>-0.26507088036640902</v>
      </c>
      <c r="AV16" s="23">
        <v>-0.15286612509926101</v>
      </c>
      <c r="AW16" s="23"/>
      <c r="AX16" s="23">
        <v>-0.26098202724911301</v>
      </c>
      <c r="AY16" s="23">
        <v>-4.2015291194827303E-2</v>
      </c>
      <c r="AZ16" s="23"/>
      <c r="BA16" s="23">
        <v>-0.38350819249364398</v>
      </c>
      <c r="BB16" s="23">
        <v>-0.42805799764770902</v>
      </c>
      <c r="BC16" s="23"/>
      <c r="BD16" s="23">
        <v>-0.32931310531312402</v>
      </c>
      <c r="BE16" s="23">
        <v>-0.27522095612248099</v>
      </c>
    </row>
    <row r="17" spans="2:2" x14ac:dyDescent="0.35">
      <c r="B17" s="21"/>
    </row>
    <row r="18" spans="2:2" x14ac:dyDescent="0.35">
      <c r="B18" t="s">
        <v>874</v>
      </c>
    </row>
    <row r="19" spans="2:2" x14ac:dyDescent="0.35">
      <c r="B19" t="s">
        <v>526</v>
      </c>
    </row>
    <row r="21" spans="2:2" x14ac:dyDescent="0.35">
      <c r="B21"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1-000000000000}">
  <dimension ref="B2:BE21"/>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824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414</v>
      </c>
      <c r="C9" s="16">
        <v>8.34541720820835E-2</v>
      </c>
      <c r="D9" s="16">
        <v>0.12165109859293299</v>
      </c>
      <c r="E9" s="16">
        <v>4.8065326876930402E-2</v>
      </c>
      <c r="F9" s="16"/>
      <c r="G9" s="16">
        <v>9.8815233980225403E-2</v>
      </c>
      <c r="H9" s="16">
        <v>0.17048355653588701</v>
      </c>
      <c r="I9" s="16">
        <v>9.2677864568473101E-2</v>
      </c>
      <c r="J9" s="16">
        <v>5.67642745912183E-2</v>
      </c>
      <c r="K9" s="16">
        <v>3.73957561600195E-2</v>
      </c>
      <c r="L9" s="16">
        <v>5.0453642079364099E-2</v>
      </c>
      <c r="M9" s="16"/>
      <c r="N9" s="16">
        <v>6.4778015931683405E-2</v>
      </c>
      <c r="O9" s="16">
        <v>7.5501233844958507E-2</v>
      </c>
      <c r="P9" s="16">
        <v>8.4079436750639197E-2</v>
      </c>
      <c r="Q9" s="16">
        <v>0.102703313156252</v>
      </c>
      <c r="R9" s="16"/>
      <c r="S9" s="16">
        <v>7.6303831748069095E-2</v>
      </c>
      <c r="T9" s="16">
        <v>9.5083394968819401E-2</v>
      </c>
      <c r="U9" s="16"/>
      <c r="V9" s="16">
        <v>7.5661070615169704E-2</v>
      </c>
      <c r="W9" s="16">
        <v>7.4640216902946199E-2</v>
      </c>
      <c r="X9" s="16">
        <v>9.7471300179237705E-2</v>
      </c>
      <c r="Y9" s="16">
        <v>0.108474051717988</v>
      </c>
      <c r="Z9" s="16"/>
      <c r="AA9" s="16">
        <v>5.3691094462403E-2</v>
      </c>
      <c r="AB9" s="16">
        <v>0.105424548541973</v>
      </c>
      <c r="AC9" s="16">
        <v>9.3205045271276196E-2</v>
      </c>
      <c r="AD9" s="16">
        <v>9.4115565049954206E-2</v>
      </c>
      <c r="AE9" s="16">
        <v>0.120472522568318</v>
      </c>
      <c r="AF9" s="16">
        <v>0.11874596360546499</v>
      </c>
      <c r="AG9" s="16"/>
      <c r="AH9" s="16">
        <v>9.0162902883077101E-2</v>
      </c>
      <c r="AI9" s="16">
        <v>0.106931450292074</v>
      </c>
      <c r="AJ9" s="16"/>
      <c r="AK9" s="16">
        <v>0.10291370925432999</v>
      </c>
      <c r="AL9" s="16">
        <v>9.3739913536916894E-2</v>
      </c>
      <c r="AM9" s="16"/>
      <c r="AN9" s="16">
        <v>8.4821810429537403E-2</v>
      </c>
      <c r="AO9" s="16">
        <v>0.10938587903874999</v>
      </c>
      <c r="AP9" s="16"/>
      <c r="AQ9" s="16">
        <v>7.1346591827143896E-2</v>
      </c>
      <c r="AR9" s="16">
        <v>5.4175807907173197E-2</v>
      </c>
      <c r="AS9" s="16">
        <v>0.13746641566133799</v>
      </c>
      <c r="AT9" s="16"/>
      <c r="AU9" s="16">
        <v>9.6893098218043996E-2</v>
      </c>
      <c r="AV9" s="16">
        <v>6.9092519821146697E-2</v>
      </c>
      <c r="AW9" s="16"/>
      <c r="AX9" s="16">
        <v>8.5227636457682707E-2</v>
      </c>
      <c r="AY9" s="16">
        <v>8.9562753241645796E-2</v>
      </c>
      <c r="AZ9" s="16"/>
      <c r="BA9" s="16">
        <v>0.105218412737117</v>
      </c>
      <c r="BB9" s="16">
        <v>0.13499562954988401</v>
      </c>
      <c r="BC9" s="16"/>
      <c r="BD9" s="16">
        <v>0.103895942614598</v>
      </c>
      <c r="BE9" s="16">
        <v>8.6805013086027893E-2</v>
      </c>
    </row>
    <row r="10" spans="2:57" x14ac:dyDescent="0.35">
      <c r="B10" s="19" t="s">
        <v>415</v>
      </c>
      <c r="C10" s="16">
        <v>9.7578915937219401E-2</v>
      </c>
      <c r="D10" s="16">
        <v>0.12900614247823</v>
      </c>
      <c r="E10" s="16">
        <v>6.6421476288272802E-2</v>
      </c>
      <c r="F10" s="16"/>
      <c r="G10" s="16">
        <v>0.112812709259689</v>
      </c>
      <c r="H10" s="16">
        <v>0.13595624508981899</v>
      </c>
      <c r="I10" s="16">
        <v>0.13170804403321601</v>
      </c>
      <c r="J10" s="16">
        <v>8.9987953978731605E-2</v>
      </c>
      <c r="K10" s="16">
        <v>9.1535167416484806E-2</v>
      </c>
      <c r="L10" s="16">
        <v>4.04311816568464E-2</v>
      </c>
      <c r="M10" s="16"/>
      <c r="N10" s="16">
        <v>0.13031345543620901</v>
      </c>
      <c r="O10" s="16">
        <v>0.106919213796938</v>
      </c>
      <c r="P10" s="16">
        <v>7.9137849527090298E-2</v>
      </c>
      <c r="Q10" s="16">
        <v>9.5707847264995496E-2</v>
      </c>
      <c r="R10" s="16"/>
      <c r="S10" s="16">
        <v>8.8230246787338498E-2</v>
      </c>
      <c r="T10" s="16">
        <v>0.10939333920484701</v>
      </c>
      <c r="U10" s="16"/>
      <c r="V10" s="16">
        <v>6.8254856349900001E-2</v>
      </c>
      <c r="W10" s="16">
        <v>0.11536078261551901</v>
      </c>
      <c r="X10" s="16">
        <v>0.101734669880858</v>
      </c>
      <c r="Y10" s="16">
        <v>8.5639206469949505E-2</v>
      </c>
      <c r="Z10" s="16"/>
      <c r="AA10" s="16">
        <v>9.3360559659417905E-2</v>
      </c>
      <c r="AB10" s="16">
        <v>6.7024266418056602E-2</v>
      </c>
      <c r="AC10" s="16">
        <v>9.0650504015269404E-2</v>
      </c>
      <c r="AD10" s="16">
        <v>0.13444020756358399</v>
      </c>
      <c r="AE10" s="16">
        <v>0.11165554020325801</v>
      </c>
      <c r="AF10" s="16">
        <v>5.4610136986885702E-2</v>
      </c>
      <c r="AG10" s="16"/>
      <c r="AH10" s="16">
        <v>0.112006830559749</v>
      </c>
      <c r="AI10" s="16">
        <v>9.4678332899150799E-2</v>
      </c>
      <c r="AJ10" s="16"/>
      <c r="AK10" s="16">
        <v>0.11481931549782699</v>
      </c>
      <c r="AL10" s="16">
        <v>8.7679895975021904E-2</v>
      </c>
      <c r="AM10" s="16"/>
      <c r="AN10" s="16">
        <v>0.112136833230049</v>
      </c>
      <c r="AO10" s="16">
        <v>0.102443694945394</v>
      </c>
      <c r="AP10" s="16"/>
      <c r="AQ10" s="16">
        <v>6.3116138365815005E-2</v>
      </c>
      <c r="AR10" s="16">
        <v>9.7226383603575495E-2</v>
      </c>
      <c r="AS10" s="16">
        <v>0.140684676739988</v>
      </c>
      <c r="AT10" s="16"/>
      <c r="AU10" s="16">
        <v>9.8277215460761E-2</v>
      </c>
      <c r="AV10" s="16">
        <v>9.8462422922027795E-2</v>
      </c>
      <c r="AW10" s="16"/>
      <c r="AX10" s="16">
        <v>0.108057647866742</v>
      </c>
      <c r="AY10" s="16">
        <v>4.31361110112886E-2</v>
      </c>
      <c r="AZ10" s="16"/>
      <c r="BA10" s="16">
        <v>0.14277770390287001</v>
      </c>
      <c r="BB10" s="16">
        <v>0.14224481820436199</v>
      </c>
      <c r="BC10" s="16"/>
      <c r="BD10" s="16">
        <v>0.133871867012303</v>
      </c>
      <c r="BE10" s="16">
        <v>9.1691536766688397E-2</v>
      </c>
    </row>
    <row r="11" spans="2:57" x14ac:dyDescent="0.35">
      <c r="B11" s="19" t="s">
        <v>416</v>
      </c>
      <c r="C11" s="16">
        <v>0.25420939283372401</v>
      </c>
      <c r="D11" s="16">
        <v>0.23782454350632401</v>
      </c>
      <c r="E11" s="16">
        <v>0.27092565050332901</v>
      </c>
      <c r="F11" s="16"/>
      <c r="G11" s="16">
        <v>0.30925636207387602</v>
      </c>
      <c r="H11" s="16">
        <v>0.24503439751859199</v>
      </c>
      <c r="I11" s="16">
        <v>0.288789496657474</v>
      </c>
      <c r="J11" s="16">
        <v>0.268379180557414</v>
      </c>
      <c r="K11" s="16">
        <v>0.22374249072446001</v>
      </c>
      <c r="L11" s="16">
        <v>0.21664345113272401</v>
      </c>
      <c r="M11" s="16"/>
      <c r="N11" s="16">
        <v>0.20965011784644799</v>
      </c>
      <c r="O11" s="16">
        <v>0.263492365120161</v>
      </c>
      <c r="P11" s="16">
        <v>0.27956264042004902</v>
      </c>
      <c r="Q11" s="16">
        <v>0.237191916237349</v>
      </c>
      <c r="R11" s="16"/>
      <c r="S11" s="16">
        <v>0.24252293210449399</v>
      </c>
      <c r="T11" s="16">
        <v>0.27439222848618799</v>
      </c>
      <c r="U11" s="16"/>
      <c r="V11" s="16">
        <v>0.22031702423647601</v>
      </c>
      <c r="W11" s="16">
        <v>0.273170196293962</v>
      </c>
      <c r="X11" s="16">
        <v>0.27093704643460298</v>
      </c>
      <c r="Y11" s="16">
        <v>0.172008071591293</v>
      </c>
      <c r="Z11" s="16"/>
      <c r="AA11" s="16">
        <v>0.276415677248742</v>
      </c>
      <c r="AB11" s="16">
        <v>0.24478348005252001</v>
      </c>
      <c r="AC11" s="16">
        <v>0.25153456333354801</v>
      </c>
      <c r="AD11" s="16">
        <v>0.25185553311577902</v>
      </c>
      <c r="AE11" s="16">
        <v>0.167647489238962</v>
      </c>
      <c r="AF11" s="16">
        <v>0.30669460655292402</v>
      </c>
      <c r="AG11" s="16"/>
      <c r="AH11" s="16">
        <v>0.261990016791112</v>
      </c>
      <c r="AI11" s="16">
        <v>0.22651862800594999</v>
      </c>
      <c r="AJ11" s="16"/>
      <c r="AK11" s="16">
        <v>0.28864024391231302</v>
      </c>
      <c r="AL11" s="16">
        <v>0.21944679510590501</v>
      </c>
      <c r="AM11" s="16"/>
      <c r="AN11" s="16">
        <v>0.28222462611937499</v>
      </c>
      <c r="AO11" s="16">
        <v>0.20873011499246999</v>
      </c>
      <c r="AP11" s="16"/>
      <c r="AQ11" s="16">
        <v>0.295755186129735</v>
      </c>
      <c r="AR11" s="16">
        <v>0.291516610600144</v>
      </c>
      <c r="AS11" s="16">
        <v>0.183105231272082</v>
      </c>
      <c r="AT11" s="16"/>
      <c r="AU11" s="16">
        <v>0.24467697304400299</v>
      </c>
      <c r="AV11" s="16">
        <v>0.26729761541024999</v>
      </c>
      <c r="AW11" s="16"/>
      <c r="AX11" s="16">
        <v>0.25752861916882203</v>
      </c>
      <c r="AY11" s="16">
        <v>0.20763832872980401</v>
      </c>
      <c r="AZ11" s="16"/>
      <c r="BA11" s="16">
        <v>0.24881719437986999</v>
      </c>
      <c r="BB11" s="16">
        <v>0.24143659680169399</v>
      </c>
      <c r="BC11" s="16"/>
      <c r="BD11" s="16">
        <v>0.26033530295826801</v>
      </c>
      <c r="BE11" s="16">
        <v>0.24885710973661501</v>
      </c>
    </row>
    <row r="12" spans="2:57" x14ac:dyDescent="0.35">
      <c r="B12" s="19" t="s">
        <v>417</v>
      </c>
      <c r="C12" s="16">
        <v>0.19771929890043399</v>
      </c>
      <c r="D12" s="16">
        <v>0.189645439908465</v>
      </c>
      <c r="E12" s="16">
        <v>0.20501769049563801</v>
      </c>
      <c r="F12" s="16"/>
      <c r="G12" s="16">
        <v>0.17959506461914901</v>
      </c>
      <c r="H12" s="16">
        <v>0.10930386773678299</v>
      </c>
      <c r="I12" s="16">
        <v>0.236951514177734</v>
      </c>
      <c r="J12" s="16">
        <v>0.179861010562016</v>
      </c>
      <c r="K12" s="16">
        <v>0.20857734129453001</v>
      </c>
      <c r="L12" s="16">
        <v>0.25739430254252399</v>
      </c>
      <c r="M12" s="16"/>
      <c r="N12" s="16">
        <v>0.21105969988665599</v>
      </c>
      <c r="O12" s="16">
        <v>0.22722546745443301</v>
      </c>
      <c r="P12" s="16">
        <v>0.19799001245737699</v>
      </c>
      <c r="Q12" s="16">
        <v>0.16206315648590999</v>
      </c>
      <c r="R12" s="16"/>
      <c r="S12" s="16">
        <v>0.21269632591141799</v>
      </c>
      <c r="T12" s="16">
        <v>0.17600181712153101</v>
      </c>
      <c r="U12" s="16"/>
      <c r="V12" s="16">
        <v>0.14809211820917101</v>
      </c>
      <c r="W12" s="16">
        <v>0.21148946044604799</v>
      </c>
      <c r="X12" s="16">
        <v>0.20757276132255401</v>
      </c>
      <c r="Y12" s="16">
        <v>0.29934389636646203</v>
      </c>
      <c r="Z12" s="16"/>
      <c r="AA12" s="16">
        <v>0.165467402669736</v>
      </c>
      <c r="AB12" s="16">
        <v>0.216670587777614</v>
      </c>
      <c r="AC12" s="16">
        <v>0.24433307335937901</v>
      </c>
      <c r="AD12" s="16">
        <v>0.20530969825017001</v>
      </c>
      <c r="AE12" s="16">
        <v>0.23534405363861399</v>
      </c>
      <c r="AF12" s="16">
        <v>0.18398574145178201</v>
      </c>
      <c r="AG12" s="16"/>
      <c r="AH12" s="16">
        <v>0.197712920917059</v>
      </c>
      <c r="AI12" s="16">
        <v>0.23317257270000999</v>
      </c>
      <c r="AJ12" s="16"/>
      <c r="AK12" s="16">
        <v>0.19966870296184</v>
      </c>
      <c r="AL12" s="16">
        <v>0.20423806893715199</v>
      </c>
      <c r="AM12" s="16"/>
      <c r="AN12" s="16">
        <v>0.213649188990228</v>
      </c>
      <c r="AO12" s="16">
        <v>0.218333145740845</v>
      </c>
      <c r="AP12" s="16"/>
      <c r="AQ12" s="16">
        <v>0.27254413285713502</v>
      </c>
      <c r="AR12" s="16">
        <v>0.192782744423974</v>
      </c>
      <c r="AS12" s="16">
        <v>0.190366310413394</v>
      </c>
      <c r="AT12" s="16"/>
      <c r="AU12" s="16">
        <v>0.21144021154352399</v>
      </c>
      <c r="AV12" s="16">
        <v>0.185022889835433</v>
      </c>
      <c r="AW12" s="16"/>
      <c r="AX12" s="16">
        <v>0.20619109130041999</v>
      </c>
      <c r="AY12" s="16">
        <v>0.20113360487608101</v>
      </c>
      <c r="AZ12" s="16"/>
      <c r="BA12" s="16">
        <v>0.18621089035969701</v>
      </c>
      <c r="BB12" s="16">
        <v>0.25043440083359297</v>
      </c>
      <c r="BC12" s="16"/>
      <c r="BD12" s="16">
        <v>0.20030891554090699</v>
      </c>
      <c r="BE12" s="16">
        <v>0.22897683527937501</v>
      </c>
    </row>
    <row r="13" spans="2:57" x14ac:dyDescent="0.35">
      <c r="B13" s="19" t="s">
        <v>418</v>
      </c>
      <c r="C13" s="16">
        <v>0.229048056886929</v>
      </c>
      <c r="D13" s="16">
        <v>0.226126981802906</v>
      </c>
      <c r="E13" s="16">
        <v>0.230209400511274</v>
      </c>
      <c r="F13" s="16"/>
      <c r="G13" s="16">
        <v>0.20799350676984699</v>
      </c>
      <c r="H13" s="16">
        <v>0.143412291203771</v>
      </c>
      <c r="I13" s="16">
        <v>0.181852719712988</v>
      </c>
      <c r="J13" s="16">
        <v>0.28606877441713302</v>
      </c>
      <c r="K13" s="16">
        <v>0.28419915758330899</v>
      </c>
      <c r="L13" s="16">
        <v>0.26347989992698201</v>
      </c>
      <c r="M13" s="16"/>
      <c r="N13" s="16">
        <v>0.214136404169047</v>
      </c>
      <c r="O13" s="16">
        <v>0.190086712613251</v>
      </c>
      <c r="P13" s="16">
        <v>0.229617206159795</v>
      </c>
      <c r="Q13" s="16">
        <v>0.27271261071362402</v>
      </c>
      <c r="R13" s="16"/>
      <c r="S13" s="16">
        <v>0.23979159656270099</v>
      </c>
      <c r="T13" s="16">
        <v>0.20948318825151999</v>
      </c>
      <c r="U13" s="16"/>
      <c r="V13" s="16">
        <v>0.273447827430357</v>
      </c>
      <c r="W13" s="16">
        <v>0.208650684212701</v>
      </c>
      <c r="X13" s="16">
        <v>0.21903041416947999</v>
      </c>
      <c r="Y13" s="16">
        <v>0.216317868179939</v>
      </c>
      <c r="Z13" s="16"/>
      <c r="AA13" s="16">
        <v>0.231104195949248</v>
      </c>
      <c r="AB13" s="16">
        <v>0.247828342634975</v>
      </c>
      <c r="AC13" s="16">
        <v>0.174398004064615</v>
      </c>
      <c r="AD13" s="16">
        <v>0.22261034776187599</v>
      </c>
      <c r="AE13" s="16">
        <v>0.26871702829765098</v>
      </c>
      <c r="AF13" s="16">
        <v>0.196057473694421</v>
      </c>
      <c r="AG13" s="16"/>
      <c r="AH13" s="16">
        <v>0.22010792375722599</v>
      </c>
      <c r="AI13" s="16">
        <v>0.25726286039466201</v>
      </c>
      <c r="AJ13" s="16"/>
      <c r="AK13" s="16">
        <v>0.19435572650487301</v>
      </c>
      <c r="AL13" s="16">
        <v>0.27443234494003999</v>
      </c>
      <c r="AM13" s="16"/>
      <c r="AN13" s="16">
        <v>0.19413824164150001</v>
      </c>
      <c r="AO13" s="16">
        <v>0.265266558104024</v>
      </c>
      <c r="AP13" s="16"/>
      <c r="AQ13" s="16">
        <v>0.21267452416681701</v>
      </c>
      <c r="AR13" s="16">
        <v>0.221255015857141</v>
      </c>
      <c r="AS13" s="16">
        <v>0.268970123230033</v>
      </c>
      <c r="AT13" s="16"/>
      <c r="AU13" s="16">
        <v>0.24165646426683701</v>
      </c>
      <c r="AV13" s="16">
        <v>0.207434041710822</v>
      </c>
      <c r="AW13" s="16"/>
      <c r="AX13" s="16">
        <v>0.22901703246612901</v>
      </c>
      <c r="AY13" s="16">
        <v>0.22851504661328001</v>
      </c>
      <c r="AZ13" s="16"/>
      <c r="BA13" s="16">
        <v>0.24230146321485799</v>
      </c>
      <c r="BB13" s="16">
        <v>0.13413081604309399</v>
      </c>
      <c r="BC13" s="16"/>
      <c r="BD13" s="16">
        <v>0.219701209538579</v>
      </c>
      <c r="BE13" s="16">
        <v>0.25566912597644598</v>
      </c>
    </row>
    <row r="14" spans="2:57" x14ac:dyDescent="0.35">
      <c r="B14" s="19" t="s">
        <v>110</v>
      </c>
      <c r="C14" s="22">
        <v>0.13799016335961001</v>
      </c>
      <c r="D14" s="22">
        <v>9.5745793711140503E-2</v>
      </c>
      <c r="E14" s="22">
        <v>0.179360455324556</v>
      </c>
      <c r="F14" s="22"/>
      <c r="G14" s="22">
        <v>9.1527123297214102E-2</v>
      </c>
      <c r="H14" s="22">
        <v>0.19580964191514799</v>
      </c>
      <c r="I14" s="22">
        <v>6.8020360850115202E-2</v>
      </c>
      <c r="J14" s="22">
        <v>0.118938805893487</v>
      </c>
      <c r="K14" s="22">
        <v>0.154550086821196</v>
      </c>
      <c r="L14" s="22">
        <v>0.17159752266156</v>
      </c>
      <c r="M14" s="22"/>
      <c r="N14" s="22">
        <v>0.17006230672995601</v>
      </c>
      <c r="O14" s="22">
        <v>0.13677500717025901</v>
      </c>
      <c r="P14" s="22">
        <v>0.12961285468504899</v>
      </c>
      <c r="Q14" s="22">
        <v>0.129621156141868</v>
      </c>
      <c r="R14" s="22"/>
      <c r="S14" s="22">
        <v>0.14045506688598</v>
      </c>
      <c r="T14" s="22">
        <v>0.13564603196709599</v>
      </c>
      <c r="U14" s="22"/>
      <c r="V14" s="22">
        <v>0.21422710315892601</v>
      </c>
      <c r="W14" s="22">
        <v>0.116688659528825</v>
      </c>
      <c r="X14" s="22">
        <v>0.103253808013267</v>
      </c>
      <c r="Y14" s="22">
        <v>0.118216905674368</v>
      </c>
      <c r="Z14" s="22"/>
      <c r="AA14" s="22">
        <v>0.179961070010454</v>
      </c>
      <c r="AB14" s="22">
        <v>0.118268774574861</v>
      </c>
      <c r="AC14" s="22">
        <v>0.14587880995591301</v>
      </c>
      <c r="AD14" s="22">
        <v>9.1668648258637297E-2</v>
      </c>
      <c r="AE14" s="22">
        <v>9.6163366053197405E-2</v>
      </c>
      <c r="AF14" s="22">
        <v>0.13990607770852101</v>
      </c>
      <c r="AG14" s="22"/>
      <c r="AH14" s="22">
        <v>0.118019405091776</v>
      </c>
      <c r="AI14" s="22">
        <v>8.1436155708153199E-2</v>
      </c>
      <c r="AJ14" s="22"/>
      <c r="AK14" s="22">
        <v>9.9602301868816495E-2</v>
      </c>
      <c r="AL14" s="22">
        <v>0.120462981504963</v>
      </c>
      <c r="AM14" s="22"/>
      <c r="AN14" s="22">
        <v>0.113029299589311</v>
      </c>
      <c r="AO14" s="22">
        <v>9.5840607178517195E-2</v>
      </c>
      <c r="AP14" s="22"/>
      <c r="AQ14" s="22">
        <v>8.4563426653353396E-2</v>
      </c>
      <c r="AR14" s="22">
        <v>0.14304343760799201</v>
      </c>
      <c r="AS14" s="22">
        <v>7.9407242683163903E-2</v>
      </c>
      <c r="AT14" s="22"/>
      <c r="AU14" s="22">
        <v>0.107056037466831</v>
      </c>
      <c r="AV14" s="22">
        <v>0.17269051030032001</v>
      </c>
      <c r="AW14" s="22"/>
      <c r="AX14" s="22">
        <v>0.11397797274020501</v>
      </c>
      <c r="AY14" s="22">
        <v>0.230014155527901</v>
      </c>
      <c r="AZ14" s="22"/>
      <c r="BA14" s="22">
        <v>7.4674335405589307E-2</v>
      </c>
      <c r="BB14" s="22">
        <v>9.67577385673732E-2</v>
      </c>
      <c r="BC14" s="22"/>
      <c r="BD14" s="22">
        <v>8.1886762335345004E-2</v>
      </c>
      <c r="BE14" s="22">
        <v>8.80003791548475E-2</v>
      </c>
    </row>
    <row r="15" spans="2:57" x14ac:dyDescent="0.35">
      <c r="B15" s="19" t="s">
        <v>419</v>
      </c>
      <c r="C15" s="22">
        <v>0.18103308801930301</v>
      </c>
      <c r="D15" s="22">
        <v>0.25065724107116399</v>
      </c>
      <c r="E15" s="22">
        <v>0.114486803165203</v>
      </c>
      <c r="F15" s="22"/>
      <c r="G15" s="22">
        <v>0.21162794323991399</v>
      </c>
      <c r="H15" s="22">
        <v>0.306439801625706</v>
      </c>
      <c r="I15" s="22">
        <v>0.224385908601689</v>
      </c>
      <c r="J15" s="22">
        <v>0.14675222856994999</v>
      </c>
      <c r="K15" s="22">
        <v>0.12893092357650399</v>
      </c>
      <c r="L15" s="22">
        <v>9.0884823736210596E-2</v>
      </c>
      <c r="M15" s="22"/>
      <c r="N15" s="22">
        <v>0.19509147136789201</v>
      </c>
      <c r="O15" s="22">
        <v>0.18242044764189599</v>
      </c>
      <c r="P15" s="22">
        <v>0.163217286277729</v>
      </c>
      <c r="Q15" s="22">
        <v>0.19841116042124701</v>
      </c>
      <c r="R15" s="22"/>
      <c r="S15" s="22">
        <v>0.164534078535408</v>
      </c>
      <c r="T15" s="22">
        <v>0.20447673417366599</v>
      </c>
      <c r="U15" s="22"/>
      <c r="V15" s="22">
        <v>0.14391592696507</v>
      </c>
      <c r="W15" s="22">
        <v>0.190000999518465</v>
      </c>
      <c r="X15" s="22">
        <v>0.19920597006009599</v>
      </c>
      <c r="Y15" s="22">
        <v>0.19411325818793801</v>
      </c>
      <c r="Z15" s="22"/>
      <c r="AA15" s="22">
        <v>0.147051654121821</v>
      </c>
      <c r="AB15" s="22">
        <v>0.17244881496003001</v>
      </c>
      <c r="AC15" s="22">
        <v>0.18385554928654599</v>
      </c>
      <c r="AD15" s="22">
        <v>0.22855577261353799</v>
      </c>
      <c r="AE15" s="22">
        <v>0.23212806277157599</v>
      </c>
      <c r="AF15" s="22">
        <v>0.17335610059235099</v>
      </c>
      <c r="AG15" s="22"/>
      <c r="AH15" s="22">
        <v>0.20216973344282599</v>
      </c>
      <c r="AI15" s="22">
        <v>0.201609783191224</v>
      </c>
      <c r="AJ15" s="22"/>
      <c r="AK15" s="22">
        <v>0.217733024752157</v>
      </c>
      <c r="AL15" s="22">
        <v>0.18141980951193901</v>
      </c>
      <c r="AM15" s="22"/>
      <c r="AN15" s="22">
        <v>0.19695864365958701</v>
      </c>
      <c r="AO15" s="22">
        <v>0.21182957398414401</v>
      </c>
      <c r="AP15" s="22"/>
      <c r="AQ15" s="22">
        <v>0.13446273019295901</v>
      </c>
      <c r="AR15" s="22">
        <v>0.15140219151074899</v>
      </c>
      <c r="AS15" s="22">
        <v>0.27815109240132602</v>
      </c>
      <c r="AT15" s="22"/>
      <c r="AU15" s="22">
        <v>0.195170313678805</v>
      </c>
      <c r="AV15" s="22">
        <v>0.16755494274317501</v>
      </c>
      <c r="AW15" s="22"/>
      <c r="AX15" s="22">
        <v>0.19328528432442499</v>
      </c>
      <c r="AY15" s="22">
        <v>0.13269886425293401</v>
      </c>
      <c r="AZ15" s="22"/>
      <c r="BA15" s="22">
        <v>0.247996116639986</v>
      </c>
      <c r="BB15" s="22">
        <v>0.277240447754246</v>
      </c>
      <c r="BC15" s="22"/>
      <c r="BD15" s="22">
        <v>0.237767809626901</v>
      </c>
      <c r="BE15" s="22">
        <v>0.17849654985271601</v>
      </c>
    </row>
    <row r="16" spans="2:57" x14ac:dyDescent="0.35">
      <c r="B16" s="19" t="s">
        <v>96</v>
      </c>
      <c r="C16" s="23">
        <v>-4.3042924659693303E-2</v>
      </c>
      <c r="D16" s="23">
        <v>-0.15491144736002299</v>
      </c>
      <c r="E16" s="23">
        <v>6.4873652159352702E-2</v>
      </c>
      <c r="F16" s="23"/>
      <c r="G16" s="23">
        <v>-0.1201008199427</v>
      </c>
      <c r="H16" s="23">
        <v>-0.11063015971055799</v>
      </c>
      <c r="I16" s="23">
        <v>-0.15636554775157399</v>
      </c>
      <c r="J16" s="23">
        <v>-2.7813422676462699E-2</v>
      </c>
      <c r="K16" s="23">
        <v>2.5619163244692E-2</v>
      </c>
      <c r="L16" s="23">
        <v>8.0712698925349505E-2</v>
      </c>
      <c r="M16" s="23"/>
      <c r="N16" s="23">
        <v>-2.50291646379356E-2</v>
      </c>
      <c r="O16" s="23">
        <v>-4.56454404716371E-2</v>
      </c>
      <c r="P16" s="23">
        <v>-3.3604431592679999E-2</v>
      </c>
      <c r="Q16" s="23">
        <v>-6.8790004279378994E-2</v>
      </c>
      <c r="R16" s="23"/>
      <c r="S16" s="23">
        <v>-2.4079011649427499E-2</v>
      </c>
      <c r="T16" s="23">
        <v>-6.8830702206570393E-2</v>
      </c>
      <c r="U16" s="23"/>
      <c r="V16" s="23">
        <v>7.0311176193855907E-2</v>
      </c>
      <c r="W16" s="23">
        <v>-7.3312339989640193E-2</v>
      </c>
      <c r="X16" s="23">
        <v>-9.5952162046828299E-2</v>
      </c>
      <c r="Y16" s="23">
        <v>-7.5896352513569298E-2</v>
      </c>
      <c r="Z16" s="23"/>
      <c r="AA16" s="23">
        <v>3.2909415888632998E-2</v>
      </c>
      <c r="AB16" s="23">
        <v>-5.4180040385168403E-2</v>
      </c>
      <c r="AC16" s="23">
        <v>-3.7976739330632801E-2</v>
      </c>
      <c r="AD16" s="23">
        <v>-0.136887124354901</v>
      </c>
      <c r="AE16" s="23">
        <v>-0.13596469671837799</v>
      </c>
      <c r="AF16" s="23">
        <v>-3.3450022883829499E-2</v>
      </c>
      <c r="AG16" s="23"/>
      <c r="AH16" s="23">
        <v>-8.4150328351049894E-2</v>
      </c>
      <c r="AI16" s="23">
        <v>-0.120173627483071</v>
      </c>
      <c r="AJ16" s="23"/>
      <c r="AK16" s="23">
        <v>-0.11813072288334001</v>
      </c>
      <c r="AL16" s="23">
        <v>-6.0956828006975598E-2</v>
      </c>
      <c r="AM16" s="23"/>
      <c r="AN16" s="23">
        <v>-8.3929344070275996E-2</v>
      </c>
      <c r="AO16" s="23">
        <v>-0.11598896680562699</v>
      </c>
      <c r="AP16" s="23"/>
      <c r="AQ16" s="23">
        <v>-4.9899303539605401E-2</v>
      </c>
      <c r="AR16" s="23">
        <v>-8.3587539027567496E-3</v>
      </c>
      <c r="AS16" s="23">
        <v>-0.198743849718163</v>
      </c>
      <c r="AT16" s="23"/>
      <c r="AU16" s="23">
        <v>-8.8114276211974402E-2</v>
      </c>
      <c r="AV16" s="23">
        <v>5.1355675571457798E-3</v>
      </c>
      <c r="AW16" s="23"/>
      <c r="AX16" s="23">
        <v>-7.93073115842199E-2</v>
      </c>
      <c r="AY16" s="23">
        <v>9.7315291274966603E-2</v>
      </c>
      <c r="AZ16" s="23"/>
      <c r="BA16" s="23">
        <v>-0.17332178123439701</v>
      </c>
      <c r="BB16" s="23">
        <v>-0.18048270918687301</v>
      </c>
      <c r="BC16" s="23"/>
      <c r="BD16" s="23">
        <v>-0.155881047291556</v>
      </c>
      <c r="BE16" s="23">
        <v>-9.0496170697868805E-2</v>
      </c>
    </row>
    <row r="17" spans="2:2" x14ac:dyDescent="0.35">
      <c r="B17" s="21"/>
    </row>
    <row r="18" spans="2:2" x14ac:dyDescent="0.35">
      <c r="B18" t="s">
        <v>874</v>
      </c>
    </row>
    <row r="19" spans="2:2" x14ac:dyDescent="0.35">
      <c r="B19" t="s">
        <v>526</v>
      </c>
    </row>
    <row r="21" spans="2:2" x14ac:dyDescent="0.35">
      <c r="B21"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1-000000000000}">
  <dimension ref="B2:BE21"/>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825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414</v>
      </c>
      <c r="C9" s="16">
        <v>0.103970533621873</v>
      </c>
      <c r="D9" s="16">
        <v>0.139756280636124</v>
      </c>
      <c r="E9" s="16">
        <v>6.9478834438460896E-2</v>
      </c>
      <c r="F9" s="16"/>
      <c r="G9" s="16">
        <v>0.18863731105826501</v>
      </c>
      <c r="H9" s="16">
        <v>0.21988102830093301</v>
      </c>
      <c r="I9" s="16">
        <v>0.13964704846930401</v>
      </c>
      <c r="J9" s="16">
        <v>2.7346146234473699E-2</v>
      </c>
      <c r="K9" s="16">
        <v>6.7058791554055197E-2</v>
      </c>
      <c r="L9" s="16">
        <v>1.65363085711062E-2</v>
      </c>
      <c r="M9" s="16"/>
      <c r="N9" s="16">
        <v>8.4854644717584193E-2</v>
      </c>
      <c r="O9" s="16">
        <v>0.101700093793218</v>
      </c>
      <c r="P9" s="16">
        <v>0.10226048725113999</v>
      </c>
      <c r="Q9" s="16">
        <v>0.122334631127258</v>
      </c>
      <c r="R9" s="16"/>
      <c r="S9" s="16">
        <v>9.36805683439626E-2</v>
      </c>
      <c r="T9" s="16">
        <v>0.120545003479574</v>
      </c>
      <c r="U9" s="16"/>
      <c r="V9" s="16">
        <v>0.116582447945471</v>
      </c>
      <c r="W9" s="16">
        <v>9.0880233318182901E-2</v>
      </c>
      <c r="X9" s="16">
        <v>0.108309240743828</v>
      </c>
      <c r="Y9" s="16">
        <v>0.11399172688835101</v>
      </c>
      <c r="Z9" s="16"/>
      <c r="AA9" s="16">
        <v>9.4734337696484899E-2</v>
      </c>
      <c r="AB9" s="16">
        <v>0.101522145664629</v>
      </c>
      <c r="AC9" s="16">
        <v>0.110211994966776</v>
      </c>
      <c r="AD9" s="16">
        <v>0.10140491791280901</v>
      </c>
      <c r="AE9" s="16">
        <v>0.14124073115322799</v>
      </c>
      <c r="AF9" s="16">
        <v>0.123812402908607</v>
      </c>
      <c r="AG9" s="16"/>
      <c r="AH9" s="16">
        <v>9.6781568766851303E-2</v>
      </c>
      <c r="AI9" s="16">
        <v>0.13462846336463499</v>
      </c>
      <c r="AJ9" s="16"/>
      <c r="AK9" s="16">
        <v>0.10695073704220499</v>
      </c>
      <c r="AL9" s="16">
        <v>0.119727869513773</v>
      </c>
      <c r="AM9" s="16"/>
      <c r="AN9" s="16">
        <v>0.104411686550081</v>
      </c>
      <c r="AO9" s="16">
        <v>0.133337033232104</v>
      </c>
      <c r="AP9" s="16"/>
      <c r="AQ9" s="16">
        <v>8.2160067238861906E-2</v>
      </c>
      <c r="AR9" s="16">
        <v>7.8805315107434895E-2</v>
      </c>
      <c r="AS9" s="16">
        <v>0.16843463068759501</v>
      </c>
      <c r="AT9" s="16"/>
      <c r="AU9" s="16">
        <v>0.109016402867884</v>
      </c>
      <c r="AV9" s="16">
        <v>9.9847794020936798E-2</v>
      </c>
      <c r="AW9" s="16"/>
      <c r="AX9" s="16">
        <v>0.11428882606315</v>
      </c>
      <c r="AY9" s="16">
        <v>5.7703700029414398E-2</v>
      </c>
      <c r="AZ9" s="16"/>
      <c r="BA9" s="16">
        <v>0.16392610819331399</v>
      </c>
      <c r="BB9" s="16">
        <v>0.153050238180856</v>
      </c>
      <c r="BC9" s="16"/>
      <c r="BD9" s="16">
        <v>0.12662609275571099</v>
      </c>
      <c r="BE9" s="16">
        <v>0.103037276124002</v>
      </c>
    </row>
    <row r="10" spans="2:57" x14ac:dyDescent="0.35">
      <c r="B10" s="19" t="s">
        <v>415</v>
      </c>
      <c r="C10" s="16">
        <v>0.159433277746309</v>
      </c>
      <c r="D10" s="16">
        <v>0.21868947000109201</v>
      </c>
      <c r="E10" s="16">
        <v>0.104823756516887</v>
      </c>
      <c r="F10" s="16"/>
      <c r="G10" s="16">
        <v>0.184119154938401</v>
      </c>
      <c r="H10" s="16">
        <v>0.21056897752356299</v>
      </c>
      <c r="I10" s="16">
        <v>0.16672301067507</v>
      </c>
      <c r="J10" s="16">
        <v>0.131607632827932</v>
      </c>
      <c r="K10" s="16">
        <v>0.16332676128329501</v>
      </c>
      <c r="L10" s="16">
        <v>0.11429721468651401</v>
      </c>
      <c r="M10" s="16"/>
      <c r="N10" s="16">
        <v>0.176333685519734</v>
      </c>
      <c r="O10" s="16">
        <v>0.140501374621502</v>
      </c>
      <c r="P10" s="16">
        <v>0.17367553738347699</v>
      </c>
      <c r="Q10" s="16">
        <v>0.14098878400973</v>
      </c>
      <c r="R10" s="16"/>
      <c r="S10" s="16">
        <v>0.154291433757273</v>
      </c>
      <c r="T10" s="16">
        <v>0.16878842852722201</v>
      </c>
      <c r="U10" s="16"/>
      <c r="V10" s="16">
        <v>0.122692979325178</v>
      </c>
      <c r="W10" s="16">
        <v>0.166632958739033</v>
      </c>
      <c r="X10" s="16">
        <v>0.18176807391191399</v>
      </c>
      <c r="Y10" s="16">
        <v>0.15694375583541201</v>
      </c>
      <c r="Z10" s="16"/>
      <c r="AA10" s="16">
        <v>0.120526411620018</v>
      </c>
      <c r="AB10" s="16">
        <v>0.14622486971543</v>
      </c>
      <c r="AC10" s="16">
        <v>0.16625583195816501</v>
      </c>
      <c r="AD10" s="16">
        <v>0.206407671941543</v>
      </c>
      <c r="AE10" s="16">
        <v>0.255941869539555</v>
      </c>
      <c r="AF10" s="16">
        <v>9.8914270297499093E-2</v>
      </c>
      <c r="AG10" s="16"/>
      <c r="AH10" s="16">
        <v>0.20193219471329801</v>
      </c>
      <c r="AI10" s="16">
        <v>0.16083299402774801</v>
      </c>
      <c r="AJ10" s="16"/>
      <c r="AK10" s="16">
        <v>0.20939260501805099</v>
      </c>
      <c r="AL10" s="16">
        <v>0.115241618002769</v>
      </c>
      <c r="AM10" s="16"/>
      <c r="AN10" s="16">
        <v>0.213467417093268</v>
      </c>
      <c r="AO10" s="16">
        <v>0.15389475702567901</v>
      </c>
      <c r="AP10" s="16"/>
      <c r="AQ10" s="16">
        <v>0.185866450921331</v>
      </c>
      <c r="AR10" s="16">
        <v>0.14296513635681399</v>
      </c>
      <c r="AS10" s="16">
        <v>0.17623779951224899</v>
      </c>
      <c r="AT10" s="16"/>
      <c r="AU10" s="16">
        <v>0.16019801790930499</v>
      </c>
      <c r="AV10" s="16">
        <v>0.156271359238457</v>
      </c>
      <c r="AW10" s="16"/>
      <c r="AX10" s="16">
        <v>0.18234447322612499</v>
      </c>
      <c r="AY10" s="16">
        <v>7.4951930039996298E-2</v>
      </c>
      <c r="AZ10" s="16"/>
      <c r="BA10" s="16">
        <v>0.19997822089733899</v>
      </c>
      <c r="BB10" s="16">
        <v>0.23873737875461701</v>
      </c>
      <c r="BC10" s="16"/>
      <c r="BD10" s="16">
        <v>0.231544061819595</v>
      </c>
      <c r="BE10" s="16">
        <v>0.12988469267616501</v>
      </c>
    </row>
    <row r="11" spans="2:57" x14ac:dyDescent="0.35">
      <c r="B11" s="19" t="s">
        <v>416</v>
      </c>
      <c r="C11" s="16">
        <v>0.28157869639932898</v>
      </c>
      <c r="D11" s="16">
        <v>0.26896911488797998</v>
      </c>
      <c r="E11" s="16">
        <v>0.29498251629546202</v>
      </c>
      <c r="F11" s="16"/>
      <c r="G11" s="16">
        <v>0.23225930943735601</v>
      </c>
      <c r="H11" s="16">
        <v>0.23520126914062001</v>
      </c>
      <c r="I11" s="16">
        <v>0.30426644752915599</v>
      </c>
      <c r="J11" s="16">
        <v>0.29652323919889101</v>
      </c>
      <c r="K11" s="16">
        <v>0.36855441282159002</v>
      </c>
      <c r="L11" s="16">
        <v>0.25178275846568599</v>
      </c>
      <c r="M11" s="16"/>
      <c r="N11" s="16">
        <v>0.29245550491018302</v>
      </c>
      <c r="O11" s="16">
        <v>0.31925864820931499</v>
      </c>
      <c r="P11" s="16">
        <v>0.241535203954475</v>
      </c>
      <c r="Q11" s="16">
        <v>0.30531680598686201</v>
      </c>
      <c r="R11" s="16"/>
      <c r="S11" s="16">
        <v>0.257465267571659</v>
      </c>
      <c r="T11" s="16">
        <v>0.31971996985649098</v>
      </c>
      <c r="U11" s="16"/>
      <c r="V11" s="16">
        <v>0.24768289805742899</v>
      </c>
      <c r="W11" s="16">
        <v>0.31643653452937798</v>
      </c>
      <c r="X11" s="16">
        <v>0.28029998152211499</v>
      </c>
      <c r="Y11" s="16">
        <v>0.18590362640284799</v>
      </c>
      <c r="Z11" s="16"/>
      <c r="AA11" s="16">
        <v>0.285530093413007</v>
      </c>
      <c r="AB11" s="16">
        <v>0.30771782780007101</v>
      </c>
      <c r="AC11" s="16">
        <v>0.33342945334102803</v>
      </c>
      <c r="AD11" s="16">
        <v>0.25991078663012601</v>
      </c>
      <c r="AE11" s="16">
        <v>0.226704534679491</v>
      </c>
      <c r="AF11" s="16">
        <v>0.224638134133055</v>
      </c>
      <c r="AG11" s="16"/>
      <c r="AH11" s="16">
        <v>0.31351518420843799</v>
      </c>
      <c r="AI11" s="16">
        <v>0.21826017524413799</v>
      </c>
      <c r="AJ11" s="16"/>
      <c r="AK11" s="16">
        <v>0.32824952523491102</v>
      </c>
      <c r="AL11" s="16">
        <v>0.235076442584083</v>
      </c>
      <c r="AM11" s="16"/>
      <c r="AN11" s="16">
        <v>0.31905490378791501</v>
      </c>
      <c r="AO11" s="16">
        <v>0.22329584894384399</v>
      </c>
      <c r="AP11" s="16"/>
      <c r="AQ11" s="16">
        <v>0.325077531354028</v>
      </c>
      <c r="AR11" s="16">
        <v>0.32998975523684998</v>
      </c>
      <c r="AS11" s="16">
        <v>0.20262715089883099</v>
      </c>
      <c r="AT11" s="16"/>
      <c r="AU11" s="16">
        <v>0.29482601582196799</v>
      </c>
      <c r="AV11" s="16">
        <v>0.26832896574056397</v>
      </c>
      <c r="AW11" s="16"/>
      <c r="AX11" s="16">
        <v>0.28995051354534002</v>
      </c>
      <c r="AY11" s="16">
        <v>0.236038138319907</v>
      </c>
      <c r="AZ11" s="16"/>
      <c r="BA11" s="16">
        <v>0.28919217470629</v>
      </c>
      <c r="BB11" s="16">
        <v>0.20856204308913701</v>
      </c>
      <c r="BC11" s="16"/>
      <c r="BD11" s="16">
        <v>0.27003932663205799</v>
      </c>
      <c r="BE11" s="16">
        <v>0.297841134226073</v>
      </c>
    </row>
    <row r="12" spans="2:57" x14ac:dyDescent="0.35">
      <c r="B12" s="19" t="s">
        <v>417</v>
      </c>
      <c r="C12" s="16">
        <v>0.16914846494955099</v>
      </c>
      <c r="D12" s="16">
        <v>0.14812184029835901</v>
      </c>
      <c r="E12" s="16">
        <v>0.18839275628878799</v>
      </c>
      <c r="F12" s="16"/>
      <c r="G12" s="16">
        <v>0.13578781312841001</v>
      </c>
      <c r="H12" s="16">
        <v>7.8259237893135006E-2</v>
      </c>
      <c r="I12" s="16">
        <v>0.19019332092622299</v>
      </c>
      <c r="J12" s="16">
        <v>0.19825811156157899</v>
      </c>
      <c r="K12" s="16">
        <v>0.154312272347707</v>
      </c>
      <c r="L12" s="16">
        <v>0.238576294940651</v>
      </c>
      <c r="M12" s="16"/>
      <c r="N12" s="16">
        <v>0.175337389101102</v>
      </c>
      <c r="O12" s="16">
        <v>0.19042771733917799</v>
      </c>
      <c r="P12" s="16">
        <v>0.171369068798115</v>
      </c>
      <c r="Q12" s="16">
        <v>0.14262934493986201</v>
      </c>
      <c r="R12" s="16"/>
      <c r="S12" s="16">
        <v>0.20859967669229501</v>
      </c>
      <c r="T12" s="16">
        <v>0.107995792762347</v>
      </c>
      <c r="U12" s="16"/>
      <c r="V12" s="16">
        <v>0.115320203615319</v>
      </c>
      <c r="W12" s="16">
        <v>0.153695936897317</v>
      </c>
      <c r="X12" s="16">
        <v>0.2161425867018</v>
      </c>
      <c r="Y12" s="16">
        <v>0.292173411619156</v>
      </c>
      <c r="Z12" s="16"/>
      <c r="AA12" s="16">
        <v>0.156571236714555</v>
      </c>
      <c r="AB12" s="16">
        <v>0.152276275717737</v>
      </c>
      <c r="AC12" s="16">
        <v>0.159717523458172</v>
      </c>
      <c r="AD12" s="16">
        <v>0.207448231691961</v>
      </c>
      <c r="AE12" s="16">
        <v>0.157693283653071</v>
      </c>
      <c r="AF12" s="16">
        <v>0.225224329572774</v>
      </c>
      <c r="AG12" s="16"/>
      <c r="AH12" s="16">
        <v>0.14101873571704199</v>
      </c>
      <c r="AI12" s="16">
        <v>0.227243818903932</v>
      </c>
      <c r="AJ12" s="16"/>
      <c r="AK12" s="16">
        <v>0.13115223009361199</v>
      </c>
      <c r="AL12" s="16">
        <v>0.24773618958084201</v>
      </c>
      <c r="AM12" s="16"/>
      <c r="AN12" s="16">
        <v>0.138398759688557</v>
      </c>
      <c r="AO12" s="16">
        <v>0.23482323888953699</v>
      </c>
      <c r="AP12" s="16"/>
      <c r="AQ12" s="16">
        <v>0.17081039631734801</v>
      </c>
      <c r="AR12" s="16">
        <v>0.16034061645256101</v>
      </c>
      <c r="AS12" s="16">
        <v>0.186099068244757</v>
      </c>
      <c r="AT12" s="16"/>
      <c r="AU12" s="16">
        <v>0.18463070941809201</v>
      </c>
      <c r="AV12" s="16">
        <v>0.153879235279998</v>
      </c>
      <c r="AW12" s="16"/>
      <c r="AX12" s="16">
        <v>0.174327409761418</v>
      </c>
      <c r="AY12" s="16">
        <v>0.171978634178686</v>
      </c>
      <c r="AZ12" s="16"/>
      <c r="BA12" s="16">
        <v>0.15191937115523799</v>
      </c>
      <c r="BB12" s="16">
        <v>0.18257031519730299</v>
      </c>
      <c r="BC12" s="16"/>
      <c r="BD12" s="16">
        <v>0.17477795037632499</v>
      </c>
      <c r="BE12" s="16">
        <v>0.20246547030709799</v>
      </c>
    </row>
    <row r="13" spans="2:57" x14ac:dyDescent="0.35">
      <c r="B13" s="19" t="s">
        <v>418</v>
      </c>
      <c r="C13" s="16">
        <v>0.157884224009778</v>
      </c>
      <c r="D13" s="16">
        <v>0.13674356604842899</v>
      </c>
      <c r="E13" s="16">
        <v>0.17944823921036901</v>
      </c>
      <c r="F13" s="16"/>
      <c r="G13" s="16">
        <v>0.14825352477265499</v>
      </c>
      <c r="H13" s="16">
        <v>0.122892640296846</v>
      </c>
      <c r="I13" s="16">
        <v>0.147566497655713</v>
      </c>
      <c r="J13" s="16">
        <v>0.203497436950977</v>
      </c>
      <c r="K13" s="16">
        <v>0.11811124054167201</v>
      </c>
      <c r="L13" s="16">
        <v>0.19788170183523901</v>
      </c>
      <c r="M13" s="16"/>
      <c r="N13" s="16">
        <v>0.13339298140988701</v>
      </c>
      <c r="O13" s="16">
        <v>0.12167717140928801</v>
      </c>
      <c r="P13" s="16">
        <v>0.18569445297942699</v>
      </c>
      <c r="Q13" s="16">
        <v>0.16222744314633</v>
      </c>
      <c r="R13" s="16"/>
      <c r="S13" s="16">
        <v>0.147264929608178</v>
      </c>
      <c r="T13" s="16">
        <v>0.169864071574655</v>
      </c>
      <c r="U13" s="16"/>
      <c r="V13" s="16">
        <v>0.21212243312930801</v>
      </c>
      <c r="W13" s="16">
        <v>0.139053954020251</v>
      </c>
      <c r="X13" s="16">
        <v>0.14069861892500701</v>
      </c>
      <c r="Y13" s="16">
        <v>0.12375379680803</v>
      </c>
      <c r="Z13" s="16"/>
      <c r="AA13" s="16">
        <v>0.17951330163811</v>
      </c>
      <c r="AB13" s="16">
        <v>0.17724774281848199</v>
      </c>
      <c r="AC13" s="16">
        <v>9.7238673254619795E-2</v>
      </c>
      <c r="AD13" s="16">
        <v>0.13686709969168301</v>
      </c>
      <c r="AE13" s="16">
        <v>9.8744877094884095E-2</v>
      </c>
      <c r="AF13" s="16">
        <v>0.28366639852901199</v>
      </c>
      <c r="AG13" s="16"/>
      <c r="AH13" s="16">
        <v>0.136063668064798</v>
      </c>
      <c r="AI13" s="16">
        <v>0.173679262423172</v>
      </c>
      <c r="AJ13" s="16"/>
      <c r="AK13" s="16">
        <v>0.137332935951855</v>
      </c>
      <c r="AL13" s="16">
        <v>0.163203533138118</v>
      </c>
      <c r="AM13" s="16"/>
      <c r="AN13" s="16">
        <v>0.116010010760781</v>
      </c>
      <c r="AO13" s="16">
        <v>0.16094474874182599</v>
      </c>
      <c r="AP13" s="16"/>
      <c r="AQ13" s="16">
        <v>0.147586300491414</v>
      </c>
      <c r="AR13" s="16">
        <v>0.15859415279512001</v>
      </c>
      <c r="AS13" s="16">
        <v>0.18242943074912099</v>
      </c>
      <c r="AT13" s="16"/>
      <c r="AU13" s="16">
        <v>0.160027272785007</v>
      </c>
      <c r="AV13" s="16">
        <v>0.152394533876091</v>
      </c>
      <c r="AW13" s="16"/>
      <c r="AX13" s="16">
        <v>0.134247717283142</v>
      </c>
      <c r="AY13" s="16">
        <v>0.24709871054792601</v>
      </c>
      <c r="AZ13" s="16"/>
      <c r="BA13" s="16">
        <v>0.12143880506443799</v>
      </c>
      <c r="BB13" s="16">
        <v>0.17342421524939799</v>
      </c>
      <c r="BC13" s="16"/>
      <c r="BD13" s="16">
        <v>0.12160432909869399</v>
      </c>
      <c r="BE13" s="16">
        <v>0.19097113877205499</v>
      </c>
    </row>
    <row r="14" spans="2:57" x14ac:dyDescent="0.35">
      <c r="B14" s="19" t="s">
        <v>110</v>
      </c>
      <c r="C14" s="22">
        <v>0.12798480327316</v>
      </c>
      <c r="D14" s="22">
        <v>8.7719728128015498E-2</v>
      </c>
      <c r="E14" s="22">
        <v>0.16287389725003301</v>
      </c>
      <c r="F14" s="22"/>
      <c r="G14" s="22">
        <v>0.110942886664913</v>
      </c>
      <c r="H14" s="22">
        <v>0.13319684684490299</v>
      </c>
      <c r="I14" s="22">
        <v>5.1603674744535401E-2</v>
      </c>
      <c r="J14" s="22">
        <v>0.14276743322614799</v>
      </c>
      <c r="K14" s="22">
        <v>0.12863652145168</v>
      </c>
      <c r="L14" s="22">
        <v>0.18092572150080299</v>
      </c>
      <c r="M14" s="22"/>
      <c r="N14" s="22">
        <v>0.13762579434151001</v>
      </c>
      <c r="O14" s="22">
        <v>0.12643499462749899</v>
      </c>
      <c r="P14" s="22">
        <v>0.125465249633366</v>
      </c>
      <c r="Q14" s="22">
        <v>0.126502990789957</v>
      </c>
      <c r="R14" s="22"/>
      <c r="S14" s="22">
        <v>0.13869812402663201</v>
      </c>
      <c r="T14" s="22">
        <v>0.113086733799711</v>
      </c>
      <c r="U14" s="22"/>
      <c r="V14" s="22">
        <v>0.18559903792729501</v>
      </c>
      <c r="W14" s="22">
        <v>0.133300382495838</v>
      </c>
      <c r="X14" s="22">
        <v>7.2781498195337094E-2</v>
      </c>
      <c r="Y14" s="22">
        <v>0.12723368244620201</v>
      </c>
      <c r="Z14" s="22"/>
      <c r="AA14" s="22">
        <v>0.16312461891782401</v>
      </c>
      <c r="AB14" s="22">
        <v>0.115011138283651</v>
      </c>
      <c r="AC14" s="22">
        <v>0.133146523021239</v>
      </c>
      <c r="AD14" s="22">
        <v>8.7961292131877797E-2</v>
      </c>
      <c r="AE14" s="22">
        <v>0.119674703879771</v>
      </c>
      <c r="AF14" s="22">
        <v>4.37444645590543E-2</v>
      </c>
      <c r="AG14" s="22"/>
      <c r="AH14" s="22">
        <v>0.110688648529572</v>
      </c>
      <c r="AI14" s="22">
        <v>8.5355286036376196E-2</v>
      </c>
      <c r="AJ14" s="22"/>
      <c r="AK14" s="22">
        <v>8.6921966659366398E-2</v>
      </c>
      <c r="AL14" s="22">
        <v>0.119014347180414</v>
      </c>
      <c r="AM14" s="22"/>
      <c r="AN14" s="22">
        <v>0.108657222119398</v>
      </c>
      <c r="AO14" s="22">
        <v>9.3704373167010802E-2</v>
      </c>
      <c r="AP14" s="22"/>
      <c r="AQ14" s="22">
        <v>8.8499253677016901E-2</v>
      </c>
      <c r="AR14" s="22">
        <v>0.12930502405121999</v>
      </c>
      <c r="AS14" s="22">
        <v>8.4171919907447004E-2</v>
      </c>
      <c r="AT14" s="22"/>
      <c r="AU14" s="22">
        <v>9.1301581197743301E-2</v>
      </c>
      <c r="AV14" s="22">
        <v>0.169278111843953</v>
      </c>
      <c r="AW14" s="22"/>
      <c r="AX14" s="22">
        <v>0.104841060120824</v>
      </c>
      <c r="AY14" s="22">
        <v>0.21222888688406999</v>
      </c>
      <c r="AZ14" s="22"/>
      <c r="BA14" s="22">
        <v>7.3545319983381194E-2</v>
      </c>
      <c r="BB14" s="22">
        <v>4.3655809528688097E-2</v>
      </c>
      <c r="BC14" s="22"/>
      <c r="BD14" s="22">
        <v>7.5408239317616699E-2</v>
      </c>
      <c r="BE14" s="22">
        <v>7.5800287894607105E-2</v>
      </c>
    </row>
    <row r="15" spans="2:57" x14ac:dyDescent="0.35">
      <c r="B15" s="19" t="s">
        <v>419</v>
      </c>
      <c r="C15" s="22">
        <v>0.26340381136818197</v>
      </c>
      <c r="D15" s="22">
        <v>0.35844575063721601</v>
      </c>
      <c r="E15" s="22">
        <v>0.174302590955348</v>
      </c>
      <c r="F15" s="22"/>
      <c r="G15" s="22">
        <v>0.37275646599666601</v>
      </c>
      <c r="H15" s="22">
        <v>0.430450005824496</v>
      </c>
      <c r="I15" s="22">
        <v>0.30637005914437299</v>
      </c>
      <c r="J15" s="22">
        <v>0.15895377906240499</v>
      </c>
      <c r="K15" s="22">
        <v>0.23038555283734999</v>
      </c>
      <c r="L15" s="22">
        <v>0.13083352325761999</v>
      </c>
      <c r="M15" s="22"/>
      <c r="N15" s="22">
        <v>0.26118833023731802</v>
      </c>
      <c r="O15" s="22">
        <v>0.24220146841472101</v>
      </c>
      <c r="P15" s="22">
        <v>0.27593602463461703</v>
      </c>
      <c r="Q15" s="22">
        <v>0.26332341513698798</v>
      </c>
      <c r="R15" s="22"/>
      <c r="S15" s="22">
        <v>0.24797200210123499</v>
      </c>
      <c r="T15" s="22">
        <v>0.28933343200679501</v>
      </c>
      <c r="U15" s="22"/>
      <c r="V15" s="22">
        <v>0.23927542727064899</v>
      </c>
      <c r="W15" s="22">
        <v>0.25751319205721601</v>
      </c>
      <c r="X15" s="22">
        <v>0.29007731465574099</v>
      </c>
      <c r="Y15" s="22">
        <v>0.270935482723763</v>
      </c>
      <c r="Z15" s="22"/>
      <c r="AA15" s="22">
        <v>0.21526074931650299</v>
      </c>
      <c r="AB15" s="22">
        <v>0.247747015380059</v>
      </c>
      <c r="AC15" s="22">
        <v>0.27646782692494098</v>
      </c>
      <c r="AD15" s="22">
        <v>0.307812589854352</v>
      </c>
      <c r="AE15" s="22">
        <v>0.39718260069278299</v>
      </c>
      <c r="AF15" s="22">
        <v>0.22272667320610601</v>
      </c>
      <c r="AG15" s="22"/>
      <c r="AH15" s="22">
        <v>0.298713763480149</v>
      </c>
      <c r="AI15" s="22">
        <v>0.295461457392382</v>
      </c>
      <c r="AJ15" s="22"/>
      <c r="AK15" s="22">
        <v>0.31634334206025599</v>
      </c>
      <c r="AL15" s="22">
        <v>0.23496948751654301</v>
      </c>
      <c r="AM15" s="22"/>
      <c r="AN15" s="22">
        <v>0.31787910364334898</v>
      </c>
      <c r="AO15" s="22">
        <v>0.287231790257783</v>
      </c>
      <c r="AP15" s="22"/>
      <c r="AQ15" s="22">
        <v>0.26802651816019302</v>
      </c>
      <c r="AR15" s="22">
        <v>0.22177045146424901</v>
      </c>
      <c r="AS15" s="22">
        <v>0.344672430199844</v>
      </c>
      <c r="AT15" s="22"/>
      <c r="AU15" s="22">
        <v>0.26921442077718899</v>
      </c>
      <c r="AV15" s="22">
        <v>0.25611915325939399</v>
      </c>
      <c r="AW15" s="22"/>
      <c r="AX15" s="22">
        <v>0.29663329928927501</v>
      </c>
      <c r="AY15" s="22">
        <v>0.132655630069411</v>
      </c>
      <c r="AZ15" s="22"/>
      <c r="BA15" s="22">
        <v>0.36390432909065301</v>
      </c>
      <c r="BB15" s="22">
        <v>0.39178761693547298</v>
      </c>
      <c r="BC15" s="22"/>
      <c r="BD15" s="22">
        <v>0.35817015457530599</v>
      </c>
      <c r="BE15" s="22">
        <v>0.232921968800167</v>
      </c>
    </row>
    <row r="16" spans="2:57" x14ac:dyDescent="0.35">
      <c r="B16" s="19" t="s">
        <v>96</v>
      </c>
      <c r="C16" s="23">
        <v>-0.135419008095022</v>
      </c>
      <c r="D16" s="23">
        <v>-0.27072602250920103</v>
      </c>
      <c r="E16" s="23">
        <v>-1.14286937053148E-2</v>
      </c>
      <c r="F16" s="23"/>
      <c r="G16" s="23">
        <v>-0.26181357933175298</v>
      </c>
      <c r="H16" s="23">
        <v>-0.29725315897959198</v>
      </c>
      <c r="I16" s="23">
        <v>-0.25476638439983801</v>
      </c>
      <c r="J16" s="23">
        <v>-1.6186345836256999E-2</v>
      </c>
      <c r="K16" s="23">
        <v>-0.10174903138567</v>
      </c>
      <c r="L16" s="23">
        <v>5.0092198243183499E-2</v>
      </c>
      <c r="M16" s="23"/>
      <c r="N16" s="23">
        <v>-0.123562535895808</v>
      </c>
      <c r="O16" s="23">
        <v>-0.115766473787222</v>
      </c>
      <c r="P16" s="23">
        <v>-0.150470775001251</v>
      </c>
      <c r="Q16" s="23">
        <v>-0.13682042434703101</v>
      </c>
      <c r="R16" s="23"/>
      <c r="S16" s="23">
        <v>-0.109273878074603</v>
      </c>
      <c r="T16" s="23">
        <v>-0.176246698207084</v>
      </c>
      <c r="U16" s="23"/>
      <c r="V16" s="23">
        <v>-5.3676389343354301E-2</v>
      </c>
      <c r="W16" s="23">
        <v>-0.12421280956137799</v>
      </c>
      <c r="X16" s="23">
        <v>-0.217295816460404</v>
      </c>
      <c r="Y16" s="23">
        <v>-0.14370180027756099</v>
      </c>
      <c r="Z16" s="23"/>
      <c r="AA16" s="23">
        <v>-5.2136130398679099E-2</v>
      </c>
      <c r="AB16" s="23">
        <v>-0.13273587709640899</v>
      </c>
      <c r="AC16" s="23">
        <v>-0.14332130390370201</v>
      </c>
      <c r="AD16" s="23">
        <v>-0.219851297722474</v>
      </c>
      <c r="AE16" s="23">
        <v>-0.27750789681301202</v>
      </c>
      <c r="AF16" s="23">
        <v>-0.178982208647051</v>
      </c>
      <c r="AG16" s="23"/>
      <c r="AH16" s="23">
        <v>-0.188025114950577</v>
      </c>
      <c r="AI16" s="23">
        <v>-0.21010617135600601</v>
      </c>
      <c r="AJ16" s="23"/>
      <c r="AK16" s="23">
        <v>-0.229421375400889</v>
      </c>
      <c r="AL16" s="23">
        <v>-0.115955140336128</v>
      </c>
      <c r="AM16" s="23"/>
      <c r="AN16" s="23">
        <v>-0.20922188152395099</v>
      </c>
      <c r="AO16" s="23">
        <v>-0.19352741709077201</v>
      </c>
      <c r="AP16" s="23"/>
      <c r="AQ16" s="23">
        <v>-0.17952726448317599</v>
      </c>
      <c r="AR16" s="23">
        <v>-9.2465427413028198E-2</v>
      </c>
      <c r="AS16" s="23">
        <v>-0.26050051029239701</v>
      </c>
      <c r="AT16" s="23"/>
      <c r="AU16" s="23">
        <v>-0.17791283957944601</v>
      </c>
      <c r="AV16" s="23">
        <v>-8.6841041415441106E-2</v>
      </c>
      <c r="AW16" s="23"/>
      <c r="AX16" s="23">
        <v>-0.19179223916845101</v>
      </c>
      <c r="AY16" s="23">
        <v>7.9573256814659696E-2</v>
      </c>
      <c r="AZ16" s="23"/>
      <c r="BA16" s="23">
        <v>-0.29035900910727203</v>
      </c>
      <c r="BB16" s="23">
        <v>-0.34813180740678501</v>
      </c>
      <c r="BC16" s="23"/>
      <c r="BD16" s="23">
        <v>-0.28276191525768901</v>
      </c>
      <c r="BE16" s="23">
        <v>-0.15712168090556</v>
      </c>
    </row>
    <row r="17" spans="2:2" x14ac:dyDescent="0.35">
      <c r="B17" s="21"/>
    </row>
    <row r="18" spans="2:2" x14ac:dyDescent="0.35">
      <c r="B18" t="s">
        <v>874</v>
      </c>
    </row>
    <row r="19" spans="2:2" x14ac:dyDescent="0.35">
      <c r="B19" t="s">
        <v>526</v>
      </c>
    </row>
    <row r="21" spans="2:2" x14ac:dyDescent="0.35">
      <c r="B21"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1-000000000000}">
  <dimension ref="B2:BE21"/>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826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414</v>
      </c>
      <c r="C9" s="16">
        <v>0.21779566942428299</v>
      </c>
      <c r="D9" s="16">
        <v>0.23218305386402799</v>
      </c>
      <c r="E9" s="16">
        <v>0.20627188688002801</v>
      </c>
      <c r="F9" s="16"/>
      <c r="G9" s="16">
        <v>0.21923285085927799</v>
      </c>
      <c r="H9" s="16">
        <v>0.24504923985521401</v>
      </c>
      <c r="I9" s="16">
        <v>0.231557256897226</v>
      </c>
      <c r="J9" s="16">
        <v>0.222289496080954</v>
      </c>
      <c r="K9" s="16">
        <v>0.16944744085876301</v>
      </c>
      <c r="L9" s="16">
        <v>0.21803378579390401</v>
      </c>
      <c r="M9" s="16"/>
      <c r="N9" s="16">
        <v>0.18692041787605701</v>
      </c>
      <c r="O9" s="16">
        <v>0.17911222743744501</v>
      </c>
      <c r="P9" s="16">
        <v>0.24149595852971101</v>
      </c>
      <c r="Q9" s="16">
        <v>0.23545293603836101</v>
      </c>
      <c r="R9" s="16"/>
      <c r="S9" s="16">
        <v>0.22371325843141299</v>
      </c>
      <c r="T9" s="16">
        <v>0.211035124148505</v>
      </c>
      <c r="U9" s="16"/>
      <c r="V9" s="16">
        <v>0.217708071361459</v>
      </c>
      <c r="W9" s="16">
        <v>0.20920830205913901</v>
      </c>
      <c r="X9" s="16">
        <v>0.22744267971957999</v>
      </c>
      <c r="Y9" s="16">
        <v>0.22614421981562099</v>
      </c>
      <c r="Z9" s="16"/>
      <c r="AA9" s="16">
        <v>0.211943050002527</v>
      </c>
      <c r="AB9" s="16">
        <v>0.25751375564406398</v>
      </c>
      <c r="AC9" s="16">
        <v>0.21755277068619799</v>
      </c>
      <c r="AD9" s="16">
        <v>0.20587342872217501</v>
      </c>
      <c r="AE9" s="16">
        <v>0.16270811472364499</v>
      </c>
      <c r="AF9" s="16">
        <v>0.30526025106143301</v>
      </c>
      <c r="AG9" s="16"/>
      <c r="AH9" s="16">
        <v>0.18306647908749299</v>
      </c>
      <c r="AI9" s="16">
        <v>0.26470379931900101</v>
      </c>
      <c r="AJ9" s="16"/>
      <c r="AK9" s="16">
        <v>0.192837988117601</v>
      </c>
      <c r="AL9" s="16">
        <v>0.28947257949627703</v>
      </c>
      <c r="AM9" s="16"/>
      <c r="AN9" s="16">
        <v>0.189714816636708</v>
      </c>
      <c r="AO9" s="16">
        <v>0.27009989687562502</v>
      </c>
      <c r="AP9" s="16"/>
      <c r="AQ9" s="16">
        <v>0.15489094989990099</v>
      </c>
      <c r="AR9" s="16">
        <v>0.19430114096484899</v>
      </c>
      <c r="AS9" s="16">
        <v>0.30713252837152</v>
      </c>
      <c r="AT9" s="16"/>
      <c r="AU9" s="16">
        <v>0.23587913840793701</v>
      </c>
      <c r="AV9" s="16">
        <v>0.20031456225720201</v>
      </c>
      <c r="AW9" s="16"/>
      <c r="AX9" s="16">
        <v>0.21292578059885101</v>
      </c>
      <c r="AY9" s="16">
        <v>0.279035460726898</v>
      </c>
      <c r="AZ9" s="16"/>
      <c r="BA9" s="16">
        <v>0.22842090590943501</v>
      </c>
      <c r="BB9" s="16">
        <v>0.25047227620951401</v>
      </c>
      <c r="BC9" s="16"/>
      <c r="BD9" s="16">
        <v>0.216096383356911</v>
      </c>
      <c r="BE9" s="16">
        <v>0.239662847447977</v>
      </c>
    </row>
    <row r="10" spans="2:57" x14ac:dyDescent="0.35">
      <c r="B10" s="19" t="s">
        <v>415</v>
      </c>
      <c r="C10" s="16">
        <v>0.249561039064604</v>
      </c>
      <c r="D10" s="16">
        <v>0.26066946295383697</v>
      </c>
      <c r="E10" s="16">
        <v>0.23566953802191301</v>
      </c>
      <c r="F10" s="16"/>
      <c r="G10" s="16">
        <v>0.25610863950788099</v>
      </c>
      <c r="H10" s="16">
        <v>0.24898040361580501</v>
      </c>
      <c r="I10" s="16">
        <v>0.26899471426483601</v>
      </c>
      <c r="J10" s="16">
        <v>0.26601741141421098</v>
      </c>
      <c r="K10" s="16">
        <v>0.26838558648139399</v>
      </c>
      <c r="L10" s="16">
        <v>0.20391829028356101</v>
      </c>
      <c r="M10" s="16"/>
      <c r="N10" s="16">
        <v>0.215385525865849</v>
      </c>
      <c r="O10" s="16">
        <v>0.2986577934129</v>
      </c>
      <c r="P10" s="16">
        <v>0.24448983153700701</v>
      </c>
      <c r="Q10" s="16">
        <v>0.23932366515152501</v>
      </c>
      <c r="R10" s="16"/>
      <c r="S10" s="16">
        <v>0.26608363609380298</v>
      </c>
      <c r="T10" s="16">
        <v>0.227105402892052</v>
      </c>
      <c r="U10" s="16"/>
      <c r="V10" s="16">
        <v>0.21738617268869401</v>
      </c>
      <c r="W10" s="16">
        <v>0.25723845065279699</v>
      </c>
      <c r="X10" s="16">
        <v>0.25294709512111202</v>
      </c>
      <c r="Y10" s="16">
        <v>0.34695597271040002</v>
      </c>
      <c r="Z10" s="16"/>
      <c r="AA10" s="16">
        <v>0.239377807994922</v>
      </c>
      <c r="AB10" s="16">
        <v>0.21462852208918101</v>
      </c>
      <c r="AC10" s="16">
        <v>0.201705082779189</v>
      </c>
      <c r="AD10" s="16">
        <v>0.31718671575218499</v>
      </c>
      <c r="AE10" s="16">
        <v>0.24937277903948399</v>
      </c>
      <c r="AF10" s="16">
        <v>0.26698511098874</v>
      </c>
      <c r="AG10" s="16"/>
      <c r="AH10" s="16">
        <v>0.25546218996202102</v>
      </c>
      <c r="AI10" s="16">
        <v>0.25912719016233698</v>
      </c>
      <c r="AJ10" s="16"/>
      <c r="AK10" s="16">
        <v>0.24673591669894601</v>
      </c>
      <c r="AL10" s="16">
        <v>0.22973477049347901</v>
      </c>
      <c r="AM10" s="16"/>
      <c r="AN10" s="16">
        <v>0.24108697272504701</v>
      </c>
      <c r="AO10" s="16">
        <v>0.26384803867974299</v>
      </c>
      <c r="AP10" s="16"/>
      <c r="AQ10" s="16">
        <v>0.235509655047481</v>
      </c>
      <c r="AR10" s="16">
        <v>0.25730497494834698</v>
      </c>
      <c r="AS10" s="16">
        <v>0.283947911224399</v>
      </c>
      <c r="AT10" s="16"/>
      <c r="AU10" s="16">
        <v>0.254302574126682</v>
      </c>
      <c r="AV10" s="16">
        <v>0.24834128468195599</v>
      </c>
      <c r="AW10" s="16"/>
      <c r="AX10" s="16">
        <v>0.26440885874262998</v>
      </c>
      <c r="AY10" s="16">
        <v>0.21357454422694899</v>
      </c>
      <c r="AZ10" s="16"/>
      <c r="BA10" s="16">
        <v>0.24581834149686899</v>
      </c>
      <c r="BB10" s="16">
        <v>0.36321788541109101</v>
      </c>
      <c r="BC10" s="16"/>
      <c r="BD10" s="16">
        <v>0.25938756980370398</v>
      </c>
      <c r="BE10" s="16">
        <v>0.27137892891509002</v>
      </c>
    </row>
    <row r="11" spans="2:57" x14ac:dyDescent="0.35">
      <c r="B11" s="19" t="s">
        <v>416</v>
      </c>
      <c r="C11" s="16">
        <v>0.23364268389377901</v>
      </c>
      <c r="D11" s="16">
        <v>0.230143735762115</v>
      </c>
      <c r="E11" s="16">
        <v>0.239222551876486</v>
      </c>
      <c r="F11" s="16"/>
      <c r="G11" s="16">
        <v>0.29186430843618399</v>
      </c>
      <c r="H11" s="16">
        <v>0.190585520035988</v>
      </c>
      <c r="I11" s="16">
        <v>0.25169529222302101</v>
      </c>
      <c r="J11" s="16">
        <v>0.22583495875246201</v>
      </c>
      <c r="K11" s="16">
        <v>0.247350548447475</v>
      </c>
      <c r="L11" s="16">
        <v>0.217419639605549</v>
      </c>
      <c r="M11" s="16"/>
      <c r="N11" s="16">
        <v>0.20638741946599501</v>
      </c>
      <c r="O11" s="16">
        <v>0.22661273001771001</v>
      </c>
      <c r="P11" s="16">
        <v>0.24908385636731101</v>
      </c>
      <c r="Q11" s="16">
        <v>0.234410393751286</v>
      </c>
      <c r="R11" s="16"/>
      <c r="S11" s="16">
        <v>0.20198837943089301</v>
      </c>
      <c r="T11" s="16">
        <v>0.28049408825780098</v>
      </c>
      <c r="U11" s="16"/>
      <c r="V11" s="16">
        <v>0.17521228283833901</v>
      </c>
      <c r="W11" s="16">
        <v>0.27412469660775501</v>
      </c>
      <c r="X11" s="16">
        <v>0.242872667631339</v>
      </c>
      <c r="Y11" s="16">
        <v>0.15960336609275899</v>
      </c>
      <c r="Z11" s="16"/>
      <c r="AA11" s="16">
        <v>0.22995924732506401</v>
      </c>
      <c r="AB11" s="16">
        <v>0.23432785719260699</v>
      </c>
      <c r="AC11" s="16">
        <v>0.338052685966172</v>
      </c>
      <c r="AD11" s="16">
        <v>0.21590045744987499</v>
      </c>
      <c r="AE11" s="16">
        <v>0.20336575467071399</v>
      </c>
      <c r="AF11" s="16">
        <v>0.15482859499016399</v>
      </c>
      <c r="AG11" s="16"/>
      <c r="AH11" s="16">
        <v>0.26665951768310497</v>
      </c>
      <c r="AI11" s="16">
        <v>0.228103908667492</v>
      </c>
      <c r="AJ11" s="16"/>
      <c r="AK11" s="16">
        <v>0.27030935309938098</v>
      </c>
      <c r="AL11" s="16">
        <v>0.21388314486259999</v>
      </c>
      <c r="AM11" s="16"/>
      <c r="AN11" s="16">
        <v>0.248163988617666</v>
      </c>
      <c r="AO11" s="16">
        <v>0.220823158793409</v>
      </c>
      <c r="AP11" s="16"/>
      <c r="AQ11" s="16">
        <v>0.29247407884397802</v>
      </c>
      <c r="AR11" s="16">
        <v>0.26493942727673703</v>
      </c>
      <c r="AS11" s="16">
        <v>0.167630270464771</v>
      </c>
      <c r="AT11" s="16"/>
      <c r="AU11" s="16">
        <v>0.23160429133351801</v>
      </c>
      <c r="AV11" s="16">
        <v>0.23507769478469501</v>
      </c>
      <c r="AW11" s="16"/>
      <c r="AX11" s="16">
        <v>0.23541614033300401</v>
      </c>
      <c r="AY11" s="16">
        <v>0.196001287088517</v>
      </c>
      <c r="AZ11" s="16"/>
      <c r="BA11" s="16">
        <v>0.26031206268259</v>
      </c>
      <c r="BB11" s="16">
        <v>0.20231611776688899</v>
      </c>
      <c r="BC11" s="16"/>
      <c r="BD11" s="16">
        <v>0.230530947530423</v>
      </c>
      <c r="BE11" s="16">
        <v>0.24978281971535199</v>
      </c>
    </row>
    <row r="12" spans="2:57" x14ac:dyDescent="0.35">
      <c r="B12" s="19" t="s">
        <v>417</v>
      </c>
      <c r="C12" s="16">
        <v>9.9942667639993293E-2</v>
      </c>
      <c r="D12" s="16">
        <v>0.101404924301887</v>
      </c>
      <c r="E12" s="16">
        <v>9.7204613144155003E-2</v>
      </c>
      <c r="F12" s="16"/>
      <c r="G12" s="16">
        <v>7.8394626135935605E-2</v>
      </c>
      <c r="H12" s="16">
        <v>8.24551809193E-2</v>
      </c>
      <c r="I12" s="16">
        <v>0.122062038679822</v>
      </c>
      <c r="J12" s="16">
        <v>6.9638239465284302E-2</v>
      </c>
      <c r="K12" s="16">
        <v>0.138409694255824</v>
      </c>
      <c r="L12" s="16">
        <v>0.10260286913776601</v>
      </c>
      <c r="M12" s="16"/>
      <c r="N12" s="16">
        <v>0.141470532929003</v>
      </c>
      <c r="O12" s="16">
        <v>0.10256778961610701</v>
      </c>
      <c r="P12" s="16">
        <v>8.4197933119186996E-2</v>
      </c>
      <c r="Q12" s="16">
        <v>9.3315879025156798E-2</v>
      </c>
      <c r="R12" s="16"/>
      <c r="S12" s="16">
        <v>0.104150418550417</v>
      </c>
      <c r="T12" s="16">
        <v>9.4587231116123896E-2</v>
      </c>
      <c r="U12" s="16"/>
      <c r="V12" s="16">
        <v>0.104899165471009</v>
      </c>
      <c r="W12" s="16">
        <v>8.2034401609900595E-2</v>
      </c>
      <c r="X12" s="16">
        <v>0.113154305000068</v>
      </c>
      <c r="Y12" s="16">
        <v>0.135049546454973</v>
      </c>
      <c r="Z12" s="16"/>
      <c r="AA12" s="16">
        <v>8.9458463042032296E-2</v>
      </c>
      <c r="AB12" s="16">
        <v>8.1025056578145099E-2</v>
      </c>
      <c r="AC12" s="16">
        <v>7.1468995345588496E-2</v>
      </c>
      <c r="AD12" s="16">
        <v>0.11835888449717601</v>
      </c>
      <c r="AE12" s="16">
        <v>0.16551213286354899</v>
      </c>
      <c r="AF12" s="16">
        <v>0.114038332372298</v>
      </c>
      <c r="AG12" s="16"/>
      <c r="AH12" s="16">
        <v>0.112826842851216</v>
      </c>
      <c r="AI12" s="16">
        <v>0.100230648660599</v>
      </c>
      <c r="AJ12" s="16"/>
      <c r="AK12" s="16">
        <v>0.11925948621716601</v>
      </c>
      <c r="AL12" s="16">
        <v>9.82091284958721E-2</v>
      </c>
      <c r="AM12" s="16"/>
      <c r="AN12" s="16">
        <v>0.12543982236346499</v>
      </c>
      <c r="AO12" s="16">
        <v>8.0545576664627097E-2</v>
      </c>
      <c r="AP12" s="16"/>
      <c r="AQ12" s="16">
        <v>0.182088712579971</v>
      </c>
      <c r="AR12" s="16">
        <v>7.8531038253540006E-2</v>
      </c>
      <c r="AS12" s="16">
        <v>8.7171413380548193E-2</v>
      </c>
      <c r="AT12" s="16"/>
      <c r="AU12" s="16">
        <v>0.110039246392536</v>
      </c>
      <c r="AV12" s="16">
        <v>8.7227242846094497E-2</v>
      </c>
      <c r="AW12" s="16"/>
      <c r="AX12" s="16">
        <v>0.104962775389929</v>
      </c>
      <c r="AY12" s="16">
        <v>6.4722034431651504E-2</v>
      </c>
      <c r="AZ12" s="16"/>
      <c r="BA12" s="16">
        <v>0.121454011551842</v>
      </c>
      <c r="BB12" s="16">
        <v>9.5729559423771093E-2</v>
      </c>
      <c r="BC12" s="16"/>
      <c r="BD12" s="16">
        <v>0.13566325363366599</v>
      </c>
      <c r="BE12" s="16">
        <v>8.8603502857546604E-2</v>
      </c>
    </row>
    <row r="13" spans="2:57" x14ac:dyDescent="0.35">
      <c r="B13" s="19" t="s">
        <v>418</v>
      </c>
      <c r="C13" s="16">
        <v>7.3807399061071796E-2</v>
      </c>
      <c r="D13" s="16">
        <v>9.3437447388700606E-2</v>
      </c>
      <c r="E13" s="16">
        <v>5.4333452590482098E-2</v>
      </c>
      <c r="F13" s="16"/>
      <c r="G13" s="16">
        <v>6.5751751848606793E-2</v>
      </c>
      <c r="H13" s="16">
        <v>0.120400675059419</v>
      </c>
      <c r="I13" s="16">
        <v>6.1093898677072003E-2</v>
      </c>
      <c r="J13" s="16">
        <v>8.7272763243907106E-2</v>
      </c>
      <c r="K13" s="16">
        <v>2.97767271639632E-2</v>
      </c>
      <c r="L13" s="16">
        <v>7.3530769938183499E-2</v>
      </c>
      <c r="M13" s="16"/>
      <c r="N13" s="16">
        <v>8.8484200302672095E-2</v>
      </c>
      <c r="O13" s="16">
        <v>5.7621992314699798E-2</v>
      </c>
      <c r="P13" s="16">
        <v>6.3721724425961704E-2</v>
      </c>
      <c r="Q13" s="16">
        <v>9.3634910851720807E-2</v>
      </c>
      <c r="R13" s="16"/>
      <c r="S13" s="16">
        <v>5.6220103983822801E-2</v>
      </c>
      <c r="T13" s="16">
        <v>9.6642906953281205E-2</v>
      </c>
      <c r="U13" s="16"/>
      <c r="V13" s="16">
        <v>0.105029667507646</v>
      </c>
      <c r="W13" s="16">
        <v>6.4994432708556704E-2</v>
      </c>
      <c r="X13" s="16">
        <v>6.7713994496080898E-2</v>
      </c>
      <c r="Y13" s="16">
        <v>1.0437965250093899E-2</v>
      </c>
      <c r="Z13" s="16"/>
      <c r="AA13" s="16">
        <v>8.87647556800049E-2</v>
      </c>
      <c r="AB13" s="16">
        <v>7.59301794943021E-2</v>
      </c>
      <c r="AC13" s="16">
        <v>5.2760858800990101E-2</v>
      </c>
      <c r="AD13" s="16">
        <v>4.11362894187342E-2</v>
      </c>
      <c r="AE13" s="16">
        <v>0.10769983657214401</v>
      </c>
      <c r="AF13" s="16">
        <v>6.6104813115512806E-2</v>
      </c>
      <c r="AG13" s="16"/>
      <c r="AH13" s="16">
        <v>7.9990212517541806E-2</v>
      </c>
      <c r="AI13" s="16">
        <v>6.5784926363958496E-2</v>
      </c>
      <c r="AJ13" s="16"/>
      <c r="AK13" s="16">
        <v>8.4159720005307498E-2</v>
      </c>
      <c r="AL13" s="16">
        <v>6.1916493369234098E-2</v>
      </c>
      <c r="AM13" s="16"/>
      <c r="AN13" s="16">
        <v>8.9503836434418796E-2</v>
      </c>
      <c r="AO13" s="16">
        <v>7.6361483585733594E-2</v>
      </c>
      <c r="AP13" s="16"/>
      <c r="AQ13" s="16">
        <v>5.9650732194037603E-2</v>
      </c>
      <c r="AR13" s="16">
        <v>7.6573713200146096E-2</v>
      </c>
      <c r="AS13" s="16">
        <v>8.2682796566410297E-2</v>
      </c>
      <c r="AT13" s="16"/>
      <c r="AU13" s="16">
        <v>6.8210951428401501E-2</v>
      </c>
      <c r="AV13" s="16">
        <v>7.7920609505588698E-2</v>
      </c>
      <c r="AW13" s="16"/>
      <c r="AX13" s="16">
        <v>7.8282834914115501E-2</v>
      </c>
      <c r="AY13" s="16">
        <v>5.1181267748983801E-2</v>
      </c>
      <c r="AZ13" s="16"/>
      <c r="BA13" s="16">
        <v>8.0546912515922595E-2</v>
      </c>
      <c r="BB13" s="16">
        <v>5.4085647083538697E-2</v>
      </c>
      <c r="BC13" s="16"/>
      <c r="BD13" s="16">
        <v>8.5851426546157503E-2</v>
      </c>
      <c r="BE13" s="16">
        <v>6.3843137178380194E-2</v>
      </c>
    </row>
    <row r="14" spans="2:57" x14ac:dyDescent="0.35">
      <c r="B14" s="19" t="s">
        <v>110</v>
      </c>
      <c r="C14" s="22">
        <v>0.12525054091627</v>
      </c>
      <c r="D14" s="22">
        <v>8.2161375729433203E-2</v>
      </c>
      <c r="E14" s="22">
        <v>0.16729795748693599</v>
      </c>
      <c r="F14" s="22"/>
      <c r="G14" s="22">
        <v>8.8647823212114799E-2</v>
      </c>
      <c r="H14" s="22">
        <v>0.112528980514273</v>
      </c>
      <c r="I14" s="22">
        <v>6.4596799258022905E-2</v>
      </c>
      <c r="J14" s="22">
        <v>0.12894713104318101</v>
      </c>
      <c r="K14" s="22">
        <v>0.14663000279258101</v>
      </c>
      <c r="L14" s="22">
        <v>0.18449464524103601</v>
      </c>
      <c r="M14" s="22"/>
      <c r="N14" s="22">
        <v>0.161351903560424</v>
      </c>
      <c r="O14" s="22">
        <v>0.13542746720113699</v>
      </c>
      <c r="P14" s="22">
        <v>0.11701069602082199</v>
      </c>
      <c r="Q14" s="22">
        <v>0.103862215181952</v>
      </c>
      <c r="R14" s="22"/>
      <c r="S14" s="22">
        <v>0.147844203509651</v>
      </c>
      <c r="T14" s="22">
        <v>9.0135246632236807E-2</v>
      </c>
      <c r="U14" s="22"/>
      <c r="V14" s="22">
        <v>0.17976464013285301</v>
      </c>
      <c r="W14" s="22">
        <v>0.112399716361851</v>
      </c>
      <c r="X14" s="22">
        <v>9.5869258031820295E-2</v>
      </c>
      <c r="Y14" s="22">
        <v>0.121808929676154</v>
      </c>
      <c r="Z14" s="22"/>
      <c r="AA14" s="22">
        <v>0.14049667595544901</v>
      </c>
      <c r="AB14" s="22">
        <v>0.136574629001701</v>
      </c>
      <c r="AC14" s="22">
        <v>0.118459606421863</v>
      </c>
      <c r="AD14" s="22">
        <v>0.10154422415985501</v>
      </c>
      <c r="AE14" s="22">
        <v>0.111341382130465</v>
      </c>
      <c r="AF14" s="22">
        <v>9.2782897471851894E-2</v>
      </c>
      <c r="AG14" s="22"/>
      <c r="AH14" s="22">
        <v>0.101994757898623</v>
      </c>
      <c r="AI14" s="22">
        <v>8.2049526826612096E-2</v>
      </c>
      <c r="AJ14" s="22"/>
      <c r="AK14" s="22">
        <v>8.6697535861597494E-2</v>
      </c>
      <c r="AL14" s="22">
        <v>0.106783883282537</v>
      </c>
      <c r="AM14" s="22"/>
      <c r="AN14" s="22">
        <v>0.106090563222695</v>
      </c>
      <c r="AO14" s="22">
        <v>8.8321845400862006E-2</v>
      </c>
      <c r="AP14" s="22"/>
      <c r="AQ14" s="22">
        <v>7.5385871434631505E-2</v>
      </c>
      <c r="AR14" s="22">
        <v>0.12834970535638099</v>
      </c>
      <c r="AS14" s="22">
        <v>7.14350799923512E-2</v>
      </c>
      <c r="AT14" s="22"/>
      <c r="AU14" s="22">
        <v>9.9963798310925694E-2</v>
      </c>
      <c r="AV14" s="22">
        <v>0.151118605924463</v>
      </c>
      <c r="AW14" s="22"/>
      <c r="AX14" s="22">
        <v>0.104003610021469</v>
      </c>
      <c r="AY14" s="22">
        <v>0.19548540577699999</v>
      </c>
      <c r="AZ14" s="22"/>
      <c r="BA14" s="22">
        <v>6.3447765843341095E-2</v>
      </c>
      <c r="BB14" s="22">
        <v>3.4178514105196199E-2</v>
      </c>
      <c r="BC14" s="22"/>
      <c r="BD14" s="22">
        <v>7.2470419129138999E-2</v>
      </c>
      <c r="BE14" s="22">
        <v>8.6728763885655202E-2</v>
      </c>
    </row>
    <row r="15" spans="2:57" x14ac:dyDescent="0.35">
      <c r="B15" s="19" t="s">
        <v>419</v>
      </c>
      <c r="C15" s="22">
        <v>0.467356708488887</v>
      </c>
      <c r="D15" s="22">
        <v>0.49285251681786402</v>
      </c>
      <c r="E15" s="22">
        <v>0.44194142490194099</v>
      </c>
      <c r="F15" s="22"/>
      <c r="G15" s="22">
        <v>0.475341490367159</v>
      </c>
      <c r="H15" s="22">
        <v>0.49402964347102002</v>
      </c>
      <c r="I15" s="22">
        <v>0.50055197116206196</v>
      </c>
      <c r="J15" s="22">
        <v>0.48830690749516498</v>
      </c>
      <c r="K15" s="22">
        <v>0.437833027340157</v>
      </c>
      <c r="L15" s="22">
        <v>0.42195207607746499</v>
      </c>
      <c r="M15" s="22"/>
      <c r="N15" s="22">
        <v>0.40230594374190598</v>
      </c>
      <c r="O15" s="22">
        <v>0.47777002085034498</v>
      </c>
      <c r="P15" s="22">
        <v>0.48598579006671799</v>
      </c>
      <c r="Q15" s="22">
        <v>0.47477660118988502</v>
      </c>
      <c r="R15" s="22"/>
      <c r="S15" s="22">
        <v>0.48979689452521602</v>
      </c>
      <c r="T15" s="22">
        <v>0.438140527040557</v>
      </c>
      <c r="U15" s="22"/>
      <c r="V15" s="22">
        <v>0.43509424405015201</v>
      </c>
      <c r="W15" s="22">
        <v>0.46644675271193597</v>
      </c>
      <c r="X15" s="22">
        <v>0.48038977484069201</v>
      </c>
      <c r="Y15" s="22">
        <v>0.57310019252602096</v>
      </c>
      <c r="Z15" s="22"/>
      <c r="AA15" s="22">
        <v>0.45132085799744898</v>
      </c>
      <c r="AB15" s="22">
        <v>0.47214227773324502</v>
      </c>
      <c r="AC15" s="22">
        <v>0.41925785346538602</v>
      </c>
      <c r="AD15" s="22">
        <v>0.52306014447436</v>
      </c>
      <c r="AE15" s="22">
        <v>0.41208089376312901</v>
      </c>
      <c r="AF15" s="22">
        <v>0.57224536205017296</v>
      </c>
      <c r="AG15" s="22"/>
      <c r="AH15" s="22">
        <v>0.43852866904951299</v>
      </c>
      <c r="AI15" s="22">
        <v>0.52383098948133799</v>
      </c>
      <c r="AJ15" s="22"/>
      <c r="AK15" s="22">
        <v>0.43957390481654701</v>
      </c>
      <c r="AL15" s="22">
        <v>0.51920734998975604</v>
      </c>
      <c r="AM15" s="22"/>
      <c r="AN15" s="22">
        <v>0.43080178936175501</v>
      </c>
      <c r="AO15" s="22">
        <v>0.53394793555536801</v>
      </c>
      <c r="AP15" s="22"/>
      <c r="AQ15" s="22">
        <v>0.39040060494738199</v>
      </c>
      <c r="AR15" s="22">
        <v>0.45160611591319599</v>
      </c>
      <c r="AS15" s="22">
        <v>0.59108043959591905</v>
      </c>
      <c r="AT15" s="22"/>
      <c r="AU15" s="22">
        <v>0.49018171253461901</v>
      </c>
      <c r="AV15" s="22">
        <v>0.448655846939159</v>
      </c>
      <c r="AW15" s="22"/>
      <c r="AX15" s="22">
        <v>0.47733463934148201</v>
      </c>
      <c r="AY15" s="22">
        <v>0.49261000495384799</v>
      </c>
      <c r="AZ15" s="22"/>
      <c r="BA15" s="22">
        <v>0.47423924740630402</v>
      </c>
      <c r="BB15" s="22">
        <v>0.61369016162060497</v>
      </c>
      <c r="BC15" s="22"/>
      <c r="BD15" s="22">
        <v>0.47548395316061498</v>
      </c>
      <c r="BE15" s="22">
        <v>0.51104177636306702</v>
      </c>
    </row>
    <row r="16" spans="2:57" x14ac:dyDescent="0.35">
      <c r="B16" s="19" t="s">
        <v>96</v>
      </c>
      <c r="C16" s="23">
        <v>-0.34210616757261703</v>
      </c>
      <c r="D16" s="23">
        <v>-0.41069114108843102</v>
      </c>
      <c r="E16" s="23">
        <v>-0.274643467415005</v>
      </c>
      <c r="F16" s="23"/>
      <c r="G16" s="23">
        <v>-0.386693667155044</v>
      </c>
      <c r="H16" s="23">
        <v>-0.38150066295674601</v>
      </c>
      <c r="I16" s="23">
        <v>-0.43595517190403898</v>
      </c>
      <c r="J16" s="23">
        <v>-0.35935977645198403</v>
      </c>
      <c r="K16" s="23">
        <v>-0.29120302454757602</v>
      </c>
      <c r="L16" s="23">
        <v>-0.23745743083642901</v>
      </c>
      <c r="M16" s="23"/>
      <c r="N16" s="23">
        <v>-0.240954040181482</v>
      </c>
      <c r="O16" s="23">
        <v>-0.34234255364920801</v>
      </c>
      <c r="P16" s="23">
        <v>-0.36897509404589601</v>
      </c>
      <c r="Q16" s="23">
        <v>-0.37091438600793297</v>
      </c>
      <c r="R16" s="23"/>
      <c r="S16" s="23">
        <v>-0.34195269101556502</v>
      </c>
      <c r="T16" s="23">
        <v>-0.34800528040832102</v>
      </c>
      <c r="U16" s="23"/>
      <c r="V16" s="23">
        <v>-0.25532960391729898</v>
      </c>
      <c r="W16" s="23">
        <v>-0.354047036350085</v>
      </c>
      <c r="X16" s="23">
        <v>-0.384520516808871</v>
      </c>
      <c r="Y16" s="23">
        <v>-0.45129126284986698</v>
      </c>
      <c r="Z16" s="23"/>
      <c r="AA16" s="23">
        <v>-0.31082418204200002</v>
      </c>
      <c r="AB16" s="23">
        <v>-0.33556764873154399</v>
      </c>
      <c r="AC16" s="23">
        <v>-0.30079824704352398</v>
      </c>
      <c r="AD16" s="23">
        <v>-0.42151592031450602</v>
      </c>
      <c r="AE16" s="23">
        <v>-0.30073951163266399</v>
      </c>
      <c r="AF16" s="23">
        <v>-0.47946246457832098</v>
      </c>
      <c r="AG16" s="23"/>
      <c r="AH16" s="23">
        <v>-0.33653391115088999</v>
      </c>
      <c r="AI16" s="23">
        <v>-0.44178146265472601</v>
      </c>
      <c r="AJ16" s="23"/>
      <c r="AK16" s="23">
        <v>-0.35287636895495</v>
      </c>
      <c r="AL16" s="23">
        <v>-0.41242346670721902</v>
      </c>
      <c r="AM16" s="23"/>
      <c r="AN16" s="23">
        <v>-0.32471122613906001</v>
      </c>
      <c r="AO16" s="23">
        <v>-0.44562609015450599</v>
      </c>
      <c r="AP16" s="23"/>
      <c r="AQ16" s="23">
        <v>-0.315014733512751</v>
      </c>
      <c r="AR16" s="23">
        <v>-0.32325641055681498</v>
      </c>
      <c r="AS16" s="23">
        <v>-0.51964535960356795</v>
      </c>
      <c r="AT16" s="23"/>
      <c r="AU16" s="23">
        <v>-0.39021791422369301</v>
      </c>
      <c r="AV16" s="23">
        <v>-0.29753724101469597</v>
      </c>
      <c r="AW16" s="23"/>
      <c r="AX16" s="23">
        <v>-0.373331029320013</v>
      </c>
      <c r="AY16" s="23">
        <v>-0.29712459917684803</v>
      </c>
      <c r="AZ16" s="23"/>
      <c r="BA16" s="23">
        <v>-0.41079148156296302</v>
      </c>
      <c r="BB16" s="23">
        <v>-0.57951164751540796</v>
      </c>
      <c r="BC16" s="23"/>
      <c r="BD16" s="23">
        <v>-0.403013534031476</v>
      </c>
      <c r="BE16" s="23">
        <v>-0.42431301247741099</v>
      </c>
    </row>
    <row r="17" spans="2:2" x14ac:dyDescent="0.35">
      <c r="B17" s="21"/>
    </row>
    <row r="18" spans="2:2" x14ac:dyDescent="0.35">
      <c r="B18" t="s">
        <v>874</v>
      </c>
    </row>
    <row r="19" spans="2:2" x14ac:dyDescent="0.35">
      <c r="B19" t="s">
        <v>526</v>
      </c>
    </row>
    <row r="21" spans="2:2" x14ac:dyDescent="0.35">
      <c r="B21"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2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1-000000000000}">
  <dimension ref="B2:BE21"/>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827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414</v>
      </c>
      <c r="C9" s="16">
        <v>0.28920101230129902</v>
      </c>
      <c r="D9" s="16">
        <v>0.31023176056841201</v>
      </c>
      <c r="E9" s="16">
        <v>0.26821810554006298</v>
      </c>
      <c r="F9" s="16"/>
      <c r="G9" s="16">
        <v>0.19786484517894001</v>
      </c>
      <c r="H9" s="16">
        <v>0.30308856608717</v>
      </c>
      <c r="I9" s="16">
        <v>0.30956029912045502</v>
      </c>
      <c r="J9" s="16">
        <v>0.304393349857976</v>
      </c>
      <c r="K9" s="16">
        <v>0.291587504350798</v>
      </c>
      <c r="L9" s="16">
        <v>0.30117162302669398</v>
      </c>
      <c r="M9" s="16"/>
      <c r="N9" s="16">
        <v>0.242840813856464</v>
      </c>
      <c r="O9" s="16">
        <v>0.28635510738159198</v>
      </c>
      <c r="P9" s="16">
        <v>0.31087292707815201</v>
      </c>
      <c r="Q9" s="16">
        <v>0.28994725628999402</v>
      </c>
      <c r="R9" s="16"/>
      <c r="S9" s="16">
        <v>0.29455748936297299</v>
      </c>
      <c r="T9" s="16">
        <v>0.280725512372615</v>
      </c>
      <c r="U9" s="16"/>
      <c r="V9" s="16">
        <v>0.32142134345342999</v>
      </c>
      <c r="W9" s="16">
        <v>0.27321195199624998</v>
      </c>
      <c r="X9" s="16">
        <v>0.26845784846304399</v>
      </c>
      <c r="Y9" s="16">
        <v>0.383082052100848</v>
      </c>
      <c r="Z9" s="16"/>
      <c r="AA9" s="16">
        <v>0.234944560866333</v>
      </c>
      <c r="AB9" s="16">
        <v>0.33132324880277803</v>
      </c>
      <c r="AC9" s="16">
        <v>0.31468424535324502</v>
      </c>
      <c r="AD9" s="16">
        <v>0.28993716339636499</v>
      </c>
      <c r="AE9" s="16">
        <v>0.36019381159652503</v>
      </c>
      <c r="AF9" s="16">
        <v>0.43620757080859401</v>
      </c>
      <c r="AG9" s="16"/>
      <c r="AH9" s="16">
        <v>0.293634212934548</v>
      </c>
      <c r="AI9" s="16">
        <v>0.30616414874704001</v>
      </c>
      <c r="AJ9" s="16"/>
      <c r="AK9" s="16">
        <v>0.28272540107824601</v>
      </c>
      <c r="AL9" s="16">
        <v>0.32357355411612798</v>
      </c>
      <c r="AM9" s="16"/>
      <c r="AN9" s="16">
        <v>0.26915499159025602</v>
      </c>
      <c r="AO9" s="16">
        <v>0.31419602371071598</v>
      </c>
      <c r="AP9" s="16"/>
      <c r="AQ9" s="16">
        <v>0.27510427846505298</v>
      </c>
      <c r="AR9" s="16">
        <v>0.29370476264958501</v>
      </c>
      <c r="AS9" s="16">
        <v>0.31819907568821398</v>
      </c>
      <c r="AT9" s="16"/>
      <c r="AU9" s="16">
        <v>0.30854560128820102</v>
      </c>
      <c r="AV9" s="16">
        <v>0.271483381076771</v>
      </c>
      <c r="AW9" s="16"/>
      <c r="AX9" s="16">
        <v>0.29588094511569102</v>
      </c>
      <c r="AY9" s="16">
        <v>0.29873679139121401</v>
      </c>
      <c r="AZ9" s="16"/>
      <c r="BA9" s="16">
        <v>0.30157925714812001</v>
      </c>
      <c r="BB9" s="16">
        <v>0.398112081333725</v>
      </c>
      <c r="BC9" s="16"/>
      <c r="BD9" s="16">
        <v>0.28176333485414901</v>
      </c>
      <c r="BE9" s="16">
        <v>0.33089506397153801</v>
      </c>
    </row>
    <row r="10" spans="2:57" x14ac:dyDescent="0.35">
      <c r="B10" s="19" t="s">
        <v>415</v>
      </c>
      <c r="C10" s="16">
        <v>0.35002446722068298</v>
      </c>
      <c r="D10" s="16">
        <v>0.378753946106761</v>
      </c>
      <c r="E10" s="16">
        <v>0.32035578679314802</v>
      </c>
      <c r="F10" s="16"/>
      <c r="G10" s="16">
        <v>0.32627385354440702</v>
      </c>
      <c r="H10" s="16">
        <v>0.31077891799762802</v>
      </c>
      <c r="I10" s="16">
        <v>0.361019028074478</v>
      </c>
      <c r="J10" s="16">
        <v>0.33001334928777998</v>
      </c>
      <c r="K10" s="16">
        <v>0.38582675965983998</v>
      </c>
      <c r="L10" s="16">
        <v>0.37526759663471299</v>
      </c>
      <c r="M10" s="16"/>
      <c r="N10" s="16">
        <v>0.40761694856980202</v>
      </c>
      <c r="O10" s="16">
        <v>0.32762390170156303</v>
      </c>
      <c r="P10" s="16">
        <v>0.36543305367254603</v>
      </c>
      <c r="Q10" s="16">
        <v>0.30369361904415199</v>
      </c>
      <c r="R10" s="16"/>
      <c r="S10" s="16">
        <v>0.375289663540743</v>
      </c>
      <c r="T10" s="16">
        <v>0.31537155256097998</v>
      </c>
      <c r="U10" s="16"/>
      <c r="V10" s="16">
        <v>0.23955583780606199</v>
      </c>
      <c r="W10" s="16">
        <v>0.38052129448098199</v>
      </c>
      <c r="X10" s="16">
        <v>0.395192710458518</v>
      </c>
      <c r="Y10" s="16">
        <v>0.41746799617349001</v>
      </c>
      <c r="Z10" s="16"/>
      <c r="AA10" s="16">
        <v>0.30388746746332301</v>
      </c>
      <c r="AB10" s="16">
        <v>0.33363917410537203</v>
      </c>
      <c r="AC10" s="16">
        <v>0.40300731761076197</v>
      </c>
      <c r="AD10" s="16">
        <v>0.38903457825558801</v>
      </c>
      <c r="AE10" s="16">
        <v>0.42415132056555999</v>
      </c>
      <c r="AF10" s="16">
        <v>0.37323605570479201</v>
      </c>
      <c r="AG10" s="16"/>
      <c r="AH10" s="16">
        <v>0.35896129571057001</v>
      </c>
      <c r="AI10" s="16">
        <v>0.38004184132170399</v>
      </c>
      <c r="AJ10" s="16"/>
      <c r="AK10" s="16">
        <v>0.34892460905267197</v>
      </c>
      <c r="AL10" s="16">
        <v>0.38748212666044701</v>
      </c>
      <c r="AM10" s="16"/>
      <c r="AN10" s="16">
        <v>0.39432039333776298</v>
      </c>
      <c r="AO10" s="16">
        <v>0.38220379050068098</v>
      </c>
      <c r="AP10" s="16"/>
      <c r="AQ10" s="16">
        <v>0.41299360553110398</v>
      </c>
      <c r="AR10" s="16">
        <v>0.31250278267569198</v>
      </c>
      <c r="AS10" s="16">
        <v>0.40094254294132498</v>
      </c>
      <c r="AT10" s="16"/>
      <c r="AU10" s="16">
        <v>0.36468698498934699</v>
      </c>
      <c r="AV10" s="16">
        <v>0.33630510206139802</v>
      </c>
      <c r="AW10" s="16"/>
      <c r="AX10" s="16">
        <v>0.37131319747584102</v>
      </c>
      <c r="AY10" s="16">
        <v>0.32158870129976702</v>
      </c>
      <c r="AZ10" s="16"/>
      <c r="BA10" s="16">
        <v>0.40886492752794701</v>
      </c>
      <c r="BB10" s="16">
        <v>0.38237966599443501</v>
      </c>
      <c r="BC10" s="16"/>
      <c r="BD10" s="16">
        <v>0.407502513493605</v>
      </c>
      <c r="BE10" s="16">
        <v>0.39453439495729198</v>
      </c>
    </row>
    <row r="11" spans="2:57" x14ac:dyDescent="0.35">
      <c r="B11" s="19" t="s">
        <v>416</v>
      </c>
      <c r="C11" s="16">
        <v>0.17283750660518801</v>
      </c>
      <c r="D11" s="16">
        <v>0.17495583745655499</v>
      </c>
      <c r="E11" s="16">
        <v>0.17250490636243099</v>
      </c>
      <c r="F11" s="16"/>
      <c r="G11" s="16">
        <v>0.295770491290759</v>
      </c>
      <c r="H11" s="16">
        <v>0.15112168989522601</v>
      </c>
      <c r="I11" s="16">
        <v>0.18077724678446799</v>
      </c>
      <c r="J11" s="16">
        <v>0.20164512472624799</v>
      </c>
      <c r="K11" s="16">
        <v>0.129205745527049</v>
      </c>
      <c r="L11" s="16">
        <v>0.12654597923355099</v>
      </c>
      <c r="M11" s="16"/>
      <c r="N11" s="16">
        <v>0.13797216868192799</v>
      </c>
      <c r="O11" s="16">
        <v>0.190044537846072</v>
      </c>
      <c r="P11" s="16">
        <v>0.157190385184068</v>
      </c>
      <c r="Q11" s="16">
        <v>0.20785941160506</v>
      </c>
      <c r="R11" s="16"/>
      <c r="S11" s="16">
        <v>0.13392736468390901</v>
      </c>
      <c r="T11" s="16">
        <v>0.23331228045626701</v>
      </c>
      <c r="U11" s="16"/>
      <c r="V11" s="16">
        <v>0.14290941560020801</v>
      </c>
      <c r="W11" s="16">
        <v>0.18961791338803</v>
      </c>
      <c r="X11" s="16">
        <v>0.19105223407515401</v>
      </c>
      <c r="Y11" s="16">
        <v>7.6196964985356205E-2</v>
      </c>
      <c r="Z11" s="16"/>
      <c r="AA11" s="16">
        <v>0.215263126140669</v>
      </c>
      <c r="AB11" s="16">
        <v>0.14570221955012899</v>
      </c>
      <c r="AC11" s="16">
        <v>0.16703949064218401</v>
      </c>
      <c r="AD11" s="16">
        <v>0.16745351291326299</v>
      </c>
      <c r="AE11" s="16">
        <v>0.1037031679065</v>
      </c>
      <c r="AF11" s="16">
        <v>5.22247816117671E-2</v>
      </c>
      <c r="AG11" s="16"/>
      <c r="AH11" s="16">
        <v>0.17208246423782</v>
      </c>
      <c r="AI11" s="16">
        <v>0.15610489325652999</v>
      </c>
      <c r="AJ11" s="16"/>
      <c r="AK11" s="16">
        <v>0.19100079725245001</v>
      </c>
      <c r="AL11" s="16">
        <v>0.137972784976547</v>
      </c>
      <c r="AM11" s="16"/>
      <c r="AN11" s="16">
        <v>0.169090525120866</v>
      </c>
      <c r="AO11" s="16">
        <v>0.14530075052068001</v>
      </c>
      <c r="AP11" s="16"/>
      <c r="AQ11" s="16">
        <v>0.16300741314019601</v>
      </c>
      <c r="AR11" s="16">
        <v>0.206997510957175</v>
      </c>
      <c r="AS11" s="16">
        <v>0.14107145522480499</v>
      </c>
      <c r="AT11" s="16"/>
      <c r="AU11" s="16">
        <v>0.15897352566860501</v>
      </c>
      <c r="AV11" s="16">
        <v>0.18713082039700399</v>
      </c>
      <c r="AW11" s="16"/>
      <c r="AX11" s="16">
        <v>0.169656727331783</v>
      </c>
      <c r="AY11" s="16">
        <v>0.14519555252281999</v>
      </c>
      <c r="AZ11" s="16"/>
      <c r="BA11" s="16">
        <v>0.15648763446707301</v>
      </c>
      <c r="BB11" s="16">
        <v>0.10926625829431399</v>
      </c>
      <c r="BC11" s="16"/>
      <c r="BD11" s="16">
        <v>0.165105026801601</v>
      </c>
      <c r="BE11" s="16">
        <v>0.150388244388831</v>
      </c>
    </row>
    <row r="12" spans="2:57" x14ac:dyDescent="0.35">
      <c r="B12" s="19" t="s">
        <v>417</v>
      </c>
      <c r="C12" s="16">
        <v>4.4591306296119897E-2</v>
      </c>
      <c r="D12" s="16">
        <v>3.7730500957339097E-2</v>
      </c>
      <c r="E12" s="16">
        <v>5.1525092194341003E-2</v>
      </c>
      <c r="F12" s="16"/>
      <c r="G12" s="16">
        <v>5.5775799039222203E-2</v>
      </c>
      <c r="H12" s="16">
        <v>5.0598834419888002E-2</v>
      </c>
      <c r="I12" s="16">
        <v>5.0194451888021303E-2</v>
      </c>
      <c r="J12" s="16">
        <v>3.0667010126843301E-2</v>
      </c>
      <c r="K12" s="16">
        <v>4.9356013345585301E-2</v>
      </c>
      <c r="L12" s="16">
        <v>3.5476688328849398E-2</v>
      </c>
      <c r="M12" s="16"/>
      <c r="N12" s="16">
        <v>4.9059929786112698E-2</v>
      </c>
      <c r="O12" s="16">
        <v>4.4643235853832598E-2</v>
      </c>
      <c r="P12" s="16">
        <v>4.6430220335496902E-2</v>
      </c>
      <c r="Q12" s="16">
        <v>3.8403796154024103E-2</v>
      </c>
      <c r="R12" s="16"/>
      <c r="S12" s="16">
        <v>5.0445760898685299E-2</v>
      </c>
      <c r="T12" s="16">
        <v>3.5119062792856301E-2</v>
      </c>
      <c r="U12" s="16"/>
      <c r="V12" s="16">
        <v>6.7271236203559903E-2</v>
      </c>
      <c r="W12" s="16">
        <v>4.1408361939524102E-2</v>
      </c>
      <c r="X12" s="16">
        <v>3.1561972675316602E-2</v>
      </c>
      <c r="Y12" s="16">
        <v>2.9987604790085502E-2</v>
      </c>
      <c r="Z12" s="16"/>
      <c r="AA12" s="16">
        <v>5.8368613414836998E-2</v>
      </c>
      <c r="AB12" s="16">
        <v>4.1811306891220798E-2</v>
      </c>
      <c r="AC12" s="16">
        <v>1.4167709983900101E-2</v>
      </c>
      <c r="AD12" s="16">
        <v>4.2575962057374399E-2</v>
      </c>
      <c r="AE12" s="16">
        <v>2.3757080060763502E-2</v>
      </c>
      <c r="AF12" s="16">
        <v>5.8457365273166299E-2</v>
      </c>
      <c r="AG12" s="16"/>
      <c r="AH12" s="16">
        <v>4.7112941030965701E-2</v>
      </c>
      <c r="AI12" s="16">
        <v>5.2966865244851703E-2</v>
      </c>
      <c r="AJ12" s="16"/>
      <c r="AK12" s="16">
        <v>5.4719962793659399E-2</v>
      </c>
      <c r="AL12" s="16">
        <v>4.4468482632597901E-2</v>
      </c>
      <c r="AM12" s="16"/>
      <c r="AN12" s="16">
        <v>5.2278982176804399E-2</v>
      </c>
      <c r="AO12" s="16">
        <v>4.2125537728420898E-2</v>
      </c>
      <c r="AP12" s="16"/>
      <c r="AQ12" s="16">
        <v>4.6189452171117903E-2</v>
      </c>
      <c r="AR12" s="16">
        <v>3.9864369106653398E-2</v>
      </c>
      <c r="AS12" s="16">
        <v>4.67152090396998E-2</v>
      </c>
      <c r="AT12" s="16"/>
      <c r="AU12" s="16">
        <v>4.5441105313850302E-2</v>
      </c>
      <c r="AV12" s="16">
        <v>4.4370317052746799E-2</v>
      </c>
      <c r="AW12" s="16"/>
      <c r="AX12" s="16">
        <v>4.39658389685871E-2</v>
      </c>
      <c r="AY12" s="16">
        <v>3.2766544283616299E-2</v>
      </c>
      <c r="AZ12" s="16"/>
      <c r="BA12" s="16">
        <v>5.4015884655701701E-2</v>
      </c>
      <c r="BB12" s="16">
        <v>3.2179500684892497E-2</v>
      </c>
      <c r="BC12" s="16"/>
      <c r="BD12" s="16">
        <v>6.2899634873934795E-2</v>
      </c>
      <c r="BE12" s="16">
        <v>4.0434306958189399E-2</v>
      </c>
    </row>
    <row r="13" spans="2:57" x14ac:dyDescent="0.35">
      <c r="B13" s="19" t="s">
        <v>418</v>
      </c>
      <c r="C13" s="16">
        <v>3.1849449453738299E-2</v>
      </c>
      <c r="D13" s="16">
        <v>2.89253692688663E-2</v>
      </c>
      <c r="E13" s="16">
        <v>3.4929102142282002E-2</v>
      </c>
      <c r="F13" s="16"/>
      <c r="G13" s="16">
        <v>3.9093630005514898E-2</v>
      </c>
      <c r="H13" s="16">
        <v>4.5394465165175799E-2</v>
      </c>
      <c r="I13" s="16">
        <v>6.4411406979311206E-2</v>
      </c>
      <c r="J13" s="16">
        <v>2.8368622001713001E-2</v>
      </c>
      <c r="K13" s="16">
        <v>9.8815137917116005E-3</v>
      </c>
      <c r="L13" s="16">
        <v>1.0957236741359301E-2</v>
      </c>
      <c r="M13" s="16"/>
      <c r="N13" s="16">
        <v>2.8348683339937699E-2</v>
      </c>
      <c r="O13" s="16">
        <v>3.3574489433672097E-2</v>
      </c>
      <c r="P13" s="16">
        <v>2.0283636467181801E-2</v>
      </c>
      <c r="Q13" s="16">
        <v>5.1422756484070201E-2</v>
      </c>
      <c r="R13" s="16"/>
      <c r="S13" s="16">
        <v>1.7793569622571299E-2</v>
      </c>
      <c r="T13" s="16">
        <v>5.0012027336234E-2</v>
      </c>
      <c r="U13" s="16"/>
      <c r="V13" s="16">
        <v>6.48253455570134E-2</v>
      </c>
      <c r="W13" s="16">
        <v>1.07568750859639E-2</v>
      </c>
      <c r="X13" s="16">
        <v>3.3361064019173499E-2</v>
      </c>
      <c r="Y13" s="16">
        <v>1.21427494819971E-2</v>
      </c>
      <c r="Z13" s="16"/>
      <c r="AA13" s="16">
        <v>4.3953709487394202E-2</v>
      </c>
      <c r="AB13" s="16">
        <v>3.2854942676831402E-2</v>
      </c>
      <c r="AC13" s="16">
        <v>1.75249094269961E-2</v>
      </c>
      <c r="AD13" s="16">
        <v>1.6717994576716199E-2</v>
      </c>
      <c r="AE13" s="16">
        <v>2.7450923127859499E-2</v>
      </c>
      <c r="AF13" s="16">
        <v>3.6129762042626898E-2</v>
      </c>
      <c r="AG13" s="16"/>
      <c r="AH13" s="16">
        <v>2.9646237072699901E-2</v>
      </c>
      <c r="AI13" s="16">
        <v>3.1754213146976497E-2</v>
      </c>
      <c r="AJ13" s="16"/>
      <c r="AK13" s="16">
        <v>3.6803496098355898E-2</v>
      </c>
      <c r="AL13" s="16">
        <v>6.5161820303202798E-3</v>
      </c>
      <c r="AM13" s="16"/>
      <c r="AN13" s="16">
        <v>2.2819937546109999E-2</v>
      </c>
      <c r="AO13" s="16">
        <v>3.9797441431342E-2</v>
      </c>
      <c r="AP13" s="16"/>
      <c r="AQ13" s="16">
        <v>1.3143167424232501E-2</v>
      </c>
      <c r="AR13" s="16">
        <v>4.5152159001746302E-2</v>
      </c>
      <c r="AS13" s="16">
        <v>2.3377757305018902E-2</v>
      </c>
      <c r="AT13" s="16"/>
      <c r="AU13" s="16">
        <v>3.24835880181438E-2</v>
      </c>
      <c r="AV13" s="16">
        <v>2.7894640238881701E-2</v>
      </c>
      <c r="AW13" s="16"/>
      <c r="AX13" s="16">
        <v>2.9833817832067001E-2</v>
      </c>
      <c r="AY13" s="16">
        <v>1.3814041656731901E-2</v>
      </c>
      <c r="AZ13" s="16"/>
      <c r="BA13" s="16">
        <v>2.72962176812141E-2</v>
      </c>
      <c r="BB13" s="16">
        <v>5.2574780432813002E-2</v>
      </c>
      <c r="BC13" s="16"/>
      <c r="BD13" s="16">
        <v>2.2354662790933701E-2</v>
      </c>
      <c r="BE13" s="16">
        <v>2.4764441101757101E-2</v>
      </c>
    </row>
    <row r="14" spans="2:57" x14ac:dyDescent="0.35">
      <c r="B14" s="19" t="s">
        <v>110</v>
      </c>
      <c r="C14" s="22">
        <v>0.11149625812297199</v>
      </c>
      <c r="D14" s="22">
        <v>6.9402585642066694E-2</v>
      </c>
      <c r="E14" s="22">
        <v>0.15246700696773599</v>
      </c>
      <c r="F14" s="22"/>
      <c r="G14" s="22">
        <v>8.5221380941156402E-2</v>
      </c>
      <c r="H14" s="22">
        <v>0.139017526434912</v>
      </c>
      <c r="I14" s="22">
        <v>3.4037567153267098E-2</v>
      </c>
      <c r="J14" s="22">
        <v>0.104912543999439</v>
      </c>
      <c r="K14" s="22">
        <v>0.134142463325016</v>
      </c>
      <c r="L14" s="22">
        <v>0.150580876034833</v>
      </c>
      <c r="M14" s="22"/>
      <c r="N14" s="22">
        <v>0.134161455765755</v>
      </c>
      <c r="O14" s="22">
        <v>0.117758727783268</v>
      </c>
      <c r="P14" s="22">
        <v>9.9789777262555293E-2</v>
      </c>
      <c r="Q14" s="22">
        <v>0.1086731604227</v>
      </c>
      <c r="R14" s="22"/>
      <c r="S14" s="22">
        <v>0.127986151891119</v>
      </c>
      <c r="T14" s="22">
        <v>8.5459564481048494E-2</v>
      </c>
      <c r="U14" s="22"/>
      <c r="V14" s="22">
        <v>0.16401682137972701</v>
      </c>
      <c r="W14" s="22">
        <v>0.10448360310925001</v>
      </c>
      <c r="X14" s="22">
        <v>8.0374170308794096E-2</v>
      </c>
      <c r="Y14" s="22">
        <v>8.1122632468223294E-2</v>
      </c>
      <c r="Z14" s="22"/>
      <c r="AA14" s="22">
        <v>0.143582522627443</v>
      </c>
      <c r="AB14" s="22">
        <v>0.11466910797367</v>
      </c>
      <c r="AC14" s="22">
        <v>8.3576326982912397E-2</v>
      </c>
      <c r="AD14" s="22">
        <v>9.4280788800693696E-2</v>
      </c>
      <c r="AE14" s="22">
        <v>6.0743696742791203E-2</v>
      </c>
      <c r="AF14" s="22">
        <v>4.37444645590543E-2</v>
      </c>
      <c r="AG14" s="22"/>
      <c r="AH14" s="22">
        <v>9.85628490133965E-2</v>
      </c>
      <c r="AI14" s="22">
        <v>7.2968038282898801E-2</v>
      </c>
      <c r="AJ14" s="22"/>
      <c r="AK14" s="22">
        <v>8.5825733724616604E-2</v>
      </c>
      <c r="AL14" s="22">
        <v>9.9986869583960497E-2</v>
      </c>
      <c r="AM14" s="22"/>
      <c r="AN14" s="22">
        <v>9.2335170228201299E-2</v>
      </c>
      <c r="AO14" s="22">
        <v>7.6376456108160004E-2</v>
      </c>
      <c r="AP14" s="22"/>
      <c r="AQ14" s="22">
        <v>8.95620832682959E-2</v>
      </c>
      <c r="AR14" s="22">
        <v>0.10177841560914901</v>
      </c>
      <c r="AS14" s="22">
        <v>6.9693959800937705E-2</v>
      </c>
      <c r="AT14" s="22"/>
      <c r="AU14" s="22">
        <v>8.9869194721852799E-2</v>
      </c>
      <c r="AV14" s="22">
        <v>0.132815739173198</v>
      </c>
      <c r="AW14" s="22"/>
      <c r="AX14" s="22">
        <v>8.9349473276031197E-2</v>
      </c>
      <c r="AY14" s="22">
        <v>0.18789836884585201</v>
      </c>
      <c r="AZ14" s="22"/>
      <c r="BA14" s="22">
        <v>5.1756078519944203E-2</v>
      </c>
      <c r="BB14" s="22">
        <v>2.5487713259820601E-2</v>
      </c>
      <c r="BC14" s="22"/>
      <c r="BD14" s="22">
        <v>6.0374827185776303E-2</v>
      </c>
      <c r="BE14" s="22">
        <v>5.8983548622393203E-2</v>
      </c>
    </row>
    <row r="15" spans="2:57" x14ac:dyDescent="0.35">
      <c r="B15" s="19" t="s">
        <v>419</v>
      </c>
      <c r="C15" s="22">
        <v>0.63922547952198105</v>
      </c>
      <c r="D15" s="22">
        <v>0.688985706675173</v>
      </c>
      <c r="E15" s="22">
        <v>0.58857389233321</v>
      </c>
      <c r="F15" s="22"/>
      <c r="G15" s="22">
        <v>0.52413869872334695</v>
      </c>
      <c r="H15" s="22">
        <v>0.61386748408479797</v>
      </c>
      <c r="I15" s="22">
        <v>0.67057932719493296</v>
      </c>
      <c r="J15" s="22">
        <v>0.63440669914575598</v>
      </c>
      <c r="K15" s="22">
        <v>0.67741426401063798</v>
      </c>
      <c r="L15" s="22">
        <v>0.67643921966140697</v>
      </c>
      <c r="M15" s="22"/>
      <c r="N15" s="22">
        <v>0.65045776242626596</v>
      </c>
      <c r="O15" s="22">
        <v>0.61397900908315495</v>
      </c>
      <c r="P15" s="22">
        <v>0.67630598075069803</v>
      </c>
      <c r="Q15" s="22">
        <v>0.593640875334146</v>
      </c>
      <c r="R15" s="22"/>
      <c r="S15" s="22">
        <v>0.66984715290371599</v>
      </c>
      <c r="T15" s="22">
        <v>0.59609706493359504</v>
      </c>
      <c r="U15" s="22"/>
      <c r="V15" s="22">
        <v>0.56097718125949203</v>
      </c>
      <c r="W15" s="22">
        <v>0.65373324647723197</v>
      </c>
      <c r="X15" s="22">
        <v>0.66365055892156199</v>
      </c>
      <c r="Y15" s="22">
        <v>0.80055004827433796</v>
      </c>
      <c r="Z15" s="22"/>
      <c r="AA15" s="22">
        <v>0.53883202832965604</v>
      </c>
      <c r="AB15" s="22">
        <v>0.664962422908149</v>
      </c>
      <c r="AC15" s="22">
        <v>0.71769156296400705</v>
      </c>
      <c r="AD15" s="22">
        <v>0.67897174165195295</v>
      </c>
      <c r="AE15" s="22">
        <v>0.78434513216208501</v>
      </c>
      <c r="AF15" s="22">
        <v>0.80944362651338497</v>
      </c>
      <c r="AG15" s="22"/>
      <c r="AH15" s="22">
        <v>0.65259550864511795</v>
      </c>
      <c r="AI15" s="22">
        <v>0.68620599006874305</v>
      </c>
      <c r="AJ15" s="22"/>
      <c r="AK15" s="22">
        <v>0.63165001013091804</v>
      </c>
      <c r="AL15" s="22">
        <v>0.71105568077657499</v>
      </c>
      <c r="AM15" s="22"/>
      <c r="AN15" s="22">
        <v>0.66347538492801905</v>
      </c>
      <c r="AO15" s="22">
        <v>0.69639981421139796</v>
      </c>
      <c r="AP15" s="22"/>
      <c r="AQ15" s="22">
        <v>0.68809788399615801</v>
      </c>
      <c r="AR15" s="22">
        <v>0.60620754532527699</v>
      </c>
      <c r="AS15" s="22">
        <v>0.71914161862953896</v>
      </c>
      <c r="AT15" s="22"/>
      <c r="AU15" s="22">
        <v>0.67323258627754801</v>
      </c>
      <c r="AV15" s="22">
        <v>0.60778848313816902</v>
      </c>
      <c r="AW15" s="22"/>
      <c r="AX15" s="22">
        <v>0.66719414259153198</v>
      </c>
      <c r="AY15" s="22">
        <v>0.62032549269098103</v>
      </c>
      <c r="AZ15" s="22"/>
      <c r="BA15" s="22">
        <v>0.71044418467606696</v>
      </c>
      <c r="BB15" s="22">
        <v>0.78049174732815996</v>
      </c>
      <c r="BC15" s="22"/>
      <c r="BD15" s="22">
        <v>0.68926584834775395</v>
      </c>
      <c r="BE15" s="22">
        <v>0.72542945892883004</v>
      </c>
    </row>
    <row r="16" spans="2:57" x14ac:dyDescent="0.35">
      <c r="B16" s="19" t="s">
        <v>96</v>
      </c>
      <c r="C16" s="23">
        <v>-0.52772922139900902</v>
      </c>
      <c r="D16" s="23">
        <v>-0.61958312103310598</v>
      </c>
      <c r="E16" s="23">
        <v>-0.43610688536547498</v>
      </c>
      <c r="F16" s="23"/>
      <c r="G16" s="23">
        <v>-0.43891731778219101</v>
      </c>
      <c r="H16" s="23">
        <v>-0.47484995764988602</v>
      </c>
      <c r="I16" s="23">
        <v>-0.63654176004166496</v>
      </c>
      <c r="J16" s="23">
        <v>-0.52949415514631704</v>
      </c>
      <c r="K16" s="23">
        <v>-0.54327180068562198</v>
      </c>
      <c r="L16" s="23">
        <v>-0.52585834362657402</v>
      </c>
      <c r="M16" s="23"/>
      <c r="N16" s="23">
        <v>-0.51629630666050996</v>
      </c>
      <c r="O16" s="23">
        <v>-0.49622028129988699</v>
      </c>
      <c r="P16" s="23">
        <v>-0.57651620348814303</v>
      </c>
      <c r="Q16" s="23">
        <v>-0.48496771491144602</v>
      </c>
      <c r="R16" s="23"/>
      <c r="S16" s="23">
        <v>-0.54186100101259704</v>
      </c>
      <c r="T16" s="23">
        <v>-0.51063750045254597</v>
      </c>
      <c r="U16" s="23"/>
      <c r="V16" s="23">
        <v>-0.39696035987976502</v>
      </c>
      <c r="W16" s="23">
        <v>-0.54924964336798199</v>
      </c>
      <c r="X16" s="23">
        <v>-0.58327638861276798</v>
      </c>
      <c r="Y16" s="23">
        <v>-0.71942741580611502</v>
      </c>
      <c r="Z16" s="23"/>
      <c r="AA16" s="23">
        <v>-0.39524950570221301</v>
      </c>
      <c r="AB16" s="23">
        <v>-0.55029331493447897</v>
      </c>
      <c r="AC16" s="23">
        <v>-0.63411523598109498</v>
      </c>
      <c r="AD16" s="23">
        <v>-0.58469095285125905</v>
      </c>
      <c r="AE16" s="23">
        <v>-0.723601435419294</v>
      </c>
      <c r="AF16" s="23">
        <v>-0.76569916195433096</v>
      </c>
      <c r="AG16" s="23"/>
      <c r="AH16" s="23">
        <v>-0.55403265963172099</v>
      </c>
      <c r="AI16" s="23">
        <v>-0.61323795178584495</v>
      </c>
      <c r="AJ16" s="23"/>
      <c r="AK16" s="23">
        <v>-0.54582427640630204</v>
      </c>
      <c r="AL16" s="23">
        <v>-0.61106881119261403</v>
      </c>
      <c r="AM16" s="23"/>
      <c r="AN16" s="23">
        <v>-0.57114021469981702</v>
      </c>
      <c r="AO16" s="23">
        <v>-0.62002335810323805</v>
      </c>
      <c r="AP16" s="23"/>
      <c r="AQ16" s="23">
        <v>-0.59853580072786206</v>
      </c>
      <c r="AR16" s="23">
        <v>-0.50442912971612797</v>
      </c>
      <c r="AS16" s="23">
        <v>-0.649447658828601</v>
      </c>
      <c r="AT16" s="23"/>
      <c r="AU16" s="23">
        <v>-0.58336339155569505</v>
      </c>
      <c r="AV16" s="23">
        <v>-0.47497274396497002</v>
      </c>
      <c r="AW16" s="23"/>
      <c r="AX16" s="23">
        <v>-0.57784466931550005</v>
      </c>
      <c r="AY16" s="23">
        <v>-0.43242712384512899</v>
      </c>
      <c r="AZ16" s="23"/>
      <c r="BA16" s="23">
        <v>-0.65868810615612305</v>
      </c>
      <c r="BB16" s="23">
        <v>-0.75500403406834005</v>
      </c>
      <c r="BC16" s="23"/>
      <c r="BD16" s="23">
        <v>-0.62889102116197804</v>
      </c>
      <c r="BE16" s="23">
        <v>-0.66644591030643596</v>
      </c>
    </row>
    <row r="17" spans="2:2" x14ac:dyDescent="0.35">
      <c r="B17" s="21"/>
    </row>
    <row r="18" spans="2:2" x14ac:dyDescent="0.35">
      <c r="B18" t="s">
        <v>874</v>
      </c>
    </row>
    <row r="19" spans="2:2" x14ac:dyDescent="0.35">
      <c r="B19" t="s">
        <v>526</v>
      </c>
    </row>
    <row r="21" spans="2:2" x14ac:dyDescent="0.35">
      <c r="B21"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3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1-000000000000}">
  <dimension ref="B2:BE21"/>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828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414</v>
      </c>
      <c r="C9" s="16">
        <v>0.17027680816027599</v>
      </c>
      <c r="D9" s="16">
        <v>0.182013627184684</v>
      </c>
      <c r="E9" s="16">
        <v>0.16080437716302301</v>
      </c>
      <c r="F9" s="16"/>
      <c r="G9" s="16">
        <v>0.120412639233996</v>
      </c>
      <c r="H9" s="16">
        <v>0.219241050668427</v>
      </c>
      <c r="I9" s="16">
        <v>0.20993611827229799</v>
      </c>
      <c r="J9" s="16">
        <v>0.18793441782687301</v>
      </c>
      <c r="K9" s="16">
        <v>0.148093198863475</v>
      </c>
      <c r="L9" s="16">
        <v>0.13120772048463999</v>
      </c>
      <c r="M9" s="16"/>
      <c r="N9" s="16">
        <v>0.10534005280330901</v>
      </c>
      <c r="O9" s="16">
        <v>0.16317694199998101</v>
      </c>
      <c r="P9" s="16">
        <v>0.18698879297583601</v>
      </c>
      <c r="Q9" s="16">
        <v>0.19595044459691499</v>
      </c>
      <c r="R9" s="16"/>
      <c r="S9" s="16">
        <v>0.159664051041565</v>
      </c>
      <c r="T9" s="16">
        <v>0.184725586443486</v>
      </c>
      <c r="U9" s="16"/>
      <c r="V9" s="16">
        <v>0.18023925868975901</v>
      </c>
      <c r="W9" s="16">
        <v>0.16275477455739401</v>
      </c>
      <c r="X9" s="16">
        <v>0.171132452980196</v>
      </c>
      <c r="Y9" s="16">
        <v>0.17152356660141099</v>
      </c>
      <c r="Z9" s="16"/>
      <c r="AA9" s="16">
        <v>0.16081233245833901</v>
      </c>
      <c r="AB9" s="16">
        <v>0.233271122032088</v>
      </c>
      <c r="AC9" s="16">
        <v>0.17257751015229</v>
      </c>
      <c r="AD9" s="16">
        <v>0.15235018323942001</v>
      </c>
      <c r="AE9" s="16">
        <v>0.12999215877909401</v>
      </c>
      <c r="AF9" s="16">
        <v>0.157693778951429</v>
      </c>
      <c r="AG9" s="16"/>
      <c r="AH9" s="16">
        <v>0.14289333910400401</v>
      </c>
      <c r="AI9" s="16">
        <v>0.22395635728827201</v>
      </c>
      <c r="AJ9" s="16"/>
      <c r="AK9" s="16">
        <v>0.15465381814100901</v>
      </c>
      <c r="AL9" s="16">
        <v>0.207522823467088</v>
      </c>
      <c r="AM9" s="16"/>
      <c r="AN9" s="16">
        <v>0.123374347803277</v>
      </c>
      <c r="AO9" s="16">
        <v>0.23743109664196599</v>
      </c>
      <c r="AP9" s="16"/>
      <c r="AQ9" s="16">
        <v>0.114634148435561</v>
      </c>
      <c r="AR9" s="16">
        <v>0.160982595740956</v>
      </c>
      <c r="AS9" s="16">
        <v>0.23411369983444999</v>
      </c>
      <c r="AT9" s="16"/>
      <c r="AU9" s="16">
        <v>0.19535233877271799</v>
      </c>
      <c r="AV9" s="16">
        <v>0.14373407459095799</v>
      </c>
      <c r="AW9" s="16"/>
      <c r="AX9" s="16">
        <v>0.16647100795115199</v>
      </c>
      <c r="AY9" s="16">
        <v>0.21786970739259801</v>
      </c>
      <c r="AZ9" s="16"/>
      <c r="BA9" s="16">
        <v>0.17586498265379299</v>
      </c>
      <c r="BB9" s="16">
        <v>0.233611391704623</v>
      </c>
      <c r="BC9" s="16"/>
      <c r="BD9" s="16">
        <v>0.165986644391066</v>
      </c>
      <c r="BE9" s="16">
        <v>0.18274470386619299</v>
      </c>
    </row>
    <row r="10" spans="2:57" x14ac:dyDescent="0.35">
      <c r="B10" s="19" t="s">
        <v>415</v>
      </c>
      <c r="C10" s="16">
        <v>0.22777024110419999</v>
      </c>
      <c r="D10" s="16">
        <v>0.23447510620185</v>
      </c>
      <c r="E10" s="16">
        <v>0.22362349978749901</v>
      </c>
      <c r="F10" s="16"/>
      <c r="G10" s="16">
        <v>0.31452896940349501</v>
      </c>
      <c r="H10" s="16">
        <v>0.21823704392076301</v>
      </c>
      <c r="I10" s="16">
        <v>0.31812758684283698</v>
      </c>
      <c r="J10" s="16">
        <v>0.17433011652236199</v>
      </c>
      <c r="K10" s="16">
        <v>0.20924286394118</v>
      </c>
      <c r="L10" s="16">
        <v>0.170646022861349</v>
      </c>
      <c r="M10" s="16"/>
      <c r="N10" s="16">
        <v>0.22960912428958399</v>
      </c>
      <c r="O10" s="16">
        <v>0.25771178199929101</v>
      </c>
      <c r="P10" s="16">
        <v>0.21648294394335099</v>
      </c>
      <c r="Q10" s="16">
        <v>0.218506958075909</v>
      </c>
      <c r="R10" s="16"/>
      <c r="S10" s="16">
        <v>0.215340484065771</v>
      </c>
      <c r="T10" s="16">
        <v>0.248811416686432</v>
      </c>
      <c r="U10" s="16"/>
      <c r="V10" s="16">
        <v>0.21863652150215601</v>
      </c>
      <c r="W10" s="16">
        <v>0.22227647852200899</v>
      </c>
      <c r="X10" s="16">
        <v>0.228871177174647</v>
      </c>
      <c r="Y10" s="16">
        <v>0.32086164209821499</v>
      </c>
      <c r="Z10" s="16"/>
      <c r="AA10" s="16">
        <v>0.25224899885674201</v>
      </c>
      <c r="AB10" s="16">
        <v>0.17930184727617099</v>
      </c>
      <c r="AC10" s="16">
        <v>0.16793482986611799</v>
      </c>
      <c r="AD10" s="16">
        <v>0.23063680608215301</v>
      </c>
      <c r="AE10" s="16">
        <v>0.226769717299625</v>
      </c>
      <c r="AF10" s="16">
        <v>0.37457893125422398</v>
      </c>
      <c r="AG10" s="16"/>
      <c r="AH10" s="16">
        <v>0.23617505724813301</v>
      </c>
      <c r="AI10" s="16">
        <v>0.24868198379244799</v>
      </c>
      <c r="AJ10" s="16"/>
      <c r="AK10" s="16">
        <v>0.248360343375922</v>
      </c>
      <c r="AL10" s="16">
        <v>0.23252080601799099</v>
      </c>
      <c r="AM10" s="16"/>
      <c r="AN10" s="16">
        <v>0.25677438583219497</v>
      </c>
      <c r="AO10" s="16">
        <v>0.22858052305184401</v>
      </c>
      <c r="AP10" s="16"/>
      <c r="AQ10" s="16">
        <v>0.18126459534655101</v>
      </c>
      <c r="AR10" s="16">
        <v>0.21389679923448701</v>
      </c>
      <c r="AS10" s="16">
        <v>0.312573094896332</v>
      </c>
      <c r="AT10" s="16"/>
      <c r="AU10" s="16">
        <v>0.22912436390197599</v>
      </c>
      <c r="AV10" s="16">
        <v>0.225108937350112</v>
      </c>
      <c r="AW10" s="16"/>
      <c r="AX10" s="16">
        <v>0.23238527172690501</v>
      </c>
      <c r="AY10" s="16">
        <v>0.24657248442544399</v>
      </c>
      <c r="AZ10" s="16"/>
      <c r="BA10" s="16">
        <v>0.26858468563311499</v>
      </c>
      <c r="BB10" s="16">
        <v>0.18873693144133299</v>
      </c>
      <c r="BC10" s="16"/>
      <c r="BD10" s="16">
        <v>0.231315310147266</v>
      </c>
      <c r="BE10" s="16">
        <v>0.25488262263903999</v>
      </c>
    </row>
    <row r="11" spans="2:57" x14ac:dyDescent="0.35">
      <c r="B11" s="19" t="s">
        <v>416</v>
      </c>
      <c r="C11" s="16">
        <v>0.232416558070105</v>
      </c>
      <c r="D11" s="16">
        <v>0.230929978272296</v>
      </c>
      <c r="E11" s="16">
        <v>0.23380870293235601</v>
      </c>
      <c r="F11" s="16"/>
      <c r="G11" s="16">
        <v>0.27420937482836399</v>
      </c>
      <c r="H11" s="16">
        <v>0.220744741469561</v>
      </c>
      <c r="I11" s="16">
        <v>0.15376707552707</v>
      </c>
      <c r="J11" s="16">
        <v>0.311699405357797</v>
      </c>
      <c r="K11" s="16">
        <v>0.21867784426115</v>
      </c>
      <c r="L11" s="16">
        <v>0.22992463142518901</v>
      </c>
      <c r="M11" s="16"/>
      <c r="N11" s="16">
        <v>0.21932870237304899</v>
      </c>
      <c r="O11" s="16">
        <v>0.230217968518175</v>
      </c>
      <c r="P11" s="16">
        <v>0.24139759460983101</v>
      </c>
      <c r="Q11" s="16">
        <v>0.22924391628026899</v>
      </c>
      <c r="R11" s="16"/>
      <c r="S11" s="16">
        <v>0.219200627398422</v>
      </c>
      <c r="T11" s="16">
        <v>0.25469113946981398</v>
      </c>
      <c r="U11" s="16"/>
      <c r="V11" s="16">
        <v>0.18917247823563199</v>
      </c>
      <c r="W11" s="16">
        <v>0.268080307089134</v>
      </c>
      <c r="X11" s="16">
        <v>0.237485334128967</v>
      </c>
      <c r="Y11" s="16">
        <v>0.140407593852408</v>
      </c>
      <c r="Z11" s="16"/>
      <c r="AA11" s="16">
        <v>0.22351204246739101</v>
      </c>
      <c r="AB11" s="16">
        <v>0.217112623033238</v>
      </c>
      <c r="AC11" s="16">
        <v>0.31220957276000499</v>
      </c>
      <c r="AD11" s="16">
        <v>0.24508899243763099</v>
      </c>
      <c r="AE11" s="16">
        <v>0.216207765098794</v>
      </c>
      <c r="AF11" s="16">
        <v>0.13952640292851201</v>
      </c>
      <c r="AG11" s="16"/>
      <c r="AH11" s="16">
        <v>0.24613403371524001</v>
      </c>
      <c r="AI11" s="16">
        <v>0.190873198219672</v>
      </c>
      <c r="AJ11" s="16"/>
      <c r="AK11" s="16">
        <v>0.24361315766260999</v>
      </c>
      <c r="AL11" s="16">
        <v>0.202066157771675</v>
      </c>
      <c r="AM11" s="16"/>
      <c r="AN11" s="16">
        <v>0.21512772762072099</v>
      </c>
      <c r="AO11" s="16">
        <v>0.213051997627595</v>
      </c>
      <c r="AP11" s="16"/>
      <c r="AQ11" s="16">
        <v>0.25946860435077601</v>
      </c>
      <c r="AR11" s="16">
        <v>0.285611574773037</v>
      </c>
      <c r="AS11" s="16">
        <v>0.13647672582593201</v>
      </c>
      <c r="AT11" s="16"/>
      <c r="AU11" s="16">
        <v>0.224737736042706</v>
      </c>
      <c r="AV11" s="16">
        <v>0.245518398096256</v>
      </c>
      <c r="AW11" s="16"/>
      <c r="AX11" s="16">
        <v>0.23703606426555701</v>
      </c>
      <c r="AY11" s="16">
        <v>0.16075614422686901</v>
      </c>
      <c r="AZ11" s="16"/>
      <c r="BA11" s="16">
        <v>0.21202446524732901</v>
      </c>
      <c r="BB11" s="16">
        <v>0.25481804339041098</v>
      </c>
      <c r="BC11" s="16"/>
      <c r="BD11" s="16">
        <v>0.22234415761582299</v>
      </c>
      <c r="BE11" s="16">
        <v>0.24744360339061899</v>
      </c>
    </row>
    <row r="12" spans="2:57" x14ac:dyDescent="0.35">
      <c r="B12" s="19" t="s">
        <v>417</v>
      </c>
      <c r="C12" s="16">
        <v>0.13149082468249901</v>
      </c>
      <c r="D12" s="16">
        <v>0.137270467192355</v>
      </c>
      <c r="E12" s="16">
        <v>0.12272734144228301</v>
      </c>
      <c r="F12" s="16"/>
      <c r="G12" s="16">
        <v>5.9440156945385902E-2</v>
      </c>
      <c r="H12" s="16">
        <v>9.9302659158081202E-2</v>
      </c>
      <c r="I12" s="16">
        <v>0.14258425815410999</v>
      </c>
      <c r="J12" s="16">
        <v>0.114323238792454</v>
      </c>
      <c r="K12" s="16">
        <v>0.150421635735664</v>
      </c>
      <c r="L12" s="16">
        <v>0.18979817337812699</v>
      </c>
      <c r="M12" s="16"/>
      <c r="N12" s="16">
        <v>0.174307501293055</v>
      </c>
      <c r="O12" s="16">
        <v>0.12440047359119399</v>
      </c>
      <c r="P12" s="16">
        <v>0.136454378690992</v>
      </c>
      <c r="Q12" s="16">
        <v>9.9143897410517004E-2</v>
      </c>
      <c r="R12" s="16"/>
      <c r="S12" s="16">
        <v>0.15475650878751901</v>
      </c>
      <c r="T12" s="16">
        <v>9.6597371734807397E-2</v>
      </c>
      <c r="U12" s="16"/>
      <c r="V12" s="16">
        <v>7.5790956304944604E-2</v>
      </c>
      <c r="W12" s="16">
        <v>0.15808001271393801</v>
      </c>
      <c r="X12" s="16">
        <v>0.13797290242672</v>
      </c>
      <c r="Y12" s="16">
        <v>0.180735360045398</v>
      </c>
      <c r="Z12" s="16"/>
      <c r="AA12" s="16">
        <v>0.109722806849265</v>
      </c>
      <c r="AB12" s="16">
        <v>0.103553840774427</v>
      </c>
      <c r="AC12" s="16">
        <v>0.163077496341271</v>
      </c>
      <c r="AD12" s="16">
        <v>0.173907821558448</v>
      </c>
      <c r="AE12" s="16">
        <v>0.152624324359979</v>
      </c>
      <c r="AF12" s="16">
        <v>0.113476044121986</v>
      </c>
      <c r="AG12" s="16"/>
      <c r="AH12" s="16">
        <v>0.14470506757594501</v>
      </c>
      <c r="AI12" s="16">
        <v>0.152414835524355</v>
      </c>
      <c r="AJ12" s="16"/>
      <c r="AK12" s="16">
        <v>0.141400398605736</v>
      </c>
      <c r="AL12" s="16">
        <v>0.156597102062949</v>
      </c>
      <c r="AM12" s="16"/>
      <c r="AN12" s="16">
        <v>0.154387863104748</v>
      </c>
      <c r="AO12" s="16">
        <v>0.13380181405342201</v>
      </c>
      <c r="AP12" s="16"/>
      <c r="AQ12" s="16">
        <v>0.18851386709316001</v>
      </c>
      <c r="AR12" s="16">
        <v>0.116412533168554</v>
      </c>
      <c r="AS12" s="16">
        <v>0.126258862160505</v>
      </c>
      <c r="AT12" s="16"/>
      <c r="AU12" s="16">
        <v>0.129513943203106</v>
      </c>
      <c r="AV12" s="16">
        <v>0.13353970763100001</v>
      </c>
      <c r="AW12" s="16"/>
      <c r="AX12" s="16">
        <v>0.14175246888406601</v>
      </c>
      <c r="AY12" s="16">
        <v>0.112244956221293</v>
      </c>
      <c r="AZ12" s="16"/>
      <c r="BA12" s="16">
        <v>0.16496902398051499</v>
      </c>
      <c r="BB12" s="16">
        <v>0.12024095208572801</v>
      </c>
      <c r="BC12" s="16"/>
      <c r="BD12" s="16">
        <v>0.17194601803939999</v>
      </c>
      <c r="BE12" s="16">
        <v>0.12799433701537599</v>
      </c>
    </row>
    <row r="13" spans="2:57" x14ac:dyDescent="0.35">
      <c r="B13" s="19" t="s">
        <v>418</v>
      </c>
      <c r="C13" s="16">
        <v>0.104052615263951</v>
      </c>
      <c r="D13" s="16">
        <v>0.115455941131025</v>
      </c>
      <c r="E13" s="16">
        <v>9.2667856062043696E-2</v>
      </c>
      <c r="F13" s="16"/>
      <c r="G13" s="16">
        <v>7.9783613007825702E-2</v>
      </c>
      <c r="H13" s="16">
        <v>0.12557855931005199</v>
      </c>
      <c r="I13" s="16">
        <v>9.8966019331889296E-2</v>
      </c>
      <c r="J13" s="16">
        <v>9.8706084007650199E-2</v>
      </c>
      <c r="K13" s="16">
        <v>9.9467460058036306E-2</v>
      </c>
      <c r="L13" s="16">
        <v>0.11151698232505899</v>
      </c>
      <c r="M13" s="16"/>
      <c r="N13" s="16">
        <v>0.13303839439248399</v>
      </c>
      <c r="O13" s="16">
        <v>8.5222446066407803E-2</v>
      </c>
      <c r="P13" s="16">
        <v>8.6739544356328899E-2</v>
      </c>
      <c r="Q13" s="16">
        <v>0.127583637715001</v>
      </c>
      <c r="R13" s="16"/>
      <c r="S13" s="16">
        <v>9.2054485459389102E-2</v>
      </c>
      <c r="T13" s="16">
        <v>0.120954881576122</v>
      </c>
      <c r="U13" s="16"/>
      <c r="V13" s="16">
        <v>0.150934700828248</v>
      </c>
      <c r="W13" s="16">
        <v>6.4763039767174194E-2</v>
      </c>
      <c r="X13" s="16">
        <v>0.113629990776312</v>
      </c>
      <c r="Y13" s="16">
        <v>0.10534920493434501</v>
      </c>
      <c r="Z13" s="16"/>
      <c r="AA13" s="16">
        <v>0.11340550500931899</v>
      </c>
      <c r="AB13" s="16">
        <v>0.108810570544947</v>
      </c>
      <c r="AC13" s="16">
        <v>6.22818046942442E-2</v>
      </c>
      <c r="AD13" s="16">
        <v>7.1644495895829302E-2</v>
      </c>
      <c r="AE13" s="16">
        <v>0.182409243762021</v>
      </c>
      <c r="AF13" s="16">
        <v>8.5850264987584995E-2</v>
      </c>
      <c r="AG13" s="16"/>
      <c r="AH13" s="16">
        <v>0.115867709978706</v>
      </c>
      <c r="AI13" s="16">
        <v>9.2800431821050799E-2</v>
      </c>
      <c r="AJ13" s="16"/>
      <c r="AK13" s="16">
        <v>0.12274219128783</v>
      </c>
      <c r="AL13" s="16">
        <v>8.6102358487504096E-2</v>
      </c>
      <c r="AM13" s="16"/>
      <c r="AN13" s="16">
        <v>0.13647478772538299</v>
      </c>
      <c r="AO13" s="16">
        <v>8.61293297388116E-2</v>
      </c>
      <c r="AP13" s="16"/>
      <c r="AQ13" s="16">
        <v>0.12960365921834399</v>
      </c>
      <c r="AR13" s="16">
        <v>0.101289229334038</v>
      </c>
      <c r="AS13" s="16">
        <v>9.8579200049089294E-2</v>
      </c>
      <c r="AT13" s="16"/>
      <c r="AU13" s="16">
        <v>0.112107954344737</v>
      </c>
      <c r="AV13" s="16">
        <v>9.0662068397871207E-2</v>
      </c>
      <c r="AW13" s="16"/>
      <c r="AX13" s="16">
        <v>0.11076580530482601</v>
      </c>
      <c r="AY13" s="16">
        <v>4.9735367281096697E-2</v>
      </c>
      <c r="AZ13" s="16"/>
      <c r="BA13" s="16">
        <v>0.103078445057367</v>
      </c>
      <c r="BB13" s="16">
        <v>0.107721265909329</v>
      </c>
      <c r="BC13" s="16"/>
      <c r="BD13" s="16">
        <v>0.13246721854955801</v>
      </c>
      <c r="BE13" s="16">
        <v>8.6150990604780306E-2</v>
      </c>
    </row>
    <row r="14" spans="2:57" x14ac:dyDescent="0.35">
      <c r="B14" s="19" t="s">
        <v>110</v>
      </c>
      <c r="C14" s="22">
        <v>0.13399295271896899</v>
      </c>
      <c r="D14" s="22">
        <v>9.9854880017789596E-2</v>
      </c>
      <c r="E14" s="22">
        <v>0.16636822261279599</v>
      </c>
      <c r="F14" s="22"/>
      <c r="G14" s="22">
        <v>0.15162524658093299</v>
      </c>
      <c r="H14" s="22">
        <v>0.11689594547311601</v>
      </c>
      <c r="I14" s="22">
        <v>7.6618941871794605E-2</v>
      </c>
      <c r="J14" s="22">
        <v>0.113006737492864</v>
      </c>
      <c r="K14" s="22">
        <v>0.17409699714049601</v>
      </c>
      <c r="L14" s="22">
        <v>0.16690646952563601</v>
      </c>
      <c r="M14" s="22"/>
      <c r="N14" s="22">
        <v>0.138376224848519</v>
      </c>
      <c r="O14" s="22">
        <v>0.13927038782494999</v>
      </c>
      <c r="P14" s="22">
        <v>0.13193674542366099</v>
      </c>
      <c r="Q14" s="22">
        <v>0.12957114592138899</v>
      </c>
      <c r="R14" s="22"/>
      <c r="S14" s="22">
        <v>0.158983843247335</v>
      </c>
      <c r="T14" s="22">
        <v>9.4219604089337994E-2</v>
      </c>
      <c r="U14" s="22"/>
      <c r="V14" s="22">
        <v>0.18522608443926</v>
      </c>
      <c r="W14" s="22">
        <v>0.124045387350352</v>
      </c>
      <c r="X14" s="22">
        <v>0.110908142513158</v>
      </c>
      <c r="Y14" s="22">
        <v>8.1122632468223294E-2</v>
      </c>
      <c r="Z14" s="22"/>
      <c r="AA14" s="22">
        <v>0.14029831435894399</v>
      </c>
      <c r="AB14" s="22">
        <v>0.15794999633913001</v>
      </c>
      <c r="AC14" s="22">
        <v>0.12191878618607201</v>
      </c>
      <c r="AD14" s="22">
        <v>0.12637170078651799</v>
      </c>
      <c r="AE14" s="22">
        <v>9.1996790700486802E-2</v>
      </c>
      <c r="AF14" s="22">
        <v>0.12887457775626299</v>
      </c>
      <c r="AG14" s="22"/>
      <c r="AH14" s="22">
        <v>0.11422479237797099</v>
      </c>
      <c r="AI14" s="22">
        <v>9.1273193354202406E-2</v>
      </c>
      <c r="AJ14" s="22"/>
      <c r="AK14" s="22">
        <v>8.9230090926894004E-2</v>
      </c>
      <c r="AL14" s="22">
        <v>0.115190752192793</v>
      </c>
      <c r="AM14" s="22"/>
      <c r="AN14" s="22">
        <v>0.113860887913675</v>
      </c>
      <c r="AO14" s="22">
        <v>0.10100523888636</v>
      </c>
      <c r="AP14" s="22"/>
      <c r="AQ14" s="22">
        <v>0.12651512555560701</v>
      </c>
      <c r="AR14" s="22">
        <v>0.121807267748929</v>
      </c>
      <c r="AS14" s="22">
        <v>9.1998417233691801E-2</v>
      </c>
      <c r="AT14" s="22"/>
      <c r="AU14" s="22">
        <v>0.109163663734757</v>
      </c>
      <c r="AV14" s="22">
        <v>0.16143681393380199</v>
      </c>
      <c r="AW14" s="22"/>
      <c r="AX14" s="22">
        <v>0.11158938186749399</v>
      </c>
      <c r="AY14" s="22">
        <v>0.21282134045269899</v>
      </c>
      <c r="AZ14" s="22"/>
      <c r="BA14" s="22">
        <v>7.5478397427879804E-2</v>
      </c>
      <c r="BB14" s="22">
        <v>9.4871415468575707E-2</v>
      </c>
      <c r="BC14" s="22"/>
      <c r="BD14" s="22">
        <v>7.5940651256886094E-2</v>
      </c>
      <c r="BE14" s="22">
        <v>0.100783742483991</v>
      </c>
    </row>
    <row r="15" spans="2:57" x14ac:dyDescent="0.35">
      <c r="B15" s="19" t="s">
        <v>419</v>
      </c>
      <c r="C15" s="22">
        <v>0.39804704926447598</v>
      </c>
      <c r="D15" s="22">
        <v>0.41648873338653403</v>
      </c>
      <c r="E15" s="22">
        <v>0.384427876950521</v>
      </c>
      <c r="F15" s="22"/>
      <c r="G15" s="22">
        <v>0.43494160863749098</v>
      </c>
      <c r="H15" s="22">
        <v>0.43747809458919001</v>
      </c>
      <c r="I15" s="22">
        <v>0.52806370511513501</v>
      </c>
      <c r="J15" s="22">
        <v>0.362264534349236</v>
      </c>
      <c r="K15" s="22">
        <v>0.35733606280465402</v>
      </c>
      <c r="L15" s="22">
        <v>0.30185374334598902</v>
      </c>
      <c r="M15" s="22"/>
      <c r="N15" s="22">
        <v>0.33494917709289301</v>
      </c>
      <c r="O15" s="22">
        <v>0.42088872399927302</v>
      </c>
      <c r="P15" s="22">
        <v>0.40347173691918697</v>
      </c>
      <c r="Q15" s="22">
        <v>0.41445740267282399</v>
      </c>
      <c r="R15" s="22"/>
      <c r="S15" s="22">
        <v>0.375004535107336</v>
      </c>
      <c r="T15" s="22">
        <v>0.433537003129918</v>
      </c>
      <c r="U15" s="22"/>
      <c r="V15" s="22">
        <v>0.398875780191915</v>
      </c>
      <c r="W15" s="22">
        <v>0.385031253079402</v>
      </c>
      <c r="X15" s="22">
        <v>0.40000363015484303</v>
      </c>
      <c r="Y15" s="22">
        <v>0.49238520869962599</v>
      </c>
      <c r="Z15" s="22"/>
      <c r="AA15" s="22">
        <v>0.41306133131508099</v>
      </c>
      <c r="AB15" s="22">
        <v>0.41257296930825899</v>
      </c>
      <c r="AC15" s="22">
        <v>0.34051234001840802</v>
      </c>
      <c r="AD15" s="22">
        <v>0.38298698932157299</v>
      </c>
      <c r="AE15" s="22">
        <v>0.35676187607871901</v>
      </c>
      <c r="AF15" s="22">
        <v>0.53227271020565303</v>
      </c>
      <c r="AG15" s="22"/>
      <c r="AH15" s="22">
        <v>0.37906839635213702</v>
      </c>
      <c r="AI15" s="22">
        <v>0.47263834108072</v>
      </c>
      <c r="AJ15" s="22"/>
      <c r="AK15" s="22">
        <v>0.40301416151693098</v>
      </c>
      <c r="AL15" s="22">
        <v>0.44004362948507902</v>
      </c>
      <c r="AM15" s="22"/>
      <c r="AN15" s="22">
        <v>0.38014873363547302</v>
      </c>
      <c r="AO15" s="22">
        <v>0.46601161969381</v>
      </c>
      <c r="AP15" s="22"/>
      <c r="AQ15" s="22">
        <v>0.29589874378211201</v>
      </c>
      <c r="AR15" s="22">
        <v>0.37487939497544298</v>
      </c>
      <c r="AS15" s="22">
        <v>0.54668679473078197</v>
      </c>
      <c r="AT15" s="22"/>
      <c r="AU15" s="22">
        <v>0.42447670267469401</v>
      </c>
      <c r="AV15" s="22">
        <v>0.36884301194107</v>
      </c>
      <c r="AW15" s="22"/>
      <c r="AX15" s="22">
        <v>0.39885627967805698</v>
      </c>
      <c r="AY15" s="22">
        <v>0.46444219181804203</v>
      </c>
      <c r="AZ15" s="22"/>
      <c r="BA15" s="22">
        <v>0.44444966828690802</v>
      </c>
      <c r="BB15" s="22">
        <v>0.422348323145956</v>
      </c>
      <c r="BC15" s="22"/>
      <c r="BD15" s="22">
        <v>0.397301954538332</v>
      </c>
      <c r="BE15" s="22">
        <v>0.437627326505234</v>
      </c>
    </row>
    <row r="16" spans="2:57" x14ac:dyDescent="0.35">
      <c r="B16" s="19" t="s">
        <v>96</v>
      </c>
      <c r="C16" s="23">
        <v>-0.26405409654550699</v>
      </c>
      <c r="D16" s="23">
        <v>-0.316633853368745</v>
      </c>
      <c r="E16" s="23">
        <v>-0.21805965433772501</v>
      </c>
      <c r="F16" s="23"/>
      <c r="G16" s="23">
        <v>-0.28331636205655703</v>
      </c>
      <c r="H16" s="23">
        <v>-0.32058214911607402</v>
      </c>
      <c r="I16" s="23">
        <v>-0.45144476324334099</v>
      </c>
      <c r="J16" s="23">
        <v>-0.249257796856372</v>
      </c>
      <c r="K16" s="23">
        <v>-0.18323906566415901</v>
      </c>
      <c r="L16" s="23">
        <v>-0.13494727382035299</v>
      </c>
      <c r="M16" s="23"/>
      <c r="N16" s="23">
        <v>-0.19657295224437299</v>
      </c>
      <c r="O16" s="23">
        <v>-0.28161833617432303</v>
      </c>
      <c r="P16" s="23">
        <v>-0.27153499149552601</v>
      </c>
      <c r="Q16" s="23">
        <v>-0.28488625675143497</v>
      </c>
      <c r="R16" s="23"/>
      <c r="S16" s="23">
        <v>-0.216020691860001</v>
      </c>
      <c r="T16" s="23">
        <v>-0.33931739904058</v>
      </c>
      <c r="U16" s="23"/>
      <c r="V16" s="23">
        <v>-0.21364969575265499</v>
      </c>
      <c r="W16" s="23">
        <v>-0.26098586572905003</v>
      </c>
      <c r="X16" s="23">
        <v>-0.28909548764168502</v>
      </c>
      <c r="Y16" s="23">
        <v>-0.411262576231403</v>
      </c>
      <c r="Z16" s="23"/>
      <c r="AA16" s="23">
        <v>-0.27276301695613597</v>
      </c>
      <c r="AB16" s="23">
        <v>-0.25462297296913</v>
      </c>
      <c r="AC16" s="23">
        <v>-0.218593553832336</v>
      </c>
      <c r="AD16" s="23">
        <v>-0.256615288535054</v>
      </c>
      <c r="AE16" s="23">
        <v>-0.26476508537823201</v>
      </c>
      <c r="AF16" s="23">
        <v>-0.40339813244938999</v>
      </c>
      <c r="AG16" s="23"/>
      <c r="AH16" s="23">
        <v>-0.26484360397416601</v>
      </c>
      <c r="AI16" s="23">
        <v>-0.38136514772651697</v>
      </c>
      <c r="AJ16" s="23"/>
      <c r="AK16" s="23">
        <v>-0.31378407059003699</v>
      </c>
      <c r="AL16" s="23">
        <v>-0.32485287729228601</v>
      </c>
      <c r="AM16" s="23"/>
      <c r="AN16" s="23">
        <v>-0.26628784572179698</v>
      </c>
      <c r="AO16" s="23">
        <v>-0.36500638080745001</v>
      </c>
      <c r="AP16" s="23"/>
      <c r="AQ16" s="23">
        <v>-0.16938361822650599</v>
      </c>
      <c r="AR16" s="23">
        <v>-0.25307212722651401</v>
      </c>
      <c r="AS16" s="23">
        <v>-0.45468837749709001</v>
      </c>
      <c r="AT16" s="23"/>
      <c r="AU16" s="23">
        <v>-0.31531303893993701</v>
      </c>
      <c r="AV16" s="23">
        <v>-0.20740619800726801</v>
      </c>
      <c r="AW16" s="23"/>
      <c r="AX16" s="23">
        <v>-0.28726689781056403</v>
      </c>
      <c r="AY16" s="23">
        <v>-0.25162085136534301</v>
      </c>
      <c r="AZ16" s="23"/>
      <c r="BA16" s="23">
        <v>-0.36897127085902898</v>
      </c>
      <c r="BB16" s="23">
        <v>-0.32747690767738102</v>
      </c>
      <c r="BC16" s="23"/>
      <c r="BD16" s="23">
        <v>-0.32136130328144602</v>
      </c>
      <c r="BE16" s="23">
        <v>-0.33684358402124298</v>
      </c>
    </row>
    <row r="17" spans="2:2" x14ac:dyDescent="0.35">
      <c r="B17" s="21"/>
    </row>
    <row r="18" spans="2:2" x14ac:dyDescent="0.35">
      <c r="B18" t="s">
        <v>874</v>
      </c>
    </row>
    <row r="19" spans="2:2" x14ac:dyDescent="0.35">
      <c r="B19" t="s">
        <v>526</v>
      </c>
    </row>
    <row r="21" spans="2:2" x14ac:dyDescent="0.35">
      <c r="B21"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3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1-000000000000}">
  <dimension ref="B2:BE17"/>
  <sheetViews>
    <sheetView showGridLines="0" topLeftCell="A9"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829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ht="72.5" customHeight="1" x14ac:dyDescent="0.35">
      <c r="B9" s="19" t="s">
        <v>830</v>
      </c>
      <c r="C9" s="16">
        <v>0.119384934024289</v>
      </c>
      <c r="D9" s="16">
        <v>0.162758075186405</v>
      </c>
      <c r="E9" s="16">
        <v>7.7118185233253797E-2</v>
      </c>
      <c r="F9" s="16"/>
      <c r="G9" s="16">
        <v>0.12946056817614901</v>
      </c>
      <c r="H9" s="16">
        <v>0.16831506982855499</v>
      </c>
      <c r="I9" s="16">
        <v>0.16770924289768499</v>
      </c>
      <c r="J9" s="16">
        <v>9.3843184566377302E-2</v>
      </c>
      <c r="K9" s="16">
        <v>9.4679092536208806E-2</v>
      </c>
      <c r="L9" s="16">
        <v>7.36060537408985E-2</v>
      </c>
      <c r="M9" s="16"/>
      <c r="N9" s="16">
        <v>0.10580634588636</v>
      </c>
      <c r="O9" s="16">
        <v>0.10720061795652699</v>
      </c>
      <c r="P9" s="16">
        <v>0.116840144669485</v>
      </c>
      <c r="Q9" s="16">
        <v>0.14377486721989599</v>
      </c>
      <c r="R9" s="16"/>
      <c r="S9" s="16">
        <v>0.104662398858909</v>
      </c>
      <c r="T9" s="16">
        <v>0.14280589931665899</v>
      </c>
      <c r="U9" s="16"/>
      <c r="V9" s="16">
        <v>9.9755622406596398E-2</v>
      </c>
      <c r="W9" s="16">
        <v>0.106868736728678</v>
      </c>
      <c r="X9" s="16">
        <v>0.144319341636795</v>
      </c>
      <c r="Y9" s="16">
        <v>0.17006788564591499</v>
      </c>
      <c r="Z9" s="16"/>
      <c r="AA9" s="16">
        <v>9.3165656187072093E-2</v>
      </c>
      <c r="AB9" s="16">
        <v>9.7898483305944695E-2</v>
      </c>
      <c r="AC9" s="16">
        <v>0.13045771483191901</v>
      </c>
      <c r="AD9" s="16">
        <v>0.155615015314362</v>
      </c>
      <c r="AE9" s="16">
        <v>0.13912920109465299</v>
      </c>
      <c r="AF9" s="16">
        <v>0.23263727884114599</v>
      </c>
      <c r="AG9" s="16"/>
      <c r="AH9" s="16">
        <v>0.15050045991802599</v>
      </c>
      <c r="AI9" s="16">
        <v>0.102286010686557</v>
      </c>
      <c r="AJ9" s="16"/>
      <c r="AK9" s="16">
        <v>0.17647344385795</v>
      </c>
      <c r="AL9" s="16">
        <v>9.8267682717378499E-2</v>
      </c>
      <c r="AM9" s="16"/>
      <c r="AN9" s="16">
        <v>0.17041639894719901</v>
      </c>
      <c r="AO9" s="16">
        <v>0.10473727554229401</v>
      </c>
      <c r="AP9" s="16"/>
      <c r="AQ9" s="16">
        <v>0.119304200790933</v>
      </c>
      <c r="AR9" s="16">
        <v>0.111665383121615</v>
      </c>
      <c r="AS9" s="16">
        <v>0.151054793695509</v>
      </c>
      <c r="AT9" s="16"/>
      <c r="AU9" s="16">
        <v>0.113645263051944</v>
      </c>
      <c r="AV9" s="16">
        <v>0.12822836549225999</v>
      </c>
      <c r="AW9" s="16"/>
      <c r="AX9" s="16">
        <v>0.135249209208781</v>
      </c>
      <c r="AY9" s="16">
        <v>3.9687832276226701E-2</v>
      </c>
      <c r="AZ9" s="16"/>
      <c r="BA9" s="16">
        <v>0.19717274070955701</v>
      </c>
      <c r="BB9" s="16">
        <v>0.177337021744987</v>
      </c>
      <c r="BC9" s="16"/>
      <c r="BD9" s="16">
        <v>0.227700120361228</v>
      </c>
      <c r="BE9" s="16">
        <v>5.2446863910895897E-2</v>
      </c>
    </row>
    <row r="10" spans="2:57" ht="87" customHeight="1" x14ac:dyDescent="0.35">
      <c r="B10" s="19" t="s">
        <v>831</v>
      </c>
      <c r="C10" s="16">
        <v>0.32787813004119098</v>
      </c>
      <c r="D10" s="16">
        <v>0.38481459920490302</v>
      </c>
      <c r="E10" s="16">
        <v>0.27423825009338099</v>
      </c>
      <c r="F10" s="16"/>
      <c r="G10" s="16">
        <v>0.30141097904717101</v>
      </c>
      <c r="H10" s="16">
        <v>0.34248481666332697</v>
      </c>
      <c r="I10" s="16">
        <v>0.36146972947601003</v>
      </c>
      <c r="J10" s="16">
        <v>0.31361373617875699</v>
      </c>
      <c r="K10" s="16">
        <v>0.35412359096961699</v>
      </c>
      <c r="L10" s="16">
        <v>0.29491401441686599</v>
      </c>
      <c r="M10" s="16"/>
      <c r="N10" s="16">
        <v>0.368825035105392</v>
      </c>
      <c r="O10" s="16">
        <v>0.34098675676704299</v>
      </c>
      <c r="P10" s="16">
        <v>0.32568885073265302</v>
      </c>
      <c r="Q10" s="16">
        <v>0.29075963532676002</v>
      </c>
      <c r="R10" s="16"/>
      <c r="S10" s="16">
        <v>0.33228524371329199</v>
      </c>
      <c r="T10" s="16">
        <v>0.32341924196212601</v>
      </c>
      <c r="U10" s="16"/>
      <c r="V10" s="16">
        <v>0.28186294677546297</v>
      </c>
      <c r="W10" s="16">
        <v>0.35259414160354102</v>
      </c>
      <c r="X10" s="16">
        <v>0.332420664288676</v>
      </c>
      <c r="Y10" s="16">
        <v>0.350360460206813</v>
      </c>
      <c r="Z10" s="16"/>
      <c r="AA10" s="16">
        <v>0.27898031686298802</v>
      </c>
      <c r="AB10" s="16">
        <v>0.32547378684010803</v>
      </c>
      <c r="AC10" s="16">
        <v>0.34896530947377302</v>
      </c>
      <c r="AD10" s="16">
        <v>0.37119422051529199</v>
      </c>
      <c r="AE10" s="16">
        <v>0.44273709063466299</v>
      </c>
      <c r="AF10" s="16">
        <v>0.25688687419172801</v>
      </c>
      <c r="AG10" s="16"/>
      <c r="AH10" s="16">
        <v>0.34622736403657001</v>
      </c>
      <c r="AI10" s="16">
        <v>0.35527974871516099</v>
      </c>
      <c r="AJ10" s="16"/>
      <c r="AK10" s="16">
        <v>0.33603272319447303</v>
      </c>
      <c r="AL10" s="16">
        <v>0.34192408646988398</v>
      </c>
      <c r="AM10" s="16"/>
      <c r="AN10" s="16">
        <v>0.352807367459193</v>
      </c>
      <c r="AO10" s="16">
        <v>0.342546312350611</v>
      </c>
      <c r="AP10" s="16"/>
      <c r="AQ10" s="16">
        <v>0.39078230868407299</v>
      </c>
      <c r="AR10" s="16">
        <v>0.31314835930111901</v>
      </c>
      <c r="AS10" s="16">
        <v>0.34471834460286699</v>
      </c>
      <c r="AT10" s="16"/>
      <c r="AU10" s="16">
        <v>0.33484417436679498</v>
      </c>
      <c r="AV10" s="16">
        <v>0.32540855671990299</v>
      </c>
      <c r="AW10" s="16"/>
      <c r="AX10" s="16">
        <v>0.36444931484907001</v>
      </c>
      <c r="AY10" s="16">
        <v>0.21573748110549501</v>
      </c>
      <c r="AZ10" s="16"/>
      <c r="BA10" s="16">
        <v>0.39466474378397998</v>
      </c>
      <c r="BB10" s="16">
        <v>0.39752319809189302</v>
      </c>
      <c r="BC10" s="16"/>
      <c r="BD10" s="16">
        <v>0.42257073464716499</v>
      </c>
      <c r="BE10" s="16">
        <v>0.36060720968468901</v>
      </c>
    </row>
    <row r="11" spans="2:57" ht="72.5" customHeight="1" x14ac:dyDescent="0.35">
      <c r="B11" s="19" t="s">
        <v>832</v>
      </c>
      <c r="C11" s="16">
        <v>0.34419428497755</v>
      </c>
      <c r="D11" s="16">
        <v>0.294638851340849</v>
      </c>
      <c r="E11" s="16">
        <v>0.39225138681676902</v>
      </c>
      <c r="F11" s="16"/>
      <c r="G11" s="16">
        <v>0.34585937085678697</v>
      </c>
      <c r="H11" s="16">
        <v>0.28519929911756098</v>
      </c>
      <c r="I11" s="16">
        <v>0.32885079477611201</v>
      </c>
      <c r="J11" s="16">
        <v>0.30861757439170501</v>
      </c>
      <c r="K11" s="16">
        <v>0.33501457407283303</v>
      </c>
      <c r="L11" s="16">
        <v>0.43906335022566501</v>
      </c>
      <c r="M11" s="16"/>
      <c r="N11" s="16">
        <v>0.34275821411335</v>
      </c>
      <c r="O11" s="16">
        <v>0.337582244592109</v>
      </c>
      <c r="P11" s="16">
        <v>0.327778980756325</v>
      </c>
      <c r="Q11" s="16">
        <v>0.37734652314065997</v>
      </c>
      <c r="R11" s="16"/>
      <c r="S11" s="16">
        <v>0.363298285188974</v>
      </c>
      <c r="T11" s="16">
        <v>0.31878578520186202</v>
      </c>
      <c r="U11" s="16"/>
      <c r="V11" s="16">
        <v>0.32901823498979699</v>
      </c>
      <c r="W11" s="16">
        <v>0.34262841338299399</v>
      </c>
      <c r="X11" s="16">
        <v>0.35688304395237203</v>
      </c>
      <c r="Y11" s="16">
        <v>0.35859008652797297</v>
      </c>
      <c r="Z11" s="16"/>
      <c r="AA11" s="16">
        <v>0.34650354466695499</v>
      </c>
      <c r="AB11" s="16">
        <v>0.38492386127917799</v>
      </c>
      <c r="AC11" s="16">
        <v>0.33970576124971502</v>
      </c>
      <c r="AD11" s="16">
        <v>0.30867601477344703</v>
      </c>
      <c r="AE11" s="16">
        <v>0.33030217428752401</v>
      </c>
      <c r="AF11" s="16">
        <v>0.378561434887216</v>
      </c>
      <c r="AG11" s="16"/>
      <c r="AH11" s="16">
        <v>0.31364157552831301</v>
      </c>
      <c r="AI11" s="16">
        <v>0.36610018390130999</v>
      </c>
      <c r="AJ11" s="16"/>
      <c r="AK11" s="16">
        <v>0.30838095289216899</v>
      </c>
      <c r="AL11" s="16">
        <v>0.39722532685567102</v>
      </c>
      <c r="AM11" s="16"/>
      <c r="AN11" s="16">
        <v>0.298334921617319</v>
      </c>
      <c r="AO11" s="16">
        <v>0.41376075510382798</v>
      </c>
      <c r="AP11" s="16"/>
      <c r="AQ11" s="16">
        <v>0.35139187675096301</v>
      </c>
      <c r="AR11" s="16">
        <v>0.336413419389547</v>
      </c>
      <c r="AS11" s="16">
        <v>0.38084957833650501</v>
      </c>
      <c r="AT11" s="16"/>
      <c r="AU11" s="16">
        <v>0.35627572920585099</v>
      </c>
      <c r="AV11" s="16">
        <v>0.32836311742798602</v>
      </c>
      <c r="AW11" s="16"/>
      <c r="AX11" s="16">
        <v>0.33577399016668402</v>
      </c>
      <c r="AY11" s="16">
        <v>0.44602220435512502</v>
      </c>
      <c r="AZ11" s="16"/>
      <c r="BA11" s="16">
        <v>0.28410465154419201</v>
      </c>
      <c r="BB11" s="16">
        <v>0.29992777223757899</v>
      </c>
      <c r="BC11" s="16"/>
      <c r="BD11" s="16">
        <v>0.22765474006262201</v>
      </c>
      <c r="BE11" s="16">
        <v>0.47901850484478398</v>
      </c>
    </row>
    <row r="12" spans="2:57" x14ac:dyDescent="0.35">
      <c r="B12" s="19" t="s">
        <v>110</v>
      </c>
      <c r="C12" s="20">
        <v>0.208542650956969</v>
      </c>
      <c r="D12" s="20">
        <v>0.15778847426784301</v>
      </c>
      <c r="E12" s="20">
        <v>0.25639217785659602</v>
      </c>
      <c r="F12" s="20"/>
      <c r="G12" s="20">
        <v>0.223269081919894</v>
      </c>
      <c r="H12" s="20">
        <v>0.20400081439055701</v>
      </c>
      <c r="I12" s="20">
        <v>0.141970232850193</v>
      </c>
      <c r="J12" s="20">
        <v>0.28392550486316098</v>
      </c>
      <c r="K12" s="20">
        <v>0.216182742421342</v>
      </c>
      <c r="L12" s="20">
        <v>0.19241658161657099</v>
      </c>
      <c r="M12" s="20"/>
      <c r="N12" s="20">
        <v>0.18261040489489799</v>
      </c>
      <c r="O12" s="20">
        <v>0.21423038068432201</v>
      </c>
      <c r="P12" s="20">
        <v>0.229692023841537</v>
      </c>
      <c r="Q12" s="20">
        <v>0.18811897431268401</v>
      </c>
      <c r="R12" s="20"/>
      <c r="S12" s="20">
        <v>0.19975407223882599</v>
      </c>
      <c r="T12" s="20">
        <v>0.21498907351935401</v>
      </c>
      <c r="U12" s="20"/>
      <c r="V12" s="20">
        <v>0.28936319582814302</v>
      </c>
      <c r="W12" s="20">
        <v>0.19790870828478699</v>
      </c>
      <c r="X12" s="20">
        <v>0.166376950122157</v>
      </c>
      <c r="Y12" s="20">
        <v>0.1209815676193</v>
      </c>
      <c r="Z12" s="20"/>
      <c r="AA12" s="20">
        <v>0.28135048228298498</v>
      </c>
      <c r="AB12" s="20">
        <v>0.19170386857477001</v>
      </c>
      <c r="AC12" s="20">
        <v>0.180871214444593</v>
      </c>
      <c r="AD12" s="20">
        <v>0.164514749396899</v>
      </c>
      <c r="AE12" s="20">
        <v>8.7831533983159404E-2</v>
      </c>
      <c r="AF12" s="20">
        <v>0.131914412079909</v>
      </c>
      <c r="AG12" s="20"/>
      <c r="AH12" s="20">
        <v>0.18963060051709099</v>
      </c>
      <c r="AI12" s="20">
        <v>0.176334056696973</v>
      </c>
      <c r="AJ12" s="20"/>
      <c r="AK12" s="20">
        <v>0.17911288005540801</v>
      </c>
      <c r="AL12" s="20">
        <v>0.16258290395706601</v>
      </c>
      <c r="AM12" s="20"/>
      <c r="AN12" s="20">
        <v>0.17844131197628901</v>
      </c>
      <c r="AO12" s="20">
        <v>0.13895565700326701</v>
      </c>
      <c r="AP12" s="20"/>
      <c r="AQ12" s="20">
        <v>0.13852161377403099</v>
      </c>
      <c r="AR12" s="20">
        <v>0.238772838187718</v>
      </c>
      <c r="AS12" s="20">
        <v>0.12337728336511899</v>
      </c>
      <c r="AT12" s="20"/>
      <c r="AU12" s="20">
        <v>0.195234833375411</v>
      </c>
      <c r="AV12" s="20">
        <v>0.217999960359851</v>
      </c>
      <c r="AW12" s="20"/>
      <c r="AX12" s="20">
        <v>0.164527485775464</v>
      </c>
      <c r="AY12" s="20">
        <v>0.29855248226315301</v>
      </c>
      <c r="AZ12" s="20"/>
      <c r="BA12" s="20">
        <v>0.12405786396227</v>
      </c>
      <c r="BB12" s="20">
        <v>0.12521200792553999</v>
      </c>
      <c r="BC12" s="20"/>
      <c r="BD12" s="20">
        <v>0.122074404928985</v>
      </c>
      <c r="BE12" s="20">
        <v>0.107927421559631</v>
      </c>
    </row>
    <row r="13" spans="2:57" x14ac:dyDescent="0.35">
      <c r="B13" s="21"/>
    </row>
    <row r="14" spans="2:57" x14ac:dyDescent="0.35">
      <c r="B14" t="s">
        <v>874</v>
      </c>
    </row>
    <row r="15" spans="2:57" x14ac:dyDescent="0.35">
      <c r="B15" t="s">
        <v>526</v>
      </c>
    </row>
    <row r="17" spans="2:2" x14ac:dyDescent="0.35">
      <c r="B17"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3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1-000000000000}">
  <dimension ref="B2:BE20"/>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833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834</v>
      </c>
      <c r="C9" s="16">
        <v>0.23653926707598599</v>
      </c>
      <c r="D9" s="16">
        <v>0.26237842162251002</v>
      </c>
      <c r="E9" s="16">
        <v>0.210749657105682</v>
      </c>
      <c r="F9" s="16"/>
      <c r="G9" s="16">
        <v>0.163316224905563</v>
      </c>
      <c r="H9" s="16">
        <v>0.239484475414484</v>
      </c>
      <c r="I9" s="16">
        <v>0.24634623956128501</v>
      </c>
      <c r="J9" s="16">
        <v>0.22530790406050399</v>
      </c>
      <c r="K9" s="16">
        <v>0.246611746862273</v>
      </c>
      <c r="L9" s="16">
        <v>0.26935858517570099</v>
      </c>
      <c r="M9" s="16"/>
      <c r="N9" s="16">
        <v>0.26761770666847701</v>
      </c>
      <c r="O9" s="16">
        <v>0.24863652858679899</v>
      </c>
      <c r="P9" s="16">
        <v>0.23911779526462901</v>
      </c>
      <c r="Q9" s="16">
        <v>0.199684556648762</v>
      </c>
      <c r="R9" s="16"/>
      <c r="S9" s="16">
        <v>0.25285344812104199</v>
      </c>
      <c r="T9" s="16">
        <v>0.21426831585856099</v>
      </c>
      <c r="U9" s="16"/>
      <c r="V9" s="16">
        <v>0.191653031784804</v>
      </c>
      <c r="W9" s="16">
        <v>0.211610290547706</v>
      </c>
      <c r="X9" s="16">
        <v>0.30398951610613001</v>
      </c>
      <c r="Y9" s="16">
        <v>0.24859254423139901</v>
      </c>
      <c r="Z9" s="16"/>
      <c r="AA9" s="16">
        <v>0.19869937413288499</v>
      </c>
      <c r="AB9" s="16">
        <v>0.20578163110725201</v>
      </c>
      <c r="AC9" s="16">
        <v>0.23229997642986</v>
      </c>
      <c r="AD9" s="16">
        <v>0.28476767792517899</v>
      </c>
      <c r="AE9" s="16">
        <v>0.31781654315442198</v>
      </c>
      <c r="AF9" s="16">
        <v>0.33629924627700603</v>
      </c>
      <c r="AG9" s="16"/>
      <c r="AH9" s="16">
        <v>0.24979065358131999</v>
      </c>
      <c r="AI9" s="16">
        <v>0.25862574343669598</v>
      </c>
      <c r="AJ9" s="16"/>
      <c r="AK9" s="16">
        <v>0.25193439615795399</v>
      </c>
      <c r="AL9" s="16">
        <v>0.254458862802179</v>
      </c>
      <c r="AM9" s="16"/>
      <c r="AN9" s="16">
        <v>0.26286812653442398</v>
      </c>
      <c r="AO9" s="16">
        <v>0.24786707877360101</v>
      </c>
      <c r="AP9" s="16"/>
      <c r="AQ9" s="16">
        <v>0.28978590635320001</v>
      </c>
      <c r="AR9" s="16">
        <v>0.227769682895124</v>
      </c>
      <c r="AS9" s="16">
        <v>0.22295965496527001</v>
      </c>
      <c r="AT9" s="16"/>
      <c r="AU9" s="16">
        <v>0.23254086827605</v>
      </c>
      <c r="AV9" s="16">
        <v>0.24280398514440399</v>
      </c>
      <c r="AW9" s="16"/>
      <c r="AX9" s="16">
        <v>0.24953897007082301</v>
      </c>
      <c r="AY9" s="16">
        <v>0.19750930572827499</v>
      </c>
      <c r="AZ9" s="16"/>
      <c r="BA9" s="16">
        <v>0.27122821632120198</v>
      </c>
      <c r="BB9" s="16">
        <v>0.141351402931954</v>
      </c>
      <c r="BC9" s="16"/>
      <c r="BD9" s="16">
        <v>0.27350434248096001</v>
      </c>
      <c r="BE9" s="16">
        <v>0.240718132827171</v>
      </c>
    </row>
    <row r="10" spans="2:57" x14ac:dyDescent="0.35">
      <c r="B10" s="19" t="s">
        <v>835</v>
      </c>
      <c r="C10" s="16">
        <v>0.10113166845239099</v>
      </c>
      <c r="D10" s="16">
        <v>0.10098925305500001</v>
      </c>
      <c r="E10" s="16">
        <v>0.10065999389168399</v>
      </c>
      <c r="F10" s="16"/>
      <c r="G10" s="16">
        <v>0.137042156727324</v>
      </c>
      <c r="H10" s="16">
        <v>0.14250806177400099</v>
      </c>
      <c r="I10" s="16">
        <v>0.14205576670322101</v>
      </c>
      <c r="J10" s="16">
        <v>3.7507449196417998E-2</v>
      </c>
      <c r="K10" s="16">
        <v>6.5296806530975193E-2</v>
      </c>
      <c r="L10" s="16">
        <v>9.0087269395683206E-2</v>
      </c>
      <c r="M10" s="16"/>
      <c r="N10" s="16">
        <v>0.12395631514207101</v>
      </c>
      <c r="O10" s="16">
        <v>9.6409518041691206E-2</v>
      </c>
      <c r="P10" s="16">
        <v>7.9152347846853294E-2</v>
      </c>
      <c r="Q10" s="16">
        <v>0.124264695564021</v>
      </c>
      <c r="R10" s="16"/>
      <c r="S10" s="16">
        <v>9.5928699333704098E-2</v>
      </c>
      <c r="T10" s="16">
        <v>0.10999708467572</v>
      </c>
      <c r="U10" s="16"/>
      <c r="V10" s="16">
        <v>8.30544500023562E-2</v>
      </c>
      <c r="W10" s="16">
        <v>0.10664685198507701</v>
      </c>
      <c r="X10" s="16">
        <v>0.108419603065233</v>
      </c>
      <c r="Y10" s="16">
        <v>0.10834066915075299</v>
      </c>
      <c r="Z10" s="16"/>
      <c r="AA10" s="16">
        <v>8.7336058267560898E-2</v>
      </c>
      <c r="AB10" s="16">
        <v>7.5435699954268895E-2</v>
      </c>
      <c r="AC10" s="16">
        <v>0.163793274931053</v>
      </c>
      <c r="AD10" s="16">
        <v>0.103785736007853</v>
      </c>
      <c r="AE10" s="16">
        <v>0.12508879250871099</v>
      </c>
      <c r="AF10" s="16">
        <v>0.137209837673719</v>
      </c>
      <c r="AG10" s="16"/>
      <c r="AH10" s="16">
        <v>0.10478458298917601</v>
      </c>
      <c r="AI10" s="16">
        <v>0.12640529973781101</v>
      </c>
      <c r="AJ10" s="16"/>
      <c r="AK10" s="16">
        <v>9.5162365554199296E-2</v>
      </c>
      <c r="AL10" s="16">
        <v>0.11475590942000199</v>
      </c>
      <c r="AM10" s="16"/>
      <c r="AN10" s="16">
        <v>9.6656328944757605E-2</v>
      </c>
      <c r="AO10" s="16">
        <v>0.125447731682819</v>
      </c>
      <c r="AP10" s="16"/>
      <c r="AQ10" s="16">
        <v>0.13244415323383099</v>
      </c>
      <c r="AR10" s="16">
        <v>9.0223100981869503E-2</v>
      </c>
      <c r="AS10" s="16">
        <v>0.115255489153438</v>
      </c>
      <c r="AT10" s="16"/>
      <c r="AU10" s="16">
        <v>9.6187028328891505E-2</v>
      </c>
      <c r="AV10" s="16">
        <v>0.10367180566482601</v>
      </c>
      <c r="AW10" s="16"/>
      <c r="AX10" s="16">
        <v>0.11534516462213</v>
      </c>
      <c r="AY10" s="16">
        <v>4.9409741222665199E-2</v>
      </c>
      <c r="AZ10" s="16"/>
      <c r="BA10" s="16">
        <v>0.13393583746767301</v>
      </c>
      <c r="BB10" s="16">
        <v>0.138499380015038</v>
      </c>
      <c r="BC10" s="16"/>
      <c r="BD10" s="16">
        <v>0.120826728391175</v>
      </c>
      <c r="BE10" s="16">
        <v>0.10595634701345399</v>
      </c>
    </row>
    <row r="11" spans="2:57" x14ac:dyDescent="0.35">
      <c r="B11" s="19" t="s">
        <v>836</v>
      </c>
      <c r="C11" s="16">
        <v>0.10912443878306299</v>
      </c>
      <c r="D11" s="16">
        <v>0.14764326714911599</v>
      </c>
      <c r="E11" s="16">
        <v>7.3679294148915206E-2</v>
      </c>
      <c r="F11" s="16"/>
      <c r="G11" s="16">
        <v>0.146050288795573</v>
      </c>
      <c r="H11" s="16">
        <v>0.14286773019008001</v>
      </c>
      <c r="I11" s="16">
        <v>0.11308119408974</v>
      </c>
      <c r="J11" s="16">
        <v>0.16533881378519899</v>
      </c>
      <c r="K11" s="16">
        <v>7.9557186431113605E-2</v>
      </c>
      <c r="L11" s="16">
        <v>3.7034643026170003E-2</v>
      </c>
      <c r="M11" s="16"/>
      <c r="N11" s="16">
        <v>0.127698021363154</v>
      </c>
      <c r="O11" s="16">
        <v>0.12518407664665701</v>
      </c>
      <c r="P11" s="16">
        <v>0.10168037812757801</v>
      </c>
      <c r="Q11" s="16">
        <v>9.3839782136445504E-2</v>
      </c>
      <c r="R11" s="16"/>
      <c r="S11" s="16">
        <v>0.102670567239228</v>
      </c>
      <c r="T11" s="16">
        <v>0.11888042769620399</v>
      </c>
      <c r="U11" s="16"/>
      <c r="V11" s="16">
        <v>9.2509584760146701E-2</v>
      </c>
      <c r="W11" s="16">
        <v>0.121857999550314</v>
      </c>
      <c r="X11" s="16">
        <v>0.11046036983685401</v>
      </c>
      <c r="Y11" s="16">
        <v>8.63724588919286E-2</v>
      </c>
      <c r="Z11" s="16"/>
      <c r="AA11" s="16">
        <v>9.5871503311855802E-2</v>
      </c>
      <c r="AB11" s="16">
        <v>0.115609031026781</v>
      </c>
      <c r="AC11" s="16">
        <v>7.4639373707052398E-2</v>
      </c>
      <c r="AD11" s="16">
        <v>0.14338064603631001</v>
      </c>
      <c r="AE11" s="16">
        <v>0.12928500212629901</v>
      </c>
      <c r="AF11" s="16">
        <v>5.2641150489952299E-2</v>
      </c>
      <c r="AG11" s="16"/>
      <c r="AH11" s="16">
        <v>0.122284307173796</v>
      </c>
      <c r="AI11" s="16">
        <v>0.115748761224923</v>
      </c>
      <c r="AJ11" s="16"/>
      <c r="AK11" s="16">
        <v>0.120777016070535</v>
      </c>
      <c r="AL11" s="16">
        <v>9.6155795166506797E-2</v>
      </c>
      <c r="AM11" s="16"/>
      <c r="AN11" s="16">
        <v>0.12984204485992701</v>
      </c>
      <c r="AO11" s="16">
        <v>0.108854336090159</v>
      </c>
      <c r="AP11" s="16"/>
      <c r="AQ11" s="16">
        <v>0.12136226527277701</v>
      </c>
      <c r="AR11" s="16">
        <v>9.6589427058042202E-2</v>
      </c>
      <c r="AS11" s="16">
        <v>0.131971723815415</v>
      </c>
      <c r="AT11" s="16"/>
      <c r="AU11" s="16">
        <v>0.110326570023073</v>
      </c>
      <c r="AV11" s="16">
        <v>0.10961663451383601</v>
      </c>
      <c r="AW11" s="16"/>
      <c r="AX11" s="16">
        <v>0.11491640046403701</v>
      </c>
      <c r="AY11" s="16">
        <v>0.10024704309671301</v>
      </c>
      <c r="AZ11" s="16"/>
      <c r="BA11" s="16">
        <v>0.140946595478847</v>
      </c>
      <c r="BB11" s="16">
        <v>0.145865436102491</v>
      </c>
      <c r="BC11" s="16"/>
      <c r="BD11" s="16">
        <v>0.12906255039298201</v>
      </c>
      <c r="BE11" s="16">
        <v>0.12791272576739701</v>
      </c>
    </row>
    <row r="12" spans="2:57" x14ac:dyDescent="0.35">
      <c r="B12" s="19" t="s">
        <v>837</v>
      </c>
      <c r="C12" s="16">
        <v>9.4160070307231905E-2</v>
      </c>
      <c r="D12" s="16">
        <v>0.11000091252552301</v>
      </c>
      <c r="E12" s="16">
        <v>8.0060843103489404E-2</v>
      </c>
      <c r="F12" s="16"/>
      <c r="G12" s="16">
        <v>0.118765292695533</v>
      </c>
      <c r="H12" s="16">
        <v>8.96878596998225E-2</v>
      </c>
      <c r="I12" s="16">
        <v>0.11998753425516299</v>
      </c>
      <c r="J12" s="16">
        <v>8.7717393759579806E-2</v>
      </c>
      <c r="K12" s="16">
        <v>0.108622746717842</v>
      </c>
      <c r="L12" s="16">
        <v>5.7155973970319303E-2</v>
      </c>
      <c r="M12" s="16"/>
      <c r="N12" s="16">
        <v>7.6532499856772795E-2</v>
      </c>
      <c r="O12" s="16">
        <v>0.12164635218445501</v>
      </c>
      <c r="P12" s="16">
        <v>9.7252797060241397E-2</v>
      </c>
      <c r="Q12" s="16">
        <v>7.7826580091404196E-2</v>
      </c>
      <c r="R12" s="16"/>
      <c r="S12" s="16">
        <v>9.2555272094585694E-2</v>
      </c>
      <c r="T12" s="16">
        <v>9.7523111376885394E-2</v>
      </c>
      <c r="U12" s="16"/>
      <c r="V12" s="16">
        <v>8.9103048540715199E-2</v>
      </c>
      <c r="W12" s="16">
        <v>8.2814522688067493E-2</v>
      </c>
      <c r="X12" s="16">
        <v>0.105381775394981</v>
      </c>
      <c r="Y12" s="16">
        <v>0.14443590835416301</v>
      </c>
      <c r="Z12" s="16"/>
      <c r="AA12" s="16">
        <v>8.3441952844765105E-2</v>
      </c>
      <c r="AB12" s="16">
        <v>7.9739130076637701E-2</v>
      </c>
      <c r="AC12" s="16">
        <v>8.3969037686157696E-2</v>
      </c>
      <c r="AD12" s="16">
        <v>0.115532740257021</v>
      </c>
      <c r="AE12" s="16">
        <v>0.112842525406866</v>
      </c>
      <c r="AF12" s="16">
        <v>0.14371152581374799</v>
      </c>
      <c r="AG12" s="16"/>
      <c r="AH12" s="16">
        <v>8.8232760239781105E-2</v>
      </c>
      <c r="AI12" s="16">
        <v>0.11172743723296</v>
      </c>
      <c r="AJ12" s="16"/>
      <c r="AK12" s="16">
        <v>9.2170211974962807E-2</v>
      </c>
      <c r="AL12" s="16">
        <v>0.106431474186591</v>
      </c>
      <c r="AM12" s="16"/>
      <c r="AN12" s="16">
        <v>8.8637161684662097E-2</v>
      </c>
      <c r="AO12" s="16">
        <v>0.10967919943712499</v>
      </c>
      <c r="AP12" s="16"/>
      <c r="AQ12" s="16">
        <v>9.4133776101942707E-2</v>
      </c>
      <c r="AR12" s="16">
        <v>9.1457581244720504E-2</v>
      </c>
      <c r="AS12" s="16">
        <v>0.118113965336396</v>
      </c>
      <c r="AT12" s="16"/>
      <c r="AU12" s="16">
        <v>9.8847148781847805E-2</v>
      </c>
      <c r="AV12" s="16">
        <v>9.0288226083785394E-2</v>
      </c>
      <c r="AW12" s="16"/>
      <c r="AX12" s="16">
        <v>9.6318434834956904E-2</v>
      </c>
      <c r="AY12" s="16">
        <v>7.3864601986852005E-2</v>
      </c>
      <c r="AZ12" s="16"/>
      <c r="BA12" s="16">
        <v>8.9205683577885705E-2</v>
      </c>
      <c r="BB12" s="16">
        <v>0.14753834485696801</v>
      </c>
      <c r="BC12" s="16"/>
      <c r="BD12" s="16">
        <v>8.5635125601772E-2</v>
      </c>
      <c r="BE12" s="16">
        <v>0.13408907106084</v>
      </c>
    </row>
    <row r="13" spans="2:57" x14ac:dyDescent="0.35">
      <c r="B13" s="19" t="s">
        <v>838</v>
      </c>
      <c r="C13" s="16">
        <v>5.9571976203420099E-2</v>
      </c>
      <c r="D13" s="16">
        <v>6.2917669069395402E-2</v>
      </c>
      <c r="E13" s="16">
        <v>5.6978681424769903E-2</v>
      </c>
      <c r="F13" s="16"/>
      <c r="G13" s="16">
        <v>9.9742471876725303E-2</v>
      </c>
      <c r="H13" s="16">
        <v>3.5241171708875398E-2</v>
      </c>
      <c r="I13" s="16">
        <v>9.1260170931833196E-2</v>
      </c>
      <c r="J13" s="16">
        <v>5.9323042645727901E-2</v>
      </c>
      <c r="K13" s="16">
        <v>3.7050547483842199E-2</v>
      </c>
      <c r="L13" s="16">
        <v>5.0280940443681997E-2</v>
      </c>
      <c r="M13" s="16"/>
      <c r="N13" s="16">
        <v>6.02582269449062E-2</v>
      </c>
      <c r="O13" s="16">
        <v>6.3280274117905294E-2</v>
      </c>
      <c r="P13" s="16">
        <v>4.85427224650304E-2</v>
      </c>
      <c r="Q13" s="16">
        <v>7.3568299614393304E-2</v>
      </c>
      <c r="R13" s="16"/>
      <c r="S13" s="16">
        <v>6.07606133106489E-2</v>
      </c>
      <c r="T13" s="16">
        <v>5.83719940530062E-2</v>
      </c>
      <c r="U13" s="16"/>
      <c r="V13" s="16">
        <v>5.72676842097136E-2</v>
      </c>
      <c r="W13" s="16">
        <v>4.3805593076930403E-2</v>
      </c>
      <c r="X13" s="16">
        <v>7.6627484844819502E-2</v>
      </c>
      <c r="Y13" s="16">
        <v>9.1892196702142798E-2</v>
      </c>
      <c r="Z13" s="16"/>
      <c r="AA13" s="16">
        <v>5.2059672410909003E-2</v>
      </c>
      <c r="AB13" s="16">
        <v>6.3722259587071603E-2</v>
      </c>
      <c r="AC13" s="16">
        <v>4.5257527856317897E-2</v>
      </c>
      <c r="AD13" s="16">
        <v>8.9388683943530306E-2</v>
      </c>
      <c r="AE13" s="16">
        <v>3.9736509556461901E-2</v>
      </c>
      <c r="AF13" s="16">
        <v>2.7723582175308899E-2</v>
      </c>
      <c r="AG13" s="16"/>
      <c r="AH13" s="16">
        <v>6.2122344268917801E-2</v>
      </c>
      <c r="AI13" s="16">
        <v>5.8612100937597299E-2</v>
      </c>
      <c r="AJ13" s="16"/>
      <c r="AK13" s="16">
        <v>6.4847107358903797E-2</v>
      </c>
      <c r="AL13" s="16">
        <v>5.2393557237921301E-2</v>
      </c>
      <c r="AM13" s="16"/>
      <c r="AN13" s="16">
        <v>4.5821133226817301E-2</v>
      </c>
      <c r="AO13" s="16">
        <v>7.3611470114010299E-2</v>
      </c>
      <c r="AP13" s="16"/>
      <c r="AQ13" s="16">
        <v>3.3857585626179097E-2</v>
      </c>
      <c r="AR13" s="16">
        <v>4.6954254083101402E-2</v>
      </c>
      <c r="AS13" s="16">
        <v>0.101669831275503</v>
      </c>
      <c r="AT13" s="16"/>
      <c r="AU13" s="16">
        <v>5.8918652463023899E-2</v>
      </c>
      <c r="AV13" s="16">
        <v>6.1382306136568497E-2</v>
      </c>
      <c r="AW13" s="16"/>
      <c r="AX13" s="16">
        <v>6.2095062533475E-2</v>
      </c>
      <c r="AY13" s="16">
        <v>5.7461881560792398E-2</v>
      </c>
      <c r="AZ13" s="16"/>
      <c r="BA13" s="16">
        <v>6.0442652357556997E-2</v>
      </c>
      <c r="BB13" s="16">
        <v>7.0732042243694698E-2</v>
      </c>
      <c r="BC13" s="16"/>
      <c r="BD13" s="16">
        <v>6.7490094412591795E-2</v>
      </c>
      <c r="BE13" s="16">
        <v>6.5934434926726695E-2</v>
      </c>
    </row>
    <row r="14" spans="2:57" x14ac:dyDescent="0.35">
      <c r="B14" s="19" t="s">
        <v>839</v>
      </c>
      <c r="C14" s="16">
        <v>6.9917410884041603E-2</v>
      </c>
      <c r="D14" s="16">
        <v>7.6212930529743705E-2</v>
      </c>
      <c r="E14" s="16">
        <v>6.4628945868615201E-2</v>
      </c>
      <c r="F14" s="16"/>
      <c r="G14" s="16">
        <v>4.4469174907353498E-2</v>
      </c>
      <c r="H14" s="16">
        <v>7.2435600405852396E-2</v>
      </c>
      <c r="I14" s="16">
        <v>8.6126670719961093E-2</v>
      </c>
      <c r="J14" s="16">
        <v>9.1333529049558104E-2</v>
      </c>
      <c r="K14" s="16">
        <v>7.75033432244846E-2</v>
      </c>
      <c r="L14" s="16">
        <v>4.7780846913688599E-2</v>
      </c>
      <c r="M14" s="16"/>
      <c r="N14" s="16">
        <v>3.9227045813327303E-2</v>
      </c>
      <c r="O14" s="16">
        <v>5.8530749914651403E-2</v>
      </c>
      <c r="P14" s="16">
        <v>8.0291401778659496E-2</v>
      </c>
      <c r="Q14" s="16">
        <v>8.5070628698751399E-2</v>
      </c>
      <c r="R14" s="16"/>
      <c r="S14" s="16">
        <v>6.8652156990656105E-2</v>
      </c>
      <c r="T14" s="16">
        <v>6.9250766418874898E-2</v>
      </c>
      <c r="U14" s="16"/>
      <c r="V14" s="16">
        <v>7.11318570502808E-2</v>
      </c>
      <c r="W14" s="16">
        <v>7.2166964213030704E-2</v>
      </c>
      <c r="X14" s="16">
        <v>5.8912287491051797E-2</v>
      </c>
      <c r="Y14" s="16">
        <v>0.119221614816031</v>
      </c>
      <c r="Z14" s="16"/>
      <c r="AA14" s="16">
        <v>6.5022208667169304E-2</v>
      </c>
      <c r="AB14" s="16">
        <v>0.11614603019395101</v>
      </c>
      <c r="AC14" s="16">
        <v>7.0004009395233005E-2</v>
      </c>
      <c r="AD14" s="16">
        <v>3.29490808670721E-2</v>
      </c>
      <c r="AE14" s="16">
        <v>8.0518212760115004E-2</v>
      </c>
      <c r="AF14" s="16">
        <v>8.70586723825897E-2</v>
      </c>
      <c r="AG14" s="16"/>
      <c r="AH14" s="16">
        <v>5.0170041012218398E-2</v>
      </c>
      <c r="AI14" s="16">
        <v>9.01981570661856E-2</v>
      </c>
      <c r="AJ14" s="16"/>
      <c r="AK14" s="16">
        <v>5.3215114750353398E-2</v>
      </c>
      <c r="AL14" s="16">
        <v>9.8899366790007395E-2</v>
      </c>
      <c r="AM14" s="16"/>
      <c r="AN14" s="16">
        <v>4.7007324428343898E-2</v>
      </c>
      <c r="AO14" s="16">
        <v>8.7089132588380594E-2</v>
      </c>
      <c r="AP14" s="16"/>
      <c r="AQ14" s="16">
        <v>4.15515746007512E-2</v>
      </c>
      <c r="AR14" s="16">
        <v>7.2165251636866795E-2</v>
      </c>
      <c r="AS14" s="16">
        <v>7.3488682376686598E-2</v>
      </c>
      <c r="AT14" s="16"/>
      <c r="AU14" s="16">
        <v>7.9060716495188393E-2</v>
      </c>
      <c r="AV14" s="16">
        <v>6.0375963235908603E-2</v>
      </c>
      <c r="AW14" s="16"/>
      <c r="AX14" s="16">
        <v>6.8239769081618107E-2</v>
      </c>
      <c r="AY14" s="16">
        <v>7.6656320104731196E-2</v>
      </c>
      <c r="AZ14" s="16"/>
      <c r="BA14" s="16">
        <v>5.9349589096351199E-2</v>
      </c>
      <c r="BB14" s="16">
        <v>0.10153022064037399</v>
      </c>
      <c r="BC14" s="16"/>
      <c r="BD14" s="16">
        <v>7.2326682398171402E-2</v>
      </c>
      <c r="BE14" s="16">
        <v>7.0117806112773198E-2</v>
      </c>
    </row>
    <row r="15" spans="2:57" x14ac:dyDescent="0.35">
      <c r="B15" s="19" t="s">
        <v>110</v>
      </c>
      <c r="C15" s="20">
        <v>0.329555168293867</v>
      </c>
      <c r="D15" s="20">
        <v>0.23985754604871201</v>
      </c>
      <c r="E15" s="20">
        <v>0.41324258445684497</v>
      </c>
      <c r="F15" s="20"/>
      <c r="G15" s="20">
        <v>0.29061439009192802</v>
      </c>
      <c r="H15" s="20">
        <v>0.277775100806885</v>
      </c>
      <c r="I15" s="20">
        <v>0.20114242373879801</v>
      </c>
      <c r="J15" s="20">
        <v>0.333471867503013</v>
      </c>
      <c r="K15" s="20">
        <v>0.385357622749469</v>
      </c>
      <c r="L15" s="20">
        <v>0.44830174107475601</v>
      </c>
      <c r="M15" s="20"/>
      <c r="N15" s="20">
        <v>0.30471018421129098</v>
      </c>
      <c r="O15" s="20">
        <v>0.28631250050784202</v>
      </c>
      <c r="P15" s="20">
        <v>0.353962557457008</v>
      </c>
      <c r="Q15" s="20">
        <v>0.34574545724622302</v>
      </c>
      <c r="R15" s="20"/>
      <c r="S15" s="20">
        <v>0.32657924291013501</v>
      </c>
      <c r="T15" s="20">
        <v>0.33170829992074802</v>
      </c>
      <c r="U15" s="20"/>
      <c r="V15" s="20">
        <v>0.41528034365198402</v>
      </c>
      <c r="W15" s="20">
        <v>0.36109777793887499</v>
      </c>
      <c r="X15" s="20">
        <v>0.23620896326093099</v>
      </c>
      <c r="Y15" s="20">
        <v>0.20114460785358301</v>
      </c>
      <c r="Z15" s="20"/>
      <c r="AA15" s="20">
        <v>0.41756923036485499</v>
      </c>
      <c r="AB15" s="20">
        <v>0.34356621805403698</v>
      </c>
      <c r="AC15" s="20">
        <v>0.330036799994326</v>
      </c>
      <c r="AD15" s="20">
        <v>0.23019543496303499</v>
      </c>
      <c r="AE15" s="20">
        <v>0.19471241448712601</v>
      </c>
      <c r="AF15" s="20">
        <v>0.21535598518767601</v>
      </c>
      <c r="AG15" s="20"/>
      <c r="AH15" s="20">
        <v>0.32261531073479099</v>
      </c>
      <c r="AI15" s="20">
        <v>0.23868250036382699</v>
      </c>
      <c r="AJ15" s="20"/>
      <c r="AK15" s="20">
        <v>0.321893788133092</v>
      </c>
      <c r="AL15" s="20">
        <v>0.27690503439679298</v>
      </c>
      <c r="AM15" s="20"/>
      <c r="AN15" s="20">
        <v>0.32916788032106797</v>
      </c>
      <c r="AO15" s="20">
        <v>0.24745105131390499</v>
      </c>
      <c r="AP15" s="20"/>
      <c r="AQ15" s="20">
        <v>0.28686473881131902</v>
      </c>
      <c r="AR15" s="20">
        <v>0.37484070210027598</v>
      </c>
      <c r="AS15" s="20">
        <v>0.23654065307729299</v>
      </c>
      <c r="AT15" s="20"/>
      <c r="AU15" s="20">
        <v>0.32411901563192502</v>
      </c>
      <c r="AV15" s="20">
        <v>0.33186107922067198</v>
      </c>
      <c r="AW15" s="20"/>
      <c r="AX15" s="20">
        <v>0.29354619839295998</v>
      </c>
      <c r="AY15" s="20">
        <v>0.44485110629997099</v>
      </c>
      <c r="AZ15" s="20"/>
      <c r="BA15" s="20">
        <v>0.244891425700483</v>
      </c>
      <c r="BB15" s="20">
        <v>0.25448317320948</v>
      </c>
      <c r="BC15" s="20"/>
      <c r="BD15" s="20">
        <v>0.251154476322347</v>
      </c>
      <c r="BE15" s="20">
        <v>0.25527148229163799</v>
      </c>
    </row>
    <row r="16" spans="2:57" x14ac:dyDescent="0.35">
      <c r="B16" s="21"/>
    </row>
    <row r="17" spans="2:2" x14ac:dyDescent="0.35">
      <c r="B17" t="s">
        <v>874</v>
      </c>
    </row>
    <row r="18" spans="2:2" x14ac:dyDescent="0.35">
      <c r="B18" t="s">
        <v>526</v>
      </c>
    </row>
    <row r="20" spans="2:2" x14ac:dyDescent="0.35">
      <c r="B20"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3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1-000000000000}">
  <dimension ref="B2:G20"/>
  <sheetViews>
    <sheetView showGridLines="0" topLeftCell="A2"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2" t="s">
        <v>943</v>
      </c>
      <c r="E2" s="27"/>
      <c r="F2" s="27"/>
      <c r="G2" s="27"/>
    </row>
    <row r="6" spans="2:7" ht="50" customHeight="1" x14ac:dyDescent="0.35">
      <c r="B6" s="24"/>
      <c r="C6" s="24" t="s">
        <v>944</v>
      </c>
      <c r="D6" s="24" t="s">
        <v>945</v>
      </c>
      <c r="E6" s="24" t="s">
        <v>946</v>
      </c>
      <c r="F6" s="24" t="s">
        <v>947</v>
      </c>
    </row>
    <row r="7" spans="2:7" x14ac:dyDescent="0.35">
      <c r="B7" s="19" t="s">
        <v>834</v>
      </c>
      <c r="C7" s="16">
        <v>0.20207395011508</v>
      </c>
      <c r="D7" s="16">
        <v>0.14344069441683699</v>
      </c>
      <c r="E7" s="16">
        <v>0.16920035361315999</v>
      </c>
      <c r="F7" s="16">
        <v>0.30952315932517499</v>
      </c>
    </row>
    <row r="8" spans="2:7" x14ac:dyDescent="0.35">
      <c r="B8" s="19" t="s">
        <v>835</v>
      </c>
      <c r="C8" s="16">
        <v>0.10544914566185</v>
      </c>
      <c r="D8" s="16">
        <v>0.15056597152409501</v>
      </c>
      <c r="E8" s="16">
        <v>0.140688901198642</v>
      </c>
      <c r="F8" s="16">
        <v>0.13314164311850801</v>
      </c>
    </row>
    <row r="9" spans="2:7" x14ac:dyDescent="0.35">
      <c r="B9" s="19" t="s">
        <v>836</v>
      </c>
      <c r="C9" s="16">
        <v>0.12291024958067299</v>
      </c>
      <c r="D9" s="16">
        <v>0.135739547104862</v>
      </c>
      <c r="E9" s="16">
        <v>0.146975611921148</v>
      </c>
      <c r="F9" s="16">
        <v>0.11736581920127399</v>
      </c>
    </row>
    <row r="10" spans="2:7" x14ac:dyDescent="0.35">
      <c r="B10" s="19" t="s">
        <v>837</v>
      </c>
      <c r="C10" s="16">
        <v>0.113910183181425</v>
      </c>
      <c r="D10" s="16">
        <v>0.12883771476321099</v>
      </c>
      <c r="E10" s="16">
        <v>0.117499989068266</v>
      </c>
      <c r="F10" s="16">
        <v>7.9199653122284802E-2</v>
      </c>
    </row>
    <row r="11" spans="2:7" x14ac:dyDescent="0.35">
      <c r="B11" s="19" t="s">
        <v>838</v>
      </c>
      <c r="C11" s="16">
        <v>8.6691712041002705E-2</v>
      </c>
      <c r="D11" s="16">
        <v>8.1525999767951801E-2</v>
      </c>
      <c r="E11" s="16">
        <v>8.4236698793015E-2</v>
      </c>
      <c r="F11" s="16">
        <v>4.07902984581738E-2</v>
      </c>
    </row>
    <row r="12" spans="2:7" x14ac:dyDescent="0.35">
      <c r="B12" s="19" t="s">
        <v>839</v>
      </c>
      <c r="C12" s="16">
        <v>9.6289526218755306E-2</v>
      </c>
      <c r="D12" s="16">
        <v>8.8971564489461794E-2</v>
      </c>
      <c r="E12" s="16">
        <v>6.9253493224669699E-2</v>
      </c>
      <c r="F12" s="16">
        <v>4.70193636956283E-2</v>
      </c>
    </row>
    <row r="13" spans="2:7" x14ac:dyDescent="0.35">
      <c r="B13" s="19" t="s">
        <v>110</v>
      </c>
      <c r="C13" s="16">
        <v>0.27267523320121401</v>
      </c>
      <c r="D13" s="16">
        <v>0.27091850793358202</v>
      </c>
      <c r="E13" s="16">
        <v>0.27214495218109802</v>
      </c>
      <c r="F13" s="16">
        <v>0.27296006307895598</v>
      </c>
    </row>
    <row r="14" spans="2:7" x14ac:dyDescent="0.35">
      <c r="B14" s="21"/>
      <c r="C14" s="21"/>
      <c r="D14" s="21"/>
      <c r="E14" s="21"/>
      <c r="F14" s="21"/>
    </row>
    <row r="15" spans="2:7" x14ac:dyDescent="0.35">
      <c r="B15" t="s">
        <v>874</v>
      </c>
    </row>
    <row r="16" spans="2:7" x14ac:dyDescent="0.35">
      <c r="B16" t="s">
        <v>526</v>
      </c>
    </row>
    <row r="20" spans="2:2" x14ac:dyDescent="0.35">
      <c r="B20" s="6" t="str">
        <f>HYPERLINK("#'B- 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3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1-000000000000}">
  <dimension ref="B2:BE20"/>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840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834</v>
      </c>
      <c r="C9" s="16">
        <v>0.20207395011508</v>
      </c>
      <c r="D9" s="16">
        <v>0.23652726503306701</v>
      </c>
      <c r="E9" s="16">
        <v>0.17138222243633899</v>
      </c>
      <c r="F9" s="16"/>
      <c r="G9" s="16">
        <v>0.100211877035374</v>
      </c>
      <c r="H9" s="16">
        <v>0.19276000852393499</v>
      </c>
      <c r="I9" s="16">
        <v>0.18739341530400899</v>
      </c>
      <c r="J9" s="16">
        <v>0.190710555179394</v>
      </c>
      <c r="K9" s="16">
        <v>0.26694024632893198</v>
      </c>
      <c r="L9" s="16">
        <v>0.23765873880156199</v>
      </c>
      <c r="M9" s="16"/>
      <c r="N9" s="16">
        <v>0.209630223552596</v>
      </c>
      <c r="O9" s="16">
        <v>0.20238081983960299</v>
      </c>
      <c r="P9" s="16">
        <v>0.20457683368041199</v>
      </c>
      <c r="Q9" s="16">
        <v>0.192394744073658</v>
      </c>
      <c r="R9" s="16"/>
      <c r="S9" s="16">
        <v>0.23296232743251399</v>
      </c>
      <c r="T9" s="16">
        <v>0.157453759929818</v>
      </c>
      <c r="U9" s="16"/>
      <c r="V9" s="16">
        <v>0.14194737392880499</v>
      </c>
      <c r="W9" s="16">
        <v>0.19180542546261201</v>
      </c>
      <c r="X9" s="16">
        <v>0.26749761277589701</v>
      </c>
      <c r="Y9" s="16">
        <v>0.189874861476343</v>
      </c>
      <c r="Z9" s="16"/>
      <c r="AA9" s="16">
        <v>0.178571207572323</v>
      </c>
      <c r="AB9" s="16">
        <v>0.23292544064971701</v>
      </c>
      <c r="AC9" s="16">
        <v>0.16718670455350301</v>
      </c>
      <c r="AD9" s="16">
        <v>0.20477821115604</v>
      </c>
      <c r="AE9" s="16">
        <v>0.24462127820763499</v>
      </c>
      <c r="AF9" s="16">
        <v>0.28765692956352501</v>
      </c>
      <c r="AG9" s="16"/>
      <c r="AH9" s="16">
        <v>0.15115380431046899</v>
      </c>
      <c r="AI9" s="16">
        <v>0.35686254646311899</v>
      </c>
      <c r="AJ9" s="16"/>
      <c r="AK9" s="16">
        <v>0.13089998675994899</v>
      </c>
      <c r="AL9" s="16">
        <v>0.34963545353543002</v>
      </c>
      <c r="AM9" s="16"/>
      <c r="AN9" s="16">
        <v>0.122627969759984</v>
      </c>
      <c r="AO9" s="16">
        <v>0.33515521978507601</v>
      </c>
      <c r="AP9" s="16"/>
      <c r="AQ9" s="16">
        <v>0.16473272229877001</v>
      </c>
      <c r="AR9" s="16">
        <v>0.152413926950319</v>
      </c>
      <c r="AS9" s="16">
        <v>0.320369496800811</v>
      </c>
      <c r="AT9" s="16"/>
      <c r="AU9" s="16">
        <v>0.229232654104043</v>
      </c>
      <c r="AV9" s="16">
        <v>0.17363467332830401</v>
      </c>
      <c r="AW9" s="16"/>
      <c r="AX9" s="16">
        <v>0.220233540800302</v>
      </c>
      <c r="AY9" s="16">
        <v>0.14730055597451699</v>
      </c>
      <c r="AZ9" s="16"/>
      <c r="BA9" s="16">
        <v>0.190518753057487</v>
      </c>
      <c r="BB9" s="16">
        <v>0.29242795534585297</v>
      </c>
      <c r="BC9" s="16"/>
      <c r="BD9" s="16">
        <v>0.20521008179538999</v>
      </c>
      <c r="BE9" s="16">
        <v>0.22750883563201499</v>
      </c>
    </row>
    <row r="10" spans="2:57" x14ac:dyDescent="0.35">
      <c r="B10" s="19" t="s">
        <v>835</v>
      </c>
      <c r="C10" s="16">
        <v>0.10544914566185</v>
      </c>
      <c r="D10" s="16">
        <v>0.11580523391110301</v>
      </c>
      <c r="E10" s="16">
        <v>9.3113855482606103E-2</v>
      </c>
      <c r="F10" s="16"/>
      <c r="G10" s="16">
        <v>0.100874320596801</v>
      </c>
      <c r="H10" s="16">
        <v>0.1191024637933</v>
      </c>
      <c r="I10" s="16">
        <v>9.1060829330759693E-2</v>
      </c>
      <c r="J10" s="16">
        <v>0.12754359942336099</v>
      </c>
      <c r="K10" s="16">
        <v>5.2290414175533699E-2</v>
      </c>
      <c r="L10" s="16">
        <v>0.132944036888446</v>
      </c>
      <c r="M10" s="16"/>
      <c r="N10" s="16">
        <v>0.126803209355972</v>
      </c>
      <c r="O10" s="16">
        <v>0.143439280270384</v>
      </c>
      <c r="P10" s="16">
        <v>8.6792503173569804E-2</v>
      </c>
      <c r="Q10" s="16">
        <v>8.7087736795350701E-2</v>
      </c>
      <c r="R10" s="16"/>
      <c r="S10" s="16">
        <v>0.10985831481260901</v>
      </c>
      <c r="T10" s="16">
        <v>9.9844564608591202E-2</v>
      </c>
      <c r="U10" s="16"/>
      <c r="V10" s="16">
        <v>0.102043418315561</v>
      </c>
      <c r="W10" s="16">
        <v>9.0319591234763505E-2</v>
      </c>
      <c r="X10" s="16">
        <v>0.120069304264556</v>
      </c>
      <c r="Y10" s="16">
        <v>0.15544766460805801</v>
      </c>
      <c r="Z10" s="16"/>
      <c r="AA10" s="16">
        <v>8.8412320424794397E-2</v>
      </c>
      <c r="AB10" s="16">
        <v>0.102223905413674</v>
      </c>
      <c r="AC10" s="16">
        <v>0.11618176267071501</v>
      </c>
      <c r="AD10" s="16">
        <v>0.10861039467997199</v>
      </c>
      <c r="AE10" s="16">
        <v>0.14313932499769</v>
      </c>
      <c r="AF10" s="16">
        <v>0.173424528266617</v>
      </c>
      <c r="AG10" s="16"/>
      <c r="AH10" s="16">
        <v>0.101494672926614</v>
      </c>
      <c r="AI10" s="16">
        <v>0.105348945849945</v>
      </c>
      <c r="AJ10" s="16"/>
      <c r="AK10" s="16">
        <v>0.106453567768583</v>
      </c>
      <c r="AL10" s="16">
        <v>0.13704780930754101</v>
      </c>
      <c r="AM10" s="16"/>
      <c r="AN10" s="16">
        <v>0.13060823265414001</v>
      </c>
      <c r="AO10" s="16">
        <v>0.109116711943212</v>
      </c>
      <c r="AP10" s="16"/>
      <c r="AQ10" s="16">
        <v>9.7280675617319498E-2</v>
      </c>
      <c r="AR10" s="16">
        <v>0.101647612740775</v>
      </c>
      <c r="AS10" s="16">
        <v>0.12466312321843701</v>
      </c>
      <c r="AT10" s="16"/>
      <c r="AU10" s="16">
        <v>0.10279563303452401</v>
      </c>
      <c r="AV10" s="16">
        <v>0.11041597001716801</v>
      </c>
      <c r="AW10" s="16"/>
      <c r="AX10" s="16">
        <v>0.10556113510345599</v>
      </c>
      <c r="AY10" s="16">
        <v>0.120321516819431</v>
      </c>
      <c r="AZ10" s="16"/>
      <c r="BA10" s="16">
        <v>0.12402056702480301</v>
      </c>
      <c r="BB10" s="16">
        <v>6.51627331511936E-2</v>
      </c>
      <c r="BC10" s="16"/>
      <c r="BD10" s="16">
        <v>0.139164390335557</v>
      </c>
      <c r="BE10" s="16">
        <v>9.7258201837475702E-2</v>
      </c>
    </row>
    <row r="11" spans="2:57" x14ac:dyDescent="0.35">
      <c r="B11" s="19" t="s">
        <v>836</v>
      </c>
      <c r="C11" s="16">
        <v>0.12291024958067299</v>
      </c>
      <c r="D11" s="16">
        <v>0.14437676530065499</v>
      </c>
      <c r="E11" s="16">
        <v>0.103758417897969</v>
      </c>
      <c r="F11" s="16"/>
      <c r="G11" s="16">
        <v>0.16669966537731301</v>
      </c>
      <c r="H11" s="16">
        <v>0.13650870523533801</v>
      </c>
      <c r="I11" s="16">
        <v>0.18139501994407201</v>
      </c>
      <c r="J11" s="16">
        <v>0.117787574203627</v>
      </c>
      <c r="K11" s="16">
        <v>0.112148551489427</v>
      </c>
      <c r="L11" s="16">
        <v>5.31514203374873E-2</v>
      </c>
      <c r="M11" s="16"/>
      <c r="N11" s="16">
        <v>0.12102494013927</v>
      </c>
      <c r="O11" s="16">
        <v>0.12127726373264</v>
      </c>
      <c r="P11" s="16">
        <v>0.12823524194284</v>
      </c>
      <c r="Q11" s="16">
        <v>0.117124415142156</v>
      </c>
      <c r="R11" s="16"/>
      <c r="S11" s="16">
        <v>0.10816690455528601</v>
      </c>
      <c r="T11" s="16">
        <v>0.14639782836703899</v>
      </c>
      <c r="U11" s="16"/>
      <c r="V11" s="16">
        <v>0.118277867847066</v>
      </c>
      <c r="W11" s="16">
        <v>0.10824883684476599</v>
      </c>
      <c r="X11" s="16">
        <v>0.133633660027725</v>
      </c>
      <c r="Y11" s="16">
        <v>0.202845981432418</v>
      </c>
      <c r="Z11" s="16"/>
      <c r="AA11" s="16">
        <v>9.7617110760425702E-2</v>
      </c>
      <c r="AB11" s="16">
        <v>0.13767561298442599</v>
      </c>
      <c r="AC11" s="16">
        <v>5.1184315303959199E-2</v>
      </c>
      <c r="AD11" s="16">
        <v>0.190407848090628</v>
      </c>
      <c r="AE11" s="16">
        <v>0.14380304678981601</v>
      </c>
      <c r="AF11" s="16">
        <v>5.6952573709698202E-2</v>
      </c>
      <c r="AG11" s="16"/>
      <c r="AH11" s="16">
        <v>0.148375967715214</v>
      </c>
      <c r="AI11" s="16">
        <v>0.110525951447462</v>
      </c>
      <c r="AJ11" s="16"/>
      <c r="AK11" s="16">
        <v>0.16368053363356899</v>
      </c>
      <c r="AL11" s="16">
        <v>7.6644900499955801E-2</v>
      </c>
      <c r="AM11" s="16"/>
      <c r="AN11" s="16">
        <v>0.162731317485793</v>
      </c>
      <c r="AO11" s="16">
        <v>0.116651082855313</v>
      </c>
      <c r="AP11" s="16"/>
      <c r="AQ11" s="16">
        <v>0.16072719978789601</v>
      </c>
      <c r="AR11" s="16">
        <v>0.114029406675556</v>
      </c>
      <c r="AS11" s="16">
        <v>0.12896376445139701</v>
      </c>
      <c r="AT11" s="16"/>
      <c r="AU11" s="16">
        <v>0.121691086264369</v>
      </c>
      <c r="AV11" s="16">
        <v>0.12649375272181199</v>
      </c>
      <c r="AW11" s="16"/>
      <c r="AX11" s="16">
        <v>0.139109082591796</v>
      </c>
      <c r="AY11" s="16">
        <v>6.2169112867530497E-2</v>
      </c>
      <c r="AZ11" s="16"/>
      <c r="BA11" s="16">
        <v>0.17751167329186701</v>
      </c>
      <c r="BB11" s="16">
        <v>0.136392179359108</v>
      </c>
      <c r="BC11" s="16"/>
      <c r="BD11" s="16">
        <v>0.118112192141118</v>
      </c>
      <c r="BE11" s="16">
        <v>0.16289225679394401</v>
      </c>
    </row>
    <row r="12" spans="2:57" x14ac:dyDescent="0.35">
      <c r="B12" s="19" t="s">
        <v>837</v>
      </c>
      <c r="C12" s="16">
        <v>0.113910183181425</v>
      </c>
      <c r="D12" s="16">
        <v>0.12484159857074199</v>
      </c>
      <c r="E12" s="16">
        <v>0.100747342096867</v>
      </c>
      <c r="F12" s="16"/>
      <c r="G12" s="16">
        <v>0.187726133435721</v>
      </c>
      <c r="H12" s="16">
        <v>0.10404109057756999</v>
      </c>
      <c r="I12" s="16">
        <v>0.11589500906484899</v>
      </c>
      <c r="J12" s="16">
        <v>0.11192796913594701</v>
      </c>
      <c r="K12" s="16">
        <v>8.6055701679845997E-2</v>
      </c>
      <c r="L12" s="16">
        <v>0.101474587831721</v>
      </c>
      <c r="M12" s="16"/>
      <c r="N12" s="16">
        <v>9.98078576212659E-2</v>
      </c>
      <c r="O12" s="16">
        <v>9.0542928880673404E-2</v>
      </c>
      <c r="P12" s="16">
        <v>0.12538119836515399</v>
      </c>
      <c r="Q12" s="16">
        <v>0.12590168046381001</v>
      </c>
      <c r="R12" s="16"/>
      <c r="S12" s="16">
        <v>0.113216190658967</v>
      </c>
      <c r="T12" s="16">
        <v>0.11501726801923801</v>
      </c>
      <c r="U12" s="16"/>
      <c r="V12" s="16">
        <v>6.4652494255555096E-2</v>
      </c>
      <c r="W12" s="16">
        <v>0.139661399411006</v>
      </c>
      <c r="X12" s="16">
        <v>0.12841337530131799</v>
      </c>
      <c r="Y12" s="16">
        <v>7.7656485889701005E-2</v>
      </c>
      <c r="Z12" s="16"/>
      <c r="AA12" s="16">
        <v>9.1583014481623495E-2</v>
      </c>
      <c r="AB12" s="16">
        <v>9.7854123232612097E-2</v>
      </c>
      <c r="AC12" s="16">
        <v>0.16923951416150701</v>
      </c>
      <c r="AD12" s="16">
        <v>0.12408687912267399</v>
      </c>
      <c r="AE12" s="16">
        <v>0.149050677133821</v>
      </c>
      <c r="AF12" s="16">
        <v>0.14027617691344499</v>
      </c>
      <c r="AG12" s="16"/>
      <c r="AH12" s="16">
        <v>0.13962126633365601</v>
      </c>
      <c r="AI12" s="16">
        <v>8.5419148083174995E-2</v>
      </c>
      <c r="AJ12" s="16"/>
      <c r="AK12" s="16">
        <v>0.13227366417783201</v>
      </c>
      <c r="AL12" s="16">
        <v>9.2294621526119794E-2</v>
      </c>
      <c r="AM12" s="16"/>
      <c r="AN12" s="16">
        <v>0.140090242983506</v>
      </c>
      <c r="AO12" s="16">
        <v>0.102270604504295</v>
      </c>
      <c r="AP12" s="16"/>
      <c r="AQ12" s="16">
        <v>0.16435744927712601</v>
      </c>
      <c r="AR12" s="16">
        <v>0.11215787136932</v>
      </c>
      <c r="AS12" s="16">
        <v>9.3709832768097107E-2</v>
      </c>
      <c r="AT12" s="16"/>
      <c r="AU12" s="16">
        <v>0.103504680445726</v>
      </c>
      <c r="AV12" s="16">
        <v>0.123102204124478</v>
      </c>
      <c r="AW12" s="16"/>
      <c r="AX12" s="16">
        <v>0.117436388009408</v>
      </c>
      <c r="AY12" s="16">
        <v>0.108001190693892</v>
      </c>
      <c r="AZ12" s="16"/>
      <c r="BA12" s="16">
        <v>0.134212309796857</v>
      </c>
      <c r="BB12" s="16">
        <v>0.15421239256604199</v>
      </c>
      <c r="BC12" s="16"/>
      <c r="BD12" s="16">
        <v>0.123835272639248</v>
      </c>
      <c r="BE12" s="16">
        <v>0.14167950973606999</v>
      </c>
    </row>
    <row r="13" spans="2:57" x14ac:dyDescent="0.35">
      <c r="B13" s="19" t="s">
        <v>838</v>
      </c>
      <c r="C13" s="16">
        <v>8.6691712041002705E-2</v>
      </c>
      <c r="D13" s="16">
        <v>8.6953015457088195E-2</v>
      </c>
      <c r="E13" s="16">
        <v>8.7284155592302695E-2</v>
      </c>
      <c r="F13" s="16"/>
      <c r="G13" s="16">
        <v>0.10656448845526</v>
      </c>
      <c r="H13" s="16">
        <v>8.9049170254765997E-2</v>
      </c>
      <c r="I13" s="16">
        <v>0.103677103325395</v>
      </c>
      <c r="J13" s="16">
        <v>8.4428380580301707E-2</v>
      </c>
      <c r="K13" s="16">
        <v>8.0383660919488203E-2</v>
      </c>
      <c r="L13" s="16">
        <v>6.6733700706246096E-2</v>
      </c>
      <c r="M13" s="16"/>
      <c r="N13" s="16">
        <v>8.1808800550554395E-2</v>
      </c>
      <c r="O13" s="16">
        <v>6.8793951192177696E-2</v>
      </c>
      <c r="P13" s="16">
        <v>8.43829735279336E-2</v>
      </c>
      <c r="Q13" s="16">
        <v>0.109474937593185</v>
      </c>
      <c r="R13" s="16"/>
      <c r="S13" s="16">
        <v>9.5237154467972707E-2</v>
      </c>
      <c r="T13" s="16">
        <v>7.4654631976830602E-2</v>
      </c>
      <c r="U13" s="16"/>
      <c r="V13" s="16">
        <v>9.4737533980488994E-2</v>
      </c>
      <c r="W13" s="16">
        <v>8.2855900500403604E-2</v>
      </c>
      <c r="X13" s="16">
        <v>7.3404807101089695E-2</v>
      </c>
      <c r="Y13" s="16">
        <v>0.16464403641068301</v>
      </c>
      <c r="Z13" s="16"/>
      <c r="AA13" s="16">
        <v>8.10851231723725E-2</v>
      </c>
      <c r="AB13" s="16">
        <v>7.36763880284695E-2</v>
      </c>
      <c r="AC13" s="16">
        <v>7.3840539180865597E-2</v>
      </c>
      <c r="AD13" s="16">
        <v>0.104259101769705</v>
      </c>
      <c r="AE13" s="16">
        <v>0.10016251231696401</v>
      </c>
      <c r="AF13" s="16">
        <v>0.113420665847785</v>
      </c>
      <c r="AG13" s="16"/>
      <c r="AH13" s="16">
        <v>0.111472458394639</v>
      </c>
      <c r="AI13" s="16">
        <v>5.5134213233356703E-2</v>
      </c>
      <c r="AJ13" s="16"/>
      <c r="AK13" s="16">
        <v>0.104311713140723</v>
      </c>
      <c r="AL13" s="16">
        <v>4.4678627334069999E-2</v>
      </c>
      <c r="AM13" s="16"/>
      <c r="AN13" s="16">
        <v>0.104853462934799</v>
      </c>
      <c r="AO13" s="16">
        <v>6.8011584321687302E-2</v>
      </c>
      <c r="AP13" s="16"/>
      <c r="AQ13" s="16">
        <v>9.2719210212220599E-2</v>
      </c>
      <c r="AR13" s="16">
        <v>0.101629627215566</v>
      </c>
      <c r="AS13" s="16">
        <v>7.6332207828033294E-2</v>
      </c>
      <c r="AT13" s="16"/>
      <c r="AU13" s="16">
        <v>9.4502717617280907E-2</v>
      </c>
      <c r="AV13" s="16">
        <v>7.9011841111903999E-2</v>
      </c>
      <c r="AW13" s="16"/>
      <c r="AX13" s="16">
        <v>8.8660552753294694E-2</v>
      </c>
      <c r="AY13" s="16">
        <v>0.10201867881455499</v>
      </c>
      <c r="AZ13" s="16"/>
      <c r="BA13" s="16">
        <v>9.5391992252379307E-2</v>
      </c>
      <c r="BB13" s="16">
        <v>7.9598805616020493E-2</v>
      </c>
      <c r="BC13" s="16"/>
      <c r="BD13" s="16">
        <v>0.10778155978718899</v>
      </c>
      <c r="BE13" s="16">
        <v>0.101278472805255</v>
      </c>
    </row>
    <row r="14" spans="2:57" x14ac:dyDescent="0.35">
      <c r="B14" s="19" t="s">
        <v>839</v>
      </c>
      <c r="C14" s="16">
        <v>9.6289526218755306E-2</v>
      </c>
      <c r="D14" s="16">
        <v>9.5972945776912594E-2</v>
      </c>
      <c r="E14" s="16">
        <v>9.5282866557798801E-2</v>
      </c>
      <c r="F14" s="16"/>
      <c r="G14" s="16">
        <v>8.6699262614112302E-2</v>
      </c>
      <c r="H14" s="16">
        <v>0.123340326539809</v>
      </c>
      <c r="I14" s="16">
        <v>8.1806949507300497E-2</v>
      </c>
      <c r="J14" s="16">
        <v>9.9087891543812104E-2</v>
      </c>
      <c r="K14" s="16">
        <v>0.10533733574422099</v>
      </c>
      <c r="L14" s="16">
        <v>8.0965716403247304E-2</v>
      </c>
      <c r="M14" s="16"/>
      <c r="N14" s="16">
        <v>8.2874643858402805E-2</v>
      </c>
      <c r="O14" s="16">
        <v>0.118397625959259</v>
      </c>
      <c r="P14" s="16">
        <v>9.7413013684675795E-2</v>
      </c>
      <c r="Q14" s="16">
        <v>8.4798315376049802E-2</v>
      </c>
      <c r="R14" s="16"/>
      <c r="S14" s="16">
        <v>9.6983447840665996E-2</v>
      </c>
      <c r="T14" s="16">
        <v>9.2928050595669498E-2</v>
      </c>
      <c r="U14" s="16"/>
      <c r="V14" s="16">
        <v>0.110727706050229</v>
      </c>
      <c r="W14" s="16">
        <v>0.105981782797634</v>
      </c>
      <c r="X14" s="16">
        <v>6.9129583543913603E-2</v>
      </c>
      <c r="Y14" s="16">
        <v>0.115580413899944</v>
      </c>
      <c r="Z14" s="16"/>
      <c r="AA14" s="16">
        <v>9.3853836433134094E-2</v>
      </c>
      <c r="AB14" s="16">
        <v>0.10394300930764799</v>
      </c>
      <c r="AC14" s="16">
        <v>0.15167060894515899</v>
      </c>
      <c r="AD14" s="16">
        <v>5.92812081624913E-2</v>
      </c>
      <c r="AE14" s="16">
        <v>9.5717628816291297E-2</v>
      </c>
      <c r="AF14" s="16">
        <v>0.163968542427358</v>
      </c>
      <c r="AG14" s="16"/>
      <c r="AH14" s="16">
        <v>0.10414089829125101</v>
      </c>
      <c r="AI14" s="16">
        <v>7.1920950285501994E-2</v>
      </c>
      <c r="AJ14" s="16"/>
      <c r="AK14" s="16">
        <v>0.106827088313484</v>
      </c>
      <c r="AL14" s="16">
        <v>7.4693369054849995E-2</v>
      </c>
      <c r="AM14" s="16"/>
      <c r="AN14" s="16">
        <v>0.10406675562788301</v>
      </c>
      <c r="AO14" s="16">
        <v>6.4282919972813907E-2</v>
      </c>
      <c r="AP14" s="16"/>
      <c r="AQ14" s="16">
        <v>0.12316245605873199</v>
      </c>
      <c r="AR14" s="16">
        <v>0.11529917286750201</v>
      </c>
      <c r="AS14" s="16">
        <v>6.3005466466972304E-2</v>
      </c>
      <c r="AT14" s="16"/>
      <c r="AU14" s="16">
        <v>9.6592105346082896E-2</v>
      </c>
      <c r="AV14" s="16">
        <v>9.7616338872404396E-2</v>
      </c>
      <c r="AW14" s="16"/>
      <c r="AX14" s="16">
        <v>9.6531475543503803E-2</v>
      </c>
      <c r="AY14" s="16">
        <v>9.9643658597138002E-2</v>
      </c>
      <c r="AZ14" s="16"/>
      <c r="BA14" s="16">
        <v>8.9459812787317697E-2</v>
      </c>
      <c r="BB14" s="16">
        <v>0.114328547290888</v>
      </c>
      <c r="BC14" s="16"/>
      <c r="BD14" s="16">
        <v>9.14220650749617E-2</v>
      </c>
      <c r="BE14" s="16">
        <v>0.104171714539549</v>
      </c>
    </row>
    <row r="15" spans="2:57" x14ac:dyDescent="0.35">
      <c r="B15" s="19" t="s">
        <v>110</v>
      </c>
      <c r="C15" s="20">
        <v>0.27267523320121401</v>
      </c>
      <c r="D15" s="20">
        <v>0.195523175950433</v>
      </c>
      <c r="E15" s="20">
        <v>0.34843113993611702</v>
      </c>
      <c r="F15" s="20"/>
      <c r="G15" s="20">
        <v>0.25122425248541902</v>
      </c>
      <c r="H15" s="20">
        <v>0.23519823507528201</v>
      </c>
      <c r="I15" s="20">
        <v>0.238771673523614</v>
      </c>
      <c r="J15" s="20">
        <v>0.268514029933557</v>
      </c>
      <c r="K15" s="20">
        <v>0.29684408966255199</v>
      </c>
      <c r="L15" s="20">
        <v>0.32707179903129002</v>
      </c>
      <c r="M15" s="20"/>
      <c r="N15" s="20">
        <v>0.27805032492193898</v>
      </c>
      <c r="O15" s="20">
        <v>0.25516813012526202</v>
      </c>
      <c r="P15" s="20">
        <v>0.27321823562541397</v>
      </c>
      <c r="Q15" s="20">
        <v>0.28321817055579102</v>
      </c>
      <c r="R15" s="20"/>
      <c r="S15" s="20">
        <v>0.24357566023198499</v>
      </c>
      <c r="T15" s="20">
        <v>0.313703896502813</v>
      </c>
      <c r="U15" s="20"/>
      <c r="V15" s="20">
        <v>0.367613605622295</v>
      </c>
      <c r="W15" s="20">
        <v>0.28112706374881402</v>
      </c>
      <c r="X15" s="20">
        <v>0.20785165698550001</v>
      </c>
      <c r="Y15" s="20">
        <v>9.3950556282851302E-2</v>
      </c>
      <c r="Z15" s="20"/>
      <c r="AA15" s="20">
        <v>0.36887738715532697</v>
      </c>
      <c r="AB15" s="20">
        <v>0.251701520383454</v>
      </c>
      <c r="AC15" s="20">
        <v>0.27069655518429198</v>
      </c>
      <c r="AD15" s="20">
        <v>0.20857635701848901</v>
      </c>
      <c r="AE15" s="20">
        <v>0.123505531737782</v>
      </c>
      <c r="AF15" s="20">
        <v>6.4300583271571607E-2</v>
      </c>
      <c r="AG15" s="20"/>
      <c r="AH15" s="20">
        <v>0.243740932028156</v>
      </c>
      <c r="AI15" s="20">
        <v>0.21478824463744101</v>
      </c>
      <c r="AJ15" s="20"/>
      <c r="AK15" s="20">
        <v>0.25555344620586101</v>
      </c>
      <c r="AL15" s="20">
        <v>0.225005218742034</v>
      </c>
      <c r="AM15" s="20"/>
      <c r="AN15" s="20">
        <v>0.23502201855389501</v>
      </c>
      <c r="AO15" s="20">
        <v>0.20451187661760201</v>
      </c>
      <c r="AP15" s="20"/>
      <c r="AQ15" s="20">
        <v>0.19702028674793601</v>
      </c>
      <c r="AR15" s="20">
        <v>0.30282238218096202</v>
      </c>
      <c r="AS15" s="20">
        <v>0.192956108466252</v>
      </c>
      <c r="AT15" s="20"/>
      <c r="AU15" s="20">
        <v>0.25168112318797398</v>
      </c>
      <c r="AV15" s="20">
        <v>0.28972521982392901</v>
      </c>
      <c r="AW15" s="20"/>
      <c r="AX15" s="20">
        <v>0.232467825198239</v>
      </c>
      <c r="AY15" s="20">
        <v>0.36054528623293602</v>
      </c>
      <c r="AZ15" s="20"/>
      <c r="BA15" s="20">
        <v>0.18888489178928999</v>
      </c>
      <c r="BB15" s="20">
        <v>0.15787738667089601</v>
      </c>
      <c r="BC15" s="20"/>
      <c r="BD15" s="20">
        <v>0.214474438226537</v>
      </c>
      <c r="BE15" s="20">
        <v>0.16521100865569099</v>
      </c>
    </row>
    <row r="16" spans="2:57" x14ac:dyDescent="0.35">
      <c r="B16" s="21"/>
    </row>
    <row r="17" spans="2:2" x14ac:dyDescent="0.35">
      <c r="B17" t="s">
        <v>874</v>
      </c>
    </row>
    <row r="18" spans="2:2" x14ac:dyDescent="0.35">
      <c r="B18" t="s">
        <v>526</v>
      </c>
    </row>
    <row r="20" spans="2:2" x14ac:dyDescent="0.35">
      <c r="B20"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3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1-000000000000}">
  <dimension ref="B2:BE20"/>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841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834</v>
      </c>
      <c r="C9" s="16">
        <v>0.14344069441683699</v>
      </c>
      <c r="D9" s="16">
        <v>0.15415444292882199</v>
      </c>
      <c r="E9" s="16">
        <v>0.13240892311275401</v>
      </c>
      <c r="F9" s="16"/>
      <c r="G9" s="16">
        <v>0.167762151305452</v>
      </c>
      <c r="H9" s="16">
        <v>0.102295268592986</v>
      </c>
      <c r="I9" s="16">
        <v>0.189962406972948</v>
      </c>
      <c r="J9" s="16">
        <v>0.13557096303451999</v>
      </c>
      <c r="K9" s="16">
        <v>0.111800028531697</v>
      </c>
      <c r="L9" s="16">
        <v>0.158977452319299</v>
      </c>
      <c r="M9" s="16"/>
      <c r="N9" s="16">
        <v>0.13214915406462799</v>
      </c>
      <c r="O9" s="16">
        <v>0.16938418302953301</v>
      </c>
      <c r="P9" s="16">
        <v>0.124984789202933</v>
      </c>
      <c r="Q9" s="16">
        <v>0.15854377506915801</v>
      </c>
      <c r="R9" s="16"/>
      <c r="S9" s="16">
        <v>0.12937795846104</v>
      </c>
      <c r="T9" s="16">
        <v>0.16610559628961699</v>
      </c>
      <c r="U9" s="16"/>
      <c r="V9" s="16">
        <v>0.13847419622971899</v>
      </c>
      <c r="W9" s="16">
        <v>0.13033259811362399</v>
      </c>
      <c r="X9" s="16">
        <v>0.17033318715724599</v>
      </c>
      <c r="Y9" s="16">
        <v>0.10045478091884701</v>
      </c>
      <c r="Z9" s="16"/>
      <c r="AA9" s="16">
        <v>0.12978099369061799</v>
      </c>
      <c r="AB9" s="16">
        <v>0.151196830481412</v>
      </c>
      <c r="AC9" s="16">
        <v>0.15353312755777199</v>
      </c>
      <c r="AD9" s="16">
        <v>0.12981879948319699</v>
      </c>
      <c r="AE9" s="16">
        <v>0.220712998793656</v>
      </c>
      <c r="AF9" s="16">
        <v>0.106736777939581</v>
      </c>
      <c r="AG9" s="16"/>
      <c r="AH9" s="16">
        <v>0.129753229583179</v>
      </c>
      <c r="AI9" s="16">
        <v>0.179064722468944</v>
      </c>
      <c r="AJ9" s="16"/>
      <c r="AK9" s="16">
        <v>0.110365716944404</v>
      </c>
      <c r="AL9" s="16">
        <v>0.15538327532902599</v>
      </c>
      <c r="AM9" s="16"/>
      <c r="AN9" s="16">
        <v>0.13336806094683401</v>
      </c>
      <c r="AO9" s="16">
        <v>0.16385123595808601</v>
      </c>
      <c r="AP9" s="16"/>
      <c r="AQ9" s="16">
        <v>0.12793447789554299</v>
      </c>
      <c r="AR9" s="16">
        <v>0.161095150160629</v>
      </c>
      <c r="AS9" s="16">
        <v>0.134880013275892</v>
      </c>
      <c r="AT9" s="16"/>
      <c r="AU9" s="16">
        <v>0.14614528853659101</v>
      </c>
      <c r="AV9" s="16">
        <v>0.142763990551104</v>
      </c>
      <c r="AW9" s="16"/>
      <c r="AX9" s="16">
        <v>0.143722242600369</v>
      </c>
      <c r="AY9" s="16">
        <v>0.13624950685360701</v>
      </c>
      <c r="AZ9" s="16"/>
      <c r="BA9" s="16">
        <v>0.126626038727394</v>
      </c>
      <c r="BB9" s="16">
        <v>0.13029196232673301</v>
      </c>
      <c r="BC9" s="16"/>
      <c r="BD9" s="16">
        <v>0.150060046645314</v>
      </c>
      <c r="BE9" s="16">
        <v>0.147441457188387</v>
      </c>
    </row>
    <row r="10" spans="2:57" x14ac:dyDescent="0.35">
      <c r="B10" s="19" t="s">
        <v>835</v>
      </c>
      <c r="C10" s="16">
        <v>0.15056597152409501</v>
      </c>
      <c r="D10" s="16">
        <v>0.16429979203731701</v>
      </c>
      <c r="E10" s="16">
        <v>0.13773575832016199</v>
      </c>
      <c r="F10" s="16"/>
      <c r="G10" s="16">
        <v>0.140927119955575</v>
      </c>
      <c r="H10" s="16">
        <v>0.20662802026833901</v>
      </c>
      <c r="I10" s="16">
        <v>0.16861481805870701</v>
      </c>
      <c r="J10" s="16">
        <v>0.157836493775039</v>
      </c>
      <c r="K10" s="16">
        <v>0.12345575354462</v>
      </c>
      <c r="L10" s="16">
        <v>0.110715299265496</v>
      </c>
      <c r="M10" s="16"/>
      <c r="N10" s="16">
        <v>0.20159353948802999</v>
      </c>
      <c r="O10" s="16">
        <v>0.17729958849126101</v>
      </c>
      <c r="P10" s="16">
        <v>0.14297174853561201</v>
      </c>
      <c r="Q10" s="16">
        <v>0.103068034854226</v>
      </c>
      <c r="R10" s="16"/>
      <c r="S10" s="16">
        <v>0.15504899643183501</v>
      </c>
      <c r="T10" s="16">
        <v>0.14530027955550801</v>
      </c>
      <c r="U10" s="16"/>
      <c r="V10" s="16">
        <v>0.136670753657016</v>
      </c>
      <c r="W10" s="16">
        <v>0.143759474484836</v>
      </c>
      <c r="X10" s="16">
        <v>0.16373283782908499</v>
      </c>
      <c r="Y10" s="16">
        <v>0.19956985149304901</v>
      </c>
      <c r="Z10" s="16"/>
      <c r="AA10" s="16">
        <v>0.13021006779043601</v>
      </c>
      <c r="AB10" s="16">
        <v>0.15663973403658099</v>
      </c>
      <c r="AC10" s="16">
        <v>0.12680484299657099</v>
      </c>
      <c r="AD10" s="16">
        <v>0.17983850072034399</v>
      </c>
      <c r="AE10" s="16">
        <v>0.14935868521260801</v>
      </c>
      <c r="AF10" s="16">
        <v>0.249570492619099</v>
      </c>
      <c r="AG10" s="16"/>
      <c r="AH10" s="16">
        <v>0.16454984855479701</v>
      </c>
      <c r="AI10" s="16">
        <v>0.16145267524110299</v>
      </c>
      <c r="AJ10" s="16"/>
      <c r="AK10" s="16">
        <v>0.164069155338639</v>
      </c>
      <c r="AL10" s="16">
        <v>0.164629673305768</v>
      </c>
      <c r="AM10" s="16"/>
      <c r="AN10" s="16">
        <v>0.158891576032652</v>
      </c>
      <c r="AO10" s="16">
        <v>0.15700692758859899</v>
      </c>
      <c r="AP10" s="16"/>
      <c r="AQ10" s="16">
        <v>0.186603154023433</v>
      </c>
      <c r="AR10" s="16">
        <v>0.146519784397598</v>
      </c>
      <c r="AS10" s="16">
        <v>0.141731082387927</v>
      </c>
      <c r="AT10" s="16"/>
      <c r="AU10" s="16">
        <v>0.17041166242342201</v>
      </c>
      <c r="AV10" s="16">
        <v>0.12478695084743401</v>
      </c>
      <c r="AW10" s="16"/>
      <c r="AX10" s="16">
        <v>0.166731364613807</v>
      </c>
      <c r="AY10" s="16">
        <v>9.8026028564033404E-2</v>
      </c>
      <c r="AZ10" s="16"/>
      <c r="BA10" s="16">
        <v>0.19377117482896</v>
      </c>
      <c r="BB10" s="16">
        <v>0.212446629059238</v>
      </c>
      <c r="BC10" s="16"/>
      <c r="BD10" s="16">
        <v>0.16825371649614501</v>
      </c>
      <c r="BE10" s="16">
        <v>0.174541699844527</v>
      </c>
    </row>
    <row r="11" spans="2:57" x14ac:dyDescent="0.35">
      <c r="B11" s="19" t="s">
        <v>836</v>
      </c>
      <c r="C11" s="16">
        <v>0.135739547104862</v>
      </c>
      <c r="D11" s="16">
        <v>0.14382817936530001</v>
      </c>
      <c r="E11" s="16">
        <v>0.129389665070132</v>
      </c>
      <c r="F11" s="16"/>
      <c r="G11" s="16">
        <v>0.118464147836587</v>
      </c>
      <c r="H11" s="16">
        <v>0.180747649268993</v>
      </c>
      <c r="I11" s="16">
        <v>0.15350121178402101</v>
      </c>
      <c r="J11" s="16">
        <v>0.103717042840926</v>
      </c>
      <c r="K11" s="16">
        <v>0.12871028307948101</v>
      </c>
      <c r="L11" s="16">
        <v>0.12372678872769</v>
      </c>
      <c r="M11" s="16"/>
      <c r="N11" s="16">
        <v>0.12594090155903601</v>
      </c>
      <c r="O11" s="16">
        <v>0.134208198254408</v>
      </c>
      <c r="P11" s="16">
        <v>0.13451633948251601</v>
      </c>
      <c r="Q11" s="16">
        <v>0.14602981985171201</v>
      </c>
      <c r="R11" s="16"/>
      <c r="S11" s="16">
        <v>0.14351731945853599</v>
      </c>
      <c r="T11" s="16">
        <v>0.125351195750636</v>
      </c>
      <c r="U11" s="16"/>
      <c r="V11" s="16">
        <v>8.9394727275663402E-2</v>
      </c>
      <c r="W11" s="16">
        <v>0.14574456601003399</v>
      </c>
      <c r="X11" s="16">
        <v>0.157797559693138</v>
      </c>
      <c r="Y11" s="16">
        <v>0.16675162037139299</v>
      </c>
      <c r="Z11" s="16"/>
      <c r="AA11" s="16">
        <v>0.116601491735164</v>
      </c>
      <c r="AB11" s="16">
        <v>9.6489407055801293E-2</v>
      </c>
      <c r="AC11" s="16">
        <v>0.171203918885799</v>
      </c>
      <c r="AD11" s="16">
        <v>0.16987560347268199</v>
      </c>
      <c r="AE11" s="16">
        <v>0.15850661248266101</v>
      </c>
      <c r="AF11" s="16">
        <v>0.190691264343502</v>
      </c>
      <c r="AG11" s="16"/>
      <c r="AH11" s="16">
        <v>0.13061137361522199</v>
      </c>
      <c r="AI11" s="16">
        <v>0.149544504514385</v>
      </c>
      <c r="AJ11" s="16"/>
      <c r="AK11" s="16">
        <v>0.12879844640301999</v>
      </c>
      <c r="AL11" s="16">
        <v>0.159614929200737</v>
      </c>
      <c r="AM11" s="16"/>
      <c r="AN11" s="16">
        <v>0.13254982628466</v>
      </c>
      <c r="AO11" s="16">
        <v>0.17091239834673699</v>
      </c>
      <c r="AP11" s="16"/>
      <c r="AQ11" s="16">
        <v>0.106802885097895</v>
      </c>
      <c r="AR11" s="16">
        <v>0.13532967748927199</v>
      </c>
      <c r="AS11" s="16">
        <v>0.17801989550107999</v>
      </c>
      <c r="AT11" s="16"/>
      <c r="AU11" s="16">
        <v>0.12835258518404899</v>
      </c>
      <c r="AV11" s="16">
        <v>0.14680802732920101</v>
      </c>
      <c r="AW11" s="16"/>
      <c r="AX11" s="16">
        <v>0.14642297012198699</v>
      </c>
      <c r="AY11" s="16">
        <v>0.110019117182785</v>
      </c>
      <c r="AZ11" s="16"/>
      <c r="BA11" s="16">
        <v>0.16646395104227699</v>
      </c>
      <c r="BB11" s="16">
        <v>0.17294272616881501</v>
      </c>
      <c r="BC11" s="16"/>
      <c r="BD11" s="16">
        <v>0.13366603499079899</v>
      </c>
      <c r="BE11" s="16">
        <v>0.174485502826943</v>
      </c>
    </row>
    <row r="12" spans="2:57" x14ac:dyDescent="0.35">
      <c r="B12" s="19" t="s">
        <v>837</v>
      </c>
      <c r="C12" s="16">
        <v>0.12883771476321099</v>
      </c>
      <c r="D12" s="16">
        <v>0.16590856318383099</v>
      </c>
      <c r="E12" s="16">
        <v>9.3369152294492497E-2</v>
      </c>
      <c r="F12" s="16"/>
      <c r="G12" s="16">
        <v>0.16396787882274599</v>
      </c>
      <c r="H12" s="16">
        <v>7.6897512405790902E-2</v>
      </c>
      <c r="I12" s="16">
        <v>0.14159484157152299</v>
      </c>
      <c r="J12" s="16">
        <v>0.15100401028742899</v>
      </c>
      <c r="K12" s="16">
        <v>0.13388059220857099</v>
      </c>
      <c r="L12" s="16">
        <v>0.121749711189248</v>
      </c>
      <c r="M12" s="16"/>
      <c r="N12" s="16">
        <v>0.14256719190976799</v>
      </c>
      <c r="O12" s="16">
        <v>0.152899179517409</v>
      </c>
      <c r="P12" s="16">
        <v>0.12655098817524699</v>
      </c>
      <c r="Q12" s="16">
        <v>0.101754830269134</v>
      </c>
      <c r="R12" s="16"/>
      <c r="S12" s="16">
        <v>0.14874364984168501</v>
      </c>
      <c r="T12" s="16">
        <v>9.8990566863702098E-2</v>
      </c>
      <c r="U12" s="16"/>
      <c r="V12" s="16">
        <v>8.1640337914749894E-2</v>
      </c>
      <c r="W12" s="16">
        <v>0.12149044944491399</v>
      </c>
      <c r="X12" s="16">
        <v>0.179586925728942</v>
      </c>
      <c r="Y12" s="16">
        <v>0.117267123899109</v>
      </c>
      <c r="Z12" s="16"/>
      <c r="AA12" s="16">
        <v>0.115025126324343</v>
      </c>
      <c r="AB12" s="16">
        <v>0.13053777062591401</v>
      </c>
      <c r="AC12" s="16">
        <v>8.1923234485054203E-2</v>
      </c>
      <c r="AD12" s="16">
        <v>0.16617320861235299</v>
      </c>
      <c r="AE12" s="16">
        <v>0.12643609477022799</v>
      </c>
      <c r="AF12" s="16">
        <v>0.19195342233286</v>
      </c>
      <c r="AG12" s="16"/>
      <c r="AH12" s="16">
        <v>0.13673689320804899</v>
      </c>
      <c r="AI12" s="16">
        <v>0.13130201157774701</v>
      </c>
      <c r="AJ12" s="16"/>
      <c r="AK12" s="16">
        <v>0.13064376201164499</v>
      </c>
      <c r="AL12" s="16">
        <v>0.13874629853177101</v>
      </c>
      <c r="AM12" s="16"/>
      <c r="AN12" s="16">
        <v>0.13569613671483499</v>
      </c>
      <c r="AO12" s="16">
        <v>0.14229820080848801</v>
      </c>
      <c r="AP12" s="16"/>
      <c r="AQ12" s="16">
        <v>0.15926806770128499</v>
      </c>
      <c r="AR12" s="16">
        <v>0.102601185508052</v>
      </c>
      <c r="AS12" s="16">
        <v>0.16471730442507701</v>
      </c>
      <c r="AT12" s="16"/>
      <c r="AU12" s="16">
        <v>0.13859752217049501</v>
      </c>
      <c r="AV12" s="16">
        <v>0.11960036684947201</v>
      </c>
      <c r="AW12" s="16"/>
      <c r="AX12" s="16">
        <v>0.13645494689762599</v>
      </c>
      <c r="AY12" s="16">
        <v>0.11424549943932499</v>
      </c>
      <c r="AZ12" s="16"/>
      <c r="BA12" s="16">
        <v>0.16152266156998099</v>
      </c>
      <c r="BB12" s="16">
        <v>0.13387207482173</v>
      </c>
      <c r="BC12" s="16"/>
      <c r="BD12" s="16">
        <v>0.14609522659580201</v>
      </c>
      <c r="BE12" s="16">
        <v>0.15739914290910001</v>
      </c>
    </row>
    <row r="13" spans="2:57" x14ac:dyDescent="0.35">
      <c r="B13" s="19" t="s">
        <v>838</v>
      </c>
      <c r="C13" s="16">
        <v>8.1525999767951801E-2</v>
      </c>
      <c r="D13" s="16">
        <v>8.6415496586606896E-2</v>
      </c>
      <c r="E13" s="16">
        <v>7.3121893847473404E-2</v>
      </c>
      <c r="F13" s="16"/>
      <c r="G13" s="16">
        <v>0.10733084815553</v>
      </c>
      <c r="H13" s="16">
        <v>5.8992275108245E-2</v>
      </c>
      <c r="I13" s="16">
        <v>0.116323574606785</v>
      </c>
      <c r="J13" s="16">
        <v>6.5681076623474097E-2</v>
      </c>
      <c r="K13" s="16">
        <v>9.0313085853386002E-2</v>
      </c>
      <c r="L13" s="16">
        <v>6.3712927164815095E-2</v>
      </c>
      <c r="M13" s="16"/>
      <c r="N13" s="16">
        <v>7.1271236597126197E-2</v>
      </c>
      <c r="O13" s="16">
        <v>7.0597389943436201E-2</v>
      </c>
      <c r="P13" s="16">
        <v>7.9270636716221907E-2</v>
      </c>
      <c r="Q13" s="16">
        <v>0.101985586638126</v>
      </c>
      <c r="R13" s="16"/>
      <c r="S13" s="16">
        <v>7.5428789105594904E-2</v>
      </c>
      <c r="T13" s="16">
        <v>8.8270880355181297E-2</v>
      </c>
      <c r="U13" s="16"/>
      <c r="V13" s="16">
        <v>8.0982778741672007E-2</v>
      </c>
      <c r="W13" s="16">
        <v>8.1514412750420803E-2</v>
      </c>
      <c r="X13" s="16">
        <v>6.9938123903664703E-2</v>
      </c>
      <c r="Y13" s="16">
        <v>0.16463937594087799</v>
      </c>
      <c r="Z13" s="16"/>
      <c r="AA13" s="16">
        <v>8.0289547957690402E-2</v>
      </c>
      <c r="AB13" s="16">
        <v>9.1265087635863495E-2</v>
      </c>
      <c r="AC13" s="16">
        <v>7.0839107860902806E-2</v>
      </c>
      <c r="AD13" s="16">
        <v>7.3637140539935794E-2</v>
      </c>
      <c r="AE13" s="16">
        <v>9.3481360556185195E-2</v>
      </c>
      <c r="AF13" s="16">
        <v>9.4084704878686198E-2</v>
      </c>
      <c r="AG13" s="16"/>
      <c r="AH13" s="16">
        <v>8.9655461893448099E-2</v>
      </c>
      <c r="AI13" s="16">
        <v>9.3430168977010203E-2</v>
      </c>
      <c r="AJ13" s="16"/>
      <c r="AK13" s="16">
        <v>0.102722499319581</v>
      </c>
      <c r="AL13" s="16">
        <v>6.9028488843887195E-2</v>
      </c>
      <c r="AM13" s="16"/>
      <c r="AN13" s="16">
        <v>9.5370211664548399E-2</v>
      </c>
      <c r="AO13" s="16">
        <v>8.7610093810428405E-2</v>
      </c>
      <c r="AP13" s="16"/>
      <c r="AQ13" s="16">
        <v>9.1786645623322505E-2</v>
      </c>
      <c r="AR13" s="16">
        <v>6.1443024364719503E-2</v>
      </c>
      <c r="AS13" s="16">
        <v>0.116052550050483</v>
      </c>
      <c r="AT13" s="16"/>
      <c r="AU13" s="16">
        <v>7.4797372706801896E-2</v>
      </c>
      <c r="AV13" s="16">
        <v>9.0871908965510298E-2</v>
      </c>
      <c r="AW13" s="16"/>
      <c r="AX13" s="16">
        <v>8.4377211396788596E-2</v>
      </c>
      <c r="AY13" s="16">
        <v>8.0807918609406795E-2</v>
      </c>
      <c r="AZ13" s="16"/>
      <c r="BA13" s="16">
        <v>6.2364716833076601E-2</v>
      </c>
      <c r="BB13" s="16">
        <v>7.7014182594335207E-2</v>
      </c>
      <c r="BC13" s="16"/>
      <c r="BD13" s="16">
        <v>8.6959761775294395E-2</v>
      </c>
      <c r="BE13" s="16">
        <v>8.8003160561870103E-2</v>
      </c>
    </row>
    <row r="14" spans="2:57" x14ac:dyDescent="0.35">
      <c r="B14" s="19" t="s">
        <v>839</v>
      </c>
      <c r="C14" s="16">
        <v>8.8971564489461794E-2</v>
      </c>
      <c r="D14" s="16">
        <v>8.5060021613313899E-2</v>
      </c>
      <c r="E14" s="16">
        <v>9.3540522803717205E-2</v>
      </c>
      <c r="F14" s="16"/>
      <c r="G14" s="16">
        <v>3.7590351808930098E-2</v>
      </c>
      <c r="H14" s="16">
        <v>0.102667622723967</v>
      </c>
      <c r="I14" s="16">
        <v>0.10353698754967</v>
      </c>
      <c r="J14" s="16">
        <v>8.1986142513852195E-2</v>
      </c>
      <c r="K14" s="16">
        <v>9.0507584798233398E-2</v>
      </c>
      <c r="L14" s="16">
        <v>9.9916455366107104E-2</v>
      </c>
      <c r="M14" s="16"/>
      <c r="N14" s="16">
        <v>5.28853440098591E-2</v>
      </c>
      <c r="O14" s="16">
        <v>7.5196505848677195E-2</v>
      </c>
      <c r="P14" s="16">
        <v>0.107936163057458</v>
      </c>
      <c r="Q14" s="16">
        <v>9.62562648613942E-2</v>
      </c>
      <c r="R14" s="16"/>
      <c r="S14" s="16">
        <v>0.10266251691901999</v>
      </c>
      <c r="T14" s="16">
        <v>6.9188182596354605E-2</v>
      </c>
      <c r="U14" s="16"/>
      <c r="V14" s="16">
        <v>0.111757641272164</v>
      </c>
      <c r="W14" s="16">
        <v>9.3282773598242399E-2</v>
      </c>
      <c r="X14" s="16">
        <v>6.0617323609129199E-2</v>
      </c>
      <c r="Y14" s="16">
        <v>0.114499228765509</v>
      </c>
      <c r="Z14" s="16"/>
      <c r="AA14" s="16">
        <v>8.2111282739324096E-2</v>
      </c>
      <c r="AB14" s="16">
        <v>0.110264356680795</v>
      </c>
      <c r="AC14" s="16">
        <v>0.13435237129653399</v>
      </c>
      <c r="AD14" s="16">
        <v>5.5530041912440098E-2</v>
      </c>
      <c r="AE14" s="16">
        <v>9.4220534240691906E-2</v>
      </c>
      <c r="AF14" s="16">
        <v>0.123218873327217</v>
      </c>
      <c r="AG14" s="16"/>
      <c r="AH14" s="16">
        <v>7.8061668732188005E-2</v>
      </c>
      <c r="AI14" s="16">
        <v>0.10758436748830399</v>
      </c>
      <c r="AJ14" s="16"/>
      <c r="AK14" s="16">
        <v>7.5483791332824304E-2</v>
      </c>
      <c r="AL14" s="16">
        <v>0.108458016689749</v>
      </c>
      <c r="AM14" s="16"/>
      <c r="AN14" s="16">
        <v>6.6194196052306503E-2</v>
      </c>
      <c r="AO14" s="16">
        <v>9.8309829128221601E-2</v>
      </c>
      <c r="AP14" s="16"/>
      <c r="AQ14" s="16">
        <v>5.2201670518906597E-2</v>
      </c>
      <c r="AR14" s="16">
        <v>0.10382115335926</v>
      </c>
      <c r="AS14" s="16">
        <v>0.100804881779486</v>
      </c>
      <c r="AT14" s="16"/>
      <c r="AU14" s="16">
        <v>8.8330087597305207E-2</v>
      </c>
      <c r="AV14" s="16">
        <v>9.1281812856271294E-2</v>
      </c>
      <c r="AW14" s="16"/>
      <c r="AX14" s="16">
        <v>8.2937119180437294E-2</v>
      </c>
      <c r="AY14" s="16">
        <v>0.143072313501659</v>
      </c>
      <c r="AZ14" s="16"/>
      <c r="BA14" s="16">
        <v>6.5043063849687693E-2</v>
      </c>
      <c r="BB14" s="16">
        <v>9.3828794374667401E-2</v>
      </c>
      <c r="BC14" s="16"/>
      <c r="BD14" s="16">
        <v>9.3105463863873805E-2</v>
      </c>
      <c r="BE14" s="16">
        <v>8.7906938318120895E-2</v>
      </c>
    </row>
    <row r="15" spans="2:57" x14ac:dyDescent="0.35">
      <c r="B15" s="19" t="s">
        <v>110</v>
      </c>
      <c r="C15" s="20">
        <v>0.27091850793358202</v>
      </c>
      <c r="D15" s="20">
        <v>0.20033350428481</v>
      </c>
      <c r="E15" s="20">
        <v>0.340434084551269</v>
      </c>
      <c r="F15" s="20"/>
      <c r="G15" s="20">
        <v>0.26395750211518099</v>
      </c>
      <c r="H15" s="20">
        <v>0.27177165163167899</v>
      </c>
      <c r="I15" s="20">
        <v>0.12646615945634501</v>
      </c>
      <c r="J15" s="20">
        <v>0.30420427092475899</v>
      </c>
      <c r="K15" s="20">
        <v>0.321332671984012</v>
      </c>
      <c r="L15" s="20">
        <v>0.321201365967346</v>
      </c>
      <c r="M15" s="20"/>
      <c r="N15" s="20">
        <v>0.27359263237155301</v>
      </c>
      <c r="O15" s="20">
        <v>0.22041495491527599</v>
      </c>
      <c r="P15" s="20">
        <v>0.28376933483001199</v>
      </c>
      <c r="Q15" s="20">
        <v>0.29236168845624899</v>
      </c>
      <c r="R15" s="20"/>
      <c r="S15" s="20">
        <v>0.24522076978228999</v>
      </c>
      <c r="T15" s="20">
        <v>0.30679329858900101</v>
      </c>
      <c r="U15" s="20"/>
      <c r="V15" s="20">
        <v>0.36107956490901599</v>
      </c>
      <c r="W15" s="20">
        <v>0.28387572559792901</v>
      </c>
      <c r="X15" s="20">
        <v>0.19799404207879501</v>
      </c>
      <c r="Y15" s="20">
        <v>0.13681801861121401</v>
      </c>
      <c r="Z15" s="20"/>
      <c r="AA15" s="20">
        <v>0.34598148976242499</v>
      </c>
      <c r="AB15" s="20">
        <v>0.26360681348363502</v>
      </c>
      <c r="AC15" s="20">
        <v>0.26134339691736702</v>
      </c>
      <c r="AD15" s="20">
        <v>0.22512670525904799</v>
      </c>
      <c r="AE15" s="20">
        <v>0.15728371394397</v>
      </c>
      <c r="AF15" s="20">
        <v>4.37444645590543E-2</v>
      </c>
      <c r="AG15" s="20"/>
      <c r="AH15" s="20">
        <v>0.270631524413117</v>
      </c>
      <c r="AI15" s="20">
        <v>0.17762154973250599</v>
      </c>
      <c r="AJ15" s="20"/>
      <c r="AK15" s="20">
        <v>0.28791662864988798</v>
      </c>
      <c r="AL15" s="20">
        <v>0.20413931809906299</v>
      </c>
      <c r="AM15" s="20"/>
      <c r="AN15" s="20">
        <v>0.27792999230416299</v>
      </c>
      <c r="AO15" s="20">
        <v>0.18001131435944001</v>
      </c>
      <c r="AP15" s="20"/>
      <c r="AQ15" s="20">
        <v>0.27540309913961503</v>
      </c>
      <c r="AR15" s="20">
        <v>0.28919002472047001</v>
      </c>
      <c r="AS15" s="20">
        <v>0.16379427258005499</v>
      </c>
      <c r="AT15" s="20"/>
      <c r="AU15" s="20">
        <v>0.25336548138133602</v>
      </c>
      <c r="AV15" s="20">
        <v>0.283886942601007</v>
      </c>
      <c r="AW15" s="20"/>
      <c r="AX15" s="20">
        <v>0.23935414518898501</v>
      </c>
      <c r="AY15" s="20">
        <v>0.31757961584918398</v>
      </c>
      <c r="AZ15" s="20"/>
      <c r="BA15" s="20">
        <v>0.22420839314862401</v>
      </c>
      <c r="BB15" s="20">
        <v>0.17960363065448201</v>
      </c>
      <c r="BC15" s="20"/>
      <c r="BD15" s="20">
        <v>0.221859749632773</v>
      </c>
      <c r="BE15" s="20">
        <v>0.17022209835105201</v>
      </c>
    </row>
    <row r="16" spans="2:57" x14ac:dyDescent="0.35">
      <c r="B16" s="21"/>
    </row>
    <row r="17" spans="2:2" x14ac:dyDescent="0.35">
      <c r="B17" t="s">
        <v>874</v>
      </c>
    </row>
    <row r="18" spans="2:2" x14ac:dyDescent="0.35">
      <c r="B18" t="s">
        <v>526</v>
      </c>
    </row>
    <row r="20" spans="2:2" x14ac:dyDescent="0.35">
      <c r="B20"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3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1-000000000000}">
  <dimension ref="B2:BE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842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834</v>
      </c>
      <c r="C9" s="16">
        <v>0.16920035361315999</v>
      </c>
      <c r="D9" s="16">
        <v>0.17491299293979301</v>
      </c>
      <c r="E9" s="16">
        <v>0.16415203274033</v>
      </c>
      <c r="F9" s="16"/>
      <c r="G9" s="16">
        <v>0.124656133750131</v>
      </c>
      <c r="H9" s="16">
        <v>0.16110391120897599</v>
      </c>
      <c r="I9" s="16">
        <v>0.163480067619555</v>
      </c>
      <c r="J9" s="16">
        <v>0.15972310872993101</v>
      </c>
      <c r="K9" s="16">
        <v>0.202302427802143</v>
      </c>
      <c r="L9" s="16">
        <v>0.18728877083127199</v>
      </c>
      <c r="M9" s="16"/>
      <c r="N9" s="16">
        <v>0.16277446790427599</v>
      </c>
      <c r="O9" s="16">
        <v>0.207993940793614</v>
      </c>
      <c r="P9" s="16">
        <v>0.15157073049811901</v>
      </c>
      <c r="Q9" s="16">
        <v>0.16831078690108001</v>
      </c>
      <c r="R9" s="16"/>
      <c r="S9" s="16">
        <v>0.178348619145102</v>
      </c>
      <c r="T9" s="16">
        <v>0.15707677258618799</v>
      </c>
      <c r="U9" s="16"/>
      <c r="V9" s="16">
        <v>0.130816908882326</v>
      </c>
      <c r="W9" s="16">
        <v>0.172742491159632</v>
      </c>
      <c r="X9" s="16">
        <v>0.19603347960999301</v>
      </c>
      <c r="Y9" s="16">
        <v>0.176924476499943</v>
      </c>
      <c r="Z9" s="16"/>
      <c r="AA9" s="16">
        <v>0.13142075929431299</v>
      </c>
      <c r="AB9" s="16">
        <v>0.19309825038765799</v>
      </c>
      <c r="AC9" s="16">
        <v>0.171617913980362</v>
      </c>
      <c r="AD9" s="16">
        <v>0.16827571800541399</v>
      </c>
      <c r="AE9" s="16">
        <v>0.26016289134389498</v>
      </c>
      <c r="AF9" s="16">
        <v>0.24028836964344299</v>
      </c>
      <c r="AG9" s="16"/>
      <c r="AH9" s="16">
        <v>0.14897310519739301</v>
      </c>
      <c r="AI9" s="16">
        <v>0.224117011763944</v>
      </c>
      <c r="AJ9" s="16"/>
      <c r="AK9" s="16">
        <v>0.12759202426932401</v>
      </c>
      <c r="AL9" s="16">
        <v>0.218862621859616</v>
      </c>
      <c r="AM9" s="16"/>
      <c r="AN9" s="16">
        <v>0.137653946120708</v>
      </c>
      <c r="AO9" s="16">
        <v>0.22887065919402999</v>
      </c>
      <c r="AP9" s="16"/>
      <c r="AQ9" s="16">
        <v>0.16255877549770001</v>
      </c>
      <c r="AR9" s="16">
        <v>0.157279691835328</v>
      </c>
      <c r="AS9" s="16">
        <v>0.20407518576859801</v>
      </c>
      <c r="AT9" s="16"/>
      <c r="AU9" s="16">
        <v>0.17540137384780199</v>
      </c>
      <c r="AV9" s="16">
        <v>0.16485789709632201</v>
      </c>
      <c r="AW9" s="16"/>
      <c r="AX9" s="16">
        <v>0.18016898438648099</v>
      </c>
      <c r="AY9" s="16">
        <v>0.15749423800026</v>
      </c>
      <c r="AZ9" s="16"/>
      <c r="BA9" s="16">
        <v>0.176293953652636</v>
      </c>
      <c r="BB9" s="16">
        <v>0.177779127859402</v>
      </c>
      <c r="BC9" s="16"/>
      <c r="BD9" s="16">
        <v>0.17133800308198299</v>
      </c>
      <c r="BE9" s="16">
        <v>0.19429620959084501</v>
      </c>
    </row>
    <row r="10" spans="2:57" x14ac:dyDescent="0.35">
      <c r="B10" s="19" t="s">
        <v>835</v>
      </c>
      <c r="C10" s="16">
        <v>0.140688901198642</v>
      </c>
      <c r="D10" s="16">
        <v>0.17136344116927399</v>
      </c>
      <c r="E10" s="16">
        <v>0.108474758923869</v>
      </c>
      <c r="F10" s="16"/>
      <c r="G10" s="16">
        <v>0.145730229702142</v>
      </c>
      <c r="H10" s="16">
        <v>0.141438890215621</v>
      </c>
      <c r="I10" s="16">
        <v>0.16250705211570299</v>
      </c>
      <c r="J10" s="16">
        <v>0.14343667250398801</v>
      </c>
      <c r="K10" s="16">
        <v>0.152680665634091</v>
      </c>
      <c r="L10" s="16">
        <v>0.10870023158438</v>
      </c>
      <c r="M10" s="16"/>
      <c r="N10" s="16">
        <v>0.157825135400013</v>
      </c>
      <c r="O10" s="16">
        <v>0.173978948755728</v>
      </c>
      <c r="P10" s="16">
        <v>0.14270796879280201</v>
      </c>
      <c r="Q10" s="16">
        <v>9.6219874026985702E-2</v>
      </c>
      <c r="R10" s="16"/>
      <c r="S10" s="16">
        <v>0.14182279913610699</v>
      </c>
      <c r="T10" s="16">
        <v>0.14038135944720601</v>
      </c>
      <c r="U10" s="16"/>
      <c r="V10" s="16">
        <v>0.13649747782541299</v>
      </c>
      <c r="W10" s="16">
        <v>0.12341546633886701</v>
      </c>
      <c r="X10" s="16">
        <v>0.154947382327764</v>
      </c>
      <c r="Y10" s="16">
        <v>0.216304100291354</v>
      </c>
      <c r="Z10" s="16"/>
      <c r="AA10" s="16">
        <v>0.121298605382409</v>
      </c>
      <c r="AB10" s="16">
        <v>0.13146206988165701</v>
      </c>
      <c r="AC10" s="16">
        <v>0.13438920203575799</v>
      </c>
      <c r="AD10" s="16">
        <v>0.17409966496888499</v>
      </c>
      <c r="AE10" s="16">
        <v>0.162339410582613</v>
      </c>
      <c r="AF10" s="16">
        <v>0.16522446173852401</v>
      </c>
      <c r="AG10" s="16"/>
      <c r="AH10" s="16">
        <v>0.15485669052320999</v>
      </c>
      <c r="AI10" s="16">
        <v>0.17212082953445601</v>
      </c>
      <c r="AJ10" s="16"/>
      <c r="AK10" s="16">
        <v>0.14004763781056101</v>
      </c>
      <c r="AL10" s="16">
        <v>0.16624783929501</v>
      </c>
      <c r="AM10" s="16"/>
      <c r="AN10" s="16">
        <v>0.14632029007806699</v>
      </c>
      <c r="AO10" s="16">
        <v>0.14522502668737</v>
      </c>
      <c r="AP10" s="16"/>
      <c r="AQ10" s="16">
        <v>0.15181071033244201</v>
      </c>
      <c r="AR10" s="16">
        <v>0.13963168520326999</v>
      </c>
      <c r="AS10" s="16">
        <v>0.151991470341695</v>
      </c>
      <c r="AT10" s="16"/>
      <c r="AU10" s="16">
        <v>0.15092651780081301</v>
      </c>
      <c r="AV10" s="16">
        <v>0.13109621834971699</v>
      </c>
      <c r="AW10" s="16"/>
      <c r="AX10" s="16">
        <v>0.14700496710243499</v>
      </c>
      <c r="AY10" s="16">
        <v>0.113664445442546</v>
      </c>
      <c r="AZ10" s="16"/>
      <c r="BA10" s="16">
        <v>0.17096906056189901</v>
      </c>
      <c r="BB10" s="16">
        <v>0.17633449127120099</v>
      </c>
      <c r="BC10" s="16"/>
      <c r="BD10" s="16">
        <v>0.16321665707368399</v>
      </c>
      <c r="BE10" s="16">
        <v>0.14269793103532699</v>
      </c>
    </row>
    <row r="11" spans="2:57" x14ac:dyDescent="0.35">
      <c r="B11" s="19" t="s">
        <v>836</v>
      </c>
      <c r="C11" s="16">
        <v>0.146975611921148</v>
      </c>
      <c r="D11" s="16">
        <v>0.17851399719168101</v>
      </c>
      <c r="E11" s="16">
        <v>0.118512314651241</v>
      </c>
      <c r="F11" s="16"/>
      <c r="G11" s="16">
        <v>0.16315335431348299</v>
      </c>
      <c r="H11" s="16">
        <v>0.16567380648358801</v>
      </c>
      <c r="I11" s="16">
        <v>0.17411968499171901</v>
      </c>
      <c r="J11" s="16">
        <v>0.15203266286282199</v>
      </c>
      <c r="K11" s="16">
        <v>9.10022069433533E-2</v>
      </c>
      <c r="L11" s="16">
        <v>0.14113145144356201</v>
      </c>
      <c r="M11" s="16"/>
      <c r="N11" s="16">
        <v>0.15987096399438999</v>
      </c>
      <c r="O11" s="16">
        <v>0.130621327798844</v>
      </c>
      <c r="P11" s="16">
        <v>0.153295416240738</v>
      </c>
      <c r="Q11" s="16">
        <v>0.141869250377409</v>
      </c>
      <c r="R11" s="16"/>
      <c r="S11" s="16">
        <v>0.14867738262629199</v>
      </c>
      <c r="T11" s="16">
        <v>0.144795493456224</v>
      </c>
      <c r="U11" s="16"/>
      <c r="V11" s="16">
        <v>0.12595377703590299</v>
      </c>
      <c r="W11" s="16">
        <v>0.14543134065955299</v>
      </c>
      <c r="X11" s="16">
        <v>0.15866537422280999</v>
      </c>
      <c r="Y11" s="16">
        <v>0.202075332896546</v>
      </c>
      <c r="Z11" s="16"/>
      <c r="AA11" s="16">
        <v>0.12597033500430899</v>
      </c>
      <c r="AB11" s="16">
        <v>0.153453331422852</v>
      </c>
      <c r="AC11" s="16">
        <v>0.13327144146858999</v>
      </c>
      <c r="AD11" s="16">
        <v>0.179063931108039</v>
      </c>
      <c r="AE11" s="16">
        <v>0.14695464095001101</v>
      </c>
      <c r="AF11" s="16">
        <v>0.196725263743878</v>
      </c>
      <c r="AG11" s="16"/>
      <c r="AH11" s="16">
        <v>0.16778577248069201</v>
      </c>
      <c r="AI11" s="16">
        <v>0.12741080259255699</v>
      </c>
      <c r="AJ11" s="16"/>
      <c r="AK11" s="16">
        <v>0.14904317343258899</v>
      </c>
      <c r="AL11" s="16">
        <v>0.136327602745694</v>
      </c>
      <c r="AM11" s="16"/>
      <c r="AN11" s="16">
        <v>0.17122102028273101</v>
      </c>
      <c r="AO11" s="16">
        <v>0.15971078926064899</v>
      </c>
      <c r="AP11" s="16"/>
      <c r="AQ11" s="16">
        <v>0.18441395086647999</v>
      </c>
      <c r="AR11" s="16">
        <v>0.141221404531332</v>
      </c>
      <c r="AS11" s="16">
        <v>0.14312978692290601</v>
      </c>
      <c r="AT11" s="16"/>
      <c r="AU11" s="16">
        <v>0.15177364001004101</v>
      </c>
      <c r="AV11" s="16">
        <v>0.13884795999373101</v>
      </c>
      <c r="AW11" s="16"/>
      <c r="AX11" s="16">
        <v>0.16431218769285999</v>
      </c>
      <c r="AY11" s="16">
        <v>9.1198937890480405E-2</v>
      </c>
      <c r="AZ11" s="16"/>
      <c r="BA11" s="16">
        <v>0.19450435618017001</v>
      </c>
      <c r="BB11" s="16">
        <v>0.13339249165629799</v>
      </c>
      <c r="BC11" s="16"/>
      <c r="BD11" s="16">
        <v>0.14647638550175901</v>
      </c>
      <c r="BE11" s="16">
        <v>0.20793073776169699</v>
      </c>
    </row>
    <row r="12" spans="2:57" x14ac:dyDescent="0.35">
      <c r="B12" s="19" t="s">
        <v>837</v>
      </c>
      <c r="C12" s="16">
        <v>0.117499989068266</v>
      </c>
      <c r="D12" s="16">
        <v>0.14599069839450399</v>
      </c>
      <c r="E12" s="16">
        <v>9.0052579761013704E-2</v>
      </c>
      <c r="F12" s="16"/>
      <c r="G12" s="16">
        <v>0.16548496447283001</v>
      </c>
      <c r="H12" s="16">
        <v>0.12853159619589399</v>
      </c>
      <c r="I12" s="16">
        <v>0.10163092319732001</v>
      </c>
      <c r="J12" s="16">
        <v>0.11259651290407099</v>
      </c>
      <c r="K12" s="16">
        <v>0.100808691386623</v>
      </c>
      <c r="L12" s="16">
        <v>0.109595061107906</v>
      </c>
      <c r="M12" s="16"/>
      <c r="N12" s="16">
        <v>0.12240507006696</v>
      </c>
      <c r="O12" s="16">
        <v>0.13140520140891501</v>
      </c>
      <c r="P12" s="16">
        <v>0.106970825020266</v>
      </c>
      <c r="Q12" s="16">
        <v>0.118800325041744</v>
      </c>
      <c r="R12" s="16"/>
      <c r="S12" s="16">
        <v>0.123635993492772</v>
      </c>
      <c r="T12" s="16">
        <v>0.109408411455424</v>
      </c>
      <c r="U12" s="16"/>
      <c r="V12" s="16">
        <v>6.4323916388446103E-2</v>
      </c>
      <c r="W12" s="16">
        <v>0.14733059380730101</v>
      </c>
      <c r="X12" s="16">
        <v>0.13115689920894</v>
      </c>
      <c r="Y12" s="16">
        <v>7.4568412485321506E-2</v>
      </c>
      <c r="Z12" s="16"/>
      <c r="AA12" s="16">
        <v>0.100228620287159</v>
      </c>
      <c r="AB12" s="16">
        <v>0.10084542038685999</v>
      </c>
      <c r="AC12" s="16">
        <v>0.13796052273355899</v>
      </c>
      <c r="AD12" s="16">
        <v>0.16426730592712299</v>
      </c>
      <c r="AE12" s="16">
        <v>0.10580481938592</v>
      </c>
      <c r="AF12" s="16">
        <v>7.8332871193590101E-2</v>
      </c>
      <c r="AG12" s="16"/>
      <c r="AH12" s="16">
        <v>0.116967055274198</v>
      </c>
      <c r="AI12" s="16">
        <v>0.13784353142103001</v>
      </c>
      <c r="AJ12" s="16"/>
      <c r="AK12" s="16">
        <v>0.13916160208713901</v>
      </c>
      <c r="AL12" s="16">
        <v>0.12062594321528899</v>
      </c>
      <c r="AM12" s="16"/>
      <c r="AN12" s="16">
        <v>0.13254949971427299</v>
      </c>
      <c r="AO12" s="16">
        <v>0.12163881622655701</v>
      </c>
      <c r="AP12" s="16"/>
      <c r="AQ12" s="16">
        <v>0.16729045626141101</v>
      </c>
      <c r="AR12" s="16">
        <v>8.2334842365137398E-2</v>
      </c>
      <c r="AS12" s="16">
        <v>0.151633114350296</v>
      </c>
      <c r="AT12" s="16"/>
      <c r="AU12" s="16">
        <v>0.103314353679444</v>
      </c>
      <c r="AV12" s="16">
        <v>0.136253071818043</v>
      </c>
      <c r="AW12" s="16"/>
      <c r="AX12" s="16">
        <v>0.12734289552099401</v>
      </c>
      <c r="AY12" s="16">
        <v>9.6370438002634798E-2</v>
      </c>
      <c r="AZ12" s="16"/>
      <c r="BA12" s="16">
        <v>0.10174331608577</v>
      </c>
      <c r="BB12" s="16">
        <v>0.13308141263606299</v>
      </c>
      <c r="BC12" s="16"/>
      <c r="BD12" s="16">
        <v>0.127602308335657</v>
      </c>
      <c r="BE12" s="16">
        <v>0.13712169060400201</v>
      </c>
    </row>
    <row r="13" spans="2:57" x14ac:dyDescent="0.35">
      <c r="B13" s="19" t="s">
        <v>838</v>
      </c>
      <c r="C13" s="16">
        <v>8.4236698793015E-2</v>
      </c>
      <c r="D13" s="16">
        <v>7.0360173987402103E-2</v>
      </c>
      <c r="E13" s="16">
        <v>9.5882334978096298E-2</v>
      </c>
      <c r="F13" s="16"/>
      <c r="G13" s="16">
        <v>0.122969194712167</v>
      </c>
      <c r="H13" s="16">
        <v>3.0824757246765599E-2</v>
      </c>
      <c r="I13" s="16">
        <v>0.122454234114713</v>
      </c>
      <c r="J13" s="16">
        <v>8.89325396791356E-2</v>
      </c>
      <c r="K13" s="16">
        <v>8.8345622208849006E-2</v>
      </c>
      <c r="L13" s="16">
        <v>7.0527425856334494E-2</v>
      </c>
      <c r="M13" s="16"/>
      <c r="N13" s="16">
        <v>8.6640230866158796E-2</v>
      </c>
      <c r="O13" s="16">
        <v>8.3532123047208501E-2</v>
      </c>
      <c r="P13" s="16">
        <v>8.3281487607617999E-2</v>
      </c>
      <c r="Q13" s="16">
        <v>8.4669847624184294E-2</v>
      </c>
      <c r="R13" s="16"/>
      <c r="S13" s="16">
        <v>8.5190386974205806E-2</v>
      </c>
      <c r="T13" s="16">
        <v>8.3637687682389494E-2</v>
      </c>
      <c r="U13" s="16"/>
      <c r="V13" s="16">
        <v>8.4875649424862601E-2</v>
      </c>
      <c r="W13" s="16">
        <v>7.3591839331458506E-2</v>
      </c>
      <c r="X13" s="16">
        <v>8.4658548618116794E-2</v>
      </c>
      <c r="Y13" s="16">
        <v>0.16973612161239199</v>
      </c>
      <c r="Z13" s="16"/>
      <c r="AA13" s="16">
        <v>8.8027874882847995E-2</v>
      </c>
      <c r="AB13" s="16">
        <v>6.7254017297178004E-2</v>
      </c>
      <c r="AC13" s="16">
        <v>7.4429962388317394E-2</v>
      </c>
      <c r="AD13" s="16">
        <v>8.2859707769631905E-2</v>
      </c>
      <c r="AE13" s="16">
        <v>0.12760401857567799</v>
      </c>
      <c r="AF13" s="16">
        <v>4.88956349643783E-2</v>
      </c>
      <c r="AG13" s="16"/>
      <c r="AH13" s="16">
        <v>8.7231892522097995E-2</v>
      </c>
      <c r="AI13" s="16">
        <v>7.1146761869257405E-2</v>
      </c>
      <c r="AJ13" s="16"/>
      <c r="AK13" s="16">
        <v>9.8461900213462003E-2</v>
      </c>
      <c r="AL13" s="16">
        <v>6.11963427385665E-2</v>
      </c>
      <c r="AM13" s="16"/>
      <c r="AN13" s="16">
        <v>9.6371824002094E-2</v>
      </c>
      <c r="AO13" s="16">
        <v>7.3127173122177605E-2</v>
      </c>
      <c r="AP13" s="16"/>
      <c r="AQ13" s="16">
        <v>6.2131483396249201E-2</v>
      </c>
      <c r="AR13" s="16">
        <v>9.2732461208483594E-2</v>
      </c>
      <c r="AS13" s="16">
        <v>0.101429364047162</v>
      </c>
      <c r="AT13" s="16"/>
      <c r="AU13" s="16">
        <v>9.5542739401790602E-2</v>
      </c>
      <c r="AV13" s="16">
        <v>7.2399558948157999E-2</v>
      </c>
      <c r="AW13" s="16"/>
      <c r="AX13" s="16">
        <v>7.5492173873448004E-2</v>
      </c>
      <c r="AY13" s="16">
        <v>0.123678598928946</v>
      </c>
      <c r="AZ13" s="16"/>
      <c r="BA13" s="16">
        <v>8.4767912967855796E-2</v>
      </c>
      <c r="BB13" s="16">
        <v>0.13966359240694401</v>
      </c>
      <c r="BC13" s="16"/>
      <c r="BD13" s="16">
        <v>8.8075241035637505E-2</v>
      </c>
      <c r="BE13" s="16">
        <v>0.10827944600466</v>
      </c>
    </row>
    <row r="14" spans="2:57" x14ac:dyDescent="0.35">
      <c r="B14" s="19" t="s">
        <v>839</v>
      </c>
      <c r="C14" s="16">
        <v>6.9253493224669699E-2</v>
      </c>
      <c r="D14" s="16">
        <v>6.9228567204594693E-2</v>
      </c>
      <c r="E14" s="16">
        <v>6.9948202095396095E-2</v>
      </c>
      <c r="F14" s="16"/>
      <c r="G14" s="16">
        <v>2.4664936869114799E-2</v>
      </c>
      <c r="H14" s="16">
        <v>0.121308552056356</v>
      </c>
      <c r="I14" s="16">
        <v>6.6100482088963505E-2</v>
      </c>
      <c r="J14" s="16">
        <v>5.0836433604596699E-2</v>
      </c>
      <c r="K14" s="16">
        <v>7.7210340960592996E-2</v>
      </c>
      <c r="L14" s="16">
        <v>6.1186878374124697E-2</v>
      </c>
      <c r="M14" s="16"/>
      <c r="N14" s="16">
        <v>5.2400533456261299E-2</v>
      </c>
      <c r="O14" s="16">
        <v>4.5470309694742202E-2</v>
      </c>
      <c r="P14" s="16">
        <v>7.3533843398872395E-2</v>
      </c>
      <c r="Q14" s="16">
        <v>9.5120269499109095E-2</v>
      </c>
      <c r="R14" s="16"/>
      <c r="S14" s="16">
        <v>6.6532776453684703E-2</v>
      </c>
      <c r="T14" s="16">
        <v>7.0777783548382295E-2</v>
      </c>
      <c r="U14" s="16"/>
      <c r="V14" s="16">
        <v>8.3334886572769495E-2</v>
      </c>
      <c r="W14" s="16">
        <v>6.87664603514518E-2</v>
      </c>
      <c r="X14" s="16">
        <v>5.9900780687954798E-2</v>
      </c>
      <c r="Y14" s="16">
        <v>5.60030346814974E-2</v>
      </c>
      <c r="Z14" s="16"/>
      <c r="AA14" s="16">
        <v>4.9874934007943302E-2</v>
      </c>
      <c r="AB14" s="16">
        <v>0.101783697208347</v>
      </c>
      <c r="AC14" s="16">
        <v>0.108158321699221</v>
      </c>
      <c r="AD14" s="16">
        <v>4.06174814652972E-2</v>
      </c>
      <c r="AE14" s="16">
        <v>5.9905940384077198E-2</v>
      </c>
      <c r="AF14" s="16">
        <v>0.226788934157132</v>
      </c>
      <c r="AG14" s="16"/>
      <c r="AH14" s="16">
        <v>5.77645346574025E-2</v>
      </c>
      <c r="AI14" s="16">
        <v>9.0228521232219999E-2</v>
      </c>
      <c r="AJ14" s="16"/>
      <c r="AK14" s="16">
        <v>6.2493693244388603E-2</v>
      </c>
      <c r="AL14" s="16">
        <v>8.9922550100019705E-2</v>
      </c>
      <c r="AM14" s="16"/>
      <c r="AN14" s="16">
        <v>5.2919188335109703E-2</v>
      </c>
      <c r="AO14" s="16">
        <v>8.9481087038712603E-2</v>
      </c>
      <c r="AP14" s="16"/>
      <c r="AQ14" s="16">
        <v>3.6316566164519497E-2</v>
      </c>
      <c r="AR14" s="16">
        <v>6.7245012607986099E-2</v>
      </c>
      <c r="AS14" s="16">
        <v>9.1662345959562103E-2</v>
      </c>
      <c r="AT14" s="16"/>
      <c r="AU14" s="16">
        <v>7.1790491800516595E-2</v>
      </c>
      <c r="AV14" s="16">
        <v>6.7477392282576903E-2</v>
      </c>
      <c r="AW14" s="16"/>
      <c r="AX14" s="16">
        <v>6.9350145935737198E-2</v>
      </c>
      <c r="AY14" s="16">
        <v>6.7435020304077498E-2</v>
      </c>
      <c r="AZ14" s="16"/>
      <c r="BA14" s="16">
        <v>7.6520691956466505E-2</v>
      </c>
      <c r="BB14" s="16">
        <v>8.2519991853286498E-2</v>
      </c>
      <c r="BC14" s="16"/>
      <c r="BD14" s="16">
        <v>8.7719226258256497E-2</v>
      </c>
      <c r="BE14" s="16">
        <v>4.4772783543791599E-2</v>
      </c>
    </row>
    <row r="15" spans="2:57" x14ac:dyDescent="0.35">
      <c r="B15" s="19" t="s">
        <v>110</v>
      </c>
      <c r="C15" s="20">
        <v>0.27214495218109802</v>
      </c>
      <c r="D15" s="20">
        <v>0.18963012911275201</v>
      </c>
      <c r="E15" s="20">
        <v>0.35297777685005399</v>
      </c>
      <c r="F15" s="20"/>
      <c r="G15" s="20">
        <v>0.25334118618013102</v>
      </c>
      <c r="H15" s="20">
        <v>0.25111848659280001</v>
      </c>
      <c r="I15" s="20">
        <v>0.209707555872026</v>
      </c>
      <c r="J15" s="20">
        <v>0.292442069715456</v>
      </c>
      <c r="K15" s="20">
        <v>0.28765004506434799</v>
      </c>
      <c r="L15" s="20">
        <v>0.321570180802421</v>
      </c>
      <c r="M15" s="20"/>
      <c r="N15" s="20">
        <v>0.258083598311942</v>
      </c>
      <c r="O15" s="20">
        <v>0.22699814850094899</v>
      </c>
      <c r="P15" s="20">
        <v>0.28863972844158498</v>
      </c>
      <c r="Q15" s="20">
        <v>0.29500964652948802</v>
      </c>
      <c r="R15" s="20"/>
      <c r="S15" s="20">
        <v>0.25579204217183699</v>
      </c>
      <c r="T15" s="20">
        <v>0.29392249182418501</v>
      </c>
      <c r="U15" s="20"/>
      <c r="V15" s="20">
        <v>0.37419738387027901</v>
      </c>
      <c r="W15" s="20">
        <v>0.26872180835173598</v>
      </c>
      <c r="X15" s="20">
        <v>0.21463753532442201</v>
      </c>
      <c r="Y15" s="20">
        <v>0.10438852153294501</v>
      </c>
      <c r="Z15" s="20"/>
      <c r="AA15" s="20">
        <v>0.38317887114102001</v>
      </c>
      <c r="AB15" s="20">
        <v>0.252103213415448</v>
      </c>
      <c r="AC15" s="20">
        <v>0.240172635694193</v>
      </c>
      <c r="AD15" s="20">
        <v>0.19081619075561099</v>
      </c>
      <c r="AE15" s="20">
        <v>0.137228278777805</v>
      </c>
      <c r="AF15" s="20">
        <v>4.37444645590543E-2</v>
      </c>
      <c r="AG15" s="20"/>
      <c r="AH15" s="20">
        <v>0.26642094934500699</v>
      </c>
      <c r="AI15" s="20">
        <v>0.17713254158653599</v>
      </c>
      <c r="AJ15" s="20"/>
      <c r="AK15" s="20">
        <v>0.28319996894253702</v>
      </c>
      <c r="AL15" s="20">
        <v>0.206817100045804</v>
      </c>
      <c r="AM15" s="20"/>
      <c r="AN15" s="20">
        <v>0.26296423146701797</v>
      </c>
      <c r="AO15" s="20">
        <v>0.18194644847050401</v>
      </c>
      <c r="AP15" s="20"/>
      <c r="AQ15" s="20">
        <v>0.23547805748119799</v>
      </c>
      <c r="AR15" s="20">
        <v>0.319554902248463</v>
      </c>
      <c r="AS15" s="20">
        <v>0.156078732609781</v>
      </c>
      <c r="AT15" s="20"/>
      <c r="AU15" s="20">
        <v>0.25125088345959301</v>
      </c>
      <c r="AV15" s="20">
        <v>0.28906790151145201</v>
      </c>
      <c r="AW15" s="20"/>
      <c r="AX15" s="20">
        <v>0.236328645488045</v>
      </c>
      <c r="AY15" s="20">
        <v>0.35015832143105602</v>
      </c>
      <c r="AZ15" s="20"/>
      <c r="BA15" s="20">
        <v>0.195200708595202</v>
      </c>
      <c r="BB15" s="20">
        <v>0.15722889231680501</v>
      </c>
      <c r="BC15" s="20"/>
      <c r="BD15" s="20">
        <v>0.215572178713023</v>
      </c>
      <c r="BE15" s="20">
        <v>0.16490120145967699</v>
      </c>
    </row>
    <row r="16" spans="2:57" x14ac:dyDescent="0.35">
      <c r="B16" s="21"/>
    </row>
    <row r="17" spans="2:2" x14ac:dyDescent="0.35">
      <c r="B17" t="s">
        <v>874</v>
      </c>
    </row>
    <row r="18" spans="2:2" x14ac:dyDescent="0.35">
      <c r="B18" t="s">
        <v>526</v>
      </c>
    </row>
    <row r="20" spans="2:2" x14ac:dyDescent="0.35">
      <c r="B20"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3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1-000000000000}">
  <dimension ref="B2:BE20"/>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843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834</v>
      </c>
      <c r="C9" s="16">
        <v>0.30952315932517499</v>
      </c>
      <c r="D9" s="16">
        <v>0.35631664814144198</v>
      </c>
      <c r="E9" s="16">
        <v>0.26304866005824601</v>
      </c>
      <c r="F9" s="16"/>
      <c r="G9" s="16">
        <v>0.199355987804919</v>
      </c>
      <c r="H9" s="16">
        <v>0.2866011797727</v>
      </c>
      <c r="I9" s="16">
        <v>0.327571033764675</v>
      </c>
      <c r="J9" s="16">
        <v>0.26533549097731302</v>
      </c>
      <c r="K9" s="16">
        <v>0.348518518739379</v>
      </c>
      <c r="L9" s="16">
        <v>0.38126891047401601</v>
      </c>
      <c r="M9" s="16"/>
      <c r="N9" s="16">
        <v>0.30353633313107697</v>
      </c>
      <c r="O9" s="16">
        <v>0.35926973934148598</v>
      </c>
      <c r="P9" s="16">
        <v>0.27080591036824198</v>
      </c>
      <c r="Q9" s="16">
        <v>0.33265219821191599</v>
      </c>
      <c r="R9" s="16"/>
      <c r="S9" s="16">
        <v>0.342806727429595</v>
      </c>
      <c r="T9" s="16">
        <v>0.26235920434252902</v>
      </c>
      <c r="U9" s="16"/>
      <c r="V9" s="16">
        <v>0.220762960551527</v>
      </c>
      <c r="W9" s="16">
        <v>0.279459345170957</v>
      </c>
      <c r="X9" s="16">
        <v>0.415920727308835</v>
      </c>
      <c r="Y9" s="16">
        <v>0.35285344848183597</v>
      </c>
      <c r="Z9" s="16"/>
      <c r="AA9" s="16">
        <v>0.22910953044017601</v>
      </c>
      <c r="AB9" s="16">
        <v>0.35132066160741998</v>
      </c>
      <c r="AC9" s="16">
        <v>0.29372590225870299</v>
      </c>
      <c r="AD9" s="16">
        <v>0.33591058628134801</v>
      </c>
      <c r="AE9" s="16">
        <v>0.45411387446161899</v>
      </c>
      <c r="AF9" s="16">
        <v>0.52791299207695797</v>
      </c>
      <c r="AG9" s="16"/>
      <c r="AH9" s="16">
        <v>0.315660102058333</v>
      </c>
      <c r="AI9" s="16">
        <v>0.37994432143712797</v>
      </c>
      <c r="AJ9" s="16"/>
      <c r="AK9" s="16">
        <v>0.271817349404677</v>
      </c>
      <c r="AL9" s="16">
        <v>0.36453151553933899</v>
      </c>
      <c r="AM9" s="16"/>
      <c r="AN9" s="16">
        <v>0.30862472731679802</v>
      </c>
      <c r="AO9" s="16">
        <v>0.35093197736888498</v>
      </c>
      <c r="AP9" s="16"/>
      <c r="AQ9" s="16">
        <v>0.40564902169139899</v>
      </c>
      <c r="AR9" s="16">
        <v>0.30156179480339401</v>
      </c>
      <c r="AS9" s="16">
        <v>0.31581248870543699</v>
      </c>
      <c r="AT9" s="16"/>
      <c r="AU9" s="16">
        <v>0.31709879760348297</v>
      </c>
      <c r="AV9" s="16">
        <v>0.30096681057645802</v>
      </c>
      <c r="AW9" s="16"/>
      <c r="AX9" s="16">
        <v>0.32648423903009799</v>
      </c>
      <c r="AY9" s="16">
        <v>0.28394907309600598</v>
      </c>
      <c r="AZ9" s="16"/>
      <c r="BA9" s="16">
        <v>0.31891604800789503</v>
      </c>
      <c r="BB9" s="16">
        <v>0.33206871299493201</v>
      </c>
      <c r="BC9" s="16"/>
      <c r="BD9" s="16">
        <v>0.33575237049971002</v>
      </c>
      <c r="BE9" s="16">
        <v>0.34366244439824201</v>
      </c>
    </row>
    <row r="10" spans="2:57" x14ac:dyDescent="0.35">
      <c r="B10" s="19" t="s">
        <v>835</v>
      </c>
      <c r="C10" s="16">
        <v>0.13314164311850801</v>
      </c>
      <c r="D10" s="16">
        <v>0.13104165138319299</v>
      </c>
      <c r="E10" s="16">
        <v>0.136421895959665</v>
      </c>
      <c r="F10" s="16"/>
      <c r="G10" s="16">
        <v>0.143984802409237</v>
      </c>
      <c r="H10" s="16">
        <v>0.115932404671977</v>
      </c>
      <c r="I10" s="16">
        <v>0.11743973873856001</v>
      </c>
      <c r="J10" s="16">
        <v>0.155088842426682</v>
      </c>
      <c r="K10" s="16">
        <v>0.12494193402803</v>
      </c>
      <c r="L10" s="16">
        <v>0.14343907629070399</v>
      </c>
      <c r="M10" s="16"/>
      <c r="N10" s="16">
        <v>0.150306216120937</v>
      </c>
      <c r="O10" s="16">
        <v>0.14668612693543301</v>
      </c>
      <c r="P10" s="16">
        <v>0.13632338817255699</v>
      </c>
      <c r="Q10" s="16">
        <v>0.103985076952317</v>
      </c>
      <c r="R10" s="16"/>
      <c r="S10" s="16">
        <v>0.15230597407787599</v>
      </c>
      <c r="T10" s="16">
        <v>0.105535110520318</v>
      </c>
      <c r="U10" s="16"/>
      <c r="V10" s="16">
        <v>9.9397962043172E-2</v>
      </c>
      <c r="W10" s="16">
        <v>0.138983630847067</v>
      </c>
      <c r="X10" s="16">
        <v>0.14149130302938501</v>
      </c>
      <c r="Y10" s="16">
        <v>0.22134247158409101</v>
      </c>
      <c r="Z10" s="16"/>
      <c r="AA10" s="16">
        <v>9.7303766982919496E-2</v>
      </c>
      <c r="AB10" s="16">
        <v>9.57689358180316E-2</v>
      </c>
      <c r="AC10" s="16">
        <v>0.217249459104769</v>
      </c>
      <c r="AD10" s="16">
        <v>0.17110623293166399</v>
      </c>
      <c r="AE10" s="16">
        <v>0.160435414387961</v>
      </c>
      <c r="AF10" s="16">
        <v>0.19365620972122</v>
      </c>
      <c r="AG10" s="16"/>
      <c r="AH10" s="16">
        <v>0.14375384966103499</v>
      </c>
      <c r="AI10" s="16">
        <v>0.140140744066057</v>
      </c>
      <c r="AJ10" s="16"/>
      <c r="AK10" s="16">
        <v>0.14224679003815899</v>
      </c>
      <c r="AL10" s="16">
        <v>0.15127564549106201</v>
      </c>
      <c r="AM10" s="16"/>
      <c r="AN10" s="16">
        <v>0.149382001023315</v>
      </c>
      <c r="AO10" s="16">
        <v>0.16189656122652399</v>
      </c>
      <c r="AP10" s="16"/>
      <c r="AQ10" s="16">
        <v>0.148000437892675</v>
      </c>
      <c r="AR10" s="16">
        <v>0.120970074478569</v>
      </c>
      <c r="AS10" s="16">
        <v>0.15335833520295999</v>
      </c>
      <c r="AT10" s="16"/>
      <c r="AU10" s="16">
        <v>0.15475911781558699</v>
      </c>
      <c r="AV10" s="16">
        <v>0.110020664495023</v>
      </c>
      <c r="AW10" s="16"/>
      <c r="AX10" s="16">
        <v>0.14648539069829999</v>
      </c>
      <c r="AY10" s="16">
        <v>9.6404993319300997E-2</v>
      </c>
      <c r="AZ10" s="16"/>
      <c r="BA10" s="16">
        <v>0.164821777673994</v>
      </c>
      <c r="BB10" s="16">
        <v>0.179587540808647</v>
      </c>
      <c r="BC10" s="16"/>
      <c r="BD10" s="16">
        <v>0.125377890797191</v>
      </c>
      <c r="BE10" s="16">
        <v>0.19586281831692701</v>
      </c>
    </row>
    <row r="11" spans="2:57" x14ac:dyDescent="0.35">
      <c r="B11" s="19" t="s">
        <v>836</v>
      </c>
      <c r="C11" s="16">
        <v>0.11736581920127399</v>
      </c>
      <c r="D11" s="16">
        <v>0.14925596112242601</v>
      </c>
      <c r="E11" s="16">
        <v>8.6042505700596697E-2</v>
      </c>
      <c r="F11" s="16"/>
      <c r="G11" s="16">
        <v>0.22694222854920401</v>
      </c>
      <c r="H11" s="16">
        <v>0.141768296127808</v>
      </c>
      <c r="I11" s="16">
        <v>0.115198572278918</v>
      </c>
      <c r="J11" s="16">
        <v>0.116160813847556</v>
      </c>
      <c r="K11" s="16">
        <v>8.1873299548087794E-2</v>
      </c>
      <c r="L11" s="16">
        <v>6.3962586153285705E-2</v>
      </c>
      <c r="M11" s="16"/>
      <c r="N11" s="16">
        <v>0.124181653525767</v>
      </c>
      <c r="O11" s="16">
        <v>0.12776937285551301</v>
      </c>
      <c r="P11" s="16">
        <v>0.11583700434527899</v>
      </c>
      <c r="Q11" s="16">
        <v>0.105895849915273</v>
      </c>
      <c r="R11" s="16"/>
      <c r="S11" s="16">
        <v>9.0445964752782396E-2</v>
      </c>
      <c r="T11" s="16">
        <v>0.15810509703432901</v>
      </c>
      <c r="U11" s="16"/>
      <c r="V11" s="16">
        <v>0.105295009505238</v>
      </c>
      <c r="W11" s="16">
        <v>0.14919816391298199</v>
      </c>
      <c r="X11" s="16">
        <v>9.5992790953403795E-2</v>
      </c>
      <c r="Y11" s="16">
        <v>5.9383240942345802E-2</v>
      </c>
      <c r="Z11" s="16"/>
      <c r="AA11" s="16">
        <v>0.12616783552545999</v>
      </c>
      <c r="AB11" s="16">
        <v>0.10376372069372899</v>
      </c>
      <c r="AC11" s="16">
        <v>9.9054446945515198E-2</v>
      </c>
      <c r="AD11" s="16">
        <v>0.127921177161857</v>
      </c>
      <c r="AE11" s="16">
        <v>0.124924950783384</v>
      </c>
      <c r="AF11" s="16">
        <v>4.8279700887826203E-2</v>
      </c>
      <c r="AG11" s="16"/>
      <c r="AH11" s="16">
        <v>0.13477829410584199</v>
      </c>
      <c r="AI11" s="16">
        <v>0.120834702752975</v>
      </c>
      <c r="AJ11" s="16"/>
      <c r="AK11" s="16">
        <v>0.133070464145429</v>
      </c>
      <c r="AL11" s="16">
        <v>0.10972822647863401</v>
      </c>
      <c r="AM11" s="16"/>
      <c r="AN11" s="16">
        <v>0.12769983033615501</v>
      </c>
      <c r="AO11" s="16">
        <v>0.120075515040332</v>
      </c>
      <c r="AP11" s="16"/>
      <c r="AQ11" s="16">
        <v>9.6079514202234595E-2</v>
      </c>
      <c r="AR11" s="16">
        <v>0.100692499619224</v>
      </c>
      <c r="AS11" s="16">
        <v>0.16908314609578501</v>
      </c>
      <c r="AT11" s="16"/>
      <c r="AU11" s="16">
        <v>0.11015040750197699</v>
      </c>
      <c r="AV11" s="16">
        <v>0.127911202727757</v>
      </c>
      <c r="AW11" s="16"/>
      <c r="AX11" s="16">
        <v>0.12713206458326801</v>
      </c>
      <c r="AY11" s="16">
        <v>8.7826110601391894E-2</v>
      </c>
      <c r="AZ11" s="16"/>
      <c r="BA11" s="16">
        <v>0.145099038742947</v>
      </c>
      <c r="BB11" s="16">
        <v>0.10854248276511801</v>
      </c>
      <c r="BC11" s="16"/>
      <c r="BD11" s="16">
        <v>0.14031251736115999</v>
      </c>
      <c r="BE11" s="16">
        <v>0.11606680018988</v>
      </c>
    </row>
    <row r="12" spans="2:57" x14ac:dyDescent="0.35">
      <c r="B12" s="19" t="s">
        <v>837</v>
      </c>
      <c r="C12" s="16">
        <v>7.9199653122284802E-2</v>
      </c>
      <c r="D12" s="16">
        <v>8.6310682395250499E-2</v>
      </c>
      <c r="E12" s="16">
        <v>7.3228313392608199E-2</v>
      </c>
      <c r="F12" s="16"/>
      <c r="G12" s="16">
        <v>5.1463640037740302E-2</v>
      </c>
      <c r="H12" s="16">
        <v>0.10867747766995101</v>
      </c>
      <c r="I12" s="16">
        <v>0.139545960320895</v>
      </c>
      <c r="J12" s="16">
        <v>7.5988012520342499E-2</v>
      </c>
      <c r="K12" s="16">
        <v>6.43196709454701E-2</v>
      </c>
      <c r="L12" s="16">
        <v>3.7771616376295301E-2</v>
      </c>
      <c r="M12" s="16"/>
      <c r="N12" s="16">
        <v>6.6094741192419204E-2</v>
      </c>
      <c r="O12" s="16">
        <v>6.52324624421418E-2</v>
      </c>
      <c r="P12" s="16">
        <v>8.8672628743551099E-2</v>
      </c>
      <c r="Q12" s="16">
        <v>8.5500565261183603E-2</v>
      </c>
      <c r="R12" s="16"/>
      <c r="S12" s="16">
        <v>8.0244395130749102E-2</v>
      </c>
      <c r="T12" s="16">
        <v>7.8412877496049305E-2</v>
      </c>
      <c r="U12" s="16"/>
      <c r="V12" s="16">
        <v>9.5286373472057706E-2</v>
      </c>
      <c r="W12" s="16">
        <v>7.2477867079906999E-2</v>
      </c>
      <c r="X12" s="16">
        <v>7.2814568209395206E-2</v>
      </c>
      <c r="Y12" s="16">
        <v>8.7790617676264102E-2</v>
      </c>
      <c r="Z12" s="16"/>
      <c r="AA12" s="16">
        <v>8.3183355728780606E-2</v>
      </c>
      <c r="AB12" s="16">
        <v>8.0977803386229494E-2</v>
      </c>
      <c r="AC12" s="16">
        <v>5.6455607481527198E-2</v>
      </c>
      <c r="AD12" s="16">
        <v>9.3040373202930002E-2</v>
      </c>
      <c r="AE12" s="16">
        <v>5.5392329443797302E-2</v>
      </c>
      <c r="AF12" s="16">
        <v>6.4842615500083897E-2</v>
      </c>
      <c r="AG12" s="16"/>
      <c r="AH12" s="16">
        <v>8.79404688080061E-2</v>
      </c>
      <c r="AI12" s="16">
        <v>7.2573189752352094E-2</v>
      </c>
      <c r="AJ12" s="16"/>
      <c r="AK12" s="16">
        <v>9.3997867644391206E-2</v>
      </c>
      <c r="AL12" s="16">
        <v>6.6379083100898698E-2</v>
      </c>
      <c r="AM12" s="16"/>
      <c r="AN12" s="16">
        <v>8.2950531679792605E-2</v>
      </c>
      <c r="AO12" s="16">
        <v>9.0281933939992301E-2</v>
      </c>
      <c r="AP12" s="16"/>
      <c r="AQ12" s="16">
        <v>9.34783091704596E-2</v>
      </c>
      <c r="AR12" s="16">
        <v>7.7599049333984704E-2</v>
      </c>
      <c r="AS12" s="16">
        <v>6.8424091484512201E-2</v>
      </c>
      <c r="AT12" s="16"/>
      <c r="AU12" s="16">
        <v>9.4191037493742302E-2</v>
      </c>
      <c r="AV12" s="16">
        <v>6.2936082347172406E-2</v>
      </c>
      <c r="AW12" s="16"/>
      <c r="AX12" s="16">
        <v>7.5670335845890002E-2</v>
      </c>
      <c r="AY12" s="16">
        <v>0.11960648079686</v>
      </c>
      <c r="AZ12" s="16"/>
      <c r="BA12" s="16">
        <v>6.8432351084326895E-2</v>
      </c>
      <c r="BB12" s="16">
        <v>7.6497075616687393E-2</v>
      </c>
      <c r="BC12" s="16"/>
      <c r="BD12" s="16">
        <v>8.0562083948580596E-2</v>
      </c>
      <c r="BE12" s="16">
        <v>0.105077313777652</v>
      </c>
    </row>
    <row r="13" spans="2:57" x14ac:dyDescent="0.35">
      <c r="B13" s="19" t="s">
        <v>838</v>
      </c>
      <c r="C13" s="16">
        <v>4.07902984581738E-2</v>
      </c>
      <c r="D13" s="16">
        <v>4.7151802178362102E-2</v>
      </c>
      <c r="E13" s="16">
        <v>3.2836239124249801E-2</v>
      </c>
      <c r="F13" s="16"/>
      <c r="G13" s="16">
        <v>8.1024118215658497E-2</v>
      </c>
      <c r="H13" s="16">
        <v>3.7388580735512503E-2</v>
      </c>
      <c r="I13" s="16">
        <v>4.0381842212585901E-2</v>
      </c>
      <c r="J13" s="16">
        <v>3.8925932533164398E-2</v>
      </c>
      <c r="K13" s="16">
        <v>3.4040110628805097E-2</v>
      </c>
      <c r="L13" s="16">
        <v>2.7438495839109799E-2</v>
      </c>
      <c r="M13" s="16"/>
      <c r="N13" s="16">
        <v>5.3155937753774703E-2</v>
      </c>
      <c r="O13" s="16">
        <v>2.8952496976891801E-2</v>
      </c>
      <c r="P13" s="16">
        <v>3.9430443736870699E-2</v>
      </c>
      <c r="Q13" s="16">
        <v>4.4463418197840797E-2</v>
      </c>
      <c r="R13" s="16"/>
      <c r="S13" s="16">
        <v>5.0790091858936098E-2</v>
      </c>
      <c r="T13" s="16">
        <v>2.2824097866041001E-2</v>
      </c>
      <c r="U13" s="16"/>
      <c r="V13" s="16">
        <v>5.4351603921666103E-2</v>
      </c>
      <c r="W13" s="16">
        <v>2.7523992684204201E-2</v>
      </c>
      <c r="X13" s="16">
        <v>3.2556354294754002E-2</v>
      </c>
      <c r="Y13" s="16">
        <v>0.13345098483304599</v>
      </c>
      <c r="Z13" s="16"/>
      <c r="AA13" s="16">
        <v>4.7299042425614501E-2</v>
      </c>
      <c r="AB13" s="16">
        <v>4.0704438357641599E-2</v>
      </c>
      <c r="AC13" s="16">
        <v>8.1717662029100694E-3</v>
      </c>
      <c r="AD13" s="16">
        <v>3.2856494013772698E-2</v>
      </c>
      <c r="AE13" s="16">
        <v>4.7287441328760602E-2</v>
      </c>
      <c r="AF13" s="16">
        <v>9.8898909638370197E-2</v>
      </c>
      <c r="AG13" s="16"/>
      <c r="AH13" s="16">
        <v>3.6794211860504002E-2</v>
      </c>
      <c r="AI13" s="16">
        <v>4.5370939685285799E-2</v>
      </c>
      <c r="AJ13" s="16"/>
      <c r="AK13" s="16">
        <v>4.16769107741762E-2</v>
      </c>
      <c r="AL13" s="16">
        <v>4.0113415890018801E-2</v>
      </c>
      <c r="AM13" s="16"/>
      <c r="AN13" s="16">
        <v>4.0888260872915402E-2</v>
      </c>
      <c r="AO13" s="16">
        <v>3.70541134478082E-2</v>
      </c>
      <c r="AP13" s="16"/>
      <c r="AQ13" s="16">
        <v>3.5581143041239202E-2</v>
      </c>
      <c r="AR13" s="16">
        <v>3.80515760186265E-2</v>
      </c>
      <c r="AS13" s="16">
        <v>5.41068712868897E-2</v>
      </c>
      <c r="AT13" s="16"/>
      <c r="AU13" s="16">
        <v>2.9257379092110899E-2</v>
      </c>
      <c r="AV13" s="16">
        <v>5.5079820946047402E-2</v>
      </c>
      <c r="AW13" s="16"/>
      <c r="AX13" s="16">
        <v>4.1844259582411301E-2</v>
      </c>
      <c r="AY13" s="16">
        <v>2.2727247688474599E-2</v>
      </c>
      <c r="AZ13" s="16"/>
      <c r="BA13" s="16">
        <v>5.7939218034891903E-2</v>
      </c>
      <c r="BB13" s="16">
        <v>8.8439885784837399E-2</v>
      </c>
      <c r="BC13" s="16"/>
      <c r="BD13" s="16">
        <v>4.9625530571318702E-2</v>
      </c>
      <c r="BE13" s="16">
        <v>3.76380817184363E-2</v>
      </c>
    </row>
    <row r="14" spans="2:57" x14ac:dyDescent="0.35">
      <c r="B14" s="19" t="s">
        <v>839</v>
      </c>
      <c r="C14" s="16">
        <v>4.70193636956283E-2</v>
      </c>
      <c r="D14" s="16">
        <v>4.8598538427670999E-2</v>
      </c>
      <c r="E14" s="16">
        <v>4.5978481536786603E-2</v>
      </c>
      <c r="F14" s="16"/>
      <c r="G14" s="16">
        <v>4.6501521588559303E-2</v>
      </c>
      <c r="H14" s="16">
        <v>7.1245519114301104E-2</v>
      </c>
      <c r="I14" s="16">
        <v>3.5990662524158001E-2</v>
      </c>
      <c r="J14" s="16">
        <v>7.1331626943908294E-2</v>
      </c>
      <c r="K14" s="16">
        <v>2.0520130132085101E-2</v>
      </c>
      <c r="L14" s="16">
        <v>3.7932099515361403E-2</v>
      </c>
      <c r="M14" s="16"/>
      <c r="N14" s="16">
        <v>2.0690168982101E-2</v>
      </c>
      <c r="O14" s="16">
        <v>3.0158274610553301E-2</v>
      </c>
      <c r="P14" s="16">
        <v>6.7293279392381306E-2</v>
      </c>
      <c r="Q14" s="16">
        <v>4.7927352038484299E-2</v>
      </c>
      <c r="R14" s="16"/>
      <c r="S14" s="16">
        <v>3.38784416066754E-2</v>
      </c>
      <c r="T14" s="16">
        <v>6.7329869267741496E-2</v>
      </c>
      <c r="U14" s="16"/>
      <c r="V14" s="16">
        <v>4.4275488730514102E-2</v>
      </c>
      <c r="W14" s="16">
        <v>5.3731717478456099E-2</v>
      </c>
      <c r="X14" s="16">
        <v>4.3402988098837199E-2</v>
      </c>
      <c r="Y14" s="16">
        <v>2.98115917369513E-2</v>
      </c>
      <c r="Z14" s="16"/>
      <c r="AA14" s="16">
        <v>6.0468353246921298E-2</v>
      </c>
      <c r="AB14" s="16">
        <v>5.9772989755076701E-2</v>
      </c>
      <c r="AC14" s="16">
        <v>5.0196084644756903E-2</v>
      </c>
      <c r="AD14" s="16">
        <v>2.9079310441448E-2</v>
      </c>
      <c r="AE14" s="16">
        <v>1.8517793803662801E-2</v>
      </c>
      <c r="AF14" s="16">
        <v>0</v>
      </c>
      <c r="AG14" s="16"/>
      <c r="AH14" s="16">
        <v>3.5491184930404401E-2</v>
      </c>
      <c r="AI14" s="16">
        <v>6.0205019883479802E-2</v>
      </c>
      <c r="AJ14" s="16"/>
      <c r="AK14" s="16">
        <v>5.03998852238716E-2</v>
      </c>
      <c r="AL14" s="16">
        <v>5.3059832759893399E-2</v>
      </c>
      <c r="AM14" s="16"/>
      <c r="AN14" s="16">
        <v>3.7331424017837803E-2</v>
      </c>
      <c r="AO14" s="16">
        <v>5.7061320027448001E-2</v>
      </c>
      <c r="AP14" s="16"/>
      <c r="AQ14" s="16">
        <v>2.4636917099280401E-2</v>
      </c>
      <c r="AR14" s="16">
        <v>4.9874227815921199E-2</v>
      </c>
      <c r="AS14" s="16">
        <v>5.91311929851411E-2</v>
      </c>
      <c r="AT14" s="16"/>
      <c r="AU14" s="16">
        <v>3.6262515085808897E-2</v>
      </c>
      <c r="AV14" s="16">
        <v>6.0504170465910702E-2</v>
      </c>
      <c r="AW14" s="16"/>
      <c r="AX14" s="16">
        <v>4.4774396697956298E-2</v>
      </c>
      <c r="AY14" s="16">
        <v>5.9279031164884102E-2</v>
      </c>
      <c r="AZ14" s="16"/>
      <c r="BA14" s="16">
        <v>5.27524346674298E-2</v>
      </c>
      <c r="BB14" s="16">
        <v>4.4444323847100099E-2</v>
      </c>
      <c r="BC14" s="16"/>
      <c r="BD14" s="16">
        <v>5.1943862195056298E-2</v>
      </c>
      <c r="BE14" s="16">
        <v>2.9267849485841099E-2</v>
      </c>
    </row>
    <row r="15" spans="2:57" x14ac:dyDescent="0.35">
      <c r="B15" s="19" t="s">
        <v>110</v>
      </c>
      <c r="C15" s="20">
        <v>0.27296006307895598</v>
      </c>
      <c r="D15" s="20">
        <v>0.18132471635165601</v>
      </c>
      <c r="E15" s="20">
        <v>0.362443904227848</v>
      </c>
      <c r="F15" s="20"/>
      <c r="G15" s="20">
        <v>0.25072770139468198</v>
      </c>
      <c r="H15" s="20">
        <v>0.23838654190774999</v>
      </c>
      <c r="I15" s="20">
        <v>0.22387219016020801</v>
      </c>
      <c r="J15" s="20">
        <v>0.27716928075103398</v>
      </c>
      <c r="K15" s="20">
        <v>0.32578633597814299</v>
      </c>
      <c r="L15" s="20">
        <v>0.30818721535122801</v>
      </c>
      <c r="M15" s="20"/>
      <c r="N15" s="20">
        <v>0.28203494929392398</v>
      </c>
      <c r="O15" s="20">
        <v>0.241931526837981</v>
      </c>
      <c r="P15" s="20">
        <v>0.281637345241119</v>
      </c>
      <c r="Q15" s="20">
        <v>0.27957553942298602</v>
      </c>
      <c r="R15" s="20"/>
      <c r="S15" s="20">
        <v>0.24952840514338701</v>
      </c>
      <c r="T15" s="20">
        <v>0.30543374347299201</v>
      </c>
      <c r="U15" s="20"/>
      <c r="V15" s="20">
        <v>0.38063060177582497</v>
      </c>
      <c r="W15" s="20">
        <v>0.27862528282642701</v>
      </c>
      <c r="X15" s="20">
        <v>0.19782126810539</v>
      </c>
      <c r="Y15" s="20">
        <v>0.115367644745465</v>
      </c>
      <c r="Z15" s="20"/>
      <c r="AA15" s="20">
        <v>0.35646811565012798</v>
      </c>
      <c r="AB15" s="20">
        <v>0.26769145038187098</v>
      </c>
      <c r="AC15" s="20">
        <v>0.275146733361818</v>
      </c>
      <c r="AD15" s="20">
        <v>0.210085825966981</v>
      </c>
      <c r="AE15" s="20">
        <v>0.13932819579081501</v>
      </c>
      <c r="AF15" s="20">
        <v>6.6409572175541803E-2</v>
      </c>
      <c r="AG15" s="20"/>
      <c r="AH15" s="20">
        <v>0.24558188857587601</v>
      </c>
      <c r="AI15" s="20">
        <v>0.18093108242272299</v>
      </c>
      <c r="AJ15" s="20"/>
      <c r="AK15" s="20">
        <v>0.26679073276929599</v>
      </c>
      <c r="AL15" s="20">
        <v>0.214912280740154</v>
      </c>
      <c r="AM15" s="20"/>
      <c r="AN15" s="20">
        <v>0.25312322475318699</v>
      </c>
      <c r="AO15" s="20">
        <v>0.18269857894901001</v>
      </c>
      <c r="AP15" s="20"/>
      <c r="AQ15" s="20">
        <v>0.196574656902712</v>
      </c>
      <c r="AR15" s="20">
        <v>0.311250777930281</v>
      </c>
      <c r="AS15" s="20">
        <v>0.18008387423927499</v>
      </c>
      <c r="AT15" s="20"/>
      <c r="AU15" s="20">
        <v>0.25828074540729101</v>
      </c>
      <c r="AV15" s="20">
        <v>0.28258124844163102</v>
      </c>
      <c r="AW15" s="20"/>
      <c r="AX15" s="20">
        <v>0.23760931356207701</v>
      </c>
      <c r="AY15" s="20">
        <v>0.33020706333308297</v>
      </c>
      <c r="AZ15" s="20"/>
      <c r="BA15" s="20">
        <v>0.192039131788516</v>
      </c>
      <c r="BB15" s="20">
        <v>0.17041997818267801</v>
      </c>
      <c r="BC15" s="20"/>
      <c r="BD15" s="20">
        <v>0.216425744626984</v>
      </c>
      <c r="BE15" s="20">
        <v>0.172424692113022</v>
      </c>
    </row>
    <row r="16" spans="2:57" x14ac:dyDescent="0.35">
      <c r="B16" s="21"/>
    </row>
    <row r="17" spans="2:2" x14ac:dyDescent="0.35">
      <c r="B17" t="s">
        <v>874</v>
      </c>
    </row>
    <row r="18" spans="2:2" x14ac:dyDescent="0.35">
      <c r="B18" t="s">
        <v>526</v>
      </c>
    </row>
    <row r="20" spans="2:2" x14ac:dyDescent="0.35">
      <c r="B20"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3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1-000000000000}">
  <dimension ref="B2:BE22"/>
  <sheetViews>
    <sheetView showGridLines="0" topLeftCell="A9"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844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351</v>
      </c>
      <c r="D7" s="13">
        <v>180</v>
      </c>
      <c r="E7" s="13">
        <v>168</v>
      </c>
      <c r="F7" s="13"/>
      <c r="G7" s="13">
        <v>38</v>
      </c>
      <c r="H7" s="13">
        <v>69</v>
      </c>
      <c r="I7" s="13">
        <v>59</v>
      </c>
      <c r="J7" s="13">
        <v>50</v>
      </c>
      <c r="K7" s="13">
        <v>59</v>
      </c>
      <c r="L7" s="13">
        <v>76</v>
      </c>
      <c r="M7" s="13"/>
      <c r="N7" s="13">
        <v>77</v>
      </c>
      <c r="O7" s="13">
        <v>80</v>
      </c>
      <c r="P7" s="13">
        <v>128</v>
      </c>
      <c r="Q7" s="13">
        <v>66</v>
      </c>
      <c r="R7" s="13"/>
      <c r="S7" s="13">
        <v>257</v>
      </c>
      <c r="T7" s="13">
        <v>94</v>
      </c>
      <c r="U7" s="13"/>
      <c r="V7" s="13">
        <v>61</v>
      </c>
      <c r="W7" s="13">
        <v>126</v>
      </c>
      <c r="X7" s="13">
        <v>145</v>
      </c>
      <c r="Y7" s="13">
        <v>19</v>
      </c>
      <c r="Z7" s="13"/>
      <c r="AA7" s="13">
        <v>78</v>
      </c>
      <c r="AB7" s="13">
        <v>70</v>
      </c>
      <c r="AC7" s="13">
        <v>35</v>
      </c>
      <c r="AD7" s="13">
        <v>97</v>
      </c>
      <c r="AE7" s="13">
        <v>54</v>
      </c>
      <c r="AF7" s="13">
        <v>17</v>
      </c>
      <c r="AG7" s="13"/>
      <c r="AH7" s="13">
        <v>170</v>
      </c>
      <c r="AI7" s="13">
        <v>123</v>
      </c>
      <c r="AJ7" s="13"/>
      <c r="AK7" s="13">
        <v>138</v>
      </c>
      <c r="AL7" s="13">
        <v>108</v>
      </c>
      <c r="AM7" s="13"/>
      <c r="AN7" s="13">
        <v>151</v>
      </c>
      <c r="AO7" s="13">
        <v>130</v>
      </c>
      <c r="AP7" s="13"/>
      <c r="AQ7" s="13">
        <v>88</v>
      </c>
      <c r="AR7" s="13">
        <v>137</v>
      </c>
      <c r="AS7" s="13">
        <v>110</v>
      </c>
      <c r="AT7" s="13"/>
      <c r="AU7" s="13">
        <v>191</v>
      </c>
      <c r="AV7" s="13">
        <v>158</v>
      </c>
      <c r="AW7" s="13"/>
      <c r="AX7" s="13">
        <v>308</v>
      </c>
      <c r="AY7" s="13">
        <v>39</v>
      </c>
      <c r="AZ7" s="13"/>
      <c r="BA7" s="13">
        <v>135</v>
      </c>
      <c r="BB7" s="13">
        <v>21</v>
      </c>
      <c r="BC7" s="13"/>
      <c r="BD7" s="13">
        <v>171</v>
      </c>
      <c r="BE7" s="13">
        <v>134</v>
      </c>
    </row>
    <row r="8" spans="2:57" ht="30" customHeight="1" x14ac:dyDescent="0.35">
      <c r="B8" s="14" t="s">
        <v>84</v>
      </c>
      <c r="C8" s="14">
        <v>341</v>
      </c>
      <c r="D8" s="14">
        <v>178</v>
      </c>
      <c r="E8" s="14">
        <v>161</v>
      </c>
      <c r="F8" s="14"/>
      <c r="G8" s="14">
        <v>37</v>
      </c>
      <c r="H8" s="14">
        <v>69</v>
      </c>
      <c r="I8" s="14">
        <v>64</v>
      </c>
      <c r="J8" s="14">
        <v>42</v>
      </c>
      <c r="K8" s="14">
        <v>52</v>
      </c>
      <c r="L8" s="14">
        <v>77</v>
      </c>
      <c r="M8" s="14"/>
      <c r="N8" s="14">
        <v>67</v>
      </c>
      <c r="O8" s="14">
        <v>72</v>
      </c>
      <c r="P8" s="14">
        <v>123</v>
      </c>
      <c r="Q8" s="14">
        <v>78</v>
      </c>
      <c r="R8" s="14"/>
      <c r="S8" s="14">
        <v>211</v>
      </c>
      <c r="T8" s="14">
        <v>130</v>
      </c>
      <c r="U8" s="14"/>
      <c r="V8" s="14">
        <v>72</v>
      </c>
      <c r="W8" s="14">
        <v>124</v>
      </c>
      <c r="X8" s="14">
        <v>128</v>
      </c>
      <c r="Y8" s="14">
        <v>16</v>
      </c>
      <c r="Z8" s="14"/>
      <c r="AA8" s="14">
        <v>112</v>
      </c>
      <c r="AB8" s="14">
        <v>51</v>
      </c>
      <c r="AC8" s="14">
        <v>39</v>
      </c>
      <c r="AD8" s="14">
        <v>84</v>
      </c>
      <c r="AE8" s="14">
        <v>40</v>
      </c>
      <c r="AF8" s="14">
        <v>15</v>
      </c>
      <c r="AG8" s="14"/>
      <c r="AH8" s="14">
        <v>168</v>
      </c>
      <c r="AI8" s="14">
        <v>114</v>
      </c>
      <c r="AJ8" s="14"/>
      <c r="AK8" s="14">
        <v>139</v>
      </c>
      <c r="AL8" s="14">
        <v>98</v>
      </c>
      <c r="AM8" s="14"/>
      <c r="AN8" s="14">
        <v>146</v>
      </c>
      <c r="AO8" s="14">
        <v>128</v>
      </c>
      <c r="AP8" s="14"/>
      <c r="AQ8" s="14">
        <v>82</v>
      </c>
      <c r="AR8" s="14">
        <v>142</v>
      </c>
      <c r="AS8" s="14">
        <v>100</v>
      </c>
      <c r="AT8" s="14"/>
      <c r="AU8" s="14">
        <v>178</v>
      </c>
      <c r="AV8" s="14">
        <v>159</v>
      </c>
      <c r="AW8" s="14"/>
      <c r="AX8" s="14">
        <v>301</v>
      </c>
      <c r="AY8" s="14">
        <v>35</v>
      </c>
      <c r="AZ8" s="14"/>
      <c r="BA8" s="14">
        <v>127</v>
      </c>
      <c r="BB8" s="14">
        <v>21</v>
      </c>
      <c r="BC8" s="14"/>
      <c r="BD8" s="14">
        <v>173</v>
      </c>
      <c r="BE8" s="14">
        <v>123</v>
      </c>
    </row>
    <row r="9" spans="2:57" ht="58" customHeight="1" x14ac:dyDescent="0.35">
      <c r="B9" s="19" t="s">
        <v>845</v>
      </c>
      <c r="C9" s="16">
        <v>0.53242268323401798</v>
      </c>
      <c r="D9" s="16">
        <v>0.512599351087904</v>
      </c>
      <c r="E9" s="16">
        <v>0.54656240110010801</v>
      </c>
      <c r="F9" s="16"/>
      <c r="G9" s="16">
        <v>0.58936947289132302</v>
      </c>
      <c r="H9" s="16">
        <v>0.58749226551016898</v>
      </c>
      <c r="I9" s="16">
        <v>0.67645281487102105</v>
      </c>
      <c r="J9" s="16">
        <v>0.373916702155834</v>
      </c>
      <c r="K9" s="16">
        <v>0.58283644021620395</v>
      </c>
      <c r="L9" s="16">
        <v>0.38802296809467302</v>
      </c>
      <c r="M9" s="16"/>
      <c r="N9" s="16">
        <v>0.46077179138691998</v>
      </c>
      <c r="O9" s="16">
        <v>0.517209531421438</v>
      </c>
      <c r="P9" s="16">
        <v>0.53214611470409801</v>
      </c>
      <c r="Q9" s="16">
        <v>0.60877051401541604</v>
      </c>
      <c r="R9" s="16"/>
      <c r="S9" s="16">
        <v>0.48254707680143299</v>
      </c>
      <c r="T9" s="16">
        <v>0.61342211358487297</v>
      </c>
      <c r="U9" s="16"/>
      <c r="V9" s="16">
        <v>0.49531668945031199</v>
      </c>
      <c r="W9" s="16">
        <v>0.50205732224265998</v>
      </c>
      <c r="X9" s="16">
        <v>0.59025809646078398</v>
      </c>
      <c r="Y9" s="16">
        <v>0.47237522600659698</v>
      </c>
      <c r="Z9" s="16"/>
      <c r="AA9" s="16">
        <v>0.51398070438587495</v>
      </c>
      <c r="AB9" s="16">
        <v>0.46294892910517998</v>
      </c>
      <c r="AC9" s="16">
        <v>0.66826161596309297</v>
      </c>
      <c r="AD9" s="16">
        <v>0.498678592600449</v>
      </c>
      <c r="AE9" s="16">
        <v>0.624451061216027</v>
      </c>
      <c r="AF9" s="16">
        <v>0.49103315035963602</v>
      </c>
      <c r="AG9" s="16"/>
      <c r="AH9" s="16">
        <v>0.60663268906110401</v>
      </c>
      <c r="AI9" s="16">
        <v>0.40612272492788598</v>
      </c>
      <c r="AJ9" s="16"/>
      <c r="AK9" s="16">
        <v>0.65219724566027903</v>
      </c>
      <c r="AL9" s="16">
        <v>0.39224855016330501</v>
      </c>
      <c r="AM9" s="16"/>
      <c r="AN9" s="16">
        <v>0.65156991334661896</v>
      </c>
      <c r="AO9" s="16">
        <v>0.37545960318995197</v>
      </c>
      <c r="AP9" s="16"/>
      <c r="AQ9" s="16">
        <v>0.68727637146621401</v>
      </c>
      <c r="AR9" s="16">
        <v>0.51920600215422597</v>
      </c>
      <c r="AS9" s="16">
        <v>0.43777174797318902</v>
      </c>
      <c r="AT9" s="16"/>
      <c r="AU9" s="16">
        <v>0.51565621184652699</v>
      </c>
      <c r="AV9" s="16">
        <v>0.562866229472609</v>
      </c>
      <c r="AW9" s="16"/>
      <c r="AX9" s="16">
        <v>0.53349664838841304</v>
      </c>
      <c r="AY9" s="16">
        <v>0.48955513793970301</v>
      </c>
      <c r="AZ9" s="16"/>
      <c r="BA9" s="16">
        <v>0.566154167124721</v>
      </c>
      <c r="BB9" s="16">
        <v>0.51207118754651004</v>
      </c>
      <c r="BC9" s="16"/>
      <c r="BD9" s="16">
        <v>0.57635847626328696</v>
      </c>
      <c r="BE9" s="16">
        <v>0.55443428847942799</v>
      </c>
    </row>
    <row r="10" spans="2:57" ht="29" customHeight="1" x14ac:dyDescent="0.35">
      <c r="B10" s="19" t="s">
        <v>846</v>
      </c>
      <c r="C10" s="16">
        <v>0.38969369976429302</v>
      </c>
      <c r="D10" s="16">
        <v>0.41974779599469503</v>
      </c>
      <c r="E10" s="16">
        <v>0.35885308706337798</v>
      </c>
      <c r="F10" s="16"/>
      <c r="G10" s="16">
        <v>0.52241432607392002</v>
      </c>
      <c r="H10" s="16">
        <v>0.369575756911595</v>
      </c>
      <c r="I10" s="16">
        <v>0.300859011086408</v>
      </c>
      <c r="J10" s="16">
        <v>0.39393004389851699</v>
      </c>
      <c r="K10" s="16">
        <v>0.35366796680963702</v>
      </c>
      <c r="L10" s="16">
        <v>0.440271553483012</v>
      </c>
      <c r="M10" s="16"/>
      <c r="N10" s="16">
        <v>0.377459398688753</v>
      </c>
      <c r="O10" s="16">
        <v>0.46213576079774898</v>
      </c>
      <c r="P10" s="16">
        <v>0.37893147750658002</v>
      </c>
      <c r="Q10" s="16">
        <v>0.35001601410807498</v>
      </c>
      <c r="R10" s="16"/>
      <c r="S10" s="16">
        <v>0.39702815457121399</v>
      </c>
      <c r="T10" s="16">
        <v>0.37778233258928601</v>
      </c>
      <c r="U10" s="16"/>
      <c r="V10" s="16">
        <v>0.33069203472853598</v>
      </c>
      <c r="W10" s="16">
        <v>0.42163846298447899</v>
      </c>
      <c r="X10" s="16">
        <v>0.39776438045725998</v>
      </c>
      <c r="Y10" s="16">
        <v>0.34309306385847099</v>
      </c>
      <c r="Z10" s="16"/>
      <c r="AA10" s="16">
        <v>0.43225648372993197</v>
      </c>
      <c r="AB10" s="16">
        <v>0.35960203905087201</v>
      </c>
      <c r="AC10" s="16">
        <v>0.42436387875645099</v>
      </c>
      <c r="AD10" s="16">
        <v>0.36640015992132602</v>
      </c>
      <c r="AE10" s="16">
        <v>0.34611190808514403</v>
      </c>
      <c r="AF10" s="16">
        <v>0.32770200226152102</v>
      </c>
      <c r="AG10" s="16"/>
      <c r="AH10" s="16">
        <v>0.39856632936838798</v>
      </c>
      <c r="AI10" s="16">
        <v>0.41272409210355299</v>
      </c>
      <c r="AJ10" s="16"/>
      <c r="AK10" s="16">
        <v>0.40221637060298299</v>
      </c>
      <c r="AL10" s="16">
        <v>0.40955249765344498</v>
      </c>
      <c r="AM10" s="16"/>
      <c r="AN10" s="16">
        <v>0.39307302674497302</v>
      </c>
      <c r="AO10" s="16">
        <v>0.40704480299361401</v>
      </c>
      <c r="AP10" s="16"/>
      <c r="AQ10" s="16">
        <v>0.40004003020107498</v>
      </c>
      <c r="AR10" s="16">
        <v>0.37850729117128401</v>
      </c>
      <c r="AS10" s="16">
        <v>0.42470892205572403</v>
      </c>
      <c r="AT10" s="16"/>
      <c r="AU10" s="16">
        <v>0.39784895008943699</v>
      </c>
      <c r="AV10" s="16">
        <v>0.38916112594622498</v>
      </c>
      <c r="AW10" s="16"/>
      <c r="AX10" s="16">
        <v>0.38674992555312498</v>
      </c>
      <c r="AY10" s="16">
        <v>0.38209059837139497</v>
      </c>
      <c r="AZ10" s="16"/>
      <c r="BA10" s="16">
        <v>0.417544436470417</v>
      </c>
      <c r="BB10" s="16">
        <v>0.35850051253054299</v>
      </c>
      <c r="BC10" s="16"/>
      <c r="BD10" s="16">
        <v>0.41328153181269101</v>
      </c>
      <c r="BE10" s="16">
        <v>0.39783203211925799</v>
      </c>
    </row>
    <row r="11" spans="2:57" ht="43.5" customHeight="1" x14ac:dyDescent="0.35">
      <c r="B11" s="19" t="s">
        <v>847</v>
      </c>
      <c r="C11" s="16">
        <v>0.28783136076761401</v>
      </c>
      <c r="D11" s="16">
        <v>0.23220491183612299</v>
      </c>
      <c r="E11" s="16">
        <v>0.35413084880426998</v>
      </c>
      <c r="F11" s="16"/>
      <c r="G11" s="16">
        <v>0.20715843549627</v>
      </c>
      <c r="H11" s="16">
        <v>0.25471984721691299</v>
      </c>
      <c r="I11" s="16">
        <v>0.32849562259232501</v>
      </c>
      <c r="J11" s="16">
        <v>0.34840235993408802</v>
      </c>
      <c r="K11" s="16">
        <v>0.229835791237848</v>
      </c>
      <c r="L11" s="16">
        <v>0.328712488389933</v>
      </c>
      <c r="M11" s="16"/>
      <c r="N11" s="16">
        <v>0.26830854550337802</v>
      </c>
      <c r="O11" s="16">
        <v>0.33118502520614701</v>
      </c>
      <c r="P11" s="16">
        <v>0.28854592618209601</v>
      </c>
      <c r="Q11" s="16">
        <v>0.26331675035208102</v>
      </c>
      <c r="R11" s="16"/>
      <c r="S11" s="16">
        <v>0.30039825774299</v>
      </c>
      <c r="T11" s="16">
        <v>0.26742235586339902</v>
      </c>
      <c r="U11" s="16"/>
      <c r="V11" s="16">
        <v>0.25318901163436403</v>
      </c>
      <c r="W11" s="16">
        <v>0.26408054521294799</v>
      </c>
      <c r="X11" s="16">
        <v>0.32999355970217298</v>
      </c>
      <c r="Y11" s="16">
        <v>0.29050451270887401</v>
      </c>
      <c r="Z11" s="16"/>
      <c r="AA11" s="16">
        <v>0.2240678650022</v>
      </c>
      <c r="AB11" s="16">
        <v>0.24252483263935101</v>
      </c>
      <c r="AC11" s="16">
        <v>0.30857081242127998</v>
      </c>
      <c r="AD11" s="16">
        <v>0.33411476300618498</v>
      </c>
      <c r="AE11" s="16">
        <v>0.40242112644233602</v>
      </c>
      <c r="AF11" s="16">
        <v>0.29980070738629999</v>
      </c>
      <c r="AG11" s="16"/>
      <c r="AH11" s="16">
        <v>0.26726056932075598</v>
      </c>
      <c r="AI11" s="16">
        <v>0.33599565962815903</v>
      </c>
      <c r="AJ11" s="16"/>
      <c r="AK11" s="16">
        <v>0.24777436489842999</v>
      </c>
      <c r="AL11" s="16">
        <v>0.38453524768826303</v>
      </c>
      <c r="AM11" s="16"/>
      <c r="AN11" s="16">
        <v>0.24869178976710801</v>
      </c>
      <c r="AO11" s="16">
        <v>0.33856422158786498</v>
      </c>
      <c r="AP11" s="16"/>
      <c r="AQ11" s="16">
        <v>0.23092810772229599</v>
      </c>
      <c r="AR11" s="16">
        <v>0.27882258903749202</v>
      </c>
      <c r="AS11" s="16">
        <v>0.33292083299563102</v>
      </c>
      <c r="AT11" s="16"/>
      <c r="AU11" s="16">
        <v>0.31496831435054601</v>
      </c>
      <c r="AV11" s="16">
        <v>0.26385642931894498</v>
      </c>
      <c r="AW11" s="16"/>
      <c r="AX11" s="16">
        <v>0.278966995199112</v>
      </c>
      <c r="AY11" s="16">
        <v>0.37806206965259098</v>
      </c>
      <c r="AZ11" s="16"/>
      <c r="BA11" s="16">
        <v>0.33896356452444198</v>
      </c>
      <c r="BB11" s="16">
        <v>0.44983076457271798</v>
      </c>
      <c r="BC11" s="16"/>
      <c r="BD11" s="16">
        <v>0.27202342940587099</v>
      </c>
      <c r="BE11" s="16">
        <v>0.32230947055996001</v>
      </c>
    </row>
    <row r="12" spans="2:57" ht="43.5" customHeight="1" x14ac:dyDescent="0.35">
      <c r="B12" s="19" t="s">
        <v>848</v>
      </c>
      <c r="C12" s="16">
        <v>0.27941879063869202</v>
      </c>
      <c r="D12" s="16">
        <v>0.301323482440704</v>
      </c>
      <c r="E12" s="16">
        <v>0.25475167145684302</v>
      </c>
      <c r="F12" s="16"/>
      <c r="G12" s="16">
        <v>0.24482797164547701</v>
      </c>
      <c r="H12" s="16">
        <v>0.28986450662922197</v>
      </c>
      <c r="I12" s="16">
        <v>0.23503711271272401</v>
      </c>
      <c r="J12" s="16">
        <v>0.33606404471192403</v>
      </c>
      <c r="K12" s="16">
        <v>0.27076081408430702</v>
      </c>
      <c r="L12" s="16">
        <v>0.29853462952709597</v>
      </c>
      <c r="M12" s="16"/>
      <c r="N12" s="16">
        <v>0.286927634500454</v>
      </c>
      <c r="O12" s="16">
        <v>0.32558407799095801</v>
      </c>
      <c r="P12" s="16">
        <v>0.26427109245366698</v>
      </c>
      <c r="Q12" s="16">
        <v>0.254014518573972</v>
      </c>
      <c r="R12" s="16"/>
      <c r="S12" s="16">
        <v>0.29488209247542502</v>
      </c>
      <c r="T12" s="16">
        <v>0.25430594029547499</v>
      </c>
      <c r="U12" s="16"/>
      <c r="V12" s="16">
        <v>0.29300710366397598</v>
      </c>
      <c r="W12" s="16">
        <v>0.25839615959183698</v>
      </c>
      <c r="X12" s="16">
        <v>0.29028484676202498</v>
      </c>
      <c r="Y12" s="16">
        <v>0.29428598779986898</v>
      </c>
      <c r="Z12" s="16"/>
      <c r="AA12" s="16">
        <v>0.28943519939696899</v>
      </c>
      <c r="AB12" s="16">
        <v>0.251970333785766</v>
      </c>
      <c r="AC12" s="16">
        <v>0.39739739743753899</v>
      </c>
      <c r="AD12" s="16">
        <v>0.20579216274310699</v>
      </c>
      <c r="AE12" s="16">
        <v>0.29336666677967699</v>
      </c>
      <c r="AF12" s="16">
        <v>0.36344364991007</v>
      </c>
      <c r="AG12" s="16"/>
      <c r="AH12" s="16">
        <v>0.27906358967894401</v>
      </c>
      <c r="AI12" s="16">
        <v>0.32136913826025598</v>
      </c>
      <c r="AJ12" s="16"/>
      <c r="AK12" s="16">
        <v>0.26813138165973099</v>
      </c>
      <c r="AL12" s="16">
        <v>0.30239006985912797</v>
      </c>
      <c r="AM12" s="16"/>
      <c r="AN12" s="16">
        <v>0.27179055773814698</v>
      </c>
      <c r="AO12" s="16">
        <v>0.31271019144388201</v>
      </c>
      <c r="AP12" s="16"/>
      <c r="AQ12" s="16">
        <v>0.30525706082824999</v>
      </c>
      <c r="AR12" s="16">
        <v>0.238002613294479</v>
      </c>
      <c r="AS12" s="16">
        <v>0.31676651641826797</v>
      </c>
      <c r="AT12" s="16"/>
      <c r="AU12" s="16">
        <v>0.297337200626553</v>
      </c>
      <c r="AV12" s="16">
        <v>0.25098436912925098</v>
      </c>
      <c r="AW12" s="16"/>
      <c r="AX12" s="16">
        <v>0.28895233217655197</v>
      </c>
      <c r="AY12" s="16">
        <v>0.23821047534209999</v>
      </c>
      <c r="AZ12" s="16"/>
      <c r="BA12" s="16">
        <v>0.319698946525588</v>
      </c>
      <c r="BB12" s="16">
        <v>0.56904834501153501</v>
      </c>
      <c r="BC12" s="16"/>
      <c r="BD12" s="16">
        <v>0.26590019777302298</v>
      </c>
      <c r="BE12" s="16">
        <v>0.31653517239117801</v>
      </c>
    </row>
    <row r="13" spans="2:57" x14ac:dyDescent="0.35">
      <c r="B13" s="19" t="s">
        <v>849</v>
      </c>
      <c r="C13" s="16">
        <v>0.14552616159005199</v>
      </c>
      <c r="D13" s="16">
        <v>0.16248027641767801</v>
      </c>
      <c r="E13" s="16">
        <v>0.125108250759558</v>
      </c>
      <c r="F13" s="16"/>
      <c r="G13" s="16">
        <v>0.25076215208971903</v>
      </c>
      <c r="H13" s="16">
        <v>0.13255189937551501</v>
      </c>
      <c r="I13" s="16">
        <v>0.153432780834693</v>
      </c>
      <c r="J13" s="16">
        <v>0.12137577435104401</v>
      </c>
      <c r="K13" s="16">
        <v>9.5259063338206607E-2</v>
      </c>
      <c r="L13" s="16">
        <v>0.14743591117754601</v>
      </c>
      <c r="M13" s="16"/>
      <c r="N13" s="16">
        <v>0.100658478588669</v>
      </c>
      <c r="O13" s="16">
        <v>0.20864708332269399</v>
      </c>
      <c r="P13" s="16">
        <v>0.14229863936828999</v>
      </c>
      <c r="Q13" s="16">
        <v>0.13075114756700501</v>
      </c>
      <c r="R13" s="16"/>
      <c r="S13" s="16">
        <v>0.167880500633142</v>
      </c>
      <c r="T13" s="16">
        <v>0.109222067106356</v>
      </c>
      <c r="U13" s="16"/>
      <c r="V13" s="16">
        <v>0.17307142404086001</v>
      </c>
      <c r="W13" s="16">
        <v>0.133595403758904</v>
      </c>
      <c r="X13" s="16">
        <v>0.154403203000121</v>
      </c>
      <c r="Y13" s="16">
        <v>4.35847244674974E-2</v>
      </c>
      <c r="Z13" s="16"/>
      <c r="AA13" s="16">
        <v>0.14167707559329401</v>
      </c>
      <c r="AB13" s="16">
        <v>0.204977927300037</v>
      </c>
      <c r="AC13" s="16">
        <v>0.115601414972336</v>
      </c>
      <c r="AD13" s="16">
        <v>0.1203763786353</v>
      </c>
      <c r="AE13" s="16">
        <v>0.14378435602778</v>
      </c>
      <c r="AF13" s="16">
        <v>0.19670234419896701</v>
      </c>
      <c r="AG13" s="16"/>
      <c r="AH13" s="16">
        <v>0.131848143942116</v>
      </c>
      <c r="AI13" s="16">
        <v>0.17444258574223301</v>
      </c>
      <c r="AJ13" s="16"/>
      <c r="AK13" s="16">
        <v>0.14096280218039101</v>
      </c>
      <c r="AL13" s="16">
        <v>0.153238106808856</v>
      </c>
      <c r="AM13" s="16"/>
      <c r="AN13" s="16">
        <v>0.12692093420591399</v>
      </c>
      <c r="AO13" s="16">
        <v>0.15051017530251301</v>
      </c>
      <c r="AP13" s="16"/>
      <c r="AQ13" s="16">
        <v>0.110010521862013</v>
      </c>
      <c r="AR13" s="16">
        <v>0.167220153821454</v>
      </c>
      <c r="AS13" s="16">
        <v>0.16157239274340399</v>
      </c>
      <c r="AT13" s="16"/>
      <c r="AU13" s="16">
        <v>0.147327625864137</v>
      </c>
      <c r="AV13" s="16">
        <v>0.13214616887685299</v>
      </c>
      <c r="AW13" s="16"/>
      <c r="AX13" s="16">
        <v>0.14106268805691899</v>
      </c>
      <c r="AY13" s="16">
        <v>0.143736834197944</v>
      </c>
      <c r="AZ13" s="16"/>
      <c r="BA13" s="16">
        <v>0.178786986248094</v>
      </c>
      <c r="BB13" s="16">
        <v>0.25367451173081301</v>
      </c>
      <c r="BC13" s="16"/>
      <c r="BD13" s="16">
        <v>0.16152343197114399</v>
      </c>
      <c r="BE13" s="16">
        <v>0.13818041359522601</v>
      </c>
    </row>
    <row r="14" spans="2:57" ht="43.5" customHeight="1" x14ac:dyDescent="0.35">
      <c r="B14" s="19" t="s">
        <v>850</v>
      </c>
      <c r="C14" s="16">
        <v>0.119011180781692</v>
      </c>
      <c r="D14" s="16">
        <v>0.11953213244734</v>
      </c>
      <c r="E14" s="16">
        <v>0.12041543466803201</v>
      </c>
      <c r="F14" s="16"/>
      <c r="G14" s="16">
        <v>0.186543218206287</v>
      </c>
      <c r="H14" s="16">
        <v>0.12989842591812201</v>
      </c>
      <c r="I14" s="16">
        <v>0.15681559295927899</v>
      </c>
      <c r="J14" s="16">
        <v>9.8146012320903198E-2</v>
      </c>
      <c r="K14" s="16">
        <v>6.5433427632429694E-2</v>
      </c>
      <c r="L14" s="16">
        <v>9.3159183746674007E-2</v>
      </c>
      <c r="M14" s="16"/>
      <c r="N14" s="16">
        <v>8.2271556344853503E-2</v>
      </c>
      <c r="O14" s="16">
        <v>0.101347432680018</v>
      </c>
      <c r="P14" s="16">
        <v>0.120120442491329</v>
      </c>
      <c r="Q14" s="16">
        <v>0.165336041159966</v>
      </c>
      <c r="R14" s="16"/>
      <c r="S14" s="16">
        <v>0.104575528859724</v>
      </c>
      <c r="T14" s="16">
        <v>0.142455097879786</v>
      </c>
      <c r="U14" s="16"/>
      <c r="V14" s="16">
        <v>9.3256674657072394E-2</v>
      </c>
      <c r="W14" s="16">
        <v>0.136859476802726</v>
      </c>
      <c r="X14" s="16">
        <v>0.116298304496296</v>
      </c>
      <c r="Y14" s="16">
        <v>0.118192468573434</v>
      </c>
      <c r="Z14" s="16"/>
      <c r="AA14" s="16">
        <v>0.12997611853145699</v>
      </c>
      <c r="AB14" s="16">
        <v>8.54032355628324E-2</v>
      </c>
      <c r="AC14" s="16">
        <v>5.82015772837053E-2</v>
      </c>
      <c r="AD14" s="16">
        <v>0.15013019090254701</v>
      </c>
      <c r="AE14" s="16">
        <v>0.136484238344381</v>
      </c>
      <c r="AF14" s="16">
        <v>8.8948448696802906E-2</v>
      </c>
      <c r="AG14" s="16"/>
      <c r="AH14" s="16">
        <v>0.117708560238366</v>
      </c>
      <c r="AI14" s="16">
        <v>0.12600772684809899</v>
      </c>
      <c r="AJ14" s="16"/>
      <c r="AK14" s="16">
        <v>0.104816261342646</v>
      </c>
      <c r="AL14" s="16">
        <v>0.14197630504692299</v>
      </c>
      <c r="AM14" s="16"/>
      <c r="AN14" s="16">
        <v>0.12850656756471901</v>
      </c>
      <c r="AO14" s="16">
        <v>0.110650900558947</v>
      </c>
      <c r="AP14" s="16"/>
      <c r="AQ14" s="16">
        <v>8.2895912483241393E-2</v>
      </c>
      <c r="AR14" s="16">
        <v>7.3804307485367496E-2</v>
      </c>
      <c r="AS14" s="16">
        <v>0.22549808407959299</v>
      </c>
      <c r="AT14" s="16"/>
      <c r="AU14" s="16">
        <v>0.13051291691860001</v>
      </c>
      <c r="AV14" s="16">
        <v>0.10878398202237299</v>
      </c>
      <c r="AW14" s="16"/>
      <c r="AX14" s="16">
        <v>0.12655677064750401</v>
      </c>
      <c r="AY14" s="16">
        <v>7.1380062055812599E-2</v>
      </c>
      <c r="AZ14" s="16"/>
      <c r="BA14" s="16">
        <v>0.159307838184476</v>
      </c>
      <c r="BB14" s="16">
        <v>0.132477437327952</v>
      </c>
      <c r="BC14" s="16"/>
      <c r="BD14" s="16">
        <v>0.11059732732984601</v>
      </c>
      <c r="BE14" s="16">
        <v>0.15553362823132</v>
      </c>
    </row>
    <row r="15" spans="2:57" x14ac:dyDescent="0.35">
      <c r="B15" s="19" t="s">
        <v>851</v>
      </c>
      <c r="C15" s="16">
        <v>9.23717378297155E-3</v>
      </c>
      <c r="D15" s="16">
        <v>1.4527592337795299E-2</v>
      </c>
      <c r="E15" s="16">
        <v>3.5408901400466402E-3</v>
      </c>
      <c r="F15" s="16"/>
      <c r="G15" s="16">
        <v>0</v>
      </c>
      <c r="H15" s="16">
        <v>2.9526560255223398E-2</v>
      </c>
      <c r="I15" s="16">
        <v>8.6326909334047408E-3</v>
      </c>
      <c r="J15" s="16">
        <v>1.34460460396546E-2</v>
      </c>
      <c r="K15" s="16">
        <v>0</v>
      </c>
      <c r="L15" s="16">
        <v>0</v>
      </c>
      <c r="M15" s="16"/>
      <c r="N15" s="16">
        <v>1.6666336810578299E-2</v>
      </c>
      <c r="O15" s="16">
        <v>1.6919688430860901E-2</v>
      </c>
      <c r="P15" s="16">
        <v>0</v>
      </c>
      <c r="Q15" s="16">
        <v>1.02792951553515E-2</v>
      </c>
      <c r="R15" s="16"/>
      <c r="S15" s="16">
        <v>9.1185662350995005E-3</v>
      </c>
      <c r="T15" s="16">
        <v>9.4297958782223208E-3</v>
      </c>
      <c r="U15" s="16"/>
      <c r="V15" s="16">
        <v>0</v>
      </c>
      <c r="W15" s="16">
        <v>1.44263622701622E-2</v>
      </c>
      <c r="X15" s="16">
        <v>4.3100597663503198E-3</v>
      </c>
      <c r="Y15" s="16">
        <v>4.9781536760107797E-2</v>
      </c>
      <c r="Z15" s="16"/>
      <c r="AA15" s="16">
        <v>0</v>
      </c>
      <c r="AB15" s="16">
        <v>0</v>
      </c>
      <c r="AC15" s="16">
        <v>0</v>
      </c>
      <c r="AD15" s="16">
        <v>6.8109714941793596E-3</v>
      </c>
      <c r="AE15" s="16">
        <v>3.3637401991802603E-2</v>
      </c>
      <c r="AF15" s="16">
        <v>8.3494661885900601E-2</v>
      </c>
      <c r="AG15" s="16"/>
      <c r="AH15" s="16">
        <v>8.1863464756533298E-3</v>
      </c>
      <c r="AI15" s="16">
        <v>4.8571573665307597E-3</v>
      </c>
      <c r="AJ15" s="16"/>
      <c r="AK15" s="16">
        <v>9.8692499853392703E-3</v>
      </c>
      <c r="AL15" s="16">
        <v>0</v>
      </c>
      <c r="AM15" s="16"/>
      <c r="AN15" s="16">
        <v>9.4235455031249794E-3</v>
      </c>
      <c r="AO15" s="16">
        <v>4.3262987094161397E-3</v>
      </c>
      <c r="AP15" s="16"/>
      <c r="AQ15" s="16">
        <v>6.9491464691184904E-3</v>
      </c>
      <c r="AR15" s="16">
        <v>8.6356303512376102E-3</v>
      </c>
      <c r="AS15" s="16">
        <v>1.35530170828684E-2</v>
      </c>
      <c r="AT15" s="16"/>
      <c r="AU15" s="16">
        <v>7.6126757184973703E-3</v>
      </c>
      <c r="AV15" s="16">
        <v>1.1254858952672E-2</v>
      </c>
      <c r="AW15" s="16"/>
      <c r="AX15" s="16">
        <v>6.3935266638265901E-3</v>
      </c>
      <c r="AY15" s="16">
        <v>0</v>
      </c>
      <c r="AZ15" s="16"/>
      <c r="BA15" s="16">
        <v>8.8465627304416001E-3</v>
      </c>
      <c r="BB15" s="16">
        <v>0</v>
      </c>
      <c r="BC15" s="16"/>
      <c r="BD15" s="16">
        <v>7.8302904766954905E-3</v>
      </c>
      <c r="BE15" s="16">
        <v>0</v>
      </c>
    </row>
    <row r="16" spans="2:57" x14ac:dyDescent="0.35">
      <c r="B16" s="19" t="s">
        <v>102</v>
      </c>
      <c r="C16" s="16">
        <v>4.8744638406506099E-2</v>
      </c>
      <c r="D16" s="16">
        <v>3.4888939875981503E-2</v>
      </c>
      <c r="E16" s="16">
        <v>6.4876951555954507E-2</v>
      </c>
      <c r="F16" s="16"/>
      <c r="G16" s="16">
        <v>6.5532355721637403E-2</v>
      </c>
      <c r="H16" s="16">
        <v>8.63167735768815E-2</v>
      </c>
      <c r="I16" s="16">
        <v>4.2896492409485898E-2</v>
      </c>
      <c r="J16" s="16">
        <v>2.0067628086325701E-2</v>
      </c>
      <c r="K16" s="16">
        <v>3.3060803359782703E-2</v>
      </c>
      <c r="L16" s="16">
        <v>3.8400729910590098E-2</v>
      </c>
      <c r="M16" s="16"/>
      <c r="N16" s="16">
        <v>4.6738798852328602E-2</v>
      </c>
      <c r="O16" s="16">
        <v>8.5861257618828103E-3</v>
      </c>
      <c r="P16" s="16">
        <v>2.8637246040252699E-2</v>
      </c>
      <c r="Q16" s="16">
        <v>0.119466911714386</v>
      </c>
      <c r="R16" s="16"/>
      <c r="S16" s="16">
        <v>3.6294569656652002E-2</v>
      </c>
      <c r="T16" s="16">
        <v>6.8963910886535598E-2</v>
      </c>
      <c r="U16" s="16"/>
      <c r="V16" s="16">
        <v>4.1802775005253097E-2</v>
      </c>
      <c r="W16" s="16">
        <v>6.0441094487369403E-2</v>
      </c>
      <c r="X16" s="16">
        <v>4.0818680002358998E-2</v>
      </c>
      <c r="Y16" s="16">
        <v>5.26762107915262E-2</v>
      </c>
      <c r="Z16" s="16"/>
      <c r="AA16" s="16">
        <v>5.0947316191322999E-2</v>
      </c>
      <c r="AB16" s="16">
        <v>8.9267516186153695E-2</v>
      </c>
      <c r="AC16" s="16">
        <v>0</v>
      </c>
      <c r="AD16" s="16">
        <v>5.86244101749651E-2</v>
      </c>
      <c r="AE16" s="16">
        <v>1.50556331078045E-2</v>
      </c>
      <c r="AF16" s="16">
        <v>5.7850843083866198E-2</v>
      </c>
      <c r="AG16" s="16"/>
      <c r="AH16" s="16">
        <v>2.4066404211250201E-2</v>
      </c>
      <c r="AI16" s="16">
        <v>6.2714806823886901E-2</v>
      </c>
      <c r="AJ16" s="16"/>
      <c r="AK16" s="16">
        <v>2.8234404782522701E-2</v>
      </c>
      <c r="AL16" s="16">
        <v>4.10375889263234E-2</v>
      </c>
      <c r="AM16" s="16"/>
      <c r="AN16" s="16">
        <v>2.0073583777707901E-2</v>
      </c>
      <c r="AO16" s="16">
        <v>8.5383744125280298E-2</v>
      </c>
      <c r="AP16" s="16"/>
      <c r="AQ16" s="16">
        <v>2.51354508166311E-2</v>
      </c>
      <c r="AR16" s="16">
        <v>5.1523785793140098E-2</v>
      </c>
      <c r="AS16" s="16">
        <v>4.5033364208361799E-2</v>
      </c>
      <c r="AT16" s="16"/>
      <c r="AU16" s="16">
        <v>4.4703783863564203E-2</v>
      </c>
      <c r="AV16" s="16">
        <v>5.4330596453197703E-2</v>
      </c>
      <c r="AW16" s="16"/>
      <c r="AX16" s="16">
        <v>5.1140762861949303E-2</v>
      </c>
      <c r="AY16" s="16">
        <v>3.5229292162635303E-2</v>
      </c>
      <c r="AZ16" s="16"/>
      <c r="BA16" s="16">
        <v>2.7479005787477799E-2</v>
      </c>
      <c r="BB16" s="16">
        <v>0</v>
      </c>
      <c r="BC16" s="16"/>
      <c r="BD16" s="16">
        <v>1.84976269140378E-2</v>
      </c>
      <c r="BE16" s="16">
        <v>5.2139361899000397E-2</v>
      </c>
    </row>
    <row r="17" spans="2:57" x14ac:dyDescent="0.35">
      <c r="B17" s="19" t="s">
        <v>103</v>
      </c>
      <c r="C17" s="20">
        <v>2.2571004372631601E-2</v>
      </c>
      <c r="D17" s="20">
        <v>1.70839853248251E-2</v>
      </c>
      <c r="E17" s="20">
        <v>2.9013960552207101E-2</v>
      </c>
      <c r="F17" s="20"/>
      <c r="G17" s="20">
        <v>2.4969989168209399E-2</v>
      </c>
      <c r="H17" s="20">
        <v>0</v>
      </c>
      <c r="I17" s="20">
        <v>1.8503052449905501E-2</v>
      </c>
      <c r="J17" s="20">
        <v>0</v>
      </c>
      <c r="K17" s="20">
        <v>5.0130028900834303E-2</v>
      </c>
      <c r="L17" s="20">
        <v>3.8680833035078202E-2</v>
      </c>
      <c r="M17" s="20"/>
      <c r="N17" s="20">
        <v>3.2265273531786799E-2</v>
      </c>
      <c r="O17" s="20">
        <v>4.4921204310365601E-2</v>
      </c>
      <c r="P17" s="20">
        <v>1.8435101710908699E-2</v>
      </c>
      <c r="Q17" s="20">
        <v>0</v>
      </c>
      <c r="R17" s="20"/>
      <c r="S17" s="20">
        <v>1.7297212806509501E-2</v>
      </c>
      <c r="T17" s="20">
        <v>3.1135794722046799E-2</v>
      </c>
      <c r="U17" s="20"/>
      <c r="V17" s="20">
        <v>5.2115262245482498E-2</v>
      </c>
      <c r="W17" s="20">
        <v>2.16070040901328E-2</v>
      </c>
      <c r="X17" s="20">
        <v>9.7270198020502508E-3</v>
      </c>
      <c r="Y17" s="20">
        <v>0</v>
      </c>
      <c r="Z17" s="20"/>
      <c r="AA17" s="20">
        <v>1.87681926708506E-2</v>
      </c>
      <c r="AB17" s="20">
        <v>0</v>
      </c>
      <c r="AC17" s="20">
        <v>6.5684324730912402E-2</v>
      </c>
      <c r="AD17" s="20">
        <v>2.11136098484455E-2</v>
      </c>
      <c r="AE17" s="20">
        <v>3.0977151228506E-2</v>
      </c>
      <c r="AF17" s="20">
        <v>0</v>
      </c>
      <c r="AG17" s="20"/>
      <c r="AH17" s="20">
        <v>3.3354396014081002E-2</v>
      </c>
      <c r="AI17" s="20">
        <v>0</v>
      </c>
      <c r="AJ17" s="20"/>
      <c r="AK17" s="20">
        <v>3.1226932755189899E-2</v>
      </c>
      <c r="AL17" s="20">
        <v>1.27624376519785E-2</v>
      </c>
      <c r="AM17" s="20"/>
      <c r="AN17" s="20">
        <v>3.8395231560591603E-2</v>
      </c>
      <c r="AO17" s="20">
        <v>0</v>
      </c>
      <c r="AP17" s="20"/>
      <c r="AQ17" s="20">
        <v>3.14577452320823E-2</v>
      </c>
      <c r="AR17" s="20">
        <v>3.13116404370875E-2</v>
      </c>
      <c r="AS17" s="20">
        <v>0</v>
      </c>
      <c r="AT17" s="20"/>
      <c r="AU17" s="20">
        <v>1.09417952553762E-2</v>
      </c>
      <c r="AV17" s="20">
        <v>2.8619842972263498E-2</v>
      </c>
      <c r="AW17" s="20"/>
      <c r="AX17" s="20">
        <v>2.33175739054572E-2</v>
      </c>
      <c r="AY17" s="20">
        <v>1.9445392516888E-2</v>
      </c>
      <c r="AZ17" s="20"/>
      <c r="BA17" s="20">
        <v>7.2842190920555296E-3</v>
      </c>
      <c r="BB17" s="20">
        <v>0</v>
      </c>
      <c r="BC17" s="20"/>
      <c r="BD17" s="20">
        <v>1.84655990859179E-2</v>
      </c>
      <c r="BE17" s="20">
        <v>2.35926961440402E-2</v>
      </c>
    </row>
    <row r="18" spans="2:57" x14ac:dyDescent="0.35">
      <c r="B18" s="21" t="s">
        <v>591</v>
      </c>
    </row>
    <row r="19" spans="2:57" x14ac:dyDescent="0.35">
      <c r="B19" t="s">
        <v>874</v>
      </c>
    </row>
    <row r="20" spans="2:57" x14ac:dyDescent="0.35">
      <c r="B20" t="s">
        <v>526</v>
      </c>
    </row>
    <row r="22" spans="2:57" x14ac:dyDescent="0.35">
      <c r="B22"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3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1-000000000000}">
  <dimension ref="B2:BE37"/>
  <sheetViews>
    <sheetView showGridLines="0" topLeftCell="A19"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852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853</v>
      </c>
      <c r="C9" s="16">
        <v>0.21560482036079801</v>
      </c>
      <c r="D9" s="16">
        <v>0.25992678303808198</v>
      </c>
      <c r="E9" s="16">
        <v>0.17569212896063499</v>
      </c>
      <c r="F9" s="16"/>
      <c r="G9" s="16">
        <v>0.32876859175455497</v>
      </c>
      <c r="H9" s="16">
        <v>0.28396342618878201</v>
      </c>
      <c r="I9" s="16">
        <v>0.233955742222792</v>
      </c>
      <c r="J9" s="16">
        <v>0.18075316198642499</v>
      </c>
      <c r="K9" s="16">
        <v>0.15721776739937901</v>
      </c>
      <c r="L9" s="16">
        <v>0.150615493391871</v>
      </c>
      <c r="M9" s="16"/>
      <c r="N9" s="16">
        <v>0.20177275337942699</v>
      </c>
      <c r="O9" s="16">
        <v>0.23542924447745101</v>
      </c>
      <c r="P9" s="16">
        <v>0.20262332127562399</v>
      </c>
      <c r="Q9" s="16">
        <v>0.229057377611871</v>
      </c>
      <c r="R9" s="16"/>
      <c r="S9" s="16">
        <v>0.18099706217793901</v>
      </c>
      <c r="T9" s="16">
        <v>0.26555461480074599</v>
      </c>
      <c r="U9" s="16"/>
      <c r="V9" s="16">
        <v>0.21102169989707401</v>
      </c>
      <c r="W9" s="16">
        <v>0.20119658994195699</v>
      </c>
      <c r="X9" s="16">
        <v>0.23367933730763901</v>
      </c>
      <c r="Y9" s="16">
        <v>0.242405790547956</v>
      </c>
      <c r="Z9" s="16"/>
      <c r="AA9" s="16">
        <v>0.197907896913425</v>
      </c>
      <c r="AB9" s="16">
        <v>0.18824879188615301</v>
      </c>
      <c r="AC9" s="16">
        <v>0.20212873065193901</v>
      </c>
      <c r="AD9" s="16">
        <v>0.25900083664352402</v>
      </c>
      <c r="AE9" s="16">
        <v>0.27726128819861601</v>
      </c>
      <c r="AF9" s="16">
        <v>0.16075265506654801</v>
      </c>
      <c r="AG9" s="16"/>
      <c r="AH9" s="16">
        <v>0.249088985466695</v>
      </c>
      <c r="AI9" s="16">
        <v>0.191455252740696</v>
      </c>
      <c r="AJ9" s="16"/>
      <c r="AK9" s="16">
        <v>0.28481172380543102</v>
      </c>
      <c r="AL9" s="16">
        <v>0.18529380447034</v>
      </c>
      <c r="AM9" s="16"/>
      <c r="AN9" s="16">
        <v>0.27963644324440701</v>
      </c>
      <c r="AO9" s="16">
        <v>0.211523123059419</v>
      </c>
      <c r="AP9" s="16"/>
      <c r="AQ9" s="16">
        <v>0.25575626113252597</v>
      </c>
      <c r="AR9" s="16">
        <v>0.18571430466255201</v>
      </c>
      <c r="AS9" s="16">
        <v>0.252293706755293</v>
      </c>
      <c r="AT9" s="16"/>
      <c r="AU9" s="16">
        <v>0.20252681250413701</v>
      </c>
      <c r="AV9" s="16">
        <v>0.23476874104529799</v>
      </c>
      <c r="AW9" s="16"/>
      <c r="AX9" s="16">
        <v>0.23634773654715899</v>
      </c>
      <c r="AY9" s="16">
        <v>0.12582988870741699</v>
      </c>
      <c r="AZ9" s="16"/>
      <c r="BA9" s="16">
        <v>0.27677430232719602</v>
      </c>
      <c r="BB9" s="16">
        <v>0.294450589884167</v>
      </c>
      <c r="BC9" s="16"/>
      <c r="BD9" s="16">
        <v>0.283922028092713</v>
      </c>
      <c r="BE9" s="16">
        <v>0.19564329415003401</v>
      </c>
    </row>
    <row r="10" spans="2:57" x14ac:dyDescent="0.35">
      <c r="B10" s="19" t="s">
        <v>854</v>
      </c>
      <c r="C10" s="16">
        <v>0.21012604714598801</v>
      </c>
      <c r="D10" s="16">
        <v>0.26150432438410598</v>
      </c>
      <c r="E10" s="16">
        <v>0.16188667460094799</v>
      </c>
      <c r="F10" s="16"/>
      <c r="G10" s="16">
        <v>0.21040222513868401</v>
      </c>
      <c r="H10" s="16">
        <v>0.24746165751910101</v>
      </c>
      <c r="I10" s="16">
        <v>0.26390510355403701</v>
      </c>
      <c r="J10" s="16">
        <v>0.19104102719058999</v>
      </c>
      <c r="K10" s="16">
        <v>0.20394635807742401</v>
      </c>
      <c r="L10" s="16">
        <v>0.15608428517546499</v>
      </c>
      <c r="M10" s="16"/>
      <c r="N10" s="16">
        <v>0.25958819069322497</v>
      </c>
      <c r="O10" s="16">
        <v>0.21789646239048199</v>
      </c>
      <c r="P10" s="16">
        <v>0.189342476465968</v>
      </c>
      <c r="Q10" s="16">
        <v>0.20144985014296499</v>
      </c>
      <c r="R10" s="16"/>
      <c r="S10" s="16">
        <v>0.20167867782679999</v>
      </c>
      <c r="T10" s="16">
        <v>0.22497818470053799</v>
      </c>
      <c r="U10" s="16"/>
      <c r="V10" s="16">
        <v>0.194985399601799</v>
      </c>
      <c r="W10" s="16">
        <v>0.20727926099347599</v>
      </c>
      <c r="X10" s="16">
        <v>0.22084500439695801</v>
      </c>
      <c r="Y10" s="16">
        <v>0.24897533906157801</v>
      </c>
      <c r="Z10" s="16"/>
      <c r="AA10" s="16">
        <v>0.18111356433426001</v>
      </c>
      <c r="AB10" s="16">
        <v>0.210436896117348</v>
      </c>
      <c r="AC10" s="16">
        <v>0.26304163638315398</v>
      </c>
      <c r="AD10" s="16">
        <v>0.243491331042818</v>
      </c>
      <c r="AE10" s="16">
        <v>0.22392733211827201</v>
      </c>
      <c r="AF10" s="16">
        <v>0.13520816896590199</v>
      </c>
      <c r="AG10" s="16"/>
      <c r="AH10" s="16">
        <v>0.23737008110187</v>
      </c>
      <c r="AI10" s="16">
        <v>0.18525711975735901</v>
      </c>
      <c r="AJ10" s="16"/>
      <c r="AK10" s="16">
        <v>0.24471409843513101</v>
      </c>
      <c r="AL10" s="16">
        <v>0.170566655753531</v>
      </c>
      <c r="AM10" s="16"/>
      <c r="AN10" s="16">
        <v>0.258465416250235</v>
      </c>
      <c r="AO10" s="16">
        <v>0.21145210800102299</v>
      </c>
      <c r="AP10" s="16"/>
      <c r="AQ10" s="16">
        <v>0.24229060250616599</v>
      </c>
      <c r="AR10" s="16">
        <v>0.20141758792950001</v>
      </c>
      <c r="AS10" s="16">
        <v>0.219607860148756</v>
      </c>
      <c r="AT10" s="16"/>
      <c r="AU10" s="16">
        <v>0.22177955382662201</v>
      </c>
      <c r="AV10" s="16">
        <v>0.20008024336844299</v>
      </c>
      <c r="AW10" s="16"/>
      <c r="AX10" s="16">
        <v>0.229770286329154</v>
      </c>
      <c r="AY10" s="16">
        <v>0.13862370035485</v>
      </c>
      <c r="AZ10" s="16"/>
      <c r="BA10" s="16">
        <v>0.29472993193607899</v>
      </c>
      <c r="BB10" s="16">
        <v>0.24338011392300399</v>
      </c>
      <c r="BC10" s="16"/>
      <c r="BD10" s="16">
        <v>0.283995383854102</v>
      </c>
      <c r="BE10" s="16">
        <v>0.19121312264311299</v>
      </c>
    </row>
    <row r="11" spans="2:57" x14ac:dyDescent="0.35">
      <c r="B11" s="19" t="s">
        <v>855</v>
      </c>
      <c r="C11" s="16">
        <v>0.20532271649221401</v>
      </c>
      <c r="D11" s="16">
        <v>0.23760181890773899</v>
      </c>
      <c r="E11" s="16">
        <v>0.175136243380526</v>
      </c>
      <c r="F11" s="16"/>
      <c r="G11" s="16">
        <v>0.253823658279478</v>
      </c>
      <c r="H11" s="16">
        <v>0.27909327888221502</v>
      </c>
      <c r="I11" s="16">
        <v>0.24999384715058201</v>
      </c>
      <c r="J11" s="16">
        <v>0.211206643516517</v>
      </c>
      <c r="K11" s="16">
        <v>0.146758409113634</v>
      </c>
      <c r="L11" s="16">
        <v>0.122123744264045</v>
      </c>
      <c r="M11" s="16"/>
      <c r="N11" s="16">
        <v>0.201729172536636</v>
      </c>
      <c r="O11" s="16">
        <v>0.20335078165763301</v>
      </c>
      <c r="P11" s="16">
        <v>0.19078330004444599</v>
      </c>
      <c r="Q11" s="16">
        <v>0.23295913350813699</v>
      </c>
      <c r="R11" s="16"/>
      <c r="S11" s="16">
        <v>0.17139027201934501</v>
      </c>
      <c r="T11" s="16">
        <v>0.25860610444988802</v>
      </c>
      <c r="U11" s="16"/>
      <c r="V11" s="16">
        <v>0.18038109031983099</v>
      </c>
      <c r="W11" s="16">
        <v>0.20970646933630899</v>
      </c>
      <c r="X11" s="16">
        <v>0.20906218807103599</v>
      </c>
      <c r="Y11" s="16">
        <v>0.286708488120752</v>
      </c>
      <c r="Z11" s="16"/>
      <c r="AA11" s="16">
        <v>0.187042989957905</v>
      </c>
      <c r="AB11" s="16">
        <v>0.17526332205425901</v>
      </c>
      <c r="AC11" s="16">
        <v>0.24443546700042801</v>
      </c>
      <c r="AD11" s="16">
        <v>0.228935454463319</v>
      </c>
      <c r="AE11" s="16">
        <v>0.24773726382861599</v>
      </c>
      <c r="AF11" s="16">
        <v>0.199389108412865</v>
      </c>
      <c r="AG11" s="16"/>
      <c r="AH11" s="16">
        <v>0.25120419896798202</v>
      </c>
      <c r="AI11" s="16">
        <v>0.16638890199476</v>
      </c>
      <c r="AJ11" s="16"/>
      <c r="AK11" s="16">
        <v>0.270079629495933</v>
      </c>
      <c r="AL11" s="16">
        <v>0.15544697315934</v>
      </c>
      <c r="AM11" s="16"/>
      <c r="AN11" s="16">
        <v>0.275208634329632</v>
      </c>
      <c r="AO11" s="16">
        <v>0.190069526479902</v>
      </c>
      <c r="AP11" s="16"/>
      <c r="AQ11" s="16">
        <v>0.244286912103436</v>
      </c>
      <c r="AR11" s="16">
        <v>0.200552661625957</v>
      </c>
      <c r="AS11" s="16">
        <v>0.19681101165369</v>
      </c>
      <c r="AT11" s="16"/>
      <c r="AU11" s="16">
        <v>0.22434155907011899</v>
      </c>
      <c r="AV11" s="16">
        <v>0.18652247647706799</v>
      </c>
      <c r="AW11" s="16"/>
      <c r="AX11" s="16">
        <v>0.22695992116094199</v>
      </c>
      <c r="AY11" s="16">
        <v>0.11305661649354699</v>
      </c>
      <c r="AZ11" s="16"/>
      <c r="BA11" s="16">
        <v>0.28858478110209002</v>
      </c>
      <c r="BB11" s="16">
        <v>0.33047348868291498</v>
      </c>
      <c r="BC11" s="16"/>
      <c r="BD11" s="16">
        <v>0.28800165528969401</v>
      </c>
      <c r="BE11" s="16">
        <v>0.178385760012927</v>
      </c>
    </row>
    <row r="12" spans="2:57" x14ac:dyDescent="0.35">
      <c r="B12" s="19" t="s">
        <v>856</v>
      </c>
      <c r="C12" s="16">
        <v>0.152648440564224</v>
      </c>
      <c r="D12" s="16">
        <v>0.18548307390021801</v>
      </c>
      <c r="E12" s="16">
        <v>0.123011717651657</v>
      </c>
      <c r="F12" s="16"/>
      <c r="G12" s="16">
        <v>7.5328280526756594E-2</v>
      </c>
      <c r="H12" s="16">
        <v>0.14254328587926199</v>
      </c>
      <c r="I12" s="16">
        <v>0.219780886993518</v>
      </c>
      <c r="J12" s="16">
        <v>0.13722699710574299</v>
      </c>
      <c r="K12" s="16">
        <v>0.14562031147471299</v>
      </c>
      <c r="L12" s="16">
        <v>0.17110279019640501</v>
      </c>
      <c r="M12" s="16"/>
      <c r="N12" s="16">
        <v>0.14738279873658799</v>
      </c>
      <c r="O12" s="16">
        <v>0.153595907865442</v>
      </c>
      <c r="P12" s="16">
        <v>0.14499578335640401</v>
      </c>
      <c r="Q12" s="16">
        <v>0.167872663636214</v>
      </c>
      <c r="R12" s="16"/>
      <c r="S12" s="16">
        <v>0.14580844694844</v>
      </c>
      <c r="T12" s="16">
        <v>0.164499846853466</v>
      </c>
      <c r="U12" s="16"/>
      <c r="V12" s="16">
        <v>0.124742329974855</v>
      </c>
      <c r="W12" s="16">
        <v>0.140201648193581</v>
      </c>
      <c r="X12" s="16">
        <v>0.19394863031142701</v>
      </c>
      <c r="Y12" s="16">
        <v>0.138101397003105</v>
      </c>
      <c r="Z12" s="16"/>
      <c r="AA12" s="16">
        <v>0.113395895460431</v>
      </c>
      <c r="AB12" s="16">
        <v>0.15277126848422101</v>
      </c>
      <c r="AC12" s="16">
        <v>0.16089277720369999</v>
      </c>
      <c r="AD12" s="16">
        <v>0.195977678008947</v>
      </c>
      <c r="AE12" s="16">
        <v>0.25492136926284398</v>
      </c>
      <c r="AF12" s="16">
        <v>2.24938109762685E-2</v>
      </c>
      <c r="AG12" s="16"/>
      <c r="AH12" s="16">
        <v>0.180634425119408</v>
      </c>
      <c r="AI12" s="16">
        <v>0.14069749154502401</v>
      </c>
      <c r="AJ12" s="16"/>
      <c r="AK12" s="16">
        <v>0.19210806151502999</v>
      </c>
      <c r="AL12" s="16">
        <v>0.14119919178965401</v>
      </c>
      <c r="AM12" s="16"/>
      <c r="AN12" s="16">
        <v>0.21402735599202299</v>
      </c>
      <c r="AO12" s="16">
        <v>0.144743705588916</v>
      </c>
      <c r="AP12" s="16"/>
      <c r="AQ12" s="16">
        <v>0.16018668418756299</v>
      </c>
      <c r="AR12" s="16">
        <v>0.14324086072643299</v>
      </c>
      <c r="AS12" s="16">
        <v>0.180545509907794</v>
      </c>
      <c r="AT12" s="16"/>
      <c r="AU12" s="16">
        <v>0.173427534167689</v>
      </c>
      <c r="AV12" s="16">
        <v>0.13085535709526999</v>
      </c>
      <c r="AW12" s="16"/>
      <c r="AX12" s="16">
        <v>0.17017726966886301</v>
      </c>
      <c r="AY12" s="16">
        <v>9.2280872335396905E-2</v>
      </c>
      <c r="AZ12" s="16"/>
      <c r="BA12" s="16">
        <v>0.21049070465774999</v>
      </c>
      <c r="BB12" s="16">
        <v>0.17395360722692599</v>
      </c>
      <c r="BC12" s="16"/>
      <c r="BD12" s="16">
        <v>0.207506590393502</v>
      </c>
      <c r="BE12" s="16">
        <v>0.15461195152930701</v>
      </c>
    </row>
    <row r="13" spans="2:57" x14ac:dyDescent="0.35">
      <c r="B13" s="19" t="s">
        <v>857</v>
      </c>
      <c r="C13" s="16">
        <v>0.11861142097861101</v>
      </c>
      <c r="D13" s="16">
        <v>0.13698996005217801</v>
      </c>
      <c r="E13" s="16">
        <v>0.102344271531832</v>
      </c>
      <c r="F13" s="16"/>
      <c r="G13" s="16">
        <v>0.108598519964919</v>
      </c>
      <c r="H13" s="16">
        <v>0.10941325475359399</v>
      </c>
      <c r="I13" s="16">
        <v>0.165611914631389</v>
      </c>
      <c r="J13" s="16">
        <v>0.123596975512825</v>
      </c>
      <c r="K13" s="16">
        <v>0.10772048145584399</v>
      </c>
      <c r="L13" s="16">
        <v>0.100580022840315</v>
      </c>
      <c r="M13" s="16"/>
      <c r="N13" s="16">
        <v>0.11986150254266099</v>
      </c>
      <c r="O13" s="16">
        <v>0.15423244483947199</v>
      </c>
      <c r="P13" s="16">
        <v>0.103474917039045</v>
      </c>
      <c r="Q13" s="16">
        <v>0.11100385042086899</v>
      </c>
      <c r="R13" s="16"/>
      <c r="S13" s="16">
        <v>0.11212243974217</v>
      </c>
      <c r="T13" s="16">
        <v>0.12959305151049</v>
      </c>
      <c r="U13" s="16"/>
      <c r="V13" s="16">
        <v>0.11728034039400601</v>
      </c>
      <c r="W13" s="16">
        <v>0.10732036645010599</v>
      </c>
      <c r="X13" s="16">
        <v>0.1336581384487</v>
      </c>
      <c r="Y13" s="16">
        <v>0.120382264220826</v>
      </c>
      <c r="Z13" s="16"/>
      <c r="AA13" s="16">
        <v>9.3193229349508203E-2</v>
      </c>
      <c r="AB13" s="16">
        <v>0.12955393749023</v>
      </c>
      <c r="AC13" s="16">
        <v>0.110186718460016</v>
      </c>
      <c r="AD13" s="16">
        <v>0.125240085176934</v>
      </c>
      <c r="AE13" s="16">
        <v>0.195307284388791</v>
      </c>
      <c r="AF13" s="16">
        <v>0.132750549946654</v>
      </c>
      <c r="AG13" s="16"/>
      <c r="AH13" s="16">
        <v>0.148156416997093</v>
      </c>
      <c r="AI13" s="16">
        <v>8.9916531729255705E-2</v>
      </c>
      <c r="AJ13" s="16"/>
      <c r="AK13" s="16">
        <v>0.16506523197555101</v>
      </c>
      <c r="AL13" s="16">
        <v>9.2568037973104395E-2</v>
      </c>
      <c r="AM13" s="16"/>
      <c r="AN13" s="16">
        <v>0.16800286688014501</v>
      </c>
      <c r="AO13" s="16">
        <v>9.9119145120999605E-2</v>
      </c>
      <c r="AP13" s="16"/>
      <c r="AQ13" s="16">
        <v>0.11995046785401001</v>
      </c>
      <c r="AR13" s="16">
        <v>0.111914719192513</v>
      </c>
      <c r="AS13" s="16">
        <v>0.14195150808843701</v>
      </c>
      <c r="AT13" s="16"/>
      <c r="AU13" s="16">
        <v>0.12658564611265</v>
      </c>
      <c r="AV13" s="16">
        <v>0.106248979568544</v>
      </c>
      <c r="AW13" s="16"/>
      <c r="AX13" s="16">
        <v>0.128886964197547</v>
      </c>
      <c r="AY13" s="16">
        <v>9.5298898985678795E-2</v>
      </c>
      <c r="AZ13" s="16"/>
      <c r="BA13" s="16">
        <v>0.16585473241819701</v>
      </c>
      <c r="BB13" s="16">
        <v>0.20494301294620801</v>
      </c>
      <c r="BC13" s="16"/>
      <c r="BD13" s="16">
        <v>0.154887630896753</v>
      </c>
      <c r="BE13" s="16">
        <v>0.136841956741695</v>
      </c>
    </row>
    <row r="14" spans="2:57" x14ac:dyDescent="0.35">
      <c r="B14" s="19" t="s">
        <v>858</v>
      </c>
      <c r="C14" s="16">
        <v>0.11836569280319199</v>
      </c>
      <c r="D14" s="16">
        <v>0.16337373469552999</v>
      </c>
      <c r="E14" s="16">
        <v>7.6860557447815905E-2</v>
      </c>
      <c r="F14" s="16"/>
      <c r="G14" s="16">
        <v>0.145864339305565</v>
      </c>
      <c r="H14" s="16">
        <v>0.14317526673387301</v>
      </c>
      <c r="I14" s="16">
        <v>0.20398223602950799</v>
      </c>
      <c r="J14" s="16">
        <v>5.92629406827559E-2</v>
      </c>
      <c r="K14" s="16">
        <v>5.4980697915197302E-2</v>
      </c>
      <c r="L14" s="16">
        <v>0.10986490226805</v>
      </c>
      <c r="M14" s="16"/>
      <c r="N14" s="16">
        <v>0.139683343263131</v>
      </c>
      <c r="O14" s="16">
        <v>8.8889555248514995E-2</v>
      </c>
      <c r="P14" s="16">
        <v>9.9933325423098296E-2</v>
      </c>
      <c r="Q14" s="16">
        <v>0.15843962988824201</v>
      </c>
      <c r="R14" s="16"/>
      <c r="S14" s="16">
        <v>0.13499357095026199</v>
      </c>
      <c r="T14" s="16">
        <v>9.4441370863895896E-2</v>
      </c>
      <c r="U14" s="16"/>
      <c r="V14" s="16">
        <v>8.9041314386683501E-2</v>
      </c>
      <c r="W14" s="16">
        <v>0.11957131090852301</v>
      </c>
      <c r="X14" s="16">
        <v>0.134360093667338</v>
      </c>
      <c r="Y14" s="16">
        <v>0.16830191694097499</v>
      </c>
      <c r="Z14" s="16"/>
      <c r="AA14" s="16">
        <v>9.6534481006525605E-2</v>
      </c>
      <c r="AB14" s="16">
        <v>0.10515867067135</v>
      </c>
      <c r="AC14" s="16">
        <v>9.3851225418347201E-2</v>
      </c>
      <c r="AD14" s="16">
        <v>0.14460899072786501</v>
      </c>
      <c r="AE14" s="16">
        <v>0.19543623255600101</v>
      </c>
      <c r="AF14" s="16">
        <v>0.142279929633605</v>
      </c>
      <c r="AG14" s="16"/>
      <c r="AH14" s="16">
        <v>6.9125105744325302E-2</v>
      </c>
      <c r="AI14" s="16">
        <v>0.20830784685180101</v>
      </c>
      <c r="AJ14" s="16"/>
      <c r="AK14" s="16">
        <v>7.7059872005316402E-2</v>
      </c>
      <c r="AL14" s="16">
        <v>0.207094065770349</v>
      </c>
      <c r="AM14" s="16"/>
      <c r="AN14" s="16">
        <v>5.9447341570414397E-2</v>
      </c>
      <c r="AO14" s="16">
        <v>0.23400307792483299</v>
      </c>
      <c r="AP14" s="16"/>
      <c r="AQ14" s="16">
        <v>4.2432856566128101E-2</v>
      </c>
      <c r="AR14" s="16">
        <v>7.7549453107677802E-2</v>
      </c>
      <c r="AS14" s="16">
        <v>0.24831854852770699</v>
      </c>
      <c r="AT14" s="16"/>
      <c r="AU14" s="16">
        <v>0.117863268776994</v>
      </c>
      <c r="AV14" s="16">
        <v>0.115977676050403</v>
      </c>
      <c r="AW14" s="16"/>
      <c r="AX14" s="16">
        <v>0.12963943382431001</v>
      </c>
      <c r="AY14" s="16">
        <v>8.3923531546901201E-2</v>
      </c>
      <c r="AZ14" s="16"/>
      <c r="BA14" s="16">
        <v>0.17598386089206799</v>
      </c>
      <c r="BB14" s="16">
        <v>0.191272776299241</v>
      </c>
      <c r="BC14" s="16"/>
      <c r="BD14" s="16">
        <v>0.16666434870390601</v>
      </c>
      <c r="BE14" s="16">
        <v>0.10345892320969</v>
      </c>
    </row>
    <row r="15" spans="2:57" x14ac:dyDescent="0.35">
      <c r="B15" s="19" t="s">
        <v>859</v>
      </c>
      <c r="C15" s="16">
        <v>9.0800081274588801E-2</v>
      </c>
      <c r="D15" s="16">
        <v>0.12224911377308401</v>
      </c>
      <c r="E15" s="16">
        <v>6.1877101569288398E-2</v>
      </c>
      <c r="F15" s="16"/>
      <c r="G15" s="16">
        <v>0.19234409000765901</v>
      </c>
      <c r="H15" s="16">
        <v>9.5948258991236698E-2</v>
      </c>
      <c r="I15" s="16">
        <v>0.13646945652564901</v>
      </c>
      <c r="J15" s="16">
        <v>9.9368746988013207E-2</v>
      </c>
      <c r="K15" s="16">
        <v>4.1644983501737301E-2</v>
      </c>
      <c r="L15" s="16">
        <v>2.4628815695395899E-2</v>
      </c>
      <c r="M15" s="16"/>
      <c r="N15" s="16">
        <v>7.2179507164879003E-2</v>
      </c>
      <c r="O15" s="16">
        <v>0.1113225898251</v>
      </c>
      <c r="P15" s="16">
        <v>8.7118817306989199E-2</v>
      </c>
      <c r="Q15" s="16">
        <v>9.2122273147346903E-2</v>
      </c>
      <c r="R15" s="16"/>
      <c r="S15" s="16">
        <v>7.2498014594554697E-2</v>
      </c>
      <c r="T15" s="16">
        <v>0.11934031813932</v>
      </c>
      <c r="U15" s="16"/>
      <c r="V15" s="16">
        <v>9.1741142151834404E-2</v>
      </c>
      <c r="W15" s="16">
        <v>7.5943359149058795E-2</v>
      </c>
      <c r="X15" s="16">
        <v>0.10347699656515</v>
      </c>
      <c r="Y15" s="16">
        <v>0.126541918592048</v>
      </c>
      <c r="Z15" s="16"/>
      <c r="AA15" s="16">
        <v>8.0988229132507403E-2</v>
      </c>
      <c r="AB15" s="16">
        <v>5.09196168244785E-2</v>
      </c>
      <c r="AC15" s="16">
        <v>5.25382736100957E-2</v>
      </c>
      <c r="AD15" s="16">
        <v>0.141145175661301</v>
      </c>
      <c r="AE15" s="16">
        <v>0.15859785214852801</v>
      </c>
      <c r="AF15" s="16">
        <v>2.20435804172106E-2</v>
      </c>
      <c r="AG15" s="16"/>
      <c r="AH15" s="16">
        <v>0.118204990204498</v>
      </c>
      <c r="AI15" s="16">
        <v>6.8679084890346298E-2</v>
      </c>
      <c r="AJ15" s="16"/>
      <c r="AK15" s="16">
        <v>0.120879877428009</v>
      </c>
      <c r="AL15" s="16">
        <v>7.2738369582706394E-2</v>
      </c>
      <c r="AM15" s="16"/>
      <c r="AN15" s="16">
        <v>0.122684427166301</v>
      </c>
      <c r="AO15" s="16">
        <v>8.9619856670533807E-2</v>
      </c>
      <c r="AP15" s="16"/>
      <c r="AQ15" s="16">
        <v>9.4711903656749599E-2</v>
      </c>
      <c r="AR15" s="16">
        <v>6.4103399087425905E-2</v>
      </c>
      <c r="AS15" s="16">
        <v>0.138960752094551</v>
      </c>
      <c r="AT15" s="16"/>
      <c r="AU15" s="16">
        <v>8.3975224930686501E-2</v>
      </c>
      <c r="AV15" s="16">
        <v>0.100421369925988</v>
      </c>
      <c r="AW15" s="16"/>
      <c r="AX15" s="16">
        <v>9.8848823435375405E-2</v>
      </c>
      <c r="AY15" s="16">
        <v>6.0856291217757701E-2</v>
      </c>
      <c r="AZ15" s="16"/>
      <c r="BA15" s="16">
        <v>0.157425102112141</v>
      </c>
      <c r="BB15" s="16">
        <v>0.13800915849638501</v>
      </c>
      <c r="BC15" s="16"/>
      <c r="BD15" s="16">
        <v>0.13320753986056</v>
      </c>
      <c r="BE15" s="16">
        <v>7.3941166472546296E-2</v>
      </c>
    </row>
    <row r="16" spans="2:57" x14ac:dyDescent="0.35">
      <c r="B16" s="19" t="s">
        <v>860</v>
      </c>
      <c r="C16" s="16">
        <v>7.3511933536294705E-2</v>
      </c>
      <c r="D16" s="16">
        <v>9.3079841203614302E-2</v>
      </c>
      <c r="E16" s="16">
        <v>5.4094011875846101E-2</v>
      </c>
      <c r="F16" s="16"/>
      <c r="G16" s="16">
        <v>0.121375159743159</v>
      </c>
      <c r="H16" s="16">
        <v>0.12834636139950101</v>
      </c>
      <c r="I16" s="16">
        <v>8.1707243969520504E-2</v>
      </c>
      <c r="J16" s="16">
        <v>4.3953201802018102E-2</v>
      </c>
      <c r="K16" s="16">
        <v>5.3435601646405699E-2</v>
      </c>
      <c r="L16" s="16">
        <v>3.1361899811947203E-2</v>
      </c>
      <c r="M16" s="16"/>
      <c r="N16" s="16">
        <v>6.6770342906308802E-2</v>
      </c>
      <c r="O16" s="16">
        <v>6.2664329278977707E-2</v>
      </c>
      <c r="P16" s="16">
        <v>8.3399478144358899E-2</v>
      </c>
      <c r="Q16" s="16">
        <v>7.18891361810928E-2</v>
      </c>
      <c r="R16" s="16"/>
      <c r="S16" s="16">
        <v>6.00253508000861E-2</v>
      </c>
      <c r="T16" s="16">
        <v>9.4608818100799505E-2</v>
      </c>
      <c r="U16" s="16"/>
      <c r="V16" s="16">
        <v>6.3973290988059206E-2</v>
      </c>
      <c r="W16" s="16">
        <v>5.6619332311588201E-2</v>
      </c>
      <c r="X16" s="16">
        <v>0.102043091434391</v>
      </c>
      <c r="Y16" s="16">
        <v>7.8583471024345694E-2</v>
      </c>
      <c r="Z16" s="16"/>
      <c r="AA16" s="16">
        <v>4.3659949541807901E-2</v>
      </c>
      <c r="AB16" s="16">
        <v>4.64674768460989E-2</v>
      </c>
      <c r="AC16" s="16">
        <v>0.102315070006867</v>
      </c>
      <c r="AD16" s="16">
        <v>0.13535822682440499</v>
      </c>
      <c r="AE16" s="16">
        <v>9.1792280307774102E-2</v>
      </c>
      <c r="AF16" s="16">
        <v>3.5282941504804301E-2</v>
      </c>
      <c r="AG16" s="16"/>
      <c r="AH16" s="16">
        <v>0.104551358683988</v>
      </c>
      <c r="AI16" s="16">
        <v>5.40032149385287E-2</v>
      </c>
      <c r="AJ16" s="16"/>
      <c r="AK16" s="16">
        <v>0.100784680925011</v>
      </c>
      <c r="AL16" s="16">
        <v>6.4120234600812898E-2</v>
      </c>
      <c r="AM16" s="16"/>
      <c r="AN16" s="16">
        <v>0.10080141150043501</v>
      </c>
      <c r="AO16" s="16">
        <v>8.2689702871491799E-2</v>
      </c>
      <c r="AP16" s="16"/>
      <c r="AQ16" s="16">
        <v>5.5994577081133402E-2</v>
      </c>
      <c r="AR16" s="16">
        <v>6.9234935475255194E-2</v>
      </c>
      <c r="AS16" s="16">
        <v>0.101886325004902</v>
      </c>
      <c r="AT16" s="16"/>
      <c r="AU16" s="16">
        <v>8.2044295429848299E-2</v>
      </c>
      <c r="AV16" s="16">
        <v>5.9704175690286403E-2</v>
      </c>
      <c r="AW16" s="16"/>
      <c r="AX16" s="16">
        <v>7.7726299343738703E-2</v>
      </c>
      <c r="AY16" s="16">
        <v>7.1645054288078699E-2</v>
      </c>
      <c r="AZ16" s="16"/>
      <c r="BA16" s="16">
        <v>0.146712354113158</v>
      </c>
      <c r="BB16" s="16">
        <v>0.13392623353647401</v>
      </c>
      <c r="BC16" s="16"/>
      <c r="BD16" s="16">
        <v>9.3079525081432593E-2</v>
      </c>
      <c r="BE16" s="16">
        <v>8.4353317822285598E-2</v>
      </c>
    </row>
    <row r="17" spans="2:57" x14ac:dyDescent="0.35">
      <c r="B17" s="19" t="s">
        <v>861</v>
      </c>
      <c r="C17" s="16">
        <v>5.5367657146099501E-2</v>
      </c>
      <c r="D17" s="16">
        <v>7.9574687204134395E-2</v>
      </c>
      <c r="E17" s="16">
        <v>3.2964252529111303E-2</v>
      </c>
      <c r="F17" s="16"/>
      <c r="G17" s="16">
        <v>0.1001237561007</v>
      </c>
      <c r="H17" s="16">
        <v>7.5647645783726306E-2</v>
      </c>
      <c r="I17" s="16">
        <v>8.7954439610684595E-2</v>
      </c>
      <c r="J17" s="16">
        <v>4.12033296695197E-2</v>
      </c>
      <c r="K17" s="16">
        <v>2.9590394007543801E-2</v>
      </c>
      <c r="L17" s="16">
        <v>1.8151672389150601E-2</v>
      </c>
      <c r="M17" s="16"/>
      <c r="N17" s="16">
        <v>5.08567729490789E-2</v>
      </c>
      <c r="O17" s="16">
        <v>3.9565938974785102E-2</v>
      </c>
      <c r="P17" s="16">
        <v>4.6881939999811703E-2</v>
      </c>
      <c r="Q17" s="16">
        <v>8.5981643443006503E-2</v>
      </c>
      <c r="R17" s="16"/>
      <c r="S17" s="16">
        <v>4.9506287295290601E-2</v>
      </c>
      <c r="T17" s="16">
        <v>6.4770311531737401E-2</v>
      </c>
      <c r="U17" s="16"/>
      <c r="V17" s="16">
        <v>3.0753050607671601E-2</v>
      </c>
      <c r="W17" s="16">
        <v>4.7858331478576502E-2</v>
      </c>
      <c r="X17" s="16">
        <v>6.9595835734423003E-2</v>
      </c>
      <c r="Y17" s="16">
        <v>0.165498308573125</v>
      </c>
      <c r="Z17" s="16"/>
      <c r="AA17" s="16">
        <v>5.1883110868802297E-2</v>
      </c>
      <c r="AB17" s="16">
        <v>3.1371223895372398E-2</v>
      </c>
      <c r="AC17" s="16">
        <v>2.2410058090043899E-2</v>
      </c>
      <c r="AD17" s="16">
        <v>8.9107510685480604E-2</v>
      </c>
      <c r="AE17" s="16">
        <v>5.5813124927416198E-2</v>
      </c>
      <c r="AF17" s="16">
        <v>0.109592732399072</v>
      </c>
      <c r="AG17" s="16"/>
      <c r="AH17" s="16">
        <v>5.0117511433559997E-2</v>
      </c>
      <c r="AI17" s="16">
        <v>8.7611708262622504E-2</v>
      </c>
      <c r="AJ17" s="16"/>
      <c r="AK17" s="16">
        <v>5.8042185396974498E-2</v>
      </c>
      <c r="AL17" s="16">
        <v>6.7860778782767806E-2</v>
      </c>
      <c r="AM17" s="16"/>
      <c r="AN17" s="16">
        <v>5.3860190340100499E-2</v>
      </c>
      <c r="AO17" s="16">
        <v>8.9966840853596894E-2</v>
      </c>
      <c r="AP17" s="16"/>
      <c r="AQ17" s="16">
        <v>1.8483402187802599E-2</v>
      </c>
      <c r="AR17" s="16">
        <v>2.3324249124708801E-2</v>
      </c>
      <c r="AS17" s="16">
        <v>0.13322274109584101</v>
      </c>
      <c r="AT17" s="16"/>
      <c r="AU17" s="16">
        <v>5.8216837327948599E-2</v>
      </c>
      <c r="AV17" s="16">
        <v>5.2981350308469802E-2</v>
      </c>
      <c r="AW17" s="16"/>
      <c r="AX17" s="16">
        <v>6.1588710046116303E-2</v>
      </c>
      <c r="AY17" s="16">
        <v>3.0942236907750099E-2</v>
      </c>
      <c r="AZ17" s="16"/>
      <c r="BA17" s="16">
        <v>9.1439841022566901E-2</v>
      </c>
      <c r="BB17" s="16">
        <v>8.6470153220120305E-2</v>
      </c>
      <c r="BC17" s="16"/>
      <c r="BD17" s="16">
        <v>9.0667050542408603E-2</v>
      </c>
      <c r="BE17" s="16">
        <v>3.83825623555165E-2</v>
      </c>
    </row>
    <row r="18" spans="2:57" x14ac:dyDescent="0.35">
      <c r="B18" s="19" t="s">
        <v>755</v>
      </c>
      <c r="C18" s="16">
        <v>5.2957831714202701E-2</v>
      </c>
      <c r="D18" s="16">
        <v>7.0699601463676306E-2</v>
      </c>
      <c r="E18" s="16">
        <v>3.66579170484371E-2</v>
      </c>
      <c r="F18" s="16"/>
      <c r="G18" s="16">
        <v>4.50919563427074E-2</v>
      </c>
      <c r="H18" s="16">
        <v>4.7557546989235901E-2</v>
      </c>
      <c r="I18" s="16">
        <v>8.6196978795520907E-2</v>
      </c>
      <c r="J18" s="16">
        <v>4.8958008568105803E-2</v>
      </c>
      <c r="K18" s="16">
        <v>5.3278825154701302E-2</v>
      </c>
      <c r="L18" s="16">
        <v>3.9087632763900503E-2</v>
      </c>
      <c r="M18" s="16"/>
      <c r="N18" s="16">
        <v>4.9494721670946699E-2</v>
      </c>
      <c r="O18" s="16">
        <v>6.5237264537683595E-2</v>
      </c>
      <c r="P18" s="16">
        <v>6.1296587228730097E-2</v>
      </c>
      <c r="Q18" s="16">
        <v>3.1337727650200001E-2</v>
      </c>
      <c r="R18" s="16"/>
      <c r="S18" s="16">
        <v>4.4060864180736403E-2</v>
      </c>
      <c r="T18" s="16">
        <v>6.6919792812996995E-2</v>
      </c>
      <c r="U18" s="16"/>
      <c r="V18" s="16">
        <v>5.1463696952900699E-2</v>
      </c>
      <c r="W18" s="16">
        <v>4.7347080371286397E-2</v>
      </c>
      <c r="X18" s="16">
        <v>4.9786757172468402E-2</v>
      </c>
      <c r="Y18" s="16">
        <v>0.132058708069236</v>
      </c>
      <c r="Z18" s="16"/>
      <c r="AA18" s="16">
        <v>5.2710437435654303E-2</v>
      </c>
      <c r="AB18" s="16">
        <v>5.1710432308576498E-2</v>
      </c>
      <c r="AC18" s="16">
        <v>0</v>
      </c>
      <c r="AD18" s="16">
        <v>7.0990791240668094E-2</v>
      </c>
      <c r="AE18" s="16">
        <v>7.9486262205306898E-2</v>
      </c>
      <c r="AF18" s="16">
        <v>2.95596739952796E-2</v>
      </c>
      <c r="AG18" s="16"/>
      <c r="AH18" s="16">
        <v>0.105625070276369</v>
      </c>
      <c r="AI18" s="16">
        <v>9.0491715802134207E-3</v>
      </c>
      <c r="AJ18" s="16"/>
      <c r="AK18" s="16">
        <v>0.105015327576788</v>
      </c>
      <c r="AL18" s="16">
        <v>0</v>
      </c>
      <c r="AM18" s="16"/>
      <c r="AN18" s="16">
        <v>0.12388621842240199</v>
      </c>
      <c r="AO18" s="16">
        <v>7.8148855938635301E-3</v>
      </c>
      <c r="AP18" s="16"/>
      <c r="AQ18" s="16">
        <v>0.10146827439316899</v>
      </c>
      <c r="AR18" s="16">
        <v>2.5752575987874299E-2</v>
      </c>
      <c r="AS18" s="16">
        <v>6.3092957291191298E-2</v>
      </c>
      <c r="AT18" s="16"/>
      <c r="AU18" s="16">
        <v>6.1409331868507201E-2</v>
      </c>
      <c r="AV18" s="16">
        <v>4.3934347897742601E-2</v>
      </c>
      <c r="AW18" s="16"/>
      <c r="AX18" s="16">
        <v>6.2811489869733506E-2</v>
      </c>
      <c r="AY18" s="16">
        <v>1.17932025025312E-2</v>
      </c>
      <c r="AZ18" s="16"/>
      <c r="BA18" s="16">
        <v>7.0025284497505294E-2</v>
      </c>
      <c r="BB18" s="16">
        <v>5.1261625118717798E-2</v>
      </c>
      <c r="BC18" s="16"/>
      <c r="BD18" s="16">
        <v>6.6466095464266794E-2</v>
      </c>
      <c r="BE18" s="16">
        <v>5.8089546395672098E-2</v>
      </c>
    </row>
    <row r="19" spans="2:57" x14ac:dyDescent="0.35">
      <c r="B19" s="19" t="s">
        <v>862</v>
      </c>
      <c r="C19" s="16">
        <v>5.09511487140243E-2</v>
      </c>
      <c r="D19" s="16">
        <v>6.8836199844467802E-2</v>
      </c>
      <c r="E19" s="16">
        <v>3.4496007232675999E-2</v>
      </c>
      <c r="F19" s="16"/>
      <c r="G19" s="16">
        <v>3.93082532077971E-2</v>
      </c>
      <c r="H19" s="16">
        <v>6.6368999252594096E-2</v>
      </c>
      <c r="I19" s="16">
        <v>6.34359070969924E-2</v>
      </c>
      <c r="J19" s="16">
        <v>4.24033500352472E-2</v>
      </c>
      <c r="K19" s="16">
        <v>2.1563323386747501E-2</v>
      </c>
      <c r="L19" s="16">
        <v>6.4640860356658406E-2</v>
      </c>
      <c r="M19" s="16"/>
      <c r="N19" s="16">
        <v>4.4123190204537401E-2</v>
      </c>
      <c r="O19" s="16">
        <v>5.9321951443952102E-2</v>
      </c>
      <c r="P19" s="16">
        <v>5.23074684133455E-2</v>
      </c>
      <c r="Q19" s="16">
        <v>4.6352575734360101E-2</v>
      </c>
      <c r="R19" s="16"/>
      <c r="S19" s="16">
        <v>5.2458763003765597E-2</v>
      </c>
      <c r="T19" s="16">
        <v>4.9183490011467698E-2</v>
      </c>
      <c r="U19" s="16"/>
      <c r="V19" s="16">
        <v>2.8036377221903001E-2</v>
      </c>
      <c r="W19" s="16">
        <v>2.7851372810233199E-2</v>
      </c>
      <c r="X19" s="16">
        <v>8.8180535426326007E-2</v>
      </c>
      <c r="Y19" s="16">
        <v>0.12761393175240901</v>
      </c>
      <c r="Z19" s="16"/>
      <c r="AA19" s="16">
        <v>1.45501234850822E-2</v>
      </c>
      <c r="AB19" s="16">
        <v>1.3895936169371299E-2</v>
      </c>
      <c r="AC19" s="16">
        <v>4.9465960233314801E-2</v>
      </c>
      <c r="AD19" s="16">
        <v>0.116404427663307</v>
      </c>
      <c r="AE19" s="16">
        <v>0.107994863311837</v>
      </c>
      <c r="AF19" s="16">
        <v>0.11211879525112201</v>
      </c>
      <c r="AG19" s="16"/>
      <c r="AH19" s="16">
        <v>9.0578882961614093E-2</v>
      </c>
      <c r="AI19" s="16">
        <v>2.1189673220311601E-2</v>
      </c>
      <c r="AJ19" s="16"/>
      <c r="AK19" s="16">
        <v>8.4529064959855599E-2</v>
      </c>
      <c r="AL19" s="16">
        <v>2.8033470798560299E-2</v>
      </c>
      <c r="AM19" s="16"/>
      <c r="AN19" s="16">
        <v>9.8370595669017902E-2</v>
      </c>
      <c r="AO19" s="16">
        <v>1.91564220334151E-2</v>
      </c>
      <c r="AP19" s="16"/>
      <c r="AQ19" s="16">
        <v>7.1538280605525001E-2</v>
      </c>
      <c r="AR19" s="16">
        <v>5.7489041143118799E-2</v>
      </c>
      <c r="AS19" s="16">
        <v>3.63362263389225E-2</v>
      </c>
      <c r="AT19" s="16"/>
      <c r="AU19" s="16">
        <v>5.4040075470939399E-2</v>
      </c>
      <c r="AV19" s="16">
        <v>4.8205417453511298E-2</v>
      </c>
      <c r="AW19" s="16"/>
      <c r="AX19" s="16">
        <v>5.4849789360847397E-2</v>
      </c>
      <c r="AY19" s="16">
        <v>4.3946989659431397E-2</v>
      </c>
      <c r="AZ19" s="16"/>
      <c r="BA19" s="16">
        <v>7.5083246705676204E-2</v>
      </c>
      <c r="BB19" s="16">
        <v>4.0677435725331501E-2</v>
      </c>
      <c r="BC19" s="16"/>
      <c r="BD19" s="16">
        <v>6.7273235685602506E-2</v>
      </c>
      <c r="BE19" s="16">
        <v>4.9388833580945701E-2</v>
      </c>
    </row>
    <row r="20" spans="2:57" x14ac:dyDescent="0.35">
      <c r="B20" s="19" t="s">
        <v>863</v>
      </c>
      <c r="C20" s="16">
        <v>4.9903075036471997E-2</v>
      </c>
      <c r="D20" s="16">
        <v>6.4464449540553401E-2</v>
      </c>
      <c r="E20" s="16">
        <v>3.5000846851912501E-2</v>
      </c>
      <c r="F20" s="16"/>
      <c r="G20" s="16">
        <v>4.2745381499422301E-2</v>
      </c>
      <c r="H20" s="16">
        <v>6.7788790416568198E-2</v>
      </c>
      <c r="I20" s="16">
        <v>8.8854278917139304E-2</v>
      </c>
      <c r="J20" s="16">
        <v>6.3599729334804303E-2</v>
      </c>
      <c r="K20" s="16">
        <v>1.49210456363825E-2</v>
      </c>
      <c r="L20" s="16">
        <v>2.6007087942308799E-2</v>
      </c>
      <c r="M20" s="16"/>
      <c r="N20" s="16">
        <v>4.8331576234158603E-2</v>
      </c>
      <c r="O20" s="16">
        <v>2.2504113533276499E-2</v>
      </c>
      <c r="P20" s="16">
        <v>4.0277805397828097E-2</v>
      </c>
      <c r="Q20" s="16">
        <v>9.0352539351896799E-2</v>
      </c>
      <c r="R20" s="16"/>
      <c r="S20" s="16">
        <v>4.8368556655201497E-2</v>
      </c>
      <c r="T20" s="16">
        <v>5.2718184427668097E-2</v>
      </c>
      <c r="U20" s="16"/>
      <c r="V20" s="16">
        <v>4.48437124616205E-2</v>
      </c>
      <c r="W20" s="16">
        <v>3.9693097644607399E-2</v>
      </c>
      <c r="X20" s="16">
        <v>6.2708926267796797E-2</v>
      </c>
      <c r="Y20" s="16">
        <v>7.94485258258366E-2</v>
      </c>
      <c r="Z20" s="16"/>
      <c r="AA20" s="16">
        <v>2.79862570010793E-2</v>
      </c>
      <c r="AB20" s="16">
        <v>4.3068804705671697E-2</v>
      </c>
      <c r="AC20" s="16">
        <v>9.4519625776241095E-2</v>
      </c>
      <c r="AD20" s="16">
        <v>7.3336061514878703E-2</v>
      </c>
      <c r="AE20" s="16">
        <v>5.9780355459616699E-2</v>
      </c>
      <c r="AF20" s="16">
        <v>3.3656277719808801E-2</v>
      </c>
      <c r="AG20" s="16"/>
      <c r="AH20" s="16">
        <v>6.3585272245912802E-2</v>
      </c>
      <c r="AI20" s="16">
        <v>4.4618042132342002E-2</v>
      </c>
      <c r="AJ20" s="16"/>
      <c r="AK20" s="16">
        <v>6.5285826596601093E-2</v>
      </c>
      <c r="AL20" s="16">
        <v>5.1551275317175897E-2</v>
      </c>
      <c r="AM20" s="16"/>
      <c r="AN20" s="16">
        <v>6.6213421013925494E-2</v>
      </c>
      <c r="AO20" s="16">
        <v>5.7038048239738202E-2</v>
      </c>
      <c r="AP20" s="16"/>
      <c r="AQ20" s="16">
        <v>4.2407182834659898E-2</v>
      </c>
      <c r="AR20" s="16">
        <v>3.3515282558850203E-2</v>
      </c>
      <c r="AS20" s="16">
        <v>8.6173388332298595E-2</v>
      </c>
      <c r="AT20" s="16"/>
      <c r="AU20" s="16">
        <v>5.5264757275444797E-2</v>
      </c>
      <c r="AV20" s="16">
        <v>4.4463534915301403E-2</v>
      </c>
      <c r="AW20" s="16"/>
      <c r="AX20" s="16">
        <v>5.8817833538280101E-2</v>
      </c>
      <c r="AY20" s="16">
        <v>1.32769897434587E-2</v>
      </c>
      <c r="AZ20" s="16"/>
      <c r="BA20" s="16">
        <v>9.2588767336269195E-2</v>
      </c>
      <c r="BB20" s="16">
        <v>0.12232663638267199</v>
      </c>
      <c r="BC20" s="16"/>
      <c r="BD20" s="16">
        <v>8.5788220023483894E-2</v>
      </c>
      <c r="BE20" s="16">
        <v>2.9457872918756501E-2</v>
      </c>
    </row>
    <row r="21" spans="2:57" x14ac:dyDescent="0.35">
      <c r="B21" s="19" t="s">
        <v>864</v>
      </c>
      <c r="C21" s="16">
        <v>4.7544677949953602E-2</v>
      </c>
      <c r="D21" s="16">
        <v>6.1307286839554699E-2</v>
      </c>
      <c r="E21" s="16">
        <v>3.4963183320993199E-2</v>
      </c>
      <c r="F21" s="16"/>
      <c r="G21" s="16">
        <v>4.4506777638988297E-2</v>
      </c>
      <c r="H21" s="16">
        <v>6.4254053446418796E-2</v>
      </c>
      <c r="I21" s="16">
        <v>6.01535372686594E-2</v>
      </c>
      <c r="J21" s="16">
        <v>2.3845859433043799E-2</v>
      </c>
      <c r="K21" s="16">
        <v>4.8511590496581297E-2</v>
      </c>
      <c r="L21" s="16">
        <v>4.2579848497973402E-2</v>
      </c>
      <c r="M21" s="16"/>
      <c r="N21" s="16">
        <v>4.3193701854894802E-2</v>
      </c>
      <c r="O21" s="16">
        <v>6.6146061371559206E-2</v>
      </c>
      <c r="P21" s="16">
        <v>3.4798989796640603E-2</v>
      </c>
      <c r="Q21" s="16">
        <v>5.4918933496780599E-2</v>
      </c>
      <c r="R21" s="16"/>
      <c r="S21" s="16">
        <v>4.2982135067325102E-2</v>
      </c>
      <c r="T21" s="16">
        <v>5.4908172929500398E-2</v>
      </c>
      <c r="U21" s="16"/>
      <c r="V21" s="16">
        <v>5.4434359798159603E-2</v>
      </c>
      <c r="W21" s="16">
        <v>3.9681841026926602E-2</v>
      </c>
      <c r="X21" s="16">
        <v>4.3403186317708002E-2</v>
      </c>
      <c r="Y21" s="16">
        <v>0.10405173898669901</v>
      </c>
      <c r="Z21" s="16"/>
      <c r="AA21" s="16">
        <v>2.8967136056119201E-2</v>
      </c>
      <c r="AB21" s="16">
        <v>2.8750901268989101E-2</v>
      </c>
      <c r="AC21" s="16">
        <v>9.9338031916804001E-2</v>
      </c>
      <c r="AD21" s="16">
        <v>5.95029587593809E-2</v>
      </c>
      <c r="AE21" s="16">
        <v>8.9090304356224406E-2</v>
      </c>
      <c r="AF21" s="16">
        <v>2.24938109762685E-2</v>
      </c>
      <c r="AG21" s="16"/>
      <c r="AH21" s="16">
        <v>7.4651080656859395E-2</v>
      </c>
      <c r="AI21" s="16">
        <v>3.5771522134223598E-2</v>
      </c>
      <c r="AJ21" s="16"/>
      <c r="AK21" s="16">
        <v>6.1463011344414703E-2</v>
      </c>
      <c r="AL21" s="16">
        <v>5.1579468131371403E-2</v>
      </c>
      <c r="AM21" s="16"/>
      <c r="AN21" s="16">
        <v>7.2808952835661203E-2</v>
      </c>
      <c r="AO21" s="16">
        <v>4.0571210312443498E-2</v>
      </c>
      <c r="AP21" s="16"/>
      <c r="AQ21" s="16">
        <v>5.6974623849225497E-2</v>
      </c>
      <c r="AR21" s="16">
        <v>4.4803848039163797E-2</v>
      </c>
      <c r="AS21" s="16">
        <v>5.5295972035210902E-2</v>
      </c>
      <c r="AT21" s="16"/>
      <c r="AU21" s="16">
        <v>5.3364746730390503E-2</v>
      </c>
      <c r="AV21" s="16">
        <v>4.1524303193205103E-2</v>
      </c>
      <c r="AW21" s="16"/>
      <c r="AX21" s="16">
        <v>5.2042636913009997E-2</v>
      </c>
      <c r="AY21" s="16">
        <v>2.0749289255385502E-2</v>
      </c>
      <c r="AZ21" s="16"/>
      <c r="BA21" s="16">
        <v>8.3824990731756699E-2</v>
      </c>
      <c r="BB21" s="16">
        <v>9.2272450905744693E-2</v>
      </c>
      <c r="BC21" s="16"/>
      <c r="BD21" s="16">
        <v>5.7348487410426703E-2</v>
      </c>
      <c r="BE21" s="16">
        <v>6.2864684097737406E-2</v>
      </c>
    </row>
    <row r="22" spans="2:57" x14ac:dyDescent="0.35">
      <c r="B22" s="19" t="s">
        <v>754</v>
      </c>
      <c r="C22" s="16">
        <v>4.7007755453849297E-2</v>
      </c>
      <c r="D22" s="16">
        <v>6.4240924432536997E-2</v>
      </c>
      <c r="E22" s="16">
        <v>3.1132161232096601E-2</v>
      </c>
      <c r="F22" s="16"/>
      <c r="G22" s="16">
        <v>8.9022730140077194E-2</v>
      </c>
      <c r="H22" s="16">
        <v>4.0304324806356498E-2</v>
      </c>
      <c r="I22" s="16">
        <v>6.9064583295736601E-2</v>
      </c>
      <c r="J22" s="16">
        <v>2.3191505497623999E-2</v>
      </c>
      <c r="K22" s="16">
        <v>3.1499993566906997E-2</v>
      </c>
      <c r="L22" s="16">
        <v>4.1512872742475698E-2</v>
      </c>
      <c r="M22" s="16"/>
      <c r="N22" s="16">
        <v>5.1336366466377903E-2</v>
      </c>
      <c r="O22" s="16">
        <v>4.5205909978114502E-2</v>
      </c>
      <c r="P22" s="16">
        <v>4.3422860643058003E-2</v>
      </c>
      <c r="Q22" s="16">
        <v>5.12472113480077E-2</v>
      </c>
      <c r="R22" s="16"/>
      <c r="S22" s="16">
        <v>5.9270846934222902E-2</v>
      </c>
      <c r="T22" s="16">
        <v>2.8961335647537102E-2</v>
      </c>
      <c r="U22" s="16"/>
      <c r="V22" s="16">
        <v>4.04318027024183E-2</v>
      </c>
      <c r="W22" s="16">
        <v>3.2512638414204799E-2</v>
      </c>
      <c r="X22" s="16">
        <v>6.2290983525596998E-2</v>
      </c>
      <c r="Y22" s="16">
        <v>0.105388573077912</v>
      </c>
      <c r="Z22" s="16"/>
      <c r="AA22" s="16">
        <v>4.1370739470272498E-2</v>
      </c>
      <c r="AB22" s="16">
        <v>3.5748392733034401E-2</v>
      </c>
      <c r="AC22" s="16">
        <v>8.9633424096920503E-3</v>
      </c>
      <c r="AD22" s="16">
        <v>7.17187696777212E-2</v>
      </c>
      <c r="AE22" s="16">
        <v>5.7668929996764901E-2</v>
      </c>
      <c r="AF22" s="16">
        <v>0.10302884848117</v>
      </c>
      <c r="AG22" s="16"/>
      <c r="AH22" s="16">
        <v>6.9656074496301902E-3</v>
      </c>
      <c r="AI22" s="16">
        <v>0.124699947558855</v>
      </c>
      <c r="AJ22" s="16"/>
      <c r="AK22" s="16">
        <v>8.22044228499858E-3</v>
      </c>
      <c r="AL22" s="16">
        <v>0.125368140010816</v>
      </c>
      <c r="AM22" s="16"/>
      <c r="AN22" s="16">
        <v>5.3870783952486498E-3</v>
      </c>
      <c r="AO22" s="16">
        <v>0.12545145194402901</v>
      </c>
      <c r="AP22" s="16"/>
      <c r="AQ22" s="16">
        <v>2.2599622560633598E-2</v>
      </c>
      <c r="AR22" s="16">
        <v>2.04112174702538E-2</v>
      </c>
      <c r="AS22" s="16">
        <v>0.109539752677105</v>
      </c>
      <c r="AT22" s="16"/>
      <c r="AU22" s="16">
        <v>5.4550772785582798E-2</v>
      </c>
      <c r="AV22" s="16">
        <v>3.8949739313838098E-2</v>
      </c>
      <c r="AW22" s="16"/>
      <c r="AX22" s="16">
        <v>4.8710835892213603E-2</v>
      </c>
      <c r="AY22" s="16">
        <v>3.5143815432521E-2</v>
      </c>
      <c r="AZ22" s="16"/>
      <c r="BA22" s="16">
        <v>6.3100848822737796E-2</v>
      </c>
      <c r="BB22" s="16">
        <v>5.73175753020373E-2</v>
      </c>
      <c r="BC22" s="16"/>
      <c r="BD22" s="16">
        <v>5.8004736167979E-2</v>
      </c>
      <c r="BE22" s="16">
        <v>3.97146744679669E-2</v>
      </c>
    </row>
    <row r="23" spans="2:57" x14ac:dyDescent="0.35">
      <c r="B23" s="19" t="s">
        <v>865</v>
      </c>
      <c r="C23" s="16">
        <v>4.6639056000556102E-2</v>
      </c>
      <c r="D23" s="16">
        <v>6.5302002337492795E-2</v>
      </c>
      <c r="E23" s="16">
        <v>2.9404952058189701E-2</v>
      </c>
      <c r="F23" s="16"/>
      <c r="G23" s="16">
        <v>9.2231238053803899E-2</v>
      </c>
      <c r="H23" s="16">
        <v>7.5187975934749698E-2</v>
      </c>
      <c r="I23" s="16">
        <v>9.4364733742476697E-2</v>
      </c>
      <c r="J23" s="16">
        <v>2.9762272210887699E-2</v>
      </c>
      <c r="K23" s="16">
        <v>7.4636577953464999E-3</v>
      </c>
      <c r="L23" s="16">
        <v>2.8491605484893602E-3</v>
      </c>
      <c r="M23" s="16"/>
      <c r="N23" s="16">
        <v>2.2716625934531599E-2</v>
      </c>
      <c r="O23" s="16">
        <v>5.2281900454261003E-2</v>
      </c>
      <c r="P23" s="16">
        <v>5.2748329230632399E-2</v>
      </c>
      <c r="Q23" s="16">
        <v>4.8979312437469301E-2</v>
      </c>
      <c r="R23" s="16"/>
      <c r="S23" s="16">
        <v>3.719176556171E-2</v>
      </c>
      <c r="T23" s="16">
        <v>6.1368853845185901E-2</v>
      </c>
      <c r="U23" s="16"/>
      <c r="V23" s="16">
        <v>4.6027400015267901E-2</v>
      </c>
      <c r="W23" s="16">
        <v>3.4289864665042198E-2</v>
      </c>
      <c r="X23" s="16">
        <v>6.1985342697146097E-2</v>
      </c>
      <c r="Y23" s="16">
        <v>5.1317826097926199E-2</v>
      </c>
      <c r="Z23" s="16"/>
      <c r="AA23" s="16">
        <v>4.0745311027049903E-2</v>
      </c>
      <c r="AB23" s="16">
        <v>3.2090935337162799E-2</v>
      </c>
      <c r="AC23" s="16">
        <v>2.8630229983390699E-2</v>
      </c>
      <c r="AD23" s="16">
        <v>6.2399968409979301E-2</v>
      </c>
      <c r="AE23" s="16">
        <v>8.1338663617744902E-2</v>
      </c>
      <c r="AF23" s="16">
        <v>5.2641150489952299E-2</v>
      </c>
      <c r="AG23" s="16"/>
      <c r="AH23" s="16">
        <v>5.1952214481592499E-2</v>
      </c>
      <c r="AI23" s="16">
        <v>4.08073404862292E-2</v>
      </c>
      <c r="AJ23" s="16"/>
      <c r="AK23" s="16">
        <v>4.8519279267766398E-2</v>
      </c>
      <c r="AL23" s="16">
        <v>3.4889051996706298E-2</v>
      </c>
      <c r="AM23" s="16"/>
      <c r="AN23" s="16">
        <v>5.4001517516310202E-2</v>
      </c>
      <c r="AO23" s="16">
        <v>5.0833744780993999E-2</v>
      </c>
      <c r="AP23" s="16"/>
      <c r="AQ23" s="16">
        <v>3.90607724258724E-2</v>
      </c>
      <c r="AR23" s="16">
        <v>3.9761628704174302E-2</v>
      </c>
      <c r="AS23" s="16">
        <v>7.0031388725266999E-2</v>
      </c>
      <c r="AT23" s="16"/>
      <c r="AU23" s="16">
        <v>4.5212009649017601E-2</v>
      </c>
      <c r="AV23" s="16">
        <v>4.9134163205434803E-2</v>
      </c>
      <c r="AW23" s="16"/>
      <c r="AX23" s="16">
        <v>5.23548888140953E-2</v>
      </c>
      <c r="AY23" s="16">
        <v>1.64472016452368E-2</v>
      </c>
      <c r="AZ23" s="16"/>
      <c r="BA23" s="16">
        <v>8.7372570533051405E-2</v>
      </c>
      <c r="BB23" s="16">
        <v>3.47635602326717E-2</v>
      </c>
      <c r="BC23" s="16"/>
      <c r="BD23" s="16">
        <v>5.8969853484314202E-2</v>
      </c>
      <c r="BE23" s="16">
        <v>4.8335840353743498E-2</v>
      </c>
    </row>
    <row r="24" spans="2:57" x14ac:dyDescent="0.35">
      <c r="B24" s="19" t="s">
        <v>866</v>
      </c>
      <c r="C24" s="16">
        <v>3.98145296231582E-2</v>
      </c>
      <c r="D24" s="16">
        <v>6.2281684954879998E-2</v>
      </c>
      <c r="E24" s="16">
        <v>1.8909212933875801E-2</v>
      </c>
      <c r="F24" s="16"/>
      <c r="G24" s="16">
        <v>3.9396931835922203E-2</v>
      </c>
      <c r="H24" s="16">
        <v>5.7370647257978802E-2</v>
      </c>
      <c r="I24" s="16">
        <v>6.1170722636120001E-2</v>
      </c>
      <c r="J24" s="16">
        <v>2.33276283711405E-2</v>
      </c>
      <c r="K24" s="16">
        <v>4.2264945197405701E-2</v>
      </c>
      <c r="L24" s="16">
        <v>1.92200570044809E-2</v>
      </c>
      <c r="M24" s="16"/>
      <c r="N24" s="16">
        <v>2.8748768318028799E-2</v>
      </c>
      <c r="O24" s="16">
        <v>5.0264559024113503E-2</v>
      </c>
      <c r="P24" s="16">
        <v>2.6192388739440801E-2</v>
      </c>
      <c r="Q24" s="16">
        <v>6.04883460481698E-2</v>
      </c>
      <c r="R24" s="16"/>
      <c r="S24" s="16">
        <v>4.20909669499945E-2</v>
      </c>
      <c r="T24" s="16">
        <v>3.6774869517175998E-2</v>
      </c>
      <c r="U24" s="16"/>
      <c r="V24" s="16">
        <v>3.2449387561835401E-2</v>
      </c>
      <c r="W24" s="16">
        <v>3.1877956524963599E-2</v>
      </c>
      <c r="X24" s="16">
        <v>4.8579735544957502E-2</v>
      </c>
      <c r="Y24" s="16">
        <v>9.0943181288909103E-2</v>
      </c>
      <c r="Z24" s="16"/>
      <c r="AA24" s="16">
        <v>1.5952689404648199E-2</v>
      </c>
      <c r="AB24" s="16">
        <v>2.9570804673813299E-2</v>
      </c>
      <c r="AC24" s="16">
        <v>5.18441798178415E-2</v>
      </c>
      <c r="AD24" s="16">
        <v>5.5038599406761701E-2</v>
      </c>
      <c r="AE24" s="16">
        <v>0.120610000282455</v>
      </c>
      <c r="AF24" s="16">
        <v>2.0953859267076901E-2</v>
      </c>
      <c r="AG24" s="16"/>
      <c r="AH24" s="16">
        <v>5.171979965871E-2</v>
      </c>
      <c r="AI24" s="16">
        <v>4.0588071658739802E-2</v>
      </c>
      <c r="AJ24" s="16"/>
      <c r="AK24" s="16">
        <v>3.8909576422035901E-2</v>
      </c>
      <c r="AL24" s="16">
        <v>4.6334956283240698E-2</v>
      </c>
      <c r="AM24" s="16"/>
      <c r="AN24" s="16">
        <v>5.69861169063752E-2</v>
      </c>
      <c r="AO24" s="16">
        <v>4.3559037033216202E-2</v>
      </c>
      <c r="AP24" s="16"/>
      <c r="AQ24" s="16">
        <v>4.3230133075730801E-2</v>
      </c>
      <c r="AR24" s="16">
        <v>2.6256104103254001E-2</v>
      </c>
      <c r="AS24" s="16">
        <v>6.6206970716167698E-2</v>
      </c>
      <c r="AT24" s="16"/>
      <c r="AU24" s="16">
        <v>4.6510677124696198E-2</v>
      </c>
      <c r="AV24" s="16">
        <v>3.2627721732341297E-2</v>
      </c>
      <c r="AW24" s="16"/>
      <c r="AX24" s="16">
        <v>4.1925526686723898E-2</v>
      </c>
      <c r="AY24" s="16">
        <v>3.9805271202514099E-2</v>
      </c>
      <c r="AZ24" s="16"/>
      <c r="BA24" s="16">
        <v>6.52094990051066E-2</v>
      </c>
      <c r="BB24" s="16">
        <v>7.2914751635198602E-2</v>
      </c>
      <c r="BC24" s="16"/>
      <c r="BD24" s="16">
        <v>4.9108793299858899E-2</v>
      </c>
      <c r="BE24" s="16">
        <v>5.26292245605266E-2</v>
      </c>
    </row>
    <row r="25" spans="2:57" x14ac:dyDescent="0.35">
      <c r="B25" s="19" t="s">
        <v>867</v>
      </c>
      <c r="C25" s="16">
        <v>3.8576602253345901E-2</v>
      </c>
      <c r="D25" s="16">
        <v>5.3779036269735403E-2</v>
      </c>
      <c r="E25" s="16">
        <v>2.4543745484673599E-2</v>
      </c>
      <c r="F25" s="16"/>
      <c r="G25" s="16">
        <v>3.2954520482815698E-2</v>
      </c>
      <c r="H25" s="16">
        <v>3.4620330656939598E-2</v>
      </c>
      <c r="I25" s="16">
        <v>7.7953430954489006E-2</v>
      </c>
      <c r="J25" s="16">
        <v>2.70568810121328E-2</v>
      </c>
      <c r="K25" s="16">
        <v>2.8151838761002301E-2</v>
      </c>
      <c r="L25" s="16">
        <v>3.15957892109111E-2</v>
      </c>
      <c r="M25" s="16"/>
      <c r="N25" s="16">
        <v>3.5192217902775401E-2</v>
      </c>
      <c r="O25" s="16">
        <v>5.29899816986871E-2</v>
      </c>
      <c r="P25" s="16">
        <v>3.2788122704818699E-2</v>
      </c>
      <c r="Q25" s="16">
        <v>3.7733990107185797E-2</v>
      </c>
      <c r="R25" s="16"/>
      <c r="S25" s="16">
        <v>3.9887915357235397E-2</v>
      </c>
      <c r="T25" s="16">
        <v>3.6981797971237497E-2</v>
      </c>
      <c r="U25" s="16"/>
      <c r="V25" s="16">
        <v>2.53096988211634E-2</v>
      </c>
      <c r="W25" s="16">
        <v>2.7676829221862001E-2</v>
      </c>
      <c r="X25" s="16">
        <v>4.5936242096220103E-2</v>
      </c>
      <c r="Y25" s="16">
        <v>0.15936774969647299</v>
      </c>
      <c r="Z25" s="16"/>
      <c r="AA25" s="16">
        <v>1.6651804159331499E-2</v>
      </c>
      <c r="AB25" s="16">
        <v>4.6037577128238499E-2</v>
      </c>
      <c r="AC25" s="16">
        <v>1.1854196814792E-2</v>
      </c>
      <c r="AD25" s="16">
        <v>5.4559525520940101E-2</v>
      </c>
      <c r="AE25" s="16">
        <v>0.11266283215521899</v>
      </c>
      <c r="AF25" s="16">
        <v>2.9975051072885998E-2</v>
      </c>
      <c r="AG25" s="16"/>
      <c r="AH25" s="16">
        <v>5.5153286025335098E-2</v>
      </c>
      <c r="AI25" s="16">
        <v>3.6318031432610698E-2</v>
      </c>
      <c r="AJ25" s="16"/>
      <c r="AK25" s="16">
        <v>5.04857971330505E-2</v>
      </c>
      <c r="AL25" s="16">
        <v>3.8908652860590198E-2</v>
      </c>
      <c r="AM25" s="16"/>
      <c r="AN25" s="16">
        <v>5.97877093400297E-2</v>
      </c>
      <c r="AO25" s="16">
        <v>3.0014373303833601E-2</v>
      </c>
      <c r="AP25" s="16"/>
      <c r="AQ25" s="16">
        <v>7.5570068184459604E-2</v>
      </c>
      <c r="AR25" s="16">
        <v>2.7174006210998299E-2</v>
      </c>
      <c r="AS25" s="16">
        <v>4.1181225666128897E-2</v>
      </c>
      <c r="AT25" s="16"/>
      <c r="AU25" s="16">
        <v>3.4443089221808602E-2</v>
      </c>
      <c r="AV25" s="16">
        <v>4.41168440166258E-2</v>
      </c>
      <c r="AW25" s="16"/>
      <c r="AX25" s="16">
        <v>4.0270160124938302E-2</v>
      </c>
      <c r="AY25" s="16">
        <v>2.5385728689401699E-2</v>
      </c>
      <c r="AZ25" s="16"/>
      <c r="BA25" s="16">
        <v>7.2730303597116394E-2</v>
      </c>
      <c r="BB25" s="16">
        <v>3.6073137926974599E-2</v>
      </c>
      <c r="BC25" s="16"/>
      <c r="BD25" s="16">
        <v>4.3627749404950601E-2</v>
      </c>
      <c r="BE25" s="16">
        <v>4.7183105744599101E-2</v>
      </c>
    </row>
    <row r="26" spans="2:57" x14ac:dyDescent="0.35">
      <c r="B26" s="19" t="s">
        <v>868</v>
      </c>
      <c r="C26" s="16">
        <v>2.7635122052310002E-2</v>
      </c>
      <c r="D26" s="16">
        <v>3.7608336795516201E-2</v>
      </c>
      <c r="E26" s="16">
        <v>1.8451739338677001E-2</v>
      </c>
      <c r="F26" s="16"/>
      <c r="G26" s="16">
        <v>2.4013124608271701E-2</v>
      </c>
      <c r="H26" s="16">
        <v>5.9216023585155299E-2</v>
      </c>
      <c r="I26" s="16">
        <v>4.3196936566441101E-2</v>
      </c>
      <c r="J26" s="16">
        <v>1.8948659895683999E-2</v>
      </c>
      <c r="K26" s="16">
        <v>1.6347691262723899E-2</v>
      </c>
      <c r="L26" s="16">
        <v>6.4818202648461503E-3</v>
      </c>
      <c r="M26" s="16"/>
      <c r="N26" s="16">
        <v>3.15303605128422E-2</v>
      </c>
      <c r="O26" s="16">
        <v>2.95420476541438E-2</v>
      </c>
      <c r="P26" s="16">
        <v>3.5622830550749898E-2</v>
      </c>
      <c r="Q26" s="16">
        <v>1.0364060159152101E-2</v>
      </c>
      <c r="R26" s="16"/>
      <c r="S26" s="16">
        <v>2.1511241719932E-2</v>
      </c>
      <c r="T26" s="16">
        <v>3.7157279433009699E-2</v>
      </c>
      <c r="U26" s="16"/>
      <c r="V26" s="16">
        <v>1.9382355445643099E-2</v>
      </c>
      <c r="W26" s="16">
        <v>3.4117775632229397E-2</v>
      </c>
      <c r="X26" s="16">
        <v>2.7928096268792099E-2</v>
      </c>
      <c r="Y26" s="16">
        <v>1.7522455645736099E-2</v>
      </c>
      <c r="Z26" s="16"/>
      <c r="AA26" s="16">
        <v>1.99250845088218E-2</v>
      </c>
      <c r="AB26" s="16">
        <v>1.8843525474526099E-2</v>
      </c>
      <c r="AC26" s="16">
        <v>4.4265652916216099E-2</v>
      </c>
      <c r="AD26" s="16">
        <v>3.74115918667439E-2</v>
      </c>
      <c r="AE26" s="16">
        <v>4.66422534057317E-2</v>
      </c>
      <c r="AF26" s="16">
        <v>0</v>
      </c>
      <c r="AG26" s="16"/>
      <c r="AH26" s="16">
        <v>3.7958936757090098E-2</v>
      </c>
      <c r="AI26" s="16">
        <v>1.08019340855706E-2</v>
      </c>
      <c r="AJ26" s="16"/>
      <c r="AK26" s="16">
        <v>4.6889918677196697E-2</v>
      </c>
      <c r="AL26" s="16">
        <v>9.3283581994264599E-3</v>
      </c>
      <c r="AM26" s="16"/>
      <c r="AN26" s="16">
        <v>4.2234125457255599E-2</v>
      </c>
      <c r="AO26" s="16">
        <v>1.79655979533105E-2</v>
      </c>
      <c r="AP26" s="16"/>
      <c r="AQ26" s="16">
        <v>2.5749606329439501E-2</v>
      </c>
      <c r="AR26" s="16">
        <v>2.1082261955492398E-2</v>
      </c>
      <c r="AS26" s="16">
        <v>3.7205213260042003E-2</v>
      </c>
      <c r="AT26" s="16"/>
      <c r="AU26" s="16">
        <v>2.6110620156178901E-2</v>
      </c>
      <c r="AV26" s="16">
        <v>2.9912791270358601E-2</v>
      </c>
      <c r="AW26" s="16"/>
      <c r="AX26" s="16">
        <v>3.3830737254488798E-2</v>
      </c>
      <c r="AY26" s="16">
        <v>0</v>
      </c>
      <c r="AZ26" s="16"/>
      <c r="BA26" s="16">
        <v>3.9724068127970899E-2</v>
      </c>
      <c r="BB26" s="16">
        <v>4.3823448151301202E-2</v>
      </c>
      <c r="BC26" s="16"/>
      <c r="BD26" s="16">
        <v>2.9303020041721702E-2</v>
      </c>
      <c r="BE26" s="16">
        <v>3.6848390361359E-2</v>
      </c>
    </row>
    <row r="27" spans="2:57" x14ac:dyDescent="0.35">
      <c r="B27" s="19" t="s">
        <v>869</v>
      </c>
      <c r="C27" s="16">
        <v>1.4330630011784799E-2</v>
      </c>
      <c r="D27" s="16">
        <v>2.1175241021365299E-2</v>
      </c>
      <c r="E27" s="16">
        <v>5.6623489186524902E-3</v>
      </c>
      <c r="F27" s="16"/>
      <c r="G27" s="16">
        <v>2.9198152247895501E-2</v>
      </c>
      <c r="H27" s="16">
        <v>2.3207379092609299E-2</v>
      </c>
      <c r="I27" s="16">
        <v>1.8941215090552601E-2</v>
      </c>
      <c r="J27" s="16">
        <v>7.2460641144886304E-3</v>
      </c>
      <c r="K27" s="16">
        <v>1.0313133061210801E-2</v>
      </c>
      <c r="L27" s="16">
        <v>3.1886892974393598E-3</v>
      </c>
      <c r="M27" s="16"/>
      <c r="N27" s="16">
        <v>2.3179119250246901E-2</v>
      </c>
      <c r="O27" s="16">
        <v>8.0998693640499195E-3</v>
      </c>
      <c r="P27" s="16">
        <v>1.8224917055066101E-2</v>
      </c>
      <c r="Q27" s="16">
        <v>7.1893058953298398E-3</v>
      </c>
      <c r="R27" s="16"/>
      <c r="S27" s="16">
        <v>1.2412269693975801E-2</v>
      </c>
      <c r="T27" s="16">
        <v>1.7370171450993399E-2</v>
      </c>
      <c r="U27" s="16"/>
      <c r="V27" s="16">
        <v>7.8805124133834396E-3</v>
      </c>
      <c r="W27" s="16">
        <v>2.19665803204473E-2</v>
      </c>
      <c r="X27" s="16">
        <v>1.22655544767222E-2</v>
      </c>
      <c r="Y27" s="16">
        <v>0</v>
      </c>
      <c r="Z27" s="16"/>
      <c r="AA27" s="16">
        <v>1.2453774204621199E-2</v>
      </c>
      <c r="AB27" s="16">
        <v>1.5635733884283499E-2</v>
      </c>
      <c r="AC27" s="16">
        <v>2.2226945966305301E-2</v>
      </c>
      <c r="AD27" s="16">
        <v>1.63035367252801E-2</v>
      </c>
      <c r="AE27" s="16">
        <v>1.14704084596895E-2</v>
      </c>
      <c r="AF27" s="16">
        <v>0</v>
      </c>
      <c r="AG27" s="16"/>
      <c r="AH27" s="16">
        <v>1.2861566243039701E-2</v>
      </c>
      <c r="AI27" s="16">
        <v>7.0608828938980199E-3</v>
      </c>
      <c r="AJ27" s="16"/>
      <c r="AK27" s="16">
        <v>2.2343596310548799E-2</v>
      </c>
      <c r="AL27" s="16">
        <v>7.8831044875365304E-3</v>
      </c>
      <c r="AM27" s="16"/>
      <c r="AN27" s="16">
        <v>2.3714785026745601E-2</v>
      </c>
      <c r="AO27" s="16">
        <v>6.0977948664533701E-3</v>
      </c>
      <c r="AP27" s="16"/>
      <c r="AQ27" s="16">
        <v>1.6219058217336699E-2</v>
      </c>
      <c r="AR27" s="16">
        <v>7.68886567082166E-3</v>
      </c>
      <c r="AS27" s="16">
        <v>1.42017361798332E-2</v>
      </c>
      <c r="AT27" s="16"/>
      <c r="AU27" s="16">
        <v>7.7295759143892698E-3</v>
      </c>
      <c r="AV27" s="16">
        <v>2.2351877119833299E-2</v>
      </c>
      <c r="AW27" s="16"/>
      <c r="AX27" s="16">
        <v>1.47959476241376E-2</v>
      </c>
      <c r="AY27" s="16">
        <v>4.80772581282144E-3</v>
      </c>
      <c r="AZ27" s="16"/>
      <c r="BA27" s="16">
        <v>2.8201852562113501E-2</v>
      </c>
      <c r="BB27" s="16">
        <v>1.52424972945678E-2</v>
      </c>
      <c r="BC27" s="16"/>
      <c r="BD27" s="16">
        <v>2.30646826071251E-2</v>
      </c>
      <c r="BE27" s="16">
        <v>7.7861623496485004E-3</v>
      </c>
    </row>
    <row r="28" spans="2:57" x14ac:dyDescent="0.35">
      <c r="B28" s="19" t="s">
        <v>870</v>
      </c>
      <c r="C28" s="16">
        <v>1.2481800482698299E-2</v>
      </c>
      <c r="D28" s="16">
        <v>2.24777673503356E-2</v>
      </c>
      <c r="E28" s="16">
        <v>3.1300162529472098E-3</v>
      </c>
      <c r="F28" s="16"/>
      <c r="G28" s="16">
        <v>1.9700654976392899E-2</v>
      </c>
      <c r="H28" s="16">
        <v>1.1714339176236099E-2</v>
      </c>
      <c r="I28" s="16">
        <v>2.5972481131787101E-2</v>
      </c>
      <c r="J28" s="16">
        <v>3.1840707936887898E-3</v>
      </c>
      <c r="K28" s="16">
        <v>9.7764767210967093E-3</v>
      </c>
      <c r="L28" s="16">
        <v>7.6655734554950299E-3</v>
      </c>
      <c r="M28" s="16"/>
      <c r="N28" s="16">
        <v>6.7589324624374404E-3</v>
      </c>
      <c r="O28" s="16">
        <v>1.6019645004532401E-2</v>
      </c>
      <c r="P28" s="16">
        <v>1.63789070639416E-2</v>
      </c>
      <c r="Q28" s="16">
        <v>7.2234414653742198E-3</v>
      </c>
      <c r="R28" s="16"/>
      <c r="S28" s="16">
        <v>1.16509777767128E-2</v>
      </c>
      <c r="T28" s="16">
        <v>1.38608424142844E-2</v>
      </c>
      <c r="U28" s="16"/>
      <c r="V28" s="16">
        <v>8.8272392665229397E-3</v>
      </c>
      <c r="W28" s="16">
        <v>1.2115713419680599E-2</v>
      </c>
      <c r="X28" s="16">
        <v>7.6957049418726201E-3</v>
      </c>
      <c r="Y28" s="16">
        <v>6.9891076418929096E-2</v>
      </c>
      <c r="Z28" s="16"/>
      <c r="AA28" s="16">
        <v>7.0532875086587602E-3</v>
      </c>
      <c r="AB28" s="16">
        <v>4.4865992258633497E-3</v>
      </c>
      <c r="AC28" s="16">
        <v>0</v>
      </c>
      <c r="AD28" s="16">
        <v>1.9811210884166701E-2</v>
      </c>
      <c r="AE28" s="16">
        <v>3.6368667884438502E-2</v>
      </c>
      <c r="AF28" s="16">
        <v>4.6891707069723398E-2</v>
      </c>
      <c r="AG28" s="16"/>
      <c r="AH28" s="16">
        <v>1.85382028525122E-2</v>
      </c>
      <c r="AI28" s="16">
        <v>1.30062169524152E-2</v>
      </c>
      <c r="AJ28" s="16"/>
      <c r="AK28" s="16">
        <v>2.02435054747515E-2</v>
      </c>
      <c r="AL28" s="16">
        <v>1.4520757356288E-2</v>
      </c>
      <c r="AM28" s="16"/>
      <c r="AN28" s="16">
        <v>2.16377389191106E-2</v>
      </c>
      <c r="AO28" s="16">
        <v>7.8549179323142704E-3</v>
      </c>
      <c r="AP28" s="16"/>
      <c r="AQ28" s="16">
        <v>1.7644238157308E-2</v>
      </c>
      <c r="AR28" s="16">
        <v>5.4203854697418303E-3</v>
      </c>
      <c r="AS28" s="16">
        <v>2.28760227875974E-2</v>
      </c>
      <c r="AT28" s="16"/>
      <c r="AU28" s="16">
        <v>1.3640926290285099E-2</v>
      </c>
      <c r="AV28" s="16">
        <v>1.1335441237532299E-2</v>
      </c>
      <c r="AW28" s="16"/>
      <c r="AX28" s="16">
        <v>1.4275907899227201E-2</v>
      </c>
      <c r="AY28" s="16">
        <v>5.8654069237043197E-3</v>
      </c>
      <c r="AZ28" s="16"/>
      <c r="BA28" s="16">
        <v>3.0886384453218702E-2</v>
      </c>
      <c r="BB28" s="16">
        <v>8.5654136046311394E-3</v>
      </c>
      <c r="BC28" s="16"/>
      <c r="BD28" s="16">
        <v>2.3555261029329502E-2</v>
      </c>
      <c r="BE28" s="16">
        <v>6.3892005856162198E-3</v>
      </c>
    </row>
    <row r="29" spans="2:57" x14ac:dyDescent="0.35">
      <c r="B29" s="19" t="s">
        <v>871</v>
      </c>
      <c r="C29" s="16">
        <v>5.8728160967095201E-3</v>
      </c>
      <c r="D29" s="16">
        <v>8.9109749386250998E-3</v>
      </c>
      <c r="E29" s="16">
        <v>3.05059641715698E-3</v>
      </c>
      <c r="F29" s="16"/>
      <c r="G29" s="16">
        <v>7.4999455359540902E-3</v>
      </c>
      <c r="H29" s="16">
        <v>1.4639125764867899E-2</v>
      </c>
      <c r="I29" s="16">
        <v>1.4395630665288799E-2</v>
      </c>
      <c r="J29" s="16">
        <v>0</v>
      </c>
      <c r="K29" s="16">
        <v>0</v>
      </c>
      <c r="L29" s="16">
        <v>0</v>
      </c>
      <c r="M29" s="16"/>
      <c r="N29" s="16">
        <v>9.2120356346360403E-3</v>
      </c>
      <c r="O29" s="16">
        <v>8.5189799312357095E-3</v>
      </c>
      <c r="P29" s="16">
        <v>6.6106420776874397E-3</v>
      </c>
      <c r="Q29" s="16">
        <v>0</v>
      </c>
      <c r="R29" s="16"/>
      <c r="S29" s="16">
        <v>5.7041629835472996E-3</v>
      </c>
      <c r="T29" s="16">
        <v>6.1860891099130002E-3</v>
      </c>
      <c r="U29" s="16"/>
      <c r="V29" s="16">
        <v>7.2841782708205601E-3</v>
      </c>
      <c r="W29" s="16">
        <v>2.3640183164361801E-3</v>
      </c>
      <c r="X29" s="16">
        <v>9.9401809873031505E-3</v>
      </c>
      <c r="Y29" s="16">
        <v>0</v>
      </c>
      <c r="Z29" s="16"/>
      <c r="AA29" s="16">
        <v>2.3511833149826799E-3</v>
      </c>
      <c r="AB29" s="16">
        <v>2.78577561595295E-3</v>
      </c>
      <c r="AC29" s="16">
        <v>1.4238291887133899E-2</v>
      </c>
      <c r="AD29" s="16">
        <v>9.4130974921595705E-3</v>
      </c>
      <c r="AE29" s="16">
        <v>1.17571095687954E-2</v>
      </c>
      <c r="AF29" s="16">
        <v>0</v>
      </c>
      <c r="AG29" s="16"/>
      <c r="AH29" s="16">
        <v>7.2665599567708497E-3</v>
      </c>
      <c r="AI29" s="16">
        <v>4.8281635148681203E-3</v>
      </c>
      <c r="AJ29" s="16"/>
      <c r="AK29" s="16">
        <v>8.5756105504176706E-3</v>
      </c>
      <c r="AL29" s="16">
        <v>5.3903906979549301E-3</v>
      </c>
      <c r="AM29" s="16"/>
      <c r="AN29" s="16">
        <v>8.4815086141623499E-3</v>
      </c>
      <c r="AO29" s="16">
        <v>4.1696132251114303E-3</v>
      </c>
      <c r="AP29" s="16"/>
      <c r="AQ29" s="16">
        <v>3.4037466038266298E-3</v>
      </c>
      <c r="AR29" s="16">
        <v>7.0012746575052803E-3</v>
      </c>
      <c r="AS29" s="16">
        <v>7.2583230995427097E-3</v>
      </c>
      <c r="AT29" s="16"/>
      <c r="AU29" s="16">
        <v>6.6412962733675201E-3</v>
      </c>
      <c r="AV29" s="16">
        <v>5.0708092695291697E-3</v>
      </c>
      <c r="AW29" s="16"/>
      <c r="AX29" s="16">
        <v>6.5783055209142297E-3</v>
      </c>
      <c r="AY29" s="16">
        <v>3.5695855085093298E-3</v>
      </c>
      <c r="AZ29" s="16"/>
      <c r="BA29" s="16">
        <v>9.88131806338312E-3</v>
      </c>
      <c r="BB29" s="16">
        <v>0</v>
      </c>
      <c r="BC29" s="16"/>
      <c r="BD29" s="16">
        <v>8.7868183176736895E-3</v>
      </c>
      <c r="BE29" s="16">
        <v>5.85117267777901E-3</v>
      </c>
    </row>
    <row r="30" spans="2:57" x14ac:dyDescent="0.35">
      <c r="B30" s="19" t="s">
        <v>872</v>
      </c>
      <c r="C30" s="16">
        <v>3.52126209358049E-3</v>
      </c>
      <c r="D30" s="16">
        <v>7.27302927627692E-3</v>
      </c>
      <c r="E30" s="16">
        <v>0</v>
      </c>
      <c r="F30" s="16"/>
      <c r="G30" s="16">
        <v>0</v>
      </c>
      <c r="H30" s="16">
        <v>1.2538474749867299E-2</v>
      </c>
      <c r="I30" s="16">
        <v>3.9107758622303904E-3</v>
      </c>
      <c r="J30" s="16">
        <v>4.0781136006143703E-3</v>
      </c>
      <c r="K30" s="16">
        <v>0</v>
      </c>
      <c r="L30" s="16">
        <v>0</v>
      </c>
      <c r="M30" s="16"/>
      <c r="N30" s="16">
        <v>3.7775405889570401E-3</v>
      </c>
      <c r="O30" s="16">
        <v>3.12775655327013E-3</v>
      </c>
      <c r="P30" s="16">
        <v>1.6668384448980699E-3</v>
      </c>
      <c r="Q30" s="16">
        <v>6.6599399577012301E-3</v>
      </c>
      <c r="R30" s="16"/>
      <c r="S30" s="16">
        <v>5.8767033692450699E-3</v>
      </c>
      <c r="T30" s="16">
        <v>0</v>
      </c>
      <c r="U30" s="16"/>
      <c r="V30" s="16">
        <v>2.4991513922687498E-3</v>
      </c>
      <c r="W30" s="16">
        <v>0</v>
      </c>
      <c r="X30" s="16">
        <v>4.6517304974130497E-3</v>
      </c>
      <c r="Y30" s="16">
        <v>3.2150956080383999E-2</v>
      </c>
      <c r="Z30" s="16"/>
      <c r="AA30" s="16">
        <v>0</v>
      </c>
      <c r="AB30" s="16">
        <v>0</v>
      </c>
      <c r="AC30" s="16">
        <v>0</v>
      </c>
      <c r="AD30" s="16">
        <v>6.0552275023394199E-3</v>
      </c>
      <c r="AE30" s="16">
        <v>1.76377051014718E-2</v>
      </c>
      <c r="AF30" s="16">
        <v>2.0953859267076901E-2</v>
      </c>
      <c r="AG30" s="16"/>
      <c r="AH30" s="16">
        <v>7.5270242704447996E-3</v>
      </c>
      <c r="AI30" s="16">
        <v>0</v>
      </c>
      <c r="AJ30" s="16"/>
      <c r="AK30" s="16">
        <v>8.8829967867712807E-3</v>
      </c>
      <c r="AL30" s="16">
        <v>0</v>
      </c>
      <c r="AM30" s="16"/>
      <c r="AN30" s="16">
        <v>8.7855218381981699E-3</v>
      </c>
      <c r="AO30" s="16">
        <v>0</v>
      </c>
      <c r="AP30" s="16"/>
      <c r="AQ30" s="16">
        <v>0</v>
      </c>
      <c r="AR30" s="16">
        <v>2.91696698870852E-3</v>
      </c>
      <c r="AS30" s="16">
        <v>7.6229652984250301E-3</v>
      </c>
      <c r="AT30" s="16"/>
      <c r="AU30" s="16">
        <v>5.3527357346367802E-3</v>
      </c>
      <c r="AV30" s="16">
        <v>1.42679637986562E-3</v>
      </c>
      <c r="AW30" s="16"/>
      <c r="AX30" s="16">
        <v>4.3107062261791102E-3</v>
      </c>
      <c r="AY30" s="16">
        <v>0</v>
      </c>
      <c r="AZ30" s="16"/>
      <c r="BA30" s="16">
        <v>6.7214193399444599E-3</v>
      </c>
      <c r="BB30" s="16">
        <v>0</v>
      </c>
      <c r="BC30" s="16"/>
      <c r="BD30" s="16">
        <v>1.82775337734917E-3</v>
      </c>
      <c r="BE30" s="16">
        <v>7.7713588235538197E-3</v>
      </c>
    </row>
    <row r="31" spans="2:57" x14ac:dyDescent="0.35">
      <c r="B31" s="19" t="s">
        <v>102</v>
      </c>
      <c r="C31" s="16">
        <v>0.30112508637896901</v>
      </c>
      <c r="D31" s="16">
        <v>0.246469869024833</v>
      </c>
      <c r="E31" s="16">
        <v>0.35005455758299098</v>
      </c>
      <c r="F31" s="16"/>
      <c r="G31" s="16">
        <v>0.21064726588754201</v>
      </c>
      <c r="H31" s="16">
        <v>0.25130191184783301</v>
      </c>
      <c r="I31" s="16">
        <v>0.24531966064536201</v>
      </c>
      <c r="J31" s="16">
        <v>0.31786220354300398</v>
      </c>
      <c r="K31" s="16">
        <v>0.345185685777813</v>
      </c>
      <c r="L31" s="16">
        <v>0.39135338423231297</v>
      </c>
      <c r="M31" s="16"/>
      <c r="N31" s="16">
        <v>0.29568926799511402</v>
      </c>
      <c r="O31" s="16">
        <v>0.32190639133747401</v>
      </c>
      <c r="P31" s="16">
        <v>0.30598224659655698</v>
      </c>
      <c r="Q31" s="16">
        <v>0.27909906780737598</v>
      </c>
      <c r="R31" s="16"/>
      <c r="S31" s="16">
        <v>0.31803299730794099</v>
      </c>
      <c r="T31" s="16">
        <v>0.27532743774590601</v>
      </c>
      <c r="U31" s="16"/>
      <c r="V31" s="16">
        <v>0.29168028329085799</v>
      </c>
      <c r="W31" s="16">
        <v>0.30262816246510299</v>
      </c>
      <c r="X31" s="16">
        <v>0.31866002909048202</v>
      </c>
      <c r="Y31" s="16">
        <v>0.222225574048207</v>
      </c>
      <c r="Z31" s="16"/>
      <c r="AA31" s="16">
        <v>0.29629585883196902</v>
      </c>
      <c r="AB31" s="16">
        <v>0.38508974648942701</v>
      </c>
      <c r="AC31" s="16">
        <v>0.33103713873863999</v>
      </c>
      <c r="AD31" s="16">
        <v>0.27232802758497099</v>
      </c>
      <c r="AE31" s="16">
        <v>0.23181958473580599</v>
      </c>
      <c r="AF31" s="16">
        <v>0.17974308807599701</v>
      </c>
      <c r="AG31" s="16"/>
      <c r="AH31" s="16">
        <v>0.27794988485425298</v>
      </c>
      <c r="AI31" s="16">
        <v>0.30320346105317703</v>
      </c>
      <c r="AJ31" s="16"/>
      <c r="AK31" s="16">
        <v>0.259014876485964</v>
      </c>
      <c r="AL31" s="16">
        <v>0.31400770003148998</v>
      </c>
      <c r="AM31" s="16"/>
      <c r="AN31" s="16">
        <v>0.244678545408028</v>
      </c>
      <c r="AO31" s="16">
        <v>0.30310604411287201</v>
      </c>
      <c r="AP31" s="16"/>
      <c r="AQ31" s="16">
        <v>0.32165418269088603</v>
      </c>
      <c r="AR31" s="16">
        <v>0.32313467762237302</v>
      </c>
      <c r="AS31" s="16">
        <v>0.24527919446118601</v>
      </c>
      <c r="AT31" s="16"/>
      <c r="AU31" s="16">
        <v>0.31903821838707103</v>
      </c>
      <c r="AV31" s="16">
        <v>0.28153599874178598</v>
      </c>
      <c r="AW31" s="16"/>
      <c r="AX31" s="16">
        <v>0.28351314013757101</v>
      </c>
      <c r="AY31" s="16">
        <v>0.42006272608564899</v>
      </c>
      <c r="AZ31" s="16"/>
      <c r="BA31" s="16">
        <v>0.213594233945018</v>
      </c>
      <c r="BB31" s="16">
        <v>0.196230463558001</v>
      </c>
      <c r="BC31" s="16"/>
      <c r="BD31" s="16">
        <v>0.20212123489095499</v>
      </c>
      <c r="BE31" s="16">
        <v>0.350917426265967</v>
      </c>
    </row>
    <row r="32" spans="2:57" x14ac:dyDescent="0.35">
      <c r="B32" s="19" t="s">
        <v>103</v>
      </c>
      <c r="C32" s="20">
        <v>0.216384647427872</v>
      </c>
      <c r="D32" s="20">
        <v>0.16743751445076899</v>
      </c>
      <c r="E32" s="20">
        <v>0.26486651900818298</v>
      </c>
      <c r="F32" s="20"/>
      <c r="G32" s="20">
        <v>0.17321263235016299</v>
      </c>
      <c r="H32" s="20">
        <v>0.17908465744914001</v>
      </c>
      <c r="I32" s="20">
        <v>0.132890429757901</v>
      </c>
      <c r="J32" s="20">
        <v>0.24665611669127899</v>
      </c>
      <c r="K32" s="20">
        <v>0.26133784783393199</v>
      </c>
      <c r="L32" s="20">
        <v>0.27918902400150403</v>
      </c>
      <c r="M32" s="20"/>
      <c r="N32" s="20">
        <v>0.19684706853242101</v>
      </c>
      <c r="O32" s="20">
        <v>0.23608192456673999</v>
      </c>
      <c r="P32" s="20">
        <v>0.21068960483330801</v>
      </c>
      <c r="Q32" s="20">
        <v>0.22231471922079099</v>
      </c>
      <c r="R32" s="20"/>
      <c r="S32" s="20">
        <v>0.23015917863649299</v>
      </c>
      <c r="T32" s="20">
        <v>0.195494905838724</v>
      </c>
      <c r="U32" s="20"/>
      <c r="V32" s="20">
        <v>0.25518621396187402</v>
      </c>
      <c r="W32" s="20">
        <v>0.22919627015185901</v>
      </c>
      <c r="X32" s="20">
        <v>0.162516882466202</v>
      </c>
      <c r="Y32" s="20">
        <v>0.250996426527483</v>
      </c>
      <c r="Z32" s="20"/>
      <c r="AA32" s="20">
        <v>0.26537766613715102</v>
      </c>
      <c r="AB32" s="20">
        <v>0.17967420881649401</v>
      </c>
      <c r="AC32" s="20">
        <v>0.22579438905608001</v>
      </c>
      <c r="AD32" s="20">
        <v>0.18260090400426299</v>
      </c>
      <c r="AE32" s="20">
        <v>0.13886392172367201</v>
      </c>
      <c r="AF32" s="20">
        <v>0.24143817935943199</v>
      </c>
      <c r="AG32" s="20"/>
      <c r="AH32" s="20">
        <v>0.185992821699348</v>
      </c>
      <c r="AI32" s="20">
        <v>0.20863065129049199</v>
      </c>
      <c r="AJ32" s="20"/>
      <c r="AK32" s="20">
        <v>0.16446264719819501</v>
      </c>
      <c r="AL32" s="20">
        <v>0.21768857283871601</v>
      </c>
      <c r="AM32" s="20"/>
      <c r="AN32" s="20">
        <v>0.18718685450803901</v>
      </c>
      <c r="AO32" s="20">
        <v>0.17552826943782099</v>
      </c>
      <c r="AP32" s="20"/>
      <c r="AQ32" s="20">
        <v>0.17222061667626101</v>
      </c>
      <c r="AR32" s="20">
        <v>0.24624055047718399</v>
      </c>
      <c r="AS32" s="20">
        <v>0.155646753559954</v>
      </c>
      <c r="AT32" s="20"/>
      <c r="AU32" s="20">
        <v>0.18560708173809001</v>
      </c>
      <c r="AV32" s="20">
        <v>0.24773283068037399</v>
      </c>
      <c r="AW32" s="20"/>
      <c r="AX32" s="20">
        <v>0.19417535426487201</v>
      </c>
      <c r="AY32" s="20">
        <v>0.242436375580873</v>
      </c>
      <c r="AZ32" s="20"/>
      <c r="BA32" s="20">
        <v>0.13578443273473001</v>
      </c>
      <c r="BB32" s="20">
        <v>0.181349716698639</v>
      </c>
      <c r="BC32" s="20"/>
      <c r="BD32" s="20">
        <v>0.16127569191451999</v>
      </c>
      <c r="BE32" s="20">
        <v>0.18097884148583801</v>
      </c>
    </row>
    <row r="33" spans="2:2" x14ac:dyDescent="0.35">
      <c r="B33" s="21"/>
    </row>
    <row r="34" spans="2:2" x14ac:dyDescent="0.35">
      <c r="B34" t="s">
        <v>874</v>
      </c>
    </row>
    <row r="35" spans="2:2" x14ac:dyDescent="0.35">
      <c r="B35" t="s">
        <v>526</v>
      </c>
    </row>
    <row r="37" spans="2:2" x14ac:dyDescent="0.35">
      <c r="B37"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xl/worksheets/sheet3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1-000000000000}">
  <dimension ref="B2:BE37"/>
  <sheetViews>
    <sheetView showGridLines="0" topLeftCell="A1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0" width="10.7265625" customWidth="1"/>
    <col min="21" max="21" width="2.1796875" customWidth="1"/>
    <col min="22" max="25" width="10.7265625" customWidth="1"/>
    <col min="26" max="26" width="2.1796875" customWidth="1"/>
    <col min="27"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 min="47" max="48" width="10.7265625" customWidth="1"/>
    <col min="49" max="49" width="2.1796875" customWidth="1"/>
    <col min="50" max="51" width="10.7265625" customWidth="1"/>
    <col min="52" max="52" width="2.1796875" customWidth="1"/>
    <col min="53" max="54" width="10.7265625" customWidth="1"/>
    <col min="55" max="55" width="2.1796875" customWidth="1"/>
    <col min="56" max="57" width="10.7265625" customWidth="1"/>
    <col min="58" max="58" width="2.1796875" customWidth="1"/>
  </cols>
  <sheetData>
    <row r="2" spans="2:57" ht="40" customHeight="1" x14ac:dyDescent="0.35">
      <c r="D2" s="32" t="s">
        <v>873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row>
    <row r="5" spans="2:57" ht="30" customHeight="1" x14ac:dyDescent="0.35">
      <c r="B5" s="18"/>
      <c r="C5" s="18"/>
      <c r="D5" s="31" t="s">
        <v>32</v>
      </c>
      <c r="E5" s="30"/>
      <c r="F5" s="18"/>
      <c r="G5" s="31" t="s">
        <v>33</v>
      </c>
      <c r="H5" s="30"/>
      <c r="I5" s="30"/>
      <c r="J5" s="30"/>
      <c r="K5" s="30"/>
      <c r="L5" s="30"/>
      <c r="M5" s="18"/>
      <c r="N5" s="31" t="s">
        <v>34</v>
      </c>
      <c r="O5" s="30"/>
      <c r="P5" s="30"/>
      <c r="Q5" s="30"/>
      <c r="R5" s="18"/>
      <c r="S5" s="31" t="s">
        <v>35</v>
      </c>
      <c r="T5" s="30"/>
      <c r="U5" s="18"/>
      <c r="V5" s="31" t="s">
        <v>36</v>
      </c>
      <c r="W5" s="30"/>
      <c r="X5" s="30"/>
      <c r="Y5" s="30"/>
      <c r="Z5" s="18"/>
      <c r="AA5" s="31" t="s">
        <v>37</v>
      </c>
      <c r="AB5" s="30"/>
      <c r="AC5" s="30"/>
      <c r="AD5" s="30"/>
      <c r="AE5" s="30"/>
      <c r="AF5" s="30"/>
      <c r="AG5" s="18"/>
      <c r="AH5" s="31" t="s">
        <v>38</v>
      </c>
      <c r="AI5" s="30"/>
      <c r="AJ5" s="18"/>
      <c r="AK5" s="31" t="s">
        <v>39</v>
      </c>
      <c r="AL5" s="30"/>
      <c r="AM5" s="18"/>
      <c r="AN5" s="31" t="s">
        <v>40</v>
      </c>
      <c r="AO5" s="30"/>
      <c r="AP5" s="18"/>
      <c r="AQ5" s="31" t="s">
        <v>41</v>
      </c>
      <c r="AR5" s="30"/>
      <c r="AS5" s="30"/>
      <c r="AT5" s="18"/>
      <c r="AU5" s="31" t="s">
        <v>42</v>
      </c>
      <c r="AV5" s="30"/>
      <c r="AW5" s="18"/>
      <c r="AX5" s="31" t="s">
        <v>43</v>
      </c>
      <c r="AY5" s="30"/>
      <c r="AZ5" s="18"/>
      <c r="BA5" s="31" t="s">
        <v>44</v>
      </c>
      <c r="BB5" s="30"/>
      <c r="BC5" s="18"/>
      <c r="BD5" s="31" t="s">
        <v>592</v>
      </c>
      <c r="BE5" s="30"/>
    </row>
    <row r="6" spans="2:57" ht="58" customHeight="1" x14ac:dyDescent="0.35">
      <c r="C6" s="11" t="s">
        <v>45</v>
      </c>
      <c r="D6" s="12" t="s">
        <v>46</v>
      </c>
      <c r="E6" s="12" t="s">
        <v>47</v>
      </c>
      <c r="G6" s="12" t="s">
        <v>48</v>
      </c>
      <c r="H6" s="12" t="s">
        <v>49</v>
      </c>
      <c r="I6" s="12" t="s">
        <v>50</v>
      </c>
      <c r="J6" s="12" t="s">
        <v>51</v>
      </c>
      <c r="K6" s="12" t="s">
        <v>52</v>
      </c>
      <c r="L6" s="12" t="s">
        <v>53</v>
      </c>
      <c r="N6" s="12" t="s">
        <v>54</v>
      </c>
      <c r="O6" s="12" t="s">
        <v>55</v>
      </c>
      <c r="P6" s="12" t="s">
        <v>56</v>
      </c>
      <c r="Q6" s="12" t="s">
        <v>57</v>
      </c>
      <c r="S6" s="12" t="s">
        <v>58</v>
      </c>
      <c r="T6" s="12" t="s">
        <v>59</v>
      </c>
      <c r="V6" s="12" t="s">
        <v>60</v>
      </c>
      <c r="W6" s="12" t="s">
        <v>61</v>
      </c>
      <c r="X6" s="12" t="s">
        <v>62</v>
      </c>
      <c r="Y6" s="12" t="s">
        <v>63</v>
      </c>
      <c r="AA6" s="12" t="s">
        <v>64</v>
      </c>
      <c r="AB6" s="12" t="s">
        <v>65</v>
      </c>
      <c r="AC6" s="12" t="s">
        <v>66</v>
      </c>
      <c r="AD6" s="12" t="s">
        <v>67</v>
      </c>
      <c r="AE6" s="12" t="s">
        <v>68</v>
      </c>
      <c r="AF6" s="12" t="s">
        <v>69</v>
      </c>
      <c r="AH6" s="12" t="s">
        <v>70</v>
      </c>
      <c r="AI6" s="12" t="s">
        <v>71</v>
      </c>
      <c r="AK6" s="12" t="s">
        <v>72</v>
      </c>
      <c r="AL6" s="12" t="s">
        <v>73</v>
      </c>
      <c r="AN6" s="12" t="s">
        <v>70</v>
      </c>
      <c r="AO6" s="12" t="s">
        <v>71</v>
      </c>
      <c r="AQ6" s="12" t="s">
        <v>74</v>
      </c>
      <c r="AR6" s="12" t="s">
        <v>75</v>
      </c>
      <c r="AS6" s="12" t="s">
        <v>76</v>
      </c>
      <c r="AU6" s="12" t="s">
        <v>77</v>
      </c>
      <c r="AV6" s="12" t="s">
        <v>78</v>
      </c>
      <c r="AX6" s="12" t="s">
        <v>79</v>
      </c>
      <c r="AY6" s="12" t="s">
        <v>80</v>
      </c>
      <c r="BA6" s="12" t="s">
        <v>81</v>
      </c>
      <c r="BB6" s="12" t="s">
        <v>82</v>
      </c>
      <c r="BD6" s="12" t="s">
        <v>593</v>
      </c>
      <c r="BE6" s="12" t="s">
        <v>594</v>
      </c>
    </row>
    <row r="7" spans="2:57" ht="30" customHeight="1" x14ac:dyDescent="0.35">
      <c r="B7" s="13" t="s">
        <v>83</v>
      </c>
      <c r="C7" s="13">
        <v>1010</v>
      </c>
      <c r="D7" s="13">
        <v>486</v>
      </c>
      <c r="E7" s="13">
        <v>519</v>
      </c>
      <c r="F7" s="13"/>
      <c r="G7" s="13">
        <v>121</v>
      </c>
      <c r="H7" s="13">
        <v>179</v>
      </c>
      <c r="I7" s="13">
        <v>154</v>
      </c>
      <c r="J7" s="13">
        <v>166</v>
      </c>
      <c r="K7" s="13">
        <v>175</v>
      </c>
      <c r="L7" s="13">
        <v>215</v>
      </c>
      <c r="M7" s="13"/>
      <c r="N7" s="13">
        <v>197</v>
      </c>
      <c r="O7" s="13">
        <v>222</v>
      </c>
      <c r="P7" s="13">
        <v>401</v>
      </c>
      <c r="Q7" s="13">
        <v>190</v>
      </c>
      <c r="R7" s="13"/>
      <c r="S7" s="13">
        <v>722</v>
      </c>
      <c r="T7" s="13">
        <v>284</v>
      </c>
      <c r="U7" s="13"/>
      <c r="V7" s="13">
        <v>225</v>
      </c>
      <c r="W7" s="13">
        <v>379</v>
      </c>
      <c r="X7" s="13">
        <v>353</v>
      </c>
      <c r="Y7" s="13">
        <v>53</v>
      </c>
      <c r="Z7" s="13"/>
      <c r="AA7" s="13">
        <v>274</v>
      </c>
      <c r="AB7" s="13">
        <v>232</v>
      </c>
      <c r="AC7" s="13">
        <v>90</v>
      </c>
      <c r="AD7" s="13">
        <v>254</v>
      </c>
      <c r="AE7" s="13">
        <v>123</v>
      </c>
      <c r="AF7" s="13">
        <v>37</v>
      </c>
      <c r="AG7" s="13"/>
      <c r="AH7" s="13">
        <v>481</v>
      </c>
      <c r="AI7" s="13">
        <v>315</v>
      </c>
      <c r="AJ7" s="13"/>
      <c r="AK7" s="13">
        <v>393</v>
      </c>
      <c r="AL7" s="13">
        <v>287</v>
      </c>
      <c r="AM7" s="13"/>
      <c r="AN7" s="13">
        <v>413</v>
      </c>
      <c r="AO7" s="13">
        <v>354</v>
      </c>
      <c r="AP7" s="13"/>
      <c r="AQ7" s="13">
        <v>205</v>
      </c>
      <c r="AR7" s="13">
        <v>422</v>
      </c>
      <c r="AS7" s="13">
        <v>315</v>
      </c>
      <c r="AT7" s="13"/>
      <c r="AU7" s="13">
        <v>562</v>
      </c>
      <c r="AV7" s="13">
        <v>443</v>
      </c>
      <c r="AW7" s="13"/>
      <c r="AX7" s="13">
        <v>832</v>
      </c>
      <c r="AY7" s="13">
        <v>145</v>
      </c>
      <c r="AZ7" s="13"/>
      <c r="BA7" s="13">
        <v>326</v>
      </c>
      <c r="BB7" s="13">
        <v>76</v>
      </c>
      <c r="BC7" s="13"/>
      <c r="BD7" s="13">
        <v>434</v>
      </c>
      <c r="BE7" s="13">
        <v>374</v>
      </c>
    </row>
    <row r="8" spans="2:57" ht="30" customHeight="1" x14ac:dyDescent="0.35">
      <c r="B8" s="14" t="s">
        <v>84</v>
      </c>
      <c r="C8" s="14">
        <v>1010</v>
      </c>
      <c r="D8" s="14">
        <v>489</v>
      </c>
      <c r="E8" s="14">
        <v>516</v>
      </c>
      <c r="F8" s="14"/>
      <c r="G8" s="14">
        <v>123</v>
      </c>
      <c r="H8" s="14">
        <v>180</v>
      </c>
      <c r="I8" s="14">
        <v>165</v>
      </c>
      <c r="J8" s="14">
        <v>161</v>
      </c>
      <c r="K8" s="14">
        <v>168</v>
      </c>
      <c r="L8" s="14">
        <v>213</v>
      </c>
      <c r="M8" s="14"/>
      <c r="N8" s="14">
        <v>172</v>
      </c>
      <c r="O8" s="14">
        <v>210</v>
      </c>
      <c r="P8" s="14">
        <v>387</v>
      </c>
      <c r="Q8" s="14">
        <v>241</v>
      </c>
      <c r="R8" s="14"/>
      <c r="S8" s="14">
        <v>605</v>
      </c>
      <c r="T8" s="14">
        <v>401</v>
      </c>
      <c r="U8" s="14"/>
      <c r="V8" s="14">
        <v>263</v>
      </c>
      <c r="W8" s="14">
        <v>391</v>
      </c>
      <c r="X8" s="14">
        <v>311</v>
      </c>
      <c r="Y8" s="14">
        <v>45</v>
      </c>
      <c r="Z8" s="14"/>
      <c r="AA8" s="14">
        <v>393</v>
      </c>
      <c r="AB8" s="14">
        <v>181</v>
      </c>
      <c r="AC8" s="14">
        <v>99</v>
      </c>
      <c r="AD8" s="14">
        <v>215</v>
      </c>
      <c r="AE8" s="14">
        <v>91</v>
      </c>
      <c r="AF8" s="14">
        <v>31</v>
      </c>
      <c r="AG8" s="14"/>
      <c r="AH8" s="14">
        <v>472</v>
      </c>
      <c r="AI8" s="14">
        <v>296</v>
      </c>
      <c r="AJ8" s="14"/>
      <c r="AK8" s="14">
        <v>400</v>
      </c>
      <c r="AL8" s="14">
        <v>265</v>
      </c>
      <c r="AM8" s="14"/>
      <c r="AN8" s="14">
        <v>405</v>
      </c>
      <c r="AO8" s="14">
        <v>343</v>
      </c>
      <c r="AP8" s="14"/>
      <c r="AQ8" s="14">
        <v>194</v>
      </c>
      <c r="AR8" s="14">
        <v>446</v>
      </c>
      <c r="AS8" s="14">
        <v>296</v>
      </c>
      <c r="AT8" s="14"/>
      <c r="AU8" s="14">
        <v>542</v>
      </c>
      <c r="AV8" s="14">
        <v>460</v>
      </c>
      <c r="AW8" s="14"/>
      <c r="AX8" s="14">
        <v>825</v>
      </c>
      <c r="AY8" s="14">
        <v>141</v>
      </c>
      <c r="AZ8" s="14"/>
      <c r="BA8" s="14">
        <v>313</v>
      </c>
      <c r="BB8" s="14">
        <v>76</v>
      </c>
      <c r="BC8" s="14"/>
      <c r="BD8" s="14">
        <v>439</v>
      </c>
      <c r="BE8" s="14">
        <v>354</v>
      </c>
    </row>
    <row r="9" spans="2:57" x14ac:dyDescent="0.35">
      <c r="B9" s="19" t="s">
        <v>869</v>
      </c>
      <c r="C9" s="16">
        <v>0.41817782455265401</v>
      </c>
      <c r="D9" s="16">
        <v>0.452260586026558</v>
      </c>
      <c r="E9" s="16">
        <v>0.38834473459763102</v>
      </c>
      <c r="F9" s="16"/>
      <c r="G9" s="16">
        <v>0.26279245178011101</v>
      </c>
      <c r="H9" s="16">
        <v>0.32120693073538298</v>
      </c>
      <c r="I9" s="16">
        <v>0.417198673951796</v>
      </c>
      <c r="J9" s="16">
        <v>0.42538299137635699</v>
      </c>
      <c r="K9" s="16">
        <v>0.46974433921341702</v>
      </c>
      <c r="L9" s="16">
        <v>0.54457117786628695</v>
      </c>
      <c r="M9" s="16"/>
      <c r="N9" s="16">
        <v>0.449263595810792</v>
      </c>
      <c r="O9" s="16">
        <v>0.41336541966652901</v>
      </c>
      <c r="P9" s="16">
        <v>0.40826639861498698</v>
      </c>
      <c r="Q9" s="16">
        <v>0.41611040713215502</v>
      </c>
      <c r="R9" s="16"/>
      <c r="S9" s="16">
        <v>0.49285757564039201</v>
      </c>
      <c r="T9" s="16">
        <v>0.30959563166422299</v>
      </c>
      <c r="U9" s="16"/>
      <c r="V9" s="16">
        <v>0.298841593242894</v>
      </c>
      <c r="W9" s="16">
        <v>0.42720432387405399</v>
      </c>
      <c r="X9" s="16">
        <v>0.49261464389882098</v>
      </c>
      <c r="Y9" s="16">
        <v>0.52132447778306101</v>
      </c>
      <c r="Z9" s="16"/>
      <c r="AA9" s="16">
        <v>0.34951336937349597</v>
      </c>
      <c r="AB9" s="16">
        <v>0.40440186503118097</v>
      </c>
      <c r="AC9" s="16">
        <v>0.46272935212002397</v>
      </c>
      <c r="AD9" s="16">
        <v>0.49377974248266299</v>
      </c>
      <c r="AE9" s="16">
        <v>0.460589337609355</v>
      </c>
      <c r="AF9" s="16">
        <v>0.57798809185956701</v>
      </c>
      <c r="AG9" s="16"/>
      <c r="AH9" s="16">
        <v>0.40251273117862302</v>
      </c>
      <c r="AI9" s="16">
        <v>0.51424397311698</v>
      </c>
      <c r="AJ9" s="16"/>
      <c r="AK9" s="16">
        <v>0.39556042975801903</v>
      </c>
      <c r="AL9" s="16">
        <v>0.51345961807253704</v>
      </c>
      <c r="AM9" s="16"/>
      <c r="AN9" s="16">
        <v>0.40773124848312398</v>
      </c>
      <c r="AO9" s="16">
        <v>0.508634686861418</v>
      </c>
      <c r="AP9" s="16"/>
      <c r="AQ9" s="16">
        <v>0.469638599192647</v>
      </c>
      <c r="AR9" s="16">
        <v>0.39961110383709197</v>
      </c>
      <c r="AS9" s="16">
        <v>0.46280132538701602</v>
      </c>
      <c r="AT9" s="16"/>
      <c r="AU9" s="16">
        <v>0.45550954171388702</v>
      </c>
      <c r="AV9" s="16">
        <v>0.38154006662603401</v>
      </c>
      <c r="AW9" s="16"/>
      <c r="AX9" s="16">
        <v>0.42309539048762002</v>
      </c>
      <c r="AY9" s="16">
        <v>0.48717647083284399</v>
      </c>
      <c r="AZ9" s="16"/>
      <c r="BA9" s="16">
        <v>0.43139749651092102</v>
      </c>
      <c r="BB9" s="16">
        <v>0.45443980584227101</v>
      </c>
      <c r="BC9" s="16"/>
      <c r="BD9" s="16">
        <v>0.46516926066495401</v>
      </c>
      <c r="BE9" s="16">
        <v>0.46830881221697701</v>
      </c>
    </row>
    <row r="10" spans="2:57" x14ac:dyDescent="0.35">
      <c r="B10" s="19" t="s">
        <v>868</v>
      </c>
      <c r="C10" s="16">
        <v>0.39422930926904698</v>
      </c>
      <c r="D10" s="16">
        <v>0.41656006272688201</v>
      </c>
      <c r="E10" s="16">
        <v>0.37530101026844798</v>
      </c>
      <c r="F10" s="16"/>
      <c r="G10" s="16">
        <v>0.26963800381665698</v>
      </c>
      <c r="H10" s="16">
        <v>0.29975008330820901</v>
      </c>
      <c r="I10" s="16">
        <v>0.38921245381886499</v>
      </c>
      <c r="J10" s="16">
        <v>0.424069636953391</v>
      </c>
      <c r="K10" s="16">
        <v>0.40318089539875201</v>
      </c>
      <c r="L10" s="16">
        <v>0.52033655918214206</v>
      </c>
      <c r="M10" s="16"/>
      <c r="N10" s="16">
        <v>0.46151377608718303</v>
      </c>
      <c r="O10" s="16">
        <v>0.39777252332305002</v>
      </c>
      <c r="P10" s="16">
        <v>0.37368956948174198</v>
      </c>
      <c r="Q10" s="16">
        <v>0.37612724234984302</v>
      </c>
      <c r="R10" s="16"/>
      <c r="S10" s="16">
        <v>0.45052979098700702</v>
      </c>
      <c r="T10" s="16">
        <v>0.31315838277945002</v>
      </c>
      <c r="U10" s="16"/>
      <c r="V10" s="16">
        <v>0.255347180538399</v>
      </c>
      <c r="W10" s="16">
        <v>0.40998778982217199</v>
      </c>
      <c r="X10" s="16">
        <v>0.48350014337031699</v>
      </c>
      <c r="Y10" s="16">
        <v>0.450597556695851</v>
      </c>
      <c r="Z10" s="16"/>
      <c r="AA10" s="16">
        <v>0.30634953462291298</v>
      </c>
      <c r="AB10" s="16">
        <v>0.44938986795126601</v>
      </c>
      <c r="AC10" s="16">
        <v>0.473478385804112</v>
      </c>
      <c r="AD10" s="16">
        <v>0.43618462267061597</v>
      </c>
      <c r="AE10" s="16">
        <v>0.45041088215234398</v>
      </c>
      <c r="AF10" s="16">
        <v>0.477265316487128</v>
      </c>
      <c r="AG10" s="16"/>
      <c r="AH10" s="16">
        <v>0.38211248150486699</v>
      </c>
      <c r="AI10" s="16">
        <v>0.49581574359202502</v>
      </c>
      <c r="AJ10" s="16"/>
      <c r="AK10" s="16">
        <v>0.36976960215371202</v>
      </c>
      <c r="AL10" s="16">
        <v>0.48895953720339302</v>
      </c>
      <c r="AM10" s="16"/>
      <c r="AN10" s="16">
        <v>0.37987371834986799</v>
      </c>
      <c r="AO10" s="16">
        <v>0.47937126204196101</v>
      </c>
      <c r="AP10" s="16"/>
      <c r="AQ10" s="16">
        <v>0.44363005771103697</v>
      </c>
      <c r="AR10" s="16">
        <v>0.38766590227936598</v>
      </c>
      <c r="AS10" s="16">
        <v>0.418304725225217</v>
      </c>
      <c r="AT10" s="16"/>
      <c r="AU10" s="16">
        <v>0.42543847761881398</v>
      </c>
      <c r="AV10" s="16">
        <v>0.36438043450643698</v>
      </c>
      <c r="AW10" s="16"/>
      <c r="AX10" s="16">
        <v>0.41348681260572001</v>
      </c>
      <c r="AY10" s="16">
        <v>0.387298700998154</v>
      </c>
      <c r="AZ10" s="16"/>
      <c r="BA10" s="16">
        <v>0.40309944004568299</v>
      </c>
      <c r="BB10" s="16">
        <v>0.411088363998239</v>
      </c>
      <c r="BC10" s="16"/>
      <c r="BD10" s="16">
        <v>0.448339637470969</v>
      </c>
      <c r="BE10" s="16">
        <v>0.42950869418897702</v>
      </c>
    </row>
    <row r="11" spans="2:57" x14ac:dyDescent="0.35">
      <c r="B11" s="19" t="s">
        <v>754</v>
      </c>
      <c r="C11" s="16">
        <v>0.36175936031480499</v>
      </c>
      <c r="D11" s="16">
        <v>0.35756023608779702</v>
      </c>
      <c r="E11" s="16">
        <v>0.36414355996389403</v>
      </c>
      <c r="F11" s="16"/>
      <c r="G11" s="16">
        <v>0.28363731216885302</v>
      </c>
      <c r="H11" s="16">
        <v>0.359432391070654</v>
      </c>
      <c r="I11" s="16">
        <v>0.34812368064965099</v>
      </c>
      <c r="J11" s="16">
        <v>0.37807108661611499</v>
      </c>
      <c r="K11" s="16">
        <v>0.41524637585448598</v>
      </c>
      <c r="L11" s="16">
        <v>0.364956520731266</v>
      </c>
      <c r="M11" s="16"/>
      <c r="N11" s="16">
        <v>0.36054369536676201</v>
      </c>
      <c r="O11" s="16">
        <v>0.36054383775446502</v>
      </c>
      <c r="P11" s="16">
        <v>0.35640972080062999</v>
      </c>
      <c r="Q11" s="16">
        <v>0.372278703749711</v>
      </c>
      <c r="R11" s="16"/>
      <c r="S11" s="16">
        <v>0.35950176163479503</v>
      </c>
      <c r="T11" s="16">
        <v>0.36877949354630102</v>
      </c>
      <c r="U11" s="16"/>
      <c r="V11" s="16">
        <v>0.292278359649978</v>
      </c>
      <c r="W11" s="16">
        <v>0.35707115401328798</v>
      </c>
      <c r="X11" s="16">
        <v>0.421735004454249</v>
      </c>
      <c r="Y11" s="16">
        <v>0.39322698426408698</v>
      </c>
      <c r="Z11" s="16"/>
      <c r="AA11" s="16">
        <v>0.290120870303469</v>
      </c>
      <c r="AB11" s="16">
        <v>0.36688334537496498</v>
      </c>
      <c r="AC11" s="16">
        <v>0.50505635156933804</v>
      </c>
      <c r="AD11" s="16">
        <v>0.39504268838845402</v>
      </c>
      <c r="AE11" s="16">
        <v>0.38373867499277903</v>
      </c>
      <c r="AF11" s="16">
        <v>0.48705129492246901</v>
      </c>
      <c r="AG11" s="16"/>
      <c r="AH11" s="16">
        <v>0.51735870573793996</v>
      </c>
      <c r="AI11" s="16">
        <v>0.198202183801723</v>
      </c>
      <c r="AJ11" s="16"/>
      <c r="AK11" s="16">
        <v>0.50081809829318003</v>
      </c>
      <c r="AL11" s="16">
        <v>0.16757927976414799</v>
      </c>
      <c r="AM11" s="16"/>
      <c r="AN11" s="16">
        <v>0.53046503078278795</v>
      </c>
      <c r="AO11" s="16">
        <v>0.166789618538945</v>
      </c>
      <c r="AP11" s="16"/>
      <c r="AQ11" s="16">
        <v>0.60219979125126499</v>
      </c>
      <c r="AR11" s="16">
        <v>0.38445552080803103</v>
      </c>
      <c r="AS11" s="16">
        <v>0.22376906646775899</v>
      </c>
      <c r="AT11" s="16"/>
      <c r="AU11" s="16">
        <v>0.366675566643682</v>
      </c>
      <c r="AV11" s="16">
        <v>0.36229505580170202</v>
      </c>
      <c r="AW11" s="16"/>
      <c r="AX11" s="16">
        <v>0.373184989997149</v>
      </c>
      <c r="AY11" s="16">
        <v>0.34975232173976201</v>
      </c>
      <c r="AZ11" s="16"/>
      <c r="BA11" s="16">
        <v>0.36249424438137001</v>
      </c>
      <c r="BB11" s="16">
        <v>0.35407150353310801</v>
      </c>
      <c r="BC11" s="16"/>
      <c r="BD11" s="16">
        <v>0.39577396066346199</v>
      </c>
      <c r="BE11" s="16">
        <v>0.420651167020826</v>
      </c>
    </row>
    <row r="12" spans="2:57" x14ac:dyDescent="0.35">
      <c r="B12" s="19" t="s">
        <v>858</v>
      </c>
      <c r="C12" s="16">
        <v>0.27532061125502699</v>
      </c>
      <c r="D12" s="16">
        <v>0.27526861541633202</v>
      </c>
      <c r="E12" s="16">
        <v>0.270668333437667</v>
      </c>
      <c r="F12" s="16"/>
      <c r="G12" s="16">
        <v>0.25370220199990901</v>
      </c>
      <c r="H12" s="16">
        <v>0.27589983724274197</v>
      </c>
      <c r="I12" s="16">
        <v>0.23745405480076001</v>
      </c>
      <c r="J12" s="16">
        <v>0.27771196224510197</v>
      </c>
      <c r="K12" s="16">
        <v>0.33139571892908698</v>
      </c>
      <c r="L12" s="16">
        <v>0.27063194897996901</v>
      </c>
      <c r="M12" s="16"/>
      <c r="N12" s="16">
        <v>0.261728857477383</v>
      </c>
      <c r="O12" s="16">
        <v>0.30406908532724602</v>
      </c>
      <c r="P12" s="16">
        <v>0.25990947044139101</v>
      </c>
      <c r="Q12" s="16">
        <v>0.2847307212961</v>
      </c>
      <c r="R12" s="16"/>
      <c r="S12" s="16">
        <v>0.27588789759466797</v>
      </c>
      <c r="T12" s="16">
        <v>0.27721261051972501</v>
      </c>
      <c r="U12" s="16"/>
      <c r="V12" s="16">
        <v>0.21462424763896901</v>
      </c>
      <c r="W12" s="16">
        <v>0.26153666667158099</v>
      </c>
      <c r="X12" s="16">
        <v>0.33565963031221002</v>
      </c>
      <c r="Y12" s="16">
        <v>0.33189821218460802</v>
      </c>
      <c r="Z12" s="16"/>
      <c r="AA12" s="16">
        <v>0.19612726224817001</v>
      </c>
      <c r="AB12" s="16">
        <v>0.29754001809456998</v>
      </c>
      <c r="AC12" s="16">
        <v>0.374486541777866</v>
      </c>
      <c r="AD12" s="16">
        <v>0.31883165764489502</v>
      </c>
      <c r="AE12" s="16">
        <v>0.337605152612869</v>
      </c>
      <c r="AF12" s="16">
        <v>0.34825861649991702</v>
      </c>
      <c r="AG12" s="16"/>
      <c r="AH12" s="16">
        <v>0.37071864664777099</v>
      </c>
      <c r="AI12" s="16">
        <v>0.19072045529971501</v>
      </c>
      <c r="AJ12" s="16"/>
      <c r="AK12" s="16">
        <v>0.34485178034748498</v>
      </c>
      <c r="AL12" s="16">
        <v>0.229949526377564</v>
      </c>
      <c r="AM12" s="16"/>
      <c r="AN12" s="16">
        <v>0.37298001304548201</v>
      </c>
      <c r="AO12" s="16">
        <v>0.18036825000016601</v>
      </c>
      <c r="AP12" s="16"/>
      <c r="AQ12" s="16">
        <v>0.50514455650742895</v>
      </c>
      <c r="AR12" s="16">
        <v>0.26590538575939598</v>
      </c>
      <c r="AS12" s="16">
        <v>0.17350998446285901</v>
      </c>
      <c r="AT12" s="16"/>
      <c r="AU12" s="16">
        <v>0.27632954151117101</v>
      </c>
      <c r="AV12" s="16">
        <v>0.27894512494304002</v>
      </c>
      <c r="AW12" s="16"/>
      <c r="AX12" s="16">
        <v>0.28119569113034099</v>
      </c>
      <c r="AY12" s="16">
        <v>0.27899606790965598</v>
      </c>
      <c r="AZ12" s="16"/>
      <c r="BA12" s="16">
        <v>0.30031481630944701</v>
      </c>
      <c r="BB12" s="16">
        <v>0.26610391771569197</v>
      </c>
      <c r="BC12" s="16"/>
      <c r="BD12" s="16">
        <v>0.24212130552306399</v>
      </c>
      <c r="BE12" s="16">
        <v>0.37027581326403802</v>
      </c>
    </row>
    <row r="13" spans="2:57" x14ac:dyDescent="0.35">
      <c r="B13" s="19" t="s">
        <v>865</v>
      </c>
      <c r="C13" s="16">
        <v>0.27279542270550899</v>
      </c>
      <c r="D13" s="16">
        <v>0.29255983428516402</v>
      </c>
      <c r="E13" s="16">
        <v>0.25512240106593698</v>
      </c>
      <c r="F13" s="16"/>
      <c r="G13" s="16">
        <v>0.196523230094693</v>
      </c>
      <c r="H13" s="16">
        <v>0.263899623342842</v>
      </c>
      <c r="I13" s="16">
        <v>0.26079430797624298</v>
      </c>
      <c r="J13" s="16">
        <v>0.25589628697461803</v>
      </c>
      <c r="K13" s="16">
        <v>0.28037389140504998</v>
      </c>
      <c r="L13" s="16">
        <v>0.34052273137833799</v>
      </c>
      <c r="M13" s="16"/>
      <c r="N13" s="16">
        <v>0.32046789801625303</v>
      </c>
      <c r="O13" s="16">
        <v>0.27603576116519402</v>
      </c>
      <c r="P13" s="16">
        <v>0.25298496285672101</v>
      </c>
      <c r="Q13" s="16">
        <v>0.26777920956408002</v>
      </c>
      <c r="R13" s="16"/>
      <c r="S13" s="16">
        <v>0.32552465166385303</v>
      </c>
      <c r="T13" s="16">
        <v>0.19590435488359501</v>
      </c>
      <c r="U13" s="16"/>
      <c r="V13" s="16">
        <v>0.17729462404969101</v>
      </c>
      <c r="W13" s="16">
        <v>0.27808399241582099</v>
      </c>
      <c r="X13" s="16">
        <v>0.327043098033239</v>
      </c>
      <c r="Y13" s="16">
        <v>0.40875830630040699</v>
      </c>
      <c r="Z13" s="16"/>
      <c r="AA13" s="16">
        <v>0.20503956970151099</v>
      </c>
      <c r="AB13" s="16">
        <v>0.27976088236114799</v>
      </c>
      <c r="AC13" s="16">
        <v>0.32902287199686597</v>
      </c>
      <c r="AD13" s="16">
        <v>0.332085686259531</v>
      </c>
      <c r="AE13" s="16">
        <v>0.31235654683157699</v>
      </c>
      <c r="AF13" s="16">
        <v>0.38419269991418697</v>
      </c>
      <c r="AG13" s="16"/>
      <c r="AH13" s="16">
        <v>0.25411487069203698</v>
      </c>
      <c r="AI13" s="16">
        <v>0.35438570610331099</v>
      </c>
      <c r="AJ13" s="16"/>
      <c r="AK13" s="16">
        <v>0.23269874914526201</v>
      </c>
      <c r="AL13" s="16">
        <v>0.35657012164274099</v>
      </c>
      <c r="AM13" s="16"/>
      <c r="AN13" s="16">
        <v>0.24830857451695201</v>
      </c>
      <c r="AO13" s="16">
        <v>0.33136820429990199</v>
      </c>
      <c r="AP13" s="16"/>
      <c r="AQ13" s="16">
        <v>0.33418726352279099</v>
      </c>
      <c r="AR13" s="16">
        <v>0.240238472951851</v>
      </c>
      <c r="AS13" s="16">
        <v>0.323355716548134</v>
      </c>
      <c r="AT13" s="16"/>
      <c r="AU13" s="16">
        <v>0.28416981098404898</v>
      </c>
      <c r="AV13" s="16">
        <v>0.264173572272691</v>
      </c>
      <c r="AW13" s="16"/>
      <c r="AX13" s="16">
        <v>0.28015401030562598</v>
      </c>
      <c r="AY13" s="16">
        <v>0.30194830823920199</v>
      </c>
      <c r="AZ13" s="16"/>
      <c r="BA13" s="16">
        <v>0.29499356353418998</v>
      </c>
      <c r="BB13" s="16">
        <v>0.32730114695038898</v>
      </c>
      <c r="BC13" s="16"/>
      <c r="BD13" s="16">
        <v>0.24990693524277199</v>
      </c>
      <c r="BE13" s="16">
        <v>0.35140726610789003</v>
      </c>
    </row>
    <row r="14" spans="2:57" x14ac:dyDescent="0.35">
      <c r="B14" s="19" t="s">
        <v>755</v>
      </c>
      <c r="C14" s="16">
        <v>0.26530450900967201</v>
      </c>
      <c r="D14" s="16">
        <v>0.27513994620378202</v>
      </c>
      <c r="E14" s="16">
        <v>0.25696814900388099</v>
      </c>
      <c r="F14" s="16"/>
      <c r="G14" s="16">
        <v>0.27226851520282802</v>
      </c>
      <c r="H14" s="16">
        <v>0.26984083675007797</v>
      </c>
      <c r="I14" s="16">
        <v>0.28180021602014599</v>
      </c>
      <c r="J14" s="16">
        <v>0.25910097837016</v>
      </c>
      <c r="K14" s="16">
        <v>0.216301355588712</v>
      </c>
      <c r="L14" s="16">
        <v>0.28801099842667199</v>
      </c>
      <c r="M14" s="16"/>
      <c r="N14" s="16">
        <v>0.26559861562445802</v>
      </c>
      <c r="O14" s="16">
        <v>0.262579909544225</v>
      </c>
      <c r="P14" s="16">
        <v>0.27415301636948403</v>
      </c>
      <c r="Q14" s="16">
        <v>0.25325471598114402</v>
      </c>
      <c r="R14" s="16"/>
      <c r="S14" s="16">
        <v>0.317832068523621</v>
      </c>
      <c r="T14" s="16">
        <v>0.188643154357446</v>
      </c>
      <c r="U14" s="16"/>
      <c r="V14" s="16">
        <v>0.20489954187235601</v>
      </c>
      <c r="W14" s="16">
        <v>0.26158917213032801</v>
      </c>
      <c r="X14" s="16">
        <v>0.318419193732982</v>
      </c>
      <c r="Y14" s="16">
        <v>0.28283410024393302</v>
      </c>
      <c r="Z14" s="16"/>
      <c r="AA14" s="16">
        <v>0.23431391288464901</v>
      </c>
      <c r="AB14" s="16">
        <v>0.29689824123046998</v>
      </c>
      <c r="AC14" s="16">
        <v>0.310080896619645</v>
      </c>
      <c r="AD14" s="16">
        <v>0.28804823688625503</v>
      </c>
      <c r="AE14" s="16">
        <v>0.232454921438595</v>
      </c>
      <c r="AF14" s="16">
        <v>0.26941377827691998</v>
      </c>
      <c r="AG14" s="16"/>
      <c r="AH14" s="16">
        <v>0.14628147398628499</v>
      </c>
      <c r="AI14" s="16">
        <v>0.469566529536246</v>
      </c>
      <c r="AJ14" s="16"/>
      <c r="AK14" s="16">
        <v>0.15622017626904799</v>
      </c>
      <c r="AL14" s="16">
        <v>0.470224004670655</v>
      </c>
      <c r="AM14" s="16"/>
      <c r="AN14" s="16">
        <v>0.118605289874696</v>
      </c>
      <c r="AO14" s="16">
        <v>0.46055016497211398</v>
      </c>
      <c r="AP14" s="16"/>
      <c r="AQ14" s="16">
        <v>0.14132844530046901</v>
      </c>
      <c r="AR14" s="16">
        <v>0.250672363114674</v>
      </c>
      <c r="AS14" s="16">
        <v>0.41106057658519302</v>
      </c>
      <c r="AT14" s="16"/>
      <c r="AU14" s="16">
        <v>0.287398423611057</v>
      </c>
      <c r="AV14" s="16">
        <v>0.23888434975792799</v>
      </c>
      <c r="AW14" s="16"/>
      <c r="AX14" s="16">
        <v>0.27575324191640699</v>
      </c>
      <c r="AY14" s="16">
        <v>0.28221120596660598</v>
      </c>
      <c r="AZ14" s="16"/>
      <c r="BA14" s="16">
        <v>0.27224088565663102</v>
      </c>
      <c r="BB14" s="16">
        <v>0.303194582978637</v>
      </c>
      <c r="BC14" s="16"/>
      <c r="BD14" s="16">
        <v>0.25133913124749402</v>
      </c>
      <c r="BE14" s="16">
        <v>0.33096553599977502</v>
      </c>
    </row>
    <row r="15" spans="2:57" x14ac:dyDescent="0.35">
      <c r="B15" s="19" t="s">
        <v>859</v>
      </c>
      <c r="C15" s="16">
        <v>0.25215808133699302</v>
      </c>
      <c r="D15" s="16">
        <v>0.26603011756207401</v>
      </c>
      <c r="E15" s="16">
        <v>0.23986902164004001</v>
      </c>
      <c r="F15" s="16"/>
      <c r="G15" s="16">
        <v>0.163602133786276</v>
      </c>
      <c r="H15" s="16">
        <v>0.25333063103668402</v>
      </c>
      <c r="I15" s="16">
        <v>0.221260299703571</v>
      </c>
      <c r="J15" s="16">
        <v>0.218976523182524</v>
      </c>
      <c r="K15" s="16">
        <v>0.234738862436526</v>
      </c>
      <c r="L15" s="16">
        <v>0.36515795188640998</v>
      </c>
      <c r="M15" s="16"/>
      <c r="N15" s="16">
        <v>0.29318407976083899</v>
      </c>
      <c r="O15" s="16">
        <v>0.25854376754342701</v>
      </c>
      <c r="P15" s="16">
        <v>0.24915419884388701</v>
      </c>
      <c r="Q15" s="16">
        <v>0.222147975330312</v>
      </c>
      <c r="R15" s="16"/>
      <c r="S15" s="16">
        <v>0.298320116613214</v>
      </c>
      <c r="T15" s="16">
        <v>0.18389869091130201</v>
      </c>
      <c r="U15" s="16"/>
      <c r="V15" s="16">
        <v>0.15152090200882701</v>
      </c>
      <c r="W15" s="16">
        <v>0.268060088200828</v>
      </c>
      <c r="X15" s="16">
        <v>0.31109016750018598</v>
      </c>
      <c r="Y15" s="16">
        <v>0.29386871084306898</v>
      </c>
      <c r="Z15" s="16"/>
      <c r="AA15" s="16">
        <v>0.17716835168494299</v>
      </c>
      <c r="AB15" s="16">
        <v>0.24287779335218199</v>
      </c>
      <c r="AC15" s="16">
        <v>0.38580371774085098</v>
      </c>
      <c r="AD15" s="16">
        <v>0.308054541414434</v>
      </c>
      <c r="AE15" s="16">
        <v>0.24598694108152599</v>
      </c>
      <c r="AF15" s="16">
        <v>0.460661717502237</v>
      </c>
      <c r="AG15" s="16"/>
      <c r="AH15" s="16">
        <v>0.243766349397218</v>
      </c>
      <c r="AI15" s="16">
        <v>0.32430263763302802</v>
      </c>
      <c r="AJ15" s="16"/>
      <c r="AK15" s="16">
        <v>0.22934125660410001</v>
      </c>
      <c r="AL15" s="16">
        <v>0.343147325509987</v>
      </c>
      <c r="AM15" s="16"/>
      <c r="AN15" s="16">
        <v>0.22951571117951899</v>
      </c>
      <c r="AO15" s="16">
        <v>0.31544370159429402</v>
      </c>
      <c r="AP15" s="16"/>
      <c r="AQ15" s="16">
        <v>0.32800901280492401</v>
      </c>
      <c r="AR15" s="16">
        <v>0.227356257467803</v>
      </c>
      <c r="AS15" s="16">
        <v>0.27067484784016099</v>
      </c>
      <c r="AT15" s="16"/>
      <c r="AU15" s="16">
        <v>0.25758638467985001</v>
      </c>
      <c r="AV15" s="16">
        <v>0.25017525540871199</v>
      </c>
      <c r="AW15" s="16"/>
      <c r="AX15" s="16">
        <v>0.26665135715399602</v>
      </c>
      <c r="AY15" s="16">
        <v>0.238476743436354</v>
      </c>
      <c r="AZ15" s="16"/>
      <c r="BA15" s="16">
        <v>0.25132075281801802</v>
      </c>
      <c r="BB15" s="16">
        <v>0.27392035688058203</v>
      </c>
      <c r="BC15" s="16"/>
      <c r="BD15" s="16">
        <v>0.220629432535842</v>
      </c>
      <c r="BE15" s="16">
        <v>0.33433353099653301</v>
      </c>
    </row>
    <row r="16" spans="2:57" x14ac:dyDescent="0.35">
      <c r="B16" s="19" t="s">
        <v>857</v>
      </c>
      <c r="C16" s="16">
        <v>0.24171178752684899</v>
      </c>
      <c r="D16" s="16">
        <v>0.23846512529883601</v>
      </c>
      <c r="E16" s="16">
        <v>0.243223321684885</v>
      </c>
      <c r="F16" s="16"/>
      <c r="G16" s="16">
        <v>0.25572274094373498</v>
      </c>
      <c r="H16" s="16">
        <v>0.23416908355618299</v>
      </c>
      <c r="I16" s="16">
        <v>0.29831457728247601</v>
      </c>
      <c r="J16" s="16">
        <v>0.23783626523752799</v>
      </c>
      <c r="K16" s="16">
        <v>0.19581046641076899</v>
      </c>
      <c r="L16" s="16">
        <v>0.235262147913123</v>
      </c>
      <c r="M16" s="16"/>
      <c r="N16" s="16">
        <v>0.24005696686133701</v>
      </c>
      <c r="O16" s="16">
        <v>0.249016334228887</v>
      </c>
      <c r="P16" s="16">
        <v>0.231217731221252</v>
      </c>
      <c r="Q16" s="16">
        <v>0.25338613677195199</v>
      </c>
      <c r="R16" s="16"/>
      <c r="S16" s="16">
        <v>0.254386210854531</v>
      </c>
      <c r="T16" s="16">
        <v>0.22498804201157599</v>
      </c>
      <c r="U16" s="16"/>
      <c r="V16" s="16">
        <v>0.182317028103822</v>
      </c>
      <c r="W16" s="16">
        <v>0.28878224957902698</v>
      </c>
      <c r="X16" s="16">
        <v>0.238093338557298</v>
      </c>
      <c r="Y16" s="16">
        <v>0.204803892938173</v>
      </c>
      <c r="Z16" s="16"/>
      <c r="AA16" s="16">
        <v>0.22606862696591501</v>
      </c>
      <c r="AB16" s="16">
        <v>0.25513985983960602</v>
      </c>
      <c r="AC16" s="16">
        <v>0.31768947985485002</v>
      </c>
      <c r="AD16" s="16">
        <v>0.269825954820758</v>
      </c>
      <c r="AE16" s="16">
        <v>0.14053477152688401</v>
      </c>
      <c r="AF16" s="16">
        <v>0.22100378620983499</v>
      </c>
      <c r="AG16" s="16"/>
      <c r="AH16" s="16">
        <v>0.16819573749934399</v>
      </c>
      <c r="AI16" s="16">
        <v>0.34704305883103598</v>
      </c>
      <c r="AJ16" s="16"/>
      <c r="AK16" s="16">
        <v>0.17556556333736101</v>
      </c>
      <c r="AL16" s="16">
        <v>0.34023700097121701</v>
      </c>
      <c r="AM16" s="16"/>
      <c r="AN16" s="16">
        <v>0.15075892421180101</v>
      </c>
      <c r="AO16" s="16">
        <v>0.36110930808826702</v>
      </c>
      <c r="AP16" s="16"/>
      <c r="AQ16" s="16">
        <v>0.218126031196926</v>
      </c>
      <c r="AR16" s="16">
        <v>0.24376701783726501</v>
      </c>
      <c r="AS16" s="16">
        <v>0.29233689683776798</v>
      </c>
      <c r="AT16" s="16"/>
      <c r="AU16" s="16">
        <v>0.24081740764811299</v>
      </c>
      <c r="AV16" s="16">
        <v>0.24698944353184801</v>
      </c>
      <c r="AW16" s="16"/>
      <c r="AX16" s="16">
        <v>0.25250016250812402</v>
      </c>
      <c r="AY16" s="16">
        <v>0.242257152284265</v>
      </c>
      <c r="AZ16" s="16"/>
      <c r="BA16" s="16">
        <v>0.22953382975848299</v>
      </c>
      <c r="BB16" s="16">
        <v>0.25731038875329698</v>
      </c>
      <c r="BC16" s="16"/>
      <c r="BD16" s="16">
        <v>0.224260189440109</v>
      </c>
      <c r="BE16" s="16">
        <v>0.28781304441738798</v>
      </c>
    </row>
    <row r="17" spans="2:57" x14ac:dyDescent="0.35">
      <c r="B17" s="19" t="s">
        <v>861</v>
      </c>
      <c r="C17" s="16">
        <v>0.218910293540274</v>
      </c>
      <c r="D17" s="16">
        <v>0.22187164564385001</v>
      </c>
      <c r="E17" s="16">
        <v>0.21663862646674001</v>
      </c>
      <c r="F17" s="16"/>
      <c r="G17" s="16">
        <v>0.21869540629026901</v>
      </c>
      <c r="H17" s="16">
        <v>0.17006568907207301</v>
      </c>
      <c r="I17" s="16">
        <v>0.230965094925138</v>
      </c>
      <c r="J17" s="16">
        <v>0.20839791796505799</v>
      </c>
      <c r="K17" s="16">
        <v>0.21421042588192599</v>
      </c>
      <c r="L17" s="16">
        <v>0.26258923864223699</v>
      </c>
      <c r="M17" s="16"/>
      <c r="N17" s="16">
        <v>0.266868630992116</v>
      </c>
      <c r="O17" s="16">
        <v>0.22523544232140699</v>
      </c>
      <c r="P17" s="16">
        <v>0.19319217107448799</v>
      </c>
      <c r="Q17" s="16">
        <v>0.22049240798716599</v>
      </c>
      <c r="R17" s="16"/>
      <c r="S17" s="16">
        <v>0.25883681417009802</v>
      </c>
      <c r="T17" s="16">
        <v>0.16081174100349399</v>
      </c>
      <c r="U17" s="16"/>
      <c r="V17" s="16">
        <v>0.16598303521952601</v>
      </c>
      <c r="W17" s="16">
        <v>0.21455110818890799</v>
      </c>
      <c r="X17" s="16">
        <v>0.25543455930970199</v>
      </c>
      <c r="Y17" s="16">
        <v>0.31283780265937</v>
      </c>
      <c r="Z17" s="16"/>
      <c r="AA17" s="16">
        <v>0.168376070938341</v>
      </c>
      <c r="AB17" s="16">
        <v>0.21241459001172999</v>
      </c>
      <c r="AC17" s="16">
        <v>0.31703814235069999</v>
      </c>
      <c r="AD17" s="16">
        <v>0.248010023650171</v>
      </c>
      <c r="AE17" s="16">
        <v>0.25258816957378299</v>
      </c>
      <c r="AF17" s="16">
        <v>0.28342274826017699</v>
      </c>
      <c r="AG17" s="16"/>
      <c r="AH17" s="16">
        <v>0.258862803930626</v>
      </c>
      <c r="AI17" s="16">
        <v>0.193278010771224</v>
      </c>
      <c r="AJ17" s="16"/>
      <c r="AK17" s="16">
        <v>0.23598645914552399</v>
      </c>
      <c r="AL17" s="16">
        <v>0.22960652699949</v>
      </c>
      <c r="AM17" s="16"/>
      <c r="AN17" s="16">
        <v>0.25725538424083699</v>
      </c>
      <c r="AO17" s="16">
        <v>0.18843481582326399</v>
      </c>
      <c r="AP17" s="16"/>
      <c r="AQ17" s="16">
        <v>0.34017257559574599</v>
      </c>
      <c r="AR17" s="16">
        <v>0.211755320965234</v>
      </c>
      <c r="AS17" s="16">
        <v>0.18206075339058</v>
      </c>
      <c r="AT17" s="16"/>
      <c r="AU17" s="16">
        <v>0.21324395045741101</v>
      </c>
      <c r="AV17" s="16">
        <v>0.22940697037857399</v>
      </c>
      <c r="AW17" s="16"/>
      <c r="AX17" s="16">
        <v>0.22553515464639501</v>
      </c>
      <c r="AY17" s="16">
        <v>0.23673482131895901</v>
      </c>
      <c r="AZ17" s="16"/>
      <c r="BA17" s="16">
        <v>0.23547825566352301</v>
      </c>
      <c r="BB17" s="16">
        <v>0.166998928855256</v>
      </c>
      <c r="BC17" s="16"/>
      <c r="BD17" s="16">
        <v>0.18566192216546301</v>
      </c>
      <c r="BE17" s="16">
        <v>0.30705580589974601</v>
      </c>
    </row>
    <row r="18" spans="2:57" x14ac:dyDescent="0.35">
      <c r="B18" s="19" t="s">
        <v>866</v>
      </c>
      <c r="C18" s="16">
        <v>0.168320176466424</v>
      </c>
      <c r="D18" s="16">
        <v>0.13998948465159</v>
      </c>
      <c r="E18" s="16">
        <v>0.19521236482923601</v>
      </c>
      <c r="F18" s="16"/>
      <c r="G18" s="16">
        <v>0.168925297770776</v>
      </c>
      <c r="H18" s="16">
        <v>0.19796736162605799</v>
      </c>
      <c r="I18" s="16">
        <v>0.16933805708050301</v>
      </c>
      <c r="J18" s="16">
        <v>0.19029833124699599</v>
      </c>
      <c r="K18" s="16">
        <v>0.142060461008679</v>
      </c>
      <c r="L18" s="16">
        <v>0.146249508349024</v>
      </c>
      <c r="M18" s="16"/>
      <c r="N18" s="16">
        <v>0.14447261365394801</v>
      </c>
      <c r="O18" s="16">
        <v>0.16911728127540501</v>
      </c>
      <c r="P18" s="16">
        <v>0.16824535895199999</v>
      </c>
      <c r="Q18" s="16">
        <v>0.18476160669303399</v>
      </c>
      <c r="R18" s="16"/>
      <c r="S18" s="16">
        <v>0.18157305281179301</v>
      </c>
      <c r="T18" s="16">
        <v>0.14999037156621201</v>
      </c>
      <c r="U18" s="16"/>
      <c r="V18" s="16">
        <v>0.141187487693751</v>
      </c>
      <c r="W18" s="16">
        <v>0.195183716804882</v>
      </c>
      <c r="X18" s="16">
        <v>0.16520932621501899</v>
      </c>
      <c r="Y18" s="16">
        <v>0.11511220646164499</v>
      </c>
      <c r="Z18" s="16"/>
      <c r="AA18" s="16">
        <v>0.16197199349123401</v>
      </c>
      <c r="AB18" s="16">
        <v>0.19988821070341301</v>
      </c>
      <c r="AC18" s="16">
        <v>0.233209939186966</v>
      </c>
      <c r="AD18" s="16">
        <v>0.13284171029146299</v>
      </c>
      <c r="AE18" s="16">
        <v>0.14958725488807201</v>
      </c>
      <c r="AF18" s="16">
        <v>0.158304089184723</v>
      </c>
      <c r="AG18" s="16"/>
      <c r="AH18" s="16">
        <v>0.12571396582613001</v>
      </c>
      <c r="AI18" s="16">
        <v>0.227295012470388</v>
      </c>
      <c r="AJ18" s="16"/>
      <c r="AK18" s="16">
        <v>0.143164623970128</v>
      </c>
      <c r="AL18" s="16">
        <v>0.227782981291203</v>
      </c>
      <c r="AM18" s="16"/>
      <c r="AN18" s="16">
        <v>0.12464929135337401</v>
      </c>
      <c r="AO18" s="16">
        <v>0.22060946087400801</v>
      </c>
      <c r="AP18" s="16"/>
      <c r="AQ18" s="16">
        <v>0.16503815911194999</v>
      </c>
      <c r="AR18" s="16">
        <v>0.18524310520751999</v>
      </c>
      <c r="AS18" s="16">
        <v>0.164235507425845</v>
      </c>
      <c r="AT18" s="16"/>
      <c r="AU18" s="16">
        <v>0.17308235030786301</v>
      </c>
      <c r="AV18" s="16">
        <v>0.165656147033833</v>
      </c>
      <c r="AW18" s="16"/>
      <c r="AX18" s="16">
        <v>0.18129790619150199</v>
      </c>
      <c r="AY18" s="16">
        <v>0.14460716376312899</v>
      </c>
      <c r="AZ18" s="16"/>
      <c r="BA18" s="16">
        <v>0.151049977835361</v>
      </c>
      <c r="BB18" s="16">
        <v>0.19172225531747</v>
      </c>
      <c r="BC18" s="16"/>
      <c r="BD18" s="16">
        <v>0.1640597468502</v>
      </c>
      <c r="BE18" s="16">
        <v>0.21605764529080301</v>
      </c>
    </row>
    <row r="19" spans="2:57" x14ac:dyDescent="0.35">
      <c r="B19" s="19" t="s">
        <v>864</v>
      </c>
      <c r="C19" s="16">
        <v>0.14706529761913201</v>
      </c>
      <c r="D19" s="16">
        <v>0.14220186634454901</v>
      </c>
      <c r="E19" s="16">
        <v>0.15151263242766899</v>
      </c>
      <c r="F19" s="16"/>
      <c r="G19" s="16">
        <v>0.146574756613533</v>
      </c>
      <c r="H19" s="16">
        <v>0.115985910484072</v>
      </c>
      <c r="I19" s="16">
        <v>0.104034792968575</v>
      </c>
      <c r="J19" s="16">
        <v>0.18245503320416001</v>
      </c>
      <c r="K19" s="16">
        <v>0.146630581209368</v>
      </c>
      <c r="L19" s="16">
        <v>0.18051334509717001</v>
      </c>
      <c r="M19" s="16"/>
      <c r="N19" s="16">
        <v>0.171043719164751</v>
      </c>
      <c r="O19" s="16">
        <v>0.157673861792748</v>
      </c>
      <c r="P19" s="16">
        <v>0.13327923505879399</v>
      </c>
      <c r="Q19" s="16">
        <v>0.14285975370630899</v>
      </c>
      <c r="R19" s="16"/>
      <c r="S19" s="16">
        <v>0.18533860085752801</v>
      </c>
      <c r="T19" s="16">
        <v>9.0745662302289004E-2</v>
      </c>
      <c r="U19" s="16"/>
      <c r="V19" s="16">
        <v>0.105243009039881</v>
      </c>
      <c r="W19" s="16">
        <v>0.18591022516900499</v>
      </c>
      <c r="X19" s="16">
        <v>0.134571653865489</v>
      </c>
      <c r="Y19" s="16">
        <v>0.140278697741375</v>
      </c>
      <c r="Z19" s="16"/>
      <c r="AA19" s="16">
        <v>0.143415012958789</v>
      </c>
      <c r="AB19" s="16">
        <v>0.16196643622612</v>
      </c>
      <c r="AC19" s="16">
        <v>0.159550694035234</v>
      </c>
      <c r="AD19" s="16">
        <v>0.14632298815751299</v>
      </c>
      <c r="AE19" s="16">
        <v>0.12013917368770199</v>
      </c>
      <c r="AF19" s="16">
        <v>0.150654825053465</v>
      </c>
      <c r="AG19" s="16"/>
      <c r="AH19" s="16">
        <v>0.111102075543053</v>
      </c>
      <c r="AI19" s="16">
        <v>0.201763212007564</v>
      </c>
      <c r="AJ19" s="16"/>
      <c r="AK19" s="16">
        <v>0.120201255619949</v>
      </c>
      <c r="AL19" s="16">
        <v>0.18414261535745599</v>
      </c>
      <c r="AM19" s="16"/>
      <c r="AN19" s="16">
        <v>0.111233113798311</v>
      </c>
      <c r="AO19" s="16">
        <v>0.19613090313620801</v>
      </c>
      <c r="AP19" s="16"/>
      <c r="AQ19" s="16">
        <v>0.17010390366136199</v>
      </c>
      <c r="AR19" s="16">
        <v>0.147096173987595</v>
      </c>
      <c r="AS19" s="16">
        <v>0.15491717651812001</v>
      </c>
      <c r="AT19" s="16"/>
      <c r="AU19" s="16">
        <v>0.157343537694177</v>
      </c>
      <c r="AV19" s="16">
        <v>0.13248790238601699</v>
      </c>
      <c r="AW19" s="16"/>
      <c r="AX19" s="16">
        <v>0.14940296755392901</v>
      </c>
      <c r="AY19" s="16">
        <v>0.178920381061523</v>
      </c>
      <c r="AZ19" s="16"/>
      <c r="BA19" s="16">
        <v>0.156674026128689</v>
      </c>
      <c r="BB19" s="16">
        <v>0.148893991620201</v>
      </c>
      <c r="BC19" s="16"/>
      <c r="BD19" s="16">
        <v>0.141524321667128</v>
      </c>
      <c r="BE19" s="16">
        <v>0.19525610843199301</v>
      </c>
    </row>
    <row r="20" spans="2:57" x14ac:dyDescent="0.35">
      <c r="B20" s="19" t="s">
        <v>853</v>
      </c>
      <c r="C20" s="16">
        <v>0.13968344740357899</v>
      </c>
      <c r="D20" s="16">
        <v>0.13987338997356499</v>
      </c>
      <c r="E20" s="16">
        <v>0.14085702264187999</v>
      </c>
      <c r="F20" s="16"/>
      <c r="G20" s="16">
        <v>0.14692855355501</v>
      </c>
      <c r="H20" s="16">
        <v>0.15766544642820801</v>
      </c>
      <c r="I20" s="16">
        <v>0.102420445113865</v>
      </c>
      <c r="J20" s="16">
        <v>0.13038216590072099</v>
      </c>
      <c r="K20" s="16">
        <v>0.160047633538691</v>
      </c>
      <c r="L20" s="16">
        <v>0.14014623328108999</v>
      </c>
      <c r="M20" s="16"/>
      <c r="N20" s="16">
        <v>0.12584799781268799</v>
      </c>
      <c r="O20" s="16">
        <v>0.12856001511977699</v>
      </c>
      <c r="P20" s="16">
        <v>0.144570904842414</v>
      </c>
      <c r="Q20" s="16">
        <v>0.15139412680702799</v>
      </c>
      <c r="R20" s="16"/>
      <c r="S20" s="16">
        <v>0.16162889404755301</v>
      </c>
      <c r="T20" s="16">
        <v>0.10794309293837701</v>
      </c>
      <c r="U20" s="16"/>
      <c r="V20" s="16">
        <v>8.9104460131860394E-2</v>
      </c>
      <c r="W20" s="16">
        <v>0.16043446613689299</v>
      </c>
      <c r="X20" s="16">
        <v>0.1567562284441</v>
      </c>
      <c r="Y20" s="16">
        <v>0.13668190192007801</v>
      </c>
      <c r="Z20" s="16"/>
      <c r="AA20" s="16">
        <v>0.1086979444405</v>
      </c>
      <c r="AB20" s="16">
        <v>0.162521979563372</v>
      </c>
      <c r="AC20" s="16">
        <v>0.205093999805918</v>
      </c>
      <c r="AD20" s="16">
        <v>0.138599332590536</v>
      </c>
      <c r="AE20" s="16">
        <v>0.13074761233058799</v>
      </c>
      <c r="AF20" s="16">
        <v>0.224010200054616</v>
      </c>
      <c r="AG20" s="16"/>
      <c r="AH20" s="16">
        <v>0.105393568503496</v>
      </c>
      <c r="AI20" s="16">
        <v>0.1930004288627</v>
      </c>
      <c r="AJ20" s="16"/>
      <c r="AK20" s="16">
        <v>0.118329369906432</v>
      </c>
      <c r="AL20" s="16">
        <v>0.200196790714194</v>
      </c>
      <c r="AM20" s="16"/>
      <c r="AN20" s="16">
        <v>0.102698454924793</v>
      </c>
      <c r="AO20" s="16">
        <v>0.193113412262955</v>
      </c>
      <c r="AP20" s="16"/>
      <c r="AQ20" s="16">
        <v>0.120782277723093</v>
      </c>
      <c r="AR20" s="16">
        <v>0.13374987353180701</v>
      </c>
      <c r="AS20" s="16">
        <v>0.18153768681622401</v>
      </c>
      <c r="AT20" s="16"/>
      <c r="AU20" s="16">
        <v>0.140773793892774</v>
      </c>
      <c r="AV20" s="16">
        <v>0.14084136588705301</v>
      </c>
      <c r="AW20" s="16"/>
      <c r="AX20" s="16">
        <v>0.141934822927166</v>
      </c>
      <c r="AY20" s="16">
        <v>0.16975826961207</v>
      </c>
      <c r="AZ20" s="16"/>
      <c r="BA20" s="16">
        <v>0.151458262612953</v>
      </c>
      <c r="BB20" s="16">
        <v>0.1363808844827</v>
      </c>
      <c r="BC20" s="16"/>
      <c r="BD20" s="16">
        <v>0.11271916084437</v>
      </c>
      <c r="BE20" s="16">
        <v>0.197511178363346</v>
      </c>
    </row>
    <row r="21" spans="2:57" x14ac:dyDescent="0.35">
      <c r="B21" s="19" t="s">
        <v>855</v>
      </c>
      <c r="C21" s="16">
        <v>0.13776406548943099</v>
      </c>
      <c r="D21" s="16">
        <v>0.13566100322035701</v>
      </c>
      <c r="E21" s="16">
        <v>0.14109202082987601</v>
      </c>
      <c r="F21" s="16"/>
      <c r="G21" s="16">
        <v>0.16451775983560599</v>
      </c>
      <c r="H21" s="16">
        <v>0.12806444471765899</v>
      </c>
      <c r="I21" s="16">
        <v>0.108484654586721</v>
      </c>
      <c r="J21" s="16">
        <v>0.12503353788249799</v>
      </c>
      <c r="K21" s="16">
        <v>0.137895619657111</v>
      </c>
      <c r="L21" s="16">
        <v>0.162680205767334</v>
      </c>
      <c r="M21" s="16"/>
      <c r="N21" s="16">
        <v>0.15477035680851101</v>
      </c>
      <c r="O21" s="16">
        <v>0.13133635593582699</v>
      </c>
      <c r="P21" s="16">
        <v>0.138872751030195</v>
      </c>
      <c r="Q21" s="16">
        <v>0.129448088105622</v>
      </c>
      <c r="R21" s="16"/>
      <c r="S21" s="16">
        <v>0.166693883056133</v>
      </c>
      <c r="T21" s="16">
        <v>9.5459043519988407E-2</v>
      </c>
      <c r="U21" s="16"/>
      <c r="V21" s="16">
        <v>9.9098000458102506E-2</v>
      </c>
      <c r="W21" s="16">
        <v>0.161229650962467</v>
      </c>
      <c r="X21" s="16">
        <v>0.14188295047374599</v>
      </c>
      <c r="Y21" s="16">
        <v>0.13123528582989499</v>
      </c>
      <c r="Z21" s="16"/>
      <c r="AA21" s="16">
        <v>0.10919388437298699</v>
      </c>
      <c r="AB21" s="16">
        <v>0.176143926739632</v>
      </c>
      <c r="AC21" s="16">
        <v>0.19744515029083301</v>
      </c>
      <c r="AD21" s="16">
        <v>0.116946330402904</v>
      </c>
      <c r="AE21" s="16">
        <v>0.14097805405260899</v>
      </c>
      <c r="AF21" s="16">
        <v>0.22022338747303299</v>
      </c>
      <c r="AG21" s="16"/>
      <c r="AH21" s="16">
        <v>8.6202393096521002E-2</v>
      </c>
      <c r="AI21" s="16">
        <v>0.224178032190576</v>
      </c>
      <c r="AJ21" s="16"/>
      <c r="AK21" s="16">
        <v>9.3660933691844597E-2</v>
      </c>
      <c r="AL21" s="16">
        <v>0.19297380604228001</v>
      </c>
      <c r="AM21" s="16"/>
      <c r="AN21" s="16">
        <v>8.59270283335659E-2</v>
      </c>
      <c r="AO21" s="16">
        <v>0.20119997325471001</v>
      </c>
      <c r="AP21" s="16"/>
      <c r="AQ21" s="16">
        <v>0.118532508916237</v>
      </c>
      <c r="AR21" s="16">
        <v>0.131006963504922</v>
      </c>
      <c r="AS21" s="16">
        <v>0.18461781112011</v>
      </c>
      <c r="AT21" s="16"/>
      <c r="AU21" s="16">
        <v>0.145132670462015</v>
      </c>
      <c r="AV21" s="16">
        <v>0.131497663801773</v>
      </c>
      <c r="AW21" s="16"/>
      <c r="AX21" s="16">
        <v>0.14052824847885001</v>
      </c>
      <c r="AY21" s="16">
        <v>0.153261024084587</v>
      </c>
      <c r="AZ21" s="16"/>
      <c r="BA21" s="16">
        <v>0.122702906678808</v>
      </c>
      <c r="BB21" s="16">
        <v>0.112892361315276</v>
      </c>
      <c r="BC21" s="16"/>
      <c r="BD21" s="16">
        <v>0.120797758617294</v>
      </c>
      <c r="BE21" s="16">
        <v>0.192286507878865</v>
      </c>
    </row>
    <row r="22" spans="2:57" x14ac:dyDescent="0.35">
      <c r="B22" s="19" t="s">
        <v>856</v>
      </c>
      <c r="C22" s="16">
        <v>0.13548107774516499</v>
      </c>
      <c r="D22" s="16">
        <v>0.122370418406506</v>
      </c>
      <c r="E22" s="16">
        <v>0.14763169201811999</v>
      </c>
      <c r="F22" s="16"/>
      <c r="G22" s="16">
        <v>0.14404928524494501</v>
      </c>
      <c r="H22" s="16">
        <v>0.15308835441704599</v>
      </c>
      <c r="I22" s="16">
        <v>0.12960161735342299</v>
      </c>
      <c r="J22" s="16">
        <v>0.13260585619177201</v>
      </c>
      <c r="K22" s="16">
        <v>0.10820360795292901</v>
      </c>
      <c r="L22" s="16">
        <v>0.14390431235699699</v>
      </c>
      <c r="M22" s="16"/>
      <c r="N22" s="16">
        <v>0.14003373411657499</v>
      </c>
      <c r="O22" s="16">
        <v>0.131081034611638</v>
      </c>
      <c r="P22" s="16">
        <v>0.13736246274505801</v>
      </c>
      <c r="Q22" s="16">
        <v>0.13304348459474999</v>
      </c>
      <c r="R22" s="16"/>
      <c r="S22" s="16">
        <v>0.16891336197568099</v>
      </c>
      <c r="T22" s="16">
        <v>8.6355116207305405E-2</v>
      </c>
      <c r="U22" s="16"/>
      <c r="V22" s="16">
        <v>6.5480013908391393E-2</v>
      </c>
      <c r="W22" s="16">
        <v>0.15823210241316199</v>
      </c>
      <c r="X22" s="16">
        <v>0.165251772923516</v>
      </c>
      <c r="Y22" s="16">
        <v>0.14065262050325</v>
      </c>
      <c r="Z22" s="16"/>
      <c r="AA22" s="16">
        <v>0.105310837649464</v>
      </c>
      <c r="AB22" s="16">
        <v>0.14358867793454799</v>
      </c>
      <c r="AC22" s="16">
        <v>0.18146285765622899</v>
      </c>
      <c r="AD22" s="16">
        <v>0.151971807120825</v>
      </c>
      <c r="AE22" s="16">
        <v>0.13902896550362201</v>
      </c>
      <c r="AF22" s="16">
        <v>0.198992945820991</v>
      </c>
      <c r="AG22" s="16"/>
      <c r="AH22" s="16">
        <v>0.102890953923961</v>
      </c>
      <c r="AI22" s="16">
        <v>0.195406220995399</v>
      </c>
      <c r="AJ22" s="16"/>
      <c r="AK22" s="16">
        <v>0.108203763826177</v>
      </c>
      <c r="AL22" s="16">
        <v>0.184495575208904</v>
      </c>
      <c r="AM22" s="16"/>
      <c r="AN22" s="16">
        <v>9.4208703239515801E-2</v>
      </c>
      <c r="AO22" s="16">
        <v>0.184939663276699</v>
      </c>
      <c r="AP22" s="16"/>
      <c r="AQ22" s="16">
        <v>0.16547976321677699</v>
      </c>
      <c r="AR22" s="16">
        <v>0.12617220388686901</v>
      </c>
      <c r="AS22" s="16">
        <v>0.15703888652384701</v>
      </c>
      <c r="AT22" s="16"/>
      <c r="AU22" s="16">
        <v>0.14224844053254301</v>
      </c>
      <c r="AV22" s="16">
        <v>0.129882555443322</v>
      </c>
      <c r="AW22" s="16"/>
      <c r="AX22" s="16">
        <v>0.137298292450419</v>
      </c>
      <c r="AY22" s="16">
        <v>0.16679129559605799</v>
      </c>
      <c r="AZ22" s="16"/>
      <c r="BA22" s="16">
        <v>0.14639289084082499</v>
      </c>
      <c r="BB22" s="16">
        <v>0.118950624621022</v>
      </c>
      <c r="BC22" s="16"/>
      <c r="BD22" s="16">
        <v>0.10100028486194</v>
      </c>
      <c r="BE22" s="16">
        <v>0.20254049195031601</v>
      </c>
    </row>
    <row r="23" spans="2:57" x14ac:dyDescent="0.35">
      <c r="B23" s="19" t="s">
        <v>854</v>
      </c>
      <c r="C23" s="16">
        <v>0.130338407370758</v>
      </c>
      <c r="D23" s="16">
        <v>0.126527751716731</v>
      </c>
      <c r="E23" s="16">
        <v>0.13521261670648299</v>
      </c>
      <c r="F23" s="16"/>
      <c r="G23" s="16">
        <v>0.119162797239048</v>
      </c>
      <c r="H23" s="16">
        <v>0.134619904978312</v>
      </c>
      <c r="I23" s="16">
        <v>0.107573100938471</v>
      </c>
      <c r="J23" s="16">
        <v>0.118267099111899</v>
      </c>
      <c r="K23" s="16">
        <v>0.13259838822457101</v>
      </c>
      <c r="L23" s="16">
        <v>0.15816791455231299</v>
      </c>
      <c r="M23" s="16"/>
      <c r="N23" s="16">
        <v>0.116877545123517</v>
      </c>
      <c r="O23" s="16">
        <v>0.118815906554743</v>
      </c>
      <c r="P23" s="16">
        <v>0.136065471474907</v>
      </c>
      <c r="Q23" s="16">
        <v>0.14078078223757001</v>
      </c>
      <c r="R23" s="16"/>
      <c r="S23" s="16">
        <v>0.149801710102449</v>
      </c>
      <c r="T23" s="16">
        <v>0.10225248091943299</v>
      </c>
      <c r="U23" s="16"/>
      <c r="V23" s="16">
        <v>8.0429892650502696E-2</v>
      </c>
      <c r="W23" s="16">
        <v>0.14482821913629201</v>
      </c>
      <c r="X23" s="16">
        <v>0.15678013337785099</v>
      </c>
      <c r="Y23" s="16">
        <v>0.11306046007279801</v>
      </c>
      <c r="Z23" s="16"/>
      <c r="AA23" s="16">
        <v>9.8262045545512794E-2</v>
      </c>
      <c r="AB23" s="16">
        <v>0.13084642032325999</v>
      </c>
      <c r="AC23" s="16">
        <v>0.20666925122018401</v>
      </c>
      <c r="AD23" s="16">
        <v>0.13354839486157899</v>
      </c>
      <c r="AE23" s="16">
        <v>0.16832760131621799</v>
      </c>
      <c r="AF23" s="16">
        <v>0.15647203163725801</v>
      </c>
      <c r="AG23" s="16"/>
      <c r="AH23" s="16">
        <v>9.6585561184731397E-2</v>
      </c>
      <c r="AI23" s="16">
        <v>0.19382390119082701</v>
      </c>
      <c r="AJ23" s="16"/>
      <c r="AK23" s="16">
        <v>9.8854529326142498E-2</v>
      </c>
      <c r="AL23" s="16">
        <v>0.18864733030033801</v>
      </c>
      <c r="AM23" s="16"/>
      <c r="AN23" s="16">
        <v>8.1884342613464001E-2</v>
      </c>
      <c r="AO23" s="16">
        <v>0.19018028137780099</v>
      </c>
      <c r="AP23" s="16"/>
      <c r="AQ23" s="16">
        <v>0.11616869857897801</v>
      </c>
      <c r="AR23" s="16">
        <v>0.11618186030389099</v>
      </c>
      <c r="AS23" s="16">
        <v>0.17436847623379201</v>
      </c>
      <c r="AT23" s="16"/>
      <c r="AU23" s="16">
        <v>0.14492018073540899</v>
      </c>
      <c r="AV23" s="16">
        <v>0.115450866486768</v>
      </c>
      <c r="AW23" s="16"/>
      <c r="AX23" s="16">
        <v>0.12764171597563301</v>
      </c>
      <c r="AY23" s="16">
        <v>0.174339825975106</v>
      </c>
      <c r="AZ23" s="16"/>
      <c r="BA23" s="16">
        <v>0.13829276924924699</v>
      </c>
      <c r="BB23" s="16">
        <v>0.16345729080434501</v>
      </c>
      <c r="BC23" s="16"/>
      <c r="BD23" s="16">
        <v>0.104237266469712</v>
      </c>
      <c r="BE23" s="16">
        <v>0.18596108956902199</v>
      </c>
    </row>
    <row r="24" spans="2:57" x14ac:dyDescent="0.35">
      <c r="B24" s="19" t="s">
        <v>867</v>
      </c>
      <c r="C24" s="16">
        <v>0.124286311603935</v>
      </c>
      <c r="D24" s="16">
        <v>0.13375517172939499</v>
      </c>
      <c r="E24" s="16">
        <v>0.114930830943047</v>
      </c>
      <c r="F24" s="16"/>
      <c r="G24" s="16">
        <v>0.13146292502836099</v>
      </c>
      <c r="H24" s="16">
        <v>0.118065635435988</v>
      </c>
      <c r="I24" s="16">
        <v>0.11400177047000799</v>
      </c>
      <c r="J24" s="16">
        <v>0.120121477572057</v>
      </c>
      <c r="K24" s="16">
        <v>0.106356840000676</v>
      </c>
      <c r="L24" s="16">
        <v>0.15064593208281399</v>
      </c>
      <c r="M24" s="16"/>
      <c r="N24" s="16">
        <v>0.118891995734535</v>
      </c>
      <c r="O24" s="16">
        <v>0.131819755125621</v>
      </c>
      <c r="P24" s="16">
        <v>0.11392500369233099</v>
      </c>
      <c r="Q24" s="16">
        <v>0.138216224174945</v>
      </c>
      <c r="R24" s="16"/>
      <c r="S24" s="16">
        <v>0.148749967849753</v>
      </c>
      <c r="T24" s="16">
        <v>8.8590073104035896E-2</v>
      </c>
      <c r="U24" s="16"/>
      <c r="V24" s="16">
        <v>7.9698027456497303E-2</v>
      </c>
      <c r="W24" s="16">
        <v>0.14607469629563199</v>
      </c>
      <c r="X24" s="16">
        <v>0.134203678434685</v>
      </c>
      <c r="Y24" s="16">
        <v>0.126765968879505</v>
      </c>
      <c r="Z24" s="16"/>
      <c r="AA24" s="16">
        <v>9.8755807810122706E-2</v>
      </c>
      <c r="AB24" s="16">
        <v>0.134468201783005</v>
      </c>
      <c r="AC24" s="16">
        <v>0.16724040623660599</v>
      </c>
      <c r="AD24" s="16">
        <v>0.128360884967125</v>
      </c>
      <c r="AE24" s="16">
        <v>0.149414281609005</v>
      </c>
      <c r="AF24" s="16">
        <v>0.14930024568055</v>
      </c>
      <c r="AG24" s="16"/>
      <c r="AH24" s="16">
        <v>9.9490781601864503E-2</v>
      </c>
      <c r="AI24" s="16">
        <v>0.17238284649749899</v>
      </c>
      <c r="AJ24" s="16"/>
      <c r="AK24" s="16">
        <v>9.9115563037103296E-2</v>
      </c>
      <c r="AL24" s="16">
        <v>0.17914603035572199</v>
      </c>
      <c r="AM24" s="16"/>
      <c r="AN24" s="16">
        <v>9.7382749176533598E-2</v>
      </c>
      <c r="AO24" s="16">
        <v>0.16415576755567399</v>
      </c>
      <c r="AP24" s="16"/>
      <c r="AQ24" s="16">
        <v>0.12500743903338399</v>
      </c>
      <c r="AR24" s="16">
        <v>0.12115401036427501</v>
      </c>
      <c r="AS24" s="16">
        <v>0.147165166395921</v>
      </c>
      <c r="AT24" s="16"/>
      <c r="AU24" s="16">
        <v>0.124856527379159</v>
      </c>
      <c r="AV24" s="16">
        <v>0.125787407615641</v>
      </c>
      <c r="AW24" s="16"/>
      <c r="AX24" s="16">
        <v>0.128952482904443</v>
      </c>
      <c r="AY24" s="16">
        <v>0.13549247844376</v>
      </c>
      <c r="AZ24" s="16"/>
      <c r="BA24" s="16">
        <v>0.15025746161859699</v>
      </c>
      <c r="BB24" s="16">
        <v>0.116150839795664</v>
      </c>
      <c r="BC24" s="16"/>
      <c r="BD24" s="16">
        <v>0.11139762163403399</v>
      </c>
      <c r="BE24" s="16">
        <v>0.17095718785703401</v>
      </c>
    </row>
    <row r="25" spans="2:57" x14ac:dyDescent="0.35">
      <c r="B25" s="19" t="s">
        <v>863</v>
      </c>
      <c r="C25" s="16">
        <v>0.12414926724018099</v>
      </c>
      <c r="D25" s="16">
        <v>0.13611957876768199</v>
      </c>
      <c r="E25" s="16">
        <v>0.11400857568766801</v>
      </c>
      <c r="F25" s="16"/>
      <c r="G25" s="16">
        <v>0.122977716010699</v>
      </c>
      <c r="H25" s="16">
        <v>0.106017357049127</v>
      </c>
      <c r="I25" s="16">
        <v>9.4999175853166307E-2</v>
      </c>
      <c r="J25" s="16">
        <v>9.1188755294277501E-2</v>
      </c>
      <c r="K25" s="16">
        <v>0.13358922568311801</v>
      </c>
      <c r="L25" s="16">
        <v>0.18018977620722401</v>
      </c>
      <c r="M25" s="16"/>
      <c r="N25" s="16">
        <v>0.116460039770726</v>
      </c>
      <c r="O25" s="16">
        <v>0.14900521301053901</v>
      </c>
      <c r="P25" s="16">
        <v>0.114294767354441</v>
      </c>
      <c r="Q25" s="16">
        <v>0.123812983747706</v>
      </c>
      <c r="R25" s="16"/>
      <c r="S25" s="16">
        <v>0.15185761055869801</v>
      </c>
      <c r="T25" s="16">
        <v>8.3552598373276707E-2</v>
      </c>
      <c r="U25" s="16"/>
      <c r="V25" s="16">
        <v>7.4139650207629998E-2</v>
      </c>
      <c r="W25" s="16">
        <v>0.13862021733628299</v>
      </c>
      <c r="X25" s="16">
        <v>0.13519863921480699</v>
      </c>
      <c r="Y25" s="16">
        <v>0.21369269209630301</v>
      </c>
      <c r="Z25" s="16"/>
      <c r="AA25" s="16">
        <v>0.10734225707183399</v>
      </c>
      <c r="AB25" s="16">
        <v>0.117205992479123</v>
      </c>
      <c r="AC25" s="16">
        <v>0.16414782712029299</v>
      </c>
      <c r="AD25" s="16">
        <v>0.126475529450299</v>
      </c>
      <c r="AE25" s="16">
        <v>0.13566234696441801</v>
      </c>
      <c r="AF25" s="16">
        <v>0.20009099852082199</v>
      </c>
      <c r="AG25" s="16"/>
      <c r="AH25" s="16">
        <v>9.4019112245870701E-2</v>
      </c>
      <c r="AI25" s="16">
        <v>0.16760541936050999</v>
      </c>
      <c r="AJ25" s="16"/>
      <c r="AK25" s="16">
        <v>9.36185480787355E-2</v>
      </c>
      <c r="AL25" s="16">
        <v>0.15928543350301799</v>
      </c>
      <c r="AM25" s="16"/>
      <c r="AN25" s="16">
        <v>9.6073852581893396E-2</v>
      </c>
      <c r="AO25" s="16">
        <v>0.15829876171100199</v>
      </c>
      <c r="AP25" s="16"/>
      <c r="AQ25" s="16">
        <v>0.12903892655753699</v>
      </c>
      <c r="AR25" s="16">
        <v>0.11250306626963601</v>
      </c>
      <c r="AS25" s="16">
        <v>0.15915889451750401</v>
      </c>
      <c r="AT25" s="16"/>
      <c r="AU25" s="16">
        <v>0.129290788056248</v>
      </c>
      <c r="AV25" s="16">
        <v>0.12026662315658</v>
      </c>
      <c r="AW25" s="16"/>
      <c r="AX25" s="16">
        <v>0.12483090438165199</v>
      </c>
      <c r="AY25" s="16">
        <v>0.15858546716964</v>
      </c>
      <c r="AZ25" s="16"/>
      <c r="BA25" s="16">
        <v>0.117456066266345</v>
      </c>
      <c r="BB25" s="16">
        <v>8.3522104173712197E-2</v>
      </c>
      <c r="BC25" s="16"/>
      <c r="BD25" s="16">
        <v>8.6450796428633306E-2</v>
      </c>
      <c r="BE25" s="16">
        <v>0.19445652089566401</v>
      </c>
    </row>
    <row r="26" spans="2:57" x14ac:dyDescent="0.35">
      <c r="B26" s="19" t="s">
        <v>871</v>
      </c>
      <c r="C26" s="16">
        <v>0.123568835111138</v>
      </c>
      <c r="D26" s="16">
        <v>0.12111009234240799</v>
      </c>
      <c r="E26" s="16">
        <v>0.12550966481027101</v>
      </c>
      <c r="F26" s="16"/>
      <c r="G26" s="16">
        <v>0.15269811007657</v>
      </c>
      <c r="H26" s="16">
        <v>0.106976332100746</v>
      </c>
      <c r="I26" s="16">
        <v>9.5110190352710497E-2</v>
      </c>
      <c r="J26" s="16">
        <v>0.145479258121755</v>
      </c>
      <c r="K26" s="16">
        <v>0.105159886543359</v>
      </c>
      <c r="L26" s="16">
        <v>0.14073114528185399</v>
      </c>
      <c r="M26" s="16"/>
      <c r="N26" s="16">
        <v>0.103921812072453</v>
      </c>
      <c r="O26" s="16">
        <v>0.12530416522964399</v>
      </c>
      <c r="P26" s="16">
        <v>0.12713188791345501</v>
      </c>
      <c r="Q26" s="16">
        <v>0.13035232991031201</v>
      </c>
      <c r="R26" s="16"/>
      <c r="S26" s="16">
        <v>0.15110637684740999</v>
      </c>
      <c r="T26" s="16">
        <v>8.32242603145745E-2</v>
      </c>
      <c r="U26" s="16"/>
      <c r="V26" s="16">
        <v>7.6541400577873703E-2</v>
      </c>
      <c r="W26" s="16">
        <v>0.13439586225780201</v>
      </c>
      <c r="X26" s="16">
        <v>0.14490808303192901</v>
      </c>
      <c r="Y26" s="16">
        <v>0.15639107632379401</v>
      </c>
      <c r="Z26" s="16"/>
      <c r="AA26" s="16">
        <v>0.102007839722766</v>
      </c>
      <c r="AB26" s="16">
        <v>0.113940693509783</v>
      </c>
      <c r="AC26" s="16">
        <v>0.175088604625178</v>
      </c>
      <c r="AD26" s="16">
        <v>0.130280834121172</v>
      </c>
      <c r="AE26" s="16">
        <v>0.15470028742120101</v>
      </c>
      <c r="AF26" s="16">
        <v>0.150654825053465</v>
      </c>
      <c r="AG26" s="16"/>
      <c r="AH26" s="16">
        <v>0.11885652190014399</v>
      </c>
      <c r="AI26" s="16">
        <v>0.14787978592810899</v>
      </c>
      <c r="AJ26" s="16"/>
      <c r="AK26" s="16">
        <v>0.115482492387811</v>
      </c>
      <c r="AL26" s="16">
        <v>0.1425416999205</v>
      </c>
      <c r="AM26" s="16"/>
      <c r="AN26" s="16">
        <v>0.11895865764812</v>
      </c>
      <c r="AO26" s="16">
        <v>0.14240405866359099</v>
      </c>
      <c r="AP26" s="16"/>
      <c r="AQ26" s="16">
        <v>0.16816298328042001</v>
      </c>
      <c r="AR26" s="16">
        <v>0.10774378872493</v>
      </c>
      <c r="AS26" s="16">
        <v>0.13083673180927599</v>
      </c>
      <c r="AT26" s="16"/>
      <c r="AU26" s="16">
        <v>0.13768805172457499</v>
      </c>
      <c r="AV26" s="16">
        <v>0.109107493629804</v>
      </c>
      <c r="AW26" s="16"/>
      <c r="AX26" s="16">
        <v>0.12822788103216601</v>
      </c>
      <c r="AY26" s="16">
        <v>0.12937116637975399</v>
      </c>
      <c r="AZ26" s="16"/>
      <c r="BA26" s="16">
        <v>0.13991625366365801</v>
      </c>
      <c r="BB26" s="16">
        <v>9.7888843421090499E-2</v>
      </c>
      <c r="BC26" s="16"/>
      <c r="BD26" s="16">
        <v>9.8623067604030404E-2</v>
      </c>
      <c r="BE26" s="16">
        <v>0.182198003237943</v>
      </c>
    </row>
    <row r="27" spans="2:57" x14ac:dyDescent="0.35">
      <c r="B27" s="19" t="s">
        <v>870</v>
      </c>
      <c r="C27" s="16">
        <v>0.122670180006514</v>
      </c>
      <c r="D27" s="16">
        <v>0.12292594091265401</v>
      </c>
      <c r="E27" s="16">
        <v>0.12202988611382901</v>
      </c>
      <c r="F27" s="16"/>
      <c r="G27" s="16">
        <v>0.146462828283527</v>
      </c>
      <c r="H27" s="16">
        <v>0.10362672363106699</v>
      </c>
      <c r="I27" s="16">
        <v>0.135702397065984</v>
      </c>
      <c r="J27" s="16">
        <v>9.71991609170271E-2</v>
      </c>
      <c r="K27" s="16">
        <v>0.118010103815528</v>
      </c>
      <c r="L27" s="16">
        <v>0.137820611109716</v>
      </c>
      <c r="M27" s="16"/>
      <c r="N27" s="16">
        <v>0.114691950625278</v>
      </c>
      <c r="O27" s="16">
        <v>0.122313060696537</v>
      </c>
      <c r="P27" s="16">
        <v>0.12591932436644601</v>
      </c>
      <c r="Q27" s="16">
        <v>0.12345476456283901</v>
      </c>
      <c r="R27" s="16"/>
      <c r="S27" s="16">
        <v>0.15486053841116501</v>
      </c>
      <c r="T27" s="16">
        <v>7.5291476184927E-2</v>
      </c>
      <c r="U27" s="16"/>
      <c r="V27" s="16">
        <v>6.8738424810606505E-2</v>
      </c>
      <c r="W27" s="16">
        <v>0.116569802579118</v>
      </c>
      <c r="X27" s="16">
        <v>0.16881496002961899</v>
      </c>
      <c r="Y27" s="16">
        <v>0.171214113271242</v>
      </c>
      <c r="Z27" s="16"/>
      <c r="AA27" s="16">
        <v>0.11396535949858801</v>
      </c>
      <c r="AB27" s="16">
        <v>9.9941252143929904E-2</v>
      </c>
      <c r="AC27" s="16">
        <v>0.147125736962645</v>
      </c>
      <c r="AD27" s="16">
        <v>0.12540152963580301</v>
      </c>
      <c r="AE27" s="16">
        <v>0.162879697559627</v>
      </c>
      <c r="AF27" s="16">
        <v>0.150654825053465</v>
      </c>
      <c r="AG27" s="16"/>
      <c r="AH27" s="16">
        <v>0.107502689922265</v>
      </c>
      <c r="AI27" s="16">
        <v>0.15314449237737901</v>
      </c>
      <c r="AJ27" s="16"/>
      <c r="AK27" s="16">
        <v>0.109765995896484</v>
      </c>
      <c r="AL27" s="16">
        <v>0.14904006023191699</v>
      </c>
      <c r="AM27" s="16"/>
      <c r="AN27" s="16">
        <v>0.112543126080204</v>
      </c>
      <c r="AO27" s="16">
        <v>0.15194291475670699</v>
      </c>
      <c r="AP27" s="16"/>
      <c r="AQ27" s="16">
        <v>0.15778108716185199</v>
      </c>
      <c r="AR27" s="16">
        <v>0.106380098471406</v>
      </c>
      <c r="AS27" s="16">
        <v>0.13663263915695001</v>
      </c>
      <c r="AT27" s="16"/>
      <c r="AU27" s="16">
        <v>0.13184932542748201</v>
      </c>
      <c r="AV27" s="16">
        <v>0.11400858788460901</v>
      </c>
      <c r="AW27" s="16"/>
      <c r="AX27" s="16">
        <v>0.125424612721666</v>
      </c>
      <c r="AY27" s="16">
        <v>0.14454212039363701</v>
      </c>
      <c r="AZ27" s="16"/>
      <c r="BA27" s="16">
        <v>0.14334392228683601</v>
      </c>
      <c r="BB27" s="16">
        <v>9.4789805605710903E-2</v>
      </c>
      <c r="BC27" s="16"/>
      <c r="BD27" s="16">
        <v>9.0825267666356499E-2</v>
      </c>
      <c r="BE27" s="16">
        <v>0.18886000689740201</v>
      </c>
    </row>
    <row r="28" spans="2:57" x14ac:dyDescent="0.35">
      <c r="B28" s="19" t="s">
        <v>860</v>
      </c>
      <c r="C28" s="16">
        <v>0.120614750534235</v>
      </c>
      <c r="D28" s="16">
        <v>0.12929131404389199</v>
      </c>
      <c r="E28" s="16">
        <v>0.113561148082767</v>
      </c>
      <c r="F28" s="16"/>
      <c r="G28" s="16">
        <v>0.16328198472011901</v>
      </c>
      <c r="H28" s="16">
        <v>0.112873563067454</v>
      </c>
      <c r="I28" s="16">
        <v>9.8865889342722502E-2</v>
      </c>
      <c r="J28" s="16">
        <v>9.3085659546542701E-2</v>
      </c>
      <c r="K28" s="16">
        <v>0.100247066602919</v>
      </c>
      <c r="L28" s="16">
        <v>0.156195577843911</v>
      </c>
      <c r="M28" s="16"/>
      <c r="N28" s="16">
        <v>9.1755667159711105E-2</v>
      </c>
      <c r="O28" s="16">
        <v>0.14995064446821699</v>
      </c>
      <c r="P28" s="16">
        <v>0.12926154450125499</v>
      </c>
      <c r="Q28" s="16">
        <v>0.101762446815892</v>
      </c>
      <c r="R28" s="16"/>
      <c r="S28" s="16">
        <v>0.14475127612403299</v>
      </c>
      <c r="T28" s="16">
        <v>8.5375784222222598E-2</v>
      </c>
      <c r="U28" s="16"/>
      <c r="V28" s="16">
        <v>7.0215138444900294E-2</v>
      </c>
      <c r="W28" s="16">
        <v>0.140313699226849</v>
      </c>
      <c r="X28" s="16">
        <v>0.13943939192182001</v>
      </c>
      <c r="Y28" s="16">
        <v>0.113602398760591</v>
      </c>
      <c r="Z28" s="16"/>
      <c r="AA28" s="16">
        <v>9.8020294707917802E-2</v>
      </c>
      <c r="AB28" s="16">
        <v>0.106936480273912</v>
      </c>
      <c r="AC28" s="16">
        <v>0.15632027968642401</v>
      </c>
      <c r="AD28" s="16">
        <v>0.124883976112438</v>
      </c>
      <c r="AE28" s="16">
        <v>0.16269078989382399</v>
      </c>
      <c r="AF28" s="16">
        <v>0.21976757601031299</v>
      </c>
      <c r="AG28" s="16"/>
      <c r="AH28" s="16">
        <v>9.8326721621259397E-2</v>
      </c>
      <c r="AI28" s="16">
        <v>0.15039294709460499</v>
      </c>
      <c r="AJ28" s="16"/>
      <c r="AK28" s="16">
        <v>9.6507078217255904E-2</v>
      </c>
      <c r="AL28" s="16">
        <v>0.15793834138528401</v>
      </c>
      <c r="AM28" s="16"/>
      <c r="AN28" s="16">
        <v>0.112465665528485</v>
      </c>
      <c r="AO28" s="16">
        <v>0.15052425414683299</v>
      </c>
      <c r="AP28" s="16"/>
      <c r="AQ28" s="16">
        <v>0.14449032489500199</v>
      </c>
      <c r="AR28" s="16">
        <v>9.0927205953090701E-2</v>
      </c>
      <c r="AS28" s="16">
        <v>0.17067526398319099</v>
      </c>
      <c r="AT28" s="16"/>
      <c r="AU28" s="16">
        <v>0.12396889631349001</v>
      </c>
      <c r="AV28" s="16">
        <v>0.118774427571992</v>
      </c>
      <c r="AW28" s="16"/>
      <c r="AX28" s="16">
        <v>0.12562744948079799</v>
      </c>
      <c r="AY28" s="16">
        <v>0.12866080768538199</v>
      </c>
      <c r="AZ28" s="16"/>
      <c r="BA28" s="16">
        <v>0.14166314259031201</v>
      </c>
      <c r="BB28" s="16">
        <v>6.6627127758955795E-2</v>
      </c>
      <c r="BC28" s="16"/>
      <c r="BD28" s="16">
        <v>8.2941342382798794E-2</v>
      </c>
      <c r="BE28" s="16">
        <v>0.194055103940937</v>
      </c>
    </row>
    <row r="29" spans="2:57" x14ac:dyDescent="0.35">
      <c r="B29" s="19" t="s">
        <v>862</v>
      </c>
      <c r="C29" s="16">
        <v>0.108872573582097</v>
      </c>
      <c r="D29" s="16">
        <v>0.105625309487314</v>
      </c>
      <c r="E29" s="16">
        <v>0.11300487108769</v>
      </c>
      <c r="F29" s="16"/>
      <c r="G29" s="16">
        <v>0.108506647566135</v>
      </c>
      <c r="H29" s="16">
        <v>0.102046169804514</v>
      </c>
      <c r="I29" s="16">
        <v>9.6287070912845996E-2</v>
      </c>
      <c r="J29" s="16">
        <v>8.7235039258882902E-2</v>
      </c>
      <c r="K29" s="16">
        <v>0.10666093208201401</v>
      </c>
      <c r="L29" s="16">
        <v>0.14270015773383299</v>
      </c>
      <c r="M29" s="16"/>
      <c r="N29" s="16">
        <v>0.11408178543750901</v>
      </c>
      <c r="O29" s="16">
        <v>0.106703785661666</v>
      </c>
      <c r="P29" s="16">
        <v>0.102230312365341</v>
      </c>
      <c r="Q29" s="16">
        <v>0.117714388117967</v>
      </c>
      <c r="R29" s="16"/>
      <c r="S29" s="16">
        <v>0.136418703205933</v>
      </c>
      <c r="T29" s="16">
        <v>6.8368319215122195E-2</v>
      </c>
      <c r="U29" s="16"/>
      <c r="V29" s="16">
        <v>3.6996248590478599E-2</v>
      </c>
      <c r="W29" s="16">
        <v>0.131157519538948</v>
      </c>
      <c r="X29" s="16">
        <v>0.131763442644454</v>
      </c>
      <c r="Y29" s="16">
        <v>0.17639609580070501</v>
      </c>
      <c r="Z29" s="16"/>
      <c r="AA29" s="16">
        <v>7.9066035753393493E-2</v>
      </c>
      <c r="AB29" s="16">
        <v>9.9732737366807003E-2</v>
      </c>
      <c r="AC29" s="16">
        <v>0.175522376740708</v>
      </c>
      <c r="AD29" s="16">
        <v>0.116702065948654</v>
      </c>
      <c r="AE29" s="16">
        <v>0.142143926162802</v>
      </c>
      <c r="AF29" s="16">
        <v>0.17528919504311299</v>
      </c>
      <c r="AG29" s="16"/>
      <c r="AH29" s="16">
        <v>6.8801273411667502E-2</v>
      </c>
      <c r="AI29" s="16">
        <v>0.17826831041274299</v>
      </c>
      <c r="AJ29" s="16"/>
      <c r="AK29" s="16">
        <v>6.6023015545153094E-2</v>
      </c>
      <c r="AL29" s="16">
        <v>0.18731585431339201</v>
      </c>
      <c r="AM29" s="16"/>
      <c r="AN29" s="16">
        <v>6.4492426163386699E-2</v>
      </c>
      <c r="AO29" s="16">
        <v>0.177951856128654</v>
      </c>
      <c r="AP29" s="16"/>
      <c r="AQ29" s="16">
        <v>9.9552104930061697E-2</v>
      </c>
      <c r="AR29" s="16">
        <v>8.2640215615533405E-2</v>
      </c>
      <c r="AS29" s="16">
        <v>0.162154806095757</v>
      </c>
      <c r="AT29" s="16"/>
      <c r="AU29" s="16">
        <v>0.122877200562508</v>
      </c>
      <c r="AV29" s="16">
        <v>9.4289256596176499E-2</v>
      </c>
      <c r="AW29" s="16"/>
      <c r="AX29" s="16">
        <v>0.11058310565676301</v>
      </c>
      <c r="AY29" s="16">
        <v>0.13257200980775</v>
      </c>
      <c r="AZ29" s="16"/>
      <c r="BA29" s="16">
        <v>0.120577395249464</v>
      </c>
      <c r="BB29" s="16">
        <v>0.120290260928544</v>
      </c>
      <c r="BC29" s="16"/>
      <c r="BD29" s="16">
        <v>9.0929684396932803E-2</v>
      </c>
      <c r="BE29" s="16">
        <v>0.14742520027954101</v>
      </c>
    </row>
    <row r="30" spans="2:57" x14ac:dyDescent="0.35">
      <c r="B30" s="19" t="s">
        <v>872</v>
      </c>
      <c r="C30" s="16">
        <v>0.106927627715015</v>
      </c>
      <c r="D30" s="16">
        <v>0.103590544320714</v>
      </c>
      <c r="E30" s="16">
        <v>0.10953956366438999</v>
      </c>
      <c r="F30" s="16"/>
      <c r="G30" s="16">
        <v>0.14040083905224601</v>
      </c>
      <c r="H30" s="16">
        <v>9.9841866171887103E-2</v>
      </c>
      <c r="I30" s="16">
        <v>9.7236396294757194E-2</v>
      </c>
      <c r="J30" s="16">
        <v>8.6566573778605493E-2</v>
      </c>
      <c r="K30" s="16">
        <v>9.8136856984990806E-2</v>
      </c>
      <c r="L30" s="16">
        <v>0.12338150504954</v>
      </c>
      <c r="M30" s="16"/>
      <c r="N30" s="16">
        <v>9.6469643400612703E-2</v>
      </c>
      <c r="O30" s="16">
        <v>0.100011408169024</v>
      </c>
      <c r="P30" s="16">
        <v>0.11634236247164401</v>
      </c>
      <c r="Q30" s="16">
        <v>0.105291393516111</v>
      </c>
      <c r="R30" s="16"/>
      <c r="S30" s="16">
        <v>0.13409244121307201</v>
      </c>
      <c r="T30" s="16">
        <v>6.6979695481809098E-2</v>
      </c>
      <c r="U30" s="16"/>
      <c r="V30" s="16">
        <v>6.3594675918551405E-2</v>
      </c>
      <c r="W30" s="16">
        <v>0.11471634372232301</v>
      </c>
      <c r="X30" s="16">
        <v>0.13276028423907901</v>
      </c>
      <c r="Y30" s="16">
        <v>0.113587838425393</v>
      </c>
      <c r="Z30" s="16"/>
      <c r="AA30" s="16">
        <v>9.3316968868277506E-2</v>
      </c>
      <c r="AB30" s="16">
        <v>9.57231157920507E-2</v>
      </c>
      <c r="AC30" s="16">
        <v>0.13707764980072601</v>
      </c>
      <c r="AD30" s="16">
        <v>0.108711921094731</v>
      </c>
      <c r="AE30" s="16">
        <v>0.123405760926946</v>
      </c>
      <c r="AF30" s="16">
        <v>0.187863763180003</v>
      </c>
      <c r="AG30" s="16"/>
      <c r="AH30" s="16">
        <v>7.6039096958684202E-2</v>
      </c>
      <c r="AI30" s="16">
        <v>0.146948438179418</v>
      </c>
      <c r="AJ30" s="16"/>
      <c r="AK30" s="16">
        <v>8.5560753359181299E-2</v>
      </c>
      <c r="AL30" s="16">
        <v>0.14840526322110101</v>
      </c>
      <c r="AM30" s="16"/>
      <c r="AN30" s="16">
        <v>8.3533052946304406E-2</v>
      </c>
      <c r="AO30" s="16">
        <v>0.14083230377384101</v>
      </c>
      <c r="AP30" s="16"/>
      <c r="AQ30" s="16">
        <v>0.13494088475987501</v>
      </c>
      <c r="AR30" s="16">
        <v>9.2048528839935598E-2</v>
      </c>
      <c r="AS30" s="16">
        <v>0.12152593444615301</v>
      </c>
      <c r="AT30" s="16"/>
      <c r="AU30" s="16">
        <v>0.11406899878283699</v>
      </c>
      <c r="AV30" s="16">
        <v>0.10038974728446701</v>
      </c>
      <c r="AW30" s="16"/>
      <c r="AX30" s="16">
        <v>0.111188039240022</v>
      </c>
      <c r="AY30" s="16">
        <v>0.115132146067685</v>
      </c>
      <c r="AZ30" s="16"/>
      <c r="BA30" s="16">
        <v>0.10257788186213999</v>
      </c>
      <c r="BB30" s="16">
        <v>0.10808682259715</v>
      </c>
      <c r="BC30" s="16"/>
      <c r="BD30" s="16">
        <v>8.7574216722077394E-2</v>
      </c>
      <c r="BE30" s="16">
        <v>0.15710295538110899</v>
      </c>
    </row>
    <row r="31" spans="2:57" x14ac:dyDescent="0.35">
      <c r="B31" s="19" t="s">
        <v>102</v>
      </c>
      <c r="C31" s="16">
        <v>0.10137036128589</v>
      </c>
      <c r="D31" s="16">
        <v>8.5920186810574395E-2</v>
      </c>
      <c r="E31" s="16">
        <v>0.116994119737639</v>
      </c>
      <c r="F31" s="16"/>
      <c r="G31" s="16">
        <v>0.13205439499333099</v>
      </c>
      <c r="H31" s="16">
        <v>9.8449534479299494E-2</v>
      </c>
      <c r="I31" s="16">
        <v>8.1009044389653201E-2</v>
      </c>
      <c r="J31" s="16">
        <v>8.3366333075205898E-2</v>
      </c>
      <c r="K31" s="16">
        <v>0.12931665961109501</v>
      </c>
      <c r="L31" s="16">
        <v>9.34268136686702E-2</v>
      </c>
      <c r="M31" s="16"/>
      <c r="N31" s="16">
        <v>9.0686931578697699E-2</v>
      </c>
      <c r="O31" s="16">
        <v>0.10568526508430399</v>
      </c>
      <c r="P31" s="16">
        <v>0.10833309864497</v>
      </c>
      <c r="Q31" s="16">
        <v>9.4050232720478494E-2</v>
      </c>
      <c r="R31" s="16"/>
      <c r="S31" s="16">
        <v>8.8130360949100595E-2</v>
      </c>
      <c r="T31" s="16">
        <v>0.122373049008962</v>
      </c>
      <c r="U31" s="16"/>
      <c r="V31" s="16">
        <v>0.115922827119782</v>
      </c>
      <c r="W31" s="16">
        <v>0.11124767923218</v>
      </c>
      <c r="X31" s="16">
        <v>8.9629197846025493E-2</v>
      </c>
      <c r="Y31" s="16">
        <v>1.21427494819971E-2</v>
      </c>
      <c r="Z31" s="16"/>
      <c r="AA31" s="16">
        <v>0.14006107174785101</v>
      </c>
      <c r="AB31" s="16">
        <v>6.7023327788931095E-2</v>
      </c>
      <c r="AC31" s="16">
        <v>6.3755768788358105E-2</v>
      </c>
      <c r="AD31" s="16">
        <v>9.3703557640650498E-2</v>
      </c>
      <c r="AE31" s="16">
        <v>8.3135853725157693E-2</v>
      </c>
      <c r="AF31" s="16">
        <v>3.8238473557096302E-2</v>
      </c>
      <c r="AG31" s="16"/>
      <c r="AH31" s="16">
        <v>0.103129098603194</v>
      </c>
      <c r="AI31" s="16">
        <v>7.4710233952374194E-2</v>
      </c>
      <c r="AJ31" s="16"/>
      <c r="AK31" s="16">
        <v>0.106390240365887</v>
      </c>
      <c r="AL31" s="16">
        <v>7.6585738400554104E-2</v>
      </c>
      <c r="AM31" s="16"/>
      <c r="AN31" s="16">
        <v>8.5367777354902002E-2</v>
      </c>
      <c r="AO31" s="16">
        <v>8.4301207694847599E-2</v>
      </c>
      <c r="AP31" s="16"/>
      <c r="AQ31" s="16">
        <v>9.6013393675579706E-2</v>
      </c>
      <c r="AR31" s="16">
        <v>0.10938987736688401</v>
      </c>
      <c r="AS31" s="16">
        <v>8.0179901541852894E-2</v>
      </c>
      <c r="AT31" s="16"/>
      <c r="AU31" s="16">
        <v>9.7245045181945794E-2</v>
      </c>
      <c r="AV31" s="16">
        <v>0.10165693364907601</v>
      </c>
      <c r="AW31" s="16"/>
      <c r="AX31" s="16">
        <v>9.3528734460945395E-2</v>
      </c>
      <c r="AY31" s="16">
        <v>0.118207185190307</v>
      </c>
      <c r="AZ31" s="16"/>
      <c r="BA31" s="16">
        <v>9.4834748359529999E-2</v>
      </c>
      <c r="BB31" s="16">
        <v>7.5668469317866402E-2</v>
      </c>
      <c r="BC31" s="16"/>
      <c r="BD31" s="16">
        <v>8.1734097646761594E-2</v>
      </c>
      <c r="BE31" s="16">
        <v>7.7920166544021702E-2</v>
      </c>
    </row>
    <row r="32" spans="2:57" x14ac:dyDescent="0.35">
      <c r="B32" s="19" t="s">
        <v>103</v>
      </c>
      <c r="C32" s="20">
        <v>0.20007062136289</v>
      </c>
      <c r="D32" s="20">
        <v>0.158690584984754</v>
      </c>
      <c r="E32" s="20">
        <v>0.24122340149941501</v>
      </c>
      <c r="F32" s="20"/>
      <c r="G32" s="20">
        <v>0.18589540375962499</v>
      </c>
      <c r="H32" s="20">
        <v>0.19438241894224201</v>
      </c>
      <c r="I32" s="20">
        <v>0.123773347278462</v>
      </c>
      <c r="J32" s="20">
        <v>0.22961155135285699</v>
      </c>
      <c r="K32" s="20">
        <v>0.193103848445349</v>
      </c>
      <c r="L32" s="20">
        <v>0.25534358995387602</v>
      </c>
      <c r="M32" s="20"/>
      <c r="N32" s="20">
        <v>0.20702960548221999</v>
      </c>
      <c r="O32" s="20">
        <v>0.22934816079322201</v>
      </c>
      <c r="P32" s="20">
        <v>0.19674888176879099</v>
      </c>
      <c r="Q32" s="20">
        <v>0.17493742397821299</v>
      </c>
      <c r="R32" s="20"/>
      <c r="S32" s="20">
        <v>0.20386020380313699</v>
      </c>
      <c r="T32" s="20">
        <v>0.187441053850192</v>
      </c>
      <c r="U32" s="20"/>
      <c r="V32" s="20">
        <v>0.25343168463871801</v>
      </c>
      <c r="W32" s="20">
        <v>0.19939801858643599</v>
      </c>
      <c r="X32" s="20">
        <v>0.15628830605083399</v>
      </c>
      <c r="Y32" s="20">
        <v>0.19718177165113501</v>
      </c>
      <c r="Z32" s="20"/>
      <c r="AA32" s="20">
        <v>0.24159453778103099</v>
      </c>
      <c r="AB32" s="20">
        <v>0.195074517515402</v>
      </c>
      <c r="AC32" s="20">
        <v>0.17500815518068899</v>
      </c>
      <c r="AD32" s="20">
        <v>0.16090012036851101</v>
      </c>
      <c r="AE32" s="20">
        <v>0.154017173063318</v>
      </c>
      <c r="AF32" s="20">
        <v>0.18971905056147001</v>
      </c>
      <c r="AG32" s="20"/>
      <c r="AH32" s="20">
        <v>0.16974668072070001</v>
      </c>
      <c r="AI32" s="20">
        <v>0.15661192540291599</v>
      </c>
      <c r="AJ32" s="20"/>
      <c r="AK32" s="20">
        <v>0.15862012501127901</v>
      </c>
      <c r="AL32" s="20">
        <v>0.16742329943852899</v>
      </c>
      <c r="AM32" s="20"/>
      <c r="AN32" s="20">
        <v>0.175066790027327</v>
      </c>
      <c r="AO32" s="20">
        <v>0.14481954445758399</v>
      </c>
      <c r="AP32" s="20"/>
      <c r="AQ32" s="20">
        <v>0.14771094557478801</v>
      </c>
      <c r="AR32" s="20">
        <v>0.20817796031085201</v>
      </c>
      <c r="AS32" s="20">
        <v>0.15380606286597401</v>
      </c>
      <c r="AT32" s="20"/>
      <c r="AU32" s="20">
        <v>0.18193425339234501</v>
      </c>
      <c r="AV32" s="20">
        <v>0.21882901096197499</v>
      </c>
      <c r="AW32" s="20"/>
      <c r="AX32" s="20">
        <v>0.17230205556313899</v>
      </c>
      <c r="AY32" s="20">
        <v>0.26258221084461397</v>
      </c>
      <c r="AZ32" s="20"/>
      <c r="BA32" s="20">
        <v>0.14155009934072299</v>
      </c>
      <c r="BB32" s="20">
        <v>0.17333181124743699</v>
      </c>
      <c r="BC32" s="20"/>
      <c r="BD32" s="20">
        <v>0.13438124365731499</v>
      </c>
      <c r="BE32" s="20">
        <v>0.138709130502226</v>
      </c>
    </row>
    <row r="33" spans="2:2" x14ac:dyDescent="0.35">
      <c r="B33" s="21"/>
    </row>
    <row r="34" spans="2:2" x14ac:dyDescent="0.35">
      <c r="B34" t="s">
        <v>874</v>
      </c>
    </row>
    <row r="35" spans="2:2" x14ac:dyDescent="0.35">
      <c r="B35" t="s">
        <v>526</v>
      </c>
    </row>
    <row r="37" spans="2:2" x14ac:dyDescent="0.35">
      <c r="B37" s="6" t="str">
        <f>HYPERLINK("#'B- Contents'!A1", "Return to Contents")</f>
        <v>Return to Contents</v>
      </c>
    </row>
  </sheetData>
  <mergeCells count="15">
    <mergeCell ref="BD5:BE5"/>
    <mergeCell ref="AX5:AY5"/>
    <mergeCell ref="N5:Q5"/>
    <mergeCell ref="AQ5:AS5"/>
    <mergeCell ref="G5:L5"/>
    <mergeCell ref="AA5:AF5"/>
    <mergeCell ref="S5:T5"/>
    <mergeCell ref="D2:AS2"/>
    <mergeCell ref="BA5:BB5"/>
    <mergeCell ref="AH5:AI5"/>
    <mergeCell ref="AN5:AO5"/>
    <mergeCell ref="V5:Y5"/>
    <mergeCell ref="D5:E5"/>
    <mergeCell ref="AK5:AL5"/>
    <mergeCell ref="AU5:AV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310</vt:i4>
      </vt:variant>
    </vt:vector>
  </HeadingPairs>
  <TitlesOfParts>
    <vt:vector size="310" baseType="lpstr">
      <vt:lpstr>A- Cover Sheet</vt:lpstr>
      <vt:lpstr>A- Contents</vt:lpstr>
      <vt:lpstr>A- Full Results</vt:lpstr>
      <vt:lpstr>A- Table 1</vt:lpstr>
      <vt:lpstr>A- Table 2</vt:lpstr>
      <vt:lpstr>A- Table 3</vt:lpstr>
      <vt:lpstr>A- Table 4</vt:lpstr>
      <vt:lpstr>A- Table 5</vt:lpstr>
      <vt:lpstr>A- Table 6</vt:lpstr>
      <vt:lpstr>A- Table 7</vt:lpstr>
      <vt:lpstr>A- Table 8</vt:lpstr>
      <vt:lpstr>A- Table 9</vt:lpstr>
      <vt:lpstr>A- Table 10</vt:lpstr>
      <vt:lpstr>A- Table 11</vt:lpstr>
      <vt:lpstr>A- Table 12</vt:lpstr>
      <vt:lpstr>A- Table 13</vt:lpstr>
      <vt:lpstr>A- Table 14</vt:lpstr>
      <vt:lpstr>A- Table 15</vt:lpstr>
      <vt:lpstr>A- Table 16</vt:lpstr>
      <vt:lpstr>A- Table 17</vt:lpstr>
      <vt:lpstr>A- Table 18</vt:lpstr>
      <vt:lpstr>A- Table 19</vt:lpstr>
      <vt:lpstr>A- Table 20</vt:lpstr>
      <vt:lpstr>A- Table 21</vt:lpstr>
      <vt:lpstr>A- Table 22</vt:lpstr>
      <vt:lpstr>A- Table 23</vt:lpstr>
      <vt:lpstr>A- Table 24</vt:lpstr>
      <vt:lpstr>A- Table 25</vt:lpstr>
      <vt:lpstr>A- Table 26</vt:lpstr>
      <vt:lpstr>A- Table 27</vt:lpstr>
      <vt:lpstr>A- Table 28</vt:lpstr>
      <vt:lpstr>A- Table 29</vt:lpstr>
      <vt:lpstr>A- Table 30</vt:lpstr>
      <vt:lpstr>A- Table 31</vt:lpstr>
      <vt:lpstr>A- Table 32</vt:lpstr>
      <vt:lpstr>A- Table 33</vt:lpstr>
      <vt:lpstr>A- Table 34</vt:lpstr>
      <vt:lpstr>A- Table 35</vt:lpstr>
      <vt:lpstr>A- Table 36</vt:lpstr>
      <vt:lpstr>A- Table 37</vt:lpstr>
      <vt:lpstr>A- Table 38</vt:lpstr>
      <vt:lpstr>A- Table 39</vt:lpstr>
      <vt:lpstr>A- Table 40</vt:lpstr>
      <vt:lpstr>A- Table 41</vt:lpstr>
      <vt:lpstr>A- Table 42</vt:lpstr>
      <vt:lpstr>A- Table 43</vt:lpstr>
      <vt:lpstr>A- Table 44</vt:lpstr>
      <vt:lpstr>A- Table 45</vt:lpstr>
      <vt:lpstr>A- Table 46</vt:lpstr>
      <vt:lpstr>A- Table 47</vt:lpstr>
      <vt:lpstr>A- Table 48</vt:lpstr>
      <vt:lpstr>A- Table 49</vt:lpstr>
      <vt:lpstr>A- Table 50</vt:lpstr>
      <vt:lpstr>A- Table 51</vt:lpstr>
      <vt:lpstr>A- Table 52</vt:lpstr>
      <vt:lpstr>A- Table 53</vt:lpstr>
      <vt:lpstr>A- Table 54</vt:lpstr>
      <vt:lpstr>A- Table 55</vt:lpstr>
      <vt:lpstr>A- Table 56</vt:lpstr>
      <vt:lpstr>A- Table 57</vt:lpstr>
      <vt:lpstr>A- Table 58</vt:lpstr>
      <vt:lpstr>A- Table 59</vt:lpstr>
      <vt:lpstr>A- Table 60</vt:lpstr>
      <vt:lpstr>A- Table 61</vt:lpstr>
      <vt:lpstr>A- Table 62</vt:lpstr>
      <vt:lpstr>A- Table 63</vt:lpstr>
      <vt:lpstr>A- Table 64</vt:lpstr>
      <vt:lpstr>A- Table 65</vt:lpstr>
      <vt:lpstr>A- Table 66</vt:lpstr>
      <vt:lpstr>A- Table 67</vt:lpstr>
      <vt:lpstr>A- Table 68</vt:lpstr>
      <vt:lpstr>A- Table 69</vt:lpstr>
      <vt:lpstr>A- Table 70</vt:lpstr>
      <vt:lpstr>A- Table 71</vt:lpstr>
      <vt:lpstr>A- Table 72</vt:lpstr>
      <vt:lpstr>A- Table 73</vt:lpstr>
      <vt:lpstr>A- Table 74</vt:lpstr>
      <vt:lpstr>A- Table 75</vt:lpstr>
      <vt:lpstr>A- Table 76</vt:lpstr>
      <vt:lpstr>A- Table 77</vt:lpstr>
      <vt:lpstr>A- Table 78</vt:lpstr>
      <vt:lpstr>A- Table 79</vt:lpstr>
      <vt:lpstr>A- Table 80</vt:lpstr>
      <vt:lpstr>A- Table 81</vt:lpstr>
      <vt:lpstr>A- Table 82</vt:lpstr>
      <vt:lpstr>A- Table 83</vt:lpstr>
      <vt:lpstr>A- Table 84</vt:lpstr>
      <vt:lpstr>A- Table 85</vt:lpstr>
      <vt:lpstr>A- Table 86</vt:lpstr>
      <vt:lpstr>A- Table 87</vt:lpstr>
      <vt:lpstr>A- Table 88</vt:lpstr>
      <vt:lpstr>A- Table 89</vt:lpstr>
      <vt:lpstr>A- Table 90</vt:lpstr>
      <vt:lpstr>A- Table 91</vt:lpstr>
      <vt:lpstr>A- Table 92</vt:lpstr>
      <vt:lpstr>A- Table 93</vt:lpstr>
      <vt:lpstr>A- Table 94</vt:lpstr>
      <vt:lpstr>A- Table 95</vt:lpstr>
      <vt:lpstr>A- Table 96</vt:lpstr>
      <vt:lpstr>A- Table 97</vt:lpstr>
      <vt:lpstr>A- Table 98</vt:lpstr>
      <vt:lpstr>A- Table 99</vt:lpstr>
      <vt:lpstr>A- Table 100</vt:lpstr>
      <vt:lpstr>A- Table 101</vt:lpstr>
      <vt:lpstr>A- Table 102</vt:lpstr>
      <vt:lpstr>A- Table 103</vt:lpstr>
      <vt:lpstr>A- Table 104</vt:lpstr>
      <vt:lpstr>A- Table 105</vt:lpstr>
      <vt:lpstr>A- Table 106</vt:lpstr>
      <vt:lpstr>A- Table 107</vt:lpstr>
      <vt:lpstr>A- Table 108</vt:lpstr>
      <vt:lpstr>A- Table 109</vt:lpstr>
      <vt:lpstr>A- Table 110</vt:lpstr>
      <vt:lpstr>A- Table 111</vt:lpstr>
      <vt:lpstr>A- Table 112</vt:lpstr>
      <vt:lpstr>A- Table 113</vt:lpstr>
      <vt:lpstr>A- Table 114</vt:lpstr>
      <vt:lpstr>A- Table 115</vt:lpstr>
      <vt:lpstr>A- Table 116</vt:lpstr>
      <vt:lpstr>A- Table 117</vt:lpstr>
      <vt:lpstr>A- Table 118</vt:lpstr>
      <vt:lpstr>A- Table 119</vt:lpstr>
      <vt:lpstr>A- Table 120</vt:lpstr>
      <vt:lpstr>A- Table 121</vt:lpstr>
      <vt:lpstr>A- Table 122</vt:lpstr>
      <vt:lpstr>A- Table 123</vt:lpstr>
      <vt:lpstr>A- Table 124</vt:lpstr>
      <vt:lpstr>A- Table 125</vt:lpstr>
      <vt:lpstr>A- Table 126</vt:lpstr>
      <vt:lpstr>A- Table 127</vt:lpstr>
      <vt:lpstr>A- Table 128</vt:lpstr>
      <vt:lpstr>A- Table 129</vt:lpstr>
      <vt:lpstr>A- Table 130</vt:lpstr>
      <vt:lpstr>A- Table 131</vt:lpstr>
      <vt:lpstr>A- Table 132</vt:lpstr>
      <vt:lpstr>A- Table 133</vt:lpstr>
      <vt:lpstr>A- Table 134</vt:lpstr>
      <vt:lpstr>A- Table 135</vt:lpstr>
      <vt:lpstr>A- Table 136</vt:lpstr>
      <vt:lpstr>A- Table 137</vt:lpstr>
      <vt:lpstr>A- Table 138</vt:lpstr>
      <vt:lpstr>A- Table 139</vt:lpstr>
      <vt:lpstr>A- Table 140</vt:lpstr>
      <vt:lpstr>A- Table 141</vt:lpstr>
      <vt:lpstr>A- Table 142</vt:lpstr>
      <vt:lpstr>A- Table 143</vt:lpstr>
      <vt:lpstr>A- Table 144</vt:lpstr>
      <vt:lpstr>A- Table 145</vt:lpstr>
      <vt:lpstr>A- Table 146</vt:lpstr>
      <vt:lpstr>A- Table 147</vt:lpstr>
      <vt:lpstr>A- Table 148</vt:lpstr>
      <vt:lpstr>A- Table 149</vt:lpstr>
      <vt:lpstr>A- Table 150</vt:lpstr>
      <vt:lpstr>A- Table 151</vt:lpstr>
      <vt:lpstr>A- Table 152</vt:lpstr>
      <vt:lpstr>A- Table 153</vt:lpstr>
      <vt:lpstr>A- Table 154</vt:lpstr>
      <vt:lpstr>A- Table 155</vt:lpstr>
      <vt:lpstr>A- Table 156</vt:lpstr>
      <vt:lpstr>A- Table 157</vt:lpstr>
      <vt:lpstr>A- Table 158</vt:lpstr>
      <vt:lpstr>A- Table 159</vt:lpstr>
      <vt:lpstr>A- Table 160</vt:lpstr>
      <vt:lpstr>A- Table 161</vt:lpstr>
      <vt:lpstr>A- Table 162</vt:lpstr>
      <vt:lpstr>B- Cover Sheet</vt:lpstr>
      <vt:lpstr>B- Contents</vt:lpstr>
      <vt:lpstr>B- Full Results</vt:lpstr>
      <vt:lpstr>B- Table 1</vt:lpstr>
      <vt:lpstr>B- Table 2</vt:lpstr>
      <vt:lpstr>B- Table 3</vt:lpstr>
      <vt:lpstr>B- Table 4</vt:lpstr>
      <vt:lpstr>B- Table 5</vt:lpstr>
      <vt:lpstr>B- Table 6</vt:lpstr>
      <vt:lpstr>B- Table 7</vt:lpstr>
      <vt:lpstr>B- Table 8</vt:lpstr>
      <vt:lpstr>B- Table 9</vt:lpstr>
      <vt:lpstr>B- Table 10</vt:lpstr>
      <vt:lpstr>B- Table 11</vt:lpstr>
      <vt:lpstr>B- Table 12</vt:lpstr>
      <vt:lpstr>B- Table 13</vt:lpstr>
      <vt:lpstr>B- Table 14</vt:lpstr>
      <vt:lpstr>B- Table 15</vt:lpstr>
      <vt:lpstr>B- Table 16</vt:lpstr>
      <vt:lpstr>B- Table 17</vt:lpstr>
      <vt:lpstr>B- Table 18</vt:lpstr>
      <vt:lpstr>B- Table 19</vt:lpstr>
      <vt:lpstr>B- Table 20</vt:lpstr>
      <vt:lpstr>B- Table 21</vt:lpstr>
      <vt:lpstr>B- Table 22</vt:lpstr>
      <vt:lpstr>B- Table 23</vt:lpstr>
      <vt:lpstr>B- Table 24</vt:lpstr>
      <vt:lpstr>B- Table 25</vt:lpstr>
      <vt:lpstr>B- Table 26</vt:lpstr>
      <vt:lpstr>B- Table 27</vt:lpstr>
      <vt:lpstr>B- Table 28</vt:lpstr>
      <vt:lpstr>B- Table 29</vt:lpstr>
      <vt:lpstr>B- Table 30</vt:lpstr>
      <vt:lpstr>B- Table 31</vt:lpstr>
      <vt:lpstr>B- Table 32</vt:lpstr>
      <vt:lpstr>B- Table 33</vt:lpstr>
      <vt:lpstr>B- Table 34</vt:lpstr>
      <vt:lpstr>B- Table 35</vt:lpstr>
      <vt:lpstr>B- Table 36</vt:lpstr>
      <vt:lpstr>B- Table 37</vt:lpstr>
      <vt:lpstr>B- Table 38</vt:lpstr>
      <vt:lpstr>B- Table 39</vt:lpstr>
      <vt:lpstr>B- Table 40</vt:lpstr>
      <vt:lpstr>B- Table 41</vt:lpstr>
      <vt:lpstr>B- Table 42</vt:lpstr>
      <vt:lpstr>B- Table 43</vt:lpstr>
      <vt:lpstr>B- Table 44</vt:lpstr>
      <vt:lpstr>B- Table 45</vt:lpstr>
      <vt:lpstr>B- Table 46</vt:lpstr>
      <vt:lpstr>B- Table 47</vt:lpstr>
      <vt:lpstr>B- Table 48</vt:lpstr>
      <vt:lpstr>B- Table 49</vt:lpstr>
      <vt:lpstr>B- Table 50</vt:lpstr>
      <vt:lpstr>B- Table 51</vt:lpstr>
      <vt:lpstr>B- Table 52</vt:lpstr>
      <vt:lpstr>B- Table 53</vt:lpstr>
      <vt:lpstr>B- Table 54</vt:lpstr>
      <vt:lpstr>B- Table 55</vt:lpstr>
      <vt:lpstr>B- Table 56</vt:lpstr>
      <vt:lpstr>B- Table 57</vt:lpstr>
      <vt:lpstr>B- Table 58</vt:lpstr>
      <vt:lpstr>B- Table 59</vt:lpstr>
      <vt:lpstr>B- Table 60</vt:lpstr>
      <vt:lpstr>B- Table 61</vt:lpstr>
      <vt:lpstr>B- Table 62</vt:lpstr>
      <vt:lpstr>B- Table 63</vt:lpstr>
      <vt:lpstr>B- Table 64</vt:lpstr>
      <vt:lpstr>B- Table 65</vt:lpstr>
      <vt:lpstr>B- Table 66</vt:lpstr>
      <vt:lpstr>B- Table 67</vt:lpstr>
      <vt:lpstr>B- Table 68</vt:lpstr>
      <vt:lpstr>B- Table 69</vt:lpstr>
      <vt:lpstr>B- Table 70</vt:lpstr>
      <vt:lpstr>B- Table 71</vt:lpstr>
      <vt:lpstr>B- Table 72</vt:lpstr>
      <vt:lpstr>B- Table 73</vt:lpstr>
      <vt:lpstr>B- Table 74</vt:lpstr>
      <vt:lpstr>B- Table 75</vt:lpstr>
      <vt:lpstr>B- Table 76</vt:lpstr>
      <vt:lpstr>B- Table 77</vt:lpstr>
      <vt:lpstr>B- Table 78</vt:lpstr>
      <vt:lpstr>B- Table 79</vt:lpstr>
      <vt:lpstr>B- Table 80</vt:lpstr>
      <vt:lpstr>B- Table 81</vt:lpstr>
      <vt:lpstr>B- Table 82</vt:lpstr>
      <vt:lpstr>B- Table 83</vt:lpstr>
      <vt:lpstr>B- Table 84</vt:lpstr>
      <vt:lpstr>B- Table 85</vt:lpstr>
      <vt:lpstr>B- Table 86</vt:lpstr>
      <vt:lpstr>B- Table 87</vt:lpstr>
      <vt:lpstr>B- Table 88</vt:lpstr>
      <vt:lpstr>B- Table 89</vt:lpstr>
      <vt:lpstr>B- Table 90</vt:lpstr>
      <vt:lpstr>B- Table 91</vt:lpstr>
      <vt:lpstr>B- Table 92</vt:lpstr>
      <vt:lpstr>B- Table 93</vt:lpstr>
      <vt:lpstr>B- Table 94</vt:lpstr>
      <vt:lpstr>B- Table 95</vt:lpstr>
      <vt:lpstr>B- Table 96</vt:lpstr>
      <vt:lpstr>B- Table 97</vt:lpstr>
      <vt:lpstr>B- Table 98</vt:lpstr>
      <vt:lpstr>B- Table 99</vt:lpstr>
      <vt:lpstr>B- Table 100</vt:lpstr>
      <vt:lpstr>B- Table 101</vt:lpstr>
      <vt:lpstr>B- Table 102</vt:lpstr>
      <vt:lpstr>B- Table 103</vt:lpstr>
      <vt:lpstr>B- Table 104</vt:lpstr>
      <vt:lpstr>B- Table 105</vt:lpstr>
      <vt:lpstr>B- Table 106</vt:lpstr>
      <vt:lpstr>B- Table 107</vt:lpstr>
      <vt:lpstr>B- Table 108</vt:lpstr>
      <vt:lpstr>B- Table 109</vt:lpstr>
      <vt:lpstr>B- Table 110</vt:lpstr>
      <vt:lpstr>B- Table 111</vt:lpstr>
      <vt:lpstr>B- Table 112</vt:lpstr>
      <vt:lpstr>B- Table 113</vt:lpstr>
      <vt:lpstr>B- Table 114</vt:lpstr>
      <vt:lpstr>B- Table 115</vt:lpstr>
      <vt:lpstr>B- Table 116</vt:lpstr>
      <vt:lpstr>B- Table 117</vt:lpstr>
      <vt:lpstr>B- Table 118</vt:lpstr>
      <vt:lpstr>B- Table 119</vt:lpstr>
      <vt:lpstr>B- Table 120</vt:lpstr>
      <vt:lpstr>B- Table 121</vt:lpstr>
      <vt:lpstr>B- Table 122</vt:lpstr>
      <vt:lpstr>B- Table 123</vt:lpstr>
      <vt:lpstr>B- Table 124</vt:lpstr>
      <vt:lpstr>B- Table 125</vt:lpstr>
      <vt:lpstr>B- Table 126</vt:lpstr>
      <vt:lpstr>B- Table 127</vt:lpstr>
      <vt:lpstr>B- Table 128</vt:lpstr>
      <vt:lpstr>B- Table 129</vt:lpstr>
      <vt:lpstr>B- Table 130</vt:lpstr>
      <vt:lpstr>B- Table 131</vt:lpstr>
      <vt:lpstr>B- Table 132</vt:lpstr>
      <vt:lpstr>B- Table 133</vt:lpstr>
      <vt:lpstr>B- Table 134</vt:lpstr>
      <vt:lpstr>B- Table 135</vt:lpstr>
      <vt:lpstr>B- Table 136</vt:lpstr>
      <vt:lpstr>B- Table 137</vt:lpstr>
      <vt:lpstr>B- Table 138</vt:lpstr>
      <vt:lpstr>B- Table 139</vt:lpstr>
      <vt:lpstr>B- Table 140</vt:lpstr>
      <vt:lpstr>B- Table 141</vt:lpstr>
      <vt:lpstr>B- Table 142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Michela Arena</dc:creator>
  <cp:lastModifiedBy>Ben Murphy</cp:lastModifiedBy>
  <dcterms:created xsi:type="dcterms:W3CDTF">2024-05-15T15:53:47Z</dcterms:created>
  <dcterms:modified xsi:type="dcterms:W3CDTF">2025-02-20T16:38:11Z</dcterms:modified>
</cp:coreProperties>
</file>